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BridgetDubus\Public First Dropbox\Policy and Research Team\Polling\Client Tables\AWS EU - Digital Decade\Europe\Business\Business Count\"/>
    </mc:Choice>
  </mc:AlternateContent>
  <xr:revisionPtr revIDLastSave="0" documentId="13_ncr:1_{42C5CBB6-FDA5-45AF-9F3D-558F554CD1D4}" xr6:coauthVersionLast="47" xr6:coauthVersionMax="47" xr10:uidLastSave="{00000000-0000-0000-0000-000000000000}"/>
  <bookViews>
    <workbookView xWindow="-120" yWindow="-120" windowWidth="20730" windowHeight="11160" firstSheet="1" activeTab="1"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9" i="171" l="1"/>
  <c r="B19" i="170"/>
  <c r="B19" i="169"/>
  <c r="B19" i="168"/>
  <c r="B19" i="167"/>
  <c r="B19" i="166"/>
  <c r="B22" i="165"/>
  <c r="B23" i="164"/>
  <c r="B22" i="163"/>
  <c r="B22" i="162"/>
  <c r="B19" i="161"/>
  <c r="B16" i="160"/>
  <c r="B18" i="159"/>
  <c r="B20" i="158"/>
  <c r="B16" i="157"/>
  <c r="B19" i="156"/>
  <c r="B22" i="155"/>
  <c r="B22" i="154"/>
  <c r="B22" i="153"/>
  <c r="B22" i="152"/>
  <c r="B22" i="151"/>
  <c r="B22" i="150"/>
  <c r="B22" i="149"/>
  <c r="B24" i="148"/>
  <c r="B25" i="147"/>
  <c r="B16" i="146"/>
  <c r="B18" i="145"/>
  <c r="B18" i="144"/>
  <c r="B18" i="143"/>
  <c r="B18" i="142"/>
  <c r="B18" i="141"/>
  <c r="B18" i="140"/>
  <c r="B18" i="139"/>
  <c r="B16" i="138"/>
  <c r="B19" i="137"/>
  <c r="B19" i="136"/>
  <c r="B22" i="135"/>
  <c r="B26" i="134"/>
  <c r="B26" i="133"/>
  <c r="B20" i="132"/>
  <c r="B23" i="131"/>
  <c r="B21" i="130"/>
  <c r="B19" i="129"/>
  <c r="B19" i="128"/>
  <c r="B19" i="127"/>
  <c r="B19" i="126"/>
  <c r="B19" i="125"/>
  <c r="B19" i="124"/>
  <c r="B19" i="123"/>
  <c r="B19" i="122"/>
  <c r="B19" i="121"/>
  <c r="B19" i="120"/>
  <c r="B19" i="119"/>
  <c r="B19" i="118"/>
  <c r="B19" i="117"/>
  <c r="B19" i="116"/>
  <c r="B19" i="115"/>
  <c r="B25" i="114"/>
  <c r="B20" i="113"/>
  <c r="B30" i="112"/>
  <c r="B26" i="111"/>
  <c r="B27" i="110"/>
  <c r="B18" i="109"/>
  <c r="B20" i="108"/>
  <c r="B20" i="107"/>
  <c r="B20" i="106"/>
  <c r="B18" i="105"/>
  <c r="B16" i="104"/>
  <c r="B16" i="103"/>
  <c r="B16" i="102"/>
  <c r="B16" i="101"/>
  <c r="B16" i="100"/>
  <c r="B16" i="99"/>
  <c r="B16" i="98"/>
  <c r="B16" i="97"/>
  <c r="B16" i="96"/>
  <c r="B16" i="95"/>
  <c r="B16" i="94"/>
  <c r="B18" i="93"/>
  <c r="B18" i="92"/>
  <c r="B18" i="91"/>
  <c r="B18" i="90"/>
  <c r="B18" i="89"/>
  <c r="B18" i="88"/>
  <c r="B18" i="87"/>
  <c r="B18" i="86"/>
  <c r="B18" i="85"/>
  <c r="B18" i="84"/>
  <c r="B18" i="83"/>
  <c r="B18" i="82"/>
  <c r="B18" i="81"/>
  <c r="B18" i="80"/>
  <c r="B18" i="79"/>
  <c r="B18" i="78"/>
  <c r="B18" i="77"/>
  <c r="B18" i="76"/>
  <c r="B17" i="75"/>
  <c r="B17" i="74"/>
  <c r="B17" i="73"/>
  <c r="B17" i="72"/>
  <c r="B17" i="71"/>
  <c r="B17" i="70"/>
  <c r="B17" i="69"/>
  <c r="B17" i="68"/>
  <c r="B17" i="67"/>
  <c r="B17" i="66"/>
  <c r="B17" i="65"/>
  <c r="B17" i="64"/>
  <c r="B17" i="63"/>
  <c r="B17" i="62"/>
  <c r="B17" i="61"/>
  <c r="B17" i="60"/>
  <c r="B17" i="59"/>
  <c r="B17" i="58"/>
  <c r="B17" i="57"/>
  <c r="B20" i="56"/>
  <c r="B17" i="55"/>
  <c r="B17" i="54"/>
  <c r="B17" i="53"/>
  <c r="B17" i="52"/>
  <c r="B17" i="51"/>
  <c r="B17" i="50"/>
  <c r="B17" i="49"/>
  <c r="B17" i="48"/>
  <c r="B17" i="47"/>
  <c r="B22" i="46"/>
  <c r="B22" i="45"/>
  <c r="B17" i="44"/>
  <c r="B19" i="43"/>
  <c r="B17" i="42"/>
  <c r="B22" i="41"/>
  <c r="B22" i="40"/>
  <c r="B22" i="39"/>
  <c r="B22" i="38"/>
  <c r="B22" i="37"/>
  <c r="B22" i="36"/>
  <c r="B22" i="35"/>
  <c r="B22" i="34"/>
  <c r="B22" i="33"/>
  <c r="B22" i="32"/>
  <c r="B22" i="31"/>
  <c r="B22" i="30"/>
  <c r="B22" i="29"/>
  <c r="B22" i="28"/>
  <c r="B22" i="27"/>
  <c r="B22" i="26"/>
  <c r="B22" i="25"/>
  <c r="B20" i="24"/>
  <c r="B17" i="23"/>
  <c r="B17" i="22"/>
  <c r="B17" i="21"/>
  <c r="B17" i="20"/>
  <c r="B17" i="19"/>
  <c r="B17" i="18"/>
  <c r="B17" i="17"/>
  <c r="B22" i="16"/>
  <c r="B26" i="15"/>
  <c r="B26" i="14"/>
  <c r="B25" i="13"/>
  <c r="B25" i="12"/>
  <c r="B25" i="11"/>
  <c r="B33" i="10"/>
  <c r="B22" i="9"/>
  <c r="B16" i="8"/>
  <c r="B16" i="7"/>
  <c r="B25" i="6"/>
  <c r="B18" i="5"/>
  <c r="B17" i="4"/>
  <c r="E176" i="2"/>
  <c r="D176" i="2"/>
  <c r="E175" i="2"/>
  <c r="D175" i="2"/>
  <c r="E174" i="2"/>
  <c r="D174" i="2"/>
  <c r="E173" i="2"/>
  <c r="D173" i="2"/>
  <c r="D172" i="2"/>
  <c r="E171" i="2"/>
  <c r="D171" i="2"/>
  <c r="E170" i="2"/>
  <c r="D170" i="2"/>
  <c r="E169" i="2"/>
  <c r="D169" i="2"/>
  <c r="E168" i="2"/>
  <c r="D168" i="2"/>
  <c r="E167" i="2"/>
  <c r="D167" i="2"/>
  <c r="E166" i="2"/>
  <c r="D166" i="2"/>
  <c r="E165" i="2"/>
  <c r="D165" i="2"/>
  <c r="E164" i="2"/>
  <c r="D164" i="2"/>
  <c r="E163" i="2"/>
  <c r="D163" i="2"/>
  <c r="E162" i="2"/>
  <c r="D162" i="2"/>
  <c r="E161" i="2"/>
  <c r="D161" i="2"/>
  <c r="E160" i="2"/>
  <c r="D160" i="2"/>
  <c r="E159" i="2"/>
  <c r="D159" i="2"/>
  <c r="E158" i="2"/>
  <c r="D158" i="2"/>
  <c r="E157" i="2"/>
  <c r="D157" i="2"/>
  <c r="E156" i="2"/>
  <c r="D156" i="2"/>
  <c r="E155" i="2"/>
  <c r="D155" i="2"/>
  <c r="D154" i="2"/>
  <c r="E153" i="2"/>
  <c r="D153" i="2"/>
  <c r="E152" i="2"/>
  <c r="D152" i="2"/>
  <c r="E151" i="2"/>
  <c r="D151" i="2"/>
  <c r="E150" i="2"/>
  <c r="D150" i="2"/>
  <c r="E149" i="2"/>
  <c r="D149" i="2"/>
  <c r="E148" i="2"/>
  <c r="D148" i="2"/>
  <c r="E147" i="2"/>
  <c r="D147" i="2"/>
  <c r="E146" i="2"/>
  <c r="D146" i="2"/>
  <c r="E145" i="2"/>
  <c r="D145"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E128" i="2"/>
  <c r="D128" i="2"/>
  <c r="E127" i="2"/>
  <c r="D127" i="2"/>
  <c r="D126" i="2"/>
  <c r="E125" i="2"/>
  <c r="D125" i="2"/>
  <c r="E124" i="2"/>
  <c r="D124" i="2"/>
  <c r="E123" i="2"/>
  <c r="D123" i="2"/>
  <c r="E122" i="2"/>
  <c r="D122" i="2"/>
  <c r="E121" i="2"/>
  <c r="D121"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E101" i="2"/>
  <c r="D101" i="2"/>
  <c r="E100" i="2"/>
  <c r="D100"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E64" i="2"/>
  <c r="D64" i="2"/>
  <c r="E63" i="2"/>
  <c r="D63" i="2"/>
  <c r="D62" i="2"/>
  <c r="E61" i="2"/>
  <c r="D61" i="2"/>
  <c r="E60" i="2"/>
  <c r="D60" i="2"/>
  <c r="E59" i="2"/>
  <c r="D59" i="2"/>
  <c r="E58" i="2"/>
  <c r="D58" i="2"/>
  <c r="E57" i="2"/>
  <c r="D57" i="2"/>
  <c r="E56" i="2"/>
  <c r="D56" i="2"/>
  <c r="E55" i="2"/>
  <c r="D55" i="2"/>
  <c r="E54" i="2"/>
  <c r="D54" i="2"/>
  <c r="E53" i="2"/>
  <c r="D53"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E35" i="2"/>
  <c r="D35" i="2"/>
  <c r="D34" i="2"/>
  <c r="E33" i="2"/>
  <c r="D33" i="2"/>
  <c r="E32" i="2"/>
  <c r="D32" i="2"/>
  <c r="E31" i="2"/>
  <c r="D31" i="2"/>
  <c r="D30" i="2"/>
  <c r="E29" i="2"/>
  <c r="D29" i="2"/>
  <c r="E28" i="2"/>
  <c r="D28" i="2"/>
  <c r="E27" i="2"/>
  <c r="D27" i="2"/>
  <c r="E26" i="2"/>
  <c r="D26" i="2"/>
  <c r="E25" i="2"/>
  <c r="D25" i="2"/>
  <c r="E24" i="2"/>
  <c r="D24" i="2"/>
  <c r="E23" i="2"/>
  <c r="D23"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<sst xmlns="http://schemas.openxmlformats.org/spreadsheetml/2006/main" count="16137" uniqueCount="708">
  <si>
    <t>Public First Poll for AWS EU (Business Count)</t>
  </si>
  <si>
    <t>Fieldwork:</t>
  </si>
  <si>
    <t>22nd Apr - 3rd May 2022</t>
  </si>
  <si>
    <t xml:space="preserve">Interview Method: </t>
  </si>
  <si>
    <t>Online Survey</t>
  </si>
  <si>
    <t>Population represented:</t>
  </si>
  <si>
    <t>EU Senior Business Decision Makers</t>
  </si>
  <si>
    <t>Sample size:</t>
  </si>
  <si>
    <t>Methodology:</t>
  </si>
  <si>
    <t>All results are weighted using Iterative Proportional Fitting, or 'Raking'. The results are  weighted by region and business size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</si>
  <si>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</si>
  <si>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</si>
  <si>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</si>
  <si>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</si>
  <si>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</si>
  <si>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</si>
  <si>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</si>
  <si>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France</t>
  </si>
  <si>
    <t>Germany</t>
  </si>
  <si>
    <t>Italy</t>
  </si>
  <si>
    <t>Netherlands</t>
  </si>
  <si>
    <t>Poland</t>
  </si>
  <si>
    <t>Spain</t>
  </si>
  <si>
    <t>Sweden</t>
  </si>
  <si>
    <t>Denmark</t>
  </si>
  <si>
    <t>Finland</t>
  </si>
  <si>
    <t>Unweighted</t>
  </si>
  <si>
    <t>Weighted</t>
  </si>
  <si>
    <t>1-9</t>
  </si>
  <si>
    <t>10-49</t>
  </si>
  <si>
    <t>50-249</t>
  </si>
  <si>
    <t>250+</t>
  </si>
  <si>
    <t>Declined by 10%+</t>
  </si>
  <si>
    <t>Declined by 6-10%</t>
  </si>
  <si>
    <t>Declined by 0-5%</t>
  </si>
  <si>
    <t>Stayed about the same size</t>
  </si>
  <si>
    <t>Grown by 0-5%</t>
  </si>
  <si>
    <t>Grown by 6-10%</t>
  </si>
  <si>
    <t>Grown by 10%+</t>
  </si>
  <si>
    <t>Yes</t>
  </si>
  <si>
    <t>No</t>
  </si>
  <si>
    <t>IaaS / PaaS</t>
  </si>
  <si>
    <t>Both</t>
  </si>
  <si>
    <t>SaaS</t>
  </si>
  <si>
    <t>Less than 250 employees</t>
  </si>
  <si>
    <t>250+ employees</t>
  </si>
  <si>
    <t>Early adopter</t>
  </si>
  <si>
    <t>Not early adopter</t>
  </si>
  <si>
    <t>Low</t>
  </si>
  <si>
    <t>Medium</t>
  </si>
  <si>
    <t>High</t>
  </si>
  <si>
    <t>Very High</t>
  </si>
  <si>
    <t>Country</t>
  </si>
  <si>
    <t>Number of Employees</t>
  </si>
  <si>
    <t>Revenue Change</t>
  </si>
  <si>
    <t>Cloud User</t>
  </si>
  <si>
    <t>Type of Cloud</t>
  </si>
  <si>
    <t>AWS User</t>
  </si>
  <si>
    <t>Woman-owned Business</t>
  </si>
  <si>
    <t>Grouped Employee Count</t>
  </si>
  <si>
    <t>Tech Adoption</t>
  </si>
  <si>
    <t>Digital Intensity</t>
  </si>
  <si>
    <t>Does your business operate in the technology sector?</t>
  </si>
  <si>
    <t>Does your business operate in the retail sector?</t>
  </si>
  <si>
    <t>Does your business operate in the financial services sector?</t>
  </si>
  <si>
    <t>Does your business operate in the health sector?</t>
  </si>
  <si>
    <t>Does your business operate in the manufacturing sector?</t>
  </si>
  <si>
    <t>Does your business operate in the automotive sector?</t>
  </si>
  <si>
    <t>Does your business operate in the telecommunications sector?</t>
  </si>
  <si>
    <t>Does your business operate in the media &amp; entertainment sector?</t>
  </si>
  <si>
    <t>SME Cloud User</t>
  </si>
  <si>
    <t>SME AWS User</t>
  </si>
  <si>
    <t>I am very familiar with this concept and I understand what it means</t>
  </si>
  <si>
    <t>I have heard this concept before, but I do not know what it means</t>
  </si>
  <si>
    <t>No, I have not heard of this concept before</t>
  </si>
  <si>
    <t>Don’t know</t>
  </si>
  <si>
    <t xml:space="preserve"> Before taking this survey, were you familiar with the concept of cloud computing?</t>
  </si>
  <si>
    <t>BASE: All Respondents</t>
  </si>
  <si>
    <t>Fieldwork:  22nd Apr - 3rd May 2022</t>
  </si>
  <si>
    <t>Data weighted by region and business size to Nationally Representative Proportions</t>
  </si>
  <si>
    <t>Yes - we definitely do</t>
  </si>
  <si>
    <t>Yes - I think we probably do</t>
  </si>
  <si>
    <t>Not sure</t>
  </si>
  <si>
    <t>No - I think we probably don’t</t>
  </si>
  <si>
    <t>No - we definitely don’t</t>
  </si>
  <si>
    <t xml:space="preserve"> Do you know if your company directly buys any services from a cloud provider? (eg.  Amazon Web Services, Microsoft Azure, Google Cloud Platform)</t>
  </si>
  <si>
    <t>Online documents (eg. Google Docs, Microsoft Office 365 etc)</t>
  </si>
  <si>
    <t>Online data storage or file sharing</t>
  </si>
  <si>
    <t>Online email or messaging</t>
  </si>
  <si>
    <t>Disaster Recovery</t>
  </si>
  <si>
    <t>Distributing or receiving data from external customers</t>
  </si>
  <si>
    <t>Running your business’s internal applications</t>
  </si>
  <si>
    <t>Running your business’s external or customer facing applications</t>
  </si>
  <si>
    <t>Big Data analysis</t>
  </si>
  <si>
    <t>Monitoring key metrics</t>
  </si>
  <si>
    <t>Artificial Intelligence and/or machine learning</t>
  </si>
  <si>
    <t>Don’t Know</t>
  </si>
  <si>
    <t>Other (please specify)</t>
  </si>
  <si>
    <t>0</t>
  </si>
  <si>
    <t>*</t>
  </si>
  <si>
    <t>Which of the following purposes do you use a cloud computing provider for?Please select all that apply</t>
  </si>
  <si>
    <t>&lt;strong&gt;Through online apps or services run by other companies. &lt;/strong&gt;This is commonly known as Software as a Service (SaaS). Examples of SaaS services include Microsoft Office 365, Google Docs, Slack or Zoom.</t>
  </si>
  <si>
    <t>&lt;strong&gt;As a replacement or complement for your own on-site servers or IT infrastructure, or as underlying computing infrastructure for your own applications or services.&lt;/strong&gt; This is commonly known as Infrastructure as a Service (IaaS) or Platform as a Service (PaaS). Examples of IaaS and PaaS services include Amazon Web Services or Microsoft Azure.</t>
  </si>
  <si>
    <t>Don't Know</t>
  </si>
  <si>
    <t>Which, if any, of the following best describes how you use cloud services?Please select all that apply</t>
  </si>
  <si>
    <t>Don't know</t>
  </si>
  <si>
    <t xml:space="preserve"> Besides cloud computing and personal computers for your staff, does your company own any centralised computers, servers, on-premises computing or data centres of its own?</t>
  </si>
  <si>
    <t>Retail</t>
  </si>
  <si>
    <t>Technology</t>
  </si>
  <si>
    <t>Media &amp; Entertainment</t>
  </si>
  <si>
    <t>Health</t>
  </si>
  <si>
    <t>Financial services</t>
  </si>
  <si>
    <t>Manufacturing</t>
  </si>
  <si>
    <t>Telecommunications</t>
  </si>
  <si>
    <t>Automotive</t>
  </si>
  <si>
    <t>None of the above</t>
  </si>
  <si>
    <t>Does your business operate in any of the following sectors?Please select all that apply</t>
  </si>
  <si>
    <t>Agriculture, forestry &amp; fishing</t>
  </si>
  <si>
    <t>Mining &amp; quarrying</t>
  </si>
  <si>
    <t>Electricity &amp; gas supply</t>
  </si>
  <si>
    <t>Water supply, sewerage &amp; waste management</t>
  </si>
  <si>
    <t>Construction</t>
  </si>
  <si>
    <t>Retail and wholesale</t>
  </si>
  <si>
    <t>Transportation &amp; storage</t>
  </si>
  <si>
    <t>Accommodation &amp; food service activities</t>
  </si>
  <si>
    <t>Information &amp; communication</t>
  </si>
  <si>
    <t>Financial &amp; insurance activities</t>
  </si>
  <si>
    <t>Real estate activities</t>
  </si>
  <si>
    <t>Professional, scientific &amp; technical activities</t>
  </si>
  <si>
    <t>Administrative &amp; support service activities</t>
  </si>
  <si>
    <t>Public administration &amp; defence; social security</t>
  </si>
  <si>
    <t>Education</t>
  </si>
  <si>
    <t>Human health &amp; social work activities</t>
  </si>
  <si>
    <t>Arts, entertainment &amp; recreation</t>
  </si>
  <si>
    <t>Other service activities</t>
  </si>
  <si>
    <t xml:space="preserve"> And more specifically, which one of the following sectors would you say is the best description for your business ?</t>
  </si>
  <si>
    <t>Declined by over 50%</t>
  </si>
  <si>
    <t>Declined by 25-50%</t>
  </si>
  <si>
    <t>Declined by 10-25%</t>
  </si>
  <si>
    <t>Grown by 11-20%</t>
  </si>
  <si>
    <t>Grown by 21-50%</t>
  </si>
  <si>
    <t>Grown by over 50%</t>
  </si>
  <si>
    <t xml:space="preserve"> In 2021, how much did the revenue of your company grow? </t>
  </si>
  <si>
    <t xml:space="preserve"> And over the last three years, how much did the revenue of your company grow on average? </t>
  </si>
  <si>
    <t xml:space="preserve"> In 2021, how did the headcount of your company change?</t>
  </si>
  <si>
    <t>None, or not applicable (0%)</t>
  </si>
  <si>
    <t>1-10%</t>
  </si>
  <si>
    <t>11-20%</t>
  </si>
  <si>
    <t>21-30%</t>
  </si>
  <si>
    <t>31-40%</t>
  </si>
  <si>
    <t>41-50%</t>
  </si>
  <si>
    <t>51-60%</t>
  </si>
  <si>
    <t>61-70%</t>
  </si>
  <si>
    <t>71-80%</t>
  </si>
  <si>
    <t>81-90%</t>
  </si>
  <si>
    <t>91-99%</t>
  </si>
  <si>
    <t>All of them (100%)</t>
  </si>
  <si>
    <t xml:space="preserve"> What proportion of your staff worked remotely for at least part of the week in 2019?</t>
  </si>
  <si>
    <t xml:space="preserve"> What proportion of your staff are currently working remotely for at least part of the week?</t>
  </si>
  <si>
    <t>Very likely</t>
  </si>
  <si>
    <t>Somewhat likely</t>
  </si>
  <si>
    <t>Neither likely or unlikely</t>
  </si>
  <si>
    <t>Somewhat unlikely</t>
  </si>
  <si>
    <t>Very unlikely</t>
  </si>
  <si>
    <t>Total Likely:</t>
  </si>
  <si>
    <t>Total Unlikely:</t>
  </si>
  <si>
    <t>Net:</t>
  </si>
  <si>
    <t xml:space="preserve"> How likely do you think it is that a significant proportion of your staff will work remotely even after the Covid-19 pandemic fully ends?</t>
  </si>
  <si>
    <t xml:space="preserve"> Setting long-term goals</t>
  </si>
  <si>
    <t xml:space="preserve"> Setting short-term performance benchmarks</t>
  </si>
  <si>
    <t xml:space="preserve"> Rewarding high performers with bonuses or higher salary</t>
  </si>
  <si>
    <t xml:space="preserve"> Offering training for underperformers</t>
  </si>
  <si>
    <t xml:space="preserve"> Have a structured process for collecting performance data</t>
  </si>
  <si>
    <t xml:space="preserve"> Have a structured process for analysing performance data</t>
  </si>
  <si>
    <t>Yes, this is an important part of our business</t>
  </si>
  <si>
    <t>We sometimes do this, but it is not an important part of our business</t>
  </si>
  <si>
    <t>We don’t do this</t>
  </si>
  <si>
    <t>Grid Summary: Which, if any, of the following management practices does your business use?</t>
  </si>
  <si>
    <t>Which, if any, of the following management practices does your business use?: Setting long-term goals</t>
  </si>
  <si>
    <t>Which, if any, of the following management practices does your business use?: Setting short-term performance benchmarks</t>
  </si>
  <si>
    <t>Which, if any, of the following management practices does your business use?: Rewarding high performers with bonuses or higher salary</t>
  </si>
  <si>
    <t>Which, if any, of the following management practices does your business use?: Offering training for underperformers</t>
  </si>
  <si>
    <t>Which, if any, of the following management practices does your business use?: Have a structured process for collecting performance data</t>
  </si>
  <si>
    <t>Which, if any, of the following management practices does your business use?: Have a structured process for analysing performance data</t>
  </si>
  <si>
    <t>Faster or more reliable Internet</t>
  </si>
  <si>
    <t>Faster or more reliable mobile phone signal</t>
  </si>
  <si>
    <t>Building new roads</t>
  </si>
  <si>
    <t>Adding extra bus routes</t>
  </si>
  <si>
    <t>Building new railways</t>
  </si>
  <si>
    <t>Building new airports or runways</t>
  </si>
  <si>
    <t>If you had to choose, which of the following types of infrastructure investment would prefer your Government to prioritise in your local area?Please select up to three</t>
  </si>
  <si>
    <t xml:space="preserve"> At work</t>
  </si>
  <si>
    <t xml:space="preserve"> At home</t>
  </si>
  <si>
    <t xml:space="preserve"> While travelling</t>
  </si>
  <si>
    <t>Very satisfied</t>
  </si>
  <si>
    <t>Somewhat satisfied</t>
  </si>
  <si>
    <t>Neither satisfied nor dissatisfied</t>
  </si>
  <si>
    <t>Somewhat dissatisfied</t>
  </si>
  <si>
    <t>Very dissatisfied</t>
  </si>
  <si>
    <t>Total Satisfied:</t>
  </si>
  <si>
    <t>Total Dissatisfied:</t>
  </si>
  <si>
    <t>Grid Summary: Overall, how satisfied or dissatisfied are you with the speed and reliability of your Internet connection in the following locations?</t>
  </si>
  <si>
    <t>BASE: Question randomly assigned to respondents</t>
  </si>
  <si>
    <t>Overall, how satisfied or dissatisfied are you with the speed and reliability of your Internet connection in the following locations?: At home</t>
  </si>
  <si>
    <t>Overall, how satisfied or dissatisfied are you with the speed and reliability of your Internet connection in the following locations?: At work</t>
  </si>
  <si>
    <t>Overall, how satisfied or dissatisfied are you with the speed and reliability of your Internet connection in the following locations?: While travelling</t>
  </si>
  <si>
    <t xml:space="preserve"> Send an email</t>
  </si>
  <si>
    <t xml:space="preserve"> Save a document</t>
  </si>
  <si>
    <t xml:space="preserve"> Find a good price for a product online</t>
  </si>
  <si>
    <t xml:space="preserve"> Research a topic</t>
  </si>
  <si>
    <t xml:space="preserve"> Share a file online</t>
  </si>
  <si>
    <t xml:space="preserve"> Post something on social media</t>
  </si>
  <si>
    <t xml:space="preserve"> Tracking changes in a document</t>
  </si>
  <si>
    <t xml:space="preserve"> Edit a photo</t>
  </si>
  <si>
    <t xml:space="preserve"> Create a spreadsheet to track your budget</t>
  </si>
  <si>
    <t xml:space="preserve"> Create your own website</t>
  </si>
  <si>
    <t xml:space="preserve"> Build a machine learning model</t>
  </si>
  <si>
    <t xml:space="preserve"> Program a small application</t>
  </si>
  <si>
    <t>Very confident</t>
  </si>
  <si>
    <t>Somewhat confident</t>
  </si>
  <si>
    <t>Neither confident nor unconfident</t>
  </si>
  <si>
    <t>Somewhat unconfident</t>
  </si>
  <si>
    <t>Very unconfident</t>
  </si>
  <si>
    <t>Total Confident:</t>
  </si>
  <si>
    <t>Total Unconfident:</t>
  </si>
  <si>
    <t>Grid Summary: How confident or unconfident would you be that you could perform the following digital activities?</t>
  </si>
  <si>
    <t>How confident or unconfident would you be that you could perform the following digital activities?: Save a document</t>
  </si>
  <si>
    <t>How confident or unconfident would you be that you could perform the following digital activities?: Tracking changes in a document</t>
  </si>
  <si>
    <t>How confident or unconfident would you be that you could perform the following digital activities?: Send an email</t>
  </si>
  <si>
    <t>How confident or unconfident would you be that you could perform the following digital activities?: Share a file online</t>
  </si>
  <si>
    <t>How confident or unconfident would you be that you could perform the following digital activities?: Post something on social media</t>
  </si>
  <si>
    <t>How confident or unconfident would you be that you could perform the following digital activities?: Create a spreadsheet to track your budget</t>
  </si>
  <si>
    <t>How confident or unconfident would you be that you could perform the following digital activities?: Find a good price for a product online</t>
  </si>
  <si>
    <t>How confident or unconfident would you be that you could perform the following digital activities?: Research a topic</t>
  </si>
  <si>
    <t>How confident or unconfident would you be that you could perform the following digital activities?: Edit a photo</t>
  </si>
  <si>
    <t>How confident or unconfident would you be that you could perform the following digital activities?: Create your own website</t>
  </si>
  <si>
    <t>How confident or unconfident would you be that you could perform the following digital activities?: Program a small application</t>
  </si>
  <si>
    <t>How confident or unconfident would you be that you could perform the following digital activities?: Build a machine learning model</t>
  </si>
  <si>
    <t>Yes, we tend to be a relatively early adopter of new technologies</t>
  </si>
  <si>
    <t>We tend to adopt new technology around the same time as the average company</t>
  </si>
  <si>
    <t>No, we tend to be a relatively late adopter of new technologies</t>
  </si>
  <si>
    <t xml:space="preserve"> Compared to the average business in your industry, would you say that your company is an early adopter of new technology?</t>
  </si>
  <si>
    <t>Much more important</t>
  </si>
  <si>
    <t>Somewhat more important</t>
  </si>
  <si>
    <t>Stayed around the same</t>
  </si>
  <si>
    <t>Somewhat less important</t>
  </si>
  <si>
    <t>Much less important</t>
  </si>
  <si>
    <t xml:space="preserve"> In the last five years, would you say that digital technology has become more or less important to your business?</t>
  </si>
  <si>
    <t>Greater impact in the next five years than the last five years</t>
  </si>
  <si>
    <t>Around the same impact in the next five years as the last five years</t>
  </si>
  <si>
    <t>Less impact in the next five years than the last five years</t>
  </si>
  <si>
    <t xml:space="preserve"> And in the next five years, do you expect that the impact of new digital technology in your business is likely to be greater, around the same, or less than in the last five years?</t>
  </si>
  <si>
    <t>Advertising online</t>
  </si>
  <si>
    <t>Selling online to new or existing customers</t>
  </si>
  <si>
    <t>Developing new services</t>
  </si>
  <si>
    <t>Offering more flexibility to your customers</t>
  </si>
  <si>
    <t>Replacing existing manual business processes with digital or automated applications</t>
  </si>
  <si>
    <t>Analysing your internal data</t>
  </si>
  <si>
    <t>Developing your own internal applications or programs</t>
  </si>
  <si>
    <t>Making greater use of machine learning and/or artificial intelligence</t>
  </si>
  <si>
    <t>Which, if any, of the following do you think it would be possible for your business to use digital technology to help with more than you do currently?Please select all that apply</t>
  </si>
  <si>
    <t>Too expensive to implement</t>
  </si>
  <si>
    <t>Other more immediate priorities</t>
  </si>
  <si>
    <t>Unlikely to make a significant difference in your sector or business</t>
  </si>
  <si>
    <t>Shortage of digital skills among your workforce</t>
  </si>
  <si>
    <t>Unsure about best way to implement</t>
  </si>
  <si>
    <t>Complexities of integrating with existing systems</t>
  </si>
  <si>
    <t>Additional legal or regulatory complexity it would create</t>
  </si>
  <si>
    <t>Poor broadband in your area</t>
  </si>
  <si>
    <t>And which, if any, of the following are important barriers which explain why your company doesn’t use more digital technology?Please select all that apply</t>
  </si>
  <si>
    <t xml:space="preserve"> Selling your products or services to your customers online</t>
  </si>
  <si>
    <t xml:space="preserve"> Advertising your products or services to your customers online</t>
  </si>
  <si>
    <t xml:space="preserve"> Spreading awareness about your products or services through social media</t>
  </si>
  <si>
    <t xml:space="preserve"> Supporting remote working</t>
  </si>
  <si>
    <t xml:space="preserve"> Tracking inventory or orders</t>
  </si>
  <si>
    <t xml:space="preserve"> Analysing your internal data</t>
  </si>
  <si>
    <t xml:space="preserve"> To store data online</t>
  </si>
  <si>
    <t xml:space="preserve"> Running your own custom internal applications</t>
  </si>
  <si>
    <t>We don’t use online tools for this</t>
  </si>
  <si>
    <t>We use online tools for this</t>
  </si>
  <si>
    <t>We don't do this at all</t>
  </si>
  <si>
    <t>Grid Summary: Which, if any, of the following purposes does your business use online tools for?</t>
  </si>
  <si>
    <t>Which, if any, of the following purposes does your business use online tools for?: Selling your products or services to your customers online</t>
  </si>
  <si>
    <t>Which, if any, of the following purposes does your business use online tools for?: Advertising your products or services to your customers online</t>
  </si>
  <si>
    <t>Which, if any, of the following purposes does your business use online tools for?: Spreading awareness about your products or services through social media</t>
  </si>
  <si>
    <t>Which, if any, of the following purposes does your business use online tools for?: Supporting remote working</t>
  </si>
  <si>
    <t>Which, if any, of the following purposes does your business use online tools for?: Tracking inventory or orders</t>
  </si>
  <si>
    <t>Which, if any, of the following purposes does your business use online tools for?: Analysing your internal data</t>
  </si>
  <si>
    <t>Which, if any, of the following purposes does your business use online tools for?: To store data online</t>
  </si>
  <si>
    <t>Which, if any, of the following purposes does your business use online tools for?: Running your own custom internal applications</t>
  </si>
  <si>
    <t>0-19%</t>
  </si>
  <si>
    <t>20-39%</t>
  </si>
  <si>
    <t>40-59%</t>
  </si>
  <si>
    <t>60-79%</t>
  </si>
  <si>
    <t>80%-99%</t>
  </si>
  <si>
    <t>100%</t>
  </si>
  <si>
    <t xml:space="preserve"> What proportion of your customer revenue would you say comes through online sales?</t>
  </si>
  <si>
    <t xml:space="preserve"> Office suite (word processing, spreadsheets etc)</t>
  </si>
  <si>
    <t xml:space="preserve"> Web hosting</t>
  </si>
  <si>
    <t xml:space="preserve"> Instant messaging or employee collaboration</t>
  </si>
  <si>
    <t xml:space="preserve"> Video calls</t>
  </si>
  <si>
    <t xml:space="preserve"> Tracking inventory</t>
  </si>
  <si>
    <t xml:space="preserve"> Customer support / CRM</t>
  </si>
  <si>
    <t xml:space="preserve"> Time tracking</t>
  </si>
  <si>
    <t xml:space="preserve"> Managing expenses</t>
  </si>
  <si>
    <t xml:space="preserve"> Enterprise Resource Planning (ERP)</t>
  </si>
  <si>
    <t xml:space="preserve"> Project management</t>
  </si>
  <si>
    <t xml:space="preserve"> Accounting</t>
  </si>
  <si>
    <t xml:space="preserve"> Invoicing</t>
  </si>
  <si>
    <t xml:space="preserve"> Data dashboards or analytics</t>
  </si>
  <si>
    <t xml:space="preserve"> 3D Printing</t>
  </si>
  <si>
    <t xml:space="preserve"> Internet of Things (IoT)</t>
  </si>
  <si>
    <t xml:space="preserve"> Cloud computing</t>
  </si>
  <si>
    <t xml:space="preserve"> Artificial intelligence and/or machine learning</t>
  </si>
  <si>
    <t xml:space="preserve"> Blockchain</t>
  </si>
  <si>
    <t>We don’t use online apps or cloud services for this</t>
  </si>
  <si>
    <t>We use online apps or cloud services for this</t>
  </si>
  <si>
    <t>We don't use this at all</t>
  </si>
  <si>
    <t>Grid Summary: 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</si>
  <si>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Office suite (word processing, spreadsheets etc)</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</si>
  <si>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Web hosting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</si>
  <si>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Instant messaging or employee collaboration</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</si>
  <si>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Video calls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</si>
  <si>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Tracking inventory</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</si>
  <si>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Customer support / CRM</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</si>
  <si>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Time tracking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</si>
  <si>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Managing expenses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</si>
  <si>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Enterprise Resource Planning (ERP)</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</si>
  <si>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Project management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</si>
  <si>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Accounting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</si>
  <si>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Invoicing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</si>
  <si>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Data dashboards or analytics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</si>
  <si>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3D Printing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</si>
  <si>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Internet of Things (IoT)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</si>
  <si>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Cloud computing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</si>
  <si>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Artificial intelligence and/or machine learning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</si>
  <si>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Blockchain</t>
  </si>
  <si>
    <t>Essential - my business could not operate without it</t>
  </si>
  <si>
    <t>Somewhat important, but not essential</t>
  </si>
  <si>
    <t>Not that important</t>
  </si>
  <si>
    <t>Not at all important</t>
  </si>
  <si>
    <t xml:space="preserve"> And how important would you say those same technologies are to your business: Office suite (word processing, spreadsheets etc)</t>
  </si>
  <si>
    <t>BASE: Question displayed when the Question "Blockchain" is one of the following answers ("We use online apps or cloud services for this") OR ) Question "Artificial intelligence and/or machine learning" is one of the following answers ("We use online apps or cloud services for this") OR ) Question "Cloud computing" is one of the following answers ("We use online apps or cloud services for this") OR ) Question "Internet of Things (IoT)" is one of the following answers ("We use online apps or cloud services for this") OR ) Question "3D Printing" is one of the following answers ("We use online apps or cloud services for this") OR ) Question "Data dashboards or analytics" is one of the following answers ("We use online apps or cloud services for this") OR ) Question "Invoicing" is one of the following answers ("We use online apps or cloud services for this") OR ) Question "Accounting" is one of the following answers ("We use online apps or cloud services for this") OR ) Question "Project management" is one of the following answers ("We use online apps or cloud services for this") OR ) Question "Enterprise Resource Planning (ERP)" is one of the following answers ("We use online apps or cloud services for this") OR ) Question "Managing expenses" is one of the following answers ("We use online apps or cloud services for this") OR ) Question "Time tracking" is one of the following answers ("We use online apps or cloud services for this") OR ) Question "Customer support / CRM" is one of the following answers ("We use online apps or cloud services for this") OR ) Question "Tracking inventory" is one of the following answers ("We use online apps or cloud services for this") OR ) Question "Video calls" is one of the following answers ("We use online apps or cloud services for this") OR ) Question "Instant messaging or employee collaboration" is one of the following answers ("We use online apps or cloud services for this") OR ) Question "Web hosting" is one of the following answers ("We use online apps or cloud services for this") OR Question "Office suite (word processing, spreadsheets etc)" is one of the following answers ("We use online apps or cloud services for this") ( ( ( ( ( ( ( ( ( ( ( ( ( ( ( (</t>
  </si>
  <si>
    <t xml:space="preserve"> And how important would you say those same technologies are to your business: Web hosting</t>
  </si>
  <si>
    <t xml:space="preserve"> And how important would you say those same technologies are to your business: Instant messaging or employee collaboration </t>
  </si>
  <si>
    <t xml:space="preserve"> And how important would you say those same technologies are to your business: Video calls</t>
  </si>
  <si>
    <t xml:space="preserve"> And how important would you say those same technologies are to your business: Tracking inventory</t>
  </si>
  <si>
    <t xml:space="preserve"> And how important would you say those same technologies are to your business: Customer support / CRM</t>
  </si>
  <si>
    <t xml:space="preserve"> And how important would you say those same technologies are to your business: Time tracking</t>
  </si>
  <si>
    <t xml:space="preserve"> And how important would you say those same technologies are to your business: Managing expenses</t>
  </si>
  <si>
    <t xml:space="preserve"> And how important would you say those same technologies are to your business: Enterprise Resource Planning (ERP)</t>
  </si>
  <si>
    <t xml:space="preserve"> And how important would you say those same technologies are to your business: Project management</t>
  </si>
  <si>
    <t xml:space="preserve"> And how important would you say those same technologies are to your business: Accounting</t>
  </si>
  <si>
    <t xml:space="preserve"> And how important would you say those same technologies are to your business: Invoicing</t>
  </si>
  <si>
    <t xml:space="preserve"> And how important would you say those same technologies are to your business: Data dashboards or analytics</t>
  </si>
  <si>
    <t xml:space="preserve"> And how important would you say those same technologies are to your business: 3D Printing</t>
  </si>
  <si>
    <t xml:space="preserve"> And how important would you say those same technologies are to your business: Internet of Things (IoT)</t>
  </si>
  <si>
    <t xml:space="preserve"> And how important would you say those same technologies are to your business: Cloud computing</t>
  </si>
  <si>
    <t xml:space="preserve"> And how important would you say those same technologies are to your business: Artificial intelligence and/or machine learning</t>
  </si>
  <si>
    <t xml:space="preserve"> And how important would you say those same technologies are to your business: Blockchain</t>
  </si>
  <si>
    <t xml:space="preserve"> More than 50% of your employees use computers with access to the internet for business purposes</t>
  </si>
  <si>
    <t xml:space="preserve"> Your business employs ICT specialists</t>
  </si>
  <si>
    <t xml:space="preserve"> The internet connection for your business is at least 30 Mb/s</t>
  </si>
  <si>
    <t xml:space="preserve"> Your business provides more than 20% of your employees with a portable device that connects to the internet, for business purposes</t>
  </si>
  <si>
    <t xml:space="preserve"> Your business has a website </t>
  </si>
  <si>
    <t xml:space="preserve"> Your business uses 3D printing</t>
  </si>
  <si>
    <t xml:space="preserve"> Your business uses e-invoices, suitable for automated processing</t>
  </si>
  <si>
    <t xml:space="preserve"> Your business uses industrial or service robots</t>
  </si>
  <si>
    <t xml:space="preserve"> Sales from e-commerce make up at least 1% of your total turnover</t>
  </si>
  <si>
    <t xml:space="preserve"> Your business makes use of big data analysis</t>
  </si>
  <si>
    <t>Not true for my business</t>
  </si>
  <si>
    <t>True for my business</t>
  </si>
  <si>
    <t>Grid Summary: Which, if any, of the following are true for your business?</t>
  </si>
  <si>
    <t>Which, if any, of the following are true for your business?: More than 50% of your employees use computers with access to the internet for business purposes</t>
  </si>
  <si>
    <t>Which, if any, of the following are true for your business?: Your business employs ICT specialists</t>
  </si>
  <si>
    <t>Which, if any, of the following are true for your business?: The internet connection for your business is at least 30 Mb/s</t>
  </si>
  <si>
    <t>Which, if any, of the following are true for your business?: Your business provides more than 20% of your employees with a portable device that connects to the internet, for business purposes</t>
  </si>
  <si>
    <t xml:space="preserve">Which, if any, of the following are true for your business?: Your business has a website </t>
  </si>
  <si>
    <t>Which, if any, of the following are true for your business?: Your business uses 3D printing</t>
  </si>
  <si>
    <t>Which, if any, of the following are true for your business?: Your business uses e-invoices, suitable for automated processing</t>
  </si>
  <si>
    <t>Which, if any, of the following are true for your business?: Your business uses industrial or service robots</t>
  </si>
  <si>
    <t>Which, if any, of the following are true for your business?: Sales from e-commerce make up at least 1% of your total turnover</t>
  </si>
  <si>
    <t>Which, if any, of the following are true for your business?: Your business makes use of big data analysis</t>
  </si>
  <si>
    <t>Price lists and/or description of goods or services</t>
  </si>
  <si>
    <t>Personalised content for regular or repeat visitors</t>
  </si>
  <si>
    <t>Tracking of status of placed orders</t>
  </si>
  <si>
    <t>Ability for visitors to customise or design online goods or services</t>
  </si>
  <si>
    <t>You said that your business had a website. Does it contain any of the following features?Please select all that apply</t>
  </si>
  <si>
    <t>It would have been significantly easier</t>
  </si>
  <si>
    <t>It would have been moderately easier</t>
  </si>
  <si>
    <t>It would have made no difference</t>
  </si>
  <si>
    <t>It would have been moderately more difficult</t>
  </si>
  <si>
    <t>It would have been significantly more difficult</t>
  </si>
  <si>
    <t>It would have been impossible</t>
  </si>
  <si>
    <t xml:space="preserve"> In your opinion, how easy or difficult would it have been to keep your business running without the use of online tools during the Covid-19 pandemic?</t>
  </si>
  <si>
    <t>0%</t>
  </si>
  <si>
    <t>11-30%</t>
  </si>
  <si>
    <t>31-50%</t>
  </si>
  <si>
    <t>51-80%</t>
  </si>
  <si>
    <t>81-100%</t>
  </si>
  <si>
    <t xml:space="preserve"> What proportion of your total IT budget would you estimate goes on cloud computing Software as a Service (SaaS)?</t>
  </si>
  <si>
    <t xml:space="preserve"> And what proportion of your total IT budget would you estimate goes on cloud computing Infrastructure as a Service (IaaS) or Platform as a Service?</t>
  </si>
  <si>
    <t>Google Cloud Platform</t>
  </si>
  <si>
    <t>Amazon Web Services (AWS)</t>
  </si>
  <si>
    <t>Microsoft Azure</t>
  </si>
  <si>
    <t>Other</t>
  </si>
  <si>
    <t>Does your company use any of the following cloud provider?Please select all that apply</t>
  </si>
  <si>
    <t>IBM Cloud</t>
  </si>
  <si>
    <t>Orange</t>
  </si>
  <si>
    <t>Oracle Cloud</t>
  </si>
  <si>
    <t>IONOS</t>
  </si>
  <si>
    <t>OVHcloud</t>
  </si>
  <si>
    <t>Ionos</t>
  </si>
  <si>
    <t>Digital Ocean</t>
  </si>
  <si>
    <t>Scaleway</t>
  </si>
  <si>
    <t>UK Fast</t>
  </si>
  <si>
    <t>Oodrive</t>
  </si>
  <si>
    <t>Alibaba Cloud</t>
  </si>
  <si>
    <t>UK Cloud</t>
  </si>
  <si>
    <t>Carrenza</t>
  </si>
  <si>
    <t>You said that your company used another cloud provider. Is it any of the below?Please select all that apply</t>
  </si>
  <si>
    <t>OVH</t>
  </si>
  <si>
    <t>Outscale</t>
  </si>
  <si>
    <t>Open Telekon Cloud</t>
  </si>
  <si>
    <t xml:space="preserve"> And which would you say is your primary cloud provider?</t>
  </si>
  <si>
    <t>Reliability</t>
  </si>
  <si>
    <t>Cost</t>
  </si>
  <si>
    <t>Security</t>
  </si>
  <si>
    <t>Reputation</t>
  </si>
  <si>
    <t>Breadth of services offered</t>
  </si>
  <si>
    <t>First cloud provider you tried</t>
  </si>
  <si>
    <t>Ease of disaster recovery</t>
  </si>
  <si>
    <t>First cloud provider we tried</t>
  </si>
  <si>
    <t>Access to latest technologies</t>
  </si>
  <si>
    <t>Location where data is stored</t>
  </si>
  <si>
    <t>Specific services or APIs offered by that cloud provider</t>
  </si>
  <si>
    <t>Global footprint of provider</t>
  </si>
  <si>
    <t>Wider ecosystem of skills, services, and partner companies</t>
  </si>
  <si>
    <t>Nationality of the provider</t>
  </si>
  <si>
    <t>Environmental impact and/or lower carbon footprint</t>
  </si>
  <si>
    <t>Which of the following, if any, were the most important reasons you choose your current primary cloud provider?Please select up to three</t>
  </si>
  <si>
    <t>In the last year</t>
  </si>
  <si>
    <t>1-2 years ago</t>
  </si>
  <si>
    <t>2-3 years ago</t>
  </si>
  <si>
    <t>3-5 years ago</t>
  </si>
  <si>
    <t>5-10 years ago</t>
  </si>
  <si>
    <t>Over 10 years ago</t>
  </si>
  <si>
    <t xml:space="preserve"> When did your company first start using cloud services? </t>
  </si>
  <si>
    <t>Support remote or flexible working</t>
  </si>
  <si>
    <t>Improve your online security</t>
  </si>
  <si>
    <t>Replace paper or manual processes with digital systems</t>
  </si>
  <si>
    <t>Automate existing business processes</t>
  </si>
  <si>
    <t>Increase business revenue</t>
  </si>
  <si>
    <t>Start selling products or services online</t>
  </si>
  <si>
    <t>Reduce carbon footprint of your computing</t>
  </si>
  <si>
    <t>Develop new types of digital application</t>
  </si>
  <si>
    <t>Start monitoring new or existing metrics in real time</t>
  </si>
  <si>
    <t>Move to a continuous deployment model</t>
  </si>
  <si>
    <t>Has the use of cloud services enabled you to do any of the following?Please select all that apply</t>
  </si>
  <si>
    <t xml:space="preserve"> Building online applications</t>
  </si>
  <si>
    <t xml:space="preserve"> Hosting online applications</t>
  </si>
  <si>
    <t xml:space="preserve"> Data storage</t>
  </si>
  <si>
    <t xml:space="preserve"> Storing data securely</t>
  </si>
  <si>
    <t>Very easy without cloud services</t>
  </si>
  <si>
    <t>Somewhat easy without cloud services</t>
  </si>
  <si>
    <t>Neither easy nor difficult without cloud services</t>
  </si>
  <si>
    <t>Somewhat difficult without cloud services</t>
  </si>
  <si>
    <t>Very difficult without cloud services</t>
  </si>
  <si>
    <t>Grid Summary: To the best of your knowledge, how easy or difficult would the following be without the existence of cloud services?</t>
  </si>
  <si>
    <t>To the best of your knowledge, how easy or difficult would the following be without the existence of cloud services?: Building online applications</t>
  </si>
  <si>
    <t>To the best of your knowledge, how easy or difficult would the following be without the existence of cloud services?: Hosting online applications</t>
  </si>
  <si>
    <t>To the best of your knowledge, how easy or difficult would the following be without the existence of cloud services?: Data storage</t>
  </si>
  <si>
    <t>To the best of your knowledge, how easy or difficult would the following be without the existence of cloud services?: Storing data securely</t>
  </si>
  <si>
    <t>Very difficult</t>
  </si>
  <si>
    <t>Somewhat difficult</t>
  </si>
  <si>
    <t>Neither difficult or easy</t>
  </si>
  <si>
    <t>Somewhat easy</t>
  </si>
  <si>
    <t>Very easy</t>
  </si>
  <si>
    <t xml:space="preserve"> If you had to change your primary cloud provider and move to a different cloud service, how difficult would this be?</t>
  </si>
  <si>
    <t xml:space="preserve"> Other cloud providers are more expensive</t>
  </si>
  <si>
    <t xml:space="preserve"> Other cloud providers are less secure</t>
  </si>
  <si>
    <t xml:space="preserve"> Other cloud providers are less flexible</t>
  </si>
  <si>
    <t xml:space="preserve"> Other cloud providers do not offer the specific services or APIs I need</t>
  </si>
  <si>
    <t xml:space="preserve"> Cost of switching</t>
  </si>
  <si>
    <t xml:space="preserve"> Lack of skills and training for other cloud provider</t>
  </si>
  <si>
    <t xml:space="preserve"> Other cloud providers do not comply with existing standards</t>
  </si>
  <si>
    <t xml:space="preserve"> Would be very difficult to transfer my data to another cloud provider</t>
  </si>
  <si>
    <t>Very important reason</t>
  </si>
  <si>
    <t>Somewhat important reason</t>
  </si>
  <si>
    <t>Neither important or unimportant reason</t>
  </si>
  <si>
    <t>Somewhat unimportant reason</t>
  </si>
  <si>
    <t>Very unimportant reason</t>
  </si>
  <si>
    <t>Grid Summary: You said that you think that changing your primary cloud provider would be difficult. How important or unimportant are the following reasons in explaining why you think it could be difficult to change your primary cloud provide?</t>
  </si>
  <si>
    <t>You said that you think that changing your primary cloud provider would be difficult. How important or unimportant are the following reasons in explaining why you think it could be difficult to change your primary cloud provide?: Other cloud providers are more expensive</t>
  </si>
  <si>
    <t>You said that you think that changing your primary cloud provider would be difficult. How important or unimportant are the following reasons in explaining why you think it could be difficult to change your primary cloud provide?: Other cloud providers are less secure</t>
  </si>
  <si>
    <t>You said that you think that changing your primary cloud provider would be difficult. How important or unimportant are the following reasons in explaining why you think it could be difficult to change your primary cloud provide?: Other cloud providers are less flexible</t>
  </si>
  <si>
    <t>You said that you think that changing your primary cloud provider would be difficult. How important or unimportant are the following reasons in explaining why you think it could be difficult to change your primary cloud provide?: Other cloud providers do not offer the specific services or APIs I need</t>
  </si>
  <si>
    <t>You said that you think that changing your primary cloud provider would be difficult. How important or unimportant are the following reasons in explaining why you think it could be difficult to change your primary cloud provide?: Cost of switching</t>
  </si>
  <si>
    <t>You said that you think that changing your primary cloud provider would be difficult. How important or unimportant are the following reasons in explaining why you think it could be difficult to change your primary cloud provide?: Lack of skills and training for other cloud provider</t>
  </si>
  <si>
    <t>You said that you think that changing your primary cloud provider would be difficult. How important or unimportant are the following reasons in explaining why you think it could be difficult to change your primary cloud provide?: Other cloud providers do not comply with existing standards</t>
  </si>
  <si>
    <t>You said that you think that changing your primary cloud provider would be difficult. How important or unimportant are the following reasons in explaining why you think it could be difficult to change your primary cloud provide?: Would be very difficult to transfer my data to another cloud provider</t>
  </si>
  <si>
    <t>Would increase significantly (over +50%)</t>
  </si>
  <si>
    <t>Would increase somewhat (+10-50%)</t>
  </si>
  <si>
    <t>Would increase a little (+1-10%)</t>
  </si>
  <si>
    <t>Would stay around the same</t>
  </si>
  <si>
    <t>Would decrease a little (-1-10%)</t>
  </si>
  <si>
    <t>Would decrease somewhat (-10%-50%)</t>
  </si>
  <si>
    <t>Would decrease significantly (over -50%)</t>
  </si>
  <si>
    <t xml:space="preserve"> If you could not use cloud computing at all, what impact do you think this would have on the total cost of your IT?</t>
  </si>
  <si>
    <t>Would be very difficult or impossible to develop without cloud computing</t>
  </si>
  <si>
    <t>Not applicable - We do not develop and deploy new software projects</t>
  </si>
  <si>
    <t xml:space="preserve"> And if you could not use cloud computing at all, what impact do you think this would have on the total time it takes you to develop and deploy new software projects?If this is not something your business does, please select the ‘Not applicable’ option</t>
  </si>
  <si>
    <t>Essential - we couldn’t operate without good digital skills</t>
  </si>
  <si>
    <t>Very important</t>
  </si>
  <si>
    <t>Somewhat important</t>
  </si>
  <si>
    <t>Neither important or unimportant</t>
  </si>
  <si>
    <t>Somewhat unimportant</t>
  </si>
  <si>
    <t>Very unimportant</t>
  </si>
  <si>
    <t xml:space="preserve"> How important, if at all, are digital skills to the day to day running of your business?</t>
  </si>
  <si>
    <t>Share a document online</t>
  </si>
  <si>
    <t>Good email etiquette</t>
  </si>
  <si>
    <t>Backing up your data</t>
  </si>
  <si>
    <t>Researching a topic online</t>
  </si>
  <si>
    <t>Creating a basic spreadsheet</t>
  </si>
  <si>
    <t>Tracking changes in a document</t>
  </si>
  <si>
    <t>Posting responsibly on social media</t>
  </si>
  <si>
    <t>Managing social media channels (eg Twitter, LinkedIn etc)</t>
  </si>
  <si>
    <t>Creating or updating a website</t>
  </si>
  <si>
    <t>Analysing datasets</t>
  </si>
  <si>
    <t>Programming a basic application</t>
  </si>
  <si>
    <t>Which digital skills do you think it is important for an average worker to be able to do today?Please select all that apply.</t>
  </si>
  <si>
    <t>And which digital skills do you think it is not important for an average worker to be able to do today?Please select all that apply</t>
  </si>
  <si>
    <t>Documents or spreadsheets</t>
  </si>
  <si>
    <t>Online advertising</t>
  </si>
  <si>
    <t>Building or updating a website</t>
  </si>
  <si>
    <t>E-commerce</t>
  </si>
  <si>
    <t>Digital graphics</t>
  </si>
  <si>
    <t>Data science</t>
  </si>
  <si>
    <t>Programming, or app development</t>
  </si>
  <si>
    <t>Which types of digital skills are most important to your business?Please select up to three.</t>
  </si>
  <si>
    <t xml:space="preserve"> How easy or difficult is it for your business to find staff with good digital skills?</t>
  </si>
  <si>
    <t>Slowed business growth</t>
  </si>
  <si>
    <t>Increased costs</t>
  </si>
  <si>
    <t>It has not affected our business</t>
  </si>
  <si>
    <t>Slowed development of new technology</t>
  </si>
  <si>
    <t>Prevented deployment of existing technology</t>
  </si>
  <si>
    <t>You said that your business found it difficult to find staff with good digital skills. In which ways, if any, has this affected your business?Please select all that apply</t>
  </si>
  <si>
    <t>Programmers and/or developers</t>
  </si>
  <si>
    <t>Data scientists and/or analysts</t>
  </si>
  <si>
    <t>Does your company employ any of the following?Please select all that apply.</t>
  </si>
  <si>
    <t xml:space="preserve"> A university degree</t>
  </si>
  <si>
    <t xml:space="preserve"> Basic digital skills (eg editing a document or spreadsheet)</t>
  </si>
  <si>
    <t xml:space="preserve"> Intermediate digital skills (eg creating or editing a website</t>
  </si>
  <si>
    <t xml:space="preserve"> Coding experience</t>
  </si>
  <si>
    <t xml:space="preserve"> Experience using social media</t>
  </si>
  <si>
    <t xml:space="preserve"> Confidence when talking to other people</t>
  </si>
  <si>
    <t>1 - very important</t>
  </si>
  <si>
    <t>2</t>
  </si>
  <si>
    <t>3</t>
  </si>
  <si>
    <t>4</t>
  </si>
  <si>
    <t>5 - not important at all</t>
  </si>
  <si>
    <t>Grid Summary: If you were hiring someone to take over your current role, how important would the following be for an applicant?Please answer on a scale of 1 to 5, where 1 is very important, and 5 is not important at all.</t>
  </si>
  <si>
    <t>If you were hiring someone to take over your current role, how important would the following be for an applicant?Please answer on a scale of 1 to 5, where 1 is very important, and 5 is not important at all.: A university degree</t>
  </si>
  <si>
    <t>If you were hiring someone to take over your current role, how important would the following be for an applicant?Please answer on a scale of 1 to 5, where 1 is very important, and 5 is not important at all.: Basic digital skills (eg editing a document or spreadsheet)</t>
  </si>
  <si>
    <t>If you were hiring someone to take over your current role, how important would the following be for an applicant?Please answer on a scale of 1 to 5, where 1 is very important, and 5 is not important at all.: Intermediate digital skills (eg creating or editing a website</t>
  </si>
  <si>
    <t>If you were hiring someone to take over your current role, how important would the following be for an applicant?Please answer on a scale of 1 to 5, where 1 is very important, and 5 is not important at all.: Coding experience</t>
  </si>
  <si>
    <t>If you were hiring someone to take over your current role, how important would the following be for an applicant?Please answer on a scale of 1 to 5, where 1 is very important, and 5 is not important at all.: Experience using social media</t>
  </si>
  <si>
    <t>If you were hiring someone to take over your current role, how important would the following be for an applicant?Please answer on a scale of 1 to 5, where 1 is very important, and 5 is not important at all.: Confidence when talking to other people</t>
  </si>
  <si>
    <t>Provide consulting to other companies</t>
  </si>
  <si>
    <t>Develop your own software or service</t>
  </si>
  <si>
    <t>Other (Please specify)</t>
  </si>
  <si>
    <t>You said that your business worked in the technology sector. Which, if any, of the following is the best description for your business?Please select all that apply.</t>
  </si>
  <si>
    <t>Decline by over 50%</t>
  </si>
  <si>
    <t>Decline by 25-50%</t>
  </si>
  <si>
    <t>Decline by 10-25%</t>
  </si>
  <si>
    <t>Decline by 6-10%</t>
  </si>
  <si>
    <t>Decline by 0-5%</t>
  </si>
  <si>
    <t>Stay about the same size</t>
  </si>
  <si>
    <t>Grow by 0-5%</t>
  </si>
  <si>
    <t>Grow by 6-10%</t>
  </si>
  <si>
    <t>Grow by 11-20%</t>
  </si>
  <si>
    <t>Grow by 21-50%</t>
  </si>
  <si>
    <t>Grow by over 50%</t>
  </si>
  <si>
    <t xml:space="preserve"> On average, how much do you expect your revenue to grow in the next three years?</t>
  </si>
  <si>
    <t>Finding new customers</t>
  </si>
  <si>
    <t>Current economic and geopolitical situation</t>
  </si>
  <si>
    <t>Costs and complexity from new regulation</t>
  </si>
  <si>
    <t>Recruitment of new staff</t>
  </si>
  <si>
    <t>Raising finance and/or capital</t>
  </si>
  <si>
    <t>Talent retention</t>
  </si>
  <si>
    <t>Training existing staff</t>
  </si>
  <si>
    <t>Challenges in exporting</t>
  </si>
  <si>
    <t>We don’t want to grow faster</t>
  </si>
  <si>
    <t>Which, if any, of the following do you think are likely to be the biggest constraint on your business growing faster?Please select up to three</t>
  </si>
  <si>
    <t xml:space="preserve"> Digital technology is playing an increasingly important role in my business</t>
  </si>
  <si>
    <t xml:space="preserve"> The costs of starting a business have reduced substantially because of cloud computing</t>
  </si>
  <si>
    <t xml:space="preserve"> I feel like I personally need to have better digital skills for my job</t>
  </si>
  <si>
    <t xml:space="preserve"> Cloud computing has made it easier for my business to compete with bigger enterprises</t>
  </si>
  <si>
    <t xml:space="preserve"> Cloud computing has made it easier for my business to move part of our sales online during the Covid-19 pandemic</t>
  </si>
  <si>
    <t>Strongly agree</t>
  </si>
  <si>
    <t>Somewhat agree</t>
  </si>
  <si>
    <t>Neither agree nor disagree</t>
  </si>
  <si>
    <t>Somewhat disagree</t>
  </si>
  <si>
    <t>Strongly disagree</t>
  </si>
  <si>
    <t>Total Agree:</t>
  </si>
  <si>
    <t>Total Disagree:</t>
  </si>
  <si>
    <t>Grid Summary: Below are several statements that you may agree or disagree with. Using the scale, indicate your agreement with each item.Please be open and honest in your responding.</t>
  </si>
  <si>
    <t>Below are several statements that you may agree or disagree with. Using the scale, indicate your agreement with each item.Please be open and honest in your responding.: Digital technology is playing an increasingly important role in my business</t>
  </si>
  <si>
    <t>Below are several statements that you may agree or disagree with. Using the scale, indicate your agreement with each item.Please be open and honest in your responding.: The costs of starting a business have reduced substantially because of cloud computing</t>
  </si>
  <si>
    <t>Below are several statements that you may agree or disagree with. Using the scale, indicate your agreement with each item.Please be open and honest in your responding.: Cloud computing has made it easier for my business to compete with bigger enterprises</t>
  </si>
  <si>
    <t>Below are several statements that you may agree or disagree with. Using the scale, indicate your agreement with each item.Please be open and honest in your responding.: Cloud computing has made it easier for my business to move part of our sales online during the Covid-19 pandemic</t>
  </si>
  <si>
    <t>Below are several statements that you may agree or disagree with. Using the scale, indicate your agreement with each item.Please be open and honest in your responding.: I feel like I personally need to have better digital skills for my job</t>
  </si>
  <si>
    <t>Total Important:</t>
  </si>
  <si>
    <t>Total Unimportant:</t>
  </si>
  <si>
    <t xml:space="preserve"> How important or unimportant is improving your sustainability to your current business’s strategy?</t>
  </si>
  <si>
    <t>Grow significantly</t>
  </si>
  <si>
    <t>Grow somewhat</t>
  </si>
  <si>
    <t>Stay around the same</t>
  </si>
  <si>
    <t>Shrink somewhat</t>
  </si>
  <si>
    <t>Shrink significantly</t>
  </si>
  <si>
    <t xml:space="preserve"> In the next few years, do you expect the importance of sustainability as a factor in the decisions made by your business to grow, stay around the same or shrink?</t>
  </si>
  <si>
    <t xml:space="preserve"> Do you feel you currently have adequate digital tools to monitor and improve your company’s sustainability?</t>
  </si>
  <si>
    <t>Yes, and we plan to be carbon neutral by 2050</t>
  </si>
  <si>
    <t>Yes, and we plan to be carbon neutral by 2040</t>
  </si>
  <si>
    <t>Yes, and we plan to be carbon neutral by 2030</t>
  </si>
  <si>
    <t>Yes, and we plan to be carbon neutral by 2025</t>
  </si>
  <si>
    <t>We are already carbon neutral</t>
  </si>
  <si>
    <t xml:space="preserve"> Has your company committed to becoming carbon neutral, and if so by when?</t>
  </si>
  <si>
    <t>Very familiar</t>
  </si>
  <si>
    <t>Somewhat familiar</t>
  </si>
  <si>
    <t>Neither familiar or unfamiliar</t>
  </si>
  <si>
    <t>Somewhat unfamiliar</t>
  </si>
  <si>
    <t>Not at all familiar</t>
  </si>
  <si>
    <t xml:space="preserve"> Are you familiar with the concept of a ‘B corporation’?</t>
  </si>
  <si>
    <t xml:space="preserve"> Is your company a B corporation?</t>
  </si>
  <si>
    <t>Phishing emails</t>
  </si>
  <si>
    <t>Hacking or security breach</t>
  </si>
  <si>
    <t>Ransomware or malware</t>
  </si>
  <si>
    <t>Payment fraud</t>
  </si>
  <si>
    <t>Data loss</t>
  </si>
  <si>
    <t>In the last three years, has your business experienced any of the following digital or cyber security threats?Please select all that apply.</t>
  </si>
  <si>
    <t>Neither confident or unconfident</t>
  </si>
  <si>
    <t xml:space="preserve"> Overall, how confident or unconfident are you in keeping your business’s data secure?</t>
  </si>
  <si>
    <t xml:space="preserve"> And how confident or unconfident are you that your company’s data is secure in the cloud?</t>
  </si>
  <si>
    <t>Using the best technology</t>
  </si>
  <si>
    <t>Clarity over existing rules and regulations</t>
  </si>
  <si>
    <t>Training for your business’s staff</t>
  </si>
  <si>
    <t>Education and advice on best practice</t>
  </si>
  <si>
    <t>Having strong laws</t>
  </si>
  <si>
    <t>Ensuring your business’ data doesn’t leave your country</t>
  </si>
  <si>
    <t>Storing and/or processing your data with a European company</t>
  </si>
  <si>
    <t>Ensuring your business’ data doesn’t leave Europe</t>
  </si>
  <si>
    <t>What do you think is most important to helping businesses keep data secure?Please select up to three.</t>
  </si>
  <si>
    <t>Strongly support</t>
  </si>
  <si>
    <t>Somewhat support</t>
  </si>
  <si>
    <t>Neither support or oppose</t>
  </si>
  <si>
    <t>Somewhat oppose</t>
  </si>
  <si>
    <t>Strongly oppose</t>
  </si>
  <si>
    <t>Total Support:</t>
  </si>
  <si>
    <t>Total Oppose:</t>
  </si>
  <si>
    <t xml:space="preserve"> Would you support the building of a new data centre by an international cloud provider in your local city or region?</t>
  </si>
  <si>
    <t>Creates significant number of local jobs</t>
  </si>
  <si>
    <t>Runs solely on renewable energy</t>
  </si>
  <si>
    <t>Data centre owner contributes to local infrastructure</t>
  </si>
  <si>
    <t>Offers new options to host data within your region</t>
  </si>
  <si>
    <t>Owned by a European company</t>
  </si>
  <si>
    <t>Which, if any, of the following would make you most likely to support the construction of a data centre in your local region?Please select up to two reasons.</t>
  </si>
  <si>
    <t xml:space="preserve"> Hosted in your own company’s data centre(s)</t>
  </si>
  <si>
    <t xml:space="preserve"> Hosed in the data centre of another local company from your country</t>
  </si>
  <si>
    <t xml:space="preserve"> Hosted in the data centre of a global company, hosted in Europe</t>
  </si>
  <si>
    <t xml:space="preserve"> Hosted in the data centre of a global company, hosted outside Europe</t>
  </si>
  <si>
    <t>Strongly trust</t>
  </si>
  <si>
    <t>Somewhat trust</t>
  </si>
  <si>
    <t>Neither trust or distrust</t>
  </si>
  <si>
    <t>Somewhat distrust</t>
  </si>
  <si>
    <t>Strongly distrust</t>
  </si>
  <si>
    <t>Grid Summary: To what extent, if at all, would you trust your data to be secure in the following scenarios?</t>
  </si>
  <si>
    <t>To what extent, if at all, would you trust your data to be secure in the following scenarios?: Hosted in your own company’s data centre(s)</t>
  </si>
  <si>
    <t>To what extent, if at all, would you trust your data to be secure in the following scenarios?: Hosed in the data centre of another local company from your country</t>
  </si>
  <si>
    <t>To what extent, if at all, would you trust your data to be secure in the following scenarios?: Hosted in the data centre of a global company, hosted in Europe</t>
  </si>
  <si>
    <t>To what extent, if at all, would you trust your data to be secure in the following scenarios?: Hosted in the data centre of a global company, hosted outside Europe</t>
  </si>
  <si>
    <t>Full Results</t>
  </si>
  <si>
    <t>BASE: Cloud User</t>
  </si>
  <si>
    <t>BASE: Uses Cloud for Office Suite</t>
  </si>
  <si>
    <t>BASE: Uses Cloud for Web Hosting</t>
  </si>
  <si>
    <t>BASE: Uses Cloud for Messaging</t>
  </si>
  <si>
    <t>BASE: Uses Cloud for Video Calls</t>
  </si>
  <si>
    <t>BASE: Uses Cloud to Track Inventory</t>
  </si>
  <si>
    <t>BASE: Uses Cloud for Customer Support</t>
  </si>
  <si>
    <t>BASE: Uses Cloud to Track Time</t>
  </si>
  <si>
    <t>BASE: Uses Cloud to Manage Expenses</t>
  </si>
  <si>
    <t>BASE: Uses Cloud for ERP</t>
  </si>
  <si>
    <t>BASE: Uses Cloud for Project Management</t>
  </si>
  <si>
    <t>BASE: Uses Cloud for Accounting</t>
  </si>
  <si>
    <t>BASE: Uses Cloud for Invoicing</t>
  </si>
  <si>
    <t>BASE: Uses Cloud for Analytics</t>
  </si>
  <si>
    <t>BASE: Uses Cloud to 3D Print</t>
  </si>
  <si>
    <t>BASE: Uses Cloud for IoT</t>
  </si>
  <si>
    <t>BASE: Uses Cloud for Cloud Computing</t>
  </si>
  <si>
    <t>BASE: Uses Cloud for AI</t>
  </si>
  <si>
    <t>BASE: Uses Cloud for Blockchain</t>
  </si>
  <si>
    <t>BASE: Businesses with a website</t>
  </si>
  <si>
    <t>BASE: Software as a Service (SaaS) User</t>
  </si>
  <si>
    <t>BASE: IaaS or PaaS User</t>
  </si>
  <si>
    <t>BASE: Uses "Other" Cloud Providers</t>
  </si>
  <si>
    <t>BASE: Would find it difficult to change cloud providers</t>
  </si>
  <si>
    <t>BASE: Find it difficult to find staff with good digital skills</t>
  </si>
  <si>
    <t>BASE: Business in Technology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</si>
</sst>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5" Type="http://schemas.openxmlformats.org/officeDocument/2006/relationships/calcChain" Target="calcChain.xml"/><Relationship Id="rId170" Type="http://schemas.openxmlformats.org/officeDocument/2006/relationships/worksheet" Target="worksheets/sheet170.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worksheet" Target="worksheets/sheet171.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169" Type="http://schemas.openxmlformats.org/officeDocument/2006/relationships/worksheet" Target="worksheets/sheet169.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theme" Target="theme/theme1.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sharedStrings" Target="sharedString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1.42578125" defaultRowHeight="15" x14ac:dyDescent="0.25"/>
  <sheetData>
    <row r="7" spans="6:12" ht="39.950000000000003" customHeight="1" x14ac:dyDescent="0.25">
      <c r="F7" s="25" t="s">
        <v>0</v>
      </c>
      <c r="G7" s="26"/>
      <c r="H7" s="26"/>
      <c r="I7" s="26"/>
      <c r="J7" s="26"/>
      <c r="K7" s="26"/>
      <c r="L7" s="26"/>
    </row>
    <row r="10" spans="6:12" ht="20.100000000000001" customHeight="1" x14ac:dyDescent="0.3">
      <c r="F10" s="2" t="s">
        <v>1</v>
      </c>
      <c r="K10" s="3" t="s">
        <v>2</v>
      </c>
    </row>
    <row r="11" spans="6:12" ht="20.100000000000001" customHeight="1" x14ac:dyDescent="0.3">
      <c r="F11" s="2" t="s">
        <v>3</v>
      </c>
      <c r="K11" s="3" t="s">
        <v>4</v>
      </c>
    </row>
    <row r="12" spans="6:12" ht="20.100000000000001" customHeight="1" x14ac:dyDescent="0.3">
      <c r="F12" s="2" t="s">
        <v>5</v>
      </c>
      <c r="K12" s="3" t="s">
        <v>6</v>
      </c>
    </row>
    <row r="13" spans="6:12" ht="20.100000000000001" customHeight="1" x14ac:dyDescent="0.3">
      <c r="F13" s="2" t="s">
        <v>7</v>
      </c>
      <c r="K13" s="3">
        <v>7184</v>
      </c>
    </row>
    <row r="14" spans="6:12" ht="18.75" x14ac:dyDescent="0.3">
      <c r="F14" s="2"/>
    </row>
    <row r="15" spans="6:12" ht="18.75" x14ac:dyDescent="0.3">
      <c r="F15" s="2"/>
    </row>
    <row r="16" spans="6:12" ht="18.75" x14ac:dyDescent="0.3">
      <c r="F16" s="2" t="s">
        <v>8</v>
      </c>
    </row>
    <row r="17" spans="6:13" ht="50.1" customHeight="1" x14ac:dyDescent="0.25">
      <c r="F17" s="27" t="s">
        <v>9</v>
      </c>
      <c r="G17" s="26"/>
      <c r="H17" s="26"/>
      <c r="I17" s="26"/>
      <c r="J17" s="26"/>
      <c r="K17" s="26"/>
      <c r="L17" s="26"/>
      <c r="M17" s="26"/>
    </row>
    <row r="19" spans="6:13" ht="30" customHeight="1" x14ac:dyDescent="0.25">
      <c r="F19" s="4" t="s">
        <v>10</v>
      </c>
    </row>
    <row r="20" spans="6:13" ht="17.25" x14ac:dyDescent="0.2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76"/>
  <sheetViews>
    <sheetView showGridLines="0" tabSelected="1" topLeftCell="A151" workbookViewId="0">
      <selection activeCell="F115" sqref="F115"/>
    </sheetView>
  </sheetViews>
  <sheetFormatPr defaultColWidth="11.42578125" defaultRowHeight="15" x14ac:dyDescent="0.25"/>
  <cols>
    <col min="4" max="4" width="100.7109375" customWidth="1"/>
    <col min="5" max="5" width="20.7109375" customWidth="1"/>
  </cols>
  <sheetData>
    <row r="2" spans="3:6" ht="39.950000000000003" customHeight="1" x14ac:dyDescent="0.25">
      <c r="D2" s="1" t="s">
        <v>11</v>
      </c>
    </row>
    <row r="6" spans="3:6" x14ac:dyDescent="0.25">
      <c r="D6" s="8" t="str">
        <f>HYPERLINK("#'Full Results'!A1", "Full Results")</f>
        <v>Full Results</v>
      </c>
    </row>
    <row r="8" spans="3:6" x14ac:dyDescent="0.25">
      <c r="D8" s="6" t="s">
        <v>12</v>
      </c>
      <c r="E8" s="6" t="s">
        <v>13</v>
      </c>
      <c r="F8" s="6" t="s">
        <v>14</v>
      </c>
    </row>
    <row r="9" spans="3:6" x14ac:dyDescent="0.25">
      <c r="C9">
        <v>1</v>
      </c>
      <c r="D9" s="8" t="str">
        <f>HYPERLINK("#'Table 1'!A1", " Before taking this survey, were you familiar with the concept of cloud computing?")</f>
        <v xml:space="preserve"> Before taking this survey, were you familiar with the concept of cloud computing?</v>
      </c>
      <c r="E9" s="14" t="str">
        <f>HYPERLINK("#'Full Results'!A11", "11")</f>
        <v>11</v>
      </c>
      <c r="F9" t="s">
        <v>77</v>
      </c>
    </row>
    <row r="10" spans="3:6" x14ac:dyDescent="0.25">
      <c r="C10">
        <v>2</v>
      </c>
      <c r="D10" s="8" t="str">
        <f>HYPERLINK("#'Table 2'!A1", " Do you know if your company directly buys any services from a cloud provider? (eg.  Amazon Web Services, Microsoft Azure, Google Cloud Platform)")</f>
        <v xml:space="preserve"> Do you know if your company directly buys any services from a cloud provider? (eg.  Amazon Web Services, Microsoft Azure, Google Cloud Platform)</v>
      </c>
      <c r="E10" s="14" t="str">
        <f>HYPERLINK("#'Full Results'!A18", "18")</f>
        <v>18</v>
      </c>
      <c r="F10" t="s">
        <v>77</v>
      </c>
    </row>
    <row r="11" spans="3:6" x14ac:dyDescent="0.25">
      <c r="C11">
        <v>3</v>
      </c>
      <c r="D11" s="8" t="str">
        <f>HYPERLINK("#'Table 3'!A1", "Which of the following purposes do you use a cloud computing provider for?Please select all that apply")</f>
        <v>Which of the following purposes do you use a cloud computing provider for?Please select all that apply</v>
      </c>
      <c r="E11" s="14" t="str">
        <f>HYPERLINK("#'Full Results'!A26", "26")</f>
        <v>26</v>
      </c>
      <c r="F11" t="s">
        <v>682</v>
      </c>
    </row>
    <row r="12" spans="3:6" x14ac:dyDescent="0.25">
      <c r="C12">
        <v>4</v>
      </c>
      <c r="D12" s="8" t="str">
        <f>HYPERLINK("#'Table 4'!A1", "Which, if any, of the following best describes how you use cloud services?Please select all that apply")</f>
        <v>Which, if any, of the following best describes how you use cloud services?Please select all that apply</v>
      </c>
      <c r="E12" s="14" t="str">
        <f>HYPERLINK("#'Full Results'!A41", "41")</f>
        <v>41</v>
      </c>
      <c r="F12" t="s">
        <v>682</v>
      </c>
    </row>
    <row r="13" spans="3:6" x14ac:dyDescent="0.25">
      <c r="C13">
        <v>5</v>
      </c>
      <c r="D13" s="8" t="str">
        <f>HYPERLINK("#'Table 5'!A1", " Besides cloud computing and personal computers for your staff, does your company own any centralised computers, servers, on-premises computing or data centres of its own?")</f>
        <v xml:space="preserve"> Besides cloud computing and personal computers for your staff, does your company own any centralised computers, servers, on-premises computing or data centres of its own?</v>
      </c>
      <c r="E13" s="14" t="str">
        <f>HYPERLINK("#'Full Results'!A47", "47")</f>
        <v>47</v>
      </c>
      <c r="F13" t="s">
        <v>682</v>
      </c>
    </row>
    <row r="14" spans="3:6" x14ac:dyDescent="0.25">
      <c r="C14">
        <v>6</v>
      </c>
      <c r="D14" s="8" t="str">
        <f>HYPERLINK("#'Table 6'!A1", "Does your business operate in any of the following sectors?Please select all that apply")</f>
        <v>Does your business operate in any of the following sectors?Please select all that apply</v>
      </c>
      <c r="E14" s="14" t="str">
        <f>HYPERLINK("#'Full Results'!A53", "53")</f>
        <v>53</v>
      </c>
      <c r="F14" t="s">
        <v>77</v>
      </c>
    </row>
    <row r="15" spans="3:6" x14ac:dyDescent="0.25">
      <c r="C15">
        <v>7</v>
      </c>
      <c r="D15" s="8" t="str">
        <f>HYPERLINK("#'Table 7'!A1", " And more specifically, which one of the following sectors would you say is the best description for your business ?")</f>
        <v xml:space="preserve"> And more specifically, which one of the following sectors would you say is the best description for your business ?</v>
      </c>
      <c r="E15" s="14" t="str">
        <f>HYPERLINK("#'Full Results'!A65", "65")</f>
        <v>65</v>
      </c>
      <c r="F15" t="s">
        <v>77</v>
      </c>
    </row>
    <row r="16" spans="3:6" x14ac:dyDescent="0.25">
      <c r="C16">
        <v>8</v>
      </c>
      <c r="D16" s="8" t="str">
        <f>HYPERLINK("#'Table 8'!A1", " In 2021, how much did the revenue of your company grow? ")</f>
        <v xml:space="preserve"> In 2021, how much did the revenue of your company grow? </v>
      </c>
      <c r="E16" s="14" t="str">
        <f>HYPERLINK("#'Full Results'!A88", "88")</f>
        <v>88</v>
      </c>
      <c r="F16" t="s">
        <v>77</v>
      </c>
    </row>
    <row r="17" spans="3:6" x14ac:dyDescent="0.25">
      <c r="C17">
        <v>9</v>
      </c>
      <c r="D17" s="8" t="str">
        <f>HYPERLINK("#'Table 9'!A1", " And over the last three years, how much did the revenue of your company grow on average? ")</f>
        <v xml:space="preserve"> And over the last three years, how much did the revenue of your company grow on average? </v>
      </c>
      <c r="E17" s="14" t="str">
        <f>HYPERLINK("#'Full Results'!A103", "103")</f>
        <v>103</v>
      </c>
      <c r="F17" t="s">
        <v>77</v>
      </c>
    </row>
    <row r="18" spans="3:6" x14ac:dyDescent="0.25">
      <c r="C18">
        <v>10</v>
      </c>
      <c r="D18" s="8" t="str">
        <f>HYPERLINK("#'Table 10'!A1", " In 2021, how did the headcount of your company change?")</f>
        <v xml:space="preserve"> In 2021, how did the headcount of your company change?</v>
      </c>
      <c r="E18" s="14" t="str">
        <f>HYPERLINK("#'Full Results'!A118", "118")</f>
        <v>118</v>
      </c>
      <c r="F18" t="s">
        <v>77</v>
      </c>
    </row>
    <row r="19" spans="3:6" x14ac:dyDescent="0.25">
      <c r="C19">
        <v>11</v>
      </c>
      <c r="D19" s="8" t="str">
        <f>HYPERLINK("#'Table 11'!A1", " What proportion of your staff worked remotely for at least part of the week in 2019?")</f>
        <v xml:space="preserve"> What proportion of your staff worked remotely for at least part of the week in 2019?</v>
      </c>
      <c r="E19" s="14" t="str">
        <f>HYPERLINK("#'Full Results'!A133", "133")</f>
        <v>133</v>
      </c>
      <c r="F19" t="s">
        <v>77</v>
      </c>
    </row>
    <row r="20" spans="3:6" x14ac:dyDescent="0.25">
      <c r="C20">
        <v>12</v>
      </c>
      <c r="D20" s="8" t="str">
        <f>HYPERLINK("#'Table 12'!A1", " What proportion of your staff are currently working remotely for at least part of the week?")</f>
        <v xml:space="preserve"> What proportion of your staff are currently working remotely for at least part of the week?</v>
      </c>
      <c r="E20" s="14" t="str">
        <f>HYPERLINK("#'Full Results'!A149", "149")</f>
        <v>149</v>
      </c>
      <c r="F20" t="s">
        <v>77</v>
      </c>
    </row>
    <row r="21" spans="3:6" x14ac:dyDescent="0.25">
      <c r="C21">
        <v>13</v>
      </c>
      <c r="D21" s="8" t="str">
        <f>HYPERLINK("#'Table 13'!A1", " How likely do you think it is that a significant proportion of your staff will work remotely even after the Covid-19 pandemic fully ends?")</f>
        <v xml:space="preserve"> How likely do you think it is that a significant proportion of your staff will work remotely even after the Covid-19 pandemic fully ends?</v>
      </c>
      <c r="E21" s="14" t="str">
        <f>HYPERLINK("#'Full Results'!A165", "165")</f>
        <v>165</v>
      </c>
      <c r="F21" t="s">
        <v>77</v>
      </c>
    </row>
    <row r="22" spans="3:6" x14ac:dyDescent="0.25">
      <c r="C22">
        <v>14</v>
      </c>
      <c r="D22" s="8" t="str">
        <f>HYPERLINK("#'Table 14'!A1", "Grid Summary: Which, if any, of the following management practices does your business use?")</f>
        <v>Grid Summary: Which, if any, of the following management practices does your business use?</v>
      </c>
      <c r="E22" s="7"/>
      <c r="F22" t="s">
        <v>77</v>
      </c>
    </row>
    <row r="23" spans="3:6" x14ac:dyDescent="0.25">
      <c r="C23">
        <v>15</v>
      </c>
      <c r="D23" s="8" t="str">
        <f>HYPERLINK("#'Table 15'!A1", "Which, if any, of the following management practices does your business use?: Setting long-term goals")</f>
        <v>Which, if any, of the following management practices does your business use?: Setting long-term goals</v>
      </c>
      <c r="E23" s="14" t="str">
        <f>HYPERLINK("#'Full Results'!A177", "177")</f>
        <v>177</v>
      </c>
      <c r="F23" t="s">
        <v>77</v>
      </c>
    </row>
    <row r="24" spans="3:6" x14ac:dyDescent="0.25">
      <c r="C24">
        <v>16</v>
      </c>
      <c r="D24" s="8" t="str">
        <f>HYPERLINK("#'Table 16'!A1", "Which, if any, of the following management practices does your business use?: Setting short-term performance benchmarks")</f>
        <v>Which, if any, of the following management practices does your business use?: Setting short-term performance benchmarks</v>
      </c>
      <c r="E24" s="14" t="str">
        <f>HYPERLINK("#'Full Results'!A184", "184")</f>
        <v>184</v>
      </c>
      <c r="F24" t="s">
        <v>77</v>
      </c>
    </row>
    <row r="25" spans="3:6" x14ac:dyDescent="0.25">
      <c r="C25">
        <v>17</v>
      </c>
      <c r="D25" s="8" t="str">
        <f>HYPERLINK("#'Table 17'!A1", "Which, if any, of the following management practices does your business use?: Rewarding high performers with bonuses or higher salary")</f>
        <v>Which, if any, of the following management practices does your business use?: Rewarding high performers with bonuses or higher salary</v>
      </c>
      <c r="E25" s="14" t="str">
        <f>HYPERLINK("#'Full Results'!A191", "191")</f>
        <v>191</v>
      </c>
      <c r="F25" t="s">
        <v>77</v>
      </c>
    </row>
    <row r="26" spans="3:6" x14ac:dyDescent="0.25">
      <c r="C26">
        <v>18</v>
      </c>
      <c r="D26" s="8" t="str">
        <f>HYPERLINK("#'Table 18'!A1", "Which, if any, of the following management practices does your business use?: Offering training for underperformers")</f>
        <v>Which, if any, of the following management practices does your business use?: Offering training for underperformers</v>
      </c>
      <c r="E26" s="14" t="str">
        <f>HYPERLINK("#'Full Results'!A198", "198")</f>
        <v>198</v>
      </c>
      <c r="F26" t="s">
        <v>77</v>
      </c>
    </row>
    <row r="27" spans="3:6" x14ac:dyDescent="0.25">
      <c r="C27">
        <v>19</v>
      </c>
      <c r="D27" s="8" t="str">
        <f>HYPERLINK("#'Table 19'!A1", "Which, if any, of the following management practices does your business use?: Have a structured process for collecting performance data")</f>
        <v>Which, if any, of the following management practices does your business use?: Have a structured process for collecting performance data</v>
      </c>
      <c r="E27" s="14" t="str">
        <f>HYPERLINK("#'Full Results'!A205", "205")</f>
        <v>205</v>
      </c>
      <c r="F27" t="s">
        <v>77</v>
      </c>
    </row>
    <row r="28" spans="3:6" x14ac:dyDescent="0.25">
      <c r="C28">
        <v>20</v>
      </c>
      <c r="D28" s="8" t="str">
        <f>HYPERLINK("#'Table 20'!A1", "Which, if any, of the following management practices does your business use?: Have a structured process for analysing performance data")</f>
        <v>Which, if any, of the following management practices does your business use?: Have a structured process for analysing performance data</v>
      </c>
      <c r="E28" s="14" t="str">
        <f>HYPERLINK("#'Full Results'!A212", "212")</f>
        <v>212</v>
      </c>
      <c r="F28" t="s">
        <v>77</v>
      </c>
    </row>
    <row r="29" spans="3:6" x14ac:dyDescent="0.25">
      <c r="C29">
        <v>21</v>
      </c>
      <c r="D29" s="8" t="str">
        <f>HYPERLINK("#'Table 21'!A1", "If you had to choose, which of the following types of infrastructure investment would prefer your Government to prioritise in your local area?Please select up to three")</f>
        <v>If you had to choose, which of the following types of infrastructure investment would prefer your Government to prioritise in your local area?Please select up to three</v>
      </c>
      <c r="E29" s="14" t="str">
        <f>HYPERLINK("#'Full Results'!A219", "219")</f>
        <v>219</v>
      </c>
      <c r="F29" t="s">
        <v>77</v>
      </c>
    </row>
    <row r="30" spans="3:6" x14ac:dyDescent="0.25">
      <c r="C30">
        <v>22</v>
      </c>
      <c r="D30" s="8" t="str">
        <f>HYPERLINK("#'Table 22'!A1", "Grid Summary: Overall, how satisfied or dissatisfied are you with the speed and reliability of your Internet connection in the following locations?")</f>
        <v>Grid Summary: Overall, how satisfied or dissatisfied are you with the speed and reliability of your Internet connection in the following locations?</v>
      </c>
      <c r="E30" s="7"/>
      <c r="F30" t="s">
        <v>202</v>
      </c>
    </row>
    <row r="31" spans="3:6" x14ac:dyDescent="0.25">
      <c r="C31">
        <v>23</v>
      </c>
      <c r="D31" s="8" t="str">
        <f>HYPERLINK("#'Table 23'!A1", "Overall, how satisfied or dissatisfied are you with the speed and reliability of your Internet connection in the following locations?: At home")</f>
        <v>Overall, how satisfied or dissatisfied are you with the speed and reliability of your Internet connection in the following locations?: At home</v>
      </c>
      <c r="E31" s="14" t="str">
        <f>HYPERLINK("#'Full Results'!A229", "229")</f>
        <v>229</v>
      </c>
      <c r="F31" t="s">
        <v>202</v>
      </c>
    </row>
    <row r="32" spans="3:6" x14ac:dyDescent="0.25">
      <c r="C32">
        <v>24</v>
      </c>
      <c r="D32" s="8" t="str">
        <f>HYPERLINK("#'Table 24'!A1", "Overall, how satisfied or dissatisfied are you with the speed and reliability of your Internet connection in the following locations?: At work")</f>
        <v>Overall, how satisfied or dissatisfied are you with the speed and reliability of your Internet connection in the following locations?: At work</v>
      </c>
      <c r="E32" s="14" t="str">
        <f>HYPERLINK("#'Full Results'!A241", "241")</f>
        <v>241</v>
      </c>
      <c r="F32" t="s">
        <v>77</v>
      </c>
    </row>
    <row r="33" spans="3:6" x14ac:dyDescent="0.25">
      <c r="C33">
        <v>25</v>
      </c>
      <c r="D33" s="8" t="str">
        <f>HYPERLINK("#'Table 25'!A1", "Overall, how satisfied or dissatisfied are you with the speed and reliability of your Internet connection in the following locations?: While travelling")</f>
        <v>Overall, how satisfied or dissatisfied are you with the speed and reliability of your Internet connection in the following locations?: While travelling</v>
      </c>
      <c r="E33" s="14" t="str">
        <f>HYPERLINK("#'Full Results'!A253", "253")</f>
        <v>253</v>
      </c>
      <c r="F33" t="s">
        <v>77</v>
      </c>
    </row>
    <row r="34" spans="3:6" x14ac:dyDescent="0.25">
      <c r="C34">
        <v>26</v>
      </c>
      <c r="D34" s="8" t="str">
        <f>HYPERLINK("#'Table 26'!A1", "Grid Summary: How confident or unconfident would you be that you could perform the following digital activities?")</f>
        <v>Grid Summary: How confident or unconfident would you be that you could perform the following digital activities?</v>
      </c>
      <c r="E34" s="7"/>
      <c r="F34" t="s">
        <v>77</v>
      </c>
    </row>
    <row r="35" spans="3:6" x14ac:dyDescent="0.25">
      <c r="C35">
        <v>27</v>
      </c>
      <c r="D35" s="8" t="str">
        <f>HYPERLINK("#'Table 27'!A1", "How confident or unconfident would you be that you could perform the following digital activities?: Save a document")</f>
        <v>How confident or unconfident would you be that you could perform the following digital activities?: Save a document</v>
      </c>
      <c r="E35" s="14" t="str">
        <f>HYPERLINK("#'Full Results'!A265", "265")</f>
        <v>265</v>
      </c>
      <c r="F35" t="s">
        <v>77</v>
      </c>
    </row>
    <row r="36" spans="3:6" x14ac:dyDescent="0.25">
      <c r="C36">
        <v>28</v>
      </c>
      <c r="D36" s="8" t="str">
        <f>HYPERLINK("#'Table 28'!A1", "How confident or unconfident would you be that you could perform the following digital activities?: Tracking changes in a document")</f>
        <v>How confident or unconfident would you be that you could perform the following digital activities?: Tracking changes in a document</v>
      </c>
      <c r="E36" s="14" t="str">
        <f>HYPERLINK("#'Full Results'!A277", "277")</f>
        <v>277</v>
      </c>
      <c r="F36" t="s">
        <v>77</v>
      </c>
    </row>
    <row r="37" spans="3:6" x14ac:dyDescent="0.25">
      <c r="C37">
        <v>29</v>
      </c>
      <c r="D37" s="8" t="str">
        <f>HYPERLINK("#'Table 29'!A1", "How confident or unconfident would you be that you could perform the following digital activities?: Send an email")</f>
        <v>How confident or unconfident would you be that you could perform the following digital activities?: Send an email</v>
      </c>
      <c r="E37" s="14" t="str">
        <f>HYPERLINK("#'Full Results'!A289", "289")</f>
        <v>289</v>
      </c>
      <c r="F37" t="s">
        <v>77</v>
      </c>
    </row>
    <row r="38" spans="3:6" x14ac:dyDescent="0.25">
      <c r="C38">
        <v>30</v>
      </c>
      <c r="D38" s="8" t="str">
        <f>HYPERLINK("#'Table 30'!A1", "How confident or unconfident would you be that you could perform the following digital activities?: Share a file online")</f>
        <v>How confident or unconfident would you be that you could perform the following digital activities?: Share a file online</v>
      </c>
      <c r="E38" s="14" t="str">
        <f>HYPERLINK("#'Full Results'!A301", "301")</f>
        <v>301</v>
      </c>
      <c r="F38" t="s">
        <v>77</v>
      </c>
    </row>
    <row r="39" spans="3:6" x14ac:dyDescent="0.25">
      <c r="C39">
        <v>31</v>
      </c>
      <c r="D39" s="8" t="str">
        <f>HYPERLINK("#'Table 31'!A1", "How confident or unconfident would you be that you could perform the following digital activities?: Post something on social media")</f>
        <v>How confident or unconfident would you be that you could perform the following digital activities?: Post something on social media</v>
      </c>
      <c r="E39" s="14" t="str">
        <f>HYPERLINK("#'Full Results'!A313", "313")</f>
        <v>313</v>
      </c>
      <c r="F39" t="s">
        <v>77</v>
      </c>
    </row>
    <row r="40" spans="3:6" x14ac:dyDescent="0.25">
      <c r="C40">
        <v>32</v>
      </c>
      <c r="D40" s="8" t="str">
        <f>HYPERLINK("#'Table 32'!A1", "How confident or unconfident would you be that you could perform the following digital activities?: Create a spreadsheet to track your budget")</f>
        <v>How confident or unconfident would you be that you could perform the following digital activities?: Create a spreadsheet to track your budget</v>
      </c>
      <c r="E40" s="14" t="str">
        <f>HYPERLINK("#'Full Results'!A325", "325")</f>
        <v>325</v>
      </c>
      <c r="F40" t="s">
        <v>77</v>
      </c>
    </row>
    <row r="41" spans="3:6" x14ac:dyDescent="0.25">
      <c r="C41">
        <v>33</v>
      </c>
      <c r="D41" s="8" t="str">
        <f>HYPERLINK("#'Table 33'!A1", "How confident or unconfident would you be that you could perform the following digital activities?: Find a good price for a product online")</f>
        <v>How confident or unconfident would you be that you could perform the following digital activities?: Find a good price for a product online</v>
      </c>
      <c r="E41" s="14" t="str">
        <f>HYPERLINK("#'Full Results'!A337", "337")</f>
        <v>337</v>
      </c>
      <c r="F41" t="s">
        <v>77</v>
      </c>
    </row>
    <row r="42" spans="3:6" x14ac:dyDescent="0.25">
      <c r="C42">
        <v>34</v>
      </c>
      <c r="D42" s="8" t="str">
        <f>HYPERLINK("#'Table 34'!A1", "How confident or unconfident would you be that you could perform the following digital activities?: Research a topic")</f>
        <v>How confident or unconfident would you be that you could perform the following digital activities?: Research a topic</v>
      </c>
      <c r="E42" s="14" t="str">
        <f>HYPERLINK("#'Full Results'!A349", "349")</f>
        <v>349</v>
      </c>
      <c r="F42" t="s">
        <v>77</v>
      </c>
    </row>
    <row r="43" spans="3:6" x14ac:dyDescent="0.25">
      <c r="C43">
        <v>35</v>
      </c>
      <c r="D43" s="8" t="str">
        <f>HYPERLINK("#'Table 35'!A1", "How confident or unconfident would you be that you could perform the following digital activities?: Edit a photo")</f>
        <v>How confident or unconfident would you be that you could perform the following digital activities?: Edit a photo</v>
      </c>
      <c r="E43" s="14" t="str">
        <f>HYPERLINK("#'Full Results'!A361", "361")</f>
        <v>361</v>
      </c>
      <c r="F43" t="s">
        <v>77</v>
      </c>
    </row>
    <row r="44" spans="3:6" x14ac:dyDescent="0.25">
      <c r="C44">
        <v>36</v>
      </c>
      <c r="D44" s="8" t="str">
        <f>HYPERLINK("#'Table 36'!A1", "How confident or unconfident would you be that you could perform the following digital activities?: Create your own website")</f>
        <v>How confident or unconfident would you be that you could perform the following digital activities?: Create your own website</v>
      </c>
      <c r="E44" s="14" t="str">
        <f>HYPERLINK("#'Full Results'!A373", "373")</f>
        <v>373</v>
      </c>
      <c r="F44" t="s">
        <v>77</v>
      </c>
    </row>
    <row r="45" spans="3:6" x14ac:dyDescent="0.25">
      <c r="C45">
        <v>37</v>
      </c>
      <c r="D45" s="8" t="str">
        <f>HYPERLINK("#'Table 37'!A1", "How confident or unconfident would you be that you could perform the following digital activities?: Program a small application")</f>
        <v>How confident or unconfident would you be that you could perform the following digital activities?: Program a small application</v>
      </c>
      <c r="E45" s="14" t="str">
        <f>HYPERLINK("#'Full Results'!A385", "385")</f>
        <v>385</v>
      </c>
      <c r="F45" t="s">
        <v>77</v>
      </c>
    </row>
    <row r="46" spans="3:6" x14ac:dyDescent="0.25">
      <c r="C46">
        <v>38</v>
      </c>
      <c r="D46" s="8" t="str">
        <f>HYPERLINK("#'Table 38'!A1", "How confident or unconfident would you be that you could perform the following digital activities?: Build a machine learning model")</f>
        <v>How confident or unconfident would you be that you could perform the following digital activities?: Build a machine learning model</v>
      </c>
      <c r="E46" s="14" t="str">
        <f>HYPERLINK("#'Full Results'!A397", "397")</f>
        <v>397</v>
      </c>
      <c r="F46" t="s">
        <v>77</v>
      </c>
    </row>
    <row r="47" spans="3:6" x14ac:dyDescent="0.25">
      <c r="C47">
        <v>39</v>
      </c>
      <c r="D47" s="8" t="str">
        <f>HYPERLINK("#'Table 39'!A1", " Compared to the average business in your industry, would you say that your company is an early adopter of new technology?")</f>
        <v xml:space="preserve"> Compared to the average business in your industry, would you say that your company is an early adopter of new technology?</v>
      </c>
      <c r="E47" s="14" t="str">
        <f>HYPERLINK("#'Full Results'!A409", "409")</f>
        <v>409</v>
      </c>
      <c r="F47" t="s">
        <v>77</v>
      </c>
    </row>
    <row r="48" spans="3:6" x14ac:dyDescent="0.25">
      <c r="C48">
        <v>40</v>
      </c>
      <c r="D48" s="8" t="str">
        <f>HYPERLINK("#'Table 40'!A1", " In the last five years, would you say that digital technology has become more or less important to your business?")</f>
        <v xml:space="preserve"> In the last five years, would you say that digital technology has become more or less important to your business?</v>
      </c>
      <c r="E48" s="14" t="str">
        <f>HYPERLINK("#'Full Results'!A416", "416")</f>
        <v>416</v>
      </c>
      <c r="F48" t="s">
        <v>77</v>
      </c>
    </row>
    <row r="49" spans="3:6" x14ac:dyDescent="0.25">
      <c r="C49">
        <v>41</v>
      </c>
      <c r="D49" s="8" t="str">
        <f>HYPERLINK("#'Table 41'!A1", " And in the next five years, do you expect that the impact of new digital technology in your business is likely to be greater, around the same, or less than in the last five years?")</f>
        <v xml:space="preserve"> And in the next five years, do you expect that the impact of new digital technology in your business is likely to be greater, around the same, or less than in the last five years?</v>
      </c>
      <c r="E49" s="14" t="str">
        <f>HYPERLINK("#'Full Results'!A425", "425")</f>
        <v>425</v>
      </c>
      <c r="F49" t="s">
        <v>77</v>
      </c>
    </row>
    <row r="50" spans="3:6" x14ac:dyDescent="0.25">
      <c r="C50">
        <v>42</v>
      </c>
      <c r="D50" s="8" t="str">
        <f>HYPERLINK("#'Table 42'!A1", "Which, if any, of the following do you think it would be possible for your business to use digital technology to help with more than you do currently?Please select all that apply")</f>
        <v>Which, if any, of the following do you think it would be possible for your business to use digital technology to help with more than you do currently?Please select all that apply</v>
      </c>
      <c r="E50" s="14" t="str">
        <f>HYPERLINK("#'Full Results'!A432", "432")</f>
        <v>432</v>
      </c>
      <c r="F50" t="s">
        <v>77</v>
      </c>
    </row>
    <row r="51" spans="3:6" x14ac:dyDescent="0.25">
      <c r="C51">
        <v>43</v>
      </c>
      <c r="D51" s="8" t="str">
        <f>HYPERLINK("#'Table 43'!A1", "And which, if any, of the following are important barriers which explain why your company doesn’t use more digital technology?Please select all that apply")</f>
        <v>And which, if any, of the following are important barriers which explain why your company doesn’t use more digital technology?Please select all that apply</v>
      </c>
      <c r="E51" s="14" t="str">
        <f>HYPERLINK("#'Full Results'!A444", "444")</f>
        <v>444</v>
      </c>
      <c r="F51" t="s">
        <v>77</v>
      </c>
    </row>
    <row r="52" spans="3:6" x14ac:dyDescent="0.25">
      <c r="C52">
        <v>44</v>
      </c>
      <c r="D52" s="8" t="str">
        <f>HYPERLINK("#'Table 44'!A1", "Grid Summary: Which, if any, of the following purposes does your business use online tools for?")</f>
        <v>Grid Summary: Which, if any, of the following purposes does your business use online tools for?</v>
      </c>
      <c r="E52" s="7"/>
      <c r="F52" t="s">
        <v>77</v>
      </c>
    </row>
    <row r="53" spans="3:6" x14ac:dyDescent="0.25">
      <c r="C53">
        <v>45</v>
      </c>
      <c r="D53" s="8" t="str">
        <f>HYPERLINK("#'Table 45'!A1", "Which, if any, of the following purposes does your business use online tools for?: Selling your products or services to your customers online")</f>
        <v>Which, if any, of the following purposes does your business use online tools for?: Selling your products or services to your customers online</v>
      </c>
      <c r="E53" s="14" t="str">
        <f>HYPERLINK("#'Full Results'!A456", "456")</f>
        <v>456</v>
      </c>
      <c r="F53" t="s">
        <v>77</v>
      </c>
    </row>
    <row r="54" spans="3:6" x14ac:dyDescent="0.25">
      <c r="C54">
        <v>46</v>
      </c>
      <c r="D54" s="8" t="str">
        <f>HYPERLINK("#'Table 46'!A1", "Which, if any, of the following purposes does your business use online tools for?: Advertising your products or services to your customers online")</f>
        <v>Which, if any, of the following purposes does your business use online tools for?: Advertising your products or services to your customers online</v>
      </c>
      <c r="E54" s="14" t="str">
        <f>HYPERLINK("#'Full Results'!A463", "463")</f>
        <v>463</v>
      </c>
      <c r="F54" t="s">
        <v>77</v>
      </c>
    </row>
    <row r="55" spans="3:6" x14ac:dyDescent="0.25">
      <c r="C55">
        <v>47</v>
      </c>
      <c r="D55" s="8" t="str">
        <f>HYPERLINK("#'Table 47'!A1", "Which, if any, of the following purposes does your business use online tools for?: Spreading awareness about your products or services through social media")</f>
        <v>Which, if any, of the following purposes does your business use online tools for?: Spreading awareness about your products or services through social media</v>
      </c>
      <c r="E55" s="14" t="str">
        <f>HYPERLINK("#'Full Results'!A470", "470")</f>
        <v>470</v>
      </c>
      <c r="F55" t="s">
        <v>77</v>
      </c>
    </row>
    <row r="56" spans="3:6" x14ac:dyDescent="0.25">
      <c r="C56">
        <v>48</v>
      </c>
      <c r="D56" s="8" t="str">
        <f>HYPERLINK("#'Table 48'!A1", "Which, if any, of the following purposes does your business use online tools for?: Supporting remote working")</f>
        <v>Which, if any, of the following purposes does your business use online tools for?: Supporting remote working</v>
      </c>
      <c r="E56" s="14" t="str">
        <f>HYPERLINK("#'Full Results'!A477", "477")</f>
        <v>477</v>
      </c>
      <c r="F56" t="s">
        <v>77</v>
      </c>
    </row>
    <row r="57" spans="3:6" x14ac:dyDescent="0.25">
      <c r="C57">
        <v>49</v>
      </c>
      <c r="D57" s="8" t="str">
        <f>HYPERLINK("#'Table 49'!A1", "Which, if any, of the following purposes does your business use online tools for?: Tracking inventory or orders")</f>
        <v>Which, if any, of the following purposes does your business use online tools for?: Tracking inventory or orders</v>
      </c>
      <c r="E57" s="14" t="str">
        <f>HYPERLINK("#'Full Results'!A484", "484")</f>
        <v>484</v>
      </c>
      <c r="F57" t="s">
        <v>77</v>
      </c>
    </row>
    <row r="58" spans="3:6" x14ac:dyDescent="0.25">
      <c r="C58">
        <v>50</v>
      </c>
      <c r="D58" s="8" t="str">
        <f>HYPERLINK("#'Table 50'!A1", "Which, if any, of the following purposes does your business use online tools for?: Analysing your internal data")</f>
        <v>Which, if any, of the following purposes does your business use online tools for?: Analysing your internal data</v>
      </c>
      <c r="E58" s="14" t="str">
        <f>HYPERLINK("#'Full Results'!A491", "491")</f>
        <v>491</v>
      </c>
      <c r="F58" t="s">
        <v>77</v>
      </c>
    </row>
    <row r="59" spans="3:6" x14ac:dyDescent="0.25">
      <c r="C59">
        <v>51</v>
      </c>
      <c r="D59" s="8" t="str">
        <f>HYPERLINK("#'Table 51'!A1", "Which, if any, of the following purposes does your business use online tools for?: To store data online")</f>
        <v>Which, if any, of the following purposes does your business use online tools for?: To store data online</v>
      </c>
      <c r="E59" s="14" t="str">
        <f>HYPERLINK("#'Full Results'!A498", "498")</f>
        <v>498</v>
      </c>
      <c r="F59" t="s">
        <v>77</v>
      </c>
    </row>
    <row r="60" spans="3:6" x14ac:dyDescent="0.25">
      <c r="C60">
        <v>52</v>
      </c>
      <c r="D60" s="8" t="str">
        <f>HYPERLINK("#'Table 52'!A1", "Which, if any, of the following purposes does your business use online tools for?: Running your own custom internal applications")</f>
        <v>Which, if any, of the following purposes does your business use online tools for?: Running your own custom internal applications</v>
      </c>
      <c r="E60" s="14" t="str">
        <f>HYPERLINK("#'Full Results'!A505", "505")</f>
        <v>505</v>
      </c>
      <c r="F60" t="s">
        <v>77</v>
      </c>
    </row>
    <row r="61" spans="3:6" x14ac:dyDescent="0.25">
      <c r="C61">
        <v>53</v>
      </c>
      <c r="D61" s="8" t="str">
        <f>HYPERLINK("#'Table 53'!A1", " What proportion of your customer revenue would you say comes through online sales?")</f>
        <v xml:space="preserve"> What proportion of your customer revenue would you say comes through online sales?</v>
      </c>
      <c r="E61" s="14" t="str">
        <f>HYPERLINK("#'Full Results'!A512", "512")</f>
        <v>512</v>
      </c>
      <c r="F61" t="s">
        <v>77</v>
      </c>
    </row>
    <row r="62" spans="3:6" x14ac:dyDescent="0.25">
      <c r="C62">
        <v>54</v>
      </c>
      <c r="D62" s="8" t="str">
        <f>HYPERLINK("#'Table 54'!A1", "Grid Summary: Online apps or cloud services access their data or run their applications through the Internet, rather than storing it on a device’s local hard drive. Examples of online apps or cloud services include Google Docs, Zoom, Slack, or Am...")</f>
        <v>Grid Summary: Online apps or cloud services access their data or run their applications through the Internet, rather than storing it on a device’s local hard drive. Examples of online apps or cloud services include Google Docs, Zoom, Slack, or Am...</v>
      </c>
      <c r="E62" s="7"/>
      <c r="F62" t="s">
        <v>77</v>
      </c>
    </row>
    <row r="63" spans="3:6" x14ac:dyDescent="0.25">
      <c r="C63">
        <v>55</v>
      </c>
      <c r="D63" s="8" t="str">
        <f>HYPERLINK("#'Table 55'!A1",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3" s="14" t="str">
        <f>HYPERLINK("#'Full Results'!A522", "522")</f>
        <v>522</v>
      </c>
      <c r="F63" t="s">
        <v>77</v>
      </c>
    </row>
    <row r="64" spans="3:6" x14ac:dyDescent="0.25">
      <c r="C64">
        <v>56</v>
      </c>
      <c r="D64" s="8" t="str">
        <f>HYPERLINK("#'Table 56'!A1",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4" s="14" t="str">
        <f>HYPERLINK("#'Full Results'!A529", "529")</f>
        <v>529</v>
      </c>
      <c r="F64" t="s">
        <v>77</v>
      </c>
    </row>
    <row r="65" spans="3:6" x14ac:dyDescent="0.25">
      <c r="C65">
        <v>57</v>
      </c>
      <c r="D65" s="8" t="str">
        <f>HYPERLINK("#'Table 57'!A1",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5" s="14" t="str">
        <f>HYPERLINK("#'Full Results'!A536", "536")</f>
        <v>536</v>
      </c>
      <c r="F65" t="s">
        <v>77</v>
      </c>
    </row>
    <row r="66" spans="3:6" x14ac:dyDescent="0.25">
      <c r="C66">
        <v>58</v>
      </c>
      <c r="D66" s="8" t="str">
        <f>HYPERLINK("#'Table 58'!A1",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6" s="14" t="str">
        <f>HYPERLINK("#'Full Results'!A543", "543")</f>
        <v>543</v>
      </c>
      <c r="F66" t="s">
        <v>77</v>
      </c>
    </row>
    <row r="67" spans="3:6" x14ac:dyDescent="0.25">
      <c r="C67">
        <v>59</v>
      </c>
      <c r="D67" s="8" t="str">
        <f>HYPERLINK("#'Table 59'!A1",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7" s="14" t="str">
        <f>HYPERLINK("#'Full Results'!A550", "550")</f>
        <v>550</v>
      </c>
      <c r="F67" t="s">
        <v>77</v>
      </c>
    </row>
    <row r="68" spans="3:6" x14ac:dyDescent="0.25">
      <c r="C68">
        <v>60</v>
      </c>
      <c r="D68" s="8" t="str">
        <f>HYPERLINK("#'Table 60'!A1",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8" s="14" t="str">
        <f>HYPERLINK("#'Full Results'!A557", "557")</f>
        <v>557</v>
      </c>
      <c r="F68" t="s">
        <v>77</v>
      </c>
    </row>
    <row r="69" spans="3:6" x14ac:dyDescent="0.25">
      <c r="C69">
        <v>61</v>
      </c>
      <c r="D69" s="8" t="str">
        <f>HYPERLINK("#'Table 61'!A1",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9" s="14" t="str">
        <f>HYPERLINK("#'Full Results'!A564", "564")</f>
        <v>564</v>
      </c>
      <c r="F69" t="s">
        <v>77</v>
      </c>
    </row>
    <row r="70" spans="3:6" x14ac:dyDescent="0.25">
      <c r="C70">
        <v>62</v>
      </c>
      <c r="D70" s="8" t="str">
        <f>HYPERLINK("#'Table 62'!A1",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0" s="14" t="str">
        <f>HYPERLINK("#'Full Results'!A571", "571")</f>
        <v>571</v>
      </c>
      <c r="F70" t="s">
        <v>77</v>
      </c>
    </row>
    <row r="71" spans="3:6" x14ac:dyDescent="0.25">
      <c r="C71">
        <v>63</v>
      </c>
      <c r="D71" s="8" t="str">
        <f>HYPERLINK("#'Table 63'!A1",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1" s="14" t="str">
        <f>HYPERLINK("#'Full Results'!A578", "578")</f>
        <v>578</v>
      </c>
      <c r="F71" t="s">
        <v>77</v>
      </c>
    </row>
    <row r="72" spans="3:6" x14ac:dyDescent="0.25">
      <c r="C72">
        <v>64</v>
      </c>
      <c r="D72" s="8" t="str">
        <f>HYPERLINK("#'Table 64'!A1",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2" s="14" t="str">
        <f>HYPERLINK("#'Full Results'!A585", "585")</f>
        <v>585</v>
      </c>
      <c r="F72" t="s">
        <v>77</v>
      </c>
    </row>
    <row r="73" spans="3:6" x14ac:dyDescent="0.25">
      <c r="C73">
        <v>65</v>
      </c>
      <c r="D73" s="8" t="str">
        <f>HYPERLINK("#'Table 65'!A1",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3" s="14" t="str">
        <f>HYPERLINK("#'Full Results'!A592", "592")</f>
        <v>592</v>
      </c>
      <c r="F73" t="s">
        <v>77</v>
      </c>
    </row>
    <row r="74" spans="3:6" x14ac:dyDescent="0.25">
      <c r="C74">
        <v>66</v>
      </c>
      <c r="D74" s="8" t="str">
        <f>HYPERLINK("#'Table 66'!A1",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4" s="14" t="str">
        <f>HYPERLINK("#'Full Results'!A599", "599")</f>
        <v>599</v>
      </c>
      <c r="F74" t="s">
        <v>77</v>
      </c>
    </row>
    <row r="75" spans="3:6" x14ac:dyDescent="0.25">
      <c r="C75">
        <v>67</v>
      </c>
      <c r="D75" s="8" t="str">
        <f>HYPERLINK("#'Table 67'!A1",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5" s="14" t="str">
        <f>HYPERLINK("#'Full Results'!A606", "606")</f>
        <v>606</v>
      </c>
      <c r="F75" t="s">
        <v>77</v>
      </c>
    </row>
    <row r="76" spans="3:6" x14ac:dyDescent="0.25">
      <c r="C76">
        <v>68</v>
      </c>
      <c r="D76" s="8" t="str">
        <f>HYPERLINK("#'Table 68'!A1",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6" s="14" t="str">
        <f>HYPERLINK("#'Full Results'!A613", "613")</f>
        <v>613</v>
      </c>
      <c r="F76" t="s">
        <v>77</v>
      </c>
    </row>
    <row r="77" spans="3:6" x14ac:dyDescent="0.25">
      <c r="C77">
        <v>69</v>
      </c>
      <c r="D77" s="8" t="str">
        <f>HYPERLINK("#'Table 69'!A1",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7" s="14" t="str">
        <f>HYPERLINK("#'Full Results'!A620", "620")</f>
        <v>620</v>
      </c>
      <c r="F77" t="s">
        <v>77</v>
      </c>
    </row>
    <row r="78" spans="3:6" x14ac:dyDescent="0.25">
      <c r="C78">
        <v>70</v>
      </c>
      <c r="D78" s="8" t="str">
        <f>HYPERLINK("#'Table 70'!A1",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8" s="14" t="str">
        <f>HYPERLINK("#'Full Results'!A627", "627")</f>
        <v>627</v>
      </c>
      <c r="F78" t="s">
        <v>77</v>
      </c>
    </row>
    <row r="79" spans="3:6" x14ac:dyDescent="0.25">
      <c r="C79">
        <v>71</v>
      </c>
      <c r="D79" s="8" t="str">
        <f>HYPERLINK("#'Table 71'!A1",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9" s="14" t="str">
        <f>HYPERLINK("#'Full Results'!A634", "634")</f>
        <v>634</v>
      </c>
      <c r="F79" t="s">
        <v>77</v>
      </c>
    </row>
    <row r="80" spans="3:6" x14ac:dyDescent="0.25">
      <c r="C80">
        <v>72</v>
      </c>
      <c r="D80" s="8" t="str">
        <f>HYPERLINK("#'Table 72'!A1",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0" s="14" t="str">
        <f>HYPERLINK("#'Full Results'!A641", "641")</f>
        <v>641</v>
      </c>
      <c r="F80" t="s">
        <v>77</v>
      </c>
    </row>
    <row r="81" spans="3:6" x14ac:dyDescent="0.25">
      <c r="C81">
        <v>73</v>
      </c>
      <c r="D81" s="8" t="str">
        <f>HYPERLINK("#'Table 73'!A1", " And how important would you say those same technologies are to your business: Office suite (word processing, spreadsheets etc)")</f>
        <v xml:space="preserve"> And how important would you say those same technologies are to your business: Office suite (word processing, spreadsheets etc)</v>
      </c>
      <c r="E81" s="14" t="str">
        <f>HYPERLINK("#'Full Results'!A648", "648")</f>
        <v>648</v>
      </c>
      <c r="F81" t="s">
        <v>683</v>
      </c>
    </row>
    <row r="82" spans="3:6" x14ac:dyDescent="0.25">
      <c r="C82">
        <v>74</v>
      </c>
      <c r="D82" s="8" t="str">
        <f>HYPERLINK("#'Table 74'!A1", " And how important would you say those same technologies are to your business: Web hosting")</f>
        <v xml:space="preserve"> And how important would you say those same technologies are to your business: Web hosting</v>
      </c>
      <c r="E82" s="14" t="str">
        <f>HYPERLINK("#'Full Results'!A656", "656")</f>
        <v>656</v>
      </c>
      <c r="F82" t="s">
        <v>684</v>
      </c>
    </row>
    <row r="83" spans="3:6" x14ac:dyDescent="0.25">
      <c r="C83">
        <v>75</v>
      </c>
      <c r="D83" s="8" t="str">
        <f>HYPERLINK("#'Table 75'!A1", " And how important would you say those same technologies are to your business: Instant messaging or employee collaboration ")</f>
        <v xml:space="preserve"> And how important would you say those same technologies are to your business: Instant messaging or employee collaboration </v>
      </c>
      <c r="E83" s="14" t="str">
        <f>HYPERLINK("#'Full Results'!A664", "664")</f>
        <v>664</v>
      </c>
      <c r="F83" t="s">
        <v>685</v>
      </c>
    </row>
    <row r="84" spans="3:6" x14ac:dyDescent="0.25">
      <c r="C84">
        <v>76</v>
      </c>
      <c r="D84" s="8" t="str">
        <f>HYPERLINK("#'Table 76'!A1", " And how important would you say those same technologies are to your business: Video calls")</f>
        <v xml:space="preserve"> And how important would you say those same technologies are to your business: Video calls</v>
      </c>
      <c r="E84" s="14" t="str">
        <f>HYPERLINK("#'Full Results'!A672", "672")</f>
        <v>672</v>
      </c>
      <c r="F84" t="s">
        <v>686</v>
      </c>
    </row>
    <row r="85" spans="3:6" x14ac:dyDescent="0.25">
      <c r="C85">
        <v>77</v>
      </c>
      <c r="D85" s="8" t="str">
        <f>HYPERLINK("#'Table 77'!A1", " And how important would you say those same technologies are to your business: Tracking inventory")</f>
        <v xml:space="preserve"> And how important would you say those same technologies are to your business: Tracking inventory</v>
      </c>
      <c r="E85" s="14" t="str">
        <f>HYPERLINK("#'Full Results'!A680", "680")</f>
        <v>680</v>
      </c>
      <c r="F85" t="s">
        <v>687</v>
      </c>
    </row>
    <row r="86" spans="3:6" x14ac:dyDescent="0.25">
      <c r="C86">
        <v>78</v>
      </c>
      <c r="D86" s="8" t="str">
        <f>HYPERLINK("#'Table 78'!A1", " And how important would you say those same technologies are to your business: Customer support / CRM")</f>
        <v xml:space="preserve"> And how important would you say those same technologies are to your business: Customer support / CRM</v>
      </c>
      <c r="E86" s="14" t="str">
        <f>HYPERLINK("#'Full Results'!A688", "688")</f>
        <v>688</v>
      </c>
      <c r="F86" t="s">
        <v>688</v>
      </c>
    </row>
    <row r="87" spans="3:6" x14ac:dyDescent="0.25">
      <c r="C87">
        <v>79</v>
      </c>
      <c r="D87" s="8" t="str">
        <f>HYPERLINK("#'Table 79'!A1", " And how important would you say those same technologies are to your business: Time tracking")</f>
        <v xml:space="preserve"> And how important would you say those same technologies are to your business: Time tracking</v>
      </c>
      <c r="E87" s="14" t="str">
        <f>HYPERLINK("#'Full Results'!A696", "696")</f>
        <v>696</v>
      </c>
      <c r="F87" t="s">
        <v>689</v>
      </c>
    </row>
    <row r="88" spans="3:6" x14ac:dyDescent="0.25">
      <c r="C88">
        <v>80</v>
      </c>
      <c r="D88" s="8" t="str">
        <f>HYPERLINK("#'Table 80'!A1", " And how important would you say those same technologies are to your business: Managing expenses")</f>
        <v xml:space="preserve"> And how important would you say those same technologies are to your business: Managing expenses</v>
      </c>
      <c r="E88" s="14" t="str">
        <f>HYPERLINK("#'Full Results'!A704", "704")</f>
        <v>704</v>
      </c>
      <c r="F88" t="s">
        <v>690</v>
      </c>
    </row>
    <row r="89" spans="3:6" x14ac:dyDescent="0.25">
      <c r="C89">
        <v>81</v>
      </c>
      <c r="D89" s="8" t="str">
        <f>HYPERLINK("#'Table 81'!A1", " And how important would you say those same technologies are to your business: Enterprise Resource Planning (ERP)")</f>
        <v xml:space="preserve"> And how important would you say those same technologies are to your business: Enterprise Resource Planning (ERP)</v>
      </c>
      <c r="E89" s="14" t="str">
        <f>HYPERLINK("#'Full Results'!A712", "712")</f>
        <v>712</v>
      </c>
      <c r="F89" t="s">
        <v>691</v>
      </c>
    </row>
    <row r="90" spans="3:6" x14ac:dyDescent="0.25">
      <c r="C90">
        <v>82</v>
      </c>
      <c r="D90" s="8" t="str">
        <f>HYPERLINK("#'Table 82'!A1", " And how important would you say those same technologies are to your business: Project management")</f>
        <v xml:space="preserve"> And how important would you say those same technologies are to your business: Project management</v>
      </c>
      <c r="E90" s="14" t="str">
        <f>HYPERLINK("#'Full Results'!A720", "720")</f>
        <v>720</v>
      </c>
      <c r="F90" t="s">
        <v>692</v>
      </c>
    </row>
    <row r="91" spans="3:6" x14ac:dyDescent="0.25">
      <c r="C91">
        <v>83</v>
      </c>
      <c r="D91" s="8" t="str">
        <f>HYPERLINK("#'Table 83'!A1", " And how important would you say those same technologies are to your business: Accounting")</f>
        <v xml:space="preserve"> And how important would you say those same technologies are to your business: Accounting</v>
      </c>
      <c r="E91" s="14" t="str">
        <f>HYPERLINK("#'Full Results'!A728", "728")</f>
        <v>728</v>
      </c>
      <c r="F91" t="s">
        <v>693</v>
      </c>
    </row>
    <row r="92" spans="3:6" x14ac:dyDescent="0.25">
      <c r="C92">
        <v>84</v>
      </c>
      <c r="D92" s="8" t="str">
        <f>HYPERLINK("#'Table 84'!A1", " And how important would you say those same technologies are to your business: Invoicing")</f>
        <v xml:space="preserve"> And how important would you say those same technologies are to your business: Invoicing</v>
      </c>
      <c r="E92" s="14" t="str">
        <f>HYPERLINK("#'Full Results'!A736", "736")</f>
        <v>736</v>
      </c>
      <c r="F92" t="s">
        <v>694</v>
      </c>
    </row>
    <row r="93" spans="3:6" x14ac:dyDescent="0.25">
      <c r="C93">
        <v>85</v>
      </c>
      <c r="D93" s="8" t="str">
        <f>HYPERLINK("#'Table 85'!A1", " And how important would you say those same technologies are to your business: Data dashboards or analytics")</f>
        <v xml:space="preserve"> And how important would you say those same technologies are to your business: Data dashboards or analytics</v>
      </c>
      <c r="E93" s="14" t="str">
        <f>HYPERLINK("#'Full Results'!A744", "744")</f>
        <v>744</v>
      </c>
      <c r="F93" t="s">
        <v>695</v>
      </c>
    </row>
    <row r="94" spans="3:6" x14ac:dyDescent="0.25">
      <c r="C94">
        <v>86</v>
      </c>
      <c r="D94" s="8" t="str">
        <f>HYPERLINK("#'Table 86'!A1", " And how important would you say those same technologies are to your business: 3D Printing")</f>
        <v xml:space="preserve"> And how important would you say those same technologies are to your business: 3D Printing</v>
      </c>
      <c r="E94" s="14" t="str">
        <f>HYPERLINK("#'Full Results'!A752", "752")</f>
        <v>752</v>
      </c>
      <c r="F94" t="s">
        <v>696</v>
      </c>
    </row>
    <row r="95" spans="3:6" x14ac:dyDescent="0.25">
      <c r="C95">
        <v>87</v>
      </c>
      <c r="D95" s="8" t="str">
        <f>HYPERLINK("#'Table 87'!A1", " And how important would you say those same technologies are to your business: Internet of Things (IoT)")</f>
        <v xml:space="preserve"> And how important would you say those same technologies are to your business: Internet of Things (IoT)</v>
      </c>
      <c r="E95" s="14" t="str">
        <f>HYPERLINK("#'Full Results'!A760", "760")</f>
        <v>760</v>
      </c>
      <c r="F95" t="s">
        <v>697</v>
      </c>
    </row>
    <row r="96" spans="3:6" x14ac:dyDescent="0.25">
      <c r="C96">
        <v>88</v>
      </c>
      <c r="D96" s="8" t="str">
        <f>HYPERLINK("#'Table 88'!A1", " And how important would you say those same technologies are to your business: Cloud computing")</f>
        <v xml:space="preserve"> And how important would you say those same technologies are to your business: Cloud computing</v>
      </c>
      <c r="E96" s="14" t="str">
        <f>HYPERLINK("#'Full Results'!A768", "768")</f>
        <v>768</v>
      </c>
      <c r="F96" t="s">
        <v>698</v>
      </c>
    </row>
    <row r="97" spans="3:6" x14ac:dyDescent="0.25">
      <c r="C97">
        <v>89</v>
      </c>
      <c r="D97" s="8" t="str">
        <f>HYPERLINK("#'Table 89'!A1", " And how important would you say those same technologies are to your business: Artificial intelligence and/or machine learning")</f>
        <v xml:space="preserve"> And how important would you say those same technologies are to your business: Artificial intelligence and/or machine learning</v>
      </c>
      <c r="E97" s="14" t="str">
        <f>HYPERLINK("#'Full Results'!A776", "776")</f>
        <v>776</v>
      </c>
      <c r="F97" t="s">
        <v>699</v>
      </c>
    </row>
    <row r="98" spans="3:6" x14ac:dyDescent="0.25">
      <c r="C98">
        <v>90</v>
      </c>
      <c r="D98" s="8" t="str">
        <f>HYPERLINK("#'Table 90'!A1", " And how important would you say those same technologies are to your business: Blockchain")</f>
        <v xml:space="preserve"> And how important would you say those same technologies are to your business: Blockchain</v>
      </c>
      <c r="E98" s="14" t="str">
        <f>HYPERLINK("#'Full Results'!A784", "784")</f>
        <v>784</v>
      </c>
      <c r="F98" t="s">
        <v>700</v>
      </c>
    </row>
    <row r="99" spans="3:6" x14ac:dyDescent="0.25">
      <c r="C99">
        <v>91</v>
      </c>
      <c r="D99" s="8" t="str">
        <f>HYPERLINK("#'Table 91'!A1", "Grid Summary: Which, if any, of the following are true for your business?")</f>
        <v>Grid Summary: Which, if any, of the following are true for your business?</v>
      </c>
      <c r="E99" s="7"/>
      <c r="F99" t="s">
        <v>77</v>
      </c>
    </row>
    <row r="100" spans="3:6" x14ac:dyDescent="0.25">
      <c r="C100">
        <v>92</v>
      </c>
      <c r="D100" s="8" t="str">
        <f>HYPERLINK("#'Table 92'!A1", "Which, if any, of the following are true for your business?: More than 50% of your employees use computers with access to the internet for business purposes")</f>
        <v>Which, if any, of the following are true for your business?: More than 50% of your employees use computers with access to the internet for business purposes</v>
      </c>
      <c r="E100" s="14" t="str">
        <f>HYPERLINK("#'Full Results'!A792", "792")</f>
        <v>792</v>
      </c>
      <c r="F100" t="s">
        <v>77</v>
      </c>
    </row>
    <row r="101" spans="3:6" x14ac:dyDescent="0.25">
      <c r="C101">
        <v>93</v>
      </c>
      <c r="D101" s="8" t="str">
        <f>HYPERLINK("#'Table 93'!A1", "Which, if any, of the following are true for your business?: Your business employs ICT specialists")</f>
        <v>Which, if any, of the following are true for your business?: Your business employs ICT specialists</v>
      </c>
      <c r="E101" s="14" t="str">
        <f>HYPERLINK("#'Full Results'!A798", "798")</f>
        <v>798</v>
      </c>
      <c r="F101" t="s">
        <v>77</v>
      </c>
    </row>
    <row r="102" spans="3:6" x14ac:dyDescent="0.25">
      <c r="C102">
        <v>94</v>
      </c>
      <c r="D102" s="8" t="str">
        <f>HYPERLINK("#'Table 94'!A1", "Which, if any, of the following are true for your business?: The internet connection for your business is at least 30 Mb/s")</f>
        <v>Which, if any, of the following are true for your business?: The internet connection for your business is at least 30 Mb/s</v>
      </c>
      <c r="E102" s="14" t="str">
        <f>HYPERLINK("#'Full Results'!A804", "804")</f>
        <v>804</v>
      </c>
      <c r="F102" t="s">
        <v>77</v>
      </c>
    </row>
    <row r="103" spans="3:6" x14ac:dyDescent="0.25">
      <c r="C103">
        <v>95</v>
      </c>
      <c r="D103" s="8" t="str">
        <f>HYPERLINK("#'Table 95'!A1", "Which, if any, of the following are true for your business?: Your business provides more than 20% of your employees with a portable device that connects to the internet, for business purposes")</f>
        <v>Which, if any, of the following are true for your business?: Your business provides more than 20% of your employees with a portable device that connects to the internet, for business purposes</v>
      </c>
      <c r="E103" s="14" t="str">
        <f>HYPERLINK("#'Full Results'!A810", "810")</f>
        <v>810</v>
      </c>
      <c r="F103" t="s">
        <v>77</v>
      </c>
    </row>
    <row r="104" spans="3:6" x14ac:dyDescent="0.25">
      <c r="C104">
        <v>96</v>
      </c>
      <c r="D104" s="8" t="str">
        <f>HYPERLINK("#'Table 96'!A1", "Which, if any, of the following are true for your business?: Your business has a website ")</f>
        <v xml:space="preserve">Which, if any, of the following are true for your business?: Your business has a website </v>
      </c>
      <c r="E104" s="14" t="str">
        <f>HYPERLINK("#'Full Results'!A816", "816")</f>
        <v>816</v>
      </c>
      <c r="F104" t="s">
        <v>77</v>
      </c>
    </row>
    <row r="105" spans="3:6" x14ac:dyDescent="0.25">
      <c r="C105">
        <v>97</v>
      </c>
      <c r="D105" s="8" t="str">
        <f>HYPERLINK("#'Table 97'!A1", "Which, if any, of the following are true for your business?: Your business uses 3D printing")</f>
        <v>Which, if any, of the following are true for your business?: Your business uses 3D printing</v>
      </c>
      <c r="E105" s="14" t="str">
        <f>HYPERLINK("#'Full Results'!A822", "822")</f>
        <v>822</v>
      </c>
      <c r="F105" t="s">
        <v>77</v>
      </c>
    </row>
    <row r="106" spans="3:6" x14ac:dyDescent="0.25">
      <c r="C106">
        <v>98</v>
      </c>
      <c r="D106" s="8" t="str">
        <f>HYPERLINK("#'Table 98'!A1", "Which, if any, of the following are true for your business?: Your business uses e-invoices, suitable for automated processing")</f>
        <v>Which, if any, of the following are true for your business?: Your business uses e-invoices, suitable for automated processing</v>
      </c>
      <c r="E106" s="14" t="str">
        <f>HYPERLINK("#'Full Results'!A828", "828")</f>
        <v>828</v>
      </c>
      <c r="F106" t="s">
        <v>77</v>
      </c>
    </row>
    <row r="107" spans="3:6" x14ac:dyDescent="0.25">
      <c r="C107">
        <v>99</v>
      </c>
      <c r="D107" s="8" t="str">
        <f>HYPERLINK("#'Table 99'!A1", "Which, if any, of the following are true for your business?: Your business uses industrial or service robots")</f>
        <v>Which, if any, of the following are true for your business?: Your business uses industrial or service robots</v>
      </c>
      <c r="E107" s="14" t="str">
        <f>HYPERLINK("#'Full Results'!A834", "834")</f>
        <v>834</v>
      </c>
      <c r="F107" t="s">
        <v>77</v>
      </c>
    </row>
    <row r="108" spans="3:6" x14ac:dyDescent="0.25">
      <c r="C108">
        <v>100</v>
      </c>
      <c r="D108" s="8" t="str">
        <f>HYPERLINK("#'Table 100'!A1", "Which, if any, of the following are true for your business?: Sales from e-commerce make up at least 1% of your total turnover")</f>
        <v>Which, if any, of the following are true for your business?: Sales from e-commerce make up at least 1% of your total turnover</v>
      </c>
      <c r="E108" s="14" t="str">
        <f>HYPERLINK("#'Full Results'!A840", "840")</f>
        <v>840</v>
      </c>
      <c r="F108" t="s">
        <v>77</v>
      </c>
    </row>
    <row r="109" spans="3:6" x14ac:dyDescent="0.25">
      <c r="C109">
        <v>101</v>
      </c>
      <c r="D109" s="8" t="str">
        <f>HYPERLINK("#'Table 101'!A1", "Which, if any, of the following are true for your business?: Your business makes use of big data analysis")</f>
        <v>Which, if any, of the following are true for your business?: Your business makes use of big data analysis</v>
      </c>
      <c r="E109" s="14" t="str">
        <f>HYPERLINK("#'Full Results'!A846", "846")</f>
        <v>846</v>
      </c>
      <c r="F109" t="s">
        <v>77</v>
      </c>
    </row>
    <row r="110" spans="3:6" x14ac:dyDescent="0.25">
      <c r="C110">
        <v>102</v>
      </c>
      <c r="D110" s="8" t="str">
        <f>HYPERLINK("#'Table 102'!A1", "You said that your business had a website. Does it contain any of the following features?Please select all that apply")</f>
        <v>You said that your business had a website. Does it contain any of the following features?Please select all that apply</v>
      </c>
      <c r="E110" s="14" t="str">
        <f>HYPERLINK("#'Full Results'!A852", "852")</f>
        <v>852</v>
      </c>
      <c r="F110" t="s">
        <v>701</v>
      </c>
    </row>
    <row r="111" spans="3:6" x14ac:dyDescent="0.25">
      <c r="C111">
        <v>103</v>
      </c>
      <c r="D111" s="8" t="str">
        <f>HYPERLINK("#'Table 103'!A1", " In your opinion, how easy or difficult would it have been to keep your business running without the use of online tools during the Covid-19 pandemic?")</f>
        <v xml:space="preserve"> In your opinion, how easy or difficult would it have been to keep your business running without the use of online tools during the Covid-19 pandemic?</v>
      </c>
      <c r="E111" s="14" t="str">
        <f>HYPERLINK("#'Full Results'!A860", "860")</f>
        <v>860</v>
      </c>
      <c r="F111" t="s">
        <v>77</v>
      </c>
    </row>
    <row r="112" spans="3:6" x14ac:dyDescent="0.25">
      <c r="C112">
        <v>104</v>
      </c>
      <c r="D112" s="8" t="str">
        <f>HYPERLINK("#'Table 104'!A1", " What proportion of your total IT budget would you estimate goes on cloud computing Software as a Service (SaaS)?")</f>
        <v xml:space="preserve"> What proportion of your total IT budget would you estimate goes on cloud computing Software as a Service (SaaS)?</v>
      </c>
      <c r="E112" s="14" t="str">
        <f>HYPERLINK("#'Full Results'!A870", "870")</f>
        <v>870</v>
      </c>
      <c r="F112" t="s">
        <v>702</v>
      </c>
    </row>
    <row r="113" spans="3:6" x14ac:dyDescent="0.25">
      <c r="C113">
        <v>105</v>
      </c>
      <c r="D113" s="8" t="str">
        <f>HYPERLINK("#'Table 105'!A1", " And what proportion of your total IT budget would you estimate goes on cloud computing Infrastructure as a Service (IaaS) or Platform as a Service?")</f>
        <v xml:space="preserve"> And what proportion of your total IT budget would you estimate goes on cloud computing Infrastructure as a Service (IaaS) or Platform as a Service?</v>
      </c>
      <c r="E113" s="14" t="str">
        <f>HYPERLINK("#'Full Results'!A880", "880")</f>
        <v>880</v>
      </c>
      <c r="F113" t="s">
        <v>703</v>
      </c>
    </row>
    <row r="114" spans="3:6" x14ac:dyDescent="0.25">
      <c r="C114">
        <v>106</v>
      </c>
      <c r="D114" s="8" t="str">
        <f>HYPERLINK("#'Table 106'!A1", "Does your company use any of the following cloud provider?Please select all that apply")</f>
        <v>Does your company use any of the following cloud provider?Please select all that apply</v>
      </c>
      <c r="E114" s="14" t="str">
        <f>HYPERLINK("#'Full Results'!A890", "890")</f>
        <v>890</v>
      </c>
      <c r="F114" t="s">
        <v>703</v>
      </c>
    </row>
    <row r="115" spans="3:6" x14ac:dyDescent="0.25">
      <c r="C115">
        <v>107</v>
      </c>
      <c r="D115" s="8" t="str">
        <f>HYPERLINK("#'Table 107'!A1", "You said that your company used another cloud provider. Is it any of the below?Please select all that apply")</f>
        <v>You said that your company used another cloud provider. Is it any of the below?Please select all that apply</v>
      </c>
      <c r="E115" s="14" t="str">
        <f>HYPERLINK("#'Full Results'!A898", "898")</f>
        <v>898</v>
      </c>
      <c r="F115" t="s">
        <v>704</v>
      </c>
    </row>
    <row r="116" spans="3:6" x14ac:dyDescent="0.25">
      <c r="C116">
        <v>108</v>
      </c>
      <c r="D116" s="8" t="str">
        <f>HYPERLINK("#'Table 108'!A1", " And which would you say is your primary cloud provider?")</f>
        <v xml:space="preserve"> And which would you say is your primary cloud provider?</v>
      </c>
      <c r="E116" s="14" t="str">
        <f>HYPERLINK("#'Full Results'!A915", "915")</f>
        <v>915</v>
      </c>
      <c r="F116" t="s">
        <v>703</v>
      </c>
    </row>
    <row r="117" spans="3:6" x14ac:dyDescent="0.25">
      <c r="C117">
        <v>109</v>
      </c>
      <c r="D117" s="8" t="str">
        <f>HYPERLINK("#'Table 109'!A1", "Which of the following, if any, were the most important reasons you choose your current primary cloud provider?Please select up to three")</f>
        <v>Which of the following, if any, were the most important reasons you choose your current primary cloud provider?Please select up to three</v>
      </c>
      <c r="E117" s="14" t="str">
        <f>HYPERLINK("#'Full Results'!A931", "931")</f>
        <v>931</v>
      </c>
      <c r="F117" t="s">
        <v>703</v>
      </c>
    </row>
    <row r="118" spans="3:6" x14ac:dyDescent="0.25">
      <c r="C118">
        <v>110</v>
      </c>
      <c r="D118" s="8" t="str">
        <f>HYPERLINK("#'Table 110'!A1", " When did your company first start using cloud services? ")</f>
        <v xml:space="preserve"> When did your company first start using cloud services? </v>
      </c>
      <c r="E118" s="14" t="str">
        <f>HYPERLINK("#'Full Results'!A951", "951")</f>
        <v>951</v>
      </c>
      <c r="F118" t="s">
        <v>703</v>
      </c>
    </row>
    <row r="119" spans="3:6" x14ac:dyDescent="0.25">
      <c r="C119">
        <v>111</v>
      </c>
      <c r="D119" s="8" t="str">
        <f>HYPERLINK("#'Table 111'!A1", "Has the use of cloud services enabled you to do any of the following?Please select all that apply")</f>
        <v>Has the use of cloud services enabled you to do any of the following?Please select all that apply</v>
      </c>
      <c r="E119" s="14" t="str">
        <f>HYPERLINK("#'Full Results'!A961", "961")</f>
        <v>961</v>
      </c>
      <c r="F119" t="s">
        <v>703</v>
      </c>
    </row>
    <row r="120" spans="3:6" x14ac:dyDescent="0.25">
      <c r="C120">
        <v>112</v>
      </c>
      <c r="D120" s="8" t="str">
        <f>HYPERLINK("#'Table 112'!A1", "Grid Summary: To the best of your knowledge, how easy or difficult would the following be without the existence of cloud services?")</f>
        <v>Grid Summary: To the best of your knowledge, how easy or difficult would the following be without the existence of cloud services?</v>
      </c>
      <c r="E120" s="7"/>
      <c r="F120" t="s">
        <v>703</v>
      </c>
    </row>
    <row r="121" spans="3:6" x14ac:dyDescent="0.25">
      <c r="C121">
        <v>113</v>
      </c>
      <c r="D121" s="8" t="str">
        <f>HYPERLINK("#'Table 113'!A1", "To the best of your knowledge, how easy or difficult would the following be without the existence of cloud services?: Building online applications")</f>
        <v>To the best of your knowledge, how easy or difficult would the following be without the existence of cloud services?: Building online applications</v>
      </c>
      <c r="E121" s="14" t="str">
        <f>HYPERLINK("#'Full Results'!A976", "976")</f>
        <v>976</v>
      </c>
      <c r="F121" t="s">
        <v>703</v>
      </c>
    </row>
    <row r="122" spans="3:6" x14ac:dyDescent="0.25">
      <c r="C122">
        <v>114</v>
      </c>
      <c r="D122" s="8" t="str">
        <f>HYPERLINK("#'Table 114'!A1", "To the best of your knowledge, how easy or difficult would the following be without the existence of cloud services?: Hosting online applications")</f>
        <v>To the best of your knowledge, how easy or difficult would the following be without the existence of cloud services?: Hosting online applications</v>
      </c>
      <c r="E122" s="14" t="str">
        <f>HYPERLINK("#'Full Results'!A985", "985")</f>
        <v>985</v>
      </c>
      <c r="F122" t="s">
        <v>703</v>
      </c>
    </row>
    <row r="123" spans="3:6" x14ac:dyDescent="0.25">
      <c r="C123">
        <v>115</v>
      </c>
      <c r="D123" s="8" t="str">
        <f>HYPERLINK("#'Table 115'!A1", "To the best of your knowledge, how easy or difficult would the following be without the existence of cloud services?: Data storage")</f>
        <v>To the best of your knowledge, how easy or difficult would the following be without the existence of cloud services?: Data storage</v>
      </c>
      <c r="E123" s="14" t="str">
        <f>HYPERLINK("#'Full Results'!A994", "994")</f>
        <v>994</v>
      </c>
      <c r="F123" t="s">
        <v>703</v>
      </c>
    </row>
    <row r="124" spans="3:6" x14ac:dyDescent="0.25">
      <c r="C124">
        <v>116</v>
      </c>
      <c r="D124" s="8" t="str">
        <f>HYPERLINK("#'Table 116'!A1", "To the best of your knowledge, how easy or difficult would the following be without the existence of cloud services?: Storing data securely")</f>
        <v>To the best of your knowledge, how easy or difficult would the following be without the existence of cloud services?: Storing data securely</v>
      </c>
      <c r="E124" s="14" t="str">
        <f>HYPERLINK("#'Full Results'!A1003", "1003")</f>
        <v>1003</v>
      </c>
      <c r="F124" t="s">
        <v>703</v>
      </c>
    </row>
    <row r="125" spans="3:6" x14ac:dyDescent="0.25">
      <c r="C125">
        <v>117</v>
      </c>
      <c r="D125" s="8" t="str">
        <f>HYPERLINK("#'Table 117'!A1", " If you had to change your primary cloud provider and move to a different cloud service, how difficult would this be?")</f>
        <v xml:space="preserve"> If you had to change your primary cloud provider and move to a different cloud service, how difficult would this be?</v>
      </c>
      <c r="E125" s="14" t="str">
        <f>HYPERLINK("#'Full Results'!A1012", "1012")</f>
        <v>1012</v>
      </c>
      <c r="F125" t="s">
        <v>703</v>
      </c>
    </row>
    <row r="126" spans="3:6" x14ac:dyDescent="0.25">
      <c r="C126">
        <v>118</v>
      </c>
      <c r="D126" s="8" t="str">
        <f>HYPERLINK("#'Table 118'!A1", "Grid Summary: You said that you think that changing your primary cloud provider would be difficult. How important or unimportant are the following reasons in explaining why you think it could be difficult to change your primary cloud provide?")</f>
        <v>Grid Summary: You said that you think that changing your primary cloud provider would be difficult. How important or unimportant are the following reasons in explaining why you think it could be difficult to change your primary cloud provide?</v>
      </c>
      <c r="E126" s="7"/>
      <c r="F126" t="s">
        <v>705</v>
      </c>
    </row>
    <row r="127" spans="3:6" x14ac:dyDescent="0.25">
      <c r="C127">
        <v>119</v>
      </c>
      <c r="D127" s="8" t="str">
        <f>HYPERLINK("#'Table 119'!A1",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27" s="14" t="str">
        <f>HYPERLINK("#'Full Results'!A1021", "1021")</f>
        <v>1021</v>
      </c>
      <c r="F127" t="s">
        <v>705</v>
      </c>
    </row>
    <row r="128" spans="3:6" x14ac:dyDescent="0.25">
      <c r="C128">
        <v>120</v>
      </c>
      <c r="D128" s="8" t="str">
        <f>HYPERLINK("#'Table 120'!A1",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28" s="14" t="str">
        <f>HYPERLINK("#'Full Results'!A1030", "1030")</f>
        <v>1030</v>
      </c>
      <c r="F128" t="s">
        <v>705</v>
      </c>
    </row>
    <row r="129" spans="3:6" x14ac:dyDescent="0.25">
      <c r="C129">
        <v>121</v>
      </c>
      <c r="D129" s="8" t="str">
        <f>HYPERLINK("#'Table 121'!A1",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29" s="14" t="str">
        <f>HYPERLINK("#'Full Results'!A1039", "1039")</f>
        <v>1039</v>
      </c>
      <c r="F129" t="s">
        <v>705</v>
      </c>
    </row>
    <row r="130" spans="3:6" x14ac:dyDescent="0.25">
      <c r="C130">
        <v>122</v>
      </c>
      <c r="D130" s="8" t="str">
        <f>HYPERLINK("#'Table 122'!A1",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0" s="14" t="str">
        <f>HYPERLINK("#'Full Results'!A1048", "1048")</f>
        <v>1048</v>
      </c>
      <c r="F130" t="s">
        <v>705</v>
      </c>
    </row>
    <row r="131" spans="3:6" x14ac:dyDescent="0.25">
      <c r="C131">
        <v>123</v>
      </c>
      <c r="D131" s="8" t="str">
        <f>HYPERLINK("#'Table 123'!A1", "You said that you think that changing your primary cloud provider would be difficult. How important or unimportant are the following reasons in explaining why you think it could be difficult to change your primary cloud provide?: Cost of switching")</f>
        <v>You said that you think that changing your primary cloud provider would be difficult. How important or unimportant are the following reasons in explaining why you think it could be difficult to change your primary cloud provide?: Cost of switching</v>
      </c>
      <c r="E131" s="14" t="str">
        <f>HYPERLINK("#'Full Results'!A1057", "1057")</f>
        <v>1057</v>
      </c>
      <c r="F131" t="s">
        <v>705</v>
      </c>
    </row>
    <row r="132" spans="3:6" x14ac:dyDescent="0.25">
      <c r="C132">
        <v>124</v>
      </c>
      <c r="D132" s="8" t="str">
        <f>HYPERLINK("#'Table 124'!A1", "You said that you think that changing your primary cloud provider would be difficult. How important or unimportant are the following reasons in explaining why you think it could be difficult to change your primary cloud provide?: Lack of skills a...")</f>
        <v>You said that you think that changing your primary cloud provider would be difficult. How important or unimportant are the following reasons in explaining why you think it could be difficult to change your primary cloud provide?: Lack of skills a...</v>
      </c>
      <c r="E132" s="14" t="str">
        <f>HYPERLINK("#'Full Results'!A1066", "1066")</f>
        <v>1066</v>
      </c>
      <c r="F132" t="s">
        <v>705</v>
      </c>
    </row>
    <row r="133" spans="3:6" x14ac:dyDescent="0.25">
      <c r="C133">
        <v>125</v>
      </c>
      <c r="D133" s="8" t="str">
        <f>HYPERLINK("#'Table 125'!A1",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3" s="14" t="str">
        <f>HYPERLINK("#'Full Results'!A1075", "1075")</f>
        <v>1075</v>
      </c>
      <c r="F133" t="s">
        <v>705</v>
      </c>
    </row>
    <row r="134" spans="3:6" x14ac:dyDescent="0.25">
      <c r="C134">
        <v>126</v>
      </c>
      <c r="D134" s="8" t="str">
        <f>HYPERLINK("#'Table 126'!A1", "You said that you think that changing your primary cloud provider would be difficult. How important or unimportant are the following reasons in explaining why you think it could be difficult to change your primary cloud provide?: Would be very di...")</f>
        <v>You said that you think that changing your primary cloud provider would be difficult. How important or unimportant are the following reasons in explaining why you think it could be difficult to change your primary cloud provide?: Would be very di...</v>
      </c>
      <c r="E134" s="14" t="str">
        <f>HYPERLINK("#'Full Results'!A1084", "1084")</f>
        <v>1084</v>
      </c>
      <c r="F134" t="s">
        <v>705</v>
      </c>
    </row>
    <row r="135" spans="3:6" x14ac:dyDescent="0.25">
      <c r="C135">
        <v>127</v>
      </c>
      <c r="D135" s="8" t="str">
        <f>HYPERLINK("#'Table 127'!A1", " If you could not use cloud computing at all, what impact do you think this would have on the total cost of your IT?")</f>
        <v xml:space="preserve"> If you could not use cloud computing at all, what impact do you think this would have on the total cost of your IT?</v>
      </c>
      <c r="E135" s="14" t="str">
        <f>HYPERLINK("#'Full Results'!A1093", "1093")</f>
        <v>1093</v>
      </c>
      <c r="F135" t="s">
        <v>703</v>
      </c>
    </row>
    <row r="136" spans="3:6" x14ac:dyDescent="0.25">
      <c r="C136">
        <v>128</v>
      </c>
      <c r="D136" s="8" t="str">
        <f>HYPERLINK("#'Table 128'!A1", " And if you could not use cloud computing at all, what impact do you think this would have on the total time it takes you to develop and deploy new software projects?If this is not something your business does, please select the ‘Not applicable’ ...")</f>
        <v xml:space="preserve"> And if you could not use cloud computing at all, what impact do you think this would have on the total time it takes you to develop and deploy new software projects?If this is not something your business does, please select the ‘Not applicable’ ...</v>
      </c>
      <c r="E136" s="14" t="str">
        <f>HYPERLINK("#'Full Results'!A1104", "1104")</f>
        <v>1104</v>
      </c>
      <c r="F136" t="s">
        <v>703</v>
      </c>
    </row>
    <row r="137" spans="3:6" x14ac:dyDescent="0.25">
      <c r="C137">
        <v>129</v>
      </c>
      <c r="D137" s="8" t="str">
        <f>HYPERLINK("#'Table 129'!A1", " How important, if at all, are digital skills to the day to day running of your business?")</f>
        <v xml:space="preserve"> How important, if at all, are digital skills to the day to day running of your business?</v>
      </c>
      <c r="E137" s="14" t="str">
        <f>HYPERLINK("#'Full Results'!A1117", "1117")</f>
        <v>1117</v>
      </c>
      <c r="F137" t="s">
        <v>77</v>
      </c>
    </row>
    <row r="138" spans="3:6" x14ac:dyDescent="0.25">
      <c r="C138">
        <v>130</v>
      </c>
      <c r="D138" s="8" t="str">
        <f>HYPERLINK("#'Table 130'!A1", "Which digital skills do you think it is important for an average worker to be able to do today?Please select all that apply.")</f>
        <v>Which digital skills do you think it is important for an average worker to be able to do today?Please select all that apply.</v>
      </c>
      <c r="E138" s="14" t="str">
        <f>HYPERLINK("#'Full Results'!A1127", "1127")</f>
        <v>1127</v>
      </c>
      <c r="F138" t="s">
        <v>77</v>
      </c>
    </row>
    <row r="139" spans="3:6" x14ac:dyDescent="0.25">
      <c r="C139">
        <v>131</v>
      </c>
      <c r="D139" s="8" t="str">
        <f>HYPERLINK("#'Table 131'!A1", "And which digital skills do you think it is not important for an average worker to be able to do today?Please select all that apply")</f>
        <v>And which digital skills do you think it is not important for an average worker to be able to do today?Please select all that apply</v>
      </c>
      <c r="E139" s="14" t="str">
        <f>HYPERLINK("#'Full Results'!A1143", "1143")</f>
        <v>1143</v>
      </c>
      <c r="F139" t="s">
        <v>77</v>
      </c>
    </row>
    <row r="140" spans="3:6" x14ac:dyDescent="0.25">
      <c r="C140">
        <v>132</v>
      </c>
      <c r="D140" s="8" t="str">
        <f>HYPERLINK("#'Table 132'!A1", "Which types of digital skills are most important to your business?Please select up to three.")</f>
        <v>Which types of digital skills are most important to your business?Please select up to three.</v>
      </c>
      <c r="E140" s="14" t="str">
        <f>HYPERLINK("#'Full Results'!A1159", "1159")</f>
        <v>1159</v>
      </c>
      <c r="F140" t="s">
        <v>77</v>
      </c>
    </row>
    <row r="141" spans="3:6" x14ac:dyDescent="0.25">
      <c r="C141">
        <v>133</v>
      </c>
      <c r="D141" s="8" t="str">
        <f>HYPERLINK("#'Table 133'!A1", " How easy or difficult is it for your business to find staff with good digital skills?")</f>
        <v xml:space="preserve"> How easy or difficult is it for your business to find staff with good digital skills?</v>
      </c>
      <c r="E141" s="14" t="str">
        <f>HYPERLINK("#'Full Results'!A1171", "1171")</f>
        <v>1171</v>
      </c>
      <c r="F141" t="s">
        <v>77</v>
      </c>
    </row>
    <row r="142" spans="3:6" x14ac:dyDescent="0.25">
      <c r="C142">
        <v>134</v>
      </c>
      <c r="D142" s="8" t="str">
        <f>HYPERLINK("#'Table 134'!A1", "You said that your business found it difficult to find staff with good digital skills. In which ways, if any, has this affected your business?Please select all that apply")</f>
        <v>You said that your business found it difficult to find staff with good digital skills. In which ways, if any, has this affected your business?Please select all that apply</v>
      </c>
      <c r="E142" s="14" t="str">
        <f>HYPERLINK("#'Full Results'!A1180", "1180")</f>
        <v>1180</v>
      </c>
      <c r="F142" t="s">
        <v>706</v>
      </c>
    </row>
    <row r="143" spans="3:6" x14ac:dyDescent="0.25">
      <c r="C143">
        <v>135</v>
      </c>
      <c r="D143" s="8" t="str">
        <f>HYPERLINK("#'Table 135'!A1", "Does your company employ any of the following?Please select all that apply.")</f>
        <v>Does your company employ any of the following?Please select all that apply.</v>
      </c>
      <c r="E143" s="14" t="str">
        <f>HYPERLINK("#'Full Results'!A1189", "1189")</f>
        <v>1189</v>
      </c>
      <c r="F143" t="s">
        <v>77</v>
      </c>
    </row>
    <row r="144" spans="3:6" x14ac:dyDescent="0.25">
      <c r="C144">
        <v>136</v>
      </c>
      <c r="D144" s="8" t="str">
        <f>HYPERLINK("#'Table 136'!A1", "Grid Summary: If you were hiring someone to take over your current role, how important would the following be for an applicant?Please answer on a scale of 1 to 5, where 1 is very important, and 5 is not important at all.")</f>
        <v>Grid Summary: If you were hiring someone to take over your current role, how important would the following be for an applicant?Please answer on a scale of 1 to 5, where 1 is very important, and 5 is not important at all.</v>
      </c>
      <c r="E144" s="7"/>
      <c r="F144" t="s">
        <v>77</v>
      </c>
    </row>
    <row r="145" spans="3:6" x14ac:dyDescent="0.25">
      <c r="C145">
        <v>137</v>
      </c>
      <c r="D145" s="8" t="str">
        <f>HYPERLINK("#'Table 137'!A1", "If you were hiring someone to take over your current role, how important would the following be for an applicant?Please answer on a scale of 1 to 5, where 1 is very important, and 5 is not important at all.: A university degree")</f>
        <v>If you were hiring someone to take over your current role, how important would the following be for an applicant?Please answer on a scale of 1 to 5, where 1 is very important, and 5 is not important at all.: A university degree</v>
      </c>
      <c r="E145" s="14" t="str">
        <f>HYPERLINK("#'Full Results'!A1195", "1195")</f>
        <v>1195</v>
      </c>
      <c r="F145" t="s">
        <v>77</v>
      </c>
    </row>
    <row r="146" spans="3:6" x14ac:dyDescent="0.25">
      <c r="C146">
        <v>138</v>
      </c>
      <c r="D146" s="8" t="str">
        <f>HYPERLINK("#'Table 138'!A1", "If you were hiring someone to take over your current role, how important would the following be for an applicant?Please answer on a scale of 1 to 5, where 1 is very important, and 5 is not important at all.: Basic digital skills (eg editing a doc...")</f>
        <v>If you were hiring someone to take over your current role, how important would the following be for an applicant?Please answer on a scale of 1 to 5, where 1 is very important, and 5 is not important at all.: Basic digital skills (eg editing a doc...</v>
      </c>
      <c r="E146" s="14" t="str">
        <f>HYPERLINK("#'Full Results'!A1203", "1203")</f>
        <v>1203</v>
      </c>
      <c r="F146" t="s">
        <v>77</v>
      </c>
    </row>
    <row r="147" spans="3:6" x14ac:dyDescent="0.25">
      <c r="C147">
        <v>139</v>
      </c>
      <c r="D147" s="8" t="str">
        <f>HYPERLINK("#'Table 139'!A1", "If you were hiring someone to take over your current role, how important would the following be for an applicant?Please answer on a scale of 1 to 5, where 1 is very important, and 5 is not important at all.: Intermediate digital skills (eg creati...")</f>
        <v>If you were hiring someone to take over your current role, how important would the following be for an applicant?Please answer on a scale of 1 to 5, where 1 is very important, and 5 is not important at all.: Intermediate digital skills (eg creati...</v>
      </c>
      <c r="E147" s="14" t="str">
        <f>HYPERLINK("#'Full Results'!A1211", "1211")</f>
        <v>1211</v>
      </c>
      <c r="F147" t="s">
        <v>77</v>
      </c>
    </row>
    <row r="148" spans="3:6" x14ac:dyDescent="0.25">
      <c r="C148">
        <v>140</v>
      </c>
      <c r="D148" s="8" t="str">
        <f>HYPERLINK("#'Table 140'!A1", "If you were hiring someone to take over your current role, how important would the following be for an applicant?Please answer on a scale of 1 to 5, where 1 is very important, and 5 is not important at all.: Coding experience")</f>
        <v>If you were hiring someone to take over your current role, how important would the following be for an applicant?Please answer on a scale of 1 to 5, where 1 is very important, and 5 is not important at all.: Coding experience</v>
      </c>
      <c r="E148" s="14" t="str">
        <f>HYPERLINK("#'Full Results'!A1219", "1219")</f>
        <v>1219</v>
      </c>
      <c r="F148" t="s">
        <v>77</v>
      </c>
    </row>
    <row r="149" spans="3:6" x14ac:dyDescent="0.25">
      <c r="C149">
        <v>141</v>
      </c>
      <c r="D149" s="8" t="str">
        <f>HYPERLINK("#'Table 141'!A1", "If you were hiring someone to take over your current role, how important would the following be for an applicant?Please answer on a scale of 1 to 5, where 1 is very important, and 5 is not important at all.: Experience using social media")</f>
        <v>If you were hiring someone to take over your current role, how important would the following be for an applicant?Please answer on a scale of 1 to 5, where 1 is very important, and 5 is not important at all.: Experience using social media</v>
      </c>
      <c r="E149" s="14" t="str">
        <f>HYPERLINK("#'Full Results'!A1227", "1227")</f>
        <v>1227</v>
      </c>
      <c r="F149" t="s">
        <v>77</v>
      </c>
    </row>
    <row r="150" spans="3:6" x14ac:dyDescent="0.25">
      <c r="C150">
        <v>142</v>
      </c>
      <c r="D150" s="8" t="str">
        <f>HYPERLINK("#'Table 142'!A1", "If you were hiring someone to take over your current role, how important would the following be for an applicant?Please answer on a scale of 1 to 5, where 1 is very important, and 5 is not important at all.: Confidence when talking to other people")</f>
        <v>If you were hiring someone to take over your current role, how important would the following be for an applicant?Please answer on a scale of 1 to 5, where 1 is very important, and 5 is not important at all.: Confidence when talking to other people</v>
      </c>
      <c r="E150" s="14" t="str">
        <f>HYPERLINK("#'Full Results'!A1235", "1235")</f>
        <v>1235</v>
      </c>
      <c r="F150" t="s">
        <v>77</v>
      </c>
    </row>
    <row r="151" spans="3:6" x14ac:dyDescent="0.25">
      <c r="C151">
        <v>143</v>
      </c>
      <c r="D151" s="8" t="str">
        <f>HYPERLINK("#'Table 143'!A1", "You said that your business worked in the technology sector. Which, if any, of the following is the best description for your business?Please select all that apply.")</f>
        <v>You said that your business worked in the technology sector. Which, if any, of the following is the best description for your business?Please select all that apply.</v>
      </c>
      <c r="E151" s="14" t="str">
        <f>HYPERLINK("#'Full Results'!A1243", "1243")</f>
        <v>1243</v>
      </c>
      <c r="F151" t="s">
        <v>707</v>
      </c>
    </row>
    <row r="152" spans="3:6" x14ac:dyDescent="0.25">
      <c r="C152">
        <v>144</v>
      </c>
      <c r="D152" s="8" t="str">
        <f>HYPERLINK("#'Table 144'!A1", " On average, how much do you expect your revenue to grow in the next three years?")</f>
        <v xml:space="preserve"> On average, how much do you expect your revenue to grow in the next three years?</v>
      </c>
      <c r="E152" s="14" t="str">
        <f>HYPERLINK("#'Full Results'!A1249", "1249")</f>
        <v>1249</v>
      </c>
      <c r="F152" t="s">
        <v>707</v>
      </c>
    </row>
    <row r="153" spans="3:6" x14ac:dyDescent="0.25">
      <c r="C153">
        <v>145</v>
      </c>
      <c r="D153" s="8" t="str">
        <f>HYPERLINK("#'Table 145'!A1", "Which, if any, of the following do you think are likely to be the biggest constraint on your business growing faster?Please select up to three")</f>
        <v>Which, if any, of the following do you think are likely to be the biggest constraint on your business growing faster?Please select up to three</v>
      </c>
      <c r="E153" s="14" t="str">
        <f>HYPERLINK("#'Full Results'!A1264", "1264")</f>
        <v>1264</v>
      </c>
      <c r="F153" t="s">
        <v>707</v>
      </c>
    </row>
    <row r="154" spans="3:6" x14ac:dyDescent="0.25">
      <c r="C154">
        <v>146</v>
      </c>
      <c r="D154" s="8" t="str">
        <f>HYPERLINK("#'Table 146'!A1", "Grid Summary: Below are several statements that you may agree or disagree with. Using the scale, indicate your agreement with each item.Please be open and honest in your responding.")</f>
        <v>Grid Summary: Below are several statements that you may agree or disagree with. Using the scale, indicate your agreement with each item.Please be open and honest in your responding.</v>
      </c>
      <c r="E154" s="7"/>
      <c r="F154" t="s">
        <v>77</v>
      </c>
    </row>
    <row r="155" spans="3:6" x14ac:dyDescent="0.25">
      <c r="C155">
        <v>147</v>
      </c>
      <c r="D155" s="8" t="str">
        <f>HYPERLINK("#'Table 147'!A1", "Below are several statements that you may agree or disagree with. Using the scale, indicate your agreement with each item.Please be open and honest in your responding.: Digital technology is playing an increasingly important role in my business")</f>
        <v>Below are several statements that you may agree or disagree with. Using the scale, indicate your agreement with each item.Please be open and honest in your responding.: Digital technology is playing an increasingly important role in my business</v>
      </c>
      <c r="E155" s="14" t="str">
        <f>HYPERLINK("#'Full Results'!A1278", "1278")</f>
        <v>1278</v>
      </c>
      <c r="F155" t="s">
        <v>77</v>
      </c>
    </row>
    <row r="156" spans="3:6" x14ac:dyDescent="0.25">
      <c r="C156">
        <v>148</v>
      </c>
      <c r="D156" s="8" t="str">
        <f>HYPERLINK("#'Table 148'!A1", "Below are several statements that you may agree or disagree with. Using the scale, indicate your agreement with each item.Please be open and honest in your responding.: The costs of starting a business have reduced substantially because of cloud ...")</f>
        <v>Below are several statements that you may agree or disagree with. Using the scale, indicate your agreement with each item.Please be open and honest in your responding.: The costs of starting a business have reduced substantially because of cloud ...</v>
      </c>
      <c r="E156" s="14" t="str">
        <f>HYPERLINK("#'Full Results'!A1290", "1290")</f>
        <v>1290</v>
      </c>
      <c r="F156" t="s">
        <v>77</v>
      </c>
    </row>
    <row r="157" spans="3:6" x14ac:dyDescent="0.25">
      <c r="C157">
        <v>149</v>
      </c>
      <c r="D157" s="8" t="str">
        <f>HYPERLINK("#'Table 149'!A1", "Below are several statements that you may agree or disagree with. Using the scale, indicate your agreement with each item.Please be open and honest in your responding.: Cloud computing has made it easier for my business to compete with bigger ent...")</f>
        <v>Below are several statements that you may agree or disagree with. Using the scale, indicate your agreement with each item.Please be open and honest in your responding.: Cloud computing has made it easier for my business to compete with bigger ent...</v>
      </c>
      <c r="E157" s="14" t="str">
        <f>HYPERLINK("#'Full Results'!A1302", "1302")</f>
        <v>1302</v>
      </c>
      <c r="F157" t="s">
        <v>77</v>
      </c>
    </row>
    <row r="158" spans="3:6" x14ac:dyDescent="0.25">
      <c r="C158">
        <v>150</v>
      </c>
      <c r="D158" s="8" t="str">
        <f>HYPERLINK("#'Table 150'!A1", "Below are several statements that you may agree or disagree with. Using the scale, indicate your agreement with each item.Please be open and honest in your responding.: Cloud computing has made it easier for my business to move part of our sales ...")</f>
        <v>Below are several statements that you may agree or disagree with. Using the scale, indicate your agreement with each item.Please be open and honest in your responding.: Cloud computing has made it easier for my business to move part of our sales ...</v>
      </c>
      <c r="E158" s="14" t="str">
        <f>HYPERLINK("#'Full Results'!A1314", "1314")</f>
        <v>1314</v>
      </c>
      <c r="F158" t="s">
        <v>202</v>
      </c>
    </row>
    <row r="159" spans="3:6" x14ac:dyDescent="0.25">
      <c r="C159">
        <v>151</v>
      </c>
      <c r="D159" s="8" t="str">
        <f>HYPERLINK("#'Table 151'!A1", "Below are several statements that you may agree or disagree with. Using the scale, indicate your agreement with each item.Please be open and honest in your responding.: I feel like I personally need to have better digital skills for my job")</f>
        <v>Below are several statements that you may agree or disagree with. Using the scale, indicate your agreement with each item.Please be open and honest in your responding.: I feel like I personally need to have better digital skills for my job</v>
      </c>
      <c r="E159" s="14" t="str">
        <f>HYPERLINK("#'Full Results'!A1326", "1326")</f>
        <v>1326</v>
      </c>
      <c r="F159" t="s">
        <v>77</v>
      </c>
    </row>
    <row r="160" spans="3:6" x14ac:dyDescent="0.25">
      <c r="C160">
        <v>152</v>
      </c>
      <c r="D160" s="8" t="str">
        <f>HYPERLINK("#'Table 152'!A1", " How important or unimportant is improving your sustainability to your current business’s strategy?")</f>
        <v xml:space="preserve"> How important or unimportant is improving your sustainability to your current business’s strategy?</v>
      </c>
      <c r="E160" s="14" t="str">
        <f>HYPERLINK("#'Full Results'!A1338", "1338")</f>
        <v>1338</v>
      </c>
      <c r="F160" t="s">
        <v>77</v>
      </c>
    </row>
    <row r="161" spans="3:6" x14ac:dyDescent="0.25">
      <c r="C161">
        <v>153</v>
      </c>
      <c r="D161" s="8" t="str">
        <f>HYPERLINK("#'Table 153'!A1", " In the next few years, do you expect the importance of sustainability as a factor in the decisions made by your business to grow, stay around the same or shrink?")</f>
        <v xml:space="preserve"> In the next few years, do you expect the importance of sustainability as a factor in the decisions made by your business to grow, stay around the same or shrink?</v>
      </c>
      <c r="E161" s="14" t="str">
        <f>HYPERLINK("#'Full Results'!A1350", "1350")</f>
        <v>1350</v>
      </c>
      <c r="F161" t="s">
        <v>77</v>
      </c>
    </row>
    <row r="162" spans="3:6" x14ac:dyDescent="0.25">
      <c r="C162">
        <v>154</v>
      </c>
      <c r="D162" s="8" t="str">
        <f>HYPERLINK("#'Table 154'!A1", " Do you feel you currently have adequate digital tools to monitor and improve your company’s sustainability?")</f>
        <v xml:space="preserve"> Do you feel you currently have adequate digital tools to monitor and improve your company’s sustainability?</v>
      </c>
      <c r="E162" s="14" t="str">
        <f>HYPERLINK("#'Full Results'!A1359", "1359")</f>
        <v>1359</v>
      </c>
      <c r="F162" t="s">
        <v>77</v>
      </c>
    </row>
    <row r="163" spans="3:6" x14ac:dyDescent="0.25">
      <c r="C163">
        <v>155</v>
      </c>
      <c r="D163" s="8" t="str">
        <f>HYPERLINK("#'Table 155'!A1", " Has your company committed to becoming carbon neutral, and if so by when?")</f>
        <v xml:space="preserve"> Has your company committed to becoming carbon neutral, and if so by when?</v>
      </c>
      <c r="E163" s="14" t="str">
        <f>HYPERLINK("#'Full Results'!A1365", "1365")</f>
        <v>1365</v>
      </c>
      <c r="F163" t="s">
        <v>77</v>
      </c>
    </row>
    <row r="164" spans="3:6" x14ac:dyDescent="0.25">
      <c r="C164">
        <v>156</v>
      </c>
      <c r="D164" s="8" t="str">
        <f>HYPERLINK("#'Table 156'!A1", " Are you familiar with the concept of a ‘B corporation’?")</f>
        <v xml:space="preserve"> Are you familiar with the concept of a ‘B corporation’?</v>
      </c>
      <c r="E164" s="14" t="str">
        <f>HYPERLINK("#'Full Results'!A1375", "1375")</f>
        <v>1375</v>
      </c>
      <c r="F164" t="s">
        <v>77</v>
      </c>
    </row>
    <row r="165" spans="3:6" x14ac:dyDescent="0.25">
      <c r="C165">
        <v>157</v>
      </c>
      <c r="D165" s="8" t="str">
        <f>HYPERLINK("#'Table 157'!A1", " Is your company a B corporation?")</f>
        <v xml:space="preserve"> Is your company a B corporation?</v>
      </c>
      <c r="E165" s="14" t="str">
        <f>HYPERLINK("#'Full Results'!A1383", "1383")</f>
        <v>1383</v>
      </c>
      <c r="F165" t="s">
        <v>77</v>
      </c>
    </row>
    <row r="166" spans="3:6" x14ac:dyDescent="0.25">
      <c r="C166">
        <v>158</v>
      </c>
      <c r="D166" s="8" t="str">
        <f>HYPERLINK("#'Table 158'!A1", "In the last three years, has your business experienced any of the following digital or cyber security threats?Please select all that apply.")</f>
        <v>In the last three years, has your business experienced any of the following digital or cyber security threats?Please select all that apply.</v>
      </c>
      <c r="E166" s="14" t="str">
        <f>HYPERLINK("#'Full Results'!A1389", "1389")</f>
        <v>1389</v>
      </c>
      <c r="F166" t="s">
        <v>77</v>
      </c>
    </row>
    <row r="167" spans="3:6" x14ac:dyDescent="0.25">
      <c r="C167">
        <v>159</v>
      </c>
      <c r="D167" s="8" t="str">
        <f>HYPERLINK("#'Table 159'!A1", " Overall, how confident or unconfident are you in keeping your business’s data secure?")</f>
        <v xml:space="preserve"> Overall, how confident or unconfident are you in keeping your business’s data secure?</v>
      </c>
      <c r="E167" s="14" t="str">
        <f>HYPERLINK("#'Full Results'!A1398", "1398")</f>
        <v>1398</v>
      </c>
      <c r="F167" t="s">
        <v>77</v>
      </c>
    </row>
    <row r="168" spans="3:6" x14ac:dyDescent="0.25">
      <c r="C168">
        <v>160</v>
      </c>
      <c r="D168" s="8" t="str">
        <f>HYPERLINK("#'Table 160'!A1", " And how confident or unconfident are you that your company’s data is secure in the cloud?")</f>
        <v xml:space="preserve"> And how confident or unconfident are you that your company’s data is secure in the cloud?</v>
      </c>
      <c r="E168" s="14" t="str">
        <f>HYPERLINK("#'Full Results'!A1410", "1410")</f>
        <v>1410</v>
      </c>
      <c r="F168" t="s">
        <v>703</v>
      </c>
    </row>
    <row r="169" spans="3:6" x14ac:dyDescent="0.25">
      <c r="C169">
        <v>161</v>
      </c>
      <c r="D169" s="8" t="str">
        <f>HYPERLINK("#'Table 161'!A1", "What do you think is most important to helping businesses keep data secure?Please select up to three.")</f>
        <v>What do you think is most important to helping businesses keep data secure?Please select up to three.</v>
      </c>
      <c r="E169" s="14" t="str">
        <f>HYPERLINK("#'Full Results'!A1422", "1422")</f>
        <v>1422</v>
      </c>
      <c r="F169" t="s">
        <v>77</v>
      </c>
    </row>
    <row r="170" spans="3:6" x14ac:dyDescent="0.25">
      <c r="C170">
        <v>162</v>
      </c>
      <c r="D170" s="8" t="str">
        <f>HYPERLINK("#'Table 162'!A1", " Would you support the building of a new data centre by an international cloud provider in your local city or region?")</f>
        <v xml:space="preserve"> Would you support the building of a new data centre by an international cloud provider in your local city or region?</v>
      </c>
      <c r="E170" s="14" t="str">
        <f>HYPERLINK("#'Full Results'!A1435", "1435")</f>
        <v>1435</v>
      </c>
      <c r="F170" t="s">
        <v>77</v>
      </c>
    </row>
    <row r="171" spans="3:6" x14ac:dyDescent="0.25">
      <c r="C171">
        <v>163</v>
      </c>
      <c r="D171" s="8" t="str">
        <f>HYPERLINK("#'Table 163'!A1", "Which, if any, of the following would make you most likely to support the construction of a data centre in your local region?Please select up to two reasons.")</f>
        <v>Which, if any, of the following would make you most likely to support the construction of a data centre in your local region?Please select up to two reasons.</v>
      </c>
      <c r="E171" s="14" t="str">
        <f>HYPERLINK("#'Full Results'!A1447", "1447")</f>
        <v>1447</v>
      </c>
      <c r="F171" t="s">
        <v>77</v>
      </c>
    </row>
    <row r="172" spans="3:6" x14ac:dyDescent="0.25">
      <c r="C172">
        <v>164</v>
      </c>
      <c r="D172" s="8" t="str">
        <f>HYPERLINK("#'Table 164'!A1", "Grid Summary: To what extent, if at all, would you trust your data to be secure in the following scenarios?")</f>
        <v>Grid Summary: To what extent, if at all, would you trust your data to be secure in the following scenarios?</v>
      </c>
      <c r="E172" s="7"/>
      <c r="F172" t="s">
        <v>77</v>
      </c>
    </row>
    <row r="173" spans="3:6" x14ac:dyDescent="0.25">
      <c r="C173">
        <v>165</v>
      </c>
      <c r="D173" s="8" t="str">
        <f>HYPERLINK("#'Table 165'!A1", "To what extent, if at all, would you trust your data to be secure in the following scenarios?: Hosted in your own company’s data centre(s)")</f>
        <v>To what extent, if at all, would you trust your data to be secure in the following scenarios?: Hosted in your own company’s data centre(s)</v>
      </c>
      <c r="E173" s="14" t="str">
        <f>HYPERLINK("#'Full Results'!A1456", "1456")</f>
        <v>1456</v>
      </c>
      <c r="F173" t="s">
        <v>77</v>
      </c>
    </row>
    <row r="174" spans="3:6" x14ac:dyDescent="0.25">
      <c r="C174">
        <v>166</v>
      </c>
      <c r="D174" s="8" t="str">
        <f>HYPERLINK("#'Table 166'!A1", "To what extent, if at all, would you trust your data to be secure in the following scenarios?: Hosed in the data centre of another local company from your country")</f>
        <v>To what extent, if at all, would you trust your data to be secure in the following scenarios?: Hosed in the data centre of another local company from your country</v>
      </c>
      <c r="E174" s="14" t="str">
        <f>HYPERLINK("#'Full Results'!A1465", "1465")</f>
        <v>1465</v>
      </c>
      <c r="F174" t="s">
        <v>77</v>
      </c>
    </row>
    <row r="175" spans="3:6" x14ac:dyDescent="0.25">
      <c r="C175">
        <v>167</v>
      </c>
      <c r="D175" s="8" t="str">
        <f>HYPERLINK("#'Table 167'!A1", "To what extent, if at all, would you trust your data to be secure in the following scenarios?: Hosted in the data centre of a global company, hosted in Europe")</f>
        <v>To what extent, if at all, would you trust your data to be secure in the following scenarios?: Hosted in the data centre of a global company, hosted in Europe</v>
      </c>
      <c r="E175" s="14" t="str">
        <f>HYPERLINK("#'Full Results'!A1474", "1474")</f>
        <v>1474</v>
      </c>
      <c r="F175" t="s">
        <v>77</v>
      </c>
    </row>
    <row r="176" spans="3:6" x14ac:dyDescent="0.25">
      <c r="C176">
        <v>168</v>
      </c>
      <c r="D176" s="8" t="str">
        <f>HYPERLINK("#'Table 168'!A1", "To what extent, if at all, would you trust your data to be secure in the following scenarios?: Hosted in the data centre of a global company, hosted outside Europe")</f>
        <v>To what extent, if at all, would you trust your data to be secure in the following scenarios?: Hosted in the data centre of a global company, hosted outside Europe</v>
      </c>
      <c r="E176" s="14" t="str">
        <f>HYPERLINK("#'Full Results'!A1483", "1483")</f>
        <v>1483</v>
      </c>
      <c r="F176" t="s">
        <v>77</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A1492"/>
  <sheetViews>
    <sheetView showGridLines="0" workbookViewId="0">
      <pane xSplit="2" ySplit="8" topLeftCell="C1407" activePane="bottomRight" state="frozen"/>
      <selection pane="topRight"/>
      <selection pane="bottomLeft"/>
      <selection pane="bottomRight" activeCell="A1410" sqref="A1410"/>
    </sheetView>
  </sheetViews>
  <sheetFormatPr defaultColWidth="11.42578125" defaultRowHeight="15" x14ac:dyDescent="0.25"/>
  <cols>
    <col min="2" max="2" width="20.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25" t="s">
        <v>681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3"/>
      <c r="C5" s="13"/>
      <c r="D5" s="28" t="s">
        <v>52</v>
      </c>
      <c r="E5" s="28"/>
      <c r="F5" s="28"/>
      <c r="G5" s="28"/>
      <c r="H5" s="28"/>
      <c r="I5" s="28"/>
      <c r="J5" s="28"/>
      <c r="K5" s="28"/>
      <c r="L5" s="28"/>
      <c r="M5" s="13"/>
      <c r="N5" s="28" t="s">
        <v>53</v>
      </c>
      <c r="O5" s="28"/>
      <c r="P5" s="28"/>
      <c r="Q5" s="28"/>
      <c r="R5" s="13"/>
      <c r="S5" s="28" t="s">
        <v>54</v>
      </c>
      <c r="T5" s="28"/>
      <c r="U5" s="28"/>
      <c r="V5" s="28"/>
      <c r="W5" s="28"/>
      <c r="X5" s="28"/>
      <c r="Y5" s="28"/>
      <c r="Z5" s="13"/>
      <c r="AA5" s="28" t="s">
        <v>55</v>
      </c>
      <c r="AB5" s="28"/>
      <c r="AC5" s="13"/>
      <c r="AD5" s="28" t="s">
        <v>56</v>
      </c>
      <c r="AE5" s="28"/>
      <c r="AF5" s="28"/>
      <c r="AG5" s="13"/>
      <c r="AH5" s="28" t="s">
        <v>57</v>
      </c>
      <c r="AI5" s="28"/>
      <c r="AJ5" s="13"/>
      <c r="AK5" s="28" t="s">
        <v>58</v>
      </c>
      <c r="AL5" s="28"/>
      <c r="AM5" s="13"/>
      <c r="AN5" s="28" t="s">
        <v>59</v>
      </c>
      <c r="AO5" s="28"/>
      <c r="AP5" s="13"/>
      <c r="AQ5" s="28" t="s">
        <v>60</v>
      </c>
      <c r="AR5" s="28"/>
      <c r="AS5" s="13"/>
      <c r="AT5" s="28" t="s">
        <v>61</v>
      </c>
      <c r="AU5" s="28"/>
      <c r="AV5" s="28"/>
      <c r="AW5" s="28"/>
      <c r="AX5" s="13"/>
      <c r="AY5" s="28" t="s">
        <v>62</v>
      </c>
      <c r="AZ5" s="28"/>
      <c r="BA5" s="13"/>
      <c r="BB5" s="28" t="s">
        <v>63</v>
      </c>
      <c r="BC5" s="28"/>
      <c r="BD5" s="13"/>
      <c r="BE5" s="28" t="s">
        <v>64</v>
      </c>
      <c r="BF5" s="28"/>
      <c r="BG5" s="13"/>
      <c r="BH5" s="28" t="s">
        <v>65</v>
      </c>
      <c r="BI5" s="28"/>
      <c r="BJ5" s="13"/>
      <c r="BK5" s="28" t="s">
        <v>66</v>
      </c>
      <c r="BL5" s="28"/>
      <c r="BM5" s="13"/>
      <c r="BN5" s="28" t="s">
        <v>67</v>
      </c>
      <c r="BO5" s="28"/>
      <c r="BP5" s="13"/>
      <c r="BQ5" s="28" t="s">
        <v>68</v>
      </c>
      <c r="BR5" s="28"/>
      <c r="BS5" s="13"/>
      <c r="BT5" s="28" t="s">
        <v>69</v>
      </c>
      <c r="BU5" s="28"/>
      <c r="BV5" s="13"/>
      <c r="BW5" s="28" t="s">
        <v>70</v>
      </c>
      <c r="BX5" s="28"/>
      <c r="BY5" s="13"/>
      <c r="BZ5" s="28" t="s">
        <v>71</v>
      </c>
      <c r="CA5" s="28"/>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20.100000000000001"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20.100000000000001"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11" spans="2:79" x14ac:dyDescent="0.25">
      <c r="B11" s="6" t="s">
        <v>76</v>
      </c>
    </row>
    <row r="12" spans="2:79" x14ac:dyDescent="0.25">
      <c r="B12" s="24" t="s">
        <v>77</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row>
    <row r="13" spans="2:79" x14ac:dyDescent="0.25">
      <c r="B13" t="s">
        <v>72</v>
      </c>
      <c r="C13" s="17">
        <v>0.46105358857141199</v>
      </c>
      <c r="D13" s="17">
        <v>0.46245615585678901</v>
      </c>
      <c r="E13" s="17">
        <v>0.43072436904579198</v>
      </c>
      <c r="F13" s="17">
        <v>0.44139578856764999</v>
      </c>
      <c r="G13" s="17">
        <v>0.41656843207278799</v>
      </c>
      <c r="H13" s="17">
        <v>0.29465486354669002</v>
      </c>
      <c r="I13" s="17">
        <v>0.56206281594014895</v>
      </c>
      <c r="J13" s="17">
        <v>0.62087038482887102</v>
      </c>
      <c r="K13" s="17">
        <v>0.382106829729572</v>
      </c>
      <c r="L13" s="17">
        <v>0.79678241087884705</v>
      </c>
      <c r="M13" s="17"/>
      <c r="N13" s="17">
        <v>0.45383200199714102</v>
      </c>
      <c r="O13" s="17">
        <v>0.52694054380230304</v>
      </c>
      <c r="P13" s="17">
        <v>0.68789962999107301</v>
      </c>
      <c r="Q13" s="17">
        <v>0.73936727783649003</v>
      </c>
      <c r="R13" s="17"/>
      <c r="S13" s="17">
        <v>0.44969214732206497</v>
      </c>
      <c r="T13" s="17">
        <v>0.44647293724667397</v>
      </c>
      <c r="U13" s="17">
        <v>0.54779424875828298</v>
      </c>
      <c r="V13" s="17">
        <v>0.48259458686710099</v>
      </c>
      <c r="W13" s="17">
        <v>0.44111887118430398</v>
      </c>
      <c r="X13" s="17">
        <v>0.47521045194837402</v>
      </c>
      <c r="Y13" s="17">
        <v>0.4731055378613</v>
      </c>
      <c r="Z13" s="17"/>
      <c r="AA13" s="17">
        <v>0.69667552107795405</v>
      </c>
      <c r="AB13" s="17">
        <v>0.339190630311202</v>
      </c>
      <c r="AC13" s="17"/>
      <c r="AD13" s="17">
        <v>0.72369337332565897</v>
      </c>
      <c r="AE13" s="17">
        <v>0.79179860699848603</v>
      </c>
      <c r="AF13" s="17">
        <v>0.69424047612700801</v>
      </c>
      <c r="AG13" s="17"/>
      <c r="AH13" s="17">
        <v>0.83855216148980505</v>
      </c>
      <c r="AI13" s="17">
        <v>0.447084708075214</v>
      </c>
      <c r="AJ13" s="17"/>
      <c r="AK13" s="17">
        <v>0.35535566553022302</v>
      </c>
      <c r="AL13" s="17">
        <v>0.53185760610692601</v>
      </c>
      <c r="AM13" s="17"/>
      <c r="AN13" s="17">
        <v>0.46050428161288998</v>
      </c>
      <c r="AO13" s="17">
        <v>0.73936727783649003</v>
      </c>
      <c r="AP13" s="17"/>
      <c r="AQ13" s="17">
        <v>0.62252594028447406</v>
      </c>
      <c r="AR13" s="17">
        <v>0.41918540472347499</v>
      </c>
      <c r="AS13" s="17"/>
      <c r="AT13" s="17">
        <v>0.33175290502931898</v>
      </c>
      <c r="AU13" s="17">
        <v>0.48067164645078903</v>
      </c>
      <c r="AV13" s="17">
        <v>0.64113232287124899</v>
      </c>
      <c r="AW13" s="17">
        <v>0.76272906301981502</v>
      </c>
      <c r="AX13" s="17"/>
      <c r="AY13" s="17">
        <v>0.747336611523024</v>
      </c>
      <c r="AZ13" s="17">
        <v>0.42683606234250898</v>
      </c>
      <c r="BA13" s="17"/>
      <c r="BB13" s="17">
        <v>0.396716031939711</v>
      </c>
      <c r="BC13" s="17">
        <v>0.47506915410634898</v>
      </c>
      <c r="BD13" s="17"/>
      <c r="BE13" s="17">
        <v>0.50006714483859505</v>
      </c>
      <c r="BF13" s="17">
        <v>0.458092964916685</v>
      </c>
      <c r="BG13" s="17"/>
      <c r="BH13" s="17">
        <v>0.29808957331679098</v>
      </c>
      <c r="BI13" s="17">
        <v>0.47368835001656001</v>
      </c>
      <c r="BJ13" s="17"/>
      <c r="BK13" s="17">
        <v>0.48301847891549798</v>
      </c>
      <c r="BL13" s="17">
        <v>0.459647789934441</v>
      </c>
      <c r="BM13" s="17"/>
      <c r="BN13" s="17">
        <v>0.31001603793814198</v>
      </c>
      <c r="BO13" s="17">
        <v>0.46425269270881298</v>
      </c>
      <c r="BP13" s="17"/>
      <c r="BQ13" s="17">
        <v>0.62845028642879197</v>
      </c>
      <c r="BR13" s="17">
        <v>0.45676761077141897</v>
      </c>
      <c r="BS13" s="17"/>
      <c r="BT13" s="17">
        <v>0.56252376369461199</v>
      </c>
      <c r="BU13" s="17">
        <v>0.45300111286549699</v>
      </c>
      <c r="BV13" s="17"/>
      <c r="BW13" s="17">
        <v>0.69604967152951003</v>
      </c>
      <c r="BX13" s="17">
        <v>0.34037756942307401</v>
      </c>
      <c r="BY13" s="17"/>
      <c r="BZ13" s="17">
        <v>0.69604967152951003</v>
      </c>
      <c r="CA13" s="17">
        <v>0.34037756942307401</v>
      </c>
    </row>
    <row r="14" spans="2:79" x14ac:dyDescent="0.25">
      <c r="B14" t="s">
        <v>73</v>
      </c>
      <c r="C14" s="17">
        <v>0.318326248623094</v>
      </c>
      <c r="D14" s="17">
        <v>0.25306659306745399</v>
      </c>
      <c r="E14" s="17">
        <v>0.327594559975874</v>
      </c>
      <c r="F14" s="17">
        <v>0.33555524101916301</v>
      </c>
      <c r="G14" s="17">
        <v>0.30631508227506499</v>
      </c>
      <c r="H14" s="17">
        <v>0.40699782474283802</v>
      </c>
      <c r="I14" s="17">
        <v>0.335837988407379</v>
      </c>
      <c r="J14" s="17">
        <v>0.29088624211494002</v>
      </c>
      <c r="K14" s="17">
        <v>0.313062682962373</v>
      </c>
      <c r="L14" s="17">
        <v>0.18119700027973501</v>
      </c>
      <c r="M14" s="17"/>
      <c r="N14" s="17">
        <v>0.31934644266677198</v>
      </c>
      <c r="O14" s="17">
        <v>0.32063711212106299</v>
      </c>
      <c r="P14" s="17">
        <v>0.23045702666466999</v>
      </c>
      <c r="Q14" s="17">
        <v>0.200182485037293</v>
      </c>
      <c r="R14" s="17"/>
      <c r="S14" s="17">
        <v>0.31845163650477099</v>
      </c>
      <c r="T14" s="17">
        <v>0.34822063021799599</v>
      </c>
      <c r="U14" s="17">
        <v>0.307952590810255</v>
      </c>
      <c r="V14" s="17">
        <v>0.31216926144871099</v>
      </c>
      <c r="W14" s="17">
        <v>0.31411994001965399</v>
      </c>
      <c r="X14" s="17">
        <v>0.349090305517744</v>
      </c>
      <c r="Y14" s="17">
        <v>0.31322187678201502</v>
      </c>
      <c r="Z14" s="17"/>
      <c r="AA14" s="17">
        <v>0.236974907528434</v>
      </c>
      <c r="AB14" s="17">
        <v>0.36040091874725799</v>
      </c>
      <c r="AC14" s="17"/>
      <c r="AD14" s="17">
        <v>0.209726458865691</v>
      </c>
      <c r="AE14" s="17">
        <v>0.183170301687612</v>
      </c>
      <c r="AF14" s="17">
        <v>0.25082884209623801</v>
      </c>
      <c r="AG14" s="17"/>
      <c r="AH14" s="17">
        <v>0.12769502139688399</v>
      </c>
      <c r="AI14" s="17">
        <v>0.325380327824983</v>
      </c>
      <c r="AJ14" s="17"/>
      <c r="AK14" s="17">
        <v>0.340791065108349</v>
      </c>
      <c r="AL14" s="17">
        <v>0.30327771016000399</v>
      </c>
      <c r="AM14" s="17"/>
      <c r="AN14" s="17">
        <v>0.31855942864242798</v>
      </c>
      <c r="AO14" s="17">
        <v>0.200182485037293</v>
      </c>
      <c r="AP14" s="17"/>
      <c r="AQ14" s="17">
        <v>0.24715589810830099</v>
      </c>
      <c r="AR14" s="17">
        <v>0.33678001664135299</v>
      </c>
      <c r="AS14" s="17"/>
      <c r="AT14" s="17">
        <v>0.33087221571624198</v>
      </c>
      <c r="AU14" s="17">
        <v>0.33236301206844299</v>
      </c>
      <c r="AV14" s="17">
        <v>0.28360592961363901</v>
      </c>
      <c r="AW14" s="17">
        <v>0.16596068786370699</v>
      </c>
      <c r="AX14" s="17"/>
      <c r="AY14" s="17">
        <v>0.16758994204202601</v>
      </c>
      <c r="AZ14" s="17">
        <v>0.33634276762903398</v>
      </c>
      <c r="BA14" s="17"/>
      <c r="BB14" s="17">
        <v>0.32475806206036001</v>
      </c>
      <c r="BC14" s="17">
        <v>0.31692861598378602</v>
      </c>
      <c r="BD14" s="17"/>
      <c r="BE14" s="17">
        <v>0.36035952964581602</v>
      </c>
      <c r="BF14" s="17">
        <v>0.31513646696798298</v>
      </c>
      <c r="BG14" s="17"/>
      <c r="BH14" s="17">
        <v>0.379442906972567</v>
      </c>
      <c r="BI14" s="17">
        <v>0.31358781359273702</v>
      </c>
      <c r="BJ14" s="17"/>
      <c r="BK14" s="17">
        <v>0.33449666526682198</v>
      </c>
      <c r="BL14" s="17">
        <v>0.31729130834700298</v>
      </c>
      <c r="BM14" s="17"/>
      <c r="BN14" s="17">
        <v>0.50187149311136703</v>
      </c>
      <c r="BO14" s="17">
        <v>0.31443860380509497</v>
      </c>
      <c r="BP14" s="17"/>
      <c r="BQ14" s="17">
        <v>0.28335415185986002</v>
      </c>
      <c r="BR14" s="17">
        <v>0.319221664316862</v>
      </c>
      <c r="BS14" s="17"/>
      <c r="BT14" s="17">
        <v>0.31724315421016003</v>
      </c>
      <c r="BU14" s="17">
        <v>0.31841220088874</v>
      </c>
      <c r="BV14" s="17"/>
      <c r="BW14" s="17">
        <v>0.23735747139183</v>
      </c>
      <c r="BX14" s="17">
        <v>0.35990562130276499</v>
      </c>
      <c r="BY14" s="17"/>
      <c r="BZ14" s="17">
        <v>0.23735747139183</v>
      </c>
      <c r="CA14" s="17">
        <v>0.35990562130276499</v>
      </c>
    </row>
    <row r="15" spans="2:79" x14ac:dyDescent="0.25">
      <c r="B15" t="s">
        <v>74</v>
      </c>
      <c r="C15" s="17">
        <v>0.20581329139385601</v>
      </c>
      <c r="D15" s="17">
        <v>0.26516481036807399</v>
      </c>
      <c r="E15" s="17">
        <v>0.23689568308097</v>
      </c>
      <c r="F15" s="17">
        <v>0.20722377018666699</v>
      </c>
      <c r="G15" s="17">
        <v>0.24949014626987401</v>
      </c>
      <c r="H15" s="17">
        <v>0.27227223516182703</v>
      </c>
      <c r="I15" s="17">
        <v>9.5151611717098697E-2</v>
      </c>
      <c r="J15" s="17">
        <v>8.1705281629075102E-2</v>
      </c>
      <c r="K15" s="17">
        <v>0.30152830627330401</v>
      </c>
      <c r="L15" s="17">
        <v>2.2020588841418502E-2</v>
      </c>
      <c r="M15" s="17"/>
      <c r="N15" s="17">
        <v>0.211971169343801</v>
      </c>
      <c r="O15" s="17">
        <v>0.137519960181127</v>
      </c>
      <c r="P15" s="17">
        <v>6.9585874737819006E-2</v>
      </c>
      <c r="Q15" s="17">
        <v>5.5510431939547099E-2</v>
      </c>
      <c r="R15" s="17"/>
      <c r="S15" s="17">
        <v>0.21712485943017801</v>
      </c>
      <c r="T15" s="17">
        <v>0.20068344870800001</v>
      </c>
      <c r="U15" s="17">
        <v>0.13646854472771799</v>
      </c>
      <c r="V15" s="17">
        <v>0.19096031926905599</v>
      </c>
      <c r="W15" s="17">
        <v>0.229108430004652</v>
      </c>
      <c r="X15" s="17">
        <v>0.16533445317874301</v>
      </c>
      <c r="Y15" s="17">
        <v>0.19654668310134199</v>
      </c>
      <c r="Z15" s="17"/>
      <c r="AA15" s="17">
        <v>5.9290228085243701E-2</v>
      </c>
      <c r="AB15" s="17">
        <v>0.28159458118376002</v>
      </c>
      <c r="AC15" s="17"/>
      <c r="AD15" s="17">
        <v>5.3572453337077497E-2</v>
      </c>
      <c r="AE15" s="17">
        <v>2.50310913139025E-2</v>
      </c>
      <c r="AF15" s="17">
        <v>4.88591295096613E-2</v>
      </c>
      <c r="AG15" s="17"/>
      <c r="AH15" s="17">
        <v>3.3752817113310803E-2</v>
      </c>
      <c r="AI15" s="17">
        <v>0.212180182226749</v>
      </c>
      <c r="AJ15" s="17"/>
      <c r="AK15" s="17">
        <v>0.282456696332619</v>
      </c>
      <c r="AL15" s="17">
        <v>0.15447206508469799</v>
      </c>
      <c r="AM15" s="17"/>
      <c r="AN15" s="17">
        <v>0.206109943731735</v>
      </c>
      <c r="AO15" s="17">
        <v>5.5510431939547099E-2</v>
      </c>
      <c r="AP15" s="17"/>
      <c r="AQ15" s="17">
        <v>0.12158742552471299</v>
      </c>
      <c r="AR15" s="17">
        <v>0.22765222542528399</v>
      </c>
      <c r="AS15" s="17"/>
      <c r="AT15" s="17">
        <v>0.31271197042269799</v>
      </c>
      <c r="AU15" s="17">
        <v>0.17823770059871599</v>
      </c>
      <c r="AV15" s="17">
        <v>6.7098877103173901E-2</v>
      </c>
      <c r="AW15" s="17">
        <v>5.7755804921893902E-2</v>
      </c>
      <c r="AX15" s="17"/>
      <c r="AY15" s="17">
        <v>7.7179261023420001E-2</v>
      </c>
      <c r="AZ15" s="17">
        <v>0.22118807073895899</v>
      </c>
      <c r="BA15" s="17"/>
      <c r="BB15" s="17">
        <v>0.26191301780466603</v>
      </c>
      <c r="BC15" s="17">
        <v>0.19358879309621699</v>
      </c>
      <c r="BD15" s="17"/>
      <c r="BE15" s="17">
        <v>0.114911016589488</v>
      </c>
      <c r="BF15" s="17">
        <v>0.21271159677292101</v>
      </c>
      <c r="BG15" s="17"/>
      <c r="BH15" s="17">
        <v>0.29472120546889602</v>
      </c>
      <c r="BI15" s="17">
        <v>0.19892017279237401</v>
      </c>
      <c r="BJ15" s="17"/>
      <c r="BK15" s="17">
        <v>0.173713384960831</v>
      </c>
      <c r="BL15" s="17">
        <v>0.20786775212657799</v>
      </c>
      <c r="BM15" s="17"/>
      <c r="BN15" s="17">
        <v>0.160031390408402</v>
      </c>
      <c r="BO15" s="17">
        <v>0.206782991102614</v>
      </c>
      <c r="BP15" s="17"/>
      <c r="BQ15" s="17">
        <v>8.8188948630649605E-2</v>
      </c>
      <c r="BR15" s="17">
        <v>0.20882491186352301</v>
      </c>
      <c r="BS15" s="17"/>
      <c r="BT15" s="17">
        <v>0.11624512930106699</v>
      </c>
      <c r="BU15" s="17">
        <v>0.21292124649888999</v>
      </c>
      <c r="BV15" s="17"/>
      <c r="BW15" s="17">
        <v>5.9500229522874697E-2</v>
      </c>
      <c r="BX15" s="17">
        <v>0.280948492090554</v>
      </c>
      <c r="BY15" s="17"/>
      <c r="BZ15" s="17">
        <v>5.9500229522874697E-2</v>
      </c>
      <c r="CA15" s="17">
        <v>0.280948492090554</v>
      </c>
    </row>
    <row r="16" spans="2:79" x14ac:dyDescent="0.25">
      <c r="B16" t="s">
        <v>75</v>
      </c>
      <c r="C16" s="17">
        <v>1.48068714116376E-2</v>
      </c>
      <c r="D16" s="17">
        <v>1.9312440707682701E-2</v>
      </c>
      <c r="E16" s="17">
        <v>4.7853878973634096E-3</v>
      </c>
      <c r="F16" s="17">
        <v>1.5825200226519998E-2</v>
      </c>
      <c r="G16" s="17">
        <v>2.7626339382272901E-2</v>
      </c>
      <c r="H16" s="17">
        <v>2.6075076548644601E-2</v>
      </c>
      <c r="I16" s="17">
        <v>6.9475839353726797E-3</v>
      </c>
      <c r="J16" s="17">
        <v>6.5380914271132504E-3</v>
      </c>
      <c r="K16" s="17">
        <v>3.3021810347503401E-3</v>
      </c>
      <c r="L16" s="17">
        <v>0</v>
      </c>
      <c r="M16" s="17"/>
      <c r="N16" s="17">
        <v>1.48503859922856E-2</v>
      </c>
      <c r="O16" s="17">
        <v>1.49023838955059E-2</v>
      </c>
      <c r="P16" s="17">
        <v>1.20574686064379E-2</v>
      </c>
      <c r="Q16" s="17">
        <v>4.9398051866695498E-3</v>
      </c>
      <c r="R16" s="17"/>
      <c r="S16" s="17">
        <v>1.4731356742986101E-2</v>
      </c>
      <c r="T16" s="17">
        <v>4.6229838273292899E-3</v>
      </c>
      <c r="U16" s="17">
        <v>7.7846157037445296E-3</v>
      </c>
      <c r="V16" s="17">
        <v>1.42758324151328E-2</v>
      </c>
      <c r="W16" s="17">
        <v>1.5652758791390199E-2</v>
      </c>
      <c r="X16" s="17">
        <v>1.03647893551389E-2</v>
      </c>
      <c r="Y16" s="17">
        <v>1.7125902255342499E-2</v>
      </c>
      <c r="Z16" s="17"/>
      <c r="AA16" s="17">
        <v>7.0593433083680204E-3</v>
      </c>
      <c r="AB16" s="17">
        <v>1.8813869757779801E-2</v>
      </c>
      <c r="AC16" s="17"/>
      <c r="AD16" s="17">
        <v>1.3007714471572901E-2</v>
      </c>
      <c r="AE16" s="17">
        <v>0</v>
      </c>
      <c r="AF16" s="17">
        <v>6.0715522670931601E-3</v>
      </c>
      <c r="AG16" s="17"/>
      <c r="AH16" s="17">
        <v>0</v>
      </c>
      <c r="AI16" s="17">
        <v>1.53547818730539E-2</v>
      </c>
      <c r="AJ16" s="17"/>
      <c r="AK16" s="17">
        <v>2.1396573028808302E-2</v>
      </c>
      <c r="AL16" s="17">
        <v>1.03926186483724E-2</v>
      </c>
      <c r="AM16" s="17"/>
      <c r="AN16" s="17">
        <v>1.4826346012947701E-2</v>
      </c>
      <c r="AO16" s="17">
        <v>4.9398051866695498E-3</v>
      </c>
      <c r="AP16" s="17"/>
      <c r="AQ16" s="17">
        <v>8.7307360825113704E-3</v>
      </c>
      <c r="AR16" s="17">
        <v>1.6382353209889101E-2</v>
      </c>
      <c r="AS16" s="17"/>
      <c r="AT16" s="17">
        <v>2.46629088317405E-2</v>
      </c>
      <c r="AU16" s="17">
        <v>8.7276408820522108E-3</v>
      </c>
      <c r="AV16" s="17">
        <v>8.1628704119384703E-3</v>
      </c>
      <c r="AW16" s="17">
        <v>1.3554444194583499E-2</v>
      </c>
      <c r="AX16" s="17"/>
      <c r="AY16" s="17">
        <v>7.8941854115306392E-3</v>
      </c>
      <c r="AZ16" s="17">
        <v>1.5633099289498201E-2</v>
      </c>
      <c r="BA16" s="17"/>
      <c r="BB16" s="17">
        <v>1.6612888195262899E-2</v>
      </c>
      <c r="BC16" s="17">
        <v>1.4413436813648201E-2</v>
      </c>
      <c r="BD16" s="17"/>
      <c r="BE16" s="17">
        <v>2.4662308926100201E-2</v>
      </c>
      <c r="BF16" s="17">
        <v>1.4058971342410799E-2</v>
      </c>
      <c r="BG16" s="17"/>
      <c r="BH16" s="17">
        <v>2.7746314241745701E-2</v>
      </c>
      <c r="BI16" s="17">
        <v>1.3803663598329199E-2</v>
      </c>
      <c r="BJ16" s="17"/>
      <c r="BK16" s="17">
        <v>8.7714708568485192E-3</v>
      </c>
      <c r="BL16" s="17">
        <v>1.51931495919784E-2</v>
      </c>
      <c r="BM16" s="17"/>
      <c r="BN16" s="17">
        <v>2.8081078542088599E-2</v>
      </c>
      <c r="BO16" s="17">
        <v>1.4525712383477401E-2</v>
      </c>
      <c r="BP16" s="17"/>
      <c r="BQ16" s="17">
        <v>6.6130806976179097E-6</v>
      </c>
      <c r="BR16" s="17">
        <v>1.5185813048196099E-2</v>
      </c>
      <c r="BS16" s="17"/>
      <c r="BT16" s="17">
        <v>3.98795279416114E-3</v>
      </c>
      <c r="BU16" s="17">
        <v>1.56654397468723E-2</v>
      </c>
      <c r="BV16" s="17"/>
      <c r="BW16" s="17">
        <v>7.0926275557850298E-3</v>
      </c>
      <c r="BX16" s="17">
        <v>1.8768317183607299E-2</v>
      </c>
      <c r="BY16" s="17"/>
      <c r="BZ16" s="17">
        <v>7.0926275557850298E-3</v>
      </c>
      <c r="CA16" s="17">
        <v>1.8768317183607299E-2</v>
      </c>
    </row>
    <row r="17" spans="2:79" x14ac:dyDescent="0.25">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row>
    <row r="18" spans="2:79" x14ac:dyDescent="0.25">
      <c r="B18" s="6" t="s">
        <v>85</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row>
    <row r="19" spans="2:79" x14ac:dyDescent="0.25">
      <c r="B19" s="24" t="s">
        <v>77</v>
      </c>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row>
    <row r="20" spans="2:79" x14ac:dyDescent="0.25">
      <c r="B20" t="s">
        <v>80</v>
      </c>
      <c r="C20" s="17">
        <v>0.22781650443454601</v>
      </c>
      <c r="D20" s="17">
        <v>0.227564821367331</v>
      </c>
      <c r="E20" s="17">
        <v>0.189693486579737</v>
      </c>
      <c r="F20" s="17">
        <v>0.30397668020719698</v>
      </c>
      <c r="G20" s="17">
        <v>0.178536380942453</v>
      </c>
      <c r="H20" s="17">
        <v>9.3443248144581395E-2</v>
      </c>
      <c r="I20" s="17">
        <v>0.32396697010182801</v>
      </c>
      <c r="J20" s="17">
        <v>0.26682763048713498</v>
      </c>
      <c r="K20" s="17">
        <v>0.24887788475515699</v>
      </c>
      <c r="L20" s="17">
        <v>0.30271002095639499</v>
      </c>
      <c r="M20" s="17"/>
      <c r="N20" s="17">
        <v>0.21684750628057001</v>
      </c>
      <c r="O20" s="17">
        <v>0.341525405548187</v>
      </c>
      <c r="P20" s="17">
        <v>0.49584323885765402</v>
      </c>
      <c r="Q20" s="17">
        <v>0.61246541932038401</v>
      </c>
      <c r="R20" s="17"/>
      <c r="S20" s="17">
        <v>0.22585715936140299</v>
      </c>
      <c r="T20" s="17">
        <v>0.224887551197375</v>
      </c>
      <c r="U20" s="17">
        <v>0.27281464474237599</v>
      </c>
      <c r="V20" s="17">
        <v>0.20493701020994801</v>
      </c>
      <c r="W20" s="17">
        <v>0.248137065784588</v>
      </c>
      <c r="X20" s="17">
        <v>0.31057616838364599</v>
      </c>
      <c r="Y20" s="17">
        <v>0.28997841890845699</v>
      </c>
      <c r="Z20" s="17"/>
      <c r="AA20" s="17">
        <v>0.66829953388090901</v>
      </c>
      <c r="AB20" s="17">
        <v>0</v>
      </c>
      <c r="AC20" s="17"/>
      <c r="AD20" s="17">
        <v>0.70863805865351803</v>
      </c>
      <c r="AE20" s="17">
        <v>0.74605530457199598</v>
      </c>
      <c r="AF20" s="17">
        <v>0.61293498969323701</v>
      </c>
      <c r="AG20" s="17"/>
      <c r="AH20" s="17">
        <v>0.77885015184042705</v>
      </c>
      <c r="AI20" s="17">
        <v>0.20742616729899099</v>
      </c>
      <c r="AJ20" s="17"/>
      <c r="AK20" s="17">
        <v>0.21423704696210599</v>
      </c>
      <c r="AL20" s="17">
        <v>0.236912994860633</v>
      </c>
      <c r="AM20" s="17"/>
      <c r="AN20" s="17">
        <v>0.22705732393540201</v>
      </c>
      <c r="AO20" s="17">
        <v>0.61246541932038401</v>
      </c>
      <c r="AP20" s="17"/>
      <c r="AQ20" s="17">
        <v>0.38474307243411898</v>
      </c>
      <c r="AR20" s="17">
        <v>0.18712699734600499</v>
      </c>
      <c r="AS20" s="17"/>
      <c r="AT20" s="17">
        <v>8.3705077103634701E-2</v>
      </c>
      <c r="AU20" s="17">
        <v>0.22048311742464999</v>
      </c>
      <c r="AV20" s="17">
        <v>0.48427421507604801</v>
      </c>
      <c r="AW20" s="17">
        <v>0.62086548857867596</v>
      </c>
      <c r="AX20" s="17"/>
      <c r="AY20" s="17">
        <v>0.418143387452723</v>
      </c>
      <c r="AZ20" s="17">
        <v>0.205067984300187</v>
      </c>
      <c r="BA20" s="17"/>
      <c r="BB20" s="17">
        <v>0.209018353222963</v>
      </c>
      <c r="BC20" s="17">
        <v>0.231903435522791</v>
      </c>
      <c r="BD20" s="17"/>
      <c r="BE20" s="17">
        <v>0.34797290170171902</v>
      </c>
      <c r="BF20" s="17">
        <v>0.21869819003173199</v>
      </c>
      <c r="BG20" s="17"/>
      <c r="BH20" s="17">
        <v>0.19168496746979199</v>
      </c>
      <c r="BI20" s="17">
        <v>0.23061781826743699</v>
      </c>
      <c r="BJ20" s="17"/>
      <c r="BK20" s="17">
        <v>0.282335446804169</v>
      </c>
      <c r="BL20" s="17">
        <v>0.22432717880297201</v>
      </c>
      <c r="BM20" s="17"/>
      <c r="BN20" s="17">
        <v>0.36137446000795698</v>
      </c>
      <c r="BO20" s="17">
        <v>0.224987633028288</v>
      </c>
      <c r="BP20" s="17"/>
      <c r="BQ20" s="17">
        <v>0.51012746261834596</v>
      </c>
      <c r="BR20" s="17">
        <v>0.22058829435060801</v>
      </c>
      <c r="BS20" s="17"/>
      <c r="BT20" s="17">
        <v>0.31300239043557898</v>
      </c>
      <c r="BU20" s="17">
        <v>0.221056318235229</v>
      </c>
      <c r="BV20" s="17"/>
      <c r="BW20" s="17">
        <v>0.66789473574964997</v>
      </c>
      <c r="BX20" s="17">
        <v>1.8259755693577E-3</v>
      </c>
      <c r="BY20" s="17"/>
      <c r="BZ20" s="17">
        <v>0.66789473574964997</v>
      </c>
      <c r="CA20" s="17">
        <v>1.8259755693577E-3</v>
      </c>
    </row>
    <row r="21" spans="2:79" x14ac:dyDescent="0.25">
      <c r="B21" t="s">
        <v>81</v>
      </c>
      <c r="C21" s="17">
        <v>0.113073310513526</v>
      </c>
      <c r="D21" s="17">
        <v>9.1531692431848097E-2</v>
      </c>
      <c r="E21" s="17">
        <v>8.16924047071175E-2</v>
      </c>
      <c r="F21" s="17">
        <v>8.9288714078125497E-2</v>
      </c>
      <c r="G21" s="17">
        <v>8.1682408791951794E-2</v>
      </c>
      <c r="H21" s="17">
        <v>0.180036607924179</v>
      </c>
      <c r="I21" s="17">
        <v>0.12001356516438901</v>
      </c>
      <c r="J21" s="17">
        <v>0.101917311043698</v>
      </c>
      <c r="K21" s="17">
        <v>0.168137307720024</v>
      </c>
      <c r="L21" s="17">
        <v>0.19891337682239499</v>
      </c>
      <c r="M21" s="17"/>
      <c r="N21" s="17">
        <v>0.106019092344127</v>
      </c>
      <c r="O21" s="17">
        <v>0.205693186920856</v>
      </c>
      <c r="P21" s="17">
        <v>0.19757754991260301</v>
      </c>
      <c r="Q21" s="17">
        <v>0.19965681534409899</v>
      </c>
      <c r="R21" s="17"/>
      <c r="S21" s="17">
        <v>8.80593730158237E-2</v>
      </c>
      <c r="T21" s="17">
        <v>0.18270194516605801</v>
      </c>
      <c r="U21" s="17">
        <v>0.13583615973768701</v>
      </c>
      <c r="V21" s="17">
        <v>0.10657890289482599</v>
      </c>
      <c r="W21" s="17">
        <v>0.114726550554006</v>
      </c>
      <c r="X21" s="17">
        <v>0.122903893271917</v>
      </c>
      <c r="Y21" s="17">
        <v>0.12337452055890601</v>
      </c>
      <c r="Z21" s="17"/>
      <c r="AA21" s="17">
        <v>0.33170046611909099</v>
      </c>
      <c r="AB21" s="17">
        <v>0</v>
      </c>
      <c r="AC21" s="17"/>
      <c r="AD21" s="17">
        <v>0.27926286285977597</v>
      </c>
      <c r="AE21" s="17">
        <v>0.25394469542800402</v>
      </c>
      <c r="AF21" s="17">
        <v>0.32959998884279401</v>
      </c>
      <c r="AG21" s="17"/>
      <c r="AH21" s="17">
        <v>0.21868993084464</v>
      </c>
      <c r="AI21" s="17">
        <v>0.109165094552836</v>
      </c>
      <c r="AJ21" s="17"/>
      <c r="AK21" s="17">
        <v>0.11170293314067301</v>
      </c>
      <c r="AL21" s="17">
        <v>0.113991287146804</v>
      </c>
      <c r="AM21" s="17"/>
      <c r="AN21" s="17">
        <v>0.11290242088958299</v>
      </c>
      <c r="AO21" s="17">
        <v>0.19965681534409899</v>
      </c>
      <c r="AP21" s="17"/>
      <c r="AQ21" s="17">
        <v>0.13589240245196599</v>
      </c>
      <c r="AR21" s="17">
        <v>0.107156545653253</v>
      </c>
      <c r="AS21" s="17"/>
      <c r="AT21" s="17">
        <v>5.01622839859963E-2</v>
      </c>
      <c r="AU21" s="17">
        <v>0.121785295389198</v>
      </c>
      <c r="AV21" s="17">
        <v>0.202106278419526</v>
      </c>
      <c r="AW21" s="17">
        <v>0.25260097973383899</v>
      </c>
      <c r="AX21" s="17"/>
      <c r="AY21" s="17">
        <v>0.179548027643327</v>
      </c>
      <c r="AZ21" s="17">
        <v>0.105128024923426</v>
      </c>
      <c r="BA21" s="17"/>
      <c r="BB21" s="17">
        <v>0.15378016161071001</v>
      </c>
      <c r="BC21" s="17">
        <v>0.104202540572411</v>
      </c>
      <c r="BD21" s="17"/>
      <c r="BE21" s="17">
        <v>0.110902494785776</v>
      </c>
      <c r="BF21" s="17">
        <v>0.11323804731295101</v>
      </c>
      <c r="BG21" s="17"/>
      <c r="BH21" s="17">
        <v>0.174300237356113</v>
      </c>
      <c r="BI21" s="17">
        <v>0.10832632625772699</v>
      </c>
      <c r="BJ21" s="17"/>
      <c r="BK21" s="17">
        <v>0.158482851826933</v>
      </c>
      <c r="BL21" s="17">
        <v>0.11016700548382399</v>
      </c>
      <c r="BM21" s="17"/>
      <c r="BN21" s="17">
        <v>0.20277466861770599</v>
      </c>
      <c r="BO21" s="17">
        <v>0.111173359245525</v>
      </c>
      <c r="BP21" s="17"/>
      <c r="BQ21" s="17">
        <v>0.18625008924751801</v>
      </c>
      <c r="BR21" s="17">
        <v>0.11119971292681601</v>
      </c>
      <c r="BS21" s="17"/>
      <c r="BT21" s="17">
        <v>0.15046793587089499</v>
      </c>
      <c r="BU21" s="17">
        <v>0.110105745789642</v>
      </c>
      <c r="BV21" s="17"/>
      <c r="BW21" s="17">
        <v>0.33210526425034997</v>
      </c>
      <c r="BX21" s="17">
        <v>5.9524743042411597E-4</v>
      </c>
      <c r="BY21" s="17"/>
      <c r="BZ21" s="17">
        <v>0.33210526425034997</v>
      </c>
      <c r="CA21" s="17">
        <v>5.9524743042411597E-4</v>
      </c>
    </row>
    <row r="22" spans="2:79" x14ac:dyDescent="0.25">
      <c r="B22" t="s">
        <v>82</v>
      </c>
      <c r="C22" s="17">
        <v>9.3719895500029404E-2</v>
      </c>
      <c r="D22" s="17">
        <v>7.0943055829925897E-2</v>
      </c>
      <c r="E22" s="17">
        <v>0.121241672067171</v>
      </c>
      <c r="F22" s="17">
        <v>4.5507270290554201E-2</v>
      </c>
      <c r="G22" s="17">
        <v>7.5820185086320796E-2</v>
      </c>
      <c r="H22" s="17">
        <v>0.18055026226477</v>
      </c>
      <c r="I22" s="17">
        <v>0.1155992525292</v>
      </c>
      <c r="J22" s="17">
        <v>6.5248764992359806E-2</v>
      </c>
      <c r="K22" s="17">
        <v>2.1518184801875801E-2</v>
      </c>
      <c r="L22" s="17">
        <v>4.9802073426090603E-2</v>
      </c>
      <c r="M22" s="17"/>
      <c r="N22" s="17">
        <v>9.2242320505658906E-2</v>
      </c>
      <c r="O22" s="17">
        <v>0.117689711421765</v>
      </c>
      <c r="P22" s="17">
        <v>8.8029798861908995E-2</v>
      </c>
      <c r="Q22" s="17">
        <v>8.7925587741970304E-2</v>
      </c>
      <c r="R22" s="17"/>
      <c r="S22" s="17">
        <v>9.0344232564888896E-2</v>
      </c>
      <c r="T22" s="17">
        <v>0.15876555186977201</v>
      </c>
      <c r="U22" s="17">
        <v>0.10479349061422399</v>
      </c>
      <c r="V22" s="17">
        <v>8.4245440953323703E-2</v>
      </c>
      <c r="W22" s="17">
        <v>8.4911317608519596E-2</v>
      </c>
      <c r="X22" s="17">
        <v>0.10103846603458</v>
      </c>
      <c r="Y22" s="17">
        <v>6.1821814472884401E-2</v>
      </c>
      <c r="Z22" s="17"/>
      <c r="AA22" s="17">
        <v>0</v>
      </c>
      <c r="AB22" s="17">
        <v>0.142191544942741</v>
      </c>
      <c r="AC22" s="17"/>
      <c r="AD22" s="17">
        <v>1.91515822998473E-3</v>
      </c>
      <c r="AE22" s="17">
        <v>0</v>
      </c>
      <c r="AF22" s="17">
        <v>8.8695929834012692E-3</v>
      </c>
      <c r="AG22" s="17"/>
      <c r="AH22" s="17">
        <v>0</v>
      </c>
      <c r="AI22" s="17">
        <v>9.7187887472118498E-2</v>
      </c>
      <c r="AJ22" s="17"/>
      <c r="AK22" s="17">
        <v>9.28881858683301E-2</v>
      </c>
      <c r="AL22" s="17">
        <v>9.4277034009972893E-2</v>
      </c>
      <c r="AM22" s="17"/>
      <c r="AN22" s="17">
        <v>9.3731331709221002E-2</v>
      </c>
      <c r="AO22" s="17">
        <v>8.7925587741970304E-2</v>
      </c>
      <c r="AP22" s="17"/>
      <c r="AQ22" s="17">
        <v>0.100884380976749</v>
      </c>
      <c r="AR22" s="17">
        <v>9.1862215272220493E-2</v>
      </c>
      <c r="AS22" s="17"/>
      <c r="AT22" s="17">
        <v>8.15605789234638E-2</v>
      </c>
      <c r="AU22" s="17">
        <v>0.12027434172258999</v>
      </c>
      <c r="AV22" s="17">
        <v>6.4176355870935703E-2</v>
      </c>
      <c r="AW22" s="17">
        <v>8.5803226567902693E-2</v>
      </c>
      <c r="AX22" s="17"/>
      <c r="AY22" s="17">
        <v>3.6313841638026999E-2</v>
      </c>
      <c r="AZ22" s="17">
        <v>0.10058126343400201</v>
      </c>
      <c r="BA22" s="17"/>
      <c r="BB22" s="17">
        <v>0.10787475730681099</v>
      </c>
      <c r="BC22" s="17">
        <v>9.0636011504679606E-2</v>
      </c>
      <c r="BD22" s="17"/>
      <c r="BE22" s="17">
        <v>0.106595629976074</v>
      </c>
      <c r="BF22" s="17">
        <v>9.2742794007391702E-2</v>
      </c>
      <c r="BG22" s="17"/>
      <c r="BH22" s="17">
        <v>0.12013426927749001</v>
      </c>
      <c r="BI22" s="17">
        <v>9.1671962949522998E-2</v>
      </c>
      <c r="BJ22" s="17"/>
      <c r="BK22" s="17">
        <v>8.7988310970420994E-2</v>
      </c>
      <c r="BL22" s="17">
        <v>9.4086728823264201E-2</v>
      </c>
      <c r="BM22" s="17"/>
      <c r="BN22" s="17">
        <v>0.111765844865418</v>
      </c>
      <c r="BO22" s="17">
        <v>9.3337666901670294E-2</v>
      </c>
      <c r="BP22" s="17"/>
      <c r="BQ22" s="17">
        <v>1.72138657896624E-2</v>
      </c>
      <c r="BR22" s="17">
        <v>9.5678734288973902E-2</v>
      </c>
      <c r="BS22" s="17"/>
      <c r="BT22" s="17">
        <v>8.8384970176971098E-2</v>
      </c>
      <c r="BU22" s="17">
        <v>9.41432647955356E-2</v>
      </c>
      <c r="BV22" s="17"/>
      <c r="BW22" s="17">
        <v>0</v>
      </c>
      <c r="BX22" s="17">
        <v>0.14184726750375101</v>
      </c>
      <c r="BY22" s="17"/>
      <c r="BZ22" s="17">
        <v>0</v>
      </c>
      <c r="CA22" s="17">
        <v>0.14184726750375101</v>
      </c>
    </row>
    <row r="23" spans="2:79" x14ac:dyDescent="0.25">
      <c r="B23" t="s">
        <v>83</v>
      </c>
      <c r="C23" s="17">
        <v>0.13649046250559599</v>
      </c>
      <c r="D23" s="17">
        <v>0.173727725893359</v>
      </c>
      <c r="E23" s="17">
        <v>0.108333748758579</v>
      </c>
      <c r="F23" s="17">
        <v>0.117550887913021</v>
      </c>
      <c r="G23" s="17">
        <v>0.133260905728145</v>
      </c>
      <c r="H23" s="17">
        <v>0.16494390315653601</v>
      </c>
      <c r="I23" s="17">
        <v>0.144788113748089</v>
      </c>
      <c r="J23" s="17">
        <v>0.115477619757025</v>
      </c>
      <c r="K23" s="17">
        <v>0.13565163476788</v>
      </c>
      <c r="L23" s="17">
        <v>9.1751528105573799E-2</v>
      </c>
      <c r="M23" s="17"/>
      <c r="N23" s="17">
        <v>0.136765236134856</v>
      </c>
      <c r="O23" s="17">
        <v>0.14294408863739499</v>
      </c>
      <c r="P23" s="17">
        <v>8.8140302228629799E-2</v>
      </c>
      <c r="Q23" s="17">
        <v>4.8685422778873E-2</v>
      </c>
      <c r="R23" s="17"/>
      <c r="S23" s="17">
        <v>0.15290426145962599</v>
      </c>
      <c r="T23" s="17">
        <v>0.107827619816174</v>
      </c>
      <c r="U23" s="17">
        <v>0.124649308804201</v>
      </c>
      <c r="V23" s="17">
        <v>0.13668123443225699</v>
      </c>
      <c r="W23" s="17">
        <v>0.13915924019266601</v>
      </c>
      <c r="X23" s="17">
        <v>0.15584421231142501</v>
      </c>
      <c r="Y23" s="17">
        <v>8.2289380986078103E-2</v>
      </c>
      <c r="Z23" s="17"/>
      <c r="AA23" s="17">
        <v>0</v>
      </c>
      <c r="AB23" s="17">
        <v>0.207082921188425</v>
      </c>
      <c r="AC23" s="17"/>
      <c r="AD23" s="17">
        <v>1.13256188750333E-3</v>
      </c>
      <c r="AE23" s="17">
        <v>0</v>
      </c>
      <c r="AF23" s="17">
        <v>1.1147122687812899E-2</v>
      </c>
      <c r="AG23" s="17"/>
      <c r="AH23" s="17">
        <v>2.4599173149329298E-3</v>
      </c>
      <c r="AI23" s="17">
        <v>0.14145010156895599</v>
      </c>
      <c r="AJ23" s="17"/>
      <c r="AK23" s="17">
        <v>0.13824289361605699</v>
      </c>
      <c r="AL23" s="17">
        <v>0.135316558993543</v>
      </c>
      <c r="AM23" s="17"/>
      <c r="AN23" s="17">
        <v>0.136663763069584</v>
      </c>
      <c r="AO23" s="17">
        <v>4.8685422778873E-2</v>
      </c>
      <c r="AP23" s="17"/>
      <c r="AQ23" s="17">
        <v>0.110785951578703</v>
      </c>
      <c r="AR23" s="17">
        <v>0.14315538797296601</v>
      </c>
      <c r="AS23" s="17"/>
      <c r="AT23" s="17">
        <v>0.15755634022736301</v>
      </c>
      <c r="AU23" s="17">
        <v>0.152621033016102</v>
      </c>
      <c r="AV23" s="17">
        <v>7.72557154025547E-2</v>
      </c>
      <c r="AW23" s="17">
        <v>1.26386108251459E-3</v>
      </c>
      <c r="AX23" s="17"/>
      <c r="AY23" s="17">
        <v>3.8809173700028801E-2</v>
      </c>
      <c r="AZ23" s="17">
        <v>0.14816566429478001</v>
      </c>
      <c r="BA23" s="17"/>
      <c r="BB23" s="17">
        <v>0.13919071957791801</v>
      </c>
      <c r="BC23" s="17">
        <v>0.13590373452413601</v>
      </c>
      <c r="BD23" s="17"/>
      <c r="BE23" s="17">
        <v>0.12390994124806801</v>
      </c>
      <c r="BF23" s="17">
        <v>0.13744516113826499</v>
      </c>
      <c r="BG23" s="17"/>
      <c r="BH23" s="17">
        <v>0.14964839635813099</v>
      </c>
      <c r="BI23" s="17">
        <v>0.13547031486700201</v>
      </c>
      <c r="BJ23" s="17"/>
      <c r="BK23" s="17">
        <v>0.15313130910174599</v>
      </c>
      <c r="BL23" s="17">
        <v>0.13542541373474201</v>
      </c>
      <c r="BM23" s="17"/>
      <c r="BN23" s="17">
        <v>0.159331047511207</v>
      </c>
      <c r="BO23" s="17">
        <v>0.13600667943518899</v>
      </c>
      <c r="BP23" s="17"/>
      <c r="BQ23" s="17">
        <v>5.2842648968683799E-2</v>
      </c>
      <c r="BR23" s="17">
        <v>0.138632157511687</v>
      </c>
      <c r="BS23" s="17"/>
      <c r="BT23" s="17">
        <v>6.4780033332046502E-2</v>
      </c>
      <c r="BU23" s="17">
        <v>0.142181262665147</v>
      </c>
      <c r="BV23" s="17"/>
      <c r="BW23" s="17">
        <v>0</v>
      </c>
      <c r="BX23" s="17">
        <v>0.206581527256781</v>
      </c>
      <c r="BY23" s="17"/>
      <c r="BZ23" s="17">
        <v>0</v>
      </c>
      <c r="CA23" s="17">
        <v>0.206581527256781</v>
      </c>
    </row>
    <row r="24" spans="2:79" x14ac:dyDescent="0.25">
      <c r="B24" t="s">
        <v>84</v>
      </c>
      <c r="C24" s="17">
        <v>0.42889982704630197</v>
      </c>
      <c r="D24" s="17">
        <v>0.43623270447753598</v>
      </c>
      <c r="E24" s="17">
        <v>0.49903868788739503</v>
      </c>
      <c r="F24" s="17">
        <v>0.44367644751110202</v>
      </c>
      <c r="G24" s="17">
        <v>0.53070011945113005</v>
      </c>
      <c r="H24" s="17">
        <v>0.38102597850993403</v>
      </c>
      <c r="I24" s="17">
        <v>0.29563209845649402</v>
      </c>
      <c r="J24" s="17">
        <v>0.450528673719783</v>
      </c>
      <c r="K24" s="17">
        <v>0.42581498795506301</v>
      </c>
      <c r="L24" s="17">
        <v>0.35682300068954498</v>
      </c>
      <c r="M24" s="17"/>
      <c r="N24" s="17">
        <v>0.448125844734788</v>
      </c>
      <c r="O24" s="17">
        <v>0.19214760747179599</v>
      </c>
      <c r="P24" s="17">
        <v>0.130409110139204</v>
      </c>
      <c r="Q24" s="17">
        <v>5.1266754814673597E-2</v>
      </c>
      <c r="R24" s="17"/>
      <c r="S24" s="17">
        <v>0.44283497359825802</v>
      </c>
      <c r="T24" s="17">
        <v>0.32581733195062101</v>
      </c>
      <c r="U24" s="17">
        <v>0.36190639610151198</v>
      </c>
      <c r="V24" s="17">
        <v>0.46755741150964603</v>
      </c>
      <c r="W24" s="17">
        <v>0.41306582586022</v>
      </c>
      <c r="X24" s="17">
        <v>0.309637259998433</v>
      </c>
      <c r="Y24" s="17">
        <v>0.44253586507367498</v>
      </c>
      <c r="Z24" s="17"/>
      <c r="AA24" s="17">
        <v>0</v>
      </c>
      <c r="AB24" s="17">
        <v>0.65072553386883503</v>
      </c>
      <c r="AC24" s="17"/>
      <c r="AD24" s="17">
        <v>9.0513583692181602E-3</v>
      </c>
      <c r="AE24" s="17">
        <v>0</v>
      </c>
      <c r="AF24" s="17">
        <v>3.74483057927553E-2</v>
      </c>
      <c r="AG24" s="17"/>
      <c r="AH24" s="17">
        <v>0</v>
      </c>
      <c r="AI24" s="17">
        <v>0.44477074910709902</v>
      </c>
      <c r="AJ24" s="17"/>
      <c r="AK24" s="17">
        <v>0.44292894041283398</v>
      </c>
      <c r="AL24" s="17">
        <v>0.41950212498904799</v>
      </c>
      <c r="AM24" s="17"/>
      <c r="AN24" s="17">
        <v>0.42964516039620898</v>
      </c>
      <c r="AO24" s="17">
        <v>5.1266754814673597E-2</v>
      </c>
      <c r="AP24" s="17"/>
      <c r="AQ24" s="17">
        <v>0.26769419255846399</v>
      </c>
      <c r="AR24" s="17">
        <v>0.47069885375555498</v>
      </c>
      <c r="AS24" s="17"/>
      <c r="AT24" s="17">
        <v>0.62701571975954296</v>
      </c>
      <c r="AU24" s="17">
        <v>0.38483621244746002</v>
      </c>
      <c r="AV24" s="17">
        <v>0.17218743523093499</v>
      </c>
      <c r="AW24" s="17">
        <v>3.9466444037068102E-2</v>
      </c>
      <c r="AX24" s="17"/>
      <c r="AY24" s="17">
        <v>0.32718556956589401</v>
      </c>
      <c r="AZ24" s="17">
        <v>0.441057063047605</v>
      </c>
      <c r="BA24" s="17"/>
      <c r="BB24" s="17">
        <v>0.390136008281598</v>
      </c>
      <c r="BC24" s="17">
        <v>0.43735427787598302</v>
      </c>
      <c r="BD24" s="17"/>
      <c r="BE24" s="17">
        <v>0.31061903228836202</v>
      </c>
      <c r="BF24" s="17">
        <v>0.43787580750965999</v>
      </c>
      <c r="BG24" s="17"/>
      <c r="BH24" s="17">
        <v>0.364232129538474</v>
      </c>
      <c r="BI24" s="17">
        <v>0.43391357765831101</v>
      </c>
      <c r="BJ24" s="17"/>
      <c r="BK24" s="17">
        <v>0.31806208129673103</v>
      </c>
      <c r="BL24" s="17">
        <v>0.43599367315519799</v>
      </c>
      <c r="BM24" s="17"/>
      <c r="BN24" s="17">
        <v>0.16475397899771099</v>
      </c>
      <c r="BO24" s="17">
        <v>0.43449466138932802</v>
      </c>
      <c r="BP24" s="17"/>
      <c r="BQ24" s="17">
        <v>0.23356593337579001</v>
      </c>
      <c r="BR24" s="17">
        <v>0.43390110092191497</v>
      </c>
      <c r="BS24" s="17"/>
      <c r="BT24" s="17">
        <v>0.38336467018450798</v>
      </c>
      <c r="BU24" s="17">
        <v>0.43251340851444697</v>
      </c>
      <c r="BV24" s="17"/>
      <c r="BW24" s="17">
        <v>0</v>
      </c>
      <c r="BX24" s="17">
        <v>0.64914998223968601</v>
      </c>
      <c r="BY24" s="17"/>
      <c r="BZ24" s="17">
        <v>0</v>
      </c>
      <c r="CA24" s="17">
        <v>0.64914998223968601</v>
      </c>
    </row>
    <row r="25" spans="2:79" x14ac:dyDescent="0.25">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row>
    <row r="26" spans="2:79" x14ac:dyDescent="0.25">
      <c r="B26" s="6" t="s">
        <v>100</v>
      </c>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row>
    <row r="27" spans="2:79" x14ac:dyDescent="0.25">
      <c r="B27" s="24" t="s">
        <v>682</v>
      </c>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row>
    <row r="28" spans="2:79" x14ac:dyDescent="0.25">
      <c r="B28" t="s">
        <v>86</v>
      </c>
      <c r="C28" s="17">
        <v>0.64503493845869897</v>
      </c>
      <c r="D28" s="17">
        <v>0.70551657106510102</v>
      </c>
      <c r="E28" s="17">
        <v>0.62659003181317396</v>
      </c>
      <c r="F28" s="17">
        <v>0.54417554919448596</v>
      </c>
      <c r="G28" s="17">
        <v>0.69610419933432799</v>
      </c>
      <c r="H28" s="17">
        <v>0.68052229566925704</v>
      </c>
      <c r="I28" s="17">
        <v>0.64113832312748698</v>
      </c>
      <c r="J28" s="17">
        <v>0.55455258931881601</v>
      </c>
      <c r="K28" s="17">
        <v>0.69385293210097099</v>
      </c>
      <c r="L28" s="17">
        <v>0.750256728573785</v>
      </c>
      <c r="M28" s="17"/>
      <c r="N28" s="17">
        <v>0.64851934842089498</v>
      </c>
      <c r="O28" s="17">
        <v>0.61880072785948104</v>
      </c>
      <c r="P28" s="17">
        <v>0.61834474635021197</v>
      </c>
      <c r="Q28" s="17">
        <v>0.64299203664191895</v>
      </c>
      <c r="R28" s="17"/>
      <c r="S28" s="17">
        <v>0.63395168962619697</v>
      </c>
      <c r="T28" s="17">
        <v>0.50574078161410196</v>
      </c>
      <c r="U28" s="17">
        <v>0.64091888407836795</v>
      </c>
      <c r="V28" s="17">
        <v>0.65195894856064895</v>
      </c>
      <c r="W28" s="17">
        <v>0.56210302057935702</v>
      </c>
      <c r="X28" s="17">
        <v>0.727400551971919</v>
      </c>
      <c r="Y28" s="17">
        <v>0.71163155840477299</v>
      </c>
      <c r="Z28" s="17"/>
      <c r="AA28" s="17">
        <v>0.64503493845869897</v>
      </c>
      <c r="AB28" s="17" t="s">
        <v>99</v>
      </c>
      <c r="AC28" s="17"/>
      <c r="AD28" s="17">
        <v>0.55438069983458704</v>
      </c>
      <c r="AE28" s="17">
        <v>0.81422857356909994</v>
      </c>
      <c r="AF28" s="17">
        <v>0.66694759233909096</v>
      </c>
      <c r="AG28" s="17"/>
      <c r="AH28" s="17">
        <v>0.69236636336806701</v>
      </c>
      <c r="AI28" s="17">
        <v>0.63951635902199</v>
      </c>
      <c r="AJ28" s="17"/>
      <c r="AK28" s="17">
        <v>0.63838386027828198</v>
      </c>
      <c r="AL28" s="17">
        <v>0.64917333847480996</v>
      </c>
      <c r="AM28" s="17"/>
      <c r="AN28" s="17">
        <v>0.64504457057978304</v>
      </c>
      <c r="AO28" s="17">
        <v>0.64299203664191895</v>
      </c>
      <c r="AP28" s="17"/>
      <c r="AQ28" s="17">
        <v>0.68731644533648595</v>
      </c>
      <c r="AR28" s="17">
        <v>0.62563929511876704</v>
      </c>
      <c r="AS28" s="17"/>
      <c r="AT28" s="17">
        <v>0.56203783851163203</v>
      </c>
      <c r="AU28" s="17">
        <v>0.66305479165582304</v>
      </c>
      <c r="AV28" s="17">
        <v>0.66398421962602105</v>
      </c>
      <c r="AW28" s="17">
        <v>0.64158143013283697</v>
      </c>
      <c r="AX28" s="17"/>
      <c r="AY28" s="17">
        <v>0.67812881019767701</v>
      </c>
      <c r="AZ28" s="17">
        <v>0.63741342175927496</v>
      </c>
      <c r="BA28" s="17"/>
      <c r="BB28" s="17">
        <v>0.66340809628050601</v>
      </c>
      <c r="BC28" s="17">
        <v>0.64073779310742895</v>
      </c>
      <c r="BD28" s="17"/>
      <c r="BE28" s="17">
        <v>0.53619643674055095</v>
      </c>
      <c r="BF28" s="17">
        <v>0.65645294599373905</v>
      </c>
      <c r="BG28" s="17"/>
      <c r="BH28" s="17">
        <v>0.65176346655681805</v>
      </c>
      <c r="BI28" s="17">
        <v>0.64447165007690399</v>
      </c>
      <c r="BJ28" s="17"/>
      <c r="BK28" s="17">
        <v>0.66012009710380104</v>
      </c>
      <c r="BL28" s="17">
        <v>0.64376256382291597</v>
      </c>
      <c r="BM28" s="17"/>
      <c r="BN28" s="17">
        <v>0.43104535839968799</v>
      </c>
      <c r="BO28" s="17">
        <v>0.65264140001312798</v>
      </c>
      <c r="BP28" s="17"/>
      <c r="BQ28" s="17">
        <v>0.71509602167087705</v>
      </c>
      <c r="BR28" s="17">
        <v>0.64126994733147602</v>
      </c>
      <c r="BS28" s="17"/>
      <c r="BT28" s="17">
        <v>0.69987307423057998</v>
      </c>
      <c r="BU28" s="17">
        <v>0.63894440899159899</v>
      </c>
      <c r="BV28" s="17"/>
      <c r="BW28" s="17">
        <v>0.64504457057978304</v>
      </c>
      <c r="BX28" s="17">
        <v>0.64299203664191895</v>
      </c>
      <c r="BY28" s="17"/>
      <c r="BZ28" s="17">
        <v>0.64504457057978304</v>
      </c>
      <c r="CA28" s="17">
        <v>0.64299203664191895</v>
      </c>
    </row>
    <row r="29" spans="2:79" x14ac:dyDescent="0.25">
      <c r="B29" t="s">
        <v>87</v>
      </c>
      <c r="C29" s="17">
        <v>0.64480944157266895</v>
      </c>
      <c r="D29" s="17">
        <v>0.67984336349089702</v>
      </c>
      <c r="E29" s="17">
        <v>0.70616563692051804</v>
      </c>
      <c r="F29" s="17">
        <v>0.58310973166512003</v>
      </c>
      <c r="G29" s="17">
        <v>0.74906653872593199</v>
      </c>
      <c r="H29" s="17">
        <v>0.56173846902516</v>
      </c>
      <c r="I29" s="17">
        <v>0.68806719361846402</v>
      </c>
      <c r="J29" s="17">
        <v>0.59374956123627398</v>
      </c>
      <c r="K29" s="17">
        <v>0.50036979143728599</v>
      </c>
      <c r="L29" s="17">
        <v>0.63416816007752597</v>
      </c>
      <c r="M29" s="17"/>
      <c r="N29" s="17">
        <v>0.64855439408045501</v>
      </c>
      <c r="O29" s="17">
        <v>0.61678794604614995</v>
      </c>
      <c r="P29" s="17">
        <v>0.62165056971302002</v>
      </c>
      <c r="Q29" s="17">
        <v>0.61577781679792198</v>
      </c>
      <c r="R29" s="17"/>
      <c r="S29" s="17">
        <v>0.57569501954092905</v>
      </c>
      <c r="T29" s="17">
        <v>0.59802056561483596</v>
      </c>
      <c r="U29" s="17">
        <v>0.65204427830927403</v>
      </c>
      <c r="V29" s="17">
        <v>0.63764013735809599</v>
      </c>
      <c r="W29" s="17">
        <v>0.70468518751987697</v>
      </c>
      <c r="X29" s="17">
        <v>0.70522309897310298</v>
      </c>
      <c r="Y29" s="17">
        <v>0.69921135446737803</v>
      </c>
      <c r="Z29" s="17"/>
      <c r="AA29" s="17">
        <v>0.64480944157266895</v>
      </c>
      <c r="AB29" s="17" t="s">
        <v>99</v>
      </c>
      <c r="AC29" s="17"/>
      <c r="AD29" s="17">
        <v>0.61013846724030996</v>
      </c>
      <c r="AE29" s="17">
        <v>0.73552595419694</v>
      </c>
      <c r="AF29" s="17">
        <v>0.66603742688866796</v>
      </c>
      <c r="AG29" s="17"/>
      <c r="AH29" s="17">
        <v>0.63503682318768695</v>
      </c>
      <c r="AI29" s="17">
        <v>0.64594887422160097</v>
      </c>
      <c r="AJ29" s="17"/>
      <c r="AK29" s="17">
        <v>0.64801670555612001</v>
      </c>
      <c r="AL29" s="17">
        <v>0.64281383409960402</v>
      </c>
      <c r="AM29" s="17"/>
      <c r="AN29" s="17">
        <v>0.64494632339576696</v>
      </c>
      <c r="AO29" s="17">
        <v>0.61577781679792198</v>
      </c>
      <c r="AP29" s="17"/>
      <c r="AQ29" s="17">
        <v>0.63696452203512299</v>
      </c>
      <c r="AR29" s="17">
        <v>0.64840811325247805</v>
      </c>
      <c r="AS29" s="17"/>
      <c r="AT29" s="17">
        <v>0.60491323206251002</v>
      </c>
      <c r="AU29" s="17">
        <v>0.65653888663026705</v>
      </c>
      <c r="AV29" s="17">
        <v>0.63877620108915101</v>
      </c>
      <c r="AW29" s="17">
        <v>0.69697081720203002</v>
      </c>
      <c r="AX29" s="17"/>
      <c r="AY29" s="17">
        <v>0.65177486972422005</v>
      </c>
      <c r="AZ29" s="17">
        <v>0.64320530388233199</v>
      </c>
      <c r="BA29" s="17"/>
      <c r="BB29" s="17">
        <v>0.60087966335586795</v>
      </c>
      <c r="BC29" s="17">
        <v>0.65513056786944102</v>
      </c>
      <c r="BD29" s="17"/>
      <c r="BE29" s="17">
        <v>0.61699041477331096</v>
      </c>
      <c r="BF29" s="17">
        <v>0.64772787441213597</v>
      </c>
      <c r="BG29" s="17"/>
      <c r="BH29" s="17">
        <v>0.577351704736214</v>
      </c>
      <c r="BI29" s="17">
        <v>0.65045676277992803</v>
      </c>
      <c r="BJ29" s="17"/>
      <c r="BK29" s="17">
        <v>0.59040914151069201</v>
      </c>
      <c r="BL29" s="17">
        <v>0.64939789593409003</v>
      </c>
      <c r="BM29" s="17"/>
      <c r="BN29" s="17">
        <v>0.536157491243616</v>
      </c>
      <c r="BO29" s="17">
        <v>0.64867157767650996</v>
      </c>
      <c r="BP29" s="17"/>
      <c r="BQ29" s="17">
        <v>0.68831066206732905</v>
      </c>
      <c r="BR29" s="17">
        <v>0.64247174278645802</v>
      </c>
      <c r="BS29" s="17"/>
      <c r="BT29" s="17">
        <v>0.65414871392294605</v>
      </c>
      <c r="BU29" s="17">
        <v>0.643772186883938</v>
      </c>
      <c r="BV29" s="17"/>
      <c r="BW29" s="17">
        <v>0.64494632339576696</v>
      </c>
      <c r="BX29" s="17">
        <v>0.61577781679792198</v>
      </c>
      <c r="BY29" s="17"/>
      <c r="BZ29" s="17">
        <v>0.64494632339576696</v>
      </c>
      <c r="CA29" s="17">
        <v>0.61577781679792198</v>
      </c>
    </row>
    <row r="30" spans="2:79" x14ac:dyDescent="0.25">
      <c r="B30" t="s">
        <v>88</v>
      </c>
      <c r="C30" s="17">
        <v>0.57071293344476104</v>
      </c>
      <c r="D30" s="17">
        <v>0.63675982458792701</v>
      </c>
      <c r="E30" s="17">
        <v>0.48235531551199501</v>
      </c>
      <c r="F30" s="17">
        <v>0.45658869735388402</v>
      </c>
      <c r="G30" s="17">
        <v>0.62485757723366198</v>
      </c>
      <c r="H30" s="17">
        <v>0.57402890922753202</v>
      </c>
      <c r="I30" s="17">
        <v>0.58341587753990298</v>
      </c>
      <c r="J30" s="17">
        <v>0.62651184218704303</v>
      </c>
      <c r="K30" s="17">
        <v>0.57924783623535603</v>
      </c>
      <c r="L30" s="17">
        <v>0.67889149680023797</v>
      </c>
      <c r="M30" s="17"/>
      <c r="N30" s="17">
        <v>0.57875650961969705</v>
      </c>
      <c r="O30" s="17">
        <v>0.511761077276635</v>
      </c>
      <c r="P30" s="17">
        <v>0.51607842702894802</v>
      </c>
      <c r="Q30" s="17">
        <v>0.50361795264408304</v>
      </c>
      <c r="R30" s="17"/>
      <c r="S30" s="17">
        <v>0.51732324512713501</v>
      </c>
      <c r="T30" s="17">
        <v>0.57445474950008002</v>
      </c>
      <c r="U30" s="17">
        <v>0.48509691004913502</v>
      </c>
      <c r="V30" s="17">
        <v>0.60145627898854703</v>
      </c>
      <c r="W30" s="17">
        <v>0.60709006174315205</v>
      </c>
      <c r="X30" s="17">
        <v>0.50074877741004897</v>
      </c>
      <c r="Y30" s="17">
        <v>0.68144259497552495</v>
      </c>
      <c r="Z30" s="17"/>
      <c r="AA30" s="17">
        <v>0.57071293344476104</v>
      </c>
      <c r="AB30" s="17" t="s">
        <v>99</v>
      </c>
      <c r="AC30" s="17"/>
      <c r="AD30" s="17">
        <v>0.51347115045007896</v>
      </c>
      <c r="AE30" s="17">
        <v>0.62428339427748503</v>
      </c>
      <c r="AF30" s="17">
        <v>0.61435220811510904</v>
      </c>
      <c r="AG30" s="17"/>
      <c r="AH30" s="17">
        <v>0.63597772467923896</v>
      </c>
      <c r="AI30" s="17">
        <v>0.563103423789445</v>
      </c>
      <c r="AJ30" s="17"/>
      <c r="AK30" s="17">
        <v>0.588466762690672</v>
      </c>
      <c r="AL30" s="17">
        <v>0.55966623616586897</v>
      </c>
      <c r="AM30" s="17"/>
      <c r="AN30" s="17">
        <v>0.57102928099209804</v>
      </c>
      <c r="AO30" s="17">
        <v>0.50361795264408304</v>
      </c>
      <c r="AP30" s="17"/>
      <c r="AQ30" s="17">
        <v>0.57866567701732596</v>
      </c>
      <c r="AR30" s="17">
        <v>0.56706480003378201</v>
      </c>
      <c r="AS30" s="17"/>
      <c r="AT30" s="17">
        <v>0.51410371228997098</v>
      </c>
      <c r="AU30" s="17">
        <v>0.57619752967353199</v>
      </c>
      <c r="AV30" s="17">
        <v>0.60201326254023402</v>
      </c>
      <c r="AW30" s="17">
        <v>0.48621721020651099</v>
      </c>
      <c r="AX30" s="17"/>
      <c r="AY30" s="17">
        <v>0.56678575337854098</v>
      </c>
      <c r="AZ30" s="17">
        <v>0.57161736278117803</v>
      </c>
      <c r="BA30" s="17"/>
      <c r="BB30" s="17">
        <v>0.59436579151046598</v>
      </c>
      <c r="BC30" s="17">
        <v>0.56513134791975705</v>
      </c>
      <c r="BD30" s="17"/>
      <c r="BE30" s="17">
        <v>0.57260161519120201</v>
      </c>
      <c r="BF30" s="17">
        <v>0.570514796001929</v>
      </c>
      <c r="BG30" s="17"/>
      <c r="BH30" s="17">
        <v>0.48216047438310999</v>
      </c>
      <c r="BI30" s="17">
        <v>0.57812622958344095</v>
      </c>
      <c r="BJ30" s="17"/>
      <c r="BK30" s="17">
        <v>0.52567565081783696</v>
      </c>
      <c r="BL30" s="17">
        <v>0.574511653592639</v>
      </c>
      <c r="BM30" s="17"/>
      <c r="BN30" s="17">
        <v>0.59108687916103497</v>
      </c>
      <c r="BO30" s="17">
        <v>0.56998872231840603</v>
      </c>
      <c r="BP30" s="17"/>
      <c r="BQ30" s="17">
        <v>0.77399726634666999</v>
      </c>
      <c r="BR30" s="17">
        <v>0.55978869883992</v>
      </c>
      <c r="BS30" s="17"/>
      <c r="BT30" s="17">
        <v>0.55538549771392498</v>
      </c>
      <c r="BU30" s="17">
        <v>0.57241525606495502</v>
      </c>
      <c r="BV30" s="17"/>
      <c r="BW30" s="17">
        <v>0.57102928099209804</v>
      </c>
      <c r="BX30" s="17">
        <v>0.50361795264408304</v>
      </c>
      <c r="BY30" s="17"/>
      <c r="BZ30" s="17">
        <v>0.57102928099209804</v>
      </c>
      <c r="CA30" s="17">
        <v>0.50361795264408304</v>
      </c>
    </row>
    <row r="31" spans="2:79" x14ac:dyDescent="0.25">
      <c r="B31" t="s">
        <v>89</v>
      </c>
      <c r="C31" s="17">
        <v>0.35661365744326601</v>
      </c>
      <c r="D31" s="17">
        <v>7.1444133255307601E-2</v>
      </c>
      <c r="E31" s="17">
        <v>0.35800485604688298</v>
      </c>
      <c r="F31" s="17">
        <v>0.30217621044929299</v>
      </c>
      <c r="G31" s="17">
        <v>0.29123399820345902</v>
      </c>
      <c r="H31" s="17">
        <v>0.66099598857944797</v>
      </c>
      <c r="I31" s="17">
        <v>0.56961449783274698</v>
      </c>
      <c r="J31" s="17">
        <v>0.256085977081776</v>
      </c>
      <c r="K31" s="17">
        <v>0.11302713630375499</v>
      </c>
      <c r="L31" s="17">
        <v>0.33580680827944298</v>
      </c>
      <c r="M31" s="17"/>
      <c r="N31" s="17">
        <v>0.35355826686426001</v>
      </c>
      <c r="O31" s="17">
        <v>0.375547912606015</v>
      </c>
      <c r="P31" s="17">
        <v>0.38898068928711799</v>
      </c>
      <c r="Q31" s="17">
        <v>0.404226799732603</v>
      </c>
      <c r="R31" s="17"/>
      <c r="S31" s="17">
        <v>0.356048758942482</v>
      </c>
      <c r="T31" s="17">
        <v>0.346021901337422</v>
      </c>
      <c r="U31" s="17">
        <v>0.50480694739235499</v>
      </c>
      <c r="V31" s="17">
        <v>0.33712029094367502</v>
      </c>
      <c r="W31" s="17">
        <v>0.40771123568954898</v>
      </c>
      <c r="X31" s="17">
        <v>0.44493555726659401</v>
      </c>
      <c r="Y31" s="17">
        <v>0.25452210088719301</v>
      </c>
      <c r="Z31" s="17"/>
      <c r="AA31" s="17">
        <v>0.35661365744326601</v>
      </c>
      <c r="AB31" s="17" t="s">
        <v>99</v>
      </c>
      <c r="AC31" s="17"/>
      <c r="AD31" s="17">
        <v>0.42528115136571698</v>
      </c>
      <c r="AE31" s="17">
        <v>0.48808269414541999</v>
      </c>
      <c r="AF31" s="17">
        <v>0.31253797010286799</v>
      </c>
      <c r="AG31" s="17"/>
      <c r="AH31" s="17">
        <v>0.482719919676875</v>
      </c>
      <c r="AI31" s="17">
        <v>0.34191037253402801</v>
      </c>
      <c r="AJ31" s="17"/>
      <c r="AK31" s="17">
        <v>0.33761767602045301</v>
      </c>
      <c r="AL31" s="17">
        <v>0.36843324032799002</v>
      </c>
      <c r="AM31" s="17"/>
      <c r="AN31" s="17">
        <v>0.35638916522932601</v>
      </c>
      <c r="AO31" s="17">
        <v>0.404226799732603</v>
      </c>
      <c r="AP31" s="17"/>
      <c r="AQ31" s="17">
        <v>0.39532565991991198</v>
      </c>
      <c r="AR31" s="17">
        <v>0.33885543999889101</v>
      </c>
      <c r="AS31" s="17"/>
      <c r="AT31" s="17">
        <v>0.26193931812992399</v>
      </c>
      <c r="AU31" s="17">
        <v>0.32827156707932298</v>
      </c>
      <c r="AV31" s="17">
        <v>0.411018995600963</v>
      </c>
      <c r="AW31" s="17">
        <v>0.45497068459155499</v>
      </c>
      <c r="AX31" s="17"/>
      <c r="AY31" s="17">
        <v>0.345682954955221</v>
      </c>
      <c r="AZ31" s="17">
        <v>0.35913099757820599</v>
      </c>
      <c r="BA31" s="17"/>
      <c r="BB31" s="17">
        <v>0.37167129110960301</v>
      </c>
      <c r="BC31" s="17">
        <v>0.35308517710297399</v>
      </c>
      <c r="BD31" s="17"/>
      <c r="BE31" s="17">
        <v>0.32314223077989701</v>
      </c>
      <c r="BF31" s="17">
        <v>0.36012507110495601</v>
      </c>
      <c r="BG31" s="17"/>
      <c r="BH31" s="17">
        <v>0.34522096834879001</v>
      </c>
      <c r="BI31" s="17">
        <v>0.35756741275360099</v>
      </c>
      <c r="BJ31" s="17"/>
      <c r="BK31" s="17">
        <v>0.41376404255167598</v>
      </c>
      <c r="BL31" s="17">
        <v>0.35179324407222301</v>
      </c>
      <c r="BM31" s="17"/>
      <c r="BN31" s="17">
        <v>0.42597270836892798</v>
      </c>
      <c r="BO31" s="17">
        <v>0.35414822452745698</v>
      </c>
      <c r="BP31" s="17"/>
      <c r="BQ31" s="17">
        <v>0.36446587990102502</v>
      </c>
      <c r="BR31" s="17">
        <v>0.35619168926168798</v>
      </c>
      <c r="BS31" s="17"/>
      <c r="BT31" s="17">
        <v>0.34196232567983398</v>
      </c>
      <c r="BU31" s="17">
        <v>0.35824088941571502</v>
      </c>
      <c r="BV31" s="17"/>
      <c r="BW31" s="17">
        <v>0.35638916522932601</v>
      </c>
      <c r="BX31" s="17">
        <v>0.404226799732603</v>
      </c>
      <c r="BY31" s="17"/>
      <c r="BZ31" s="17">
        <v>0.35638916522932601</v>
      </c>
      <c r="CA31" s="17">
        <v>0.404226799732603</v>
      </c>
    </row>
    <row r="32" spans="2:79" x14ac:dyDescent="0.25">
      <c r="B32" t="s">
        <v>90</v>
      </c>
      <c r="C32" s="17">
        <v>0.27209778226044601</v>
      </c>
      <c r="D32" s="17">
        <v>0.230308839495452</v>
      </c>
      <c r="E32" s="17">
        <v>0.224026176420423</v>
      </c>
      <c r="F32" s="17">
        <v>0.21405452032239999</v>
      </c>
      <c r="G32" s="17">
        <v>0.37484710989707598</v>
      </c>
      <c r="H32" s="17">
        <v>0.32458838100458398</v>
      </c>
      <c r="I32" s="17">
        <v>0.29740603628261902</v>
      </c>
      <c r="J32" s="17">
        <v>0.26270478904203598</v>
      </c>
      <c r="K32" s="17">
        <v>0.27242062300002901</v>
      </c>
      <c r="L32" s="17">
        <v>0.26179885188077601</v>
      </c>
      <c r="M32" s="17"/>
      <c r="N32" s="17">
        <v>0.26216141335658399</v>
      </c>
      <c r="O32" s="17">
        <v>0.33514204316287999</v>
      </c>
      <c r="P32" s="17">
        <v>0.37574085248155098</v>
      </c>
      <c r="Q32" s="17">
        <v>0.403599776361106</v>
      </c>
      <c r="R32" s="17"/>
      <c r="S32" s="17">
        <v>0.21810140134438699</v>
      </c>
      <c r="T32" s="17">
        <v>0.33743663556924802</v>
      </c>
      <c r="U32" s="17">
        <v>0.35003534979710199</v>
      </c>
      <c r="V32" s="17">
        <v>0.25807038359622902</v>
      </c>
      <c r="W32" s="17">
        <v>0.26879207728777899</v>
      </c>
      <c r="X32" s="17">
        <v>0.36331865132654301</v>
      </c>
      <c r="Y32" s="17">
        <v>0.28190218311204301</v>
      </c>
      <c r="Z32" s="17"/>
      <c r="AA32" s="17">
        <v>0.27209778226044601</v>
      </c>
      <c r="AB32" s="17" t="s">
        <v>99</v>
      </c>
      <c r="AC32" s="17"/>
      <c r="AD32" s="17">
        <v>0.29469902219487498</v>
      </c>
      <c r="AE32" s="17">
        <v>0.33951787111493398</v>
      </c>
      <c r="AF32" s="17">
        <v>0.25708407407878497</v>
      </c>
      <c r="AG32" s="17"/>
      <c r="AH32" s="17">
        <v>0.40210157492763299</v>
      </c>
      <c r="AI32" s="17">
        <v>0.256940067100145</v>
      </c>
      <c r="AJ32" s="17"/>
      <c r="AK32" s="17">
        <v>0.24885487203637899</v>
      </c>
      <c r="AL32" s="17">
        <v>0.28655986757000601</v>
      </c>
      <c r="AM32" s="17"/>
      <c r="AN32" s="17">
        <v>0.27147776072072399</v>
      </c>
      <c r="AO32" s="17">
        <v>0.403599776361106</v>
      </c>
      <c r="AP32" s="17"/>
      <c r="AQ32" s="17">
        <v>0.33134426043167597</v>
      </c>
      <c r="AR32" s="17">
        <v>0.244919858751764</v>
      </c>
      <c r="AS32" s="17"/>
      <c r="AT32" s="17">
        <v>0.20081137463339099</v>
      </c>
      <c r="AU32" s="17">
        <v>0.22866343178575499</v>
      </c>
      <c r="AV32" s="17">
        <v>0.31882642807735001</v>
      </c>
      <c r="AW32" s="17">
        <v>0.47008871676108299</v>
      </c>
      <c r="AX32" s="17"/>
      <c r="AY32" s="17">
        <v>0.35708281300139999</v>
      </c>
      <c r="AZ32" s="17">
        <v>0.252525734719378</v>
      </c>
      <c r="BA32" s="17"/>
      <c r="BB32" s="17">
        <v>0.25849766188964102</v>
      </c>
      <c r="BC32" s="17">
        <v>0.27530812453076398</v>
      </c>
      <c r="BD32" s="17"/>
      <c r="BE32" s="17">
        <v>0.200139316494333</v>
      </c>
      <c r="BF32" s="17">
        <v>0.27964678643963897</v>
      </c>
      <c r="BG32" s="17"/>
      <c r="BH32" s="17">
        <v>0.178539722592606</v>
      </c>
      <c r="BI32" s="17">
        <v>0.27993012943439799</v>
      </c>
      <c r="BJ32" s="17"/>
      <c r="BK32" s="17">
        <v>0.32738365391996399</v>
      </c>
      <c r="BL32" s="17">
        <v>0.26743463336876599</v>
      </c>
      <c r="BM32" s="17"/>
      <c r="BN32" s="17">
        <v>0.42978083573068399</v>
      </c>
      <c r="BO32" s="17">
        <v>0.26649278932725901</v>
      </c>
      <c r="BP32" s="17"/>
      <c r="BQ32" s="17">
        <v>0.447646667320447</v>
      </c>
      <c r="BR32" s="17">
        <v>0.26266401440614101</v>
      </c>
      <c r="BS32" s="17"/>
      <c r="BT32" s="17">
        <v>0.29123813050334901</v>
      </c>
      <c r="BU32" s="17">
        <v>0.26997198324589</v>
      </c>
      <c r="BV32" s="17"/>
      <c r="BW32" s="17">
        <v>0.27147776072072399</v>
      </c>
      <c r="BX32" s="17">
        <v>0.403599776361106</v>
      </c>
      <c r="BY32" s="17"/>
      <c r="BZ32" s="17">
        <v>0.27147776072072399</v>
      </c>
      <c r="CA32" s="17">
        <v>0.403599776361106</v>
      </c>
    </row>
    <row r="33" spans="2:79" x14ac:dyDescent="0.25">
      <c r="B33" t="s">
        <v>91</v>
      </c>
      <c r="C33" s="17">
        <v>0.264231458578225</v>
      </c>
      <c r="D33" s="17">
        <v>0.18289338428146901</v>
      </c>
      <c r="E33" s="17">
        <v>0.21656301347679199</v>
      </c>
      <c r="F33" s="17">
        <v>0.27496554514518601</v>
      </c>
      <c r="G33" s="17">
        <v>0.33593173127526599</v>
      </c>
      <c r="H33" s="17">
        <v>0.26187198906046999</v>
      </c>
      <c r="I33" s="17">
        <v>0.31278737667947298</v>
      </c>
      <c r="J33" s="17">
        <v>0.28561911863046502</v>
      </c>
      <c r="K33" s="17">
        <v>0.24782082726236601</v>
      </c>
      <c r="L33" s="17">
        <v>0.21387969280602101</v>
      </c>
      <c r="M33" s="17"/>
      <c r="N33" s="17">
        <v>0.25536238648944798</v>
      </c>
      <c r="O33" s="17">
        <v>0.30602169558384301</v>
      </c>
      <c r="P33" s="17">
        <v>0.41540209025320102</v>
      </c>
      <c r="Q33" s="17">
        <v>0.43203291582486197</v>
      </c>
      <c r="R33" s="17"/>
      <c r="S33" s="17">
        <v>0.21592805640502699</v>
      </c>
      <c r="T33" s="17">
        <v>0.31646368137328901</v>
      </c>
      <c r="U33" s="17">
        <v>0.30091704076264603</v>
      </c>
      <c r="V33" s="17">
        <v>0.238849319913365</v>
      </c>
      <c r="W33" s="17">
        <v>0.28578391440438</v>
      </c>
      <c r="X33" s="17">
        <v>0.29617644626386003</v>
      </c>
      <c r="Y33" s="17">
        <v>0.35786148287149999</v>
      </c>
      <c r="Z33" s="17"/>
      <c r="AA33" s="17">
        <v>0.264231458578225</v>
      </c>
      <c r="AB33" s="17" t="s">
        <v>99</v>
      </c>
      <c r="AC33" s="17"/>
      <c r="AD33" s="17">
        <v>0.26880799555743501</v>
      </c>
      <c r="AE33" s="17">
        <v>0.40677521300499903</v>
      </c>
      <c r="AF33" s="17">
        <v>0.24408058516031</v>
      </c>
      <c r="AG33" s="17"/>
      <c r="AH33" s="17">
        <v>0.40180364438805199</v>
      </c>
      <c r="AI33" s="17">
        <v>0.248191311104806</v>
      </c>
      <c r="AJ33" s="17"/>
      <c r="AK33" s="17">
        <v>0.257908413490752</v>
      </c>
      <c r="AL33" s="17">
        <v>0.268165751512701</v>
      </c>
      <c r="AM33" s="17"/>
      <c r="AN33" s="17">
        <v>0.26344028793019703</v>
      </c>
      <c r="AO33" s="17">
        <v>0.43203291582486197</v>
      </c>
      <c r="AP33" s="17"/>
      <c r="AQ33" s="17">
        <v>0.28187829235650003</v>
      </c>
      <c r="AR33" s="17">
        <v>0.25613639008807298</v>
      </c>
      <c r="AS33" s="17"/>
      <c r="AT33" s="17">
        <v>0.15939286330261901</v>
      </c>
      <c r="AU33" s="17">
        <v>0.227880741799666</v>
      </c>
      <c r="AV33" s="17">
        <v>0.328386114021883</v>
      </c>
      <c r="AW33" s="17">
        <v>0.37474842096122901</v>
      </c>
      <c r="AX33" s="17"/>
      <c r="AY33" s="17">
        <v>0.360094457155341</v>
      </c>
      <c r="AZ33" s="17">
        <v>0.242154215689419</v>
      </c>
      <c r="BA33" s="17"/>
      <c r="BB33" s="17">
        <v>0.26535535202910299</v>
      </c>
      <c r="BC33" s="17">
        <v>0.26393806669424003</v>
      </c>
      <c r="BD33" s="17"/>
      <c r="BE33" s="17">
        <v>0.25957659605896</v>
      </c>
      <c r="BF33" s="17">
        <v>0.26471978995435103</v>
      </c>
      <c r="BG33" s="17"/>
      <c r="BH33" s="17">
        <v>0.368953149269511</v>
      </c>
      <c r="BI33" s="17">
        <v>0.25546453201893798</v>
      </c>
      <c r="BJ33" s="17"/>
      <c r="BK33" s="17">
        <v>0.27570748908388099</v>
      </c>
      <c r="BL33" s="17">
        <v>0.26326349990583697</v>
      </c>
      <c r="BM33" s="17"/>
      <c r="BN33" s="17">
        <v>0.33282324564055599</v>
      </c>
      <c r="BO33" s="17">
        <v>0.26179329878046598</v>
      </c>
      <c r="BP33" s="17"/>
      <c r="BQ33" s="17">
        <v>0.31457528520831801</v>
      </c>
      <c r="BR33" s="17">
        <v>0.261526047073256</v>
      </c>
      <c r="BS33" s="17"/>
      <c r="BT33" s="17">
        <v>0.218478243419132</v>
      </c>
      <c r="BU33" s="17">
        <v>0.26931298261653702</v>
      </c>
      <c r="BV33" s="17"/>
      <c r="BW33" s="17">
        <v>0.26344028793019703</v>
      </c>
      <c r="BX33" s="17">
        <v>0.43203291582486197</v>
      </c>
      <c r="BY33" s="17"/>
      <c r="BZ33" s="17">
        <v>0.26344028793019703</v>
      </c>
      <c r="CA33" s="17">
        <v>0.43203291582486197</v>
      </c>
    </row>
    <row r="34" spans="2:79" x14ac:dyDescent="0.25">
      <c r="B34" t="s">
        <v>92</v>
      </c>
      <c r="C34" s="17">
        <v>0.22453587237639899</v>
      </c>
      <c r="D34" s="17">
        <v>0.19027486616043601</v>
      </c>
      <c r="E34" s="17">
        <v>0.21689070819704201</v>
      </c>
      <c r="F34" s="17">
        <v>0.24293692808755701</v>
      </c>
      <c r="G34" s="17">
        <v>0.246201420086752</v>
      </c>
      <c r="H34" s="17">
        <v>0.17498611169450701</v>
      </c>
      <c r="I34" s="17">
        <v>0.24219765798701001</v>
      </c>
      <c r="J34" s="17">
        <v>0.112319800112816</v>
      </c>
      <c r="K34" s="17">
        <v>0.312831323659572</v>
      </c>
      <c r="L34" s="17">
        <v>0.335748959372202</v>
      </c>
      <c r="M34" s="17"/>
      <c r="N34" s="17">
        <v>0.211727739881687</v>
      </c>
      <c r="O34" s="17">
        <v>0.30690248827752198</v>
      </c>
      <c r="P34" s="17">
        <v>0.34981348448796301</v>
      </c>
      <c r="Q34" s="17">
        <v>0.40644216996798499</v>
      </c>
      <c r="R34" s="17"/>
      <c r="S34" s="17">
        <v>0.161674237781847</v>
      </c>
      <c r="T34" s="17">
        <v>0.29408386319137197</v>
      </c>
      <c r="U34" s="17">
        <v>0.33854901299048801</v>
      </c>
      <c r="V34" s="17">
        <v>0.19107360169611001</v>
      </c>
      <c r="W34" s="17">
        <v>0.27123230839116402</v>
      </c>
      <c r="X34" s="17">
        <v>0.24759812990206401</v>
      </c>
      <c r="Y34" s="17">
        <v>0.25438634038794</v>
      </c>
      <c r="Z34" s="17"/>
      <c r="AA34" s="17">
        <v>0.22453587237639899</v>
      </c>
      <c r="AB34" s="17" t="s">
        <v>99</v>
      </c>
      <c r="AC34" s="17"/>
      <c r="AD34" s="17">
        <v>0.25006163157815098</v>
      </c>
      <c r="AE34" s="17">
        <v>0.41648656451152999</v>
      </c>
      <c r="AF34" s="17">
        <v>0.17941082638387501</v>
      </c>
      <c r="AG34" s="17"/>
      <c r="AH34" s="17">
        <v>0.47022212187454299</v>
      </c>
      <c r="AI34" s="17">
        <v>0.19589022972019501</v>
      </c>
      <c r="AJ34" s="17"/>
      <c r="AK34" s="17">
        <v>0.21729383992017501</v>
      </c>
      <c r="AL34" s="17">
        <v>0.22904197295446199</v>
      </c>
      <c r="AM34" s="17"/>
      <c r="AN34" s="17">
        <v>0.223678198517618</v>
      </c>
      <c r="AO34" s="17">
        <v>0.40644216996798499</v>
      </c>
      <c r="AP34" s="17"/>
      <c r="AQ34" s="17">
        <v>0.265487902319337</v>
      </c>
      <c r="AR34" s="17">
        <v>0.20575009520163301</v>
      </c>
      <c r="AS34" s="17"/>
      <c r="AT34" s="17">
        <v>0.121663678999179</v>
      </c>
      <c r="AU34" s="17">
        <v>0.22033299834850201</v>
      </c>
      <c r="AV34" s="17">
        <v>0.25017554891757499</v>
      </c>
      <c r="AW34" s="17">
        <v>0.36399631048390102</v>
      </c>
      <c r="AX34" s="17"/>
      <c r="AY34" s="17">
        <v>0.31361753748100102</v>
      </c>
      <c r="AZ34" s="17">
        <v>0.204020370184263</v>
      </c>
      <c r="BA34" s="17"/>
      <c r="BB34" s="17">
        <v>0.189042493281048</v>
      </c>
      <c r="BC34" s="17">
        <v>0.232855660374165</v>
      </c>
      <c r="BD34" s="17"/>
      <c r="BE34" s="17">
        <v>0.27493592449063797</v>
      </c>
      <c r="BF34" s="17">
        <v>0.219248513898266</v>
      </c>
      <c r="BG34" s="17"/>
      <c r="BH34" s="17">
        <v>0.335480180237129</v>
      </c>
      <c r="BI34" s="17">
        <v>0.21524801049444001</v>
      </c>
      <c r="BJ34" s="17"/>
      <c r="BK34" s="17">
        <v>0.24599866253255401</v>
      </c>
      <c r="BL34" s="17">
        <v>0.22272556925329001</v>
      </c>
      <c r="BM34" s="17"/>
      <c r="BN34" s="17">
        <v>0.25440543351727501</v>
      </c>
      <c r="BO34" s="17">
        <v>0.22347413063923999</v>
      </c>
      <c r="BP34" s="17"/>
      <c r="BQ34" s="17">
        <v>0.29951025124936498</v>
      </c>
      <c r="BR34" s="17">
        <v>0.220506847156065</v>
      </c>
      <c r="BS34" s="17"/>
      <c r="BT34" s="17">
        <v>0.21193230104712901</v>
      </c>
      <c r="BU34" s="17">
        <v>0.225935672378554</v>
      </c>
      <c r="BV34" s="17"/>
      <c r="BW34" s="17">
        <v>0.223678198517618</v>
      </c>
      <c r="BX34" s="17">
        <v>0.40644216996798499</v>
      </c>
      <c r="BY34" s="17"/>
      <c r="BZ34" s="17">
        <v>0.223678198517618</v>
      </c>
      <c r="CA34" s="17">
        <v>0.40644216996798499</v>
      </c>
    </row>
    <row r="35" spans="2:79" x14ac:dyDescent="0.25">
      <c r="B35" t="s">
        <v>93</v>
      </c>
      <c r="C35" s="17">
        <v>0.14703454623900999</v>
      </c>
      <c r="D35" s="17">
        <v>0.18125410342041501</v>
      </c>
      <c r="E35" s="17">
        <v>0.129172133481813</v>
      </c>
      <c r="F35" s="17">
        <v>0.135776330792412</v>
      </c>
      <c r="G35" s="17">
        <v>0.12615597977131501</v>
      </c>
      <c r="H35" s="17">
        <v>0.12673595100840701</v>
      </c>
      <c r="I35" s="17">
        <v>0.19557258545614101</v>
      </c>
      <c r="J35" s="17">
        <v>6.2115424127664E-2</v>
      </c>
      <c r="K35" s="17">
        <v>0.26886810686929702</v>
      </c>
      <c r="L35" s="17">
        <v>7.2284212498321204E-2</v>
      </c>
      <c r="M35" s="17"/>
      <c r="N35" s="17">
        <v>0.13510700717331101</v>
      </c>
      <c r="O35" s="17">
        <v>0.200423046483127</v>
      </c>
      <c r="P35" s="17">
        <v>0.341229035261231</v>
      </c>
      <c r="Q35" s="17">
        <v>0.46876064757540797</v>
      </c>
      <c r="R35" s="17"/>
      <c r="S35" s="17">
        <v>0.10651097328815801</v>
      </c>
      <c r="T35" s="17">
        <v>0.22398688053117899</v>
      </c>
      <c r="U35" s="17">
        <v>0.181592517130551</v>
      </c>
      <c r="V35" s="17">
        <v>0.140972485692268</v>
      </c>
      <c r="W35" s="17">
        <v>0.15048968550608899</v>
      </c>
      <c r="X35" s="17">
        <v>0.13359052051251399</v>
      </c>
      <c r="Y35" s="17">
        <v>0.19720580323192699</v>
      </c>
      <c r="Z35" s="17"/>
      <c r="AA35" s="17">
        <v>0.14703454623900999</v>
      </c>
      <c r="AB35" s="17" t="s">
        <v>99</v>
      </c>
      <c r="AC35" s="17"/>
      <c r="AD35" s="17">
        <v>0.170738778500757</v>
      </c>
      <c r="AE35" s="17">
        <v>0.22929896665309199</v>
      </c>
      <c r="AF35" s="17">
        <v>0.12839845200408101</v>
      </c>
      <c r="AG35" s="17"/>
      <c r="AH35" s="17">
        <v>0.30720170198188301</v>
      </c>
      <c r="AI35" s="17">
        <v>0.12835995163698</v>
      </c>
      <c r="AJ35" s="17"/>
      <c r="AK35" s="17">
        <v>0.12590964548963901</v>
      </c>
      <c r="AL35" s="17">
        <v>0.160178774472403</v>
      </c>
      <c r="AM35" s="17"/>
      <c r="AN35" s="17">
        <v>0.145517633023485</v>
      </c>
      <c r="AO35" s="17">
        <v>0.46876064757540797</v>
      </c>
      <c r="AP35" s="17"/>
      <c r="AQ35" s="17">
        <v>0.20934836980018401</v>
      </c>
      <c r="AR35" s="17">
        <v>0.118449550429058</v>
      </c>
      <c r="AS35" s="17"/>
      <c r="AT35" s="17">
        <v>5.3204538448211401E-2</v>
      </c>
      <c r="AU35" s="17">
        <v>8.3612170543008402E-2</v>
      </c>
      <c r="AV35" s="17">
        <v>0.21267820134882401</v>
      </c>
      <c r="AW35" s="17">
        <v>0.41239436911431498</v>
      </c>
      <c r="AX35" s="17"/>
      <c r="AY35" s="17">
        <v>0.166344328481873</v>
      </c>
      <c r="AZ35" s="17">
        <v>0.14258750453331301</v>
      </c>
      <c r="BA35" s="17"/>
      <c r="BB35" s="17">
        <v>0.16752303730413701</v>
      </c>
      <c r="BC35" s="17">
        <v>0.14222012340568699</v>
      </c>
      <c r="BD35" s="17"/>
      <c r="BE35" s="17">
        <v>0.19724230749073801</v>
      </c>
      <c r="BF35" s="17">
        <v>0.141767360571806</v>
      </c>
      <c r="BG35" s="17"/>
      <c r="BH35" s="17">
        <v>0.18708862265086701</v>
      </c>
      <c r="BI35" s="17">
        <v>0.14368136177469501</v>
      </c>
      <c r="BJ35" s="17"/>
      <c r="BK35" s="17">
        <v>0.27044188880868703</v>
      </c>
      <c r="BL35" s="17">
        <v>0.136625615431643</v>
      </c>
      <c r="BM35" s="17"/>
      <c r="BN35" s="17">
        <v>0.33798980228702002</v>
      </c>
      <c r="BO35" s="17">
        <v>0.14024686146788801</v>
      </c>
      <c r="BP35" s="17"/>
      <c r="BQ35" s="17">
        <v>0.31311436687847199</v>
      </c>
      <c r="BR35" s="17">
        <v>0.138109633542118</v>
      </c>
      <c r="BS35" s="17"/>
      <c r="BT35" s="17">
        <v>0.20108261559344801</v>
      </c>
      <c r="BU35" s="17">
        <v>0.14103176451768301</v>
      </c>
      <c r="BV35" s="17"/>
      <c r="BW35" s="17">
        <v>0.145517633023485</v>
      </c>
      <c r="BX35" s="17">
        <v>0.46876064757540797</v>
      </c>
      <c r="BY35" s="17"/>
      <c r="BZ35" s="17">
        <v>0.145517633023485</v>
      </c>
      <c r="CA35" s="17">
        <v>0.46876064757540797</v>
      </c>
    </row>
    <row r="36" spans="2:79" x14ac:dyDescent="0.25">
      <c r="B36" t="s">
        <v>94</v>
      </c>
      <c r="C36" s="17">
        <v>0.135256937240957</v>
      </c>
      <c r="D36" s="17">
        <v>0.136263428713287</v>
      </c>
      <c r="E36" s="17">
        <v>0.19267048074506399</v>
      </c>
      <c r="F36" s="17">
        <v>0.123632571281149</v>
      </c>
      <c r="G36" s="17">
        <v>0.121502726782602</v>
      </c>
      <c r="H36" s="17">
        <v>0.18794999884311001</v>
      </c>
      <c r="I36" s="17">
        <v>0.1028484669627</v>
      </c>
      <c r="J36" s="17">
        <v>7.6035350108604002E-2</v>
      </c>
      <c r="K36" s="17">
        <v>6.5955350533177207E-2</v>
      </c>
      <c r="L36" s="17">
        <v>0.21406577352372999</v>
      </c>
      <c r="M36" s="17"/>
      <c r="N36" s="17">
        <v>0.122736043465363</v>
      </c>
      <c r="O36" s="17">
        <v>0.21316157690976101</v>
      </c>
      <c r="P36" s="17">
        <v>0.26703326275963202</v>
      </c>
      <c r="Q36" s="17">
        <v>0.32758676345798698</v>
      </c>
      <c r="R36" s="17"/>
      <c r="S36" s="17">
        <v>0.13517573353322901</v>
      </c>
      <c r="T36" s="17">
        <v>0.26572672315200901</v>
      </c>
      <c r="U36" s="17">
        <v>0.16759218174781701</v>
      </c>
      <c r="V36" s="17">
        <v>0.111160523175167</v>
      </c>
      <c r="W36" s="17">
        <v>0.13099862146979699</v>
      </c>
      <c r="X36" s="17">
        <v>0.109224243894558</v>
      </c>
      <c r="Y36" s="17">
        <v>0.124519205919518</v>
      </c>
      <c r="Z36" s="17"/>
      <c r="AA36" s="17">
        <v>0.135256937240957</v>
      </c>
      <c r="AB36" s="17" t="s">
        <v>99</v>
      </c>
      <c r="AC36" s="17"/>
      <c r="AD36" s="17">
        <v>0.146637639177669</v>
      </c>
      <c r="AE36" s="17">
        <v>0.273062481250893</v>
      </c>
      <c r="AF36" s="17">
        <v>0.107324390787743</v>
      </c>
      <c r="AG36" s="17"/>
      <c r="AH36" s="17">
        <v>0.222773638877861</v>
      </c>
      <c r="AI36" s="17">
        <v>0.12505297927969</v>
      </c>
      <c r="AJ36" s="17"/>
      <c r="AK36" s="17">
        <v>0.13152548785587201</v>
      </c>
      <c r="AL36" s="17">
        <v>0.13757870068689301</v>
      </c>
      <c r="AM36" s="17"/>
      <c r="AN36" s="17">
        <v>0.134350117266089</v>
      </c>
      <c r="AO36" s="17">
        <v>0.32758676345798698</v>
      </c>
      <c r="AP36" s="17"/>
      <c r="AQ36" s="17">
        <v>0.15759877394694699</v>
      </c>
      <c r="AR36" s="17">
        <v>0.12500814697052201</v>
      </c>
      <c r="AS36" s="17"/>
      <c r="AT36" s="17">
        <v>7.2742650284687793E-2</v>
      </c>
      <c r="AU36" s="17">
        <v>9.0157538101291707E-2</v>
      </c>
      <c r="AV36" s="17">
        <v>0.182265425015805</v>
      </c>
      <c r="AW36" s="17">
        <v>0.30189128716318703</v>
      </c>
      <c r="AX36" s="17"/>
      <c r="AY36" s="17">
        <v>0.147162447835469</v>
      </c>
      <c r="AZ36" s="17">
        <v>0.132515098856892</v>
      </c>
      <c r="BA36" s="17"/>
      <c r="BB36" s="17">
        <v>0.19634858019715501</v>
      </c>
      <c r="BC36" s="17">
        <v>0.12085018439063699</v>
      </c>
      <c r="BD36" s="17"/>
      <c r="BE36" s="17">
        <v>0.19694673328972701</v>
      </c>
      <c r="BF36" s="17">
        <v>0.128785196588517</v>
      </c>
      <c r="BG36" s="17"/>
      <c r="BH36" s="17">
        <v>0.160336958312392</v>
      </c>
      <c r="BI36" s="17">
        <v>0.13315732729971899</v>
      </c>
      <c r="BJ36" s="17"/>
      <c r="BK36" s="17">
        <v>0.28133814427563197</v>
      </c>
      <c r="BL36" s="17">
        <v>0.12293555388873</v>
      </c>
      <c r="BM36" s="17"/>
      <c r="BN36" s="17">
        <v>0.46439561122699102</v>
      </c>
      <c r="BO36" s="17">
        <v>0.123557392482469</v>
      </c>
      <c r="BP36" s="17"/>
      <c r="BQ36" s="17">
        <v>0.36105076527309798</v>
      </c>
      <c r="BR36" s="17">
        <v>0.123123071760342</v>
      </c>
      <c r="BS36" s="17"/>
      <c r="BT36" s="17">
        <v>0.105265472727628</v>
      </c>
      <c r="BU36" s="17">
        <v>0.13858790201225701</v>
      </c>
      <c r="BV36" s="17"/>
      <c r="BW36" s="17">
        <v>0.134350117266089</v>
      </c>
      <c r="BX36" s="17">
        <v>0.32758676345798698</v>
      </c>
      <c r="BY36" s="17"/>
      <c r="BZ36" s="17">
        <v>0.134350117266089</v>
      </c>
      <c r="CA36" s="17">
        <v>0.32758676345798698</v>
      </c>
    </row>
    <row r="37" spans="2:79" x14ac:dyDescent="0.25">
      <c r="B37" t="s">
        <v>95</v>
      </c>
      <c r="C37" s="17">
        <v>8.7033447972014594E-2</v>
      </c>
      <c r="D37" s="17">
        <v>0.17756605850322099</v>
      </c>
      <c r="E37" s="17">
        <v>7.1645558772499507E-2</v>
      </c>
      <c r="F37" s="17">
        <v>7.6793651545332201E-2</v>
      </c>
      <c r="G37" s="17">
        <v>3.8795229449405201E-2</v>
      </c>
      <c r="H37" s="17">
        <v>6.3494676931765998E-2</v>
      </c>
      <c r="I37" s="17">
        <v>9.0951045415921999E-2</v>
      </c>
      <c r="J37" s="17">
        <v>5.0460493669190497E-2</v>
      </c>
      <c r="K37" s="17">
        <v>8.4442696773539494E-2</v>
      </c>
      <c r="L37" s="17">
        <v>0.111019569694428</v>
      </c>
      <c r="M37" s="17"/>
      <c r="N37" s="17">
        <v>8.0124415815759797E-2</v>
      </c>
      <c r="O37" s="17">
        <v>0.109425295730808</v>
      </c>
      <c r="P37" s="17">
        <v>0.22502473161242201</v>
      </c>
      <c r="Q37" s="17">
        <v>0.34123196417673102</v>
      </c>
      <c r="R37" s="17"/>
      <c r="S37" s="17">
        <v>7.8108918953190803E-2</v>
      </c>
      <c r="T37" s="17">
        <v>0.14350195564097201</v>
      </c>
      <c r="U37" s="17">
        <v>0.16648006314695299</v>
      </c>
      <c r="V37" s="17">
        <v>6.9244160294205798E-2</v>
      </c>
      <c r="W37" s="17">
        <v>0.105412573798205</v>
      </c>
      <c r="X37" s="17">
        <v>7.4965167502895003E-2</v>
      </c>
      <c r="Y37" s="17">
        <v>8.3364646291992195E-2</v>
      </c>
      <c r="Z37" s="17"/>
      <c r="AA37" s="17">
        <v>8.7033447972014594E-2</v>
      </c>
      <c r="AB37" s="17" t="s">
        <v>99</v>
      </c>
      <c r="AC37" s="17"/>
      <c r="AD37" s="17">
        <v>9.9961780067730099E-2</v>
      </c>
      <c r="AE37" s="17">
        <v>0.16601514867772499</v>
      </c>
      <c r="AF37" s="17">
        <v>7.0991426289301204E-2</v>
      </c>
      <c r="AG37" s="17"/>
      <c r="AH37" s="17">
        <v>0.17526692539505201</v>
      </c>
      <c r="AI37" s="17">
        <v>7.6745917962755095E-2</v>
      </c>
      <c r="AJ37" s="17"/>
      <c r="AK37" s="17">
        <v>9.0172533436280095E-2</v>
      </c>
      <c r="AL37" s="17">
        <v>8.5080262190175601E-2</v>
      </c>
      <c r="AM37" s="17"/>
      <c r="AN37" s="17">
        <v>8.5834921999157501E-2</v>
      </c>
      <c r="AO37" s="17">
        <v>0.34123196417673102</v>
      </c>
      <c r="AP37" s="17"/>
      <c r="AQ37" s="17">
        <v>0.14287639793735299</v>
      </c>
      <c r="AR37" s="17">
        <v>6.1416812696737599E-2</v>
      </c>
      <c r="AS37" s="17"/>
      <c r="AT37" s="17">
        <v>3.9708165015126702E-2</v>
      </c>
      <c r="AU37" s="17">
        <v>3.9467246751130697E-2</v>
      </c>
      <c r="AV37" s="17">
        <v>0.11533326798129701</v>
      </c>
      <c r="AW37" s="17">
        <v>0.36599508564333599</v>
      </c>
      <c r="AX37" s="17"/>
      <c r="AY37" s="17">
        <v>0.167720404231639</v>
      </c>
      <c r="AZ37" s="17">
        <v>6.8451246729173507E-2</v>
      </c>
      <c r="BA37" s="17"/>
      <c r="BB37" s="17">
        <v>0.143465728717421</v>
      </c>
      <c r="BC37" s="17">
        <v>7.3720978145650096E-2</v>
      </c>
      <c r="BD37" s="17"/>
      <c r="BE37" s="17">
        <v>0.135562464179104</v>
      </c>
      <c r="BF37" s="17">
        <v>8.1942375750572505E-2</v>
      </c>
      <c r="BG37" s="17"/>
      <c r="BH37" s="17">
        <v>0.118197715147497</v>
      </c>
      <c r="BI37" s="17">
        <v>8.4424486640337207E-2</v>
      </c>
      <c r="BJ37" s="17"/>
      <c r="BK37" s="17">
        <v>0.26751536483636201</v>
      </c>
      <c r="BL37" s="17">
        <v>7.1810498141770596E-2</v>
      </c>
      <c r="BM37" s="17"/>
      <c r="BN37" s="17">
        <v>0.37047906086077897</v>
      </c>
      <c r="BO37" s="17">
        <v>7.6958106188478703E-2</v>
      </c>
      <c r="BP37" s="17"/>
      <c r="BQ37" s="17">
        <v>0.31582657397589498</v>
      </c>
      <c r="BR37" s="17">
        <v>7.4738404134832001E-2</v>
      </c>
      <c r="BS37" s="17"/>
      <c r="BT37" s="17">
        <v>0.10461330359148099</v>
      </c>
      <c r="BU37" s="17">
        <v>8.5080963133304405E-2</v>
      </c>
      <c r="BV37" s="17"/>
      <c r="BW37" s="17">
        <v>8.5834921999157501E-2</v>
      </c>
      <c r="BX37" s="17">
        <v>0.34123196417673102</v>
      </c>
      <c r="BY37" s="17"/>
      <c r="BZ37" s="17">
        <v>8.5834921999157501E-2</v>
      </c>
      <c r="CA37" s="17">
        <v>0.34123196417673102</v>
      </c>
    </row>
    <row r="38" spans="2:79" x14ac:dyDescent="0.25">
      <c r="B38" t="s">
        <v>96</v>
      </c>
      <c r="C38" s="17">
        <v>6.45618048247097E-3</v>
      </c>
      <c r="D38" s="17">
        <v>3.4890718777131099E-3</v>
      </c>
      <c r="E38" s="17">
        <v>1.54066789611921E-2</v>
      </c>
      <c r="F38" s="17">
        <v>1.8191640714366498E-2</v>
      </c>
      <c r="G38" s="17">
        <v>7.2377344564779397E-3</v>
      </c>
      <c r="H38" s="17">
        <v>5.2396047480485199E-5</v>
      </c>
      <c r="I38" s="17">
        <v>1.24433018715241E-3</v>
      </c>
      <c r="J38" s="17">
        <v>4.5950274378837398E-5</v>
      </c>
      <c r="K38" s="17">
        <v>1.4421288427556001E-4</v>
      </c>
      <c r="L38" s="17">
        <v>4.3626353700341597E-3</v>
      </c>
      <c r="M38" s="17"/>
      <c r="N38" s="17">
        <v>5.4048151932561796E-3</v>
      </c>
      <c r="O38" s="17">
        <v>1.6913967933135099E-2</v>
      </c>
      <c r="P38" s="17">
        <v>1.52211980809157E-3</v>
      </c>
      <c r="Q38" s="17">
        <v>9.5448841094036303E-3</v>
      </c>
      <c r="R38" s="17"/>
      <c r="S38" s="17">
        <v>5.1271157065968303E-3</v>
      </c>
      <c r="T38" s="17">
        <v>3.0772638925372498E-5</v>
      </c>
      <c r="U38" s="17">
        <v>1.3492174028176099E-2</v>
      </c>
      <c r="V38" s="17">
        <v>1.0802014653984801E-2</v>
      </c>
      <c r="W38" s="17">
        <v>1.8301761591397301E-4</v>
      </c>
      <c r="X38" s="17">
        <v>4.6552195688965003E-5</v>
      </c>
      <c r="Y38" s="17">
        <v>7.9271644207746499E-3</v>
      </c>
      <c r="Z38" s="17"/>
      <c r="AA38" s="17">
        <v>6.45618048247097E-3</v>
      </c>
      <c r="AB38" s="17" t="s">
        <v>99</v>
      </c>
      <c r="AC38" s="17"/>
      <c r="AD38" s="17">
        <v>1.36354993246458E-4</v>
      </c>
      <c r="AE38" s="17">
        <v>2.0735557370747399E-5</v>
      </c>
      <c r="AF38" s="17">
        <v>5.35487351003687E-3</v>
      </c>
      <c r="AG38" s="17"/>
      <c r="AH38" s="17">
        <v>0</v>
      </c>
      <c r="AI38" s="17">
        <v>7.2089350196198696E-3</v>
      </c>
      <c r="AJ38" s="17"/>
      <c r="AK38" s="17">
        <v>4.3415777270893003E-3</v>
      </c>
      <c r="AL38" s="17">
        <v>7.77191784708445E-3</v>
      </c>
      <c r="AM38" s="17"/>
      <c r="AN38" s="17">
        <v>6.4416174882623196E-3</v>
      </c>
      <c r="AO38" s="17">
        <v>9.5448841094036303E-3</v>
      </c>
      <c r="AP38" s="17"/>
      <c r="AQ38" s="17">
        <v>6.0166693229647098E-4</v>
      </c>
      <c r="AR38" s="17">
        <v>9.1418003937055493E-3</v>
      </c>
      <c r="AS38" s="17"/>
      <c r="AT38" s="17">
        <v>2.03945264583269E-2</v>
      </c>
      <c r="AU38" s="17">
        <v>7.0666655478283996E-3</v>
      </c>
      <c r="AV38" s="17">
        <v>8.0160055560450096E-4</v>
      </c>
      <c r="AW38" s="17">
        <v>4.2096005013349796E-3</v>
      </c>
      <c r="AX38" s="17"/>
      <c r="AY38" s="17">
        <v>9.8216042267542498E-4</v>
      </c>
      <c r="AZ38" s="17">
        <v>7.7168469776994E-3</v>
      </c>
      <c r="BA38" s="17"/>
      <c r="BB38" s="17">
        <v>8.9959098043136797E-3</v>
      </c>
      <c r="BC38" s="17">
        <v>5.8589266883999E-3</v>
      </c>
      <c r="BD38" s="17"/>
      <c r="BE38" s="17">
        <v>1.9998557187355201E-2</v>
      </c>
      <c r="BF38" s="17">
        <v>5.0354795648935502E-3</v>
      </c>
      <c r="BG38" s="17"/>
      <c r="BH38" s="17">
        <v>2.9491366360409098E-3</v>
      </c>
      <c r="BI38" s="17">
        <v>6.7497776889225902E-3</v>
      </c>
      <c r="BJ38" s="17"/>
      <c r="BK38" s="17">
        <v>1.1451971634040201E-2</v>
      </c>
      <c r="BL38" s="17">
        <v>6.0348048710856103E-3</v>
      </c>
      <c r="BM38" s="17"/>
      <c r="BN38" s="17">
        <v>9.7841489300978994E-5</v>
      </c>
      <c r="BO38" s="17">
        <v>6.6821936420287196E-3</v>
      </c>
      <c r="BP38" s="17"/>
      <c r="BQ38" s="17">
        <v>1.44581666043294E-5</v>
      </c>
      <c r="BR38" s="17">
        <v>6.8023502282315799E-3</v>
      </c>
      <c r="BS38" s="17"/>
      <c r="BT38" s="17">
        <v>1.0014533642102299E-2</v>
      </c>
      <c r="BU38" s="17">
        <v>6.0609764065476402E-3</v>
      </c>
      <c r="BV38" s="17"/>
      <c r="BW38" s="17">
        <v>6.4416174882623196E-3</v>
      </c>
      <c r="BX38" s="17">
        <v>9.5448841094036303E-3</v>
      </c>
      <c r="BY38" s="17"/>
      <c r="BZ38" s="17">
        <v>6.4416174882623196E-3</v>
      </c>
      <c r="CA38" s="17">
        <v>9.5448841094036303E-3</v>
      </c>
    </row>
    <row r="39" spans="2:79" x14ac:dyDescent="0.25">
      <c r="B39" t="s">
        <v>97</v>
      </c>
      <c r="C39" s="17">
        <v>1.97666242608588E-2</v>
      </c>
      <c r="D39" s="17">
        <v>3.3429837925425997E-2</v>
      </c>
      <c r="E39" s="17">
        <v>1.40772308712253E-2</v>
      </c>
      <c r="F39" s="17">
        <v>1.77612956186253E-2</v>
      </c>
      <c r="G39" s="17">
        <v>1.95375487130614E-2</v>
      </c>
      <c r="H39" s="17">
        <v>1.6008364641250099E-3</v>
      </c>
      <c r="I39" s="17">
        <v>1.68291037675244E-2</v>
      </c>
      <c r="J39" s="17">
        <v>4.8065510346726702E-2</v>
      </c>
      <c r="K39" s="17">
        <v>3.6713626027233499E-2</v>
      </c>
      <c r="L39" s="17">
        <v>0</v>
      </c>
      <c r="M39" s="17"/>
      <c r="N39" s="17">
        <v>2.11802195590792E-2</v>
      </c>
      <c r="O39" s="17">
        <v>1.10736045220199E-2</v>
      </c>
      <c r="P39" s="17">
        <v>2.9787381362543701E-3</v>
      </c>
      <c r="Q39" s="17">
        <v>3.9915347448249601E-3</v>
      </c>
      <c r="R39" s="17"/>
      <c r="S39" s="17">
        <v>4.6629742128034002E-2</v>
      </c>
      <c r="T39" s="17">
        <v>3.8875362415892299E-4</v>
      </c>
      <c r="U39" s="17">
        <v>0</v>
      </c>
      <c r="V39" s="17">
        <v>2.5148982526587E-2</v>
      </c>
      <c r="W39" s="17">
        <v>2.8234257590217002E-4</v>
      </c>
      <c r="X39" s="17">
        <v>8.5491588420004705E-3</v>
      </c>
      <c r="Y39" s="17">
        <v>1.06670736434621E-2</v>
      </c>
      <c r="Z39" s="17"/>
      <c r="AA39" s="17">
        <v>1.97666242608588E-2</v>
      </c>
      <c r="AB39" s="17" t="s">
        <v>99</v>
      </c>
      <c r="AC39" s="17"/>
      <c r="AD39" s="17">
        <v>1.7422564434895101E-2</v>
      </c>
      <c r="AE39" s="17">
        <v>8.42543723473994E-4</v>
      </c>
      <c r="AF39" s="17">
        <v>2.2385397179432099E-2</v>
      </c>
      <c r="AG39" s="17"/>
      <c r="AH39" s="17">
        <v>1.89465521818932E-2</v>
      </c>
      <c r="AI39" s="17">
        <v>1.98622400788965E-2</v>
      </c>
      <c r="AJ39" s="17"/>
      <c r="AK39" s="17">
        <v>2.1251108539791799E-2</v>
      </c>
      <c r="AL39" s="17">
        <v>1.88429560078015E-2</v>
      </c>
      <c r="AM39" s="17"/>
      <c r="AN39" s="17">
        <v>1.9841002564837101E-2</v>
      </c>
      <c r="AO39" s="17">
        <v>3.9915347448249601E-3</v>
      </c>
      <c r="AP39" s="17"/>
      <c r="AQ39" s="17">
        <v>1.3469636008248799E-2</v>
      </c>
      <c r="AR39" s="17">
        <v>2.2655218998420799E-2</v>
      </c>
      <c r="AS39" s="17"/>
      <c r="AT39" s="17">
        <v>3.2515489565974498E-2</v>
      </c>
      <c r="AU39" s="17">
        <v>1.46083240280008E-2</v>
      </c>
      <c r="AV39" s="17">
        <v>2.3132385309008699E-2</v>
      </c>
      <c r="AW39" s="17">
        <v>1.03180434197725E-4</v>
      </c>
      <c r="AX39" s="17"/>
      <c r="AY39" s="17">
        <v>2.1569102133281799E-2</v>
      </c>
      <c r="AZ39" s="17">
        <v>1.93515137137047E-2</v>
      </c>
      <c r="BA39" s="17"/>
      <c r="BB39" s="17">
        <v>2.86928692588043E-5</v>
      </c>
      <c r="BC39" s="17">
        <v>2.4411036857439901E-2</v>
      </c>
      <c r="BD39" s="17"/>
      <c r="BE39" s="17">
        <v>5.7128422370737598E-2</v>
      </c>
      <c r="BF39" s="17">
        <v>1.5847080297951399E-2</v>
      </c>
      <c r="BG39" s="17"/>
      <c r="BH39" s="17">
        <v>0</v>
      </c>
      <c r="BI39" s="17">
        <v>2.1421415566041501E-2</v>
      </c>
      <c r="BJ39" s="17"/>
      <c r="BK39" s="17">
        <v>2.73069620531299E-3</v>
      </c>
      <c r="BL39" s="17">
        <v>2.1203538731886601E-2</v>
      </c>
      <c r="BM39" s="17"/>
      <c r="BN39" s="17">
        <v>1.02007085382184E-2</v>
      </c>
      <c r="BO39" s="17">
        <v>2.0106653762094799E-2</v>
      </c>
      <c r="BP39" s="17"/>
      <c r="BQ39" s="17">
        <v>3.4333986575657898E-5</v>
      </c>
      <c r="BR39" s="17">
        <v>2.0827011774101699E-2</v>
      </c>
      <c r="BS39" s="17"/>
      <c r="BT39" s="17">
        <v>4.0601559633752601E-5</v>
      </c>
      <c r="BU39" s="17">
        <v>2.1957470482004599E-2</v>
      </c>
      <c r="BV39" s="17"/>
      <c r="BW39" s="17">
        <v>1.9841002564837101E-2</v>
      </c>
      <c r="BX39" s="17">
        <v>3.9915347448249601E-3</v>
      </c>
      <c r="BY39" s="17"/>
      <c r="BZ39" s="17">
        <v>1.9841002564837101E-2</v>
      </c>
      <c r="CA39" s="17">
        <v>3.9915347448249601E-3</v>
      </c>
    </row>
    <row r="40" spans="2:79" x14ac:dyDescent="0.25">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row>
    <row r="41" spans="2:79" x14ac:dyDescent="0.25">
      <c r="B41" s="6" t="s">
        <v>104</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row>
    <row r="42" spans="2:79" x14ac:dyDescent="0.25">
      <c r="B42" s="24" t="s">
        <v>682</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row>
    <row r="43" spans="2:79" x14ac:dyDescent="0.25">
      <c r="B43" t="s">
        <v>101</v>
      </c>
      <c r="C43" s="17">
        <v>0.68487122513104304</v>
      </c>
      <c r="D43" s="17">
        <v>0.81471550701957196</v>
      </c>
      <c r="E43" s="17">
        <v>0.65878336463224196</v>
      </c>
      <c r="F43" s="17">
        <v>0.62447325186895797</v>
      </c>
      <c r="G43" s="17">
        <v>0.702634521823011</v>
      </c>
      <c r="H43" s="17">
        <v>0.73515934767604896</v>
      </c>
      <c r="I43" s="17">
        <v>0.63598366008294005</v>
      </c>
      <c r="J43" s="17">
        <v>0.69773740309333099</v>
      </c>
      <c r="K43" s="17">
        <v>0.68514965073352596</v>
      </c>
      <c r="L43" s="17">
        <v>0.65288180160521403</v>
      </c>
      <c r="M43" s="17"/>
      <c r="N43" s="17">
        <v>0.694111018405838</v>
      </c>
      <c r="O43" s="17">
        <v>0.60482061064633696</v>
      </c>
      <c r="P43" s="17">
        <v>0.65870075822796503</v>
      </c>
      <c r="Q43" s="17">
        <v>0.64544624140565199</v>
      </c>
      <c r="R43" s="17"/>
      <c r="S43" s="17">
        <v>0.65183604279234897</v>
      </c>
      <c r="T43" s="17">
        <v>0.70921361550556805</v>
      </c>
      <c r="U43" s="17">
        <v>0.64044297388488702</v>
      </c>
      <c r="V43" s="17">
        <v>0.70602879269702601</v>
      </c>
      <c r="W43" s="17">
        <v>0.702348647954257</v>
      </c>
      <c r="X43" s="17">
        <v>0.69147607558625102</v>
      </c>
      <c r="Y43" s="17">
        <v>0.742571712446219</v>
      </c>
      <c r="Z43" s="17"/>
      <c r="AA43" s="17">
        <v>0.69139340468897004</v>
      </c>
      <c r="AB43" s="17">
        <v>0.57623030391699803</v>
      </c>
      <c r="AC43" s="17"/>
      <c r="AD43" s="17">
        <v>0</v>
      </c>
      <c r="AE43" s="17">
        <v>1</v>
      </c>
      <c r="AF43" s="17">
        <v>1</v>
      </c>
      <c r="AG43" s="17"/>
      <c r="AH43" s="17">
        <v>0.39482344587690499</v>
      </c>
      <c r="AI43" s="17">
        <v>0.71665135837007199</v>
      </c>
      <c r="AJ43" s="17"/>
      <c r="AK43" s="17">
        <v>0.69221240970267905</v>
      </c>
      <c r="AL43" s="17">
        <v>0.68031179888397797</v>
      </c>
      <c r="AM43" s="17"/>
      <c r="AN43" s="17">
        <v>0.68504917424283895</v>
      </c>
      <c r="AO43" s="17">
        <v>0.64544624140565199</v>
      </c>
      <c r="AP43" s="17"/>
      <c r="AQ43" s="17">
        <v>0.69106046909801</v>
      </c>
      <c r="AR43" s="17">
        <v>0.68212985243299795</v>
      </c>
      <c r="AS43" s="17"/>
      <c r="AT43" s="17">
        <v>0.65434328766135297</v>
      </c>
      <c r="AU43" s="17">
        <v>0.70496716082812305</v>
      </c>
      <c r="AV43" s="17">
        <v>0.67975111721553705</v>
      </c>
      <c r="AW43" s="17">
        <v>0.67264692450167296</v>
      </c>
      <c r="AX43" s="17"/>
      <c r="AY43" s="17">
        <v>0.68324996760631496</v>
      </c>
      <c r="AZ43" s="17">
        <v>0.68523419064427304</v>
      </c>
      <c r="BA43" s="17"/>
      <c r="BB43" s="17">
        <v>0.73235410912982601</v>
      </c>
      <c r="BC43" s="17">
        <v>0.67410229977590097</v>
      </c>
      <c r="BD43" s="17"/>
      <c r="BE43" s="17">
        <v>0.70489533140106797</v>
      </c>
      <c r="BF43" s="17">
        <v>0.68290121559082595</v>
      </c>
      <c r="BG43" s="17"/>
      <c r="BH43" s="17">
        <v>0.627651412741693</v>
      </c>
      <c r="BI43" s="17">
        <v>0.689984085349995</v>
      </c>
      <c r="BJ43" s="17"/>
      <c r="BK43" s="17">
        <v>0.73349080756894802</v>
      </c>
      <c r="BL43" s="17">
        <v>0.68054907289103495</v>
      </c>
      <c r="BM43" s="17"/>
      <c r="BN43" s="17">
        <v>0.76178539112640997</v>
      </c>
      <c r="BO43" s="17">
        <v>0.68222064424541695</v>
      </c>
      <c r="BP43" s="17"/>
      <c r="BQ43" s="17">
        <v>0.78420028501620298</v>
      </c>
      <c r="BR43" s="17">
        <v>0.67975024216687596</v>
      </c>
      <c r="BS43" s="17"/>
      <c r="BT43" s="17">
        <v>0.69706813293884795</v>
      </c>
      <c r="BU43" s="17">
        <v>0.683518166292296</v>
      </c>
      <c r="BV43" s="17"/>
      <c r="BW43" s="17">
        <v>0.69161397965318105</v>
      </c>
      <c r="BX43" s="17">
        <v>0.58118799702197399</v>
      </c>
      <c r="BY43" s="17"/>
      <c r="BZ43" s="17">
        <v>0.69161397965318105</v>
      </c>
      <c r="CA43" s="17">
        <v>0.58118799702197399</v>
      </c>
    </row>
    <row r="44" spans="2:79" x14ac:dyDescent="0.25">
      <c r="B44" t="s">
        <v>102</v>
      </c>
      <c r="C44" s="17">
        <v>0.36331519901981002</v>
      </c>
      <c r="D44" s="17">
        <v>0.266496170667473</v>
      </c>
      <c r="E44" s="17">
        <v>0.56983702849343898</v>
      </c>
      <c r="F44" s="17">
        <v>0.33936648266132102</v>
      </c>
      <c r="G44" s="17">
        <v>0.331860181584828</v>
      </c>
      <c r="H44" s="17">
        <v>0.37701312019198302</v>
      </c>
      <c r="I44" s="17">
        <v>0.43970715173609798</v>
      </c>
      <c r="J44" s="17">
        <v>0.35771555464945998</v>
      </c>
      <c r="K44" s="17">
        <v>0.40234355805598598</v>
      </c>
      <c r="L44" s="17">
        <v>0.195248745839463</v>
      </c>
      <c r="M44" s="17"/>
      <c r="N44" s="17">
        <v>0.34444496759114701</v>
      </c>
      <c r="O44" s="17">
        <v>0.48405283463166099</v>
      </c>
      <c r="P44" s="17">
        <v>0.576153098544257</v>
      </c>
      <c r="Q44" s="17">
        <v>0.66253297484465801</v>
      </c>
      <c r="R44" s="17"/>
      <c r="S44" s="17">
        <v>0.29854520037728999</v>
      </c>
      <c r="T44" s="17">
        <v>0.39159071249689298</v>
      </c>
      <c r="U44" s="17">
        <v>0.42327907687831601</v>
      </c>
      <c r="V44" s="17">
        <v>0.354075184594282</v>
      </c>
      <c r="W44" s="17">
        <v>0.43181844885429799</v>
      </c>
      <c r="X44" s="17">
        <v>0.37312674792920097</v>
      </c>
      <c r="Y44" s="17">
        <v>0.41932713888420098</v>
      </c>
      <c r="Z44" s="17"/>
      <c r="AA44" s="17">
        <v>0.38196709540684398</v>
      </c>
      <c r="AB44" s="17">
        <v>5.2627768862585203E-2</v>
      </c>
      <c r="AC44" s="17"/>
      <c r="AD44" s="17">
        <v>1</v>
      </c>
      <c r="AE44" s="17">
        <v>1</v>
      </c>
      <c r="AF44" s="17">
        <v>0</v>
      </c>
      <c r="AG44" s="17"/>
      <c r="AH44" s="17">
        <v>0.95992752813589399</v>
      </c>
      <c r="AI44" s="17">
        <v>0.29794521287437598</v>
      </c>
      <c r="AJ44" s="17"/>
      <c r="AK44" s="17">
        <v>0.33251219776815899</v>
      </c>
      <c r="AL44" s="17">
        <v>0.38244617318681001</v>
      </c>
      <c r="AM44" s="17"/>
      <c r="AN44" s="17">
        <v>0.361964645832206</v>
      </c>
      <c r="AO44" s="17">
        <v>0.66253297484465801</v>
      </c>
      <c r="AP44" s="17"/>
      <c r="AQ44" s="17">
        <v>0.45107343502618702</v>
      </c>
      <c r="AR44" s="17">
        <v>0.324444856616043</v>
      </c>
      <c r="AS44" s="17"/>
      <c r="AT44" s="17">
        <v>0.22131844360221101</v>
      </c>
      <c r="AU44" s="17">
        <v>0.33644924861459402</v>
      </c>
      <c r="AV44" s="17">
        <v>0.43232063115388802</v>
      </c>
      <c r="AW44" s="17">
        <v>0.54878159713123698</v>
      </c>
      <c r="AX44" s="17"/>
      <c r="AY44" s="17">
        <v>0.47423903484903601</v>
      </c>
      <c r="AZ44" s="17">
        <v>0.33848168158831399</v>
      </c>
      <c r="BA44" s="17"/>
      <c r="BB44" s="17">
        <v>0.30631469299356101</v>
      </c>
      <c r="BC44" s="17">
        <v>0.37620523564008501</v>
      </c>
      <c r="BD44" s="17"/>
      <c r="BE44" s="17">
        <v>0.45011254307148701</v>
      </c>
      <c r="BF44" s="17">
        <v>0.35477591174568901</v>
      </c>
      <c r="BG44" s="17"/>
      <c r="BH44" s="17">
        <v>0.42244239964453301</v>
      </c>
      <c r="BI44" s="17">
        <v>0.35803190466233897</v>
      </c>
      <c r="BJ44" s="17"/>
      <c r="BK44" s="17">
        <v>0.38004610491227098</v>
      </c>
      <c r="BL44" s="17">
        <v>0.361827865752956</v>
      </c>
      <c r="BM44" s="17"/>
      <c r="BN44" s="17">
        <v>0.38585911351518698</v>
      </c>
      <c r="BO44" s="17">
        <v>0.36253830092730199</v>
      </c>
      <c r="BP44" s="17"/>
      <c r="BQ44" s="17">
        <v>0.41927272484213401</v>
      </c>
      <c r="BR44" s="17">
        <v>0.360430267492376</v>
      </c>
      <c r="BS44" s="17"/>
      <c r="BT44" s="17">
        <v>0.32425355052976401</v>
      </c>
      <c r="BU44" s="17">
        <v>0.36764848656927102</v>
      </c>
      <c r="BV44" s="17"/>
      <c r="BW44" s="17">
        <v>0.38060258103477601</v>
      </c>
      <c r="BX44" s="17">
        <v>9.7487403126987796E-2</v>
      </c>
      <c r="BY44" s="17"/>
      <c r="BZ44" s="17">
        <v>0.38060258103477601</v>
      </c>
      <c r="CA44" s="17">
        <v>9.7487403126987796E-2</v>
      </c>
    </row>
    <row r="45" spans="2:79" x14ac:dyDescent="0.25">
      <c r="B45" t="s">
        <v>103</v>
      </c>
      <c r="C45" s="17">
        <v>6.8784731306942806E-2</v>
      </c>
      <c r="D45" s="17">
        <v>3.4301455700047202E-2</v>
      </c>
      <c r="E45" s="17">
        <v>3.9791662918874503E-2</v>
      </c>
      <c r="F45" s="17">
        <v>0.100672889057471</v>
      </c>
      <c r="G45" s="17">
        <v>7.2282149660484005E-2</v>
      </c>
      <c r="H45" s="17">
        <v>2.4542370936549599E-2</v>
      </c>
      <c r="I45" s="17">
        <v>3.0211214251762201E-2</v>
      </c>
      <c r="J45" s="17">
        <v>4.5422759904997501E-3</v>
      </c>
      <c r="K45" s="17">
        <v>9.1862319134140905E-2</v>
      </c>
      <c r="L45" s="17">
        <v>0.220203854975144</v>
      </c>
      <c r="M45" s="17"/>
      <c r="N45" s="17">
        <v>7.2180280952849604E-2</v>
      </c>
      <c r="O45" s="17">
        <v>5.0956215861225701E-2</v>
      </c>
      <c r="P45" s="17">
        <v>9.6653302459531291E-3</v>
      </c>
      <c r="Q45" s="17">
        <v>2.1485552678552799E-2</v>
      </c>
      <c r="R45" s="17"/>
      <c r="S45" s="17">
        <v>0.113096828267977</v>
      </c>
      <c r="T45" s="17">
        <v>1.7776050104355099E-2</v>
      </c>
      <c r="U45" s="17">
        <v>4.7429379526660799E-2</v>
      </c>
      <c r="V45" s="17">
        <v>5.5750575237522401E-2</v>
      </c>
      <c r="W45" s="17">
        <v>1.6747051678181E-2</v>
      </c>
      <c r="X45" s="17">
        <v>6.0533094269281697E-2</v>
      </c>
      <c r="Y45" s="17">
        <v>5.3874996805459298E-2</v>
      </c>
      <c r="Z45" s="17"/>
      <c r="AA45" s="17">
        <v>5.0632934540660798E-2</v>
      </c>
      <c r="AB45" s="17">
        <v>0.371141927220416</v>
      </c>
      <c r="AC45" s="17"/>
      <c r="AD45" s="17">
        <v>0</v>
      </c>
      <c r="AE45" s="17">
        <v>0</v>
      </c>
      <c r="AF45" s="17">
        <v>0</v>
      </c>
      <c r="AG45" s="17"/>
      <c r="AH45" s="17">
        <v>2.5039911230001599E-2</v>
      </c>
      <c r="AI45" s="17">
        <v>7.3577790623368194E-2</v>
      </c>
      <c r="AJ45" s="17"/>
      <c r="AK45" s="17">
        <v>8.0217542353174603E-2</v>
      </c>
      <c r="AL45" s="17">
        <v>6.1684098125299999E-2</v>
      </c>
      <c r="AM45" s="17"/>
      <c r="AN45" s="17">
        <v>6.8998221485764996E-2</v>
      </c>
      <c r="AO45" s="17">
        <v>2.1485552678552799E-2</v>
      </c>
      <c r="AP45" s="17"/>
      <c r="AQ45" s="17">
        <v>3.0873569006252301E-2</v>
      </c>
      <c r="AR45" s="17">
        <v>8.5576543980177805E-2</v>
      </c>
      <c r="AS45" s="17"/>
      <c r="AT45" s="17">
        <v>0.18264036031645001</v>
      </c>
      <c r="AU45" s="17">
        <v>6.5123452585525404E-2</v>
      </c>
      <c r="AV45" s="17">
        <v>2.59209796316981E-2</v>
      </c>
      <c r="AW45" s="17">
        <v>1.8900259583198901E-2</v>
      </c>
      <c r="AX45" s="17"/>
      <c r="AY45" s="17">
        <v>6.1251737126243197E-2</v>
      </c>
      <c r="AZ45" s="17">
        <v>7.0471210510436699E-2</v>
      </c>
      <c r="BA45" s="17"/>
      <c r="BB45" s="17">
        <v>3.6040295233895903E-2</v>
      </c>
      <c r="BC45" s="17">
        <v>7.6205556622571696E-2</v>
      </c>
      <c r="BD45" s="17"/>
      <c r="BE45" s="17">
        <v>3.5915692627329202E-2</v>
      </c>
      <c r="BF45" s="17">
        <v>7.2018449651392494E-2</v>
      </c>
      <c r="BG45" s="17"/>
      <c r="BH45" s="17">
        <v>7.8909925933234606E-2</v>
      </c>
      <c r="BI45" s="17">
        <v>6.7879997393072905E-2</v>
      </c>
      <c r="BJ45" s="17"/>
      <c r="BK45" s="17">
        <v>4.9941227230238999E-2</v>
      </c>
      <c r="BL45" s="17">
        <v>7.0459868962819097E-2</v>
      </c>
      <c r="BM45" s="17"/>
      <c r="BN45" s="17">
        <v>7.1229460854837601E-5</v>
      </c>
      <c r="BO45" s="17">
        <v>7.1152704647362397E-2</v>
      </c>
      <c r="BP45" s="17"/>
      <c r="BQ45" s="17">
        <v>7.5263146061667896E-3</v>
      </c>
      <c r="BR45" s="17">
        <v>7.19429541744422E-2</v>
      </c>
      <c r="BS45" s="17"/>
      <c r="BT45" s="17">
        <v>0.100116970393005</v>
      </c>
      <c r="BU45" s="17">
        <v>6.5308902539424799E-2</v>
      </c>
      <c r="BV45" s="17"/>
      <c r="BW45" s="17">
        <v>5.0784825349556799E-2</v>
      </c>
      <c r="BX45" s="17">
        <v>0.34556899643092698</v>
      </c>
      <c r="BY45" s="17"/>
      <c r="BZ45" s="17">
        <v>5.0784825349556799E-2</v>
      </c>
      <c r="CA45" s="17">
        <v>0.34556899643092698</v>
      </c>
    </row>
    <row r="46" spans="2:79" x14ac:dyDescent="0.25">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row>
    <row r="47" spans="2:79" x14ac:dyDescent="0.25">
      <c r="B47" s="6" t="s">
        <v>106</v>
      </c>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row>
    <row r="48" spans="2:79" x14ac:dyDescent="0.25">
      <c r="B48" s="24" t="s">
        <v>682</v>
      </c>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row>
    <row r="49" spans="2:79" x14ac:dyDescent="0.25">
      <c r="B49" t="s">
        <v>39</v>
      </c>
      <c r="C49" s="17">
        <v>0.50779766511524205</v>
      </c>
      <c r="D49" s="17">
        <v>0.58403601455152099</v>
      </c>
      <c r="E49" s="17">
        <v>0.56399346493708502</v>
      </c>
      <c r="F49" s="17">
        <v>0.74655059749324104</v>
      </c>
      <c r="G49" s="17">
        <v>0.294333831274806</v>
      </c>
      <c r="H49" s="17">
        <v>0.51586938812018601</v>
      </c>
      <c r="I49" s="17">
        <v>0.56813477312857696</v>
      </c>
      <c r="J49" s="17">
        <v>0.29942786131958699</v>
      </c>
      <c r="K49" s="17">
        <v>0.30580417164902202</v>
      </c>
      <c r="L49" s="17">
        <v>0.34976616393063897</v>
      </c>
      <c r="M49" s="17"/>
      <c r="N49" s="17">
        <v>0.47981917135211299</v>
      </c>
      <c r="O49" s="17">
        <v>0.69735791846950501</v>
      </c>
      <c r="P49" s="17">
        <v>0.785600684249254</v>
      </c>
      <c r="Q49" s="17">
        <v>0.89096054894523802</v>
      </c>
      <c r="R49" s="17"/>
      <c r="S49" s="17">
        <v>0.541203525828861</v>
      </c>
      <c r="T49" s="17">
        <v>0.549333269207266</v>
      </c>
      <c r="U49" s="17">
        <v>0.65743820791603702</v>
      </c>
      <c r="V49" s="17">
        <v>0.41598917693827803</v>
      </c>
      <c r="W49" s="17">
        <v>0.66528993461035002</v>
      </c>
      <c r="X49" s="17">
        <v>0.54815559646675305</v>
      </c>
      <c r="Y49" s="17">
        <v>0.541298056779144</v>
      </c>
      <c r="Z49" s="17"/>
      <c r="AA49" s="17">
        <v>0.521733605265844</v>
      </c>
      <c r="AB49" s="17">
        <v>0.27566462392887198</v>
      </c>
      <c r="AC49" s="17"/>
      <c r="AD49" s="17">
        <v>0.58321340476994599</v>
      </c>
      <c r="AE49" s="17">
        <v>0.68394229318745703</v>
      </c>
      <c r="AF49" s="17">
        <v>0.46921315029764099</v>
      </c>
      <c r="AG49" s="17"/>
      <c r="AH49" s="17">
        <v>0.76021830440052296</v>
      </c>
      <c r="AI49" s="17">
        <v>0.48014028546077298</v>
      </c>
      <c r="AJ49" s="17"/>
      <c r="AK49" s="17">
        <v>0.47873342115484202</v>
      </c>
      <c r="AL49" s="17">
        <v>0.52584874058828601</v>
      </c>
      <c r="AM49" s="17"/>
      <c r="AN49" s="17">
        <v>0.50606821621234299</v>
      </c>
      <c r="AO49" s="17">
        <v>0.89096054894523802</v>
      </c>
      <c r="AP49" s="17"/>
      <c r="AQ49" s="17">
        <v>0.54213521518766605</v>
      </c>
      <c r="AR49" s="17">
        <v>0.492588695685585</v>
      </c>
      <c r="AS49" s="17"/>
      <c r="AT49" s="17">
        <v>0.33054704796784701</v>
      </c>
      <c r="AU49" s="17">
        <v>0.45469029273064698</v>
      </c>
      <c r="AV49" s="17">
        <v>0.59832734541398203</v>
      </c>
      <c r="AW49" s="17">
        <v>0.84896852261185596</v>
      </c>
      <c r="AX49" s="17"/>
      <c r="AY49" s="17">
        <v>0.67488715645965502</v>
      </c>
      <c r="AZ49" s="17">
        <v>0.47038983689778402</v>
      </c>
      <c r="BA49" s="17"/>
      <c r="BB49" s="17">
        <v>0.52491378478519701</v>
      </c>
      <c r="BC49" s="17">
        <v>0.50390183022885204</v>
      </c>
      <c r="BD49" s="17"/>
      <c r="BE49" s="17">
        <v>0.56076762705850502</v>
      </c>
      <c r="BF49" s="17">
        <v>0.50258637982909904</v>
      </c>
      <c r="BG49" s="17"/>
      <c r="BH49" s="17">
        <v>0.45429928960572202</v>
      </c>
      <c r="BI49" s="17">
        <v>0.51257799739001397</v>
      </c>
      <c r="BJ49" s="17"/>
      <c r="BK49" s="17">
        <v>0.67706404408389298</v>
      </c>
      <c r="BL49" s="17">
        <v>0.49275033187350398</v>
      </c>
      <c r="BM49" s="17"/>
      <c r="BN49" s="17">
        <v>0.856281606077542</v>
      </c>
      <c r="BO49" s="17">
        <v>0.49578837058661401</v>
      </c>
      <c r="BP49" s="17"/>
      <c r="BQ49" s="17">
        <v>0.79397455282061802</v>
      </c>
      <c r="BR49" s="17">
        <v>0.49304360453748203</v>
      </c>
      <c r="BS49" s="17"/>
      <c r="BT49" s="17">
        <v>0.47084519740347403</v>
      </c>
      <c r="BU49" s="17">
        <v>0.51189697158199499</v>
      </c>
      <c r="BV49" s="17"/>
      <c r="BW49" s="17">
        <v>0.51996582753338905</v>
      </c>
      <c r="BX49" s="17">
        <v>0.32068802683216102</v>
      </c>
      <c r="BY49" s="17"/>
      <c r="BZ49" s="17">
        <v>0.51996582753338905</v>
      </c>
      <c r="CA49" s="17">
        <v>0.32068802683216102</v>
      </c>
    </row>
    <row r="50" spans="2:79" x14ac:dyDescent="0.25">
      <c r="B50" t="s">
        <v>40</v>
      </c>
      <c r="C50" s="17">
        <v>0.45511592403982398</v>
      </c>
      <c r="D50" s="17">
        <v>0.40111071490289701</v>
      </c>
      <c r="E50" s="17">
        <v>0.39040901538957501</v>
      </c>
      <c r="F50" s="17">
        <v>0.21853172080268901</v>
      </c>
      <c r="G50" s="17">
        <v>0.69534744997645104</v>
      </c>
      <c r="H50" s="17">
        <v>0.437555417708613</v>
      </c>
      <c r="I50" s="17">
        <v>0.39009929974200103</v>
      </c>
      <c r="J50" s="17">
        <v>0.65597710598397196</v>
      </c>
      <c r="K50" s="17">
        <v>0.62039022968408097</v>
      </c>
      <c r="L50" s="17">
        <v>0.60505933041974402</v>
      </c>
      <c r="M50" s="17"/>
      <c r="N50" s="17">
        <v>0.48240098486104199</v>
      </c>
      <c r="O50" s="17">
        <v>0.273807037498627</v>
      </c>
      <c r="P50" s="17">
        <v>0.16751905037138701</v>
      </c>
      <c r="Q50" s="17">
        <v>7.7715084862305606E-2</v>
      </c>
      <c r="R50" s="17"/>
      <c r="S50" s="17">
        <v>0.42110023324952101</v>
      </c>
      <c r="T50" s="17">
        <v>0.366105261316307</v>
      </c>
      <c r="U50" s="17">
        <v>0.33971307259814398</v>
      </c>
      <c r="V50" s="17">
        <v>0.56503999005515404</v>
      </c>
      <c r="W50" s="17">
        <v>0.31330643803574199</v>
      </c>
      <c r="X50" s="17">
        <v>0.43414991061446601</v>
      </c>
      <c r="Y50" s="17">
        <v>0.403958391565024</v>
      </c>
      <c r="Z50" s="17"/>
      <c r="AA50" s="17">
        <v>0.44276119608685299</v>
      </c>
      <c r="AB50" s="17">
        <v>0.66091047695554705</v>
      </c>
      <c r="AC50" s="17"/>
      <c r="AD50" s="17">
        <v>0.38820037561882997</v>
      </c>
      <c r="AE50" s="17">
        <v>0.28042791651150401</v>
      </c>
      <c r="AF50" s="17">
        <v>0.50292924440076703</v>
      </c>
      <c r="AG50" s="17"/>
      <c r="AH50" s="17">
        <v>0.214670244680427</v>
      </c>
      <c r="AI50" s="17">
        <v>0.48146122392952001</v>
      </c>
      <c r="AJ50" s="17"/>
      <c r="AK50" s="17">
        <v>0.48036227004221699</v>
      </c>
      <c r="AL50" s="17">
        <v>0.43943604956145399</v>
      </c>
      <c r="AM50" s="17"/>
      <c r="AN50" s="17">
        <v>0.45681936530413503</v>
      </c>
      <c r="AO50" s="17">
        <v>7.7715084862305606E-2</v>
      </c>
      <c r="AP50" s="17"/>
      <c r="AQ50" s="17">
        <v>0.41697701994905201</v>
      </c>
      <c r="AR50" s="17">
        <v>0.47200860931217797</v>
      </c>
      <c r="AS50" s="17"/>
      <c r="AT50" s="17">
        <v>0.59657016933685902</v>
      </c>
      <c r="AU50" s="17">
        <v>0.521378306071132</v>
      </c>
      <c r="AV50" s="17">
        <v>0.363826650750809</v>
      </c>
      <c r="AW50" s="17">
        <v>0.129274852259922</v>
      </c>
      <c r="AX50" s="17"/>
      <c r="AY50" s="17">
        <v>0.26892129105815699</v>
      </c>
      <c r="AZ50" s="17">
        <v>0.49680099226014701</v>
      </c>
      <c r="BA50" s="17"/>
      <c r="BB50" s="17">
        <v>0.43194394688805898</v>
      </c>
      <c r="BC50" s="17">
        <v>0.46038235174583098</v>
      </c>
      <c r="BD50" s="17"/>
      <c r="BE50" s="17">
        <v>0.38802867327594698</v>
      </c>
      <c r="BF50" s="17">
        <v>0.46171609496628302</v>
      </c>
      <c r="BG50" s="17"/>
      <c r="BH50" s="17">
        <v>0.52889532377207304</v>
      </c>
      <c r="BI50" s="17">
        <v>0.44852338655818302</v>
      </c>
      <c r="BJ50" s="17"/>
      <c r="BK50" s="17">
        <v>0.289665717686164</v>
      </c>
      <c r="BL50" s="17">
        <v>0.46982400963299897</v>
      </c>
      <c r="BM50" s="17"/>
      <c r="BN50" s="17">
        <v>0.119811045087318</v>
      </c>
      <c r="BO50" s="17">
        <v>0.46667104774827101</v>
      </c>
      <c r="BP50" s="17"/>
      <c r="BQ50" s="17">
        <v>0.17955555126723499</v>
      </c>
      <c r="BR50" s="17">
        <v>0.46932264235769999</v>
      </c>
      <c r="BS50" s="17"/>
      <c r="BT50" s="17">
        <v>0.47982433313950601</v>
      </c>
      <c r="BU50" s="17">
        <v>0.45237490706646299</v>
      </c>
      <c r="BV50" s="17"/>
      <c r="BW50" s="17">
        <v>0.444493244514504</v>
      </c>
      <c r="BX50" s="17">
        <v>0.61846069667496895</v>
      </c>
      <c r="BY50" s="17"/>
      <c r="BZ50" s="17">
        <v>0.444493244514504</v>
      </c>
      <c r="CA50" s="17">
        <v>0.61846069667496895</v>
      </c>
    </row>
    <row r="51" spans="2:79" x14ac:dyDescent="0.25">
      <c r="B51" t="s">
        <v>105</v>
      </c>
      <c r="C51" s="17">
        <v>3.7086410844934102E-2</v>
      </c>
      <c r="D51" s="17">
        <v>1.48532705455818E-2</v>
      </c>
      <c r="E51" s="17">
        <v>4.5597519673339297E-2</v>
      </c>
      <c r="F51" s="17">
        <v>3.4917681704069899E-2</v>
      </c>
      <c r="G51" s="17">
        <v>1.03187187487425E-2</v>
      </c>
      <c r="H51" s="17">
        <v>4.6575194171200499E-2</v>
      </c>
      <c r="I51" s="17">
        <v>4.1765927129422703E-2</v>
      </c>
      <c r="J51" s="17">
        <v>4.4595032696440898E-2</v>
      </c>
      <c r="K51" s="17">
        <v>7.3805598666897093E-2</v>
      </c>
      <c r="L51" s="17">
        <v>4.5174505649617197E-2</v>
      </c>
      <c r="M51" s="17"/>
      <c r="N51" s="17">
        <v>3.7779843786845201E-2</v>
      </c>
      <c r="O51" s="17">
        <v>2.8835044031867998E-2</v>
      </c>
      <c r="P51" s="17">
        <v>4.68802653793595E-2</v>
      </c>
      <c r="Q51" s="17">
        <v>3.1324366192456002E-2</v>
      </c>
      <c r="R51" s="17"/>
      <c r="S51" s="17">
        <v>3.7696240921618801E-2</v>
      </c>
      <c r="T51" s="17">
        <v>8.4561469476426801E-2</v>
      </c>
      <c r="U51" s="17">
        <v>2.8487194858192399E-3</v>
      </c>
      <c r="V51" s="17">
        <v>1.89708330065676E-2</v>
      </c>
      <c r="W51" s="17">
        <v>2.14036273539083E-2</v>
      </c>
      <c r="X51" s="17">
        <v>1.7694492918780402E-2</v>
      </c>
      <c r="Y51" s="17">
        <v>5.4743551655831703E-2</v>
      </c>
      <c r="Z51" s="17"/>
      <c r="AA51" s="17">
        <v>3.5505198647303102E-2</v>
      </c>
      <c r="AB51" s="17">
        <v>6.3424899115581496E-2</v>
      </c>
      <c r="AC51" s="17"/>
      <c r="AD51" s="17">
        <v>2.8586219611224799E-2</v>
      </c>
      <c r="AE51" s="17">
        <v>3.5629790301038501E-2</v>
      </c>
      <c r="AF51" s="17">
        <v>2.78576053015922E-2</v>
      </c>
      <c r="AG51" s="17"/>
      <c r="AH51" s="17">
        <v>2.5111450919049701E-2</v>
      </c>
      <c r="AI51" s="17">
        <v>3.8398490609706903E-2</v>
      </c>
      <c r="AJ51" s="17"/>
      <c r="AK51" s="17">
        <v>4.09043088029412E-2</v>
      </c>
      <c r="AL51" s="17">
        <v>3.4715209850259499E-2</v>
      </c>
      <c r="AM51" s="17"/>
      <c r="AN51" s="17">
        <v>3.7112418483521301E-2</v>
      </c>
      <c r="AO51" s="17">
        <v>3.1324366192456002E-2</v>
      </c>
      <c r="AP51" s="17"/>
      <c r="AQ51" s="17">
        <v>4.0887764863281197E-2</v>
      </c>
      <c r="AR51" s="17">
        <v>3.5402695002237E-2</v>
      </c>
      <c r="AS51" s="17"/>
      <c r="AT51" s="17">
        <v>7.2882782695293594E-2</v>
      </c>
      <c r="AU51" s="17">
        <v>2.3931401198220799E-2</v>
      </c>
      <c r="AV51" s="17">
        <v>3.7846003835208697E-2</v>
      </c>
      <c r="AW51" s="17">
        <v>2.1756625128222198E-2</v>
      </c>
      <c r="AX51" s="17"/>
      <c r="AY51" s="17">
        <v>5.6191552482188802E-2</v>
      </c>
      <c r="AZ51" s="17">
        <v>3.2809170842069399E-2</v>
      </c>
      <c r="BA51" s="17"/>
      <c r="BB51" s="17">
        <v>4.3142268326743997E-2</v>
      </c>
      <c r="BC51" s="17">
        <v>3.5715818025316301E-2</v>
      </c>
      <c r="BD51" s="17"/>
      <c r="BE51" s="17">
        <v>5.1203699665548101E-2</v>
      </c>
      <c r="BF51" s="17">
        <v>3.56975252046179E-2</v>
      </c>
      <c r="BG51" s="17"/>
      <c r="BH51" s="17">
        <v>1.6805386622205001E-2</v>
      </c>
      <c r="BI51" s="17">
        <v>3.88986160518024E-2</v>
      </c>
      <c r="BJ51" s="17"/>
      <c r="BK51" s="17">
        <v>3.3270238229942101E-2</v>
      </c>
      <c r="BL51" s="17">
        <v>3.7425658493496501E-2</v>
      </c>
      <c r="BM51" s="17"/>
      <c r="BN51" s="17">
        <v>2.39073488351404E-2</v>
      </c>
      <c r="BO51" s="17">
        <v>3.75405816651148E-2</v>
      </c>
      <c r="BP51" s="17"/>
      <c r="BQ51" s="17">
        <v>2.6469895912147001E-2</v>
      </c>
      <c r="BR51" s="17">
        <v>3.7633753104817397E-2</v>
      </c>
      <c r="BS51" s="17"/>
      <c r="BT51" s="17">
        <v>4.93304694570205E-2</v>
      </c>
      <c r="BU51" s="17">
        <v>3.5728121351541402E-2</v>
      </c>
      <c r="BV51" s="17"/>
      <c r="BW51" s="17">
        <v>3.5540927952107199E-2</v>
      </c>
      <c r="BX51" s="17">
        <v>6.0851276492870802E-2</v>
      </c>
      <c r="BY51" s="17"/>
      <c r="BZ51" s="17">
        <v>3.5540927952107199E-2</v>
      </c>
      <c r="CA51" s="17">
        <v>6.0851276492870802E-2</v>
      </c>
    </row>
    <row r="52" spans="2:79" x14ac:dyDescent="0.25">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row>
    <row r="53" spans="2:79" x14ac:dyDescent="0.25">
      <c r="B53" s="6" t="s">
        <v>116</v>
      </c>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row>
    <row r="54" spans="2:79" x14ac:dyDescent="0.25">
      <c r="B54" s="24" t="s">
        <v>77</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row>
    <row r="55" spans="2:79" x14ac:dyDescent="0.25">
      <c r="B55" t="s">
        <v>107</v>
      </c>
      <c r="C55" s="17">
        <v>0.17896061173543501</v>
      </c>
      <c r="D55" s="17">
        <v>0.22696730837781301</v>
      </c>
      <c r="E55" s="17">
        <v>0.14478781889391301</v>
      </c>
      <c r="F55" s="17">
        <v>0.20750463041637901</v>
      </c>
      <c r="G55" s="17">
        <v>0.123500223900894</v>
      </c>
      <c r="H55" s="17">
        <v>0.211127642556516</v>
      </c>
      <c r="I55" s="17">
        <v>0.18878859866703901</v>
      </c>
      <c r="J55" s="17">
        <v>0.15753567883092601</v>
      </c>
      <c r="K55" s="17">
        <v>0.14999702799141801</v>
      </c>
      <c r="L55" s="17">
        <v>0.14299906330192799</v>
      </c>
      <c r="M55" s="17"/>
      <c r="N55" s="17">
        <v>0.18288027609516699</v>
      </c>
      <c r="O55" s="17">
        <v>0.12896814914323701</v>
      </c>
      <c r="P55" s="17">
        <v>0.11961291486136801</v>
      </c>
      <c r="Q55" s="17">
        <v>0.14709769234942799</v>
      </c>
      <c r="R55" s="17"/>
      <c r="S55" s="17">
        <v>0.20782779104372601</v>
      </c>
      <c r="T55" s="17">
        <v>0.26019553682472202</v>
      </c>
      <c r="U55" s="17">
        <v>0.20914185246012101</v>
      </c>
      <c r="V55" s="17">
        <v>0.138240182719291</v>
      </c>
      <c r="W55" s="17">
        <v>0.195760027389761</v>
      </c>
      <c r="X55" s="17">
        <v>0.190194969416144</v>
      </c>
      <c r="Y55" s="17">
        <v>0.149274105075204</v>
      </c>
      <c r="Z55" s="17"/>
      <c r="AA55" s="17">
        <v>0.19048257558734899</v>
      </c>
      <c r="AB55" s="17">
        <v>0.17300148651723199</v>
      </c>
      <c r="AC55" s="17"/>
      <c r="AD55" s="17">
        <v>0.17364985552194001</v>
      </c>
      <c r="AE55" s="17">
        <v>0.118224585713192</v>
      </c>
      <c r="AF55" s="17">
        <v>0.21388831180392401</v>
      </c>
      <c r="AG55" s="17"/>
      <c r="AH55" s="17">
        <v>0.16990402459835799</v>
      </c>
      <c r="AI55" s="17">
        <v>0.17929573984583599</v>
      </c>
      <c r="AJ55" s="17"/>
      <c r="AK55" s="17">
        <v>0.20839792337532501</v>
      </c>
      <c r="AL55" s="17">
        <v>0.159241398059525</v>
      </c>
      <c r="AM55" s="17"/>
      <c r="AN55" s="17">
        <v>0.17902349949127599</v>
      </c>
      <c r="AO55" s="17">
        <v>0.14709769234942799</v>
      </c>
      <c r="AP55" s="17"/>
      <c r="AQ55" s="17">
        <v>0.16365968202397799</v>
      </c>
      <c r="AR55" s="17">
        <v>0.18292799148439701</v>
      </c>
      <c r="AS55" s="17"/>
      <c r="AT55" s="17">
        <v>0.15840789032012101</v>
      </c>
      <c r="AU55" s="17">
        <v>0.16734893761977701</v>
      </c>
      <c r="AV55" s="17">
        <v>0.240451330824654</v>
      </c>
      <c r="AW55" s="17">
        <v>0.21863699043004201</v>
      </c>
      <c r="AX55" s="17"/>
      <c r="AY55" s="17">
        <v>0.12905352501030701</v>
      </c>
      <c r="AZ55" s="17">
        <v>0.18492567746451199</v>
      </c>
      <c r="BA55" s="17"/>
      <c r="BB55" s="17">
        <v>1</v>
      </c>
      <c r="BC55" s="17">
        <v>0</v>
      </c>
      <c r="BD55" s="17"/>
      <c r="BE55" s="17">
        <v>7.9046487624016004E-2</v>
      </c>
      <c r="BF55" s="17">
        <v>0.18654279976412499</v>
      </c>
      <c r="BG55" s="17"/>
      <c r="BH55" s="17">
        <v>9.2804114212177199E-2</v>
      </c>
      <c r="BI55" s="17">
        <v>0.18564041028761799</v>
      </c>
      <c r="BJ55" s="17"/>
      <c r="BK55" s="17">
        <v>0.22682915847101601</v>
      </c>
      <c r="BL55" s="17">
        <v>0.175896925247567</v>
      </c>
      <c r="BM55" s="17"/>
      <c r="BN55" s="17">
        <v>0.22021887675575</v>
      </c>
      <c r="BO55" s="17">
        <v>0.17808672649448001</v>
      </c>
      <c r="BP55" s="17"/>
      <c r="BQ55" s="17">
        <v>0.27823673915866098</v>
      </c>
      <c r="BR55" s="17">
        <v>0.17641877379208601</v>
      </c>
      <c r="BS55" s="17"/>
      <c r="BT55" s="17">
        <v>0.118930176690394</v>
      </c>
      <c r="BU55" s="17">
        <v>0.183724510282262</v>
      </c>
      <c r="BV55" s="17"/>
      <c r="BW55" s="17">
        <v>0.19066805462087699</v>
      </c>
      <c r="BX55" s="17">
        <v>0.17294856428325001</v>
      </c>
      <c r="BY55" s="17"/>
      <c r="BZ55" s="17">
        <v>0.19066805462087699</v>
      </c>
      <c r="CA55" s="17">
        <v>0.17294856428325001</v>
      </c>
    </row>
    <row r="56" spans="2:79" x14ac:dyDescent="0.25">
      <c r="B56" t="s">
        <v>108</v>
      </c>
      <c r="C56" s="17">
        <v>0.10676276941301401</v>
      </c>
      <c r="D56" s="17">
        <v>8.4788372132288001E-2</v>
      </c>
      <c r="E56" s="17">
        <v>8.4138966820355293E-2</v>
      </c>
      <c r="F56" s="17">
        <v>0.113707141388104</v>
      </c>
      <c r="G56" s="17">
        <v>0.124439501377097</v>
      </c>
      <c r="H56" s="17">
        <v>8.31878530419633E-2</v>
      </c>
      <c r="I56" s="17">
        <v>8.8223378103565703E-2</v>
      </c>
      <c r="J56" s="17">
        <v>0.15313577726762201</v>
      </c>
      <c r="K56" s="17">
        <v>0.16735171776208199</v>
      </c>
      <c r="L56" s="17">
        <v>0.183478344408043</v>
      </c>
      <c r="M56" s="17"/>
      <c r="N56" s="17">
        <v>0.101456633047967</v>
      </c>
      <c r="O56" s="17">
        <v>0.16071917889652701</v>
      </c>
      <c r="P56" s="17">
        <v>0.24220810834099901</v>
      </c>
      <c r="Q56" s="17">
        <v>0.29625383134011102</v>
      </c>
      <c r="R56" s="17"/>
      <c r="S56" s="17">
        <v>0.10101119560433899</v>
      </c>
      <c r="T56" s="17">
        <v>8.1722872928502499E-2</v>
      </c>
      <c r="U56" s="17">
        <v>0.156203285407361</v>
      </c>
      <c r="V56" s="17">
        <v>9.5285464001548095E-2</v>
      </c>
      <c r="W56" s="17">
        <v>0.108759478652005</v>
      </c>
      <c r="X56" s="17">
        <v>0.14003277762442001</v>
      </c>
      <c r="Y56" s="17">
        <v>0.144058508200026</v>
      </c>
      <c r="Z56" s="17"/>
      <c r="AA56" s="17">
        <v>0.18719007706275301</v>
      </c>
      <c r="AB56" s="17">
        <v>6.5166006620869299E-2</v>
      </c>
      <c r="AC56" s="17"/>
      <c r="AD56" s="17">
        <v>0.18972336386799099</v>
      </c>
      <c r="AE56" s="17">
        <v>0.34207849393341699</v>
      </c>
      <c r="AF56" s="17">
        <v>0.14962263522444499</v>
      </c>
      <c r="AG56" s="17"/>
      <c r="AH56" s="17">
        <v>0.34614918990188298</v>
      </c>
      <c r="AI56" s="17">
        <v>9.7904562945185403E-2</v>
      </c>
      <c r="AJ56" s="17"/>
      <c r="AK56" s="17">
        <v>5.02370370806298E-2</v>
      </c>
      <c r="AL56" s="17">
        <v>0.14462774185632499</v>
      </c>
      <c r="AM56" s="17"/>
      <c r="AN56" s="17">
        <v>0.106388771428332</v>
      </c>
      <c r="AO56" s="17">
        <v>0.29625383134011102</v>
      </c>
      <c r="AP56" s="17"/>
      <c r="AQ56" s="17">
        <v>0.211042787115614</v>
      </c>
      <c r="AR56" s="17">
        <v>7.9723992145453407E-2</v>
      </c>
      <c r="AS56" s="17"/>
      <c r="AT56" s="17">
        <v>5.12738288183546E-2</v>
      </c>
      <c r="AU56" s="17">
        <v>0.117288423463578</v>
      </c>
      <c r="AV56" s="17">
        <v>0.177714784161979</v>
      </c>
      <c r="AW56" s="17">
        <v>0.25974094904705802</v>
      </c>
      <c r="AX56" s="17"/>
      <c r="AY56" s="17">
        <v>1</v>
      </c>
      <c r="AZ56" s="17">
        <v>0</v>
      </c>
      <c r="BA56" s="17"/>
      <c r="BB56" s="17">
        <v>7.6933570576173796E-2</v>
      </c>
      <c r="BC56" s="17">
        <v>0.113252371335002</v>
      </c>
      <c r="BD56" s="17"/>
      <c r="BE56" s="17">
        <v>9.5328758584697401E-2</v>
      </c>
      <c r="BF56" s="17">
        <v>0.107630462752603</v>
      </c>
      <c r="BG56" s="17"/>
      <c r="BH56" s="17">
        <v>6.2361626162236797E-2</v>
      </c>
      <c r="BI56" s="17">
        <v>0.11020523400858</v>
      </c>
      <c r="BJ56" s="17"/>
      <c r="BK56" s="17">
        <v>0.15171288818935</v>
      </c>
      <c r="BL56" s="17">
        <v>0.10388586838061301</v>
      </c>
      <c r="BM56" s="17"/>
      <c r="BN56" s="17">
        <v>0.24065678857214501</v>
      </c>
      <c r="BO56" s="17">
        <v>0.103926779893393</v>
      </c>
      <c r="BP56" s="17"/>
      <c r="BQ56" s="17">
        <v>0.51527452495743398</v>
      </c>
      <c r="BR56" s="17">
        <v>9.6303349736817798E-2</v>
      </c>
      <c r="BS56" s="17"/>
      <c r="BT56" s="17">
        <v>0.16078635787072601</v>
      </c>
      <c r="BU56" s="17">
        <v>0.102475562526124</v>
      </c>
      <c r="BV56" s="17"/>
      <c r="BW56" s="17">
        <v>0.18654338841332599</v>
      </c>
      <c r="BX56" s="17">
        <v>6.5793543947818806E-2</v>
      </c>
      <c r="BY56" s="17"/>
      <c r="BZ56" s="17">
        <v>0.18654338841332599</v>
      </c>
      <c r="CA56" s="17">
        <v>6.5793543947818806E-2</v>
      </c>
    </row>
    <row r="57" spans="2:79" x14ac:dyDescent="0.25">
      <c r="B57" t="s">
        <v>109</v>
      </c>
      <c r="C57" s="17">
        <v>7.3523382103662702E-2</v>
      </c>
      <c r="D57" s="17">
        <v>9.0358662296968303E-2</v>
      </c>
      <c r="E57" s="17">
        <v>6.8440708181856394E-2</v>
      </c>
      <c r="F57" s="17">
        <v>5.3693550368965101E-2</v>
      </c>
      <c r="G57" s="17">
        <v>7.9954390070970202E-2</v>
      </c>
      <c r="H57" s="17">
        <v>5.6864090403989799E-2</v>
      </c>
      <c r="I57" s="17">
        <v>3.7166753876167899E-2</v>
      </c>
      <c r="J57" s="17">
        <v>0.118921606797239</v>
      </c>
      <c r="K57" s="17">
        <v>8.8712495868876307E-2</v>
      </c>
      <c r="L57" s="17">
        <v>0.17068547096572201</v>
      </c>
      <c r="M57" s="17"/>
      <c r="N57" s="17">
        <v>7.4607660611320806E-2</v>
      </c>
      <c r="O57" s="17">
        <v>5.8045843676975802E-2</v>
      </c>
      <c r="P57" s="17">
        <v>6.7078495161882704E-2</v>
      </c>
      <c r="Q57" s="17">
        <v>6.5776813339131407E-2</v>
      </c>
      <c r="R57" s="17"/>
      <c r="S57" s="17">
        <v>8.4632637392850193E-2</v>
      </c>
      <c r="T57" s="17">
        <v>8.9883971311450095E-2</v>
      </c>
      <c r="U57" s="17">
        <v>4.6463346922504797E-2</v>
      </c>
      <c r="V57" s="17">
        <v>8.1642296769002906E-2</v>
      </c>
      <c r="W57" s="17">
        <v>2.8461522936583699E-2</v>
      </c>
      <c r="X57" s="17">
        <v>8.2833931120304002E-2</v>
      </c>
      <c r="Y57" s="17">
        <v>6.7092671837432602E-2</v>
      </c>
      <c r="Z57" s="17"/>
      <c r="AA57" s="17">
        <v>9.9961642737642104E-2</v>
      </c>
      <c r="AB57" s="17">
        <v>5.98495928352476E-2</v>
      </c>
      <c r="AC57" s="17"/>
      <c r="AD57" s="17">
        <v>8.2212194536471994E-2</v>
      </c>
      <c r="AE57" s="17">
        <v>0.103670840831784</v>
      </c>
      <c r="AF57" s="17">
        <v>0.10121609115093499</v>
      </c>
      <c r="AG57" s="17"/>
      <c r="AH57" s="17">
        <v>0.13584083541825301</v>
      </c>
      <c r="AI57" s="17">
        <v>7.1217399722195304E-2</v>
      </c>
      <c r="AJ57" s="17"/>
      <c r="AK57" s="17">
        <v>5.8727982073843103E-2</v>
      </c>
      <c r="AL57" s="17">
        <v>8.3434397694272397E-2</v>
      </c>
      <c r="AM57" s="17"/>
      <c r="AN57" s="17">
        <v>7.3538671485001705E-2</v>
      </c>
      <c r="AO57" s="17">
        <v>6.5776813339131407E-2</v>
      </c>
      <c r="AP57" s="17"/>
      <c r="AQ57" s="17">
        <v>0.132231990373852</v>
      </c>
      <c r="AR57" s="17">
        <v>5.8300820603593699E-2</v>
      </c>
      <c r="AS57" s="17"/>
      <c r="AT57" s="17">
        <v>4.8267300406265999E-2</v>
      </c>
      <c r="AU57" s="17">
        <v>8.5738859579177096E-2</v>
      </c>
      <c r="AV57" s="17">
        <v>8.8005997872943997E-2</v>
      </c>
      <c r="AW57" s="17">
        <v>0.15056570568042599</v>
      </c>
      <c r="AX57" s="17"/>
      <c r="AY57" s="17">
        <v>0.11072733399274901</v>
      </c>
      <c r="AZ57" s="17">
        <v>6.9076638505461793E-2</v>
      </c>
      <c r="BA57" s="17"/>
      <c r="BB57" s="17">
        <v>4.8802974614756398E-2</v>
      </c>
      <c r="BC57" s="17">
        <v>7.8899056738462897E-2</v>
      </c>
      <c r="BD57" s="17"/>
      <c r="BE57" s="17">
        <v>6.0274644346228097E-2</v>
      </c>
      <c r="BF57" s="17">
        <v>7.4528789714579199E-2</v>
      </c>
      <c r="BG57" s="17"/>
      <c r="BH57" s="17">
        <v>2.0439486890294001E-2</v>
      </c>
      <c r="BI57" s="17">
        <v>7.7639029055243905E-2</v>
      </c>
      <c r="BJ57" s="17"/>
      <c r="BK57" s="17">
        <v>9.9159734721722306E-2</v>
      </c>
      <c r="BL57" s="17">
        <v>7.1882602249868005E-2</v>
      </c>
      <c r="BM57" s="17"/>
      <c r="BN57" s="17">
        <v>8.0704240772782307E-2</v>
      </c>
      <c r="BO57" s="17">
        <v>7.3371285392731203E-2</v>
      </c>
      <c r="BP57" s="17"/>
      <c r="BQ57" s="17">
        <v>0.22951100675206201</v>
      </c>
      <c r="BR57" s="17">
        <v>6.9529518993612899E-2</v>
      </c>
      <c r="BS57" s="17"/>
      <c r="BT57" s="17">
        <v>1</v>
      </c>
      <c r="BU57" s="17">
        <v>0</v>
      </c>
      <c r="BV57" s="17"/>
      <c r="BW57" s="17">
        <v>0.10006930049896701</v>
      </c>
      <c r="BX57" s="17">
        <v>5.9891428258912097E-2</v>
      </c>
      <c r="BY57" s="17"/>
      <c r="BZ57" s="17">
        <v>0.10006930049896701</v>
      </c>
      <c r="CA57" s="17">
        <v>5.9891428258912097E-2</v>
      </c>
    </row>
    <row r="58" spans="2:79" x14ac:dyDescent="0.25">
      <c r="B58" t="s">
        <v>110</v>
      </c>
      <c r="C58" s="17">
        <v>7.1952445698125395E-2</v>
      </c>
      <c r="D58" s="17">
        <v>0.114920544624879</v>
      </c>
      <c r="E58" s="17">
        <v>6.4484770243741704E-2</v>
      </c>
      <c r="F58" s="17">
        <v>4.0950730866700397E-2</v>
      </c>
      <c r="G58" s="17">
        <v>6.48732224685587E-2</v>
      </c>
      <c r="H58" s="17">
        <v>2.7998050442203E-2</v>
      </c>
      <c r="I58" s="17">
        <v>0.10228808004049</v>
      </c>
      <c r="J58" s="17">
        <v>5.3045577600427302E-2</v>
      </c>
      <c r="K58" s="17">
        <v>9.6200340470169496E-2</v>
      </c>
      <c r="L58" s="17">
        <v>0.13472184192814499</v>
      </c>
      <c r="M58" s="17"/>
      <c r="N58" s="17">
        <v>7.0810497058126295E-2</v>
      </c>
      <c r="O58" s="17">
        <v>8.8845572148772506E-2</v>
      </c>
      <c r="P58" s="17">
        <v>7.0431991091725807E-2</v>
      </c>
      <c r="Q58" s="17">
        <v>0.10301029801197301</v>
      </c>
      <c r="R58" s="17"/>
      <c r="S58" s="17">
        <v>4.2213584648289698E-2</v>
      </c>
      <c r="T58" s="17">
        <v>4.7210618268823001E-2</v>
      </c>
      <c r="U58" s="17">
        <v>6.2894263025298505E-2</v>
      </c>
      <c r="V58" s="17">
        <v>6.2548742349764805E-2</v>
      </c>
      <c r="W58" s="17">
        <v>0.156196025913208</v>
      </c>
      <c r="X58" s="17">
        <v>7.3857874750853605E-2</v>
      </c>
      <c r="Y58" s="17">
        <v>0.118789146019815</v>
      </c>
      <c r="Z58" s="17"/>
      <c r="AA58" s="17">
        <v>7.7249390922884006E-2</v>
      </c>
      <c r="AB58" s="17">
        <v>6.9212881481990896E-2</v>
      </c>
      <c r="AC58" s="17"/>
      <c r="AD58" s="17">
        <v>9.7706495912588301E-2</v>
      </c>
      <c r="AE58" s="17">
        <v>9.0463146012760898E-2</v>
      </c>
      <c r="AF58" s="17">
        <v>7.2022807637737801E-2</v>
      </c>
      <c r="AG58" s="17"/>
      <c r="AH58" s="17">
        <v>0.113489442115933</v>
      </c>
      <c r="AI58" s="17">
        <v>7.0415419121718198E-2</v>
      </c>
      <c r="AJ58" s="17"/>
      <c r="AK58" s="17">
        <v>9.9117271820168995E-2</v>
      </c>
      <c r="AL58" s="17">
        <v>5.3755505117326699E-2</v>
      </c>
      <c r="AM58" s="17"/>
      <c r="AN58" s="17">
        <v>7.1891146900937897E-2</v>
      </c>
      <c r="AO58" s="17">
        <v>0.10301029801197301</v>
      </c>
      <c r="AP58" s="17"/>
      <c r="AQ58" s="17">
        <v>5.8318070020872699E-2</v>
      </c>
      <c r="AR58" s="17">
        <v>7.5487704468131203E-2</v>
      </c>
      <c r="AS58" s="17"/>
      <c r="AT58" s="17">
        <v>7.20734822640407E-2</v>
      </c>
      <c r="AU58" s="17">
        <v>7.1111651487855296E-2</v>
      </c>
      <c r="AV58" s="17">
        <v>6.7984458111239598E-2</v>
      </c>
      <c r="AW58" s="17">
        <v>0.126038791954239</v>
      </c>
      <c r="AX58" s="17"/>
      <c r="AY58" s="17">
        <v>4.2028429430551899E-2</v>
      </c>
      <c r="AZ58" s="17">
        <v>7.5529066487416502E-2</v>
      </c>
      <c r="BA58" s="17"/>
      <c r="BB58" s="17">
        <v>3.7314851025675201E-2</v>
      </c>
      <c r="BC58" s="17">
        <v>7.9502839501626302E-2</v>
      </c>
      <c r="BD58" s="17"/>
      <c r="BE58" s="17">
        <v>2.76644505127841E-2</v>
      </c>
      <c r="BF58" s="17">
        <v>7.5313330957295699E-2</v>
      </c>
      <c r="BG58" s="17"/>
      <c r="BH58" s="17">
        <v>1</v>
      </c>
      <c r="BI58" s="17">
        <v>0</v>
      </c>
      <c r="BJ58" s="17"/>
      <c r="BK58" s="17">
        <v>4.1966083984487701E-2</v>
      </c>
      <c r="BL58" s="17">
        <v>7.3871635175714295E-2</v>
      </c>
      <c r="BM58" s="17"/>
      <c r="BN58" s="17">
        <v>0.10892378099549101</v>
      </c>
      <c r="BO58" s="17">
        <v>7.11693612848842E-2</v>
      </c>
      <c r="BP58" s="17"/>
      <c r="BQ58" s="17">
        <v>8.6601657437611695E-2</v>
      </c>
      <c r="BR58" s="17">
        <v>7.1577371415857696E-2</v>
      </c>
      <c r="BS58" s="17"/>
      <c r="BT58" s="17">
        <v>2.0002766854466499E-2</v>
      </c>
      <c r="BU58" s="17">
        <v>7.6075071152459595E-2</v>
      </c>
      <c r="BV58" s="17"/>
      <c r="BW58" s="17">
        <v>7.7226538071371406E-2</v>
      </c>
      <c r="BX58" s="17">
        <v>6.9244075140572597E-2</v>
      </c>
      <c r="BY58" s="17"/>
      <c r="BZ58" s="17">
        <v>7.7226538071371406E-2</v>
      </c>
      <c r="CA58" s="17">
        <v>6.9244075140572597E-2</v>
      </c>
    </row>
    <row r="59" spans="2:79" x14ac:dyDescent="0.25">
      <c r="B59" t="s">
        <v>111</v>
      </c>
      <c r="C59" s="17">
        <v>7.0534401392371604E-2</v>
      </c>
      <c r="D59" s="17">
        <v>5.6309090953972303E-2</v>
      </c>
      <c r="E59" s="17">
        <v>8.1329332876061006E-2</v>
      </c>
      <c r="F59" s="17">
        <v>5.2284596732318903E-2</v>
      </c>
      <c r="G59" s="17">
        <v>0.122999378810799</v>
      </c>
      <c r="H59" s="17">
        <v>6.1969882448034398E-2</v>
      </c>
      <c r="I59" s="17">
        <v>4.54255478264197E-2</v>
      </c>
      <c r="J59" s="17">
        <v>6.5895114028238902E-2</v>
      </c>
      <c r="K59" s="17">
        <v>0.16186812018444799</v>
      </c>
      <c r="L59" s="17">
        <v>3.5202563576624199E-3</v>
      </c>
      <c r="M59" s="17"/>
      <c r="N59" s="17">
        <v>6.9451441916041107E-2</v>
      </c>
      <c r="O59" s="17">
        <v>7.7771732959622503E-2</v>
      </c>
      <c r="P59" s="17">
        <v>0.11024324770616099</v>
      </c>
      <c r="Q59" s="17">
        <v>0.16474289254389801</v>
      </c>
      <c r="R59" s="17"/>
      <c r="S59" s="17">
        <v>5.5861446779276097E-2</v>
      </c>
      <c r="T59" s="17">
        <v>6.5738913475175006E-2</v>
      </c>
      <c r="U59" s="17">
        <v>9.7592444345680304E-2</v>
      </c>
      <c r="V59" s="17">
        <v>7.2435704354543801E-2</v>
      </c>
      <c r="W59" s="17">
        <v>5.2230234333915299E-2</v>
      </c>
      <c r="X59" s="17">
        <v>0.12462280666155499</v>
      </c>
      <c r="Y59" s="17">
        <v>6.9926536121158303E-2</v>
      </c>
      <c r="Z59" s="17"/>
      <c r="AA59" s="17">
        <v>9.4947106031498807E-2</v>
      </c>
      <c r="AB59" s="17">
        <v>5.79082236218698E-2</v>
      </c>
      <c r="AC59" s="17"/>
      <c r="AD59" s="17">
        <v>9.42402179602084E-2</v>
      </c>
      <c r="AE59" s="17">
        <v>0.14619838721696399</v>
      </c>
      <c r="AF59" s="17">
        <v>8.1064211173777101E-2</v>
      </c>
      <c r="AG59" s="17"/>
      <c r="AH59" s="17">
        <v>6.6175491414429397E-2</v>
      </c>
      <c r="AI59" s="17">
        <v>7.0695697611599301E-2</v>
      </c>
      <c r="AJ59" s="17"/>
      <c r="AK59" s="17">
        <v>4.68971533048851E-2</v>
      </c>
      <c r="AL59" s="17">
        <v>8.6368318274782904E-2</v>
      </c>
      <c r="AM59" s="17"/>
      <c r="AN59" s="17">
        <v>7.0348462354022201E-2</v>
      </c>
      <c r="AO59" s="17">
        <v>0.16474289254389801</v>
      </c>
      <c r="AP59" s="17"/>
      <c r="AQ59" s="17">
        <v>8.1195861434732799E-2</v>
      </c>
      <c r="AR59" s="17">
        <v>6.7769990244547204E-2</v>
      </c>
      <c r="AS59" s="17"/>
      <c r="AT59" s="17">
        <v>6.2209821665650401E-2</v>
      </c>
      <c r="AU59" s="17">
        <v>7.0074515475624904E-2</v>
      </c>
      <c r="AV59" s="17">
        <v>8.4960203494174394E-2</v>
      </c>
      <c r="AW59" s="17">
        <v>0.102626967534695</v>
      </c>
      <c r="AX59" s="17"/>
      <c r="AY59" s="17">
        <v>6.2980353162606598E-2</v>
      </c>
      <c r="AZ59" s="17">
        <v>7.1437287077912498E-2</v>
      </c>
      <c r="BA59" s="17"/>
      <c r="BB59" s="17">
        <v>3.1156773985112199E-2</v>
      </c>
      <c r="BC59" s="17">
        <v>7.9117890851675393E-2</v>
      </c>
      <c r="BD59" s="17"/>
      <c r="BE59" s="17">
        <v>1</v>
      </c>
      <c r="BF59" s="17">
        <v>0</v>
      </c>
      <c r="BG59" s="17"/>
      <c r="BH59" s="17">
        <v>2.7119237405142899E-2</v>
      </c>
      <c r="BI59" s="17">
        <v>7.3900422039466798E-2</v>
      </c>
      <c r="BJ59" s="17"/>
      <c r="BK59" s="17">
        <v>7.9959107589366196E-2</v>
      </c>
      <c r="BL59" s="17">
        <v>6.9931200606115101E-2</v>
      </c>
      <c r="BM59" s="17"/>
      <c r="BN59" s="17">
        <v>0.15668266671630199</v>
      </c>
      <c r="BO59" s="17">
        <v>6.8709707659772204E-2</v>
      </c>
      <c r="BP59" s="17"/>
      <c r="BQ59" s="17">
        <v>0.11934837872682399</v>
      </c>
      <c r="BR59" s="17">
        <v>6.9284582095678601E-2</v>
      </c>
      <c r="BS59" s="17"/>
      <c r="BT59" s="17">
        <v>5.7824270816392499E-2</v>
      </c>
      <c r="BU59" s="17">
        <v>7.1543052629622503E-2</v>
      </c>
      <c r="BV59" s="17"/>
      <c r="BW59" s="17">
        <v>9.4522489820405994E-2</v>
      </c>
      <c r="BX59" s="17">
        <v>5.8215953433434102E-2</v>
      </c>
      <c r="BY59" s="17"/>
      <c r="BZ59" s="17">
        <v>9.4522489820405994E-2</v>
      </c>
      <c r="CA59" s="17">
        <v>5.8215953433434102E-2</v>
      </c>
    </row>
    <row r="60" spans="2:79" x14ac:dyDescent="0.25">
      <c r="B60" t="s">
        <v>112</v>
      </c>
      <c r="C60" s="17">
        <v>6.0152211948516797E-2</v>
      </c>
      <c r="D60" s="17">
        <v>6.1510267765323097E-2</v>
      </c>
      <c r="E60" s="17">
        <v>5.2439711878663801E-2</v>
      </c>
      <c r="F60" s="17">
        <v>7.0242691288771406E-2</v>
      </c>
      <c r="G60" s="17">
        <v>4.73461265964156E-2</v>
      </c>
      <c r="H60" s="17">
        <v>5.54449148466096E-2</v>
      </c>
      <c r="I60" s="17">
        <v>5.8045525336852102E-2</v>
      </c>
      <c r="J60" s="17">
        <v>7.3130674038090995E-2</v>
      </c>
      <c r="K60" s="17">
        <v>3.5489091466018398E-2</v>
      </c>
      <c r="L60" s="17">
        <v>0.115625697025054</v>
      </c>
      <c r="M60" s="17"/>
      <c r="N60" s="17">
        <v>5.4073562210705299E-2</v>
      </c>
      <c r="O60" s="17">
        <v>0.12896009763778901</v>
      </c>
      <c r="P60" s="17">
        <v>0.18821094584116899</v>
      </c>
      <c r="Q60" s="17">
        <v>0.1976996237102</v>
      </c>
      <c r="R60" s="17"/>
      <c r="S60" s="17">
        <v>6.0672635982160002E-2</v>
      </c>
      <c r="T60" s="17">
        <v>6.3341461862821094E-2</v>
      </c>
      <c r="U60" s="17">
        <v>5.6655310634916099E-2</v>
      </c>
      <c r="V60" s="17">
        <v>5.7147372915873698E-2</v>
      </c>
      <c r="W60" s="17">
        <v>5.1626841929008002E-2</v>
      </c>
      <c r="X60" s="17">
        <v>9.7915216952167802E-2</v>
      </c>
      <c r="Y60" s="17">
        <v>6.0147032353627998E-2</v>
      </c>
      <c r="Z60" s="17"/>
      <c r="AA60" s="17">
        <v>7.7785239004813905E-2</v>
      </c>
      <c r="AB60" s="17">
        <v>5.1032463131827001E-2</v>
      </c>
      <c r="AC60" s="17"/>
      <c r="AD60" s="17">
        <v>7.1771833860126005E-2</v>
      </c>
      <c r="AE60" s="17">
        <v>0.11409925268830599</v>
      </c>
      <c r="AF60" s="17">
        <v>8.1943494074580306E-2</v>
      </c>
      <c r="AG60" s="17"/>
      <c r="AH60" s="17">
        <v>0.111068812621875</v>
      </c>
      <c r="AI60" s="17">
        <v>5.8268104401883597E-2</v>
      </c>
      <c r="AJ60" s="17"/>
      <c r="AK60" s="17">
        <v>5.2781984668464697E-2</v>
      </c>
      <c r="AL60" s="17">
        <v>6.5089316543979606E-2</v>
      </c>
      <c r="AM60" s="17"/>
      <c r="AN60" s="17">
        <v>5.9880735002460099E-2</v>
      </c>
      <c r="AO60" s="17">
        <v>0.1976996237102</v>
      </c>
      <c r="AP60" s="17"/>
      <c r="AQ60" s="17">
        <v>6.5431854423407904E-2</v>
      </c>
      <c r="AR60" s="17">
        <v>5.8783252870104802E-2</v>
      </c>
      <c r="AS60" s="17"/>
      <c r="AT60" s="17">
        <v>4.8311994105904497E-2</v>
      </c>
      <c r="AU60" s="17">
        <v>5.2283689996249799E-2</v>
      </c>
      <c r="AV60" s="17">
        <v>8.4116321380471398E-2</v>
      </c>
      <c r="AW60" s="17">
        <v>0.206884770298953</v>
      </c>
      <c r="AX60" s="17"/>
      <c r="AY60" s="17">
        <v>8.5477979410442301E-2</v>
      </c>
      <c r="AZ60" s="17">
        <v>5.7125189586307003E-2</v>
      </c>
      <c r="BA60" s="17"/>
      <c r="BB60" s="17">
        <v>7.6185672791181797E-2</v>
      </c>
      <c r="BC60" s="17">
        <v>5.6645195098822897E-2</v>
      </c>
      <c r="BD60" s="17"/>
      <c r="BE60" s="17">
        <v>6.8189664787457596E-2</v>
      </c>
      <c r="BF60" s="17">
        <v>5.9542273371377998E-2</v>
      </c>
      <c r="BG60" s="17"/>
      <c r="BH60" s="17">
        <v>3.5083627165016999E-2</v>
      </c>
      <c r="BI60" s="17">
        <v>6.2095804145923597E-2</v>
      </c>
      <c r="BJ60" s="17"/>
      <c r="BK60" s="17">
        <v>1</v>
      </c>
      <c r="BL60" s="17">
        <v>0</v>
      </c>
      <c r="BM60" s="17"/>
      <c r="BN60" s="17">
        <v>0.181879785662868</v>
      </c>
      <c r="BO60" s="17">
        <v>5.7573918119779501E-2</v>
      </c>
      <c r="BP60" s="17"/>
      <c r="BQ60" s="17">
        <v>0.106544097176217</v>
      </c>
      <c r="BR60" s="17">
        <v>5.8964407214428298E-2</v>
      </c>
      <c r="BS60" s="17"/>
      <c r="BT60" s="17">
        <v>8.1126264993222993E-2</v>
      </c>
      <c r="BU60" s="17">
        <v>5.8487751900113301E-2</v>
      </c>
      <c r="BV60" s="17"/>
      <c r="BW60" s="17">
        <v>7.7193385705320305E-2</v>
      </c>
      <c r="BX60" s="17">
        <v>5.1401168166425898E-2</v>
      </c>
      <c r="BY60" s="17"/>
      <c r="BZ60" s="17">
        <v>7.7193385705320305E-2</v>
      </c>
      <c r="CA60" s="17">
        <v>5.1401168166425898E-2</v>
      </c>
    </row>
    <row r="61" spans="2:79" x14ac:dyDescent="0.25">
      <c r="B61" t="s">
        <v>113</v>
      </c>
      <c r="C61" s="17">
        <v>2.4964532871953202E-2</v>
      </c>
      <c r="D61" s="17">
        <v>4.5974504507726201E-2</v>
      </c>
      <c r="E61" s="17">
        <v>2.1903322591323798E-2</v>
      </c>
      <c r="F61" s="17">
        <v>3.1002376048812501E-2</v>
      </c>
      <c r="G61" s="17">
        <v>8.0850206158848102E-3</v>
      </c>
      <c r="H61" s="17">
        <v>2.1236695417109899E-2</v>
      </c>
      <c r="I61" s="17">
        <v>2.6198703308955101E-2</v>
      </c>
      <c r="J61" s="17">
        <v>1.18558302984895E-2</v>
      </c>
      <c r="K61" s="17">
        <v>2.0137762916836398E-2</v>
      </c>
      <c r="L61" s="17">
        <v>3.58989414333859E-2</v>
      </c>
      <c r="M61" s="17"/>
      <c r="N61" s="17">
        <v>2.2487179250614601E-2</v>
      </c>
      <c r="O61" s="17">
        <v>4.9063515585461799E-2</v>
      </c>
      <c r="P61" s="17">
        <v>9.2331889437431799E-2</v>
      </c>
      <c r="Q61" s="17">
        <v>0.12635955659454001</v>
      </c>
      <c r="R61" s="17"/>
      <c r="S61" s="17">
        <v>2.2474418520565399E-2</v>
      </c>
      <c r="T61" s="17">
        <v>5.7024836877496397E-2</v>
      </c>
      <c r="U61" s="17">
        <v>4.73019339695595E-2</v>
      </c>
      <c r="V61" s="17">
        <v>1.4179678719804399E-2</v>
      </c>
      <c r="W61" s="17">
        <v>3.3903286237160601E-2</v>
      </c>
      <c r="X61" s="17">
        <v>3.8689938384292397E-2</v>
      </c>
      <c r="Y61" s="17">
        <v>2.07022530923461E-2</v>
      </c>
      <c r="Z61" s="17"/>
      <c r="AA61" s="17">
        <v>5.0998121746447203E-2</v>
      </c>
      <c r="AB61" s="17">
        <v>1.15000386263344E-2</v>
      </c>
      <c r="AC61" s="17"/>
      <c r="AD61" s="17">
        <v>4.14511372598515E-2</v>
      </c>
      <c r="AE61" s="17">
        <v>8.8439645585614304E-2</v>
      </c>
      <c r="AF61" s="17">
        <v>4.9485697513848001E-2</v>
      </c>
      <c r="AG61" s="17"/>
      <c r="AH61" s="17">
        <v>6.0070573074740903E-2</v>
      </c>
      <c r="AI61" s="17">
        <v>2.36654760927545E-2</v>
      </c>
      <c r="AJ61" s="17"/>
      <c r="AK61" s="17">
        <v>2.4192823284166099E-2</v>
      </c>
      <c r="AL61" s="17">
        <v>2.54814790674305E-2</v>
      </c>
      <c r="AM61" s="17"/>
      <c r="AN61" s="17">
        <v>2.4764409794150399E-2</v>
      </c>
      <c r="AO61" s="17">
        <v>0.12635955659454001</v>
      </c>
      <c r="AP61" s="17"/>
      <c r="AQ61" s="17">
        <v>5.6249596333992499E-2</v>
      </c>
      <c r="AR61" s="17">
        <v>1.6852625323528599E-2</v>
      </c>
      <c r="AS61" s="17"/>
      <c r="AT61" s="17">
        <v>9.3040784937780292E-3</v>
      </c>
      <c r="AU61" s="17">
        <v>1.8889455325094499E-2</v>
      </c>
      <c r="AV61" s="17">
        <v>5.5661751946860197E-2</v>
      </c>
      <c r="AW61" s="17">
        <v>0.14331195616786899</v>
      </c>
      <c r="AX61" s="17"/>
      <c r="AY61" s="17">
        <v>0.12048758089645401</v>
      </c>
      <c r="AZ61" s="17">
        <v>1.35472914038986E-2</v>
      </c>
      <c r="BA61" s="17"/>
      <c r="BB61" s="17">
        <v>3.8815648000882302E-2</v>
      </c>
      <c r="BC61" s="17">
        <v>2.1945941825187599E-2</v>
      </c>
      <c r="BD61" s="17"/>
      <c r="BE61" s="17">
        <v>4.2241466080725203E-2</v>
      </c>
      <c r="BF61" s="17">
        <v>2.36534373955824E-2</v>
      </c>
      <c r="BG61" s="17"/>
      <c r="BH61" s="17">
        <v>3.0047205524290001E-2</v>
      </c>
      <c r="BI61" s="17">
        <v>2.45704682291196E-2</v>
      </c>
      <c r="BJ61" s="17"/>
      <c r="BK61" s="17">
        <v>4.42182179193134E-2</v>
      </c>
      <c r="BL61" s="17">
        <v>2.3732257009326699E-2</v>
      </c>
      <c r="BM61" s="17"/>
      <c r="BN61" s="17">
        <v>0.191020653363531</v>
      </c>
      <c r="BO61" s="17">
        <v>2.1447322616106199E-2</v>
      </c>
      <c r="BP61" s="17"/>
      <c r="BQ61" s="17">
        <v>1</v>
      </c>
      <c r="BR61" s="17">
        <v>0</v>
      </c>
      <c r="BS61" s="17"/>
      <c r="BT61" s="17">
        <v>7.7929427463749604E-2</v>
      </c>
      <c r="BU61" s="17">
        <v>2.0761341870765299E-2</v>
      </c>
      <c r="BV61" s="17"/>
      <c r="BW61" s="17">
        <v>5.0553932181223303E-2</v>
      </c>
      <c r="BX61" s="17">
        <v>1.1823774089218199E-2</v>
      </c>
      <c r="BY61" s="17"/>
      <c r="BZ61" s="17">
        <v>5.0553932181223303E-2</v>
      </c>
      <c r="CA61" s="17">
        <v>1.1823774089218199E-2</v>
      </c>
    </row>
    <row r="62" spans="2:79" x14ac:dyDescent="0.25">
      <c r="B62" t="s">
        <v>114</v>
      </c>
      <c r="C62" s="17">
        <v>2.0741529581003299E-2</v>
      </c>
      <c r="D62" s="17">
        <v>3.4550770288901897E-2</v>
      </c>
      <c r="E62" s="17">
        <v>1.4247937822340399E-2</v>
      </c>
      <c r="F62" s="17">
        <v>1.09345316619981E-2</v>
      </c>
      <c r="G62" s="17">
        <v>1.07962561626381E-2</v>
      </c>
      <c r="H62" s="17">
        <v>2.7142760125957899E-2</v>
      </c>
      <c r="I62" s="17">
        <v>1.6176651740504599E-2</v>
      </c>
      <c r="J62" s="17">
        <v>3.9566899508306198E-2</v>
      </c>
      <c r="K62" s="17">
        <v>1.83439334510501E-2</v>
      </c>
      <c r="L62" s="17">
        <v>2.73928312317075E-2</v>
      </c>
      <c r="M62" s="17"/>
      <c r="N62" s="17">
        <v>1.9638946471856499E-2</v>
      </c>
      <c r="O62" s="17">
        <v>3.1632610956743301E-2</v>
      </c>
      <c r="P62" s="17">
        <v>4.8269590863160301E-2</v>
      </c>
      <c r="Q62" s="17">
        <v>7.2926028202075097E-2</v>
      </c>
      <c r="R62" s="17"/>
      <c r="S62" s="17">
        <v>2.0910147769580601E-2</v>
      </c>
      <c r="T62" s="17">
        <v>4.0601199329333697E-2</v>
      </c>
      <c r="U62" s="17">
        <v>2.0089360451127702E-2</v>
      </c>
      <c r="V62" s="17">
        <v>1.7282091616726201E-2</v>
      </c>
      <c r="W62" s="17">
        <v>1.5717344079019799E-2</v>
      </c>
      <c r="X62" s="17">
        <v>2.1251265284240199E-2</v>
      </c>
      <c r="Y62" s="17">
        <v>1.7958458163141601E-2</v>
      </c>
      <c r="Z62" s="17"/>
      <c r="AA62" s="17">
        <v>3.4325800673361002E-2</v>
      </c>
      <c r="AB62" s="17">
        <v>1.3715785230666201E-2</v>
      </c>
      <c r="AC62" s="17"/>
      <c r="AD62" s="17">
        <v>3.2204519426531103E-2</v>
      </c>
      <c r="AE62" s="17">
        <v>4.2069597162938503E-2</v>
      </c>
      <c r="AF62" s="17">
        <v>3.60218565556659E-2</v>
      </c>
      <c r="AG62" s="17"/>
      <c r="AH62" s="17">
        <v>6.35252167143599E-2</v>
      </c>
      <c r="AI62" s="17">
        <v>1.9158370714647099E-2</v>
      </c>
      <c r="AJ62" s="17"/>
      <c r="AK62" s="17">
        <v>1.7384126138221202E-2</v>
      </c>
      <c r="AL62" s="17">
        <v>2.2990558184374298E-2</v>
      </c>
      <c r="AM62" s="17"/>
      <c r="AN62" s="17">
        <v>2.0638533180448101E-2</v>
      </c>
      <c r="AO62" s="17">
        <v>7.2926028202075097E-2</v>
      </c>
      <c r="AP62" s="17"/>
      <c r="AQ62" s="17">
        <v>4.3644748192994E-2</v>
      </c>
      <c r="AR62" s="17">
        <v>1.4802951506285401E-2</v>
      </c>
      <c r="AS62" s="17"/>
      <c r="AT62" s="17">
        <v>1.06053528298337E-2</v>
      </c>
      <c r="AU62" s="17">
        <v>2.21671507579645E-2</v>
      </c>
      <c r="AV62" s="17">
        <v>3.3865120177048097E-2</v>
      </c>
      <c r="AW62" s="17">
        <v>5.8164486191975603E-2</v>
      </c>
      <c r="AX62" s="17"/>
      <c r="AY62" s="17">
        <v>4.6754031639328897E-2</v>
      </c>
      <c r="AZ62" s="17">
        <v>1.7632426350629098E-2</v>
      </c>
      <c r="BA62" s="17"/>
      <c r="BB62" s="17">
        <v>2.5524911512285999E-2</v>
      </c>
      <c r="BC62" s="17">
        <v>1.96992415536426E-2</v>
      </c>
      <c r="BD62" s="17"/>
      <c r="BE62" s="17">
        <v>4.60745126119146E-2</v>
      </c>
      <c r="BF62" s="17">
        <v>1.8819084257319301E-2</v>
      </c>
      <c r="BG62" s="17"/>
      <c r="BH62" s="17">
        <v>3.13991526441132E-2</v>
      </c>
      <c r="BI62" s="17">
        <v>1.99152335133451E-2</v>
      </c>
      <c r="BJ62" s="17"/>
      <c r="BK62" s="17">
        <v>6.2715315568805996E-2</v>
      </c>
      <c r="BL62" s="17">
        <v>1.8055120033501501E-2</v>
      </c>
      <c r="BM62" s="17"/>
      <c r="BN62" s="17">
        <v>1</v>
      </c>
      <c r="BO62" s="17">
        <v>0</v>
      </c>
      <c r="BP62" s="17"/>
      <c r="BQ62" s="17">
        <v>0.15870757737163599</v>
      </c>
      <c r="BR62" s="17">
        <v>1.7209085837774502E-2</v>
      </c>
      <c r="BS62" s="17"/>
      <c r="BT62" s="17">
        <v>2.2767306799637701E-2</v>
      </c>
      <c r="BU62" s="17">
        <v>2.0580767841715499E-2</v>
      </c>
      <c r="BV62" s="17"/>
      <c r="BW62" s="17">
        <v>3.4127731304361197E-2</v>
      </c>
      <c r="BX62" s="17">
        <v>1.38673999565555E-2</v>
      </c>
      <c r="BY62" s="17"/>
      <c r="BZ62" s="17">
        <v>3.4127731304361197E-2</v>
      </c>
      <c r="CA62" s="17">
        <v>1.38673999565555E-2</v>
      </c>
    </row>
    <row r="63" spans="2:79" x14ac:dyDescent="0.25">
      <c r="B63" t="s">
        <v>115</v>
      </c>
      <c r="C63" s="17">
        <v>0.49329728254951599</v>
      </c>
      <c r="D63" s="17">
        <v>0.44231664986854302</v>
      </c>
      <c r="E63" s="17">
        <v>0.52929293117111398</v>
      </c>
      <c r="F63" s="17">
        <v>0.50654909645065505</v>
      </c>
      <c r="G63" s="17">
        <v>0.50582097038668195</v>
      </c>
      <c r="H63" s="17">
        <v>0.53627536062743997</v>
      </c>
      <c r="I63" s="17">
        <v>0.52351988157678997</v>
      </c>
      <c r="J63" s="17">
        <v>0.43053248045280601</v>
      </c>
      <c r="K63" s="17">
        <v>0.39713535939643202</v>
      </c>
      <c r="L63" s="17">
        <v>0.40323153635171</v>
      </c>
      <c r="M63" s="17"/>
      <c r="N63" s="17">
        <v>0.49977820936320799</v>
      </c>
      <c r="O63" s="17">
        <v>0.42849013386368101</v>
      </c>
      <c r="P63" s="17">
        <v>0.33356147516546902</v>
      </c>
      <c r="Q63" s="17">
        <v>0.20040783425578501</v>
      </c>
      <c r="R63" s="17"/>
      <c r="S63" s="17">
        <v>0.52241874819023504</v>
      </c>
      <c r="T63" s="17">
        <v>0.39778683887232802</v>
      </c>
      <c r="U63" s="17">
        <v>0.43484362303504398</v>
      </c>
      <c r="V63" s="17">
        <v>0.52574767658177601</v>
      </c>
      <c r="W63" s="17">
        <v>0.43345333666323599</v>
      </c>
      <c r="X63" s="17">
        <v>0.43178831862057998</v>
      </c>
      <c r="Y63" s="17">
        <v>0.46037180490326501</v>
      </c>
      <c r="Z63" s="17"/>
      <c r="AA63" s="17">
        <v>0.39247140072744602</v>
      </c>
      <c r="AB63" s="17">
        <v>0.545444126849295</v>
      </c>
      <c r="AC63" s="17"/>
      <c r="AD63" s="17">
        <v>0.36428134041682297</v>
      </c>
      <c r="AE63" s="17">
        <v>0.39659906530653599</v>
      </c>
      <c r="AF63" s="17">
        <v>0.40472278638904902</v>
      </c>
      <c r="AG63" s="17"/>
      <c r="AH63" s="17">
        <v>0.34390272390603899</v>
      </c>
      <c r="AI63" s="17">
        <v>0.498825448445189</v>
      </c>
      <c r="AJ63" s="17"/>
      <c r="AK63" s="17">
        <v>0.54236136546386104</v>
      </c>
      <c r="AL63" s="17">
        <v>0.46043065577883202</v>
      </c>
      <c r="AM63" s="17"/>
      <c r="AN63" s="17">
        <v>0.49387535764330798</v>
      </c>
      <c r="AO63" s="17">
        <v>0.20040783425578501</v>
      </c>
      <c r="AP63" s="17"/>
      <c r="AQ63" s="17">
        <v>0.38389540375963399</v>
      </c>
      <c r="AR63" s="17">
        <v>0.52166410774212901</v>
      </c>
      <c r="AS63" s="17"/>
      <c r="AT63" s="17">
        <v>0.57471241296424203</v>
      </c>
      <c r="AU63" s="17">
        <v>0.48707495808550699</v>
      </c>
      <c r="AV63" s="17">
        <v>0.371543316704667</v>
      </c>
      <c r="AW63" s="17">
        <v>0.24686722075919501</v>
      </c>
      <c r="AX63" s="17"/>
      <c r="AY63" s="17">
        <v>0</v>
      </c>
      <c r="AZ63" s="17">
        <v>0.55225786124627596</v>
      </c>
      <c r="BA63" s="17"/>
      <c r="BB63" s="17">
        <v>0</v>
      </c>
      <c r="BC63" s="17">
        <v>0.60082048388957399</v>
      </c>
      <c r="BD63" s="17"/>
      <c r="BE63" s="17">
        <v>0</v>
      </c>
      <c r="BF63" s="17">
        <v>0.53073215758441405</v>
      </c>
      <c r="BG63" s="17"/>
      <c r="BH63" s="17">
        <v>0</v>
      </c>
      <c r="BI63" s="17">
        <v>0.531543109254352</v>
      </c>
      <c r="BJ63" s="17"/>
      <c r="BK63" s="17">
        <v>0</v>
      </c>
      <c r="BL63" s="17">
        <v>0.52486933397186797</v>
      </c>
      <c r="BM63" s="17"/>
      <c r="BN63" s="17">
        <v>0</v>
      </c>
      <c r="BO63" s="17">
        <v>0.50374573971103698</v>
      </c>
      <c r="BP63" s="17"/>
      <c r="BQ63" s="17">
        <v>0</v>
      </c>
      <c r="BR63" s="17">
        <v>0.50592752692629295</v>
      </c>
      <c r="BS63" s="17"/>
      <c r="BT63" s="17">
        <v>0</v>
      </c>
      <c r="BU63" s="17">
        <v>0.532444395272057</v>
      </c>
      <c r="BV63" s="17"/>
      <c r="BW63" s="17">
        <v>0.39352122280705198</v>
      </c>
      <c r="BX63" s="17">
        <v>0.54453463742140196</v>
      </c>
      <c r="BY63" s="17"/>
      <c r="BZ63" s="17">
        <v>0.39352122280705198</v>
      </c>
      <c r="CA63" s="17">
        <v>0.54453463742140196</v>
      </c>
    </row>
    <row r="64" spans="2:79" x14ac:dyDescent="0.25">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c r="CA64" s="17"/>
    </row>
    <row r="65" spans="2:79" x14ac:dyDescent="0.25">
      <c r="B65" s="6" t="s">
        <v>135</v>
      </c>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c r="CA65" s="17"/>
    </row>
    <row r="66" spans="2:79" x14ac:dyDescent="0.25">
      <c r="B66" s="24" t="s">
        <v>77</v>
      </c>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row>
    <row r="67" spans="2:79" x14ac:dyDescent="0.25">
      <c r="B67" t="s">
        <v>117</v>
      </c>
      <c r="C67" s="17">
        <v>2.73279137305272E-2</v>
      </c>
      <c r="D67" s="17">
        <v>3.3770821699741799E-2</v>
      </c>
      <c r="E67" s="17">
        <v>9.2452310810684397E-3</v>
      </c>
      <c r="F67" s="17">
        <v>3.1364513052805999E-2</v>
      </c>
      <c r="G67" s="17">
        <v>1.5244181462123E-2</v>
      </c>
      <c r="H67" s="17">
        <v>6.1213941916488497E-2</v>
      </c>
      <c r="I67" s="17">
        <v>1.5076648019569001E-2</v>
      </c>
      <c r="J67" s="17">
        <v>2.9569291311994501E-2</v>
      </c>
      <c r="K67" s="17">
        <v>3.53413257360776E-3</v>
      </c>
      <c r="L67" s="17">
        <v>4.0334240134627303E-2</v>
      </c>
      <c r="M67" s="17"/>
      <c r="N67" s="17">
        <v>2.77563838664419E-2</v>
      </c>
      <c r="O67" s="17">
        <v>2.3344714798811401E-2</v>
      </c>
      <c r="P67" s="17">
        <v>1.47078762901445E-2</v>
      </c>
      <c r="Q67" s="17">
        <v>8.9337953738068097E-3</v>
      </c>
      <c r="R67" s="17"/>
      <c r="S67" s="17">
        <v>2.1121530962259698E-2</v>
      </c>
      <c r="T67" s="17">
        <v>1.06190354876858E-2</v>
      </c>
      <c r="U67" s="17">
        <v>2.1510272736221098E-2</v>
      </c>
      <c r="V67" s="17">
        <v>4.1846222620128201E-2</v>
      </c>
      <c r="W67" s="17">
        <v>7.4332566032940701E-3</v>
      </c>
      <c r="X67" s="17">
        <v>3.4891318015193698E-2</v>
      </c>
      <c r="Y67" s="17">
        <v>9.6845384000560693E-3</v>
      </c>
      <c r="Z67" s="17"/>
      <c r="AA67" s="17">
        <v>1.1124489069983701E-2</v>
      </c>
      <c r="AB67" s="17">
        <v>3.5708276467028503E-2</v>
      </c>
      <c r="AC67" s="17"/>
      <c r="AD67" s="17">
        <v>1.18921091029601E-2</v>
      </c>
      <c r="AE67" s="17">
        <v>3.9250459545945302E-4</v>
      </c>
      <c r="AF67" s="17">
        <v>1.4174252410721899E-2</v>
      </c>
      <c r="AG67" s="17"/>
      <c r="AH67" s="17">
        <v>9.7254751854268897E-4</v>
      </c>
      <c r="AI67" s="17">
        <v>2.8303162347237398E-2</v>
      </c>
      <c r="AJ67" s="17"/>
      <c r="AK67" s="17">
        <v>3.4156003863426702E-2</v>
      </c>
      <c r="AL67" s="17">
        <v>2.2753971314312501E-2</v>
      </c>
      <c r="AM67" s="17"/>
      <c r="AN67" s="17">
        <v>2.7364218151038799E-2</v>
      </c>
      <c r="AO67" s="17">
        <v>8.9337953738068097E-3</v>
      </c>
      <c r="AP67" s="17"/>
      <c r="AQ67" s="17">
        <v>8.7763397454869701E-3</v>
      </c>
      <c r="AR67" s="17">
        <v>3.2138153390964597E-2</v>
      </c>
      <c r="AS67" s="17"/>
      <c r="AT67" s="17">
        <v>4.60101397989717E-2</v>
      </c>
      <c r="AU67" s="17">
        <v>1.2039476150263399E-2</v>
      </c>
      <c r="AV67" s="17">
        <v>2.12857133579114E-2</v>
      </c>
      <c r="AW67" s="17">
        <v>3.6417581779477903E-2</v>
      </c>
      <c r="AX67" s="17"/>
      <c r="AY67" s="17">
        <v>6.5722562420123202E-3</v>
      </c>
      <c r="AZ67" s="17">
        <v>2.9808700915142799E-2</v>
      </c>
      <c r="BA67" s="17"/>
      <c r="BB67" s="17">
        <v>2.2557588528903799E-2</v>
      </c>
      <c r="BC67" s="17">
        <v>2.8367992329206601E-2</v>
      </c>
      <c r="BD67" s="17"/>
      <c r="BE67" s="17">
        <v>8.7459112547526707E-3</v>
      </c>
      <c r="BF67" s="17">
        <v>2.8738047062265001E-2</v>
      </c>
      <c r="BG67" s="17"/>
      <c r="BH67" s="17">
        <v>1.0866527655885E-2</v>
      </c>
      <c r="BI67" s="17">
        <v>2.86041812904827E-2</v>
      </c>
      <c r="BJ67" s="17"/>
      <c r="BK67" s="17">
        <v>5.4536736317778403E-2</v>
      </c>
      <c r="BL67" s="17">
        <v>2.5586492530259099E-2</v>
      </c>
      <c r="BM67" s="17"/>
      <c r="BN67" s="17">
        <v>2.8622803182177099E-2</v>
      </c>
      <c r="BO67" s="17">
        <v>2.7300486867572301E-2</v>
      </c>
      <c r="BP67" s="17"/>
      <c r="BQ67" s="17">
        <v>7.2445257950293903E-3</v>
      </c>
      <c r="BR67" s="17">
        <v>2.7842123126184001E-2</v>
      </c>
      <c r="BS67" s="17"/>
      <c r="BT67" s="17">
        <v>4.6344627705113299E-3</v>
      </c>
      <c r="BU67" s="17">
        <v>2.9128821852712102E-2</v>
      </c>
      <c r="BV67" s="17"/>
      <c r="BW67" s="17">
        <v>1.1133159092310999E-2</v>
      </c>
      <c r="BX67" s="17">
        <v>3.5644301375050098E-2</v>
      </c>
      <c r="BY67" s="17"/>
      <c r="BZ67" s="17">
        <v>1.1133159092310999E-2</v>
      </c>
      <c r="CA67" s="17">
        <v>3.5644301375050098E-2</v>
      </c>
    </row>
    <row r="68" spans="2:79" x14ac:dyDescent="0.25">
      <c r="B68" t="s">
        <v>118</v>
      </c>
      <c r="C68" s="17">
        <v>1.8030040562419501E-3</v>
      </c>
      <c r="D68" s="17">
        <v>2.8058290471136E-4</v>
      </c>
      <c r="E68" s="17">
        <v>1.84853506720504E-3</v>
      </c>
      <c r="F68" s="17">
        <v>2.126726380726E-3</v>
      </c>
      <c r="G68" s="17">
        <v>3.1534226111945502E-3</v>
      </c>
      <c r="H68" s="17">
        <v>2.48926264346171E-3</v>
      </c>
      <c r="I68" s="17">
        <v>2.7684144780431102E-3</v>
      </c>
      <c r="J68" s="17">
        <v>2.7523021385059499E-5</v>
      </c>
      <c r="K68" s="17">
        <v>2.5653249232416599E-5</v>
      </c>
      <c r="L68" s="17">
        <v>1.44522905147899E-4</v>
      </c>
      <c r="M68" s="17"/>
      <c r="N68" s="17">
        <v>1.4257868273596199E-3</v>
      </c>
      <c r="O68" s="17">
        <v>6.18191122492641E-3</v>
      </c>
      <c r="P68" s="17">
        <v>9.2590173591411903E-3</v>
      </c>
      <c r="Q68" s="17">
        <v>9.4383447394064297E-3</v>
      </c>
      <c r="R68" s="17"/>
      <c r="S68" s="17">
        <v>2.00364225208017E-3</v>
      </c>
      <c r="T68" s="17">
        <v>1.81649851321157E-3</v>
      </c>
      <c r="U68" s="17">
        <v>1.0000683667435301E-3</v>
      </c>
      <c r="V68" s="17">
        <v>1.38828598032866E-3</v>
      </c>
      <c r="W68" s="17">
        <v>4.06993633746402E-3</v>
      </c>
      <c r="X68" s="17">
        <v>4.1406124275517597E-3</v>
      </c>
      <c r="Y68" s="17">
        <v>1.8243987613416501E-4</v>
      </c>
      <c r="Z68" s="17"/>
      <c r="AA68" s="17">
        <v>3.8512800600320101E-3</v>
      </c>
      <c r="AB68" s="17">
        <v>7.4364183770855299E-4</v>
      </c>
      <c r="AC68" s="17"/>
      <c r="AD68" s="17">
        <v>5.3081677240035801E-3</v>
      </c>
      <c r="AE68" s="17">
        <v>3.6359402963015999E-4</v>
      </c>
      <c r="AF68" s="17">
        <v>4.0187593517492601E-3</v>
      </c>
      <c r="AG68" s="17"/>
      <c r="AH68" s="17">
        <v>2.8094912103908398E-4</v>
      </c>
      <c r="AI68" s="17">
        <v>1.85932586782955E-3</v>
      </c>
      <c r="AJ68" s="17"/>
      <c r="AK68" s="17">
        <v>8.6455701898523305E-4</v>
      </c>
      <c r="AL68" s="17">
        <v>2.4316429033476102E-3</v>
      </c>
      <c r="AM68" s="17"/>
      <c r="AN68" s="17">
        <v>1.7879342054594499E-3</v>
      </c>
      <c r="AO68" s="17">
        <v>9.4383447394064297E-3</v>
      </c>
      <c r="AP68" s="17"/>
      <c r="AQ68" s="17">
        <v>1.5096703018570401E-3</v>
      </c>
      <c r="AR68" s="17">
        <v>1.87906259770184E-3</v>
      </c>
      <c r="AS68" s="17"/>
      <c r="AT68" s="17">
        <v>2.0239080131476901E-4</v>
      </c>
      <c r="AU68" s="17">
        <v>3.1007574120355099E-3</v>
      </c>
      <c r="AV68" s="17">
        <v>2.2598141594519601E-3</v>
      </c>
      <c r="AW68" s="17">
        <v>2.0797282247071299E-3</v>
      </c>
      <c r="AX68" s="17"/>
      <c r="AY68" s="17">
        <v>4.3946077498990804E-3</v>
      </c>
      <c r="AZ68" s="17">
        <v>1.49324671733882E-3</v>
      </c>
      <c r="BA68" s="17"/>
      <c r="BB68" s="17">
        <v>4.2138454763834604E-3</v>
      </c>
      <c r="BC68" s="17">
        <v>1.27757268120141E-3</v>
      </c>
      <c r="BD68" s="17"/>
      <c r="BE68" s="17">
        <v>4.4326177496703301E-4</v>
      </c>
      <c r="BF68" s="17">
        <v>1.9061908853201901E-3</v>
      </c>
      <c r="BG68" s="17"/>
      <c r="BH68" s="17">
        <v>3.33276508871822E-3</v>
      </c>
      <c r="BI68" s="17">
        <v>1.6844001688547899E-3</v>
      </c>
      <c r="BJ68" s="17"/>
      <c r="BK68" s="17">
        <v>1.24465935088222E-2</v>
      </c>
      <c r="BL68" s="17">
        <v>1.12179220812774E-3</v>
      </c>
      <c r="BM68" s="17"/>
      <c r="BN68" s="17">
        <v>1.0384985650778E-3</v>
      </c>
      <c r="BO68" s="17">
        <v>1.8191969345665499E-3</v>
      </c>
      <c r="BP68" s="17"/>
      <c r="BQ68" s="17">
        <v>3.7611758676224299E-3</v>
      </c>
      <c r="BR68" s="17">
        <v>1.7528675779268301E-3</v>
      </c>
      <c r="BS68" s="17"/>
      <c r="BT68" s="17">
        <v>1.2971100023940799E-3</v>
      </c>
      <c r="BU68" s="17">
        <v>1.84315082422999E-3</v>
      </c>
      <c r="BV68" s="17"/>
      <c r="BW68" s="17">
        <v>3.8181414731253199E-3</v>
      </c>
      <c r="BX68" s="17">
        <v>7.6818356712890197E-4</v>
      </c>
      <c r="BY68" s="17"/>
      <c r="BZ68" s="17">
        <v>3.8181414731253199E-3</v>
      </c>
      <c r="CA68" s="17">
        <v>7.6818356712890197E-4</v>
      </c>
    </row>
    <row r="69" spans="2:79" x14ac:dyDescent="0.25">
      <c r="B69" t="s">
        <v>112</v>
      </c>
      <c r="C69" s="17">
        <v>3.4795157788003302E-2</v>
      </c>
      <c r="D69" s="17">
        <v>3.3296686841285297E-2</v>
      </c>
      <c r="E69" s="17">
        <v>2.4606239299901401E-2</v>
      </c>
      <c r="F69" s="17">
        <v>4.9669338152049401E-2</v>
      </c>
      <c r="G69" s="17">
        <v>3.4321078998555098E-2</v>
      </c>
      <c r="H69" s="17">
        <v>1.9704164943993401E-2</v>
      </c>
      <c r="I69" s="17">
        <v>3.1787034609792597E-2</v>
      </c>
      <c r="J69" s="17">
        <v>6.6820445536164105E-2</v>
      </c>
      <c r="K69" s="17">
        <v>2.4548738720562499E-2</v>
      </c>
      <c r="L69" s="17">
        <v>4.1855434061746299E-2</v>
      </c>
      <c r="M69" s="17"/>
      <c r="N69" s="17">
        <v>2.9991772134762201E-2</v>
      </c>
      <c r="O69" s="17">
        <v>8.8655596787680396E-2</v>
      </c>
      <c r="P69" s="17">
        <v>0.137372254143168</v>
      </c>
      <c r="Q69" s="17">
        <v>0.15225945221915099</v>
      </c>
      <c r="R69" s="17"/>
      <c r="S69" s="17">
        <v>2.8103257130004999E-2</v>
      </c>
      <c r="T69" s="17">
        <v>4.8637190254383102E-2</v>
      </c>
      <c r="U69" s="17">
        <v>4.3438042825522598E-2</v>
      </c>
      <c r="V69" s="17">
        <v>2.7599610205992602E-2</v>
      </c>
      <c r="W69" s="17">
        <v>4.54170619625252E-2</v>
      </c>
      <c r="X69" s="17">
        <v>6.0868587924324702E-2</v>
      </c>
      <c r="Y69" s="17">
        <v>3.7772573704145398E-2</v>
      </c>
      <c r="Z69" s="17"/>
      <c r="AA69" s="17">
        <v>5.0919971943817803E-2</v>
      </c>
      <c r="AB69" s="17">
        <v>2.64554521692613E-2</v>
      </c>
      <c r="AC69" s="17"/>
      <c r="AD69" s="17">
        <v>5.0687634146354299E-2</v>
      </c>
      <c r="AE69" s="17">
        <v>5.6107147203890102E-2</v>
      </c>
      <c r="AF69" s="17">
        <v>5.4443525982254E-2</v>
      </c>
      <c r="AG69" s="17"/>
      <c r="AH69" s="17">
        <v>6.3634926872005601E-2</v>
      </c>
      <c r="AI69" s="17">
        <v>3.3727976832170999E-2</v>
      </c>
      <c r="AJ69" s="17"/>
      <c r="AK69" s="17">
        <v>3.0836293752413899E-2</v>
      </c>
      <c r="AL69" s="17">
        <v>3.7447087651254797E-2</v>
      </c>
      <c r="AM69" s="17"/>
      <c r="AN69" s="17">
        <v>3.45633188350601E-2</v>
      </c>
      <c r="AO69" s="17">
        <v>0.15225945221915099</v>
      </c>
      <c r="AP69" s="17"/>
      <c r="AQ69" s="17">
        <v>3.7042556679990998E-2</v>
      </c>
      <c r="AR69" s="17">
        <v>3.4212429481942599E-2</v>
      </c>
      <c r="AS69" s="17"/>
      <c r="AT69" s="17">
        <v>2.4912556786733899E-2</v>
      </c>
      <c r="AU69" s="17">
        <v>3.1507638644552499E-2</v>
      </c>
      <c r="AV69" s="17">
        <v>4.8808672767876302E-2</v>
      </c>
      <c r="AW69" s="17">
        <v>0.143446368512539</v>
      </c>
      <c r="AX69" s="17"/>
      <c r="AY69" s="17">
        <v>6.67334487657857E-2</v>
      </c>
      <c r="AZ69" s="17">
        <v>3.0977783994855498E-2</v>
      </c>
      <c r="BA69" s="17"/>
      <c r="BB69" s="17">
        <v>3.7162575162481698E-2</v>
      </c>
      <c r="BC69" s="17">
        <v>3.4279627662700499E-2</v>
      </c>
      <c r="BD69" s="17"/>
      <c r="BE69" s="17">
        <v>1.25327348993849E-3</v>
      </c>
      <c r="BF69" s="17">
        <v>3.7340552404092703E-2</v>
      </c>
      <c r="BG69" s="17"/>
      <c r="BH69" s="17">
        <v>1.80839979115066E-2</v>
      </c>
      <c r="BI69" s="17">
        <v>3.6090790558105101E-2</v>
      </c>
      <c r="BJ69" s="17"/>
      <c r="BK69" s="17">
        <v>0.39214738889849599</v>
      </c>
      <c r="BL69" s="17">
        <v>1.19238722252647E-2</v>
      </c>
      <c r="BM69" s="17"/>
      <c r="BN69" s="17">
        <v>3.0476852602682299E-2</v>
      </c>
      <c r="BO69" s="17">
        <v>3.4886623174769697E-2</v>
      </c>
      <c r="BP69" s="17"/>
      <c r="BQ69" s="17">
        <v>1.01456304163716E-2</v>
      </c>
      <c r="BR69" s="17">
        <v>3.5426277328874697E-2</v>
      </c>
      <c r="BS69" s="17"/>
      <c r="BT69" s="17">
        <v>2.7953749753893399E-2</v>
      </c>
      <c r="BU69" s="17">
        <v>3.5338078620869101E-2</v>
      </c>
      <c r="BV69" s="17"/>
      <c r="BW69" s="17">
        <v>5.0441837388306598E-2</v>
      </c>
      <c r="BX69" s="17">
        <v>2.6760219574199998E-2</v>
      </c>
      <c r="BY69" s="17"/>
      <c r="BZ69" s="17">
        <v>5.0441837388306598E-2</v>
      </c>
      <c r="CA69" s="17">
        <v>2.6760219574199998E-2</v>
      </c>
    </row>
    <row r="70" spans="2:79" x14ac:dyDescent="0.25">
      <c r="B70" t="s">
        <v>119</v>
      </c>
      <c r="C70" s="17">
        <v>3.37361708403296E-3</v>
      </c>
      <c r="D70" s="17">
        <v>1.81595527741654E-5</v>
      </c>
      <c r="E70" s="17">
        <v>7.4524135250675404E-3</v>
      </c>
      <c r="F70" s="17">
        <v>4.5043494227853002E-3</v>
      </c>
      <c r="G70" s="17">
        <v>1.6668818687889001E-4</v>
      </c>
      <c r="H70" s="17">
        <v>5.80789258512813E-4</v>
      </c>
      <c r="I70" s="17">
        <v>1.01241816345824E-2</v>
      </c>
      <c r="J70" s="17">
        <v>2.0511605588783901E-4</v>
      </c>
      <c r="K70" s="17">
        <v>1.09904050010555E-3</v>
      </c>
      <c r="L70" s="17">
        <v>1.6730338500454401E-3</v>
      </c>
      <c r="M70" s="17"/>
      <c r="N70" s="17">
        <v>2.9099144292468299E-3</v>
      </c>
      <c r="O70" s="17">
        <v>8.3316898740189108E-3</v>
      </c>
      <c r="P70" s="17">
        <v>1.25383323681399E-2</v>
      </c>
      <c r="Q70" s="17">
        <v>2.5703540680194401E-2</v>
      </c>
      <c r="R70" s="17"/>
      <c r="S70" s="17">
        <v>6.8952439763516997E-5</v>
      </c>
      <c r="T70" s="17">
        <v>4.2203090022974602E-3</v>
      </c>
      <c r="U70" s="17">
        <v>2.2912482673009202E-3</v>
      </c>
      <c r="V70" s="17">
        <v>3.1189342350492399E-3</v>
      </c>
      <c r="W70" s="17">
        <v>4.2301698674752902E-3</v>
      </c>
      <c r="X70" s="17">
        <v>1.29334879707316E-2</v>
      </c>
      <c r="Y70" s="17">
        <v>4.9066987450383601E-3</v>
      </c>
      <c r="Z70" s="17"/>
      <c r="AA70" s="17">
        <v>3.7013929162144198E-3</v>
      </c>
      <c r="AB70" s="17">
        <v>3.2040924046836598E-3</v>
      </c>
      <c r="AC70" s="17"/>
      <c r="AD70" s="17">
        <v>8.4670694829898504E-4</v>
      </c>
      <c r="AE70" s="17">
        <v>7.1927439933452799E-3</v>
      </c>
      <c r="AF70" s="17">
        <v>2.8264471388993601E-3</v>
      </c>
      <c r="AG70" s="17"/>
      <c r="AH70" s="17">
        <v>7.6598774678252697E-3</v>
      </c>
      <c r="AI70" s="17">
        <v>3.2150091756271001E-3</v>
      </c>
      <c r="AJ70" s="17"/>
      <c r="AK70" s="17">
        <v>3.54027438554841E-3</v>
      </c>
      <c r="AL70" s="17">
        <v>3.2619781212283299E-3</v>
      </c>
      <c r="AM70" s="17"/>
      <c r="AN70" s="17">
        <v>3.32954457560897E-3</v>
      </c>
      <c r="AO70" s="17">
        <v>2.5703540680194401E-2</v>
      </c>
      <c r="AP70" s="17"/>
      <c r="AQ70" s="17">
        <v>2.6944663951881101E-3</v>
      </c>
      <c r="AR70" s="17">
        <v>3.54971414089343E-3</v>
      </c>
      <c r="AS70" s="17"/>
      <c r="AT70" s="17">
        <v>1.4459433816694099E-4</v>
      </c>
      <c r="AU70" s="17">
        <v>6.8338089655624601E-3</v>
      </c>
      <c r="AV70" s="17">
        <v>2.66730697995357E-3</v>
      </c>
      <c r="AW70" s="17">
        <v>2.7971319301312199E-3</v>
      </c>
      <c r="AX70" s="17"/>
      <c r="AY70" s="17">
        <v>5.6670948561778301E-3</v>
      </c>
      <c r="AZ70" s="17">
        <v>3.0994927751072498E-3</v>
      </c>
      <c r="BA70" s="17"/>
      <c r="BB70" s="17">
        <v>4.6710441526911698E-4</v>
      </c>
      <c r="BC70" s="17">
        <v>4.0071510772213799E-3</v>
      </c>
      <c r="BD70" s="17"/>
      <c r="BE70" s="17">
        <v>8.5417081630677696E-4</v>
      </c>
      <c r="BF70" s="17">
        <v>3.56481042631537E-3</v>
      </c>
      <c r="BG70" s="17"/>
      <c r="BH70" s="17">
        <v>3.2422515261547298E-3</v>
      </c>
      <c r="BI70" s="17">
        <v>3.3838019857936798E-3</v>
      </c>
      <c r="BJ70" s="17"/>
      <c r="BK70" s="17">
        <v>5.6575901400462798E-3</v>
      </c>
      <c r="BL70" s="17">
        <v>3.22743806111389E-3</v>
      </c>
      <c r="BM70" s="17"/>
      <c r="BN70" s="17">
        <v>1.20386839702642E-2</v>
      </c>
      <c r="BO70" s="17">
        <v>3.1900835772303701E-3</v>
      </c>
      <c r="BP70" s="17"/>
      <c r="BQ70" s="17">
        <v>3.6019654014318499E-3</v>
      </c>
      <c r="BR70" s="17">
        <v>3.36777051817136E-3</v>
      </c>
      <c r="BS70" s="17"/>
      <c r="BT70" s="17">
        <v>8.5164779044167899E-4</v>
      </c>
      <c r="BU70" s="17">
        <v>3.5737556611375198E-3</v>
      </c>
      <c r="BV70" s="17"/>
      <c r="BW70" s="17">
        <v>3.5891885349242101E-3</v>
      </c>
      <c r="BX70" s="17">
        <v>3.26291607060277E-3</v>
      </c>
      <c r="BY70" s="17"/>
      <c r="BZ70" s="17">
        <v>3.5891885349242101E-3</v>
      </c>
      <c r="CA70" s="17">
        <v>3.26291607060277E-3</v>
      </c>
    </row>
    <row r="71" spans="2:79" x14ac:dyDescent="0.25">
      <c r="B71" t="s">
        <v>120</v>
      </c>
      <c r="C71" s="17">
        <v>2.3477311989863101E-3</v>
      </c>
      <c r="D71" s="17">
        <v>4.06029533338147E-4</v>
      </c>
      <c r="E71" s="17">
        <v>4.2609043386308501E-4</v>
      </c>
      <c r="F71" s="17">
        <v>2.52933044768771E-3</v>
      </c>
      <c r="G71" s="17">
        <v>2.2089480728017301E-5</v>
      </c>
      <c r="H71" s="17">
        <v>5.0929132614222297E-5</v>
      </c>
      <c r="I71" s="17">
        <v>4.8925912153825104E-3</v>
      </c>
      <c r="J71" s="17">
        <v>1.60527625210941E-2</v>
      </c>
      <c r="K71" s="17">
        <v>5.7679005192247303E-4</v>
      </c>
      <c r="L71" s="17">
        <v>4.64858757225597E-5</v>
      </c>
      <c r="M71" s="17"/>
      <c r="N71" s="17">
        <v>2.2925766629199001E-3</v>
      </c>
      <c r="O71" s="17">
        <v>1.4518345641283E-3</v>
      </c>
      <c r="P71" s="17">
        <v>1.0322250249954401E-2</v>
      </c>
      <c r="Q71" s="17">
        <v>1.6331379817767999E-2</v>
      </c>
      <c r="R71" s="17"/>
      <c r="S71" s="17">
        <v>2.6703525217776202E-3</v>
      </c>
      <c r="T71" s="17">
        <v>4.1181273444117498E-4</v>
      </c>
      <c r="U71" s="17">
        <v>2.9073303169943301E-4</v>
      </c>
      <c r="V71" s="17">
        <v>3.5779069012271802E-3</v>
      </c>
      <c r="W71" s="17">
        <v>5.9538598213655196E-3</v>
      </c>
      <c r="X71" s="17">
        <v>5.6013407202215495E-4</v>
      </c>
      <c r="Y71" s="17">
        <v>1.13548064327613E-4</v>
      </c>
      <c r="Z71" s="17"/>
      <c r="AA71" s="17">
        <v>3.87731882489697E-3</v>
      </c>
      <c r="AB71" s="17">
        <v>1.55663305702318E-3</v>
      </c>
      <c r="AC71" s="17"/>
      <c r="AD71" s="17">
        <v>1.2614190686016801E-3</v>
      </c>
      <c r="AE71" s="17">
        <v>1.0604165235452E-3</v>
      </c>
      <c r="AF71" s="17">
        <v>5.6834634454800102E-3</v>
      </c>
      <c r="AG71" s="17"/>
      <c r="AH71" s="17">
        <v>2.9274832367549202E-3</v>
      </c>
      <c r="AI71" s="17">
        <v>2.32627817236846E-3</v>
      </c>
      <c r="AJ71" s="17"/>
      <c r="AK71" s="17">
        <v>8.9428288767860005E-4</v>
      </c>
      <c r="AL71" s="17">
        <v>3.3213546795601901E-3</v>
      </c>
      <c r="AM71" s="17"/>
      <c r="AN71" s="17">
        <v>2.3201317103944399E-3</v>
      </c>
      <c r="AO71" s="17">
        <v>1.6331379817767999E-2</v>
      </c>
      <c r="AP71" s="17"/>
      <c r="AQ71" s="17">
        <v>7.15380238777138E-3</v>
      </c>
      <c r="AR71" s="17">
        <v>1.10156447147185E-3</v>
      </c>
      <c r="AS71" s="17"/>
      <c r="AT71" s="17">
        <v>1.3416500377111699E-4</v>
      </c>
      <c r="AU71" s="17">
        <v>2.5623671934977199E-3</v>
      </c>
      <c r="AV71" s="17">
        <v>6.5662511537882403E-3</v>
      </c>
      <c r="AW71" s="17">
        <v>3.59073932525976E-5</v>
      </c>
      <c r="AX71" s="17"/>
      <c r="AY71" s="17">
        <v>1.1348375533485699E-2</v>
      </c>
      <c r="AZ71" s="17">
        <v>1.27194339844732E-3</v>
      </c>
      <c r="BA71" s="17"/>
      <c r="BB71" s="17">
        <v>1.6932664053154801E-3</v>
      </c>
      <c r="BC71" s="17">
        <v>2.4904062347403601E-3</v>
      </c>
      <c r="BD71" s="17"/>
      <c r="BE71" s="17">
        <v>1.4915859585533001E-4</v>
      </c>
      <c r="BF71" s="17">
        <v>2.5145743857721498E-3</v>
      </c>
      <c r="BG71" s="17"/>
      <c r="BH71" s="17">
        <v>5.5233402196731797E-3</v>
      </c>
      <c r="BI71" s="17">
        <v>2.1015230876020399E-3</v>
      </c>
      <c r="BJ71" s="17"/>
      <c r="BK71" s="17">
        <v>3.85103437194058E-4</v>
      </c>
      <c r="BL71" s="17">
        <v>2.4733434551454901E-3</v>
      </c>
      <c r="BM71" s="17"/>
      <c r="BN71" s="17">
        <v>5.4759693202714198E-2</v>
      </c>
      <c r="BO71" s="17">
        <v>1.2376011432987601E-3</v>
      </c>
      <c r="BP71" s="17"/>
      <c r="BQ71" s="17">
        <v>8.0079909440194995E-4</v>
      </c>
      <c r="BR71" s="17">
        <v>2.3873384119314201E-3</v>
      </c>
      <c r="BS71" s="17"/>
      <c r="BT71" s="17">
        <v>1.53857067120453E-4</v>
      </c>
      <c r="BU71" s="17">
        <v>2.52183278230609E-3</v>
      </c>
      <c r="BV71" s="17"/>
      <c r="BW71" s="17">
        <v>3.8138214281659001E-3</v>
      </c>
      <c r="BX71" s="17">
        <v>1.5948593623897099E-3</v>
      </c>
      <c r="BY71" s="17"/>
      <c r="BZ71" s="17">
        <v>3.8138214281659001E-3</v>
      </c>
      <c r="CA71" s="17">
        <v>1.5948593623897099E-3</v>
      </c>
    </row>
    <row r="72" spans="2:79" x14ac:dyDescent="0.25">
      <c r="B72" t="s">
        <v>121</v>
      </c>
      <c r="C72" s="17">
        <v>5.2180312569004697E-2</v>
      </c>
      <c r="D72" s="17">
        <v>5.4178692216527297E-2</v>
      </c>
      <c r="E72" s="17">
        <v>3.0324023654183001E-2</v>
      </c>
      <c r="F72" s="17">
        <v>7.3435480189274302E-2</v>
      </c>
      <c r="G72" s="17">
        <v>2.3473518614262601E-2</v>
      </c>
      <c r="H72" s="17">
        <v>0.129462528683322</v>
      </c>
      <c r="I72" s="17">
        <v>4.1569932353374799E-2</v>
      </c>
      <c r="J72" s="17">
        <v>1.7103310465194602E-2</v>
      </c>
      <c r="K72" s="17">
        <v>1.0552113468646099E-2</v>
      </c>
      <c r="L72" s="17">
        <v>1.8240070467913001E-2</v>
      </c>
      <c r="M72" s="17"/>
      <c r="N72" s="17">
        <v>5.1396046011032703E-2</v>
      </c>
      <c r="O72" s="17">
        <v>6.3592109906375704E-2</v>
      </c>
      <c r="P72" s="17">
        <v>5.9785071269416797E-2</v>
      </c>
      <c r="Q72" s="17">
        <v>3.6675392753788297E-2</v>
      </c>
      <c r="R72" s="17"/>
      <c r="S72" s="17">
        <v>6.5900576533498498E-2</v>
      </c>
      <c r="T72" s="17">
        <v>1.17771262136498E-2</v>
      </c>
      <c r="U72" s="17">
        <v>4.8060613051223403E-2</v>
      </c>
      <c r="V72" s="17">
        <v>5.5107489588092799E-2</v>
      </c>
      <c r="W72" s="17">
        <v>5.97351463217526E-2</v>
      </c>
      <c r="X72" s="17">
        <v>4.8474615641376999E-2</v>
      </c>
      <c r="Y72" s="17">
        <v>5.3066904769304903E-2</v>
      </c>
      <c r="Z72" s="17"/>
      <c r="AA72" s="17">
        <v>3.5667198012667899E-2</v>
      </c>
      <c r="AB72" s="17">
        <v>6.07208459926879E-2</v>
      </c>
      <c r="AC72" s="17"/>
      <c r="AD72" s="17">
        <v>3.3262374127736999E-2</v>
      </c>
      <c r="AE72" s="17">
        <v>3.2977782808367197E-2</v>
      </c>
      <c r="AF72" s="17">
        <v>3.8669927042548999E-2</v>
      </c>
      <c r="AG72" s="17"/>
      <c r="AH72" s="17">
        <v>1.4157240761233999E-2</v>
      </c>
      <c r="AI72" s="17">
        <v>5.3587310593063299E-2</v>
      </c>
      <c r="AJ72" s="17"/>
      <c r="AK72" s="17">
        <v>3.3433029558460101E-2</v>
      </c>
      <c r="AL72" s="17">
        <v>6.4738581613748195E-2</v>
      </c>
      <c r="AM72" s="17"/>
      <c r="AN72" s="17">
        <v>5.22109145863483E-2</v>
      </c>
      <c r="AO72" s="17">
        <v>3.6675392753788297E-2</v>
      </c>
      <c r="AP72" s="17"/>
      <c r="AQ72" s="17">
        <v>3.6872939422014299E-2</v>
      </c>
      <c r="AR72" s="17">
        <v>5.6149363037075302E-2</v>
      </c>
      <c r="AS72" s="17"/>
      <c r="AT72" s="17">
        <v>6.0655571582264103E-2</v>
      </c>
      <c r="AU72" s="17">
        <v>5.0423503776937197E-2</v>
      </c>
      <c r="AV72" s="17">
        <v>4.2208876152178401E-2</v>
      </c>
      <c r="AW72" s="17">
        <v>2.6912748993446801E-2</v>
      </c>
      <c r="AX72" s="17"/>
      <c r="AY72" s="17">
        <v>3.4607262962614398E-2</v>
      </c>
      <c r="AZ72" s="17">
        <v>5.4280703572386499E-2</v>
      </c>
      <c r="BA72" s="17"/>
      <c r="BB72" s="17">
        <v>2.09131215796549E-2</v>
      </c>
      <c r="BC72" s="17">
        <v>5.8995847868524999E-2</v>
      </c>
      <c r="BD72" s="17"/>
      <c r="BE72" s="17">
        <v>1.6718544671201201E-2</v>
      </c>
      <c r="BF72" s="17">
        <v>5.48714014858337E-2</v>
      </c>
      <c r="BG72" s="17"/>
      <c r="BH72" s="17">
        <v>9.0240937303532297E-3</v>
      </c>
      <c r="BI72" s="17">
        <v>5.5526256942362198E-2</v>
      </c>
      <c r="BJ72" s="17"/>
      <c r="BK72" s="17">
        <v>8.4921089768410396E-2</v>
      </c>
      <c r="BL72" s="17">
        <v>5.0084834775158099E-2</v>
      </c>
      <c r="BM72" s="17"/>
      <c r="BN72" s="17">
        <v>4.38724964929326E-3</v>
      </c>
      <c r="BO72" s="17">
        <v>5.31926104027848E-2</v>
      </c>
      <c r="BP72" s="17"/>
      <c r="BQ72" s="17">
        <v>7.4690477245865097E-2</v>
      </c>
      <c r="BR72" s="17">
        <v>5.1603968666681099E-2</v>
      </c>
      <c r="BS72" s="17"/>
      <c r="BT72" s="17">
        <v>1.1618640373004499E-3</v>
      </c>
      <c r="BU72" s="17">
        <v>5.6229037397322303E-2</v>
      </c>
      <c r="BV72" s="17"/>
      <c r="BW72" s="17">
        <v>3.5657798867319603E-2</v>
      </c>
      <c r="BX72" s="17">
        <v>6.0665012206312201E-2</v>
      </c>
      <c r="BY72" s="17"/>
      <c r="BZ72" s="17">
        <v>3.5657798867319603E-2</v>
      </c>
      <c r="CA72" s="17">
        <v>6.0665012206312201E-2</v>
      </c>
    </row>
    <row r="73" spans="2:79" x14ac:dyDescent="0.25">
      <c r="B73" t="s">
        <v>122</v>
      </c>
      <c r="C73" s="17">
        <v>0.13688949777742601</v>
      </c>
      <c r="D73" s="17">
        <v>0.15816119715098501</v>
      </c>
      <c r="E73" s="17">
        <v>0.16623792347035801</v>
      </c>
      <c r="F73" s="17">
        <v>0.11532394415706</v>
      </c>
      <c r="G73" s="17">
        <v>0.10953827842000199</v>
      </c>
      <c r="H73" s="17">
        <v>0.14216891089935099</v>
      </c>
      <c r="I73" s="17">
        <v>0.14421656785498899</v>
      </c>
      <c r="J73" s="17">
        <v>0.119077395372831</v>
      </c>
      <c r="K73" s="17">
        <v>0.130312507616896</v>
      </c>
      <c r="L73" s="17">
        <v>0.124823013020767</v>
      </c>
      <c r="M73" s="17"/>
      <c r="N73" s="17">
        <v>0.13835029787392999</v>
      </c>
      <c r="O73" s="17">
        <v>0.119461515150489</v>
      </c>
      <c r="P73" s="17">
        <v>0.1098314079703</v>
      </c>
      <c r="Q73" s="17">
        <v>0.112700433351606</v>
      </c>
      <c r="R73" s="17"/>
      <c r="S73" s="17">
        <v>0.17181877294542799</v>
      </c>
      <c r="T73" s="17">
        <v>0.17324309576146801</v>
      </c>
      <c r="U73" s="17">
        <v>0.15946478195477201</v>
      </c>
      <c r="V73" s="17">
        <v>0.100688140273134</v>
      </c>
      <c r="W73" s="17">
        <v>0.13671082549048899</v>
      </c>
      <c r="X73" s="17">
        <v>0.17549450330782199</v>
      </c>
      <c r="Y73" s="17">
        <v>0.124317299597824</v>
      </c>
      <c r="Z73" s="17"/>
      <c r="AA73" s="17">
        <v>0.12489778031724399</v>
      </c>
      <c r="AB73" s="17">
        <v>0.14309157815582099</v>
      </c>
      <c r="AC73" s="17"/>
      <c r="AD73" s="17">
        <v>0.125725465870409</v>
      </c>
      <c r="AE73" s="17">
        <v>8.8406350136446404E-2</v>
      </c>
      <c r="AF73" s="17">
        <v>0.13676413119282901</v>
      </c>
      <c r="AG73" s="17"/>
      <c r="AH73" s="17">
        <v>8.3257216349403404E-2</v>
      </c>
      <c r="AI73" s="17">
        <v>0.13887409582296201</v>
      </c>
      <c r="AJ73" s="17"/>
      <c r="AK73" s="17">
        <v>0.13713593911459401</v>
      </c>
      <c r="AL73" s="17">
        <v>0.13672441376956401</v>
      </c>
      <c r="AM73" s="17"/>
      <c r="AN73" s="17">
        <v>0.136937239666962</v>
      </c>
      <c r="AO73" s="17">
        <v>0.112700433351606</v>
      </c>
      <c r="AP73" s="17"/>
      <c r="AQ73" s="17">
        <v>0.11847277133900901</v>
      </c>
      <c r="AR73" s="17">
        <v>0.14166477280265799</v>
      </c>
      <c r="AS73" s="17"/>
      <c r="AT73" s="17">
        <v>0.12197900200749</v>
      </c>
      <c r="AU73" s="17">
        <v>0.123996324053049</v>
      </c>
      <c r="AV73" s="17">
        <v>0.20001827541158701</v>
      </c>
      <c r="AW73" s="17">
        <v>8.5479729026077006E-2</v>
      </c>
      <c r="AX73" s="17"/>
      <c r="AY73" s="17">
        <v>7.5225528474389805E-2</v>
      </c>
      <c r="AZ73" s="17">
        <v>0.144259786330518</v>
      </c>
      <c r="BA73" s="17"/>
      <c r="BB73" s="17">
        <v>0.61066117872689996</v>
      </c>
      <c r="BC73" s="17">
        <v>3.3617105720620301E-2</v>
      </c>
      <c r="BD73" s="17"/>
      <c r="BE73" s="17">
        <v>3.9218395295826998E-2</v>
      </c>
      <c r="BF73" s="17">
        <v>0.14430146951386499</v>
      </c>
      <c r="BG73" s="17"/>
      <c r="BH73" s="17">
        <v>4.5405915433030297E-2</v>
      </c>
      <c r="BI73" s="17">
        <v>0.14398231048987001</v>
      </c>
      <c r="BJ73" s="17"/>
      <c r="BK73" s="17">
        <v>0.115759336924723</v>
      </c>
      <c r="BL73" s="17">
        <v>0.138241871991928</v>
      </c>
      <c r="BM73" s="17"/>
      <c r="BN73" s="17">
        <v>0.13642402774673801</v>
      </c>
      <c r="BO73" s="17">
        <v>0.13689935682966001</v>
      </c>
      <c r="BP73" s="17"/>
      <c r="BQ73" s="17">
        <v>0.113807836658607</v>
      </c>
      <c r="BR73" s="17">
        <v>0.13748047411333</v>
      </c>
      <c r="BS73" s="17"/>
      <c r="BT73" s="17">
        <v>5.2034508538270199E-2</v>
      </c>
      <c r="BU73" s="17">
        <v>0.14362342465342001</v>
      </c>
      <c r="BV73" s="17"/>
      <c r="BW73" s="17">
        <v>0.124955501219137</v>
      </c>
      <c r="BX73" s="17">
        <v>0.14301788587247799</v>
      </c>
      <c r="BY73" s="17"/>
      <c r="BZ73" s="17">
        <v>0.124955501219137</v>
      </c>
      <c r="CA73" s="17">
        <v>0.14301788587247799</v>
      </c>
    </row>
    <row r="74" spans="2:79" x14ac:dyDescent="0.25">
      <c r="B74" t="s">
        <v>123</v>
      </c>
      <c r="C74" s="17">
        <v>2.0661524736027202E-2</v>
      </c>
      <c r="D74" s="17">
        <v>1.7835321930261799E-2</v>
      </c>
      <c r="E74" s="17">
        <v>2.28049961609114E-2</v>
      </c>
      <c r="F74" s="17">
        <v>1.78859422602997E-2</v>
      </c>
      <c r="G74" s="17">
        <v>3.3507781019190101E-2</v>
      </c>
      <c r="H74" s="17">
        <v>2.14237568937631E-2</v>
      </c>
      <c r="I74" s="17">
        <v>1.36152675224356E-2</v>
      </c>
      <c r="J74" s="17">
        <v>1.4671914082657901E-2</v>
      </c>
      <c r="K74" s="17">
        <v>6.2597368980202E-3</v>
      </c>
      <c r="L74" s="17">
        <v>3.43475084454909E-2</v>
      </c>
      <c r="M74" s="17"/>
      <c r="N74" s="17">
        <v>1.7893256233461E-2</v>
      </c>
      <c r="O74" s="17">
        <v>5.6632386390960597E-2</v>
      </c>
      <c r="P74" s="17">
        <v>5.5688375055275498E-2</v>
      </c>
      <c r="Q74" s="17">
        <v>5.6892942846136399E-2</v>
      </c>
      <c r="R74" s="17"/>
      <c r="S74" s="17">
        <v>1.9889961199201299E-2</v>
      </c>
      <c r="T74" s="17">
        <v>2.19034881943613E-2</v>
      </c>
      <c r="U74" s="17">
        <v>2.2999494990170701E-2</v>
      </c>
      <c r="V74" s="17">
        <v>1.41473120429404E-2</v>
      </c>
      <c r="W74" s="17">
        <v>2.4369169916726999E-2</v>
      </c>
      <c r="X74" s="17">
        <v>3.1866917996302903E-2</v>
      </c>
      <c r="Y74" s="17">
        <v>2.8911547755336001E-2</v>
      </c>
      <c r="Z74" s="17"/>
      <c r="AA74" s="17">
        <v>2.1356974838567199E-2</v>
      </c>
      <c r="AB74" s="17">
        <v>2.0301840024522101E-2</v>
      </c>
      <c r="AC74" s="17"/>
      <c r="AD74" s="17">
        <v>1.7972518627551101E-2</v>
      </c>
      <c r="AE74" s="17">
        <v>1.16070964805071E-2</v>
      </c>
      <c r="AF74" s="17">
        <v>2.4593699539054201E-2</v>
      </c>
      <c r="AG74" s="17"/>
      <c r="AH74" s="17">
        <v>2.9401856580217999E-2</v>
      </c>
      <c r="AI74" s="17">
        <v>2.0338099272230799E-2</v>
      </c>
      <c r="AJ74" s="17"/>
      <c r="AK74" s="17">
        <v>1.39876606320268E-2</v>
      </c>
      <c r="AL74" s="17">
        <v>2.5132155543646201E-2</v>
      </c>
      <c r="AM74" s="17"/>
      <c r="AN74" s="17">
        <v>2.05900148863408E-2</v>
      </c>
      <c r="AO74" s="17">
        <v>5.6892942846136399E-2</v>
      </c>
      <c r="AP74" s="17"/>
      <c r="AQ74" s="17">
        <v>2.8574658753832902E-2</v>
      </c>
      <c r="AR74" s="17">
        <v>1.8609727345600902E-2</v>
      </c>
      <c r="AS74" s="17"/>
      <c r="AT74" s="17">
        <v>1.5532908669547801E-2</v>
      </c>
      <c r="AU74" s="17">
        <v>2.17756328387981E-2</v>
      </c>
      <c r="AV74" s="17">
        <v>2.8619228895307901E-2</v>
      </c>
      <c r="AW74" s="17">
        <v>2.1128204968766499E-2</v>
      </c>
      <c r="AX74" s="17"/>
      <c r="AY74" s="17">
        <v>3.1513259399072002E-3</v>
      </c>
      <c r="AZ74" s="17">
        <v>2.2754403595563501E-2</v>
      </c>
      <c r="BA74" s="17"/>
      <c r="BB74" s="17">
        <v>1.08352705792955E-2</v>
      </c>
      <c r="BC74" s="17">
        <v>2.28034807121647E-2</v>
      </c>
      <c r="BD74" s="17"/>
      <c r="BE74" s="17">
        <v>1.5809084990342701E-2</v>
      </c>
      <c r="BF74" s="17">
        <v>2.10297620686054E-2</v>
      </c>
      <c r="BG74" s="17"/>
      <c r="BH74" s="17">
        <v>1.33985769857628E-2</v>
      </c>
      <c r="BI74" s="17">
        <v>2.1224628265783699E-2</v>
      </c>
      <c r="BJ74" s="17"/>
      <c r="BK74" s="17">
        <v>3.48479516836947E-3</v>
      </c>
      <c r="BL74" s="17">
        <v>2.1760871130913399E-2</v>
      </c>
      <c r="BM74" s="17"/>
      <c r="BN74" s="17">
        <v>7.2143563709535896E-2</v>
      </c>
      <c r="BO74" s="17">
        <v>1.9571091243220699E-2</v>
      </c>
      <c r="BP74" s="17"/>
      <c r="BQ74" s="17">
        <v>2.1396321059411302E-2</v>
      </c>
      <c r="BR74" s="17">
        <v>2.0642711218378101E-2</v>
      </c>
      <c r="BS74" s="17"/>
      <c r="BT74" s="17">
        <v>2.5430519267561698E-3</v>
      </c>
      <c r="BU74" s="17">
        <v>2.20993714919611E-2</v>
      </c>
      <c r="BV74" s="17"/>
      <c r="BW74" s="17">
        <v>2.1178476542348602E-2</v>
      </c>
      <c r="BX74" s="17">
        <v>2.0396057817204001E-2</v>
      </c>
      <c r="BY74" s="17"/>
      <c r="BZ74" s="17">
        <v>2.1178476542348602E-2</v>
      </c>
      <c r="CA74" s="17">
        <v>2.0396057817204001E-2</v>
      </c>
    </row>
    <row r="75" spans="2:79" x14ac:dyDescent="0.25">
      <c r="B75" t="s">
        <v>124</v>
      </c>
      <c r="C75" s="17">
        <v>2.69716731784535E-2</v>
      </c>
      <c r="D75" s="17">
        <v>3.0750013470933001E-2</v>
      </c>
      <c r="E75" s="17">
        <v>1.5714964174704801E-2</v>
      </c>
      <c r="F75" s="17">
        <v>4.5651256723791299E-2</v>
      </c>
      <c r="G75" s="17">
        <v>1.09604152183412E-2</v>
      </c>
      <c r="H75" s="17">
        <v>2.6373014125419598E-2</v>
      </c>
      <c r="I75" s="17">
        <v>4.8717103870366998E-2</v>
      </c>
      <c r="J75" s="17">
        <v>8.7970212007236395E-3</v>
      </c>
      <c r="K75" s="17">
        <v>1.6284034343702802E-2</v>
      </c>
      <c r="L75" s="17">
        <v>1.0662063311667301E-2</v>
      </c>
      <c r="M75" s="17"/>
      <c r="N75" s="17">
        <v>2.6506719723762999E-2</v>
      </c>
      <c r="O75" s="17">
        <v>3.4735497748199E-2</v>
      </c>
      <c r="P75" s="17">
        <v>2.6957013596294901E-2</v>
      </c>
      <c r="Q75" s="17">
        <v>9.6593567721262093E-3</v>
      </c>
      <c r="R75" s="17"/>
      <c r="S75" s="17">
        <v>5.42301955256611E-2</v>
      </c>
      <c r="T75" s="17">
        <v>2.4214138425420199E-2</v>
      </c>
      <c r="U75" s="17">
        <v>6.5879884929524197E-3</v>
      </c>
      <c r="V75" s="17">
        <v>1.31735514666013E-2</v>
      </c>
      <c r="W75" s="17">
        <v>3.9527283436881201E-2</v>
      </c>
      <c r="X75" s="17">
        <v>9.1596117843313306E-3</v>
      </c>
      <c r="Y75" s="17">
        <v>2.5638461949166899E-2</v>
      </c>
      <c r="Z75" s="17"/>
      <c r="AA75" s="17">
        <v>2.4111267104076399E-2</v>
      </c>
      <c r="AB75" s="17">
        <v>2.8451066638734999E-2</v>
      </c>
      <c r="AC75" s="17"/>
      <c r="AD75" s="17">
        <v>9.5478150990395607E-3</v>
      </c>
      <c r="AE75" s="17">
        <v>2.30834178307655E-2</v>
      </c>
      <c r="AF75" s="17">
        <v>2.80613775083879E-2</v>
      </c>
      <c r="AG75" s="17"/>
      <c r="AH75" s="17">
        <v>2.00686998299404E-2</v>
      </c>
      <c r="AI75" s="17">
        <v>2.7227109401770401E-2</v>
      </c>
      <c r="AJ75" s="17"/>
      <c r="AK75" s="17">
        <v>2.6858413429490299E-2</v>
      </c>
      <c r="AL75" s="17">
        <v>2.7047542647038299E-2</v>
      </c>
      <c r="AM75" s="17"/>
      <c r="AN75" s="17">
        <v>2.7005842449448501E-2</v>
      </c>
      <c r="AO75" s="17">
        <v>9.6593567721262093E-3</v>
      </c>
      <c r="AP75" s="17"/>
      <c r="AQ75" s="17">
        <v>8.6598275219492097E-3</v>
      </c>
      <c r="AR75" s="17">
        <v>3.1719753654199399E-2</v>
      </c>
      <c r="AS75" s="17"/>
      <c r="AT75" s="17">
        <v>2.86956288311013E-2</v>
      </c>
      <c r="AU75" s="17">
        <v>2.8303340869679901E-2</v>
      </c>
      <c r="AV75" s="17">
        <v>1.8290794482836499E-2</v>
      </c>
      <c r="AW75" s="17">
        <v>5.11785788596439E-2</v>
      </c>
      <c r="AX75" s="17"/>
      <c r="AY75" s="17">
        <v>4.4231042132688502E-3</v>
      </c>
      <c r="AZ75" s="17">
        <v>2.9666755276007199E-2</v>
      </c>
      <c r="BA75" s="17"/>
      <c r="BB75" s="17">
        <v>3.42410654431606E-2</v>
      </c>
      <c r="BC75" s="17">
        <v>2.5387628933465099E-2</v>
      </c>
      <c r="BD75" s="17"/>
      <c r="BE75" s="17">
        <v>7.6482574133460903E-3</v>
      </c>
      <c r="BF75" s="17">
        <v>2.8438070176781901E-2</v>
      </c>
      <c r="BG75" s="17"/>
      <c r="BH75" s="17">
        <v>9.3412446355337802E-5</v>
      </c>
      <c r="BI75" s="17">
        <v>2.90555713438241E-2</v>
      </c>
      <c r="BJ75" s="17"/>
      <c r="BK75" s="17">
        <v>2.68425684145546E-2</v>
      </c>
      <c r="BL75" s="17">
        <v>2.69799361516927E-2</v>
      </c>
      <c r="BM75" s="17"/>
      <c r="BN75" s="17">
        <v>1.55903977244776E-4</v>
      </c>
      <c r="BO75" s="17">
        <v>2.75396540404278E-2</v>
      </c>
      <c r="BP75" s="17"/>
      <c r="BQ75" s="17">
        <v>1.5797509891234102E-2</v>
      </c>
      <c r="BR75" s="17">
        <v>2.7257773301069502E-2</v>
      </c>
      <c r="BS75" s="17"/>
      <c r="BT75" s="17">
        <v>8.3044208066242499E-3</v>
      </c>
      <c r="BU75" s="17">
        <v>2.8453070012920599E-2</v>
      </c>
      <c r="BV75" s="17"/>
      <c r="BW75" s="17">
        <v>2.4182504942165398E-2</v>
      </c>
      <c r="BX75" s="17">
        <v>2.8403976709871201E-2</v>
      </c>
      <c r="BY75" s="17"/>
      <c r="BZ75" s="17">
        <v>2.4182504942165398E-2</v>
      </c>
      <c r="CA75" s="17">
        <v>2.8403976709871201E-2</v>
      </c>
    </row>
    <row r="76" spans="2:79" x14ac:dyDescent="0.25">
      <c r="B76" t="s">
        <v>125</v>
      </c>
      <c r="C76" s="17">
        <v>6.7611900510073097E-2</v>
      </c>
      <c r="D76" s="17">
        <v>4.8818461023029502E-2</v>
      </c>
      <c r="E76" s="17">
        <v>7.7971750546122306E-2</v>
      </c>
      <c r="F76" s="17">
        <v>3.6756228493876497E-2</v>
      </c>
      <c r="G76" s="17">
        <v>0.122771885018364</v>
      </c>
      <c r="H76" s="17">
        <v>6.3429425855953195E-2</v>
      </c>
      <c r="I76" s="17">
        <v>3.9693062458974998E-2</v>
      </c>
      <c r="J76" s="17">
        <v>7.7710700934668003E-2</v>
      </c>
      <c r="K76" s="17">
        <v>0.121043390744647</v>
      </c>
      <c r="L76" s="17">
        <v>5.7356009209174698E-2</v>
      </c>
      <c r="M76" s="17"/>
      <c r="N76" s="17">
        <v>6.4928941556626901E-2</v>
      </c>
      <c r="O76" s="17">
        <v>8.9162836865419301E-2</v>
      </c>
      <c r="P76" s="17">
        <v>0.17444779428905699</v>
      </c>
      <c r="Q76" s="17">
        <v>0.14901237338526499</v>
      </c>
      <c r="R76" s="17"/>
      <c r="S76" s="17">
        <v>4.1224150517190597E-2</v>
      </c>
      <c r="T76" s="17">
        <v>6.5644973720958705E-2</v>
      </c>
      <c r="U76" s="17">
        <v>5.2142690689679402E-2</v>
      </c>
      <c r="V76" s="17">
        <v>8.5518119119920299E-2</v>
      </c>
      <c r="W76" s="17">
        <v>6.2649157413375803E-2</v>
      </c>
      <c r="X76" s="17">
        <v>7.83001567641229E-2</v>
      </c>
      <c r="Y76" s="17">
        <v>8.9146677826256099E-2</v>
      </c>
      <c r="Z76" s="17"/>
      <c r="AA76" s="17">
        <v>9.6602998112833002E-2</v>
      </c>
      <c r="AB76" s="17">
        <v>5.26177916022161E-2</v>
      </c>
      <c r="AC76" s="17"/>
      <c r="AD76" s="17">
        <v>6.7128331429000099E-2</v>
      </c>
      <c r="AE76" s="17">
        <v>0.20001433091335699</v>
      </c>
      <c r="AF76" s="17">
        <v>8.7785252226344104E-2</v>
      </c>
      <c r="AG76" s="17"/>
      <c r="AH76" s="17">
        <v>0.13823412150682199</v>
      </c>
      <c r="AI76" s="17">
        <v>6.4998610192567793E-2</v>
      </c>
      <c r="AJ76" s="17"/>
      <c r="AK76" s="17">
        <v>5.1489427824413597E-2</v>
      </c>
      <c r="AL76" s="17">
        <v>7.8411884141789595E-2</v>
      </c>
      <c r="AM76" s="17"/>
      <c r="AN76" s="17">
        <v>6.7451240621961006E-2</v>
      </c>
      <c r="AO76" s="17">
        <v>0.14901237338526499</v>
      </c>
      <c r="AP76" s="17"/>
      <c r="AQ76" s="17">
        <v>9.4981182703078607E-2</v>
      </c>
      <c r="AR76" s="17">
        <v>6.0515316317881901E-2</v>
      </c>
      <c r="AS76" s="17"/>
      <c r="AT76" s="17">
        <v>5.3739843971471198E-2</v>
      </c>
      <c r="AU76" s="17">
        <v>6.8094811776700306E-2</v>
      </c>
      <c r="AV76" s="17">
        <v>9.0587735307373601E-2</v>
      </c>
      <c r="AW76" s="17">
        <v>0.103862706944051</v>
      </c>
      <c r="AX76" s="17"/>
      <c r="AY76" s="17">
        <v>0.31865619255594102</v>
      </c>
      <c r="AZ76" s="17">
        <v>3.7606227944753101E-2</v>
      </c>
      <c r="BA76" s="17"/>
      <c r="BB76" s="17">
        <v>2.46227572302096E-2</v>
      </c>
      <c r="BC76" s="17">
        <v>7.6982499674909693E-2</v>
      </c>
      <c r="BD76" s="17"/>
      <c r="BE76" s="17">
        <v>4.2576245111065399E-2</v>
      </c>
      <c r="BF76" s="17">
        <v>6.9511782517196294E-2</v>
      </c>
      <c r="BG76" s="17"/>
      <c r="BH76" s="17">
        <v>2.15916313515917E-2</v>
      </c>
      <c r="BI76" s="17">
        <v>7.1179897540278703E-2</v>
      </c>
      <c r="BJ76" s="17"/>
      <c r="BK76" s="17">
        <v>4.5437605098185202E-2</v>
      </c>
      <c r="BL76" s="17">
        <v>6.9031101506641102E-2</v>
      </c>
      <c r="BM76" s="17"/>
      <c r="BN76" s="17">
        <v>5.89772019365035E-2</v>
      </c>
      <c r="BO76" s="17">
        <v>6.7794790790113302E-2</v>
      </c>
      <c r="BP76" s="17"/>
      <c r="BQ76" s="17">
        <v>0.306375708691077</v>
      </c>
      <c r="BR76" s="17">
        <v>6.1498659362523501E-2</v>
      </c>
      <c r="BS76" s="17"/>
      <c r="BT76" s="17">
        <v>0.136667100275352</v>
      </c>
      <c r="BU76" s="17">
        <v>6.2131814191094301E-2</v>
      </c>
      <c r="BV76" s="17"/>
      <c r="BW76" s="17">
        <v>9.6241926709872305E-2</v>
      </c>
      <c r="BX76" s="17">
        <v>5.2909708258977298E-2</v>
      </c>
      <c r="BY76" s="17"/>
      <c r="BZ76" s="17">
        <v>9.6241926709872305E-2</v>
      </c>
      <c r="CA76" s="17">
        <v>5.2909708258977298E-2</v>
      </c>
    </row>
    <row r="77" spans="2:79" x14ac:dyDescent="0.25">
      <c r="B77" t="s">
        <v>126</v>
      </c>
      <c r="C77" s="17">
        <v>4.3660324116590501E-2</v>
      </c>
      <c r="D77" s="17">
        <v>3.2502707651747897E-2</v>
      </c>
      <c r="E77" s="17">
        <v>6.0765654366170901E-2</v>
      </c>
      <c r="F77" s="17">
        <v>3.2249484116041102E-2</v>
      </c>
      <c r="G77" s="17">
        <v>5.2752541972421102E-2</v>
      </c>
      <c r="H77" s="17">
        <v>5.2587658771936698E-2</v>
      </c>
      <c r="I77" s="17">
        <v>3.5468076627213803E-2</v>
      </c>
      <c r="J77" s="17">
        <v>4.5691783970915098E-2</v>
      </c>
      <c r="K77" s="17">
        <v>5.6337790892970099E-2</v>
      </c>
      <c r="L77" s="17">
        <v>1.41751733499445E-2</v>
      </c>
      <c r="M77" s="17"/>
      <c r="N77" s="17">
        <v>4.3510271790120403E-2</v>
      </c>
      <c r="O77" s="17">
        <v>4.04950345614596E-2</v>
      </c>
      <c r="P77" s="17">
        <v>6.4120738300386795E-2</v>
      </c>
      <c r="Q77" s="17">
        <v>0.109964351665152</v>
      </c>
      <c r="R77" s="17"/>
      <c r="S77" s="17">
        <v>2.8596116260896799E-2</v>
      </c>
      <c r="T77" s="17">
        <v>5.8484488392213103E-2</v>
      </c>
      <c r="U77" s="17">
        <v>9.7660974620916205E-2</v>
      </c>
      <c r="V77" s="17">
        <v>3.4411301611106497E-2</v>
      </c>
      <c r="W77" s="17">
        <v>4.8116407874805998E-2</v>
      </c>
      <c r="X77" s="17">
        <v>8.5042797268819706E-2</v>
      </c>
      <c r="Y77" s="17">
        <v>3.7833117584264199E-2</v>
      </c>
      <c r="Z77" s="17"/>
      <c r="AA77" s="17">
        <v>4.7138146508082603E-2</v>
      </c>
      <c r="AB77" s="17">
        <v>4.1861604785065301E-2</v>
      </c>
      <c r="AC77" s="17"/>
      <c r="AD77" s="17">
        <v>6.8008082791066807E-2</v>
      </c>
      <c r="AE77" s="17">
        <v>6.5189770573654104E-2</v>
      </c>
      <c r="AF77" s="17">
        <v>3.3511349327642603E-2</v>
      </c>
      <c r="AG77" s="17"/>
      <c r="AH77" s="17">
        <v>3.6294776705753103E-2</v>
      </c>
      <c r="AI77" s="17">
        <v>4.3932877336528897E-2</v>
      </c>
      <c r="AJ77" s="17"/>
      <c r="AK77" s="17">
        <v>3.35411835695094E-2</v>
      </c>
      <c r="AL77" s="17">
        <v>5.04388471388513E-2</v>
      </c>
      <c r="AM77" s="17"/>
      <c r="AN77" s="17">
        <v>4.3529460040853903E-2</v>
      </c>
      <c r="AO77" s="17">
        <v>0.109964351665152</v>
      </c>
      <c r="AP77" s="17"/>
      <c r="AQ77" s="17">
        <v>5.2042257695086198E-2</v>
      </c>
      <c r="AR77" s="17">
        <v>4.1486971636475002E-2</v>
      </c>
      <c r="AS77" s="17"/>
      <c r="AT77" s="17">
        <v>4.5034324912104302E-2</v>
      </c>
      <c r="AU77" s="17">
        <v>4.0489479149503703E-2</v>
      </c>
      <c r="AV77" s="17">
        <v>4.2691665444354703E-2</v>
      </c>
      <c r="AW77" s="17">
        <v>9.0092023350385797E-2</v>
      </c>
      <c r="AX77" s="17"/>
      <c r="AY77" s="17">
        <v>2.28497971398068E-2</v>
      </c>
      <c r="AZ77" s="17">
        <v>4.6147669490143199E-2</v>
      </c>
      <c r="BA77" s="17"/>
      <c r="BB77" s="17">
        <v>1.45029819720258E-2</v>
      </c>
      <c r="BC77" s="17">
        <v>5.0015894257769401E-2</v>
      </c>
      <c r="BD77" s="17"/>
      <c r="BE77" s="17">
        <v>0.52735165047015597</v>
      </c>
      <c r="BF77" s="17">
        <v>6.9544167498850002E-3</v>
      </c>
      <c r="BG77" s="17"/>
      <c r="BH77" s="17">
        <v>9.5091244321443905E-3</v>
      </c>
      <c r="BI77" s="17">
        <v>4.6308100439506797E-2</v>
      </c>
      <c r="BJ77" s="17"/>
      <c r="BK77" s="17">
        <v>2.0669796168863701E-2</v>
      </c>
      <c r="BL77" s="17">
        <v>4.5131765692025899E-2</v>
      </c>
      <c r="BM77" s="17"/>
      <c r="BN77" s="17">
        <v>9.4347701614282506E-2</v>
      </c>
      <c r="BO77" s="17">
        <v>4.2586722231582497E-2</v>
      </c>
      <c r="BP77" s="17"/>
      <c r="BQ77" s="17">
        <v>7.6561708929518496E-2</v>
      </c>
      <c r="BR77" s="17">
        <v>4.2817926347087303E-2</v>
      </c>
      <c r="BS77" s="17"/>
      <c r="BT77" s="17">
        <v>1.6896010854266001E-2</v>
      </c>
      <c r="BU77" s="17">
        <v>4.5784287951960802E-2</v>
      </c>
      <c r="BV77" s="17"/>
      <c r="BW77" s="17">
        <v>4.6776976302149102E-2</v>
      </c>
      <c r="BX77" s="17">
        <v>4.2059849870003801E-2</v>
      </c>
      <c r="BY77" s="17"/>
      <c r="BZ77" s="17">
        <v>4.6776976302149102E-2</v>
      </c>
      <c r="CA77" s="17">
        <v>4.2059849870003801E-2</v>
      </c>
    </row>
    <row r="78" spans="2:79" x14ac:dyDescent="0.25">
      <c r="B78" t="s">
        <v>127</v>
      </c>
      <c r="C78" s="17">
        <v>3.6892856792504397E-2</v>
      </c>
      <c r="D78" s="17">
        <v>1.3316402271335201E-2</v>
      </c>
      <c r="E78" s="17">
        <v>3.8318615138393498E-2</v>
      </c>
      <c r="F78" s="17">
        <v>2.8578250173462098E-2</v>
      </c>
      <c r="G78" s="17">
        <v>7.3279651030786402E-2</v>
      </c>
      <c r="H78" s="17">
        <v>3.8486105369039902E-2</v>
      </c>
      <c r="I78" s="17">
        <v>4.50372008111714E-2</v>
      </c>
      <c r="J78" s="17">
        <v>3.20719753440235E-2</v>
      </c>
      <c r="K78" s="17">
        <v>1.5695167209895101E-2</v>
      </c>
      <c r="L78" s="17">
        <v>1.10957578665241E-2</v>
      </c>
      <c r="M78" s="17"/>
      <c r="N78" s="17">
        <v>3.7520685513514798E-2</v>
      </c>
      <c r="O78" s="17">
        <v>3.0508469366918398E-2</v>
      </c>
      <c r="P78" s="17">
        <v>2.18278750781974E-2</v>
      </c>
      <c r="Q78" s="17">
        <v>9.7416121812783397E-3</v>
      </c>
      <c r="R78" s="17"/>
      <c r="S78" s="17">
        <v>2.20382972348264E-2</v>
      </c>
      <c r="T78" s="17">
        <v>2.22901003299887E-2</v>
      </c>
      <c r="U78" s="17">
        <v>6.0594667537308598E-2</v>
      </c>
      <c r="V78" s="17">
        <v>4.86012179328549E-2</v>
      </c>
      <c r="W78" s="17">
        <v>3.1805379804594497E-2</v>
      </c>
      <c r="X78" s="17">
        <v>5.3152865594904897E-2</v>
      </c>
      <c r="Y78" s="17">
        <v>2.0634064366674001E-2</v>
      </c>
      <c r="Z78" s="17"/>
      <c r="AA78" s="17">
        <v>3.8240856791809601E-2</v>
      </c>
      <c r="AB78" s="17">
        <v>3.61956752275178E-2</v>
      </c>
      <c r="AC78" s="17"/>
      <c r="AD78" s="17">
        <v>2.0509794280268601E-2</v>
      </c>
      <c r="AE78" s="17">
        <v>1.5008957311642901E-2</v>
      </c>
      <c r="AF78" s="17">
        <v>4.4788625510257099E-2</v>
      </c>
      <c r="AG78" s="17"/>
      <c r="AH78" s="17">
        <v>7.3948760814503698E-4</v>
      </c>
      <c r="AI78" s="17">
        <v>3.8230668720552197E-2</v>
      </c>
      <c r="AJ78" s="17"/>
      <c r="AK78" s="17">
        <v>2.81585347628697E-2</v>
      </c>
      <c r="AL78" s="17">
        <v>4.2743729471488703E-2</v>
      </c>
      <c r="AM78" s="17"/>
      <c r="AN78" s="17">
        <v>3.6946445128877202E-2</v>
      </c>
      <c r="AO78" s="17">
        <v>9.7416121812783397E-3</v>
      </c>
      <c r="AP78" s="17"/>
      <c r="AQ78" s="17">
        <v>1.81732873819094E-2</v>
      </c>
      <c r="AR78" s="17">
        <v>4.1746656005324199E-2</v>
      </c>
      <c r="AS78" s="17"/>
      <c r="AT78" s="17">
        <v>4.03727867978729E-2</v>
      </c>
      <c r="AU78" s="17">
        <v>3.60125044959618E-2</v>
      </c>
      <c r="AV78" s="17">
        <v>3.4065873388623102E-2</v>
      </c>
      <c r="AW78" s="17">
        <v>1.9286839669581699E-2</v>
      </c>
      <c r="AX78" s="17"/>
      <c r="AY78" s="17">
        <v>5.78959187228032E-4</v>
      </c>
      <c r="AZ78" s="17">
        <v>4.1233218057979401E-2</v>
      </c>
      <c r="BA78" s="17"/>
      <c r="BB78" s="17">
        <v>4.8204097562877298E-3</v>
      </c>
      <c r="BC78" s="17">
        <v>4.3883699396275899E-2</v>
      </c>
      <c r="BD78" s="17"/>
      <c r="BE78" s="17">
        <v>5.36724183999766E-2</v>
      </c>
      <c r="BF78" s="17">
        <v>3.5619505379194998E-2</v>
      </c>
      <c r="BG78" s="17"/>
      <c r="BH78" s="17">
        <v>7.0498371178878095E-5</v>
      </c>
      <c r="BI78" s="17">
        <v>3.9747730696870702E-2</v>
      </c>
      <c r="BJ78" s="17"/>
      <c r="BK78" s="17">
        <v>2.0073205109951801E-3</v>
      </c>
      <c r="BL78" s="17">
        <v>3.9125603625577897E-2</v>
      </c>
      <c r="BM78" s="17"/>
      <c r="BN78" s="17">
        <v>1.7551080193987101E-2</v>
      </c>
      <c r="BO78" s="17">
        <v>3.7302532116829802E-2</v>
      </c>
      <c r="BP78" s="17"/>
      <c r="BQ78" s="17">
        <v>3.2031307423877898E-5</v>
      </c>
      <c r="BR78" s="17">
        <v>3.78366309633252E-2</v>
      </c>
      <c r="BS78" s="17"/>
      <c r="BT78" s="17">
        <v>1.9281972465845799E-5</v>
      </c>
      <c r="BU78" s="17">
        <v>3.9819071959356099E-2</v>
      </c>
      <c r="BV78" s="17"/>
      <c r="BW78" s="17">
        <v>3.8376888188438603E-2</v>
      </c>
      <c r="BX78" s="17">
        <v>3.6130771744540401E-2</v>
      </c>
      <c r="BY78" s="17"/>
      <c r="BZ78" s="17">
        <v>3.8376888188438603E-2</v>
      </c>
      <c r="CA78" s="17">
        <v>3.6130771744540401E-2</v>
      </c>
    </row>
    <row r="79" spans="2:79" x14ac:dyDescent="0.25">
      <c r="B79" t="s">
        <v>128</v>
      </c>
      <c r="C79" s="17">
        <v>0.12067178047152299</v>
      </c>
      <c r="D79" s="17">
        <v>6.2334644315694E-2</v>
      </c>
      <c r="E79" s="17">
        <v>0.141565759823153</v>
      </c>
      <c r="F79" s="17">
        <v>0.23523473921159099</v>
      </c>
      <c r="G79" s="17">
        <v>6.2491848971109001E-2</v>
      </c>
      <c r="H79" s="17">
        <v>4.5646052062714798E-2</v>
      </c>
      <c r="I79" s="17">
        <v>0.220966380432498</v>
      </c>
      <c r="J79" s="17">
        <v>5.4260472259671698E-2</v>
      </c>
      <c r="K79" s="17">
        <v>7.1162609657607706E-2</v>
      </c>
      <c r="L79" s="17">
        <v>0.12249551987551099</v>
      </c>
      <c r="M79" s="17"/>
      <c r="N79" s="17">
        <v>0.123389473311787</v>
      </c>
      <c r="O79" s="17">
        <v>9.0544144772249396E-2</v>
      </c>
      <c r="P79" s="17">
        <v>5.43134863046804E-2</v>
      </c>
      <c r="Q79" s="17">
        <v>8.4685557741857403E-2</v>
      </c>
      <c r="R79" s="17"/>
      <c r="S79" s="17">
        <v>0.121310719491576</v>
      </c>
      <c r="T79" s="17">
        <v>9.0147731847942406E-2</v>
      </c>
      <c r="U79" s="17">
        <v>0.13406657052429</v>
      </c>
      <c r="V79" s="17">
        <v>0.14635514395885399</v>
      </c>
      <c r="W79" s="17">
        <v>9.33775541659842E-2</v>
      </c>
      <c r="X79" s="17">
        <v>0.115540250055002</v>
      </c>
      <c r="Y79" s="17">
        <v>0.10489838629588601</v>
      </c>
      <c r="Z79" s="17"/>
      <c r="AA79" s="17">
        <v>0.13343409307544199</v>
      </c>
      <c r="AB79" s="17">
        <v>0.11407115059122901</v>
      </c>
      <c r="AC79" s="17"/>
      <c r="AD79" s="17">
        <v>0.18796434494749401</v>
      </c>
      <c r="AE79" s="17">
        <v>0.160463379131354</v>
      </c>
      <c r="AF79" s="17">
        <v>0.10948897763340799</v>
      </c>
      <c r="AG79" s="17"/>
      <c r="AH79" s="17">
        <v>0.17644273015583101</v>
      </c>
      <c r="AI79" s="17">
        <v>0.11860804358034201</v>
      </c>
      <c r="AJ79" s="17"/>
      <c r="AK79" s="17">
        <v>9.7987262533680106E-2</v>
      </c>
      <c r="AL79" s="17">
        <v>0.13586749065808701</v>
      </c>
      <c r="AM79" s="17"/>
      <c r="AN79" s="17">
        <v>0.12074280637976501</v>
      </c>
      <c r="AO79" s="17">
        <v>8.4685557741857403E-2</v>
      </c>
      <c r="AP79" s="17"/>
      <c r="AQ79" s="17">
        <v>9.8037500939606906E-2</v>
      </c>
      <c r="AR79" s="17">
        <v>0.12654062530256699</v>
      </c>
      <c r="AS79" s="17"/>
      <c r="AT79" s="17">
        <v>0.121927694159794</v>
      </c>
      <c r="AU79" s="17">
        <v>0.13105682846344799</v>
      </c>
      <c r="AV79" s="17">
        <v>0.103930260663229</v>
      </c>
      <c r="AW79" s="17">
        <v>4.3457547414302002E-2</v>
      </c>
      <c r="AX79" s="17"/>
      <c r="AY79" s="17">
        <v>0.20653057544344799</v>
      </c>
      <c r="AZ79" s="17">
        <v>0.110409643588084</v>
      </c>
      <c r="BA79" s="17"/>
      <c r="BB79" s="17">
        <v>1.6165474884991801E-2</v>
      </c>
      <c r="BC79" s="17">
        <v>0.14345106286537401</v>
      </c>
      <c r="BD79" s="17"/>
      <c r="BE79" s="17">
        <v>4.8529546174412602E-2</v>
      </c>
      <c r="BF79" s="17">
        <v>0.12614644173803699</v>
      </c>
      <c r="BG79" s="17"/>
      <c r="BH79" s="17">
        <v>0.108983071137608</v>
      </c>
      <c r="BI79" s="17">
        <v>0.12157801767858301</v>
      </c>
      <c r="BJ79" s="17"/>
      <c r="BK79" s="17">
        <v>0.10168320099421201</v>
      </c>
      <c r="BL79" s="17">
        <v>0.12188708902663301</v>
      </c>
      <c r="BM79" s="17"/>
      <c r="BN79" s="17">
        <v>0.106777722502822</v>
      </c>
      <c r="BO79" s="17">
        <v>0.120966068469087</v>
      </c>
      <c r="BP79" s="17"/>
      <c r="BQ79" s="17">
        <v>8.9806865778351994E-2</v>
      </c>
      <c r="BR79" s="17">
        <v>0.121462037034925</v>
      </c>
      <c r="BS79" s="17"/>
      <c r="BT79" s="17">
        <v>2.3785752391447E-2</v>
      </c>
      <c r="BU79" s="17">
        <v>0.128360467185724</v>
      </c>
      <c r="BV79" s="17"/>
      <c r="BW79" s="17">
        <v>0.13364159430835301</v>
      </c>
      <c r="BX79" s="17">
        <v>0.114011475826348</v>
      </c>
      <c r="BY79" s="17"/>
      <c r="BZ79" s="17">
        <v>0.13364159430835301</v>
      </c>
      <c r="CA79" s="17">
        <v>0.114011475826348</v>
      </c>
    </row>
    <row r="80" spans="2:79" x14ac:dyDescent="0.25">
      <c r="B80" t="s">
        <v>129</v>
      </c>
      <c r="C80" s="17">
        <v>4.0429467036223701E-2</v>
      </c>
      <c r="D80" s="17">
        <v>3.5495885940516801E-2</v>
      </c>
      <c r="E80" s="17">
        <v>1.47461362773151E-2</v>
      </c>
      <c r="F80" s="17">
        <v>3.4887245813832603E-2</v>
      </c>
      <c r="G80" s="17">
        <v>8.6828898109475902E-2</v>
      </c>
      <c r="H80" s="17">
        <v>6.9365846689320599E-3</v>
      </c>
      <c r="I80" s="17">
        <v>1.42446773303707E-2</v>
      </c>
      <c r="J80" s="17">
        <v>9.5207883071464897E-2</v>
      </c>
      <c r="K80" s="17">
        <v>6.6221067818363996E-2</v>
      </c>
      <c r="L80" s="17">
        <v>9.2127782943440997E-2</v>
      </c>
      <c r="M80" s="17"/>
      <c r="N80" s="17">
        <v>4.1268511889003497E-2</v>
      </c>
      <c r="O80" s="17">
        <v>2.9271944895919499E-2</v>
      </c>
      <c r="P80" s="17">
        <v>3.2786891639021397E-2</v>
      </c>
      <c r="Q80" s="17">
        <v>2.25594167854858E-2</v>
      </c>
      <c r="R80" s="17"/>
      <c r="S80" s="17">
        <v>2.31449426206192E-2</v>
      </c>
      <c r="T80" s="17">
        <v>6.7145829885944294E-2</v>
      </c>
      <c r="U80" s="17">
        <v>4.98572658582579E-2</v>
      </c>
      <c r="V80" s="17">
        <v>5.6663371544508602E-2</v>
      </c>
      <c r="W80" s="17">
        <v>2.2086193748015199E-2</v>
      </c>
      <c r="X80" s="17">
        <v>3.3709604354203102E-2</v>
      </c>
      <c r="Y80" s="17">
        <v>4.00263434983886E-2</v>
      </c>
      <c r="Z80" s="17"/>
      <c r="AA80" s="17">
        <v>5.0927104094870203E-2</v>
      </c>
      <c r="AB80" s="17">
        <v>3.5000120569620201E-2</v>
      </c>
      <c r="AC80" s="17"/>
      <c r="AD80" s="17">
        <v>6.3933320341770197E-2</v>
      </c>
      <c r="AE80" s="17">
        <v>1.8197258405651898E-2</v>
      </c>
      <c r="AF80" s="17">
        <v>5.6237416524999202E-2</v>
      </c>
      <c r="AG80" s="17"/>
      <c r="AH80" s="17">
        <v>3.38372671751987E-2</v>
      </c>
      <c r="AI80" s="17">
        <v>4.06734034605492E-2</v>
      </c>
      <c r="AJ80" s="17"/>
      <c r="AK80" s="17">
        <v>5.2116038206503998E-2</v>
      </c>
      <c r="AL80" s="17">
        <v>3.2600967040551002E-2</v>
      </c>
      <c r="AM80" s="17"/>
      <c r="AN80" s="17">
        <v>4.0464737104964503E-2</v>
      </c>
      <c r="AO80" s="17">
        <v>2.25594167854858E-2</v>
      </c>
      <c r="AP80" s="17"/>
      <c r="AQ80" s="17">
        <v>2.3786263193140499E-2</v>
      </c>
      <c r="AR80" s="17">
        <v>4.47448851925107E-2</v>
      </c>
      <c r="AS80" s="17"/>
      <c r="AT80" s="17">
        <v>4.4712482007366001E-2</v>
      </c>
      <c r="AU80" s="17">
        <v>4.46424565539238E-2</v>
      </c>
      <c r="AV80" s="17">
        <v>2.4031192617858601E-2</v>
      </c>
      <c r="AW80" s="17">
        <v>1.4871896268683901E-2</v>
      </c>
      <c r="AX80" s="17"/>
      <c r="AY80" s="17">
        <v>2.0075769041211E-2</v>
      </c>
      <c r="AZ80" s="17">
        <v>4.28622106471407E-2</v>
      </c>
      <c r="BA80" s="17"/>
      <c r="BB80" s="17">
        <v>2.2053128131636298E-3</v>
      </c>
      <c r="BC80" s="17">
        <v>4.8761152568388498E-2</v>
      </c>
      <c r="BD80" s="17"/>
      <c r="BE80" s="17">
        <v>0.137347653916984</v>
      </c>
      <c r="BF80" s="17">
        <v>3.3074631842851199E-2</v>
      </c>
      <c r="BG80" s="17"/>
      <c r="BH80" s="17">
        <v>2.40771086538091E-2</v>
      </c>
      <c r="BI80" s="17">
        <v>4.1697281571258002E-2</v>
      </c>
      <c r="BJ80" s="17"/>
      <c r="BK80" s="17">
        <v>1.0076149399396399E-2</v>
      </c>
      <c r="BL80" s="17">
        <v>4.2372142455630098E-2</v>
      </c>
      <c r="BM80" s="17"/>
      <c r="BN80" s="17">
        <v>5.2010035430108202E-2</v>
      </c>
      <c r="BO80" s="17">
        <v>4.0184180720953103E-2</v>
      </c>
      <c r="BP80" s="17"/>
      <c r="BQ80" s="17">
        <v>2.2934105992327401E-2</v>
      </c>
      <c r="BR80" s="17">
        <v>4.0877413321884E-2</v>
      </c>
      <c r="BS80" s="17"/>
      <c r="BT80" s="17">
        <v>6.1364837580105301E-3</v>
      </c>
      <c r="BU80" s="17">
        <v>4.3150891478389901E-2</v>
      </c>
      <c r="BV80" s="17"/>
      <c r="BW80" s="17">
        <v>5.1056840650187403E-2</v>
      </c>
      <c r="BX80" s="17">
        <v>3.4972060573989598E-2</v>
      </c>
      <c r="BY80" s="17"/>
      <c r="BZ80" s="17">
        <v>5.1056840650187403E-2</v>
      </c>
      <c r="CA80" s="17">
        <v>3.4972060573989598E-2</v>
      </c>
    </row>
    <row r="81" spans="2:79" x14ac:dyDescent="0.25">
      <c r="B81" t="s">
        <v>130</v>
      </c>
      <c r="C81" s="17">
        <v>5.0371639329874702E-3</v>
      </c>
      <c r="D81" s="17">
        <v>4.9868798163438203E-3</v>
      </c>
      <c r="E81" s="17">
        <v>6.16908070606047E-3</v>
      </c>
      <c r="F81" s="17">
        <v>1.16184058202522E-3</v>
      </c>
      <c r="G81" s="17">
        <v>1.32192266544009E-2</v>
      </c>
      <c r="H81" s="17">
        <v>5.2943856638364203E-3</v>
      </c>
      <c r="I81" s="17">
        <v>2.5489433057807099E-3</v>
      </c>
      <c r="J81" s="17">
        <v>3.3846596736097299E-4</v>
      </c>
      <c r="K81" s="17">
        <v>7.2995180169245603E-3</v>
      </c>
      <c r="L81" s="17">
        <v>2.92876000960808E-4</v>
      </c>
      <c r="M81" s="17"/>
      <c r="N81" s="17">
        <v>4.1728794813776504E-3</v>
      </c>
      <c r="O81" s="17">
        <v>1.3088979448011399E-2</v>
      </c>
      <c r="P81" s="17">
        <v>3.1156873912549801E-2</v>
      </c>
      <c r="Q81" s="17">
        <v>3.8349439742940902E-2</v>
      </c>
      <c r="R81" s="17"/>
      <c r="S81" s="17">
        <v>6.09344296897738E-4</v>
      </c>
      <c r="T81" s="17">
        <v>4.9641371730594101E-4</v>
      </c>
      <c r="U81" s="17">
        <v>4.6451814597143999E-4</v>
      </c>
      <c r="V81" s="17">
        <v>7.7332341511497102E-3</v>
      </c>
      <c r="W81" s="17">
        <v>1.0173620626650799E-3</v>
      </c>
      <c r="X81" s="17">
        <v>3.85705878968813E-3</v>
      </c>
      <c r="Y81" s="17">
        <v>1.39425868824964E-2</v>
      </c>
      <c r="Z81" s="17"/>
      <c r="AA81" s="17">
        <v>3.5613605656913002E-3</v>
      </c>
      <c r="AB81" s="17">
        <v>5.8004450173750497E-3</v>
      </c>
      <c r="AC81" s="17"/>
      <c r="AD81" s="17">
        <v>6.1218488849238599E-3</v>
      </c>
      <c r="AE81" s="17">
        <v>9.5134991941452806E-5</v>
      </c>
      <c r="AF81" s="17">
        <v>3.0843625768379799E-3</v>
      </c>
      <c r="AG81" s="17"/>
      <c r="AH81" s="17">
        <v>5.7814222246986102E-4</v>
      </c>
      <c r="AI81" s="17">
        <v>5.2021646664276999E-3</v>
      </c>
      <c r="AJ81" s="17"/>
      <c r="AK81" s="17">
        <v>5.4842190155175996E-3</v>
      </c>
      <c r="AL81" s="17">
        <v>4.7376945111477498E-3</v>
      </c>
      <c r="AM81" s="17"/>
      <c r="AN81" s="17">
        <v>4.9714155863827903E-3</v>
      </c>
      <c r="AO81" s="17">
        <v>3.8349439742940902E-2</v>
      </c>
      <c r="AP81" s="17"/>
      <c r="AQ81" s="17">
        <v>4.2279562610885802E-3</v>
      </c>
      <c r="AR81" s="17">
        <v>5.2469834792985897E-3</v>
      </c>
      <c r="AS81" s="17"/>
      <c r="AT81" s="17">
        <v>7.4646658855336097E-3</v>
      </c>
      <c r="AU81" s="17">
        <v>4.8135428637867796E-3</v>
      </c>
      <c r="AV81" s="17">
        <v>1.2303232639458901E-3</v>
      </c>
      <c r="AW81" s="17">
        <v>5.1781498440270303E-4</v>
      </c>
      <c r="AX81" s="17"/>
      <c r="AY81" s="17">
        <v>3.4719032527661298E-3</v>
      </c>
      <c r="AZ81" s="17">
        <v>5.2242492439791696E-3</v>
      </c>
      <c r="BA81" s="17"/>
      <c r="BB81" s="17">
        <v>4.0105686124583198E-5</v>
      </c>
      <c r="BC81" s="17">
        <v>6.12636507172721E-3</v>
      </c>
      <c r="BD81" s="17"/>
      <c r="BE81" s="17">
        <v>3.4338464232039399E-4</v>
      </c>
      <c r="BF81" s="17">
        <v>5.3933609918469603E-3</v>
      </c>
      <c r="BG81" s="17"/>
      <c r="BH81" s="17">
        <v>3.17050951782964E-3</v>
      </c>
      <c r="BI81" s="17">
        <v>5.1818874978751001E-3</v>
      </c>
      <c r="BJ81" s="17"/>
      <c r="BK81" s="17">
        <v>1.4147486852068099E-4</v>
      </c>
      <c r="BL81" s="17">
        <v>5.3504982090093103E-3</v>
      </c>
      <c r="BM81" s="17"/>
      <c r="BN81" s="17">
        <v>5.5614317230297597E-4</v>
      </c>
      <c r="BO81" s="17">
        <v>5.1320757744148498E-3</v>
      </c>
      <c r="BP81" s="17"/>
      <c r="BQ81" s="17">
        <v>6.5986716109838405E-4</v>
      </c>
      <c r="BR81" s="17">
        <v>5.1492390039323196E-3</v>
      </c>
      <c r="BS81" s="17"/>
      <c r="BT81" s="17">
        <v>3.6346814349641699E-4</v>
      </c>
      <c r="BU81" s="17">
        <v>5.4080593390121497E-3</v>
      </c>
      <c r="BV81" s="17"/>
      <c r="BW81" s="17">
        <v>3.4652120481074799E-3</v>
      </c>
      <c r="BX81" s="17">
        <v>5.8443982212026896E-3</v>
      </c>
      <c r="BY81" s="17"/>
      <c r="BZ81" s="17">
        <v>3.4652120481074799E-3</v>
      </c>
      <c r="CA81" s="17">
        <v>5.8443982212026896E-3</v>
      </c>
    </row>
    <row r="82" spans="2:79" x14ac:dyDescent="0.25">
      <c r="B82" t="s">
        <v>131</v>
      </c>
      <c r="C82" s="17">
        <v>4.3617604958511802E-2</v>
      </c>
      <c r="D82" s="17">
        <v>4.3696840301978797E-2</v>
      </c>
      <c r="E82" s="17">
        <v>4.72223640273274E-2</v>
      </c>
      <c r="F82" s="17">
        <v>3.0559777509886199E-2</v>
      </c>
      <c r="G82" s="17">
        <v>4.7650395718764997E-2</v>
      </c>
      <c r="H82" s="17">
        <v>4.9294571044192603E-2</v>
      </c>
      <c r="I82" s="17">
        <v>5.22674480931467E-2</v>
      </c>
      <c r="J82" s="17">
        <v>5.7261306658714498E-2</v>
      </c>
      <c r="K82" s="17">
        <v>8.6033214307788403E-3</v>
      </c>
      <c r="L82" s="17">
        <v>2.21345430828154E-2</v>
      </c>
      <c r="M82" s="17"/>
      <c r="N82" s="17">
        <v>4.3472956878787598E-2</v>
      </c>
      <c r="O82" s="17">
        <v>4.7628301742516997E-2</v>
      </c>
      <c r="P82" s="17">
        <v>3.6727786924297498E-2</v>
      </c>
      <c r="Q82" s="17">
        <v>2.3565643953290701E-2</v>
      </c>
      <c r="R82" s="17"/>
      <c r="S82" s="17">
        <v>4.3176662372652302E-2</v>
      </c>
      <c r="T82" s="17">
        <v>3.2060343558754999E-2</v>
      </c>
      <c r="U82" s="17">
        <v>2.6630572810540199E-2</v>
      </c>
      <c r="V82" s="17">
        <v>3.9748478042748003E-2</v>
      </c>
      <c r="W82" s="17">
        <v>4.4395824362816499E-2</v>
      </c>
      <c r="X82" s="17">
        <v>4.0982611728410903E-2</v>
      </c>
      <c r="Y82" s="17">
        <v>5.9791657034825599E-2</v>
      </c>
      <c r="Z82" s="17"/>
      <c r="AA82" s="17">
        <v>4.17976069540925E-2</v>
      </c>
      <c r="AB82" s="17">
        <v>4.4558902479021903E-2</v>
      </c>
      <c r="AC82" s="17"/>
      <c r="AD82" s="17">
        <v>4.8702039589338698E-2</v>
      </c>
      <c r="AE82" s="17">
        <v>1.152267972894E-2</v>
      </c>
      <c r="AF82" s="17">
        <v>4.4344223892750403E-2</v>
      </c>
      <c r="AG82" s="17"/>
      <c r="AH82" s="17">
        <v>7.6322285139021201E-2</v>
      </c>
      <c r="AI82" s="17">
        <v>4.2407407617695098E-2</v>
      </c>
      <c r="AJ82" s="17"/>
      <c r="AK82" s="17">
        <v>5.5080234648970702E-2</v>
      </c>
      <c r="AL82" s="17">
        <v>3.5939116959366503E-2</v>
      </c>
      <c r="AM82" s="17"/>
      <c r="AN82" s="17">
        <v>4.3657181458472201E-2</v>
      </c>
      <c r="AO82" s="17">
        <v>2.3565643953290701E-2</v>
      </c>
      <c r="AP82" s="17"/>
      <c r="AQ82" s="17">
        <v>4.2505414815429E-2</v>
      </c>
      <c r="AR82" s="17">
        <v>4.3905984863123602E-2</v>
      </c>
      <c r="AS82" s="17"/>
      <c r="AT82" s="17">
        <v>3.77117194345458E-2</v>
      </c>
      <c r="AU82" s="17">
        <v>4.46264406526692E-2</v>
      </c>
      <c r="AV82" s="17">
        <v>5.2057970214237997E-2</v>
      </c>
      <c r="AW82" s="17">
        <v>5.7123393404833599E-2</v>
      </c>
      <c r="AX82" s="17"/>
      <c r="AY82" s="17">
        <v>7.0861419132097299E-3</v>
      </c>
      <c r="AZ82" s="17">
        <v>4.7983970389633201E-2</v>
      </c>
      <c r="BA82" s="17"/>
      <c r="BB82" s="17">
        <v>1.89192447419938E-3</v>
      </c>
      <c r="BC82" s="17">
        <v>5.2712508290500101E-2</v>
      </c>
      <c r="BD82" s="17"/>
      <c r="BE82" s="17">
        <v>1.01318396528972E-2</v>
      </c>
      <c r="BF82" s="17">
        <v>4.6158740869873302E-2</v>
      </c>
      <c r="BG82" s="17"/>
      <c r="BH82" s="17">
        <v>5.6284907893709497E-2</v>
      </c>
      <c r="BI82" s="17">
        <v>4.2635496420687799E-2</v>
      </c>
      <c r="BJ82" s="17"/>
      <c r="BK82" s="17">
        <v>1.29286802950549E-2</v>
      </c>
      <c r="BL82" s="17">
        <v>4.5581759925195801E-2</v>
      </c>
      <c r="BM82" s="17"/>
      <c r="BN82" s="17">
        <v>3.3246783754639297E-2</v>
      </c>
      <c r="BO82" s="17">
        <v>4.3837267796544101E-2</v>
      </c>
      <c r="BP82" s="17"/>
      <c r="BQ82" s="17">
        <v>4.8593522956540499E-4</v>
      </c>
      <c r="BR82" s="17">
        <v>4.4721936055248303E-2</v>
      </c>
      <c r="BS82" s="17"/>
      <c r="BT82" s="17">
        <v>1.02149568707686E-2</v>
      </c>
      <c r="BU82" s="17">
        <v>4.6268374131948301E-2</v>
      </c>
      <c r="BV82" s="17"/>
      <c r="BW82" s="17">
        <v>4.1900373150548301E-2</v>
      </c>
      <c r="BX82" s="17">
        <v>4.44994439063418E-2</v>
      </c>
      <c r="BY82" s="17"/>
      <c r="BZ82" s="17">
        <v>4.1900373150548301E-2</v>
      </c>
      <c r="CA82" s="17">
        <v>4.44994439063418E-2</v>
      </c>
    </row>
    <row r="83" spans="2:79" x14ac:dyDescent="0.25">
      <c r="B83" t="s">
        <v>132</v>
      </c>
      <c r="C83" s="17">
        <v>4.7253328134614199E-2</v>
      </c>
      <c r="D83" s="17">
        <v>8.8439556019209303E-2</v>
      </c>
      <c r="E83" s="17">
        <v>4.2718330963908598E-2</v>
      </c>
      <c r="F83" s="17">
        <v>2.6874890693676198E-2</v>
      </c>
      <c r="G83" s="17">
        <v>5.2849750720266098E-2</v>
      </c>
      <c r="H83" s="17">
        <v>1.9556628243861101E-2</v>
      </c>
      <c r="I83" s="17">
        <v>6.2107895325013401E-2</v>
      </c>
      <c r="J83" s="17">
        <v>1.46323505294749E-2</v>
      </c>
      <c r="K83" s="17">
        <v>6.0268292098319798E-2</v>
      </c>
      <c r="L83" s="17">
        <v>5.8537956680135998E-2</v>
      </c>
      <c r="M83" s="17"/>
      <c r="N83" s="17">
        <v>4.6702747504683E-2</v>
      </c>
      <c r="O83" s="17">
        <v>5.6749615316408299E-2</v>
      </c>
      <c r="P83" s="17">
        <v>3.8441336961125699E-2</v>
      </c>
      <c r="Q83" s="17">
        <v>6.0875181210453599E-2</v>
      </c>
      <c r="R83" s="17"/>
      <c r="S83" s="17">
        <v>2.0123810469969802E-2</v>
      </c>
      <c r="T83" s="17">
        <v>3.6525188083866601E-2</v>
      </c>
      <c r="U83" s="17">
        <v>5.0345601123806399E-2</v>
      </c>
      <c r="V83" s="17">
        <v>4.3866322978535002E-2</v>
      </c>
      <c r="W83" s="17">
        <v>0.11032078647346</v>
      </c>
      <c r="X83" s="17">
        <v>3.2640653311609799E-2</v>
      </c>
      <c r="Y83" s="17">
        <v>7.3948870726309998E-2</v>
      </c>
      <c r="Z83" s="17"/>
      <c r="AA83" s="17">
        <v>4.0416082170805598E-2</v>
      </c>
      <c r="AB83" s="17">
        <v>5.0789531282762403E-2</v>
      </c>
      <c r="AC83" s="17"/>
      <c r="AD83" s="17">
        <v>3.9955228987006201E-2</v>
      </c>
      <c r="AE83" s="17">
        <v>3.9249726675253997E-2</v>
      </c>
      <c r="AF83" s="17">
        <v>3.8600867799244799E-2</v>
      </c>
      <c r="AG83" s="17"/>
      <c r="AH83" s="17">
        <v>4.5673770348299302E-2</v>
      </c>
      <c r="AI83" s="17">
        <v>4.7311777770021497E-2</v>
      </c>
      <c r="AJ83" s="17"/>
      <c r="AK83" s="17">
        <v>7.0266903527732502E-2</v>
      </c>
      <c r="AL83" s="17">
        <v>3.1837191764041997E-2</v>
      </c>
      <c r="AM83" s="17"/>
      <c r="AN83" s="17">
        <v>4.7226442720884498E-2</v>
      </c>
      <c r="AO83" s="17">
        <v>6.0875181210453599E-2</v>
      </c>
      <c r="AP83" s="17"/>
      <c r="AQ83" s="17">
        <v>2.8700132766707201E-2</v>
      </c>
      <c r="AR83" s="17">
        <v>5.2063988203593703E-2</v>
      </c>
      <c r="AS83" s="17"/>
      <c r="AT83" s="17">
        <v>5.6198982005322501E-2</v>
      </c>
      <c r="AU83" s="17">
        <v>4.3902446594921499E-2</v>
      </c>
      <c r="AV83" s="17">
        <v>3.4350445128005502E-2</v>
      </c>
      <c r="AW83" s="17">
        <v>6.9648836280065504E-2</v>
      </c>
      <c r="AX83" s="17"/>
      <c r="AY83" s="17">
        <v>1.9512994070697101E-3</v>
      </c>
      <c r="AZ83" s="17">
        <v>5.2667981578696697E-2</v>
      </c>
      <c r="BA83" s="17"/>
      <c r="BB83" s="17">
        <v>1.09402757397482E-2</v>
      </c>
      <c r="BC83" s="17">
        <v>5.5168569564130299E-2</v>
      </c>
      <c r="BD83" s="17"/>
      <c r="BE83" s="17">
        <v>7.4482723926878696E-4</v>
      </c>
      <c r="BF83" s="17">
        <v>5.07827210193256E-2</v>
      </c>
      <c r="BG83" s="17"/>
      <c r="BH83" s="17">
        <v>0.59166417549157402</v>
      </c>
      <c r="BI83" s="17">
        <v>5.0446161452926503E-3</v>
      </c>
      <c r="BJ83" s="17"/>
      <c r="BK83" s="17">
        <v>8.9880541680350708E-3</v>
      </c>
      <c r="BL83" s="17">
        <v>4.9702385204459298E-2</v>
      </c>
      <c r="BM83" s="17"/>
      <c r="BN83" s="17">
        <v>5.8606818115643298E-4</v>
      </c>
      <c r="BO83" s="17">
        <v>4.8241780501408503E-2</v>
      </c>
      <c r="BP83" s="17"/>
      <c r="BQ83" s="17">
        <v>1.60981413991233E-2</v>
      </c>
      <c r="BR83" s="17">
        <v>4.8051016741451201E-2</v>
      </c>
      <c r="BS83" s="17"/>
      <c r="BT83" s="17">
        <v>2.4200263906618401E-4</v>
      </c>
      <c r="BU83" s="17">
        <v>5.0984055473914998E-2</v>
      </c>
      <c r="BV83" s="17"/>
      <c r="BW83" s="17">
        <v>4.0432165286448898E-2</v>
      </c>
      <c r="BX83" s="17">
        <v>5.07561557907922E-2</v>
      </c>
      <c r="BY83" s="17"/>
      <c r="BZ83" s="17">
        <v>4.0432165286448898E-2</v>
      </c>
      <c r="CA83" s="17">
        <v>5.07561557907922E-2</v>
      </c>
    </row>
    <row r="84" spans="2:79" x14ac:dyDescent="0.25">
      <c r="B84" t="s">
        <v>133</v>
      </c>
      <c r="C84" s="17">
        <v>7.8801914066062295E-2</v>
      </c>
      <c r="D84" s="17">
        <v>9.3063124761762303E-2</v>
      </c>
      <c r="E84" s="17">
        <v>9.7199464426790394E-2</v>
      </c>
      <c r="F84" s="17">
        <v>5.7084828128550799E-2</v>
      </c>
      <c r="G84" s="17">
        <v>7.0942067320737406E-2</v>
      </c>
      <c r="H84" s="17">
        <v>7.4039578260482797E-2</v>
      </c>
      <c r="I84" s="17">
        <v>5.80028241654032E-2</v>
      </c>
      <c r="J84" s="17">
        <v>0.100542461519965</v>
      </c>
      <c r="K84" s="17">
        <v>9.3988185266364793E-2</v>
      </c>
      <c r="L84" s="17">
        <v>0.105777893327772</v>
      </c>
      <c r="M84" s="17"/>
      <c r="N84" s="17">
        <v>8.1770031884382699E-2</v>
      </c>
      <c r="O84" s="17">
        <v>4.5633959423146901E-2</v>
      </c>
      <c r="P84" s="17">
        <v>1.4437433854471601E-2</v>
      </c>
      <c r="Q84" s="17">
        <v>7.5865445600417497E-3</v>
      </c>
      <c r="R84" s="17"/>
      <c r="S84" s="17">
        <v>0.10289998521221699</v>
      </c>
      <c r="T84" s="17">
        <v>8.6268655837452898E-2</v>
      </c>
      <c r="U84" s="17">
        <v>7.5045656847434403E-2</v>
      </c>
      <c r="V84" s="17">
        <v>9.1089709141780495E-2</v>
      </c>
      <c r="W84" s="17">
        <v>4.7953695372998498E-2</v>
      </c>
      <c r="X84" s="17">
        <v>2.7365958183507198E-2</v>
      </c>
      <c r="Y84" s="17">
        <v>5.66834873690314E-2</v>
      </c>
      <c r="Z84" s="17"/>
      <c r="AA84" s="17">
        <v>8.3413107406578604E-2</v>
      </c>
      <c r="AB84" s="17">
        <v>7.6417018671956702E-2</v>
      </c>
      <c r="AC84" s="17"/>
      <c r="AD84" s="17">
        <v>8.29378819335891E-2</v>
      </c>
      <c r="AE84" s="17">
        <v>8.1578596484298493E-2</v>
      </c>
      <c r="AF84" s="17">
        <v>8.0234353990676202E-2</v>
      </c>
      <c r="AG84" s="17"/>
      <c r="AH84" s="17">
        <v>8.4995860813599E-2</v>
      </c>
      <c r="AI84" s="17">
        <v>7.8572714519035497E-2</v>
      </c>
      <c r="AJ84" s="17"/>
      <c r="AK84" s="17">
        <v>8.0405764902954105E-2</v>
      </c>
      <c r="AL84" s="17">
        <v>7.7727540232478104E-2</v>
      </c>
      <c r="AM84" s="17"/>
      <c r="AN84" s="17">
        <v>7.8942471643832501E-2</v>
      </c>
      <c r="AO84" s="17">
        <v>7.5865445600417497E-3</v>
      </c>
      <c r="AP84" s="17"/>
      <c r="AQ84" s="17">
        <v>0.12345219814538901</v>
      </c>
      <c r="AR84" s="17">
        <v>6.7224536992754505E-2</v>
      </c>
      <c r="AS84" s="17"/>
      <c r="AT84" s="17">
        <v>6.9218444532351306E-2</v>
      </c>
      <c r="AU84" s="17">
        <v>8.6855715719797305E-2</v>
      </c>
      <c r="AV84" s="17">
        <v>8.3505147010748099E-2</v>
      </c>
      <c r="AW84" s="17">
        <v>6.2141973947832503E-2</v>
      </c>
      <c r="AX84" s="17"/>
      <c r="AY84" s="17">
        <v>4.2855701597408299E-2</v>
      </c>
      <c r="AZ84" s="17">
        <v>8.3098328346219594E-2</v>
      </c>
      <c r="BA84" s="17"/>
      <c r="BB84" s="17">
        <v>5.0926089520505202E-2</v>
      </c>
      <c r="BC84" s="17">
        <v>8.4878636089585499E-2</v>
      </c>
      <c r="BD84" s="17"/>
      <c r="BE84" s="17">
        <v>1.3286864230524401E-2</v>
      </c>
      <c r="BF84" s="17">
        <v>8.3773657860844494E-2</v>
      </c>
      <c r="BG84" s="17"/>
      <c r="BH84" s="17">
        <v>3.2406054830632202E-3</v>
      </c>
      <c r="BI84" s="17">
        <v>8.4660257129944794E-2</v>
      </c>
      <c r="BJ84" s="17"/>
      <c r="BK84" s="17">
        <v>5.07537696072679E-2</v>
      </c>
      <c r="BL84" s="17">
        <v>8.0597053610674999E-2</v>
      </c>
      <c r="BM84" s="17"/>
      <c r="BN84" s="17">
        <v>0</v>
      </c>
      <c r="BO84" s="17">
        <v>8.0471005813557303E-2</v>
      </c>
      <c r="BP84" s="17"/>
      <c r="BQ84" s="17">
        <v>1.5867177710154601E-2</v>
      </c>
      <c r="BR84" s="17">
        <v>8.0413277290799598E-2</v>
      </c>
      <c r="BS84" s="17"/>
      <c r="BT84" s="17">
        <v>0.56178614503978297</v>
      </c>
      <c r="BU84" s="17">
        <v>4.0473225054400902E-2</v>
      </c>
      <c r="BV84" s="17"/>
      <c r="BW84" s="17">
        <v>8.3770958085846406E-2</v>
      </c>
      <c r="BX84" s="17">
        <v>7.6250193017216805E-2</v>
      </c>
      <c r="BY84" s="17"/>
      <c r="BZ84" s="17">
        <v>8.3770958085846406E-2</v>
      </c>
      <c r="CA84" s="17">
        <v>7.6250193017216805E-2</v>
      </c>
    </row>
    <row r="85" spans="2:79" x14ac:dyDescent="0.25">
      <c r="B85" t="s">
        <v>134</v>
      </c>
      <c r="C85" s="17">
        <v>0.12771038853526501</v>
      </c>
      <c r="D85" s="17">
        <v>0.14767187098135201</v>
      </c>
      <c r="E85" s="17">
        <v>0.158323061125172</v>
      </c>
      <c r="F85" s="17">
        <v>6.8524937342645795E-2</v>
      </c>
      <c r="G85" s="17">
        <v>0.13867287102464701</v>
      </c>
      <c r="H85" s="17">
        <v>0.15550678300420201</v>
      </c>
      <c r="I85" s="17">
        <v>9.9654431890856904E-2</v>
      </c>
      <c r="J85" s="17">
        <v>8.52557332706846E-2</v>
      </c>
      <c r="K85" s="17">
        <v>0.12474942020221701</v>
      </c>
      <c r="L85" s="17">
        <v>0.19935402202382199</v>
      </c>
      <c r="M85" s="17"/>
      <c r="N85" s="17">
        <v>0.13147650451958001</v>
      </c>
      <c r="O85" s="17">
        <v>8.4597959238081999E-2</v>
      </c>
      <c r="P85" s="17">
        <v>5.3396022078508201E-2</v>
      </c>
      <c r="Q85" s="17">
        <v>3.2387831042118002E-2</v>
      </c>
      <c r="R85" s="17"/>
      <c r="S85" s="17">
        <v>0.13415733079044101</v>
      </c>
      <c r="T85" s="17">
        <v>0.15735030663802299</v>
      </c>
      <c r="U85" s="17">
        <v>7.2182947028802694E-2</v>
      </c>
      <c r="V85" s="17">
        <v>0.13113274882857401</v>
      </c>
      <c r="W85" s="17">
        <v>0.11947618364745401</v>
      </c>
      <c r="X85" s="17">
        <v>7.8911904721212595E-2</v>
      </c>
      <c r="Y85" s="17">
        <v>0.114330889265508</v>
      </c>
      <c r="Z85" s="17"/>
      <c r="AA85" s="17">
        <v>0.107451896248679</v>
      </c>
      <c r="AB85" s="17">
        <v>0.138188020110867</v>
      </c>
      <c r="AC85" s="17"/>
      <c r="AD85" s="17">
        <v>8.1002869099390598E-2</v>
      </c>
      <c r="AE85" s="17">
        <v>0.114846277411587</v>
      </c>
      <c r="AF85" s="17">
        <v>0.125453539720356</v>
      </c>
      <c r="AG85" s="17"/>
      <c r="AH85" s="17">
        <v>9.9179241666120493E-2</v>
      </c>
      <c r="AI85" s="17">
        <v>0.12876614929736099</v>
      </c>
      <c r="AJ85" s="17"/>
      <c r="AK85" s="17">
        <v>0.15807279947031</v>
      </c>
      <c r="AL85" s="17">
        <v>0.10737147728316999</v>
      </c>
      <c r="AM85" s="17"/>
      <c r="AN85" s="17">
        <v>0.12789852640327001</v>
      </c>
      <c r="AO85" s="17">
        <v>3.2387831042118002E-2</v>
      </c>
      <c r="AP85" s="17"/>
      <c r="AQ85" s="17">
        <v>0.15447572380198901</v>
      </c>
      <c r="AR85" s="17">
        <v>0.12077040180806201</v>
      </c>
      <c r="AS85" s="17"/>
      <c r="AT85" s="17">
        <v>0.15703797626490201</v>
      </c>
      <c r="AU85" s="17">
        <v>0.117670492734939</v>
      </c>
      <c r="AV85" s="17">
        <v>9.2917298222495004E-2</v>
      </c>
      <c r="AW85" s="17">
        <v>9.1802865684520896E-2</v>
      </c>
      <c r="AX85" s="17"/>
      <c r="AY85" s="17">
        <v>8.7201107395277505E-2</v>
      </c>
      <c r="AZ85" s="17">
        <v>0.13255219639250501</v>
      </c>
      <c r="BA85" s="17"/>
      <c r="BB85" s="17">
        <v>9.0874938046666395E-2</v>
      </c>
      <c r="BC85" s="17">
        <v>0.135740554412625</v>
      </c>
      <c r="BD85" s="17"/>
      <c r="BE85" s="17">
        <v>5.39255072721391E-2</v>
      </c>
      <c r="BF85" s="17">
        <v>0.13330970543252099</v>
      </c>
      <c r="BG85" s="17"/>
      <c r="BH85" s="17">
        <v>5.4690176754812601E-2</v>
      </c>
      <c r="BI85" s="17">
        <v>0.13337171784823401</v>
      </c>
      <c r="BJ85" s="17"/>
      <c r="BK85" s="17">
        <v>3.03771527471027E-2</v>
      </c>
      <c r="BL85" s="17">
        <v>0.13393991793693799</v>
      </c>
      <c r="BM85" s="17"/>
      <c r="BN85" s="17">
        <v>0.27465785573505602</v>
      </c>
      <c r="BO85" s="17">
        <v>0.124597915853283</v>
      </c>
      <c r="BP85" s="17"/>
      <c r="BQ85" s="17">
        <v>0.19086238978009001</v>
      </c>
      <c r="BR85" s="17">
        <v>0.12609346252164</v>
      </c>
      <c r="BS85" s="17"/>
      <c r="BT85" s="17">
        <v>5.2766434601784401E-2</v>
      </c>
      <c r="BU85" s="17">
        <v>0.13365779492952601</v>
      </c>
      <c r="BV85" s="17"/>
      <c r="BW85" s="17">
        <v>0.10781532787421901</v>
      </c>
      <c r="BX85" s="17">
        <v>0.137926970407899</v>
      </c>
      <c r="BY85" s="17"/>
      <c r="BZ85" s="17">
        <v>0.10781532787421901</v>
      </c>
      <c r="CA85" s="17">
        <v>0.137926970407899</v>
      </c>
    </row>
    <row r="86" spans="2:79" x14ac:dyDescent="0.25">
      <c r="B86" t="s">
        <v>97</v>
      </c>
      <c r="C86" s="17">
        <v>8.1962839326942205E-2</v>
      </c>
      <c r="D86" s="17">
        <v>0.100976121616473</v>
      </c>
      <c r="E86" s="17">
        <v>3.6339365732323999E-2</v>
      </c>
      <c r="F86" s="17">
        <v>0.10559689714793299</v>
      </c>
      <c r="G86" s="17">
        <v>4.8153409447752302E-2</v>
      </c>
      <c r="H86" s="17">
        <v>8.57549285579223E-2</v>
      </c>
      <c r="I86" s="17">
        <v>5.7241318001034699E-2</v>
      </c>
      <c r="J86" s="17">
        <v>0.164702086905124</v>
      </c>
      <c r="K86" s="17">
        <v>0.18143848923921499</v>
      </c>
      <c r="L86" s="17">
        <v>4.4526093566771202E-2</v>
      </c>
      <c r="M86" s="17"/>
      <c r="N86" s="17">
        <v>8.3264241907219094E-2</v>
      </c>
      <c r="O86" s="17">
        <v>6.9931497924278899E-2</v>
      </c>
      <c r="P86" s="17">
        <v>4.1882162355869099E-2</v>
      </c>
      <c r="Q86" s="17">
        <v>3.2677409178131903E-2</v>
      </c>
      <c r="R86" s="17"/>
      <c r="S86" s="17">
        <v>9.6911399223038402E-2</v>
      </c>
      <c r="T86" s="17">
        <v>8.6743273400631093E-2</v>
      </c>
      <c r="U86" s="17">
        <v>7.5365291096387302E-2</v>
      </c>
      <c r="V86" s="17">
        <v>5.4232899376473402E-2</v>
      </c>
      <c r="W86" s="17">
        <v>9.1354745315855704E-2</v>
      </c>
      <c r="X86" s="17">
        <v>7.2106350088861307E-2</v>
      </c>
      <c r="Y86" s="17">
        <v>0.104169906289027</v>
      </c>
      <c r="Z86" s="17"/>
      <c r="AA86" s="17">
        <v>7.7509074983614507E-2</v>
      </c>
      <c r="AB86" s="17">
        <v>8.4266312914897307E-2</v>
      </c>
      <c r="AC86" s="17"/>
      <c r="AD86" s="17">
        <v>7.7232047001196499E-2</v>
      </c>
      <c r="AE86" s="17">
        <v>7.2642834770362305E-2</v>
      </c>
      <c r="AF86" s="17">
        <v>6.72354471855586E-2</v>
      </c>
      <c r="AG86" s="17"/>
      <c r="AH86" s="17">
        <v>8.5341518921776396E-2</v>
      </c>
      <c r="AI86" s="17">
        <v>8.1837815353658597E-2</v>
      </c>
      <c r="AJ86" s="17"/>
      <c r="AK86" s="17">
        <v>8.5691176894913706E-2</v>
      </c>
      <c r="AL86" s="17">
        <v>7.94653325553277E-2</v>
      </c>
      <c r="AM86" s="17"/>
      <c r="AN86" s="17">
        <v>8.2060113844074398E-2</v>
      </c>
      <c r="AO86" s="17">
        <v>3.2677409178131903E-2</v>
      </c>
      <c r="AP86" s="17"/>
      <c r="AQ86" s="17">
        <v>0.109861049749475</v>
      </c>
      <c r="AR86" s="17">
        <v>7.4729109275901096E-2</v>
      </c>
      <c r="AS86" s="17"/>
      <c r="AT86" s="17">
        <v>6.8314122209375605E-2</v>
      </c>
      <c r="AU86" s="17">
        <v>0.101292431089973</v>
      </c>
      <c r="AV86" s="17">
        <v>6.9907155378237607E-2</v>
      </c>
      <c r="AW86" s="17">
        <v>7.7718122363298101E-2</v>
      </c>
      <c r="AX86" s="17"/>
      <c r="AY86" s="17">
        <v>7.6619548329092194E-2</v>
      </c>
      <c r="AZ86" s="17">
        <v>8.2601487745498706E-2</v>
      </c>
      <c r="BA86" s="17"/>
      <c r="BB86" s="17">
        <v>4.02647135587135E-2</v>
      </c>
      <c r="BC86" s="17">
        <v>9.1052244588868902E-2</v>
      </c>
      <c r="BD86" s="17"/>
      <c r="BE86" s="17">
        <v>2.12500045877176E-2</v>
      </c>
      <c r="BF86" s="17">
        <v>8.6570157189572394E-2</v>
      </c>
      <c r="BG86" s="17"/>
      <c r="BH86" s="17">
        <v>1.7747309915239901E-2</v>
      </c>
      <c r="BI86" s="17">
        <v>8.69415328987901E-2</v>
      </c>
      <c r="BJ86" s="17"/>
      <c r="BK86" s="17">
        <v>2.0755593563971501E-2</v>
      </c>
      <c r="BL86" s="17">
        <v>8.5880230277611297E-2</v>
      </c>
      <c r="BM86" s="17"/>
      <c r="BN86" s="17">
        <v>2.12421308734148E-2</v>
      </c>
      <c r="BO86" s="17">
        <v>8.32489557186947E-2</v>
      </c>
      <c r="BP86" s="17"/>
      <c r="BQ86" s="17">
        <v>2.90698265912946E-2</v>
      </c>
      <c r="BR86" s="17">
        <v>8.3317097094636694E-2</v>
      </c>
      <c r="BS86" s="17"/>
      <c r="BT86" s="17">
        <v>9.2187690760247895E-2</v>
      </c>
      <c r="BU86" s="17">
        <v>8.1151415007793104E-2</v>
      </c>
      <c r="BV86" s="17"/>
      <c r="BW86" s="17">
        <v>7.7751307908025702E-2</v>
      </c>
      <c r="BX86" s="17">
        <v>8.4125559827452095E-2</v>
      </c>
      <c r="BY86" s="17"/>
      <c r="BZ86" s="17">
        <v>7.7751307908025702E-2</v>
      </c>
      <c r="CA86" s="17">
        <v>8.4125559827452095E-2</v>
      </c>
    </row>
    <row r="87" spans="2:79" x14ac:dyDescent="0.25">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row>
    <row r="88" spans="2:79" x14ac:dyDescent="0.25">
      <c r="B88" s="6" t="s">
        <v>142</v>
      </c>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row>
    <row r="89" spans="2:79" x14ac:dyDescent="0.25">
      <c r="B89" s="24" t="s">
        <v>77</v>
      </c>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row>
    <row r="90" spans="2:79" x14ac:dyDescent="0.25">
      <c r="B90" t="s">
        <v>136</v>
      </c>
      <c r="C90" s="17">
        <v>6.4434947167335097E-2</v>
      </c>
      <c r="D90" s="17">
        <v>7.8811733082491495E-2</v>
      </c>
      <c r="E90" s="17">
        <v>7.4389144380284405E-2</v>
      </c>
      <c r="F90" s="17">
        <v>9.1433711882389093E-2</v>
      </c>
      <c r="G90" s="17">
        <v>3.3770310173910703E-2</v>
      </c>
      <c r="H90" s="17">
        <v>5.8624692059666902E-2</v>
      </c>
      <c r="I90" s="17">
        <v>6.5157736948652303E-2</v>
      </c>
      <c r="J90" s="17">
        <v>6.0596033184032602E-2</v>
      </c>
      <c r="K90" s="17">
        <v>3.2790601261125603E-2</v>
      </c>
      <c r="L90" s="17">
        <v>4.7085577600686303E-2</v>
      </c>
      <c r="M90" s="17"/>
      <c r="N90" s="17">
        <v>6.8253709900537807E-2</v>
      </c>
      <c r="O90" s="17">
        <v>1.6394872657414201E-2</v>
      </c>
      <c r="P90" s="17">
        <v>7.8756405469233501E-3</v>
      </c>
      <c r="Q90" s="17">
        <v>6.9080133358597404E-3</v>
      </c>
      <c r="R90" s="17"/>
      <c r="S90" s="17">
        <v>0.27314429186657602</v>
      </c>
      <c r="T90" s="17">
        <v>0</v>
      </c>
      <c r="U90" s="17">
        <v>0</v>
      </c>
      <c r="V90" s="17">
        <v>0</v>
      </c>
      <c r="W90" s="17">
        <v>0</v>
      </c>
      <c r="X90" s="17">
        <v>0</v>
      </c>
      <c r="Y90" s="17">
        <v>0</v>
      </c>
      <c r="Z90" s="17"/>
      <c r="AA90" s="17">
        <v>3.9598447556989699E-2</v>
      </c>
      <c r="AB90" s="17">
        <v>7.7280310428504306E-2</v>
      </c>
      <c r="AC90" s="17"/>
      <c r="AD90" s="17">
        <v>4.3996523995340098E-2</v>
      </c>
      <c r="AE90" s="17">
        <v>3.02343196065308E-2</v>
      </c>
      <c r="AF90" s="17">
        <v>3.6820858975866899E-2</v>
      </c>
      <c r="AG90" s="17"/>
      <c r="AH90" s="17">
        <v>2.65876972765756E-2</v>
      </c>
      <c r="AI90" s="17">
        <v>6.5835439112898103E-2</v>
      </c>
      <c r="AJ90" s="17"/>
      <c r="AK90" s="17">
        <v>7.4772994346960206E-2</v>
      </c>
      <c r="AL90" s="17">
        <v>5.7509784848829501E-2</v>
      </c>
      <c r="AM90" s="17"/>
      <c r="AN90" s="17">
        <v>6.4548487917484798E-2</v>
      </c>
      <c r="AO90" s="17">
        <v>6.9080133358597404E-3</v>
      </c>
      <c r="AP90" s="17"/>
      <c r="AQ90" s="17">
        <v>5.7209005293882703E-2</v>
      </c>
      <c r="AR90" s="17">
        <v>6.6308562431017001E-2</v>
      </c>
      <c r="AS90" s="17"/>
      <c r="AT90" s="17">
        <v>7.9356128761345499E-2</v>
      </c>
      <c r="AU90" s="17">
        <v>7.0389548027187304E-2</v>
      </c>
      <c r="AV90" s="17">
        <v>2.9776056463584399E-2</v>
      </c>
      <c r="AW90" s="17">
        <v>3.1227537041504301E-3</v>
      </c>
      <c r="AX90" s="17"/>
      <c r="AY90" s="17">
        <v>2.16063725850195E-2</v>
      </c>
      <c r="AZ90" s="17">
        <v>6.9553964910712196E-2</v>
      </c>
      <c r="BA90" s="17"/>
      <c r="BB90" s="17">
        <v>8.0315246764709303E-2</v>
      </c>
      <c r="BC90" s="17">
        <v>6.0974607482584299E-2</v>
      </c>
      <c r="BD90" s="17"/>
      <c r="BE90" s="17">
        <v>4.6327163034638998E-2</v>
      </c>
      <c r="BF90" s="17">
        <v>6.5809093468451901E-2</v>
      </c>
      <c r="BG90" s="17"/>
      <c r="BH90" s="17">
        <v>4.83802600004742E-3</v>
      </c>
      <c r="BI90" s="17">
        <v>6.9055555469342306E-2</v>
      </c>
      <c r="BJ90" s="17"/>
      <c r="BK90" s="17">
        <v>4.8407676412685799E-2</v>
      </c>
      <c r="BL90" s="17">
        <v>6.5460725808990095E-2</v>
      </c>
      <c r="BM90" s="17"/>
      <c r="BN90" s="17">
        <v>5.9719152285111397E-2</v>
      </c>
      <c r="BO90" s="17">
        <v>6.4534831724887803E-2</v>
      </c>
      <c r="BP90" s="17"/>
      <c r="BQ90" s="17">
        <v>2.1986232090297798E-3</v>
      </c>
      <c r="BR90" s="17">
        <v>6.6028428438188694E-2</v>
      </c>
      <c r="BS90" s="17"/>
      <c r="BT90" s="17">
        <v>9.2470146020612307E-2</v>
      </c>
      <c r="BU90" s="17">
        <v>6.2210128323744701E-2</v>
      </c>
      <c r="BV90" s="17"/>
      <c r="BW90" s="17">
        <v>3.9756233079161499E-2</v>
      </c>
      <c r="BX90" s="17">
        <v>7.7108047656383696E-2</v>
      </c>
      <c r="BY90" s="17"/>
      <c r="BZ90" s="17">
        <v>3.9756233079161499E-2</v>
      </c>
      <c r="CA90" s="17">
        <v>7.7108047656383696E-2</v>
      </c>
    </row>
    <row r="91" spans="2:79" x14ac:dyDescent="0.25">
      <c r="B91" t="s">
        <v>137</v>
      </c>
      <c r="C91" s="17">
        <v>7.1944277689135694E-2</v>
      </c>
      <c r="D91" s="17">
        <v>0.120948415571169</v>
      </c>
      <c r="E91" s="17">
        <v>7.7490894631288304E-2</v>
      </c>
      <c r="F91" s="17">
        <v>9.2380940537699893E-2</v>
      </c>
      <c r="G91" s="17">
        <v>1.7269645154439999E-2</v>
      </c>
      <c r="H91" s="17">
        <v>0.11281530914552799</v>
      </c>
      <c r="I91" s="17">
        <v>4.7887653538148001E-2</v>
      </c>
      <c r="J91" s="17">
        <v>2.4615117835811801E-2</v>
      </c>
      <c r="K91" s="17">
        <v>5.5789516164569897E-2</v>
      </c>
      <c r="L91" s="17">
        <v>4.2839078979445298E-2</v>
      </c>
      <c r="M91" s="17"/>
      <c r="N91" s="17">
        <v>7.3641817829914399E-2</v>
      </c>
      <c r="O91" s="17">
        <v>5.6880191262099797E-2</v>
      </c>
      <c r="P91" s="17">
        <v>1.52555496321883E-2</v>
      </c>
      <c r="Q91" s="17">
        <v>1.0202988734009599E-2</v>
      </c>
      <c r="R91" s="17"/>
      <c r="S91" s="17">
        <v>0.30497687430732201</v>
      </c>
      <c r="T91" s="17">
        <v>0</v>
      </c>
      <c r="U91" s="17">
        <v>0</v>
      </c>
      <c r="V91" s="17">
        <v>0</v>
      </c>
      <c r="W91" s="17">
        <v>0</v>
      </c>
      <c r="X91" s="17">
        <v>0</v>
      </c>
      <c r="Y91" s="17">
        <v>0</v>
      </c>
      <c r="Z91" s="17"/>
      <c r="AA91" s="17">
        <v>6.8335059082199598E-2</v>
      </c>
      <c r="AB91" s="17">
        <v>7.3810954750010899E-2</v>
      </c>
      <c r="AC91" s="17"/>
      <c r="AD91" s="17">
        <v>5.6458154106445599E-2</v>
      </c>
      <c r="AE91" s="17">
        <v>4.0280338406086101E-2</v>
      </c>
      <c r="AF91" s="17">
        <v>7.1878918023382699E-2</v>
      </c>
      <c r="AG91" s="17"/>
      <c r="AH91" s="17">
        <v>5.8175101960742999E-2</v>
      </c>
      <c r="AI91" s="17">
        <v>7.2453789470317095E-2</v>
      </c>
      <c r="AJ91" s="17"/>
      <c r="AK91" s="17">
        <v>7.0389951937802203E-2</v>
      </c>
      <c r="AL91" s="17">
        <v>7.2985476083454598E-2</v>
      </c>
      <c r="AM91" s="17"/>
      <c r="AN91" s="17">
        <v>7.2066136300333594E-2</v>
      </c>
      <c r="AO91" s="17">
        <v>1.0202988734009599E-2</v>
      </c>
      <c r="AP91" s="17"/>
      <c r="AQ91" s="17">
        <v>9.2268024986265601E-2</v>
      </c>
      <c r="AR91" s="17">
        <v>6.66745310155544E-2</v>
      </c>
      <c r="AS91" s="17"/>
      <c r="AT91" s="17">
        <v>7.3594812910866003E-2</v>
      </c>
      <c r="AU91" s="17">
        <v>7.0415255717767605E-2</v>
      </c>
      <c r="AV91" s="17">
        <v>7.4289339687917802E-2</v>
      </c>
      <c r="AW91" s="17">
        <v>5.4988211700947399E-2</v>
      </c>
      <c r="AX91" s="17"/>
      <c r="AY91" s="17">
        <v>8.7353940116654705E-2</v>
      </c>
      <c r="AZ91" s="17">
        <v>7.0102462121953799E-2</v>
      </c>
      <c r="BA91" s="17"/>
      <c r="BB91" s="17">
        <v>8.1657487088515196E-2</v>
      </c>
      <c r="BC91" s="17">
        <v>6.9828186330529105E-2</v>
      </c>
      <c r="BD91" s="17"/>
      <c r="BE91" s="17">
        <v>3.4444383046097801E-2</v>
      </c>
      <c r="BF91" s="17">
        <v>7.4790034030076197E-2</v>
      </c>
      <c r="BG91" s="17"/>
      <c r="BH91" s="17">
        <v>4.1256739960241401E-2</v>
      </c>
      <c r="BI91" s="17">
        <v>7.4323512871441094E-2</v>
      </c>
      <c r="BJ91" s="17"/>
      <c r="BK91" s="17">
        <v>0.100913523408054</v>
      </c>
      <c r="BL91" s="17">
        <v>7.0090185749327294E-2</v>
      </c>
      <c r="BM91" s="17"/>
      <c r="BN91" s="17">
        <v>7.8096063182683598E-3</v>
      </c>
      <c r="BO91" s="17">
        <v>7.3302704727134793E-2</v>
      </c>
      <c r="BP91" s="17"/>
      <c r="BQ91" s="17">
        <v>0.113348475931513</v>
      </c>
      <c r="BR91" s="17">
        <v>7.0884176284718894E-2</v>
      </c>
      <c r="BS91" s="17"/>
      <c r="BT91" s="17">
        <v>0.102061049192957</v>
      </c>
      <c r="BU91" s="17">
        <v>6.9554269289321097E-2</v>
      </c>
      <c r="BV91" s="17"/>
      <c r="BW91" s="17">
        <v>6.8603659774099796E-2</v>
      </c>
      <c r="BX91" s="17">
        <v>7.3659763608762904E-2</v>
      </c>
      <c r="BY91" s="17"/>
      <c r="BZ91" s="17">
        <v>6.8603659774099796E-2</v>
      </c>
      <c r="CA91" s="17">
        <v>7.3659763608762904E-2</v>
      </c>
    </row>
    <row r="92" spans="2:79" x14ac:dyDescent="0.25">
      <c r="B92" t="s">
        <v>138</v>
      </c>
      <c r="C92" s="17">
        <v>9.9521539267166295E-2</v>
      </c>
      <c r="D92" s="17">
        <v>7.7020830390602896E-2</v>
      </c>
      <c r="E92" s="17">
        <v>7.3742842613765902E-2</v>
      </c>
      <c r="F92" s="17">
        <v>0.13532316881965201</v>
      </c>
      <c r="G92" s="17">
        <v>8.8870906986102505E-2</v>
      </c>
      <c r="H92" s="17">
        <v>0.13777349079691201</v>
      </c>
      <c r="I92" s="17">
        <v>0.11244687257375</v>
      </c>
      <c r="J92" s="17">
        <v>8.4279784672546307E-2</v>
      </c>
      <c r="K92" s="17">
        <v>6.3577178159362396E-2</v>
      </c>
      <c r="L92" s="17">
        <v>6.2808037784913298E-2</v>
      </c>
      <c r="M92" s="17"/>
      <c r="N92" s="17">
        <v>0.100518649298263</v>
      </c>
      <c r="O92" s="17">
        <v>9.2447445433738104E-2</v>
      </c>
      <c r="P92" s="17">
        <v>6.11656729625559E-2</v>
      </c>
      <c r="Q92" s="17">
        <v>3.4131138734659901E-2</v>
      </c>
      <c r="R92" s="17"/>
      <c r="S92" s="17">
        <v>0.42187883382610197</v>
      </c>
      <c r="T92" s="17">
        <v>0</v>
      </c>
      <c r="U92" s="17">
        <v>0</v>
      </c>
      <c r="V92" s="17">
        <v>0</v>
      </c>
      <c r="W92" s="17">
        <v>0</v>
      </c>
      <c r="X92" s="17">
        <v>0</v>
      </c>
      <c r="Y92" s="17">
        <v>0</v>
      </c>
      <c r="Z92" s="17"/>
      <c r="AA92" s="17">
        <v>0.109301349351186</v>
      </c>
      <c r="AB92" s="17">
        <v>9.4463450763335705E-2</v>
      </c>
      <c r="AC92" s="17"/>
      <c r="AD92" s="17">
        <v>0.105560497497109</v>
      </c>
      <c r="AE92" s="17">
        <v>4.6649376848770803E-2</v>
      </c>
      <c r="AF92" s="17">
        <v>0.114976072526561</v>
      </c>
      <c r="AG92" s="17"/>
      <c r="AH92" s="17">
        <v>0.10161297456749201</v>
      </c>
      <c r="AI92" s="17">
        <v>9.9444148220228207E-2</v>
      </c>
      <c r="AJ92" s="17"/>
      <c r="AK92" s="17">
        <v>0.104594544690986</v>
      </c>
      <c r="AL92" s="17">
        <v>9.6123277932873993E-2</v>
      </c>
      <c r="AM92" s="17"/>
      <c r="AN92" s="17">
        <v>9.9650600119788796E-2</v>
      </c>
      <c r="AO92" s="17">
        <v>3.4131138734659901E-2</v>
      </c>
      <c r="AP92" s="17"/>
      <c r="AQ92" s="17">
        <v>9.4144454247037296E-2</v>
      </c>
      <c r="AR92" s="17">
        <v>0.10091576423385799</v>
      </c>
      <c r="AS92" s="17"/>
      <c r="AT92" s="17">
        <v>9.2727113677160494E-2</v>
      </c>
      <c r="AU92" s="17">
        <v>0.113259552259317</v>
      </c>
      <c r="AV92" s="17">
        <v>8.8357926016716104E-2</v>
      </c>
      <c r="AW92" s="17">
        <v>6.7894371684023999E-2</v>
      </c>
      <c r="AX92" s="17"/>
      <c r="AY92" s="17">
        <v>0.114231895210472</v>
      </c>
      <c r="AZ92" s="17">
        <v>9.7763307203186503E-2</v>
      </c>
      <c r="BA92" s="17"/>
      <c r="BB92" s="17">
        <v>0.11199656045689201</v>
      </c>
      <c r="BC92" s="17">
        <v>9.6803861947082306E-2</v>
      </c>
      <c r="BD92" s="17"/>
      <c r="BE92" s="17">
        <v>0.10605584197601201</v>
      </c>
      <c r="BF92" s="17">
        <v>9.9025670317551107E-2</v>
      </c>
      <c r="BG92" s="17"/>
      <c r="BH92" s="17">
        <v>9.2305211668113202E-2</v>
      </c>
      <c r="BI92" s="17">
        <v>0.10008102829044301</v>
      </c>
      <c r="BJ92" s="17"/>
      <c r="BK92" s="17">
        <v>8.8620527107554303E-2</v>
      </c>
      <c r="BL92" s="17">
        <v>0.100219226703594</v>
      </c>
      <c r="BM92" s="17"/>
      <c r="BN92" s="17">
        <v>0.17028975991610201</v>
      </c>
      <c r="BO92" s="17">
        <v>9.8022607997920397E-2</v>
      </c>
      <c r="BP92" s="17"/>
      <c r="BQ92" s="17">
        <v>9.6823487941104805E-2</v>
      </c>
      <c r="BR92" s="17">
        <v>9.9590619411725603E-2</v>
      </c>
      <c r="BS92" s="17"/>
      <c r="BT92" s="17">
        <v>7.7013764492215003E-2</v>
      </c>
      <c r="BU92" s="17">
        <v>0.101307712488504</v>
      </c>
      <c r="BV92" s="17"/>
      <c r="BW92" s="17">
        <v>0.10965671528305999</v>
      </c>
      <c r="BX92" s="17">
        <v>9.43168878552368E-2</v>
      </c>
      <c r="BY92" s="17"/>
      <c r="BZ92" s="17">
        <v>0.10965671528305999</v>
      </c>
      <c r="CA92" s="17">
        <v>9.43168878552368E-2</v>
      </c>
    </row>
    <row r="93" spans="2:79" x14ac:dyDescent="0.25">
      <c r="B93" t="s">
        <v>33</v>
      </c>
      <c r="C93" s="17">
        <v>7.27005563522784E-2</v>
      </c>
      <c r="D93" s="17">
        <v>4.5911059630945703E-2</v>
      </c>
      <c r="E93" s="17">
        <v>0.11270959941616</v>
      </c>
      <c r="F93" s="17">
        <v>6.7698420716625698E-2</v>
      </c>
      <c r="G93" s="17">
        <v>5.07903104697255E-2</v>
      </c>
      <c r="H93" s="17">
        <v>6.5052392735162903E-2</v>
      </c>
      <c r="I93" s="17">
        <v>0.103260965537383</v>
      </c>
      <c r="J93" s="17">
        <v>3.8790645013105397E-2</v>
      </c>
      <c r="K93" s="17">
        <v>0.12709303973316</v>
      </c>
      <c r="L93" s="17">
        <v>4.6967359012097101E-2</v>
      </c>
      <c r="M93" s="17"/>
      <c r="N93" s="17">
        <v>7.1971943786818801E-2</v>
      </c>
      <c r="O93" s="17">
        <v>8.2152151283806304E-2</v>
      </c>
      <c r="P93" s="17">
        <v>8.6041569055346906E-2</v>
      </c>
      <c r="Q93" s="17">
        <v>6.2410214357723197E-2</v>
      </c>
      <c r="R93" s="17"/>
      <c r="S93" s="17">
        <v>0</v>
      </c>
      <c r="T93" s="17">
        <v>1</v>
      </c>
      <c r="U93" s="17">
        <v>0</v>
      </c>
      <c r="V93" s="17">
        <v>0</v>
      </c>
      <c r="W93" s="17">
        <v>0</v>
      </c>
      <c r="X93" s="17">
        <v>0</v>
      </c>
      <c r="Y93" s="17">
        <v>0</v>
      </c>
      <c r="Z93" s="17"/>
      <c r="AA93" s="17">
        <v>8.6925398910731005E-2</v>
      </c>
      <c r="AB93" s="17">
        <v>6.5343510356950005E-2</v>
      </c>
      <c r="AC93" s="17"/>
      <c r="AD93" s="17">
        <v>9.5343694225087997E-2</v>
      </c>
      <c r="AE93" s="17">
        <v>8.7214562186998995E-2</v>
      </c>
      <c r="AF93" s="17">
        <v>8.9474836827795598E-2</v>
      </c>
      <c r="AG93" s="17"/>
      <c r="AH93" s="17">
        <v>0.15807655555439501</v>
      </c>
      <c r="AI93" s="17">
        <v>6.9541320223574593E-2</v>
      </c>
      <c r="AJ93" s="17"/>
      <c r="AK93" s="17">
        <v>7.6556449891863804E-2</v>
      </c>
      <c r="AL93" s="17">
        <v>7.0117603481146804E-2</v>
      </c>
      <c r="AM93" s="17"/>
      <c r="AN93" s="17">
        <v>7.2720866371803902E-2</v>
      </c>
      <c r="AO93" s="17">
        <v>6.2410214357723197E-2</v>
      </c>
      <c r="AP93" s="17"/>
      <c r="AQ93" s="17">
        <v>8.5803914144091095E-2</v>
      </c>
      <c r="AR93" s="17">
        <v>6.9302985268234099E-2</v>
      </c>
      <c r="AS93" s="17"/>
      <c r="AT93" s="17">
        <v>5.1080571592127103E-2</v>
      </c>
      <c r="AU93" s="17">
        <v>8.4539333968646505E-2</v>
      </c>
      <c r="AV93" s="17">
        <v>8.7904131884103204E-2</v>
      </c>
      <c r="AW93" s="17">
        <v>0.104937842361867</v>
      </c>
      <c r="AX93" s="17"/>
      <c r="AY93" s="17">
        <v>5.5649533646178299E-2</v>
      </c>
      <c r="AZ93" s="17">
        <v>7.47385529147718E-2</v>
      </c>
      <c r="BA93" s="17"/>
      <c r="BB93" s="17">
        <v>0.105707669686638</v>
      </c>
      <c r="BC93" s="17">
        <v>6.5507449257002498E-2</v>
      </c>
      <c r="BD93" s="17"/>
      <c r="BE93" s="17">
        <v>6.7757796044135593E-2</v>
      </c>
      <c r="BF93" s="17">
        <v>7.3075647845802297E-2</v>
      </c>
      <c r="BG93" s="17"/>
      <c r="BH93" s="17">
        <v>4.7701480895845201E-2</v>
      </c>
      <c r="BI93" s="17">
        <v>7.4638759422740106E-2</v>
      </c>
      <c r="BJ93" s="17"/>
      <c r="BK93" s="17">
        <v>7.6555115238904597E-2</v>
      </c>
      <c r="BL93" s="17">
        <v>7.2453856571671305E-2</v>
      </c>
      <c r="BM93" s="17"/>
      <c r="BN93" s="17">
        <v>0.14231013042141899</v>
      </c>
      <c r="BO93" s="17">
        <v>7.1226166205764399E-2</v>
      </c>
      <c r="BP93" s="17"/>
      <c r="BQ93" s="17">
        <v>0.16606508874634299</v>
      </c>
      <c r="BR93" s="17">
        <v>7.0310077219358696E-2</v>
      </c>
      <c r="BS93" s="17"/>
      <c r="BT93" s="17">
        <v>8.8878048513618593E-2</v>
      </c>
      <c r="BU93" s="17">
        <v>7.1416742044737705E-2</v>
      </c>
      <c r="BV93" s="17"/>
      <c r="BW93" s="17">
        <v>8.7020702378592094E-2</v>
      </c>
      <c r="BX93" s="17">
        <v>6.5346824348215302E-2</v>
      </c>
      <c r="BY93" s="17"/>
      <c r="BZ93" s="17">
        <v>8.7020702378592094E-2</v>
      </c>
      <c r="CA93" s="17">
        <v>6.5346824348215302E-2</v>
      </c>
    </row>
    <row r="94" spans="2:79" x14ac:dyDescent="0.25">
      <c r="B94" t="s">
        <v>34</v>
      </c>
      <c r="C94" s="17">
        <v>4.8146474273671601E-2</v>
      </c>
      <c r="D94" s="17">
        <v>5.2323922358705997E-2</v>
      </c>
      <c r="E94" s="17">
        <v>5.7537348567927998E-2</v>
      </c>
      <c r="F94" s="17">
        <v>5.2278993716300397E-2</v>
      </c>
      <c r="G94" s="17">
        <v>2.95496468110448E-2</v>
      </c>
      <c r="H94" s="17">
        <v>6.3160167856329996E-2</v>
      </c>
      <c r="I94" s="17">
        <v>5.0834200396660902E-2</v>
      </c>
      <c r="J94" s="17">
        <v>3.3470869953898703E-2</v>
      </c>
      <c r="K94" s="17">
        <v>4.2609138142310703E-2</v>
      </c>
      <c r="L94" s="17">
        <v>2.11128966616159E-2</v>
      </c>
      <c r="M94" s="17"/>
      <c r="N94" s="17">
        <v>4.61068426756144E-2</v>
      </c>
      <c r="O94" s="17">
        <v>6.9973330764884295E-2</v>
      </c>
      <c r="P94" s="17">
        <v>9.9562939024169905E-2</v>
      </c>
      <c r="Q94" s="17">
        <v>9.1079134206716802E-2</v>
      </c>
      <c r="R94" s="17"/>
      <c r="S94" s="17">
        <v>0</v>
      </c>
      <c r="T94" s="17">
        <v>0</v>
      </c>
      <c r="U94" s="17">
        <v>1</v>
      </c>
      <c r="V94" s="17">
        <v>0</v>
      </c>
      <c r="W94" s="17">
        <v>0</v>
      </c>
      <c r="X94" s="17">
        <v>0</v>
      </c>
      <c r="Y94" s="17">
        <v>0</v>
      </c>
      <c r="Z94" s="17"/>
      <c r="AA94" s="17">
        <v>5.7716876779705703E-2</v>
      </c>
      <c r="AB94" s="17">
        <v>4.3196690742404398E-2</v>
      </c>
      <c r="AC94" s="17"/>
      <c r="AD94" s="17">
        <v>6.9036322633695399E-2</v>
      </c>
      <c r="AE94" s="17">
        <v>5.1775434626056202E-2</v>
      </c>
      <c r="AF94" s="17">
        <v>5.0782083012558203E-2</v>
      </c>
      <c r="AG94" s="17"/>
      <c r="AH94" s="17">
        <v>8.0825151067290907E-2</v>
      </c>
      <c r="AI94" s="17">
        <v>4.6937239156900401E-2</v>
      </c>
      <c r="AJ94" s="17"/>
      <c r="AK94" s="17">
        <v>4.1184896728867403E-2</v>
      </c>
      <c r="AL94" s="17">
        <v>5.2809836091718701E-2</v>
      </c>
      <c r="AM94" s="17"/>
      <c r="AN94" s="17">
        <v>4.8061738201538903E-2</v>
      </c>
      <c r="AO94" s="17">
        <v>9.1079134206716802E-2</v>
      </c>
      <c r="AP94" s="17"/>
      <c r="AQ94" s="17">
        <v>5.2065242195156902E-2</v>
      </c>
      <c r="AR94" s="17">
        <v>4.71303765079953E-2</v>
      </c>
      <c r="AS94" s="17"/>
      <c r="AT94" s="17">
        <v>3.9800357628059599E-2</v>
      </c>
      <c r="AU94" s="17">
        <v>4.04437434042519E-2</v>
      </c>
      <c r="AV94" s="17">
        <v>7.0385063222263095E-2</v>
      </c>
      <c r="AW94" s="17">
        <v>0.118402433633243</v>
      </c>
      <c r="AX94" s="17"/>
      <c r="AY94" s="17">
        <v>7.0442510096705893E-2</v>
      </c>
      <c r="AZ94" s="17">
        <v>4.5481575801140803E-2</v>
      </c>
      <c r="BA94" s="17"/>
      <c r="BB94" s="17">
        <v>5.6269669178518403E-2</v>
      </c>
      <c r="BC94" s="17">
        <v>4.63766196834186E-2</v>
      </c>
      <c r="BD94" s="17"/>
      <c r="BE94" s="17">
        <v>6.6616176195438706E-2</v>
      </c>
      <c r="BF94" s="17">
        <v>4.6744863099574402E-2</v>
      </c>
      <c r="BG94" s="17"/>
      <c r="BH94" s="17">
        <v>4.20852548836705E-2</v>
      </c>
      <c r="BI94" s="17">
        <v>4.86164066138862E-2</v>
      </c>
      <c r="BJ94" s="17"/>
      <c r="BK94" s="17">
        <v>4.5347517033712703E-2</v>
      </c>
      <c r="BL94" s="17">
        <v>4.8325613354779501E-2</v>
      </c>
      <c r="BM94" s="17"/>
      <c r="BN94" s="17">
        <v>4.6632620432226997E-2</v>
      </c>
      <c r="BO94" s="17">
        <v>4.8178538989149901E-2</v>
      </c>
      <c r="BP94" s="17"/>
      <c r="BQ94" s="17">
        <v>9.1226275237816207E-2</v>
      </c>
      <c r="BR94" s="17">
        <v>4.7043471210147798E-2</v>
      </c>
      <c r="BS94" s="17"/>
      <c r="BT94" s="17">
        <v>3.0426325248734901E-2</v>
      </c>
      <c r="BU94" s="17">
        <v>4.9552710828947598E-2</v>
      </c>
      <c r="BV94" s="17"/>
      <c r="BW94" s="17">
        <v>5.7518397659116101E-2</v>
      </c>
      <c r="BX94" s="17">
        <v>4.3333771050357399E-2</v>
      </c>
      <c r="BY94" s="17"/>
      <c r="BZ94" s="17">
        <v>5.7518397659116101E-2</v>
      </c>
      <c r="CA94" s="17">
        <v>4.3333771050357399E-2</v>
      </c>
    </row>
    <row r="95" spans="2:79" x14ac:dyDescent="0.25">
      <c r="B95" t="s">
        <v>35</v>
      </c>
      <c r="C95" s="17">
        <v>0.32362732060204702</v>
      </c>
      <c r="D95" s="17">
        <v>0.31468884610796299</v>
      </c>
      <c r="E95" s="17">
        <v>0.31654339389972103</v>
      </c>
      <c r="F95" s="17">
        <v>0.24474595502976601</v>
      </c>
      <c r="G95" s="17">
        <v>0.435749772333901</v>
      </c>
      <c r="H95" s="17">
        <v>0.29588669132253997</v>
      </c>
      <c r="I95" s="17">
        <v>0.26803455221566103</v>
      </c>
      <c r="J95" s="17">
        <v>0.421689196652345</v>
      </c>
      <c r="K95" s="17">
        <v>0.30048993707363297</v>
      </c>
      <c r="L95" s="17">
        <v>0.406960994940682</v>
      </c>
      <c r="M95" s="17"/>
      <c r="N95" s="17">
        <v>0.33274220738918298</v>
      </c>
      <c r="O95" s="17">
        <v>0.209549180738269</v>
      </c>
      <c r="P95" s="17">
        <v>0.188453509154723</v>
      </c>
      <c r="Q95" s="17">
        <v>0.16928790416581699</v>
      </c>
      <c r="R95" s="17"/>
      <c r="S95" s="17">
        <v>0</v>
      </c>
      <c r="T95" s="17">
        <v>0</v>
      </c>
      <c r="U95" s="17">
        <v>0</v>
      </c>
      <c r="V95" s="17">
        <v>1</v>
      </c>
      <c r="W95" s="17">
        <v>0</v>
      </c>
      <c r="X95" s="17">
        <v>0</v>
      </c>
      <c r="Y95" s="17">
        <v>0</v>
      </c>
      <c r="Z95" s="17"/>
      <c r="AA95" s="17">
        <v>0.29574089885423799</v>
      </c>
      <c r="AB95" s="17">
        <v>0.33805009446409101</v>
      </c>
      <c r="AC95" s="17"/>
      <c r="AD95" s="17">
        <v>0.29471879335095902</v>
      </c>
      <c r="AE95" s="17">
        <v>0.30185949961082897</v>
      </c>
      <c r="AF95" s="17">
        <v>0.31672245214803701</v>
      </c>
      <c r="AG95" s="17"/>
      <c r="AH95" s="17">
        <v>0.224571842975611</v>
      </c>
      <c r="AI95" s="17">
        <v>0.32729274937111502</v>
      </c>
      <c r="AJ95" s="17"/>
      <c r="AK95" s="17">
        <v>0.31271664149167</v>
      </c>
      <c r="AL95" s="17">
        <v>0.330936072683717</v>
      </c>
      <c r="AM95" s="17"/>
      <c r="AN95" s="17">
        <v>0.323931939881273</v>
      </c>
      <c r="AO95" s="17">
        <v>0.16928790416581699</v>
      </c>
      <c r="AP95" s="17"/>
      <c r="AQ95" s="17">
        <v>0.29124826773652401</v>
      </c>
      <c r="AR95" s="17">
        <v>0.33202288878330899</v>
      </c>
      <c r="AS95" s="17"/>
      <c r="AT95" s="17">
        <v>0.38318211812418002</v>
      </c>
      <c r="AU95" s="17">
        <v>0.29990769544974999</v>
      </c>
      <c r="AV95" s="17">
        <v>0.25843089741670799</v>
      </c>
      <c r="AW95" s="17">
        <v>0.29422547462015403</v>
      </c>
      <c r="AX95" s="17"/>
      <c r="AY95" s="17">
        <v>0.28883645091530302</v>
      </c>
      <c r="AZ95" s="17">
        <v>0.32778564436067797</v>
      </c>
      <c r="BA95" s="17"/>
      <c r="BB95" s="17">
        <v>0.25000482966975102</v>
      </c>
      <c r="BC95" s="17">
        <v>0.33967800407061399</v>
      </c>
      <c r="BD95" s="17"/>
      <c r="BE95" s="17">
        <v>0.33235091605552802</v>
      </c>
      <c r="BF95" s="17">
        <v>0.32296531268672202</v>
      </c>
      <c r="BG95" s="17"/>
      <c r="BH95" s="17">
        <v>0.28133139460761297</v>
      </c>
      <c r="BI95" s="17">
        <v>0.32690656561945902</v>
      </c>
      <c r="BJ95" s="17"/>
      <c r="BK95" s="17">
        <v>0.30746086597844902</v>
      </c>
      <c r="BL95" s="17">
        <v>0.32466200730061401</v>
      </c>
      <c r="BM95" s="17"/>
      <c r="BN95" s="17">
        <v>0.269650171289326</v>
      </c>
      <c r="BO95" s="17">
        <v>0.32477060265983598</v>
      </c>
      <c r="BP95" s="17"/>
      <c r="BQ95" s="17">
        <v>0.18381803715797401</v>
      </c>
      <c r="BR95" s="17">
        <v>0.32720695803064598</v>
      </c>
      <c r="BS95" s="17"/>
      <c r="BT95" s="17">
        <v>0.359364286505439</v>
      </c>
      <c r="BU95" s="17">
        <v>0.32079130450775301</v>
      </c>
      <c r="BV95" s="17"/>
      <c r="BW95" s="17">
        <v>0.29637028614695599</v>
      </c>
      <c r="BX95" s="17">
        <v>0.33762444927936103</v>
      </c>
      <c r="BY95" s="17"/>
      <c r="BZ95" s="17">
        <v>0.29637028614695599</v>
      </c>
      <c r="CA95" s="17">
        <v>0.33762444927936103</v>
      </c>
    </row>
    <row r="96" spans="2:79" x14ac:dyDescent="0.25">
      <c r="B96" t="s">
        <v>36</v>
      </c>
      <c r="C96" s="17">
        <v>7.6025117001248907E-2</v>
      </c>
      <c r="D96" s="17">
        <v>7.4457436483530801E-2</v>
      </c>
      <c r="E96" s="17">
        <v>7.90204332373248E-2</v>
      </c>
      <c r="F96" s="17">
        <v>0.10712025311422201</v>
      </c>
      <c r="G96" s="17">
        <v>5.87946014425033E-2</v>
      </c>
      <c r="H96" s="17">
        <v>4.3969519914310397E-2</v>
      </c>
      <c r="I96" s="17">
        <v>0.100879358952155</v>
      </c>
      <c r="J96" s="17">
        <v>8.4126859893800296E-2</v>
      </c>
      <c r="K96" s="17">
        <v>4.2933315857589999E-2</v>
      </c>
      <c r="L96" s="17">
        <v>6.3325871873264994E-2</v>
      </c>
      <c r="M96" s="17"/>
      <c r="N96" s="17">
        <v>7.1483668157930599E-2</v>
      </c>
      <c r="O96" s="17">
        <v>0.12455717557233099</v>
      </c>
      <c r="P96" s="17">
        <v>0.18715333197571099</v>
      </c>
      <c r="Q96" s="17">
        <v>0.19021887005978</v>
      </c>
      <c r="R96" s="17"/>
      <c r="S96" s="17">
        <v>0</v>
      </c>
      <c r="T96" s="17">
        <v>0</v>
      </c>
      <c r="U96" s="17">
        <v>0</v>
      </c>
      <c r="V96" s="17">
        <v>0</v>
      </c>
      <c r="W96" s="17">
        <v>1</v>
      </c>
      <c r="X96" s="17">
        <v>0</v>
      </c>
      <c r="Y96" s="17">
        <v>0</v>
      </c>
      <c r="Z96" s="17"/>
      <c r="AA96" s="17">
        <v>8.0925705837941106E-2</v>
      </c>
      <c r="AB96" s="17">
        <v>7.3490547122701297E-2</v>
      </c>
      <c r="AC96" s="17"/>
      <c r="AD96" s="17">
        <v>9.0725068637624001E-2</v>
      </c>
      <c r="AE96" s="17">
        <v>0.10265075808129</v>
      </c>
      <c r="AF96" s="17">
        <v>7.7256138117004394E-2</v>
      </c>
      <c r="AG96" s="17"/>
      <c r="AH96" s="17">
        <v>7.7066077274526995E-2</v>
      </c>
      <c r="AI96" s="17">
        <v>7.5986597518787599E-2</v>
      </c>
      <c r="AJ96" s="17"/>
      <c r="AK96" s="17">
        <v>6.68561830370583E-2</v>
      </c>
      <c r="AL96" s="17">
        <v>8.2167123792901198E-2</v>
      </c>
      <c r="AM96" s="17"/>
      <c r="AN96" s="17">
        <v>7.5799733106764605E-2</v>
      </c>
      <c r="AO96" s="17">
        <v>0.19021887005978</v>
      </c>
      <c r="AP96" s="17"/>
      <c r="AQ96" s="17">
        <v>6.9850917823312694E-2</v>
      </c>
      <c r="AR96" s="17">
        <v>7.7626025785651795E-2</v>
      </c>
      <c r="AS96" s="17"/>
      <c r="AT96" s="17">
        <v>6.4566020206457603E-2</v>
      </c>
      <c r="AU96" s="17">
        <v>7.1716775222458798E-2</v>
      </c>
      <c r="AV96" s="17">
        <v>0.10328115758449501</v>
      </c>
      <c r="AW96" s="17">
        <v>0.120893483522498</v>
      </c>
      <c r="AX96" s="17"/>
      <c r="AY96" s="17">
        <v>7.7446961473309803E-2</v>
      </c>
      <c r="AZ96" s="17">
        <v>7.5855173286059105E-2</v>
      </c>
      <c r="BA96" s="17"/>
      <c r="BB96" s="17">
        <v>8.3166808542497195E-2</v>
      </c>
      <c r="BC96" s="17">
        <v>7.44695551622825E-2</v>
      </c>
      <c r="BD96" s="17"/>
      <c r="BE96" s="17">
        <v>5.6296071106488599E-2</v>
      </c>
      <c r="BF96" s="17">
        <v>7.7522296073087804E-2</v>
      </c>
      <c r="BG96" s="17"/>
      <c r="BH96" s="17">
        <v>0.16503707455619099</v>
      </c>
      <c r="BI96" s="17">
        <v>6.9123931805762207E-2</v>
      </c>
      <c r="BJ96" s="17"/>
      <c r="BK96" s="17">
        <v>6.5250080934963803E-2</v>
      </c>
      <c r="BL96" s="17">
        <v>7.6714741705857598E-2</v>
      </c>
      <c r="BM96" s="17"/>
      <c r="BN96" s="17">
        <v>5.7609681961486497E-2</v>
      </c>
      <c r="BO96" s="17">
        <v>7.6415171621313505E-2</v>
      </c>
      <c r="BP96" s="17"/>
      <c r="BQ96" s="17">
        <v>0.103246526427206</v>
      </c>
      <c r="BR96" s="17">
        <v>7.5328147718237204E-2</v>
      </c>
      <c r="BS96" s="17"/>
      <c r="BT96" s="17">
        <v>2.9429965670468201E-2</v>
      </c>
      <c r="BU96" s="17">
        <v>7.9722817568425294E-2</v>
      </c>
      <c r="BV96" s="17"/>
      <c r="BW96" s="17">
        <v>8.0340350800551297E-2</v>
      </c>
      <c r="BX96" s="17">
        <v>7.3809142887812207E-2</v>
      </c>
      <c r="BY96" s="17"/>
      <c r="BZ96" s="17">
        <v>8.0340350800551297E-2</v>
      </c>
      <c r="CA96" s="17">
        <v>7.3809142887812207E-2</v>
      </c>
    </row>
    <row r="97" spans="2:79" x14ac:dyDescent="0.25">
      <c r="B97" t="s">
        <v>37</v>
      </c>
      <c r="C97" s="17">
        <v>9.0376062770708199E-2</v>
      </c>
      <c r="D97" s="17">
        <v>8.8745001115392505E-2</v>
      </c>
      <c r="E97" s="17">
        <v>7.5137052602218604E-2</v>
      </c>
      <c r="F97" s="17">
        <v>8.2138104927102107E-2</v>
      </c>
      <c r="G97" s="17">
        <v>0.12572897865201799</v>
      </c>
      <c r="H97" s="17">
        <v>7.9972685635662996E-2</v>
      </c>
      <c r="I97" s="17">
        <v>0.111268481493272</v>
      </c>
      <c r="J97" s="17">
        <v>5.25261403442022E-2</v>
      </c>
      <c r="K97" s="17">
        <v>7.8259950289796196E-2</v>
      </c>
      <c r="L97" s="17">
        <v>9.4098731578536293E-2</v>
      </c>
      <c r="M97" s="17"/>
      <c r="N97" s="17">
        <v>8.6013244342696707E-2</v>
      </c>
      <c r="O97" s="17">
        <v>0.13510845880990399</v>
      </c>
      <c r="P97" s="17">
        <v>0.20370193902034001</v>
      </c>
      <c r="Q97" s="17">
        <v>0.225302280819698</v>
      </c>
      <c r="R97" s="17"/>
      <c r="S97" s="17">
        <v>0</v>
      </c>
      <c r="T97" s="17">
        <v>0</v>
      </c>
      <c r="U97" s="17">
        <v>0</v>
      </c>
      <c r="V97" s="17">
        <v>0</v>
      </c>
      <c r="W97" s="17">
        <v>0</v>
      </c>
      <c r="X97" s="17">
        <v>1</v>
      </c>
      <c r="Y97" s="17">
        <v>0</v>
      </c>
      <c r="Z97" s="17"/>
      <c r="AA97" s="17">
        <v>0.114923413795749</v>
      </c>
      <c r="AB97" s="17">
        <v>7.7680246292417501E-2</v>
      </c>
      <c r="AC97" s="17"/>
      <c r="AD97" s="17">
        <v>0.113746343048083</v>
      </c>
      <c r="AE97" s="17">
        <v>0.120877950980202</v>
      </c>
      <c r="AF97" s="17">
        <v>0.112680644372136</v>
      </c>
      <c r="AG97" s="17"/>
      <c r="AH97" s="17">
        <v>0.15512773250423101</v>
      </c>
      <c r="AI97" s="17">
        <v>8.7980005139432299E-2</v>
      </c>
      <c r="AJ97" s="17"/>
      <c r="AK97" s="17">
        <v>6.3299260985551498E-2</v>
      </c>
      <c r="AL97" s="17">
        <v>0.108514038364181</v>
      </c>
      <c r="AM97" s="17"/>
      <c r="AN97" s="17">
        <v>9.0109759267430506E-2</v>
      </c>
      <c r="AO97" s="17">
        <v>0.225302280819698</v>
      </c>
      <c r="AP97" s="17"/>
      <c r="AQ97" s="17">
        <v>9.5614794938765402E-2</v>
      </c>
      <c r="AR97" s="17">
        <v>8.9017711330258001E-2</v>
      </c>
      <c r="AS97" s="17"/>
      <c r="AT97" s="17">
        <v>6.1871880904021098E-2</v>
      </c>
      <c r="AU97" s="17">
        <v>9.8336312266843806E-2</v>
      </c>
      <c r="AV97" s="17">
        <v>0.12765745506312501</v>
      </c>
      <c r="AW97" s="17">
        <v>0.12028949200439</v>
      </c>
      <c r="AX97" s="17"/>
      <c r="AY97" s="17">
        <v>0.118539554285846</v>
      </c>
      <c r="AZ97" s="17">
        <v>8.7009865922285198E-2</v>
      </c>
      <c r="BA97" s="17"/>
      <c r="BB97" s="17">
        <v>9.5994568995761406E-2</v>
      </c>
      <c r="BC97" s="17">
        <v>8.9139438767703402E-2</v>
      </c>
      <c r="BD97" s="17"/>
      <c r="BE97" s="17">
        <v>0.159679792770236</v>
      </c>
      <c r="BF97" s="17">
        <v>8.5116807218810306E-2</v>
      </c>
      <c r="BG97" s="17"/>
      <c r="BH97" s="17">
        <v>9.2769382052681995E-2</v>
      </c>
      <c r="BI97" s="17">
        <v>9.0190506357271993E-2</v>
      </c>
      <c r="BJ97" s="17"/>
      <c r="BK97" s="17">
        <v>0.14711332313183301</v>
      </c>
      <c r="BL97" s="17">
        <v>8.6744760176810307E-2</v>
      </c>
      <c r="BM97" s="17"/>
      <c r="BN97" s="17">
        <v>9.2597109474727296E-2</v>
      </c>
      <c r="BO97" s="17">
        <v>9.0329019107259004E-2</v>
      </c>
      <c r="BP97" s="17"/>
      <c r="BQ97" s="17">
        <v>0.14006447939356401</v>
      </c>
      <c r="BR97" s="17">
        <v>8.9103854577307504E-2</v>
      </c>
      <c r="BS97" s="17"/>
      <c r="BT97" s="17">
        <v>0.10182073164042001</v>
      </c>
      <c r="BU97" s="17">
        <v>8.9467836112739896E-2</v>
      </c>
      <c r="BV97" s="17"/>
      <c r="BW97" s="17">
        <v>0.11435402172556899</v>
      </c>
      <c r="BX97" s="17">
        <v>7.8062816534638799E-2</v>
      </c>
      <c r="BY97" s="17"/>
      <c r="BZ97" s="17">
        <v>0.11435402172556899</v>
      </c>
      <c r="CA97" s="17">
        <v>7.8062816534638799E-2</v>
      </c>
    </row>
    <row r="98" spans="2:79" x14ac:dyDescent="0.25">
      <c r="B98" t="s">
        <v>139</v>
      </c>
      <c r="C98" s="17">
        <v>4.53297146402954E-2</v>
      </c>
      <c r="D98" s="17">
        <v>5.8563753596216003E-2</v>
      </c>
      <c r="E98" s="17">
        <v>4.5761424250643799E-2</v>
      </c>
      <c r="F98" s="17">
        <v>3.4791381155998502E-2</v>
      </c>
      <c r="G98" s="17">
        <v>3.6260452490423603E-2</v>
      </c>
      <c r="H98" s="17">
        <v>3.0296470581703799E-2</v>
      </c>
      <c r="I98" s="17">
        <v>5.33967509084474E-2</v>
      </c>
      <c r="J98" s="17">
        <v>5.7550642778788699E-2</v>
      </c>
      <c r="K98" s="17">
        <v>5.8253441164739399E-2</v>
      </c>
      <c r="L98" s="17">
        <v>5.5785292450339197E-2</v>
      </c>
      <c r="M98" s="17"/>
      <c r="N98" s="17">
        <v>4.2809307236337302E-2</v>
      </c>
      <c r="O98" s="17">
        <v>8.0018886834270705E-2</v>
      </c>
      <c r="P98" s="17">
        <v>6.2047896806745502E-2</v>
      </c>
      <c r="Q98" s="17">
        <v>9.4023677171043402E-2</v>
      </c>
      <c r="R98" s="17"/>
      <c r="S98" s="17">
        <v>0</v>
      </c>
      <c r="T98" s="17">
        <v>0</v>
      </c>
      <c r="U98" s="17">
        <v>0</v>
      </c>
      <c r="V98" s="17">
        <v>0</v>
      </c>
      <c r="W98" s="17">
        <v>0</v>
      </c>
      <c r="X98" s="17">
        <v>0</v>
      </c>
      <c r="Y98" s="17">
        <v>0.50771096535397298</v>
      </c>
      <c r="Z98" s="17"/>
      <c r="AA98" s="17">
        <v>5.2997705623017997E-2</v>
      </c>
      <c r="AB98" s="17">
        <v>4.1363852654840202E-2</v>
      </c>
      <c r="AC98" s="17"/>
      <c r="AD98" s="17">
        <v>4.2904416285041602E-2</v>
      </c>
      <c r="AE98" s="17">
        <v>7.7665903603670802E-2</v>
      </c>
      <c r="AF98" s="17">
        <v>5.37253012848245E-2</v>
      </c>
      <c r="AG98" s="17"/>
      <c r="AH98" s="17">
        <v>3.4205290834287902E-2</v>
      </c>
      <c r="AI98" s="17">
        <v>4.5741360558672901E-2</v>
      </c>
      <c r="AJ98" s="17"/>
      <c r="AK98" s="17">
        <v>5.27344546274265E-2</v>
      </c>
      <c r="AL98" s="17">
        <v>4.0369490968819498E-2</v>
      </c>
      <c r="AM98" s="17"/>
      <c r="AN98" s="17">
        <v>4.5233607501164702E-2</v>
      </c>
      <c r="AO98" s="17">
        <v>9.4023677171043402E-2</v>
      </c>
      <c r="AP98" s="17"/>
      <c r="AQ98" s="17">
        <v>4.9155673442217898E-2</v>
      </c>
      <c r="AR98" s="17">
        <v>4.4337681361445502E-2</v>
      </c>
      <c r="AS98" s="17"/>
      <c r="AT98" s="17">
        <v>3.2257595340750601E-2</v>
      </c>
      <c r="AU98" s="17">
        <v>4.3909446047111202E-2</v>
      </c>
      <c r="AV98" s="17">
        <v>7.5621796801461402E-2</v>
      </c>
      <c r="AW98" s="17">
        <v>3.5737610068897599E-2</v>
      </c>
      <c r="AX98" s="17"/>
      <c r="AY98" s="17">
        <v>5.5079815923607403E-2</v>
      </c>
      <c r="AZ98" s="17">
        <v>4.4164349181469102E-2</v>
      </c>
      <c r="BA98" s="17"/>
      <c r="BB98" s="17">
        <v>3.5532824023584701E-2</v>
      </c>
      <c r="BC98" s="17">
        <v>4.7465597244598201E-2</v>
      </c>
      <c r="BD98" s="17"/>
      <c r="BE98" s="17">
        <v>2.65678742970742E-2</v>
      </c>
      <c r="BF98" s="17">
        <v>4.67534953370859E-2</v>
      </c>
      <c r="BG98" s="17"/>
      <c r="BH98" s="17">
        <v>9.29251749014436E-2</v>
      </c>
      <c r="BI98" s="17">
        <v>4.1639591484382697E-2</v>
      </c>
      <c r="BJ98" s="17"/>
      <c r="BK98" s="17">
        <v>6.0684210262656697E-2</v>
      </c>
      <c r="BL98" s="17">
        <v>4.4346995005498303E-2</v>
      </c>
      <c r="BM98" s="17"/>
      <c r="BN98" s="17">
        <v>3.4052639331567401E-2</v>
      </c>
      <c r="BO98" s="17">
        <v>4.5568572713183098E-2</v>
      </c>
      <c r="BP98" s="17"/>
      <c r="BQ98" s="17">
        <v>2.47383364062344E-2</v>
      </c>
      <c r="BR98" s="17">
        <v>4.5856930476163599E-2</v>
      </c>
      <c r="BS98" s="17"/>
      <c r="BT98" s="17">
        <v>3.3799480624864597E-2</v>
      </c>
      <c r="BU98" s="17">
        <v>4.6244731581776402E-2</v>
      </c>
      <c r="BV98" s="17"/>
      <c r="BW98" s="17">
        <v>5.2774257426440901E-2</v>
      </c>
      <c r="BX98" s="17">
        <v>4.1506766714939101E-2</v>
      </c>
      <c r="BY98" s="17"/>
      <c r="BZ98" s="17">
        <v>5.2774257426440901E-2</v>
      </c>
      <c r="CA98" s="17">
        <v>4.1506766714939101E-2</v>
      </c>
    </row>
    <row r="99" spans="2:79" x14ac:dyDescent="0.25">
      <c r="B99" t="s">
        <v>140</v>
      </c>
      <c r="C99" s="17">
        <v>2.8996167229765401E-2</v>
      </c>
      <c r="D99" s="17">
        <v>3.1402521090064597E-2</v>
      </c>
      <c r="E99" s="17">
        <v>3.6342204574710803E-2</v>
      </c>
      <c r="F99" s="17">
        <v>3.5139002573010898E-2</v>
      </c>
      <c r="G99" s="17">
        <v>1.8425845151703899E-2</v>
      </c>
      <c r="H99" s="17">
        <v>3.4640455061484297E-2</v>
      </c>
      <c r="I99" s="17">
        <v>1.6539167858914801E-2</v>
      </c>
      <c r="J99" s="17">
        <v>1.45158760570807E-2</v>
      </c>
      <c r="K99" s="17">
        <v>6.40161185402921E-2</v>
      </c>
      <c r="L99" s="17">
        <v>2.6777308483924601E-2</v>
      </c>
      <c r="M99" s="17"/>
      <c r="N99" s="17">
        <v>2.89046191570143E-2</v>
      </c>
      <c r="O99" s="17">
        <v>3.2623535928102201E-2</v>
      </c>
      <c r="P99" s="17">
        <v>1.5210479175004701E-2</v>
      </c>
      <c r="Q99" s="17">
        <v>2.9581172632476602E-2</v>
      </c>
      <c r="R99" s="17"/>
      <c r="S99" s="17">
        <v>0</v>
      </c>
      <c r="T99" s="17">
        <v>0</v>
      </c>
      <c r="U99" s="17">
        <v>0</v>
      </c>
      <c r="V99" s="17">
        <v>0</v>
      </c>
      <c r="W99" s="17">
        <v>0</v>
      </c>
      <c r="X99" s="17">
        <v>0</v>
      </c>
      <c r="Y99" s="17">
        <v>0.32476869030855898</v>
      </c>
      <c r="Z99" s="17"/>
      <c r="AA99" s="17">
        <v>3.82219611184079E-2</v>
      </c>
      <c r="AB99" s="17">
        <v>2.4224614243976601E-2</v>
      </c>
      <c r="AC99" s="17"/>
      <c r="AD99" s="17">
        <v>2.6813429343502702E-2</v>
      </c>
      <c r="AE99" s="17">
        <v>6.2584338649614699E-2</v>
      </c>
      <c r="AF99" s="17">
        <v>3.4627251761197603E-2</v>
      </c>
      <c r="AG99" s="17"/>
      <c r="AH99" s="17">
        <v>4.3032942779658002E-2</v>
      </c>
      <c r="AI99" s="17">
        <v>2.8476753239157299E-2</v>
      </c>
      <c r="AJ99" s="17"/>
      <c r="AK99" s="17">
        <v>3.1379507914814198E-2</v>
      </c>
      <c r="AL99" s="17">
        <v>2.73996354266615E-2</v>
      </c>
      <c r="AM99" s="17"/>
      <c r="AN99" s="17">
        <v>2.8995012606220599E-2</v>
      </c>
      <c r="AO99" s="17">
        <v>2.9581172632476602E-2</v>
      </c>
      <c r="AP99" s="17"/>
      <c r="AQ99" s="17">
        <v>4.9130324191960902E-2</v>
      </c>
      <c r="AR99" s="17">
        <v>2.3775579454996299E-2</v>
      </c>
      <c r="AS99" s="17"/>
      <c r="AT99" s="17">
        <v>2.6178086665445501E-2</v>
      </c>
      <c r="AU99" s="17">
        <v>2.4366940973169299E-2</v>
      </c>
      <c r="AV99" s="17">
        <v>4.5787265838237799E-2</v>
      </c>
      <c r="AW99" s="17">
        <v>1.68803709368321E-2</v>
      </c>
      <c r="AX99" s="17"/>
      <c r="AY99" s="17">
        <v>3.1832195819667702E-2</v>
      </c>
      <c r="AZ99" s="17">
        <v>2.8657195391126902E-2</v>
      </c>
      <c r="BA99" s="17"/>
      <c r="BB99" s="17">
        <v>2.5096114592904398E-2</v>
      </c>
      <c r="BC99" s="17">
        <v>2.9846587547296601E-2</v>
      </c>
      <c r="BD99" s="17"/>
      <c r="BE99" s="17">
        <v>3.3042742814641202E-2</v>
      </c>
      <c r="BF99" s="17">
        <v>2.86890845502174E-2</v>
      </c>
      <c r="BG99" s="17"/>
      <c r="BH99" s="17">
        <v>5.4429612580727399E-2</v>
      </c>
      <c r="BI99" s="17">
        <v>2.7024287031333201E-2</v>
      </c>
      <c r="BJ99" s="17"/>
      <c r="BK99" s="17">
        <v>2.70830502545998E-2</v>
      </c>
      <c r="BL99" s="17">
        <v>2.9118610692670299E-2</v>
      </c>
      <c r="BM99" s="17"/>
      <c r="BN99" s="17">
        <v>4.31876655826995E-2</v>
      </c>
      <c r="BO99" s="17">
        <v>2.86955791911854E-2</v>
      </c>
      <c r="BP99" s="17"/>
      <c r="BQ99" s="17">
        <v>3.5972018997348802E-2</v>
      </c>
      <c r="BR99" s="17">
        <v>2.8817559490218601E-2</v>
      </c>
      <c r="BS99" s="17"/>
      <c r="BT99" s="17">
        <v>3.2017317024995898E-2</v>
      </c>
      <c r="BU99" s="17">
        <v>2.8756414659116099E-2</v>
      </c>
      <c r="BV99" s="17"/>
      <c r="BW99" s="17">
        <v>3.8245421114206202E-2</v>
      </c>
      <c r="BX99" s="17">
        <v>2.4246457682199799E-2</v>
      </c>
      <c r="BY99" s="17"/>
      <c r="BZ99" s="17">
        <v>3.8245421114206202E-2</v>
      </c>
      <c r="CA99" s="17">
        <v>2.4246457682199799E-2</v>
      </c>
    </row>
    <row r="100" spans="2:79" x14ac:dyDescent="0.25">
      <c r="B100" t="s">
        <v>141</v>
      </c>
      <c r="C100" s="17">
        <v>1.4956638566920101E-2</v>
      </c>
      <c r="D100" s="17">
        <v>2.8817140462816301E-3</v>
      </c>
      <c r="E100" s="17">
        <v>7.9389326697556703E-3</v>
      </c>
      <c r="F100" s="17">
        <v>1.36029898643745E-2</v>
      </c>
      <c r="G100" s="17">
        <v>2.9215690519576398E-2</v>
      </c>
      <c r="H100" s="17">
        <v>9.6518820984986993E-3</v>
      </c>
      <c r="I100" s="17">
        <v>1.09913670092643E-2</v>
      </c>
      <c r="J100" s="17">
        <v>2.76413028213644E-2</v>
      </c>
      <c r="K100" s="17">
        <v>4.0124171746388E-2</v>
      </c>
      <c r="L100" s="17">
        <v>2.2553450632213E-2</v>
      </c>
      <c r="M100" s="17"/>
      <c r="N100" s="17">
        <v>1.5771921664275799E-2</v>
      </c>
      <c r="O100" s="17">
        <v>4.4087374129353702E-3</v>
      </c>
      <c r="P100" s="17">
        <v>3.5002703743074299E-3</v>
      </c>
      <c r="Q100" s="17">
        <v>8.50962901082245E-3</v>
      </c>
      <c r="R100" s="17"/>
      <c r="S100" s="17">
        <v>0</v>
      </c>
      <c r="T100" s="17">
        <v>0</v>
      </c>
      <c r="U100" s="17">
        <v>0</v>
      </c>
      <c r="V100" s="17">
        <v>0</v>
      </c>
      <c r="W100" s="17">
        <v>0</v>
      </c>
      <c r="X100" s="17">
        <v>0</v>
      </c>
      <c r="Y100" s="17">
        <v>0.16752034433746801</v>
      </c>
      <c r="Z100" s="17"/>
      <c r="AA100" s="17">
        <v>1.7041685306603799E-2</v>
      </c>
      <c r="AB100" s="17">
        <v>1.3878258633839799E-2</v>
      </c>
      <c r="AC100" s="17"/>
      <c r="AD100" s="17">
        <v>1.7327488311050802E-2</v>
      </c>
      <c r="AE100" s="17">
        <v>5.40751086780136E-2</v>
      </c>
      <c r="AF100" s="17">
        <v>9.3670102308858107E-3</v>
      </c>
      <c r="AG100" s="17"/>
      <c r="AH100" s="17">
        <v>2.3333450694907599E-2</v>
      </c>
      <c r="AI100" s="17">
        <v>1.46466647128461E-2</v>
      </c>
      <c r="AJ100" s="17"/>
      <c r="AK100" s="17">
        <v>1.8303773895693799E-2</v>
      </c>
      <c r="AL100" s="17">
        <v>1.2714488279635099E-2</v>
      </c>
      <c r="AM100" s="17"/>
      <c r="AN100" s="17">
        <v>1.49693630118447E-2</v>
      </c>
      <c r="AO100" s="17">
        <v>8.50962901082245E-3</v>
      </c>
      <c r="AP100" s="17"/>
      <c r="AQ100" s="17">
        <v>2.1108563019690899E-2</v>
      </c>
      <c r="AR100" s="17">
        <v>1.33615053984571E-2</v>
      </c>
      <c r="AS100" s="17"/>
      <c r="AT100" s="17">
        <v>1.2586029569356E-2</v>
      </c>
      <c r="AU100" s="17">
        <v>1.6558935448631899E-2</v>
      </c>
      <c r="AV100" s="17">
        <v>1.2963985680926399E-2</v>
      </c>
      <c r="AW100" s="17">
        <v>4.61388959949382E-2</v>
      </c>
      <c r="AX100" s="17"/>
      <c r="AY100" s="17">
        <v>3.3559822897256703E-2</v>
      </c>
      <c r="AZ100" s="17">
        <v>1.27331223374159E-2</v>
      </c>
      <c r="BA100" s="17"/>
      <c r="BB100" s="17">
        <v>1.38476610088252E-2</v>
      </c>
      <c r="BC100" s="17">
        <v>1.51985439082695E-2</v>
      </c>
      <c r="BD100" s="17"/>
      <c r="BE100" s="17">
        <v>2.8902466817282299E-2</v>
      </c>
      <c r="BF100" s="17">
        <v>1.3898330815634101E-2</v>
      </c>
      <c r="BG100" s="17"/>
      <c r="BH100" s="17">
        <v>4.5266182466718299E-5</v>
      </c>
      <c r="BI100" s="17">
        <v>1.61127320308849E-2</v>
      </c>
      <c r="BJ100" s="17"/>
      <c r="BK100" s="17">
        <v>1.5075719682505399E-3</v>
      </c>
      <c r="BL100" s="17">
        <v>1.58174067836865E-2</v>
      </c>
      <c r="BM100" s="17"/>
      <c r="BN100" s="17">
        <v>6.2403244529977706E-5</v>
      </c>
      <c r="BO100" s="17">
        <v>1.5272111173854601E-2</v>
      </c>
      <c r="BP100" s="17"/>
      <c r="BQ100" s="17">
        <v>1.33286560327375E-2</v>
      </c>
      <c r="BR100" s="17">
        <v>1.49983209721861E-2</v>
      </c>
      <c r="BS100" s="17"/>
      <c r="BT100" s="17">
        <v>1.5656642133574299E-2</v>
      </c>
      <c r="BU100" s="17">
        <v>1.49010876456007E-2</v>
      </c>
      <c r="BV100" s="17"/>
      <c r="BW100" s="17">
        <v>1.7074191499821E-2</v>
      </c>
      <c r="BX100" s="17">
        <v>1.3869225300019199E-2</v>
      </c>
      <c r="BY100" s="17"/>
      <c r="BZ100" s="17">
        <v>1.7074191499821E-2</v>
      </c>
      <c r="CA100" s="17">
        <v>1.3869225300019199E-2</v>
      </c>
    </row>
    <row r="101" spans="2:79" x14ac:dyDescent="0.25">
      <c r="B101" t="s">
        <v>75</v>
      </c>
      <c r="C101" s="17">
        <v>6.3941184439428297E-2</v>
      </c>
      <c r="D101" s="17">
        <v>5.42447665266362E-2</v>
      </c>
      <c r="E101" s="17">
        <v>4.3386729156198602E-2</v>
      </c>
      <c r="F101" s="17">
        <v>4.3347077662860098E-2</v>
      </c>
      <c r="G101" s="17">
        <v>7.5573839814650004E-2</v>
      </c>
      <c r="H101" s="17">
        <v>6.8156242792200006E-2</v>
      </c>
      <c r="I101" s="17">
        <v>5.9302892567691799E-2</v>
      </c>
      <c r="J101" s="17">
        <v>0.100197530793024</v>
      </c>
      <c r="K101" s="17">
        <v>9.4063591867031907E-2</v>
      </c>
      <c r="L101" s="17">
        <v>0.109685400002282</v>
      </c>
      <c r="M101" s="17"/>
      <c r="N101" s="17">
        <v>6.1782068561414098E-2</v>
      </c>
      <c r="O101" s="17">
        <v>9.5886033302245793E-2</v>
      </c>
      <c r="P101" s="17">
        <v>7.0031202271985102E-2</v>
      </c>
      <c r="Q101" s="17">
        <v>7.8344976771393807E-2</v>
      </c>
      <c r="R101" s="17"/>
      <c r="S101" s="17">
        <v>0</v>
      </c>
      <c r="T101" s="17">
        <v>0</v>
      </c>
      <c r="U101" s="17">
        <v>0</v>
      </c>
      <c r="V101" s="17">
        <v>0</v>
      </c>
      <c r="W101" s="17">
        <v>0</v>
      </c>
      <c r="X101" s="17">
        <v>0</v>
      </c>
      <c r="Y101" s="17">
        <v>0</v>
      </c>
      <c r="Z101" s="17"/>
      <c r="AA101" s="17">
        <v>3.82714977832301E-2</v>
      </c>
      <c r="AB101" s="17">
        <v>7.7217469546928194E-2</v>
      </c>
      <c r="AC101" s="17"/>
      <c r="AD101" s="17">
        <v>4.3369268566060798E-2</v>
      </c>
      <c r="AE101" s="17">
        <v>2.41324087219363E-2</v>
      </c>
      <c r="AF101" s="17">
        <v>3.1688432719750498E-2</v>
      </c>
      <c r="AG101" s="17"/>
      <c r="AH101" s="17">
        <v>1.7385182510280501E-2</v>
      </c>
      <c r="AI101" s="17">
        <v>6.5663933276069897E-2</v>
      </c>
      <c r="AJ101" s="17"/>
      <c r="AK101" s="17">
        <v>8.7211340451306907E-2</v>
      </c>
      <c r="AL101" s="17">
        <v>4.8353172046061398E-2</v>
      </c>
      <c r="AM101" s="17"/>
      <c r="AN101" s="17">
        <v>6.3912755714352107E-2</v>
      </c>
      <c r="AO101" s="17">
        <v>7.8344976771393807E-2</v>
      </c>
      <c r="AP101" s="17"/>
      <c r="AQ101" s="17">
        <v>4.24008179810949E-2</v>
      </c>
      <c r="AR101" s="17">
        <v>6.9526388429223804E-2</v>
      </c>
      <c r="AS101" s="17"/>
      <c r="AT101" s="17">
        <v>8.2799284620230104E-2</v>
      </c>
      <c r="AU101" s="17">
        <v>6.6156461214864307E-2</v>
      </c>
      <c r="AV101" s="17">
        <v>2.5544924340461898E-2</v>
      </c>
      <c r="AW101" s="17">
        <v>1.6489059768058398E-2</v>
      </c>
      <c r="AX101" s="17"/>
      <c r="AY101" s="17">
        <v>4.5420947029979397E-2</v>
      </c>
      <c r="AZ101" s="17">
        <v>6.6154786569200597E-2</v>
      </c>
      <c r="BA101" s="17"/>
      <c r="BB101" s="17">
        <v>6.0410559991403302E-2</v>
      </c>
      <c r="BC101" s="17">
        <v>6.4711548598619301E-2</v>
      </c>
      <c r="BD101" s="17"/>
      <c r="BE101" s="17">
        <v>4.1958775842427E-2</v>
      </c>
      <c r="BF101" s="17">
        <v>6.5609364556986904E-2</v>
      </c>
      <c r="BG101" s="17"/>
      <c r="BH101" s="17">
        <v>8.5275381710959094E-2</v>
      </c>
      <c r="BI101" s="17">
        <v>6.2287123003053203E-2</v>
      </c>
      <c r="BJ101" s="17"/>
      <c r="BK101" s="17">
        <v>3.1056538268336199E-2</v>
      </c>
      <c r="BL101" s="17">
        <v>6.6045870146500596E-2</v>
      </c>
      <c r="BM101" s="17"/>
      <c r="BN101" s="17">
        <v>7.6079059742534302E-2</v>
      </c>
      <c r="BO101" s="17">
        <v>6.3684093888511498E-2</v>
      </c>
      <c r="BP101" s="17"/>
      <c r="BQ101" s="17">
        <v>2.91699945191288E-2</v>
      </c>
      <c r="BR101" s="17">
        <v>6.4831456171100796E-2</v>
      </c>
      <c r="BS101" s="17"/>
      <c r="BT101" s="17">
        <v>3.7062242932100101E-2</v>
      </c>
      <c r="BU101" s="17">
        <v>6.6074244949333602E-2</v>
      </c>
      <c r="BV101" s="17"/>
      <c r="BW101" s="17">
        <v>3.8285763112425798E-2</v>
      </c>
      <c r="BX101" s="17">
        <v>7.7115847082073599E-2</v>
      </c>
      <c r="BY101" s="17"/>
      <c r="BZ101" s="17">
        <v>3.8285763112425798E-2</v>
      </c>
      <c r="CA101" s="17">
        <v>7.7115847082073599E-2</v>
      </c>
    </row>
    <row r="102" spans="2:79" x14ac:dyDescent="0.25">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row>
    <row r="103" spans="2:79" x14ac:dyDescent="0.25">
      <c r="B103" s="6" t="s">
        <v>143</v>
      </c>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row>
    <row r="104" spans="2:79" x14ac:dyDescent="0.25">
      <c r="B104" s="24" t="s">
        <v>77</v>
      </c>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row>
    <row r="105" spans="2:79" x14ac:dyDescent="0.25">
      <c r="B105" t="s">
        <v>136</v>
      </c>
      <c r="C105" s="17">
        <v>4.3354481460412202E-2</v>
      </c>
      <c r="D105" s="17">
        <v>6.3126005522583697E-2</v>
      </c>
      <c r="E105" s="17">
        <v>6.5938636018503693E-2</v>
      </c>
      <c r="F105" s="17">
        <v>8.0432705332409593E-2</v>
      </c>
      <c r="G105" s="17">
        <v>1.17115532975104E-2</v>
      </c>
      <c r="H105" s="17">
        <v>2.4495775278929599E-2</v>
      </c>
      <c r="I105" s="17">
        <v>3.0285006257942601E-2</v>
      </c>
      <c r="J105" s="17">
        <v>3.5503542983697602E-2</v>
      </c>
      <c r="K105" s="17">
        <v>1.6983144884198598E-2</v>
      </c>
      <c r="L105" s="17">
        <v>2.74639933400769E-2</v>
      </c>
      <c r="M105" s="17"/>
      <c r="N105" s="17">
        <v>4.6053639383722901E-2</v>
      </c>
      <c r="O105" s="17">
        <v>9.6749655912152996E-3</v>
      </c>
      <c r="P105" s="17">
        <v>9.3122171707757601E-4</v>
      </c>
      <c r="Q105" s="17">
        <v>6.3444349467472703E-3</v>
      </c>
      <c r="R105" s="17"/>
      <c r="S105" s="17">
        <v>0.16230866933635699</v>
      </c>
      <c r="T105" s="17">
        <v>5.2079608190204298E-3</v>
      </c>
      <c r="U105" s="17">
        <v>5.8764469471576297E-3</v>
      </c>
      <c r="V105" s="17">
        <v>1.0634575816832199E-2</v>
      </c>
      <c r="W105" s="17">
        <v>3.9491984313662302E-3</v>
      </c>
      <c r="X105" s="17">
        <v>3.9932400468527703E-3</v>
      </c>
      <c r="Y105" s="17">
        <v>3.3760205755232098E-3</v>
      </c>
      <c r="Z105" s="17"/>
      <c r="AA105" s="17">
        <v>2.0547210797377698E-2</v>
      </c>
      <c r="AB105" s="17">
        <v>5.5150333583649999E-2</v>
      </c>
      <c r="AC105" s="17"/>
      <c r="AD105" s="17">
        <v>1.6541567559671101E-2</v>
      </c>
      <c r="AE105" s="17">
        <v>3.01096484985168E-2</v>
      </c>
      <c r="AF105" s="17">
        <v>1.6422879678958301E-2</v>
      </c>
      <c r="AG105" s="17"/>
      <c r="AH105" s="17">
        <v>2.1099637854674901E-2</v>
      </c>
      <c r="AI105" s="17">
        <v>4.4177995171700603E-2</v>
      </c>
      <c r="AJ105" s="17"/>
      <c r="AK105" s="17">
        <v>4.5598058451267402E-2</v>
      </c>
      <c r="AL105" s="17">
        <v>4.1851573361254203E-2</v>
      </c>
      <c r="AM105" s="17"/>
      <c r="AN105" s="17">
        <v>4.3427528086824603E-2</v>
      </c>
      <c r="AO105" s="17">
        <v>6.3444349467472703E-3</v>
      </c>
      <c r="AP105" s="17"/>
      <c r="AQ105" s="17">
        <v>3.2630465410460101E-2</v>
      </c>
      <c r="AR105" s="17">
        <v>4.6135112762330101E-2</v>
      </c>
      <c r="AS105" s="17"/>
      <c r="AT105" s="17">
        <v>5.7050920733058098E-2</v>
      </c>
      <c r="AU105" s="17">
        <v>4.4980001418554301E-2</v>
      </c>
      <c r="AV105" s="17">
        <v>1.7576856918305E-2</v>
      </c>
      <c r="AW105" s="17">
        <v>3.5370279305580502E-3</v>
      </c>
      <c r="AX105" s="17"/>
      <c r="AY105" s="17">
        <v>1.0261911007707999E-2</v>
      </c>
      <c r="AZ105" s="17">
        <v>4.7309818684997201E-2</v>
      </c>
      <c r="BA105" s="17"/>
      <c r="BB105" s="17">
        <v>4.1776649349925601E-2</v>
      </c>
      <c r="BC105" s="17">
        <v>4.3698951990491397E-2</v>
      </c>
      <c r="BD105" s="17"/>
      <c r="BE105" s="17">
        <v>1.2383382479289299E-2</v>
      </c>
      <c r="BF105" s="17">
        <v>4.5704786765277602E-2</v>
      </c>
      <c r="BG105" s="17"/>
      <c r="BH105" s="17">
        <v>1.43080418137909E-4</v>
      </c>
      <c r="BI105" s="17">
        <v>4.6704704164649599E-2</v>
      </c>
      <c r="BJ105" s="17"/>
      <c r="BK105" s="17">
        <v>4.3251613559265198E-2</v>
      </c>
      <c r="BL105" s="17">
        <v>4.33610652199009E-2</v>
      </c>
      <c r="BM105" s="17"/>
      <c r="BN105" s="17">
        <v>1.62162288381912E-2</v>
      </c>
      <c r="BO105" s="17">
        <v>4.39292927962791E-2</v>
      </c>
      <c r="BP105" s="17"/>
      <c r="BQ105" s="17">
        <v>1.31346550896857E-2</v>
      </c>
      <c r="BR105" s="17">
        <v>4.4128221364498801E-2</v>
      </c>
      <c r="BS105" s="17"/>
      <c r="BT105" s="17">
        <v>3.3371183661193099E-2</v>
      </c>
      <c r="BU105" s="17">
        <v>4.4146736553059097E-2</v>
      </c>
      <c r="BV105" s="17"/>
      <c r="BW105" s="17">
        <v>2.06128704188814E-2</v>
      </c>
      <c r="BX105" s="17">
        <v>5.5032833945977598E-2</v>
      </c>
      <c r="BY105" s="17"/>
      <c r="BZ105" s="17">
        <v>2.06128704188814E-2</v>
      </c>
      <c r="CA105" s="17">
        <v>5.5032833945977598E-2</v>
      </c>
    </row>
    <row r="106" spans="2:79" x14ac:dyDescent="0.25">
      <c r="B106" t="s">
        <v>137</v>
      </c>
      <c r="C106" s="17">
        <v>6.0503734933060299E-2</v>
      </c>
      <c r="D106" s="17">
        <v>6.9533293038250898E-2</v>
      </c>
      <c r="E106" s="17">
        <v>6.9461793701119795E-2</v>
      </c>
      <c r="F106" s="17">
        <v>9.0740851959156696E-2</v>
      </c>
      <c r="G106" s="17">
        <v>3.5731990019480603E-2</v>
      </c>
      <c r="H106" s="17">
        <v>7.8339220799272302E-2</v>
      </c>
      <c r="I106" s="17">
        <v>6.1389005824168903E-2</v>
      </c>
      <c r="J106" s="17">
        <v>1.6647480649381999E-2</v>
      </c>
      <c r="K106" s="17">
        <v>3.09390328443582E-2</v>
      </c>
      <c r="L106" s="17">
        <v>1.90320712096591E-2</v>
      </c>
      <c r="M106" s="17"/>
      <c r="N106" s="17">
        <v>6.2090536781085198E-2</v>
      </c>
      <c r="O106" s="17">
        <v>4.4970720203849297E-2</v>
      </c>
      <c r="P106" s="17">
        <v>1.51429164913961E-2</v>
      </c>
      <c r="Q106" s="17">
        <v>9.4084399403303806E-3</v>
      </c>
      <c r="R106" s="17"/>
      <c r="S106" s="17">
        <v>0.22571234820736399</v>
      </c>
      <c r="T106" s="17">
        <v>1.0024478056248899E-2</v>
      </c>
      <c r="U106" s="17">
        <v>1.2941232437206801E-2</v>
      </c>
      <c r="V106" s="17">
        <v>1.0554189363728801E-2</v>
      </c>
      <c r="W106" s="17">
        <v>9.8434696765189109E-3</v>
      </c>
      <c r="X106" s="17">
        <v>5.20557019152667E-3</v>
      </c>
      <c r="Y106" s="17">
        <v>9.2207714883569703E-3</v>
      </c>
      <c r="Z106" s="17"/>
      <c r="AA106" s="17">
        <v>5.5087015356058297E-2</v>
      </c>
      <c r="AB106" s="17">
        <v>6.3305246085682401E-2</v>
      </c>
      <c r="AC106" s="17"/>
      <c r="AD106" s="17">
        <v>6.4584670064183405E-2</v>
      </c>
      <c r="AE106" s="17">
        <v>4.64494092116913E-2</v>
      </c>
      <c r="AF106" s="17">
        <v>5.17329614940025E-2</v>
      </c>
      <c r="AG106" s="17"/>
      <c r="AH106" s="17">
        <v>4.16935494873951E-2</v>
      </c>
      <c r="AI106" s="17">
        <v>6.1199783213641799E-2</v>
      </c>
      <c r="AJ106" s="17"/>
      <c r="AK106" s="17">
        <v>6.4063728768187694E-2</v>
      </c>
      <c r="AL106" s="17">
        <v>5.8118996816394902E-2</v>
      </c>
      <c r="AM106" s="17"/>
      <c r="AN106" s="17">
        <v>6.0604581575427703E-2</v>
      </c>
      <c r="AO106" s="17">
        <v>9.4084399403303806E-3</v>
      </c>
      <c r="AP106" s="17"/>
      <c r="AQ106" s="17">
        <v>7.8031402528983704E-2</v>
      </c>
      <c r="AR106" s="17">
        <v>5.5958984072951898E-2</v>
      </c>
      <c r="AS106" s="17"/>
      <c r="AT106" s="17">
        <v>6.3867100505879307E-2</v>
      </c>
      <c r="AU106" s="17">
        <v>5.7682695427967397E-2</v>
      </c>
      <c r="AV106" s="17">
        <v>6.3378692276674795E-2</v>
      </c>
      <c r="AW106" s="17">
        <v>3.1650257916492203E-2</v>
      </c>
      <c r="AX106" s="17"/>
      <c r="AY106" s="17">
        <v>5.7362170626022502E-2</v>
      </c>
      <c r="AZ106" s="17">
        <v>6.08792254457967E-2</v>
      </c>
      <c r="BA106" s="17"/>
      <c r="BB106" s="17">
        <v>8.5646947493920503E-2</v>
      </c>
      <c r="BC106" s="17">
        <v>5.5024443851543897E-2</v>
      </c>
      <c r="BD106" s="17"/>
      <c r="BE106" s="17">
        <v>4.81332158404204E-2</v>
      </c>
      <c r="BF106" s="17">
        <v>6.14424971211599E-2</v>
      </c>
      <c r="BG106" s="17"/>
      <c r="BH106" s="17">
        <v>3.7201226308853703E-2</v>
      </c>
      <c r="BI106" s="17">
        <v>6.2310401497334099E-2</v>
      </c>
      <c r="BJ106" s="17"/>
      <c r="BK106" s="17">
        <v>6.24123112773943E-2</v>
      </c>
      <c r="BL106" s="17">
        <v>6.0381582079966599E-2</v>
      </c>
      <c r="BM106" s="17"/>
      <c r="BN106" s="17">
        <v>6.7658991938297497E-2</v>
      </c>
      <c r="BO106" s="17">
        <v>6.0352180487204601E-2</v>
      </c>
      <c r="BP106" s="17"/>
      <c r="BQ106" s="17">
        <v>6.8904618691555494E-2</v>
      </c>
      <c r="BR106" s="17">
        <v>6.0288641076669397E-2</v>
      </c>
      <c r="BS106" s="17"/>
      <c r="BT106" s="17">
        <v>6.6900898247301402E-2</v>
      </c>
      <c r="BU106" s="17">
        <v>5.99960684969656E-2</v>
      </c>
      <c r="BV106" s="17"/>
      <c r="BW106" s="17">
        <v>5.5304102769594403E-2</v>
      </c>
      <c r="BX106" s="17">
        <v>6.3173868420496299E-2</v>
      </c>
      <c r="BY106" s="17"/>
      <c r="BZ106" s="17">
        <v>5.5304102769594403E-2</v>
      </c>
      <c r="CA106" s="17">
        <v>6.3173868420496299E-2</v>
      </c>
    </row>
    <row r="107" spans="2:79" x14ac:dyDescent="0.25">
      <c r="B107" t="s">
        <v>138</v>
      </c>
      <c r="C107" s="17">
        <v>7.6203970218831393E-2</v>
      </c>
      <c r="D107" s="17">
        <v>7.6661504176703296E-2</v>
      </c>
      <c r="E107" s="17">
        <v>5.2649194077619102E-2</v>
      </c>
      <c r="F107" s="17">
        <v>0.106059293967942</v>
      </c>
      <c r="G107" s="17">
        <v>7.2402167561924399E-2</v>
      </c>
      <c r="H107" s="17">
        <v>0.10062266882293799</v>
      </c>
      <c r="I107" s="17">
        <v>9.7618775601902297E-2</v>
      </c>
      <c r="J107" s="17">
        <v>2.3821075328446E-2</v>
      </c>
      <c r="K107" s="17">
        <v>3.7059697944307801E-2</v>
      </c>
      <c r="L107" s="17">
        <v>3.4282308635402797E-2</v>
      </c>
      <c r="M107" s="17"/>
      <c r="N107" s="17">
        <v>7.7679954892324807E-2</v>
      </c>
      <c r="O107" s="17">
        <v>5.98246237463348E-2</v>
      </c>
      <c r="P107" s="17">
        <v>4.7909834346818503E-2</v>
      </c>
      <c r="Q107" s="17">
        <v>1.9006419630973902E-2</v>
      </c>
      <c r="R107" s="17"/>
      <c r="S107" s="17">
        <v>0.20939046058557501</v>
      </c>
      <c r="T107" s="17">
        <v>0.15126773638670901</v>
      </c>
      <c r="U107" s="17">
        <v>3.25246492831434E-2</v>
      </c>
      <c r="V107" s="17">
        <v>2.6962315810768599E-2</v>
      </c>
      <c r="W107" s="17">
        <v>7.4816525126557998E-3</v>
      </c>
      <c r="X107" s="17">
        <v>2.9921292433434599E-2</v>
      </c>
      <c r="Y107" s="17">
        <v>2.5162098311587399E-2</v>
      </c>
      <c r="Z107" s="17"/>
      <c r="AA107" s="17">
        <v>7.5280604239457996E-2</v>
      </c>
      <c r="AB107" s="17">
        <v>7.6681532339667305E-2</v>
      </c>
      <c r="AC107" s="17"/>
      <c r="AD107" s="17">
        <v>9.3327078334459301E-2</v>
      </c>
      <c r="AE107" s="17">
        <v>2.3212655202762798E-2</v>
      </c>
      <c r="AF107" s="17">
        <v>7.8371952779709805E-2</v>
      </c>
      <c r="AG107" s="17"/>
      <c r="AH107" s="17">
        <v>0.106911423610762</v>
      </c>
      <c r="AI107" s="17">
        <v>7.5067677852324405E-2</v>
      </c>
      <c r="AJ107" s="17"/>
      <c r="AK107" s="17">
        <v>9.1448615002283906E-2</v>
      </c>
      <c r="AL107" s="17">
        <v>6.5992018408296493E-2</v>
      </c>
      <c r="AM107" s="17"/>
      <c r="AN107" s="17">
        <v>7.6316860866184402E-2</v>
      </c>
      <c r="AO107" s="17">
        <v>1.9006419630973902E-2</v>
      </c>
      <c r="AP107" s="17"/>
      <c r="AQ107" s="17">
        <v>6.6353866676739703E-2</v>
      </c>
      <c r="AR107" s="17">
        <v>7.8758004650400004E-2</v>
      </c>
      <c r="AS107" s="17"/>
      <c r="AT107" s="17">
        <v>6.9853880595850501E-2</v>
      </c>
      <c r="AU107" s="17">
        <v>7.8858342097608503E-2</v>
      </c>
      <c r="AV107" s="17">
        <v>8.0340964523146596E-2</v>
      </c>
      <c r="AW107" s="17">
        <v>0.104742243047501</v>
      </c>
      <c r="AX107" s="17"/>
      <c r="AY107" s="17">
        <v>6.8360540680868706E-2</v>
      </c>
      <c r="AZ107" s="17">
        <v>7.7141443748252506E-2</v>
      </c>
      <c r="BA107" s="17"/>
      <c r="BB107" s="17">
        <v>0.104562972922745</v>
      </c>
      <c r="BC107" s="17">
        <v>7.0023989036796394E-2</v>
      </c>
      <c r="BD107" s="17"/>
      <c r="BE107" s="17">
        <v>5.7089800310459203E-2</v>
      </c>
      <c r="BF107" s="17">
        <v>7.7654488166584101E-2</v>
      </c>
      <c r="BG107" s="17"/>
      <c r="BH107" s="17">
        <v>3.8205896346579303E-2</v>
      </c>
      <c r="BI107" s="17">
        <v>7.91499985061246E-2</v>
      </c>
      <c r="BJ107" s="17"/>
      <c r="BK107" s="17">
        <v>4.2836331475951901E-2</v>
      </c>
      <c r="BL107" s="17">
        <v>7.8339568454418501E-2</v>
      </c>
      <c r="BM107" s="17"/>
      <c r="BN107" s="17">
        <v>0.124226734700859</v>
      </c>
      <c r="BO107" s="17">
        <v>7.51868071100565E-2</v>
      </c>
      <c r="BP107" s="17"/>
      <c r="BQ107" s="17">
        <v>0.135049012065033</v>
      </c>
      <c r="BR107" s="17">
        <v>7.4697318377900904E-2</v>
      </c>
      <c r="BS107" s="17"/>
      <c r="BT107" s="17">
        <v>5.7359860445505902E-2</v>
      </c>
      <c r="BU107" s="17">
        <v>7.7699402112637303E-2</v>
      </c>
      <c r="BV107" s="17"/>
      <c r="BW107" s="17">
        <v>7.5543904456360902E-2</v>
      </c>
      <c r="BX107" s="17">
        <v>7.6542929522273304E-2</v>
      </c>
      <c r="BY107" s="17"/>
      <c r="BZ107" s="17">
        <v>7.5543904456360902E-2</v>
      </c>
      <c r="CA107" s="17">
        <v>7.6542929522273304E-2</v>
      </c>
    </row>
    <row r="108" spans="2:79" x14ac:dyDescent="0.25">
      <c r="B108" t="s">
        <v>33</v>
      </c>
      <c r="C108" s="17">
        <v>6.2227734300063599E-2</v>
      </c>
      <c r="D108" s="17">
        <v>6.4498326982255702E-2</v>
      </c>
      <c r="E108" s="17">
        <v>6.3794722589338104E-2</v>
      </c>
      <c r="F108" s="17">
        <v>8.3870263132395706E-2</v>
      </c>
      <c r="G108" s="17">
        <v>4.58839102373114E-2</v>
      </c>
      <c r="H108" s="17">
        <v>7.5848515456325802E-2</v>
      </c>
      <c r="I108" s="17">
        <v>6.08819022340076E-2</v>
      </c>
      <c r="J108" s="17">
        <v>2.2698520107253602E-2</v>
      </c>
      <c r="K108" s="17">
        <v>8.9959547789630695E-2</v>
      </c>
      <c r="L108" s="17">
        <v>3.0592691882858802E-2</v>
      </c>
      <c r="M108" s="17"/>
      <c r="N108" s="17">
        <v>6.1966582387176297E-2</v>
      </c>
      <c r="O108" s="17">
        <v>6.66326367809673E-2</v>
      </c>
      <c r="P108" s="17">
        <v>6.3332441524746902E-2</v>
      </c>
      <c r="Q108" s="17">
        <v>4.5673511234486902E-2</v>
      </c>
      <c r="R108" s="17"/>
      <c r="S108" s="17">
        <v>0.11432084195202399</v>
      </c>
      <c r="T108" s="17">
        <v>0.29444017866841898</v>
      </c>
      <c r="U108" s="17">
        <v>7.7850986629521501E-2</v>
      </c>
      <c r="V108" s="17">
        <v>1.32989336607762E-2</v>
      </c>
      <c r="W108" s="17">
        <v>2.19156515047755E-2</v>
      </c>
      <c r="X108" s="17">
        <v>4.0770091379138597E-2</v>
      </c>
      <c r="Y108" s="17">
        <v>4.87043751450478E-3</v>
      </c>
      <c r="Z108" s="17"/>
      <c r="AA108" s="17">
        <v>6.5222246271283493E-2</v>
      </c>
      <c r="AB108" s="17">
        <v>6.06789816713229E-2</v>
      </c>
      <c r="AC108" s="17"/>
      <c r="AD108" s="17">
        <v>6.3600401057583106E-2</v>
      </c>
      <c r="AE108" s="17">
        <v>4.3210883515770501E-2</v>
      </c>
      <c r="AF108" s="17">
        <v>6.8642847367732601E-2</v>
      </c>
      <c r="AG108" s="17"/>
      <c r="AH108" s="17">
        <v>6.1674503755763402E-2</v>
      </c>
      <c r="AI108" s="17">
        <v>6.2248205930725498E-2</v>
      </c>
      <c r="AJ108" s="17"/>
      <c r="AK108" s="17">
        <v>6.5180669182102399E-2</v>
      </c>
      <c r="AL108" s="17">
        <v>6.0249647624816202E-2</v>
      </c>
      <c r="AM108" s="17"/>
      <c r="AN108" s="17">
        <v>6.22604073243294E-2</v>
      </c>
      <c r="AO108" s="17">
        <v>4.5673511234486902E-2</v>
      </c>
      <c r="AP108" s="17"/>
      <c r="AQ108" s="17">
        <v>6.6503266077215295E-2</v>
      </c>
      <c r="AR108" s="17">
        <v>6.1119131194984799E-2</v>
      </c>
      <c r="AS108" s="17"/>
      <c r="AT108" s="17">
        <v>5.0282402002900801E-2</v>
      </c>
      <c r="AU108" s="17">
        <v>7.59679278689631E-2</v>
      </c>
      <c r="AV108" s="17">
        <v>5.76071551085919E-2</v>
      </c>
      <c r="AW108" s="17">
        <v>6.3966553778351198E-2</v>
      </c>
      <c r="AX108" s="17"/>
      <c r="AY108" s="17">
        <v>4.92899597162125E-2</v>
      </c>
      <c r="AZ108" s="17">
        <v>6.37741013762608E-2</v>
      </c>
      <c r="BA108" s="17"/>
      <c r="BB108" s="17">
        <v>8.5850523418115193E-2</v>
      </c>
      <c r="BC108" s="17">
        <v>5.7079850123006801E-2</v>
      </c>
      <c r="BD108" s="17"/>
      <c r="BE108" s="17">
        <v>5.8103903802315601E-2</v>
      </c>
      <c r="BF108" s="17">
        <v>6.2540679626967605E-2</v>
      </c>
      <c r="BG108" s="17"/>
      <c r="BH108" s="17">
        <v>3.6091967600180602E-2</v>
      </c>
      <c r="BI108" s="17">
        <v>6.4254066168010701E-2</v>
      </c>
      <c r="BJ108" s="17"/>
      <c r="BK108" s="17">
        <v>8.2291859538767595E-2</v>
      </c>
      <c r="BL108" s="17">
        <v>6.0943588580657002E-2</v>
      </c>
      <c r="BM108" s="17"/>
      <c r="BN108" s="17">
        <v>0.10179217627616099</v>
      </c>
      <c r="BO108" s="17">
        <v>6.1389725675790999E-2</v>
      </c>
      <c r="BP108" s="17"/>
      <c r="BQ108" s="17">
        <v>5.2939795933113203E-2</v>
      </c>
      <c r="BR108" s="17">
        <v>6.2465540052255797E-2</v>
      </c>
      <c r="BS108" s="17"/>
      <c r="BT108" s="17">
        <v>8.70928274278744E-2</v>
      </c>
      <c r="BU108" s="17">
        <v>6.02544888799793E-2</v>
      </c>
      <c r="BV108" s="17"/>
      <c r="BW108" s="17">
        <v>6.5305269777768807E-2</v>
      </c>
      <c r="BX108" s="17">
        <v>6.0647347403557497E-2</v>
      </c>
      <c r="BY108" s="17"/>
      <c r="BZ108" s="17">
        <v>6.5305269777768807E-2</v>
      </c>
      <c r="CA108" s="17">
        <v>6.0647347403557497E-2</v>
      </c>
    </row>
    <row r="109" spans="2:79" x14ac:dyDescent="0.25">
      <c r="B109" t="s">
        <v>34</v>
      </c>
      <c r="C109" s="17">
        <v>6.3157952335016601E-2</v>
      </c>
      <c r="D109" s="17">
        <v>4.7363519542365798E-2</v>
      </c>
      <c r="E109" s="17">
        <v>7.7915402560535404E-2</v>
      </c>
      <c r="F109" s="17">
        <v>6.7123850440687804E-2</v>
      </c>
      <c r="G109" s="17">
        <v>5.1191981649169001E-2</v>
      </c>
      <c r="H109" s="17">
        <v>7.7915085096139605E-2</v>
      </c>
      <c r="I109" s="17">
        <v>7.0195222745650196E-2</v>
      </c>
      <c r="J109" s="17">
        <v>4.92911951320456E-2</v>
      </c>
      <c r="K109" s="17">
        <v>4.06741248587782E-2</v>
      </c>
      <c r="L109" s="17">
        <v>6.4633293618438906E-2</v>
      </c>
      <c r="M109" s="17"/>
      <c r="N109" s="17">
        <v>6.4163410997423703E-2</v>
      </c>
      <c r="O109" s="17">
        <v>4.6505342394911803E-2</v>
      </c>
      <c r="P109" s="17">
        <v>6.94604058442891E-2</v>
      </c>
      <c r="Q109" s="17">
        <v>6.5530585217842705E-2</v>
      </c>
      <c r="R109" s="17"/>
      <c r="S109" s="17">
        <v>4.9958928274601598E-2</v>
      </c>
      <c r="T109" s="17">
        <v>0.260338929314958</v>
      </c>
      <c r="U109" s="17">
        <v>0.30541521420270901</v>
      </c>
      <c r="V109" s="17">
        <v>3.7770477445557997E-2</v>
      </c>
      <c r="W109" s="17">
        <v>3.6356066371987301E-2</v>
      </c>
      <c r="X109" s="17">
        <v>2.07256957015832E-2</v>
      </c>
      <c r="Y109" s="17">
        <v>9.2049718313219302E-5</v>
      </c>
      <c r="Z109" s="17"/>
      <c r="AA109" s="17">
        <v>7.7251110336009898E-2</v>
      </c>
      <c r="AB109" s="17">
        <v>5.58690131986656E-2</v>
      </c>
      <c r="AC109" s="17"/>
      <c r="AD109" s="17">
        <v>6.4646882973138198E-2</v>
      </c>
      <c r="AE109" s="17">
        <v>9.5637855591509696E-2</v>
      </c>
      <c r="AF109" s="17">
        <v>7.37728657731163E-2</v>
      </c>
      <c r="AG109" s="17"/>
      <c r="AH109" s="17">
        <v>8.8651635636727094E-2</v>
      </c>
      <c r="AI109" s="17">
        <v>6.22145892576507E-2</v>
      </c>
      <c r="AJ109" s="17"/>
      <c r="AK109" s="17">
        <v>6.4855324709053794E-2</v>
      </c>
      <c r="AL109" s="17">
        <v>6.2020931096777199E-2</v>
      </c>
      <c r="AM109" s="17"/>
      <c r="AN109" s="17">
        <v>6.3153269476059898E-2</v>
      </c>
      <c r="AO109" s="17">
        <v>6.5530585217842705E-2</v>
      </c>
      <c r="AP109" s="17"/>
      <c r="AQ109" s="17">
        <v>6.2923297310012505E-2</v>
      </c>
      <c r="AR109" s="17">
        <v>6.32187960622769E-2</v>
      </c>
      <c r="AS109" s="17"/>
      <c r="AT109" s="17">
        <v>6.3295489173775102E-2</v>
      </c>
      <c r="AU109" s="17">
        <v>6.3269194739191098E-2</v>
      </c>
      <c r="AV109" s="17">
        <v>6.4328189426975504E-2</v>
      </c>
      <c r="AW109" s="17">
        <v>7.1809206600315896E-3</v>
      </c>
      <c r="AX109" s="17"/>
      <c r="AY109" s="17">
        <v>7.5349393122698005E-2</v>
      </c>
      <c r="AZ109" s="17">
        <v>6.1700789627219102E-2</v>
      </c>
      <c r="BA109" s="17"/>
      <c r="BB109" s="17">
        <v>6.0473626036491097E-2</v>
      </c>
      <c r="BC109" s="17">
        <v>6.3743851106505003E-2</v>
      </c>
      <c r="BD109" s="17"/>
      <c r="BE109" s="17">
        <v>6.0689822753216799E-2</v>
      </c>
      <c r="BF109" s="17">
        <v>6.3345251405441394E-2</v>
      </c>
      <c r="BG109" s="17"/>
      <c r="BH109" s="17">
        <v>5.8109144291041803E-2</v>
      </c>
      <c r="BI109" s="17">
        <v>6.3549391421236306E-2</v>
      </c>
      <c r="BJ109" s="17"/>
      <c r="BK109" s="17">
        <v>5.4328538567631597E-2</v>
      </c>
      <c r="BL109" s="17">
        <v>6.3723053168437696E-2</v>
      </c>
      <c r="BM109" s="17"/>
      <c r="BN109" s="17">
        <v>6.7571021188857897E-2</v>
      </c>
      <c r="BO109" s="17">
        <v>6.3064479772930102E-2</v>
      </c>
      <c r="BP109" s="17"/>
      <c r="BQ109" s="17">
        <v>0.100639005584925</v>
      </c>
      <c r="BR109" s="17">
        <v>6.2198298027580097E-2</v>
      </c>
      <c r="BS109" s="17"/>
      <c r="BT109" s="17">
        <v>7.0709510468779005E-2</v>
      </c>
      <c r="BU109" s="17">
        <v>6.2558675371710906E-2</v>
      </c>
      <c r="BV109" s="17"/>
      <c r="BW109" s="17">
        <v>7.7282338765749206E-2</v>
      </c>
      <c r="BX109" s="17">
        <v>5.5904747490416899E-2</v>
      </c>
      <c r="BY109" s="17"/>
      <c r="BZ109" s="17">
        <v>7.7282338765749206E-2</v>
      </c>
      <c r="CA109" s="17">
        <v>5.5904747490416899E-2</v>
      </c>
    </row>
    <row r="110" spans="2:79" x14ac:dyDescent="0.25">
      <c r="B110" t="s">
        <v>35</v>
      </c>
      <c r="C110" s="17">
        <v>0.28398492368915101</v>
      </c>
      <c r="D110" s="17">
        <v>0.27276791079957802</v>
      </c>
      <c r="E110" s="17">
        <v>0.28986271420689103</v>
      </c>
      <c r="F110" s="17">
        <v>0.22015789493884799</v>
      </c>
      <c r="G110" s="17">
        <v>0.40159047513128199</v>
      </c>
      <c r="H110" s="17">
        <v>0.25498523775557003</v>
      </c>
      <c r="I110" s="17">
        <v>0.229341713221068</v>
      </c>
      <c r="J110" s="17">
        <v>0.34154284298829601</v>
      </c>
      <c r="K110" s="17">
        <v>0.296466235206017</v>
      </c>
      <c r="L110" s="17">
        <v>0.29696816175495899</v>
      </c>
      <c r="M110" s="17"/>
      <c r="N110" s="17">
        <v>0.29217004178738898</v>
      </c>
      <c r="O110" s="17">
        <v>0.182681136001036</v>
      </c>
      <c r="P110" s="17">
        <v>0.15518031160814</v>
      </c>
      <c r="Q110" s="17">
        <v>0.14729426027085599</v>
      </c>
      <c r="R110" s="17"/>
      <c r="S110" s="17">
        <v>0.10972473405424001</v>
      </c>
      <c r="T110" s="17">
        <v>8.4487985304521798E-2</v>
      </c>
      <c r="U110" s="17">
        <v>0.259810989525803</v>
      </c>
      <c r="V110" s="17">
        <v>0.67238496940652404</v>
      </c>
      <c r="W110" s="17">
        <v>0.14325288386711699</v>
      </c>
      <c r="X110" s="17">
        <v>4.3846540986307102E-2</v>
      </c>
      <c r="Y110" s="17">
        <v>6.57381641802878E-2</v>
      </c>
      <c r="Z110" s="17"/>
      <c r="AA110" s="17">
        <v>0.23055057534006301</v>
      </c>
      <c r="AB110" s="17">
        <v>0.31162100872272802</v>
      </c>
      <c r="AC110" s="17"/>
      <c r="AD110" s="17">
        <v>0.187946909627346</v>
      </c>
      <c r="AE110" s="17">
        <v>0.215017046141602</v>
      </c>
      <c r="AF110" s="17">
        <v>0.26319092244387399</v>
      </c>
      <c r="AG110" s="17"/>
      <c r="AH110" s="17">
        <v>0.17558163594170101</v>
      </c>
      <c r="AI110" s="17">
        <v>0.287996256924751</v>
      </c>
      <c r="AJ110" s="17"/>
      <c r="AK110" s="17">
        <v>0.27584858491862702</v>
      </c>
      <c r="AL110" s="17">
        <v>0.28943522447470799</v>
      </c>
      <c r="AM110" s="17"/>
      <c r="AN110" s="17">
        <v>0.28425470967337302</v>
      </c>
      <c r="AO110" s="17">
        <v>0.14729426027085599</v>
      </c>
      <c r="AP110" s="17"/>
      <c r="AQ110" s="17">
        <v>0.22402306362996399</v>
      </c>
      <c r="AR110" s="17">
        <v>0.29953244098352699</v>
      </c>
      <c r="AS110" s="17"/>
      <c r="AT110" s="17">
        <v>0.36319783115413801</v>
      </c>
      <c r="AU110" s="17">
        <v>0.24075072804193201</v>
      </c>
      <c r="AV110" s="17">
        <v>0.21478049408196101</v>
      </c>
      <c r="AW110" s="17">
        <v>0.32194872948669201</v>
      </c>
      <c r="AX110" s="17"/>
      <c r="AY110" s="17">
        <v>0.22538644926530799</v>
      </c>
      <c r="AZ110" s="17">
        <v>0.290988813807744</v>
      </c>
      <c r="BA110" s="17"/>
      <c r="BB110" s="17">
        <v>0.22141453900840799</v>
      </c>
      <c r="BC110" s="17">
        <v>0.29762621916237503</v>
      </c>
      <c r="BD110" s="17"/>
      <c r="BE110" s="17">
        <v>0.28763897679895301</v>
      </c>
      <c r="BF110" s="17">
        <v>0.28370762838188901</v>
      </c>
      <c r="BG110" s="17"/>
      <c r="BH110" s="17">
        <v>0.28382247363811303</v>
      </c>
      <c r="BI110" s="17">
        <v>0.28399751860244199</v>
      </c>
      <c r="BJ110" s="17"/>
      <c r="BK110" s="17">
        <v>0.254863300933729</v>
      </c>
      <c r="BL110" s="17">
        <v>0.285848768076018</v>
      </c>
      <c r="BM110" s="17"/>
      <c r="BN110" s="17">
        <v>0.22367551078975501</v>
      </c>
      <c r="BO110" s="17">
        <v>0.28526232849028699</v>
      </c>
      <c r="BP110" s="17"/>
      <c r="BQ110" s="17">
        <v>0.172898603823469</v>
      </c>
      <c r="BR110" s="17">
        <v>0.28682914646607199</v>
      </c>
      <c r="BS110" s="17"/>
      <c r="BT110" s="17">
        <v>0.29410066847821797</v>
      </c>
      <c r="BU110" s="17">
        <v>0.28318215786104201</v>
      </c>
      <c r="BV110" s="17"/>
      <c r="BW110" s="17">
        <v>0.23096115556934699</v>
      </c>
      <c r="BX110" s="17">
        <v>0.311213876514223</v>
      </c>
      <c r="BY110" s="17"/>
      <c r="BZ110" s="17">
        <v>0.23096115556934699</v>
      </c>
      <c r="CA110" s="17">
        <v>0.311213876514223</v>
      </c>
    </row>
    <row r="111" spans="2:79" x14ac:dyDescent="0.25">
      <c r="B111" t="s">
        <v>36</v>
      </c>
      <c r="C111" s="17">
        <v>0.101278936644768</v>
      </c>
      <c r="D111" s="17">
        <v>0.103047396428337</v>
      </c>
      <c r="E111" s="17">
        <v>9.2831603824013606E-2</v>
      </c>
      <c r="F111" s="17">
        <v>0.105480602994849</v>
      </c>
      <c r="G111" s="17">
        <v>9.61784953700454E-2</v>
      </c>
      <c r="H111" s="17">
        <v>6.8851031000222399E-2</v>
      </c>
      <c r="I111" s="17">
        <v>0.119343529923022</v>
      </c>
      <c r="J111" s="17">
        <v>0.12963765817294301</v>
      </c>
      <c r="K111" s="17">
        <v>0.113688557609548</v>
      </c>
      <c r="L111" s="17">
        <v>0.11440818469236699</v>
      </c>
      <c r="M111" s="17"/>
      <c r="N111" s="17">
        <v>9.8069210630528106E-2</v>
      </c>
      <c r="O111" s="17">
        <v>0.13418985627630001</v>
      </c>
      <c r="P111" s="17">
        <v>0.18498005942505399</v>
      </c>
      <c r="Q111" s="17">
        <v>0.19889202287042901</v>
      </c>
      <c r="R111" s="17"/>
      <c r="S111" s="17">
        <v>2.7307705284578199E-2</v>
      </c>
      <c r="T111" s="17">
        <v>5.2722727857459697E-2</v>
      </c>
      <c r="U111" s="17">
        <v>0.15250836344993199</v>
      </c>
      <c r="V111" s="17">
        <v>9.7333487721849896E-2</v>
      </c>
      <c r="W111" s="17">
        <v>0.415292566141716</v>
      </c>
      <c r="X111" s="17">
        <v>0.19039159499549599</v>
      </c>
      <c r="Y111" s="17">
        <v>3.1231373090180699E-2</v>
      </c>
      <c r="Z111" s="17"/>
      <c r="AA111" s="17">
        <v>0.117497016219669</v>
      </c>
      <c r="AB111" s="17">
        <v>9.2890994430423604E-2</v>
      </c>
      <c r="AC111" s="17"/>
      <c r="AD111" s="17">
        <v>0.12292891319798201</v>
      </c>
      <c r="AE111" s="17">
        <v>6.4472817814692204E-2</v>
      </c>
      <c r="AF111" s="17">
        <v>0.131230609897172</v>
      </c>
      <c r="AG111" s="17"/>
      <c r="AH111" s="17">
        <v>9.3521878957601404E-2</v>
      </c>
      <c r="AI111" s="17">
        <v>0.101565977231429</v>
      </c>
      <c r="AJ111" s="17"/>
      <c r="AK111" s="17">
        <v>8.5194708600504196E-2</v>
      </c>
      <c r="AL111" s="17">
        <v>0.11205330128434</v>
      </c>
      <c r="AM111" s="17"/>
      <c r="AN111" s="17">
        <v>0.10108627796654</v>
      </c>
      <c r="AO111" s="17">
        <v>0.19889202287042901</v>
      </c>
      <c r="AP111" s="17"/>
      <c r="AQ111" s="17">
        <v>9.50826504895467E-2</v>
      </c>
      <c r="AR111" s="17">
        <v>0.102885572363942</v>
      </c>
      <c r="AS111" s="17"/>
      <c r="AT111" s="17">
        <v>7.6858609836473399E-2</v>
      </c>
      <c r="AU111" s="17">
        <v>0.117222433605164</v>
      </c>
      <c r="AV111" s="17">
        <v>0.120351250816747</v>
      </c>
      <c r="AW111" s="17">
        <v>7.36635768102996E-2</v>
      </c>
      <c r="AX111" s="17"/>
      <c r="AY111" s="17">
        <v>0.101629673913914</v>
      </c>
      <c r="AZ111" s="17">
        <v>0.101237015326547</v>
      </c>
      <c r="BA111" s="17"/>
      <c r="BB111" s="17">
        <v>9.5101311917533696E-2</v>
      </c>
      <c r="BC111" s="17">
        <v>0.102613484174612</v>
      </c>
      <c r="BD111" s="17"/>
      <c r="BE111" s="17">
        <v>7.7743968794735593E-2</v>
      </c>
      <c r="BF111" s="17">
        <v>0.103064935902381</v>
      </c>
      <c r="BG111" s="17"/>
      <c r="BH111" s="17">
        <v>0.132792629389373</v>
      </c>
      <c r="BI111" s="17">
        <v>9.8835648846159793E-2</v>
      </c>
      <c r="BJ111" s="17"/>
      <c r="BK111" s="17">
        <v>0.13122236988595101</v>
      </c>
      <c r="BL111" s="17">
        <v>9.9362494678644497E-2</v>
      </c>
      <c r="BM111" s="17"/>
      <c r="BN111" s="17">
        <v>2.7615522685613601E-2</v>
      </c>
      <c r="BO111" s="17">
        <v>0.10283919057754</v>
      </c>
      <c r="BP111" s="17"/>
      <c r="BQ111" s="17">
        <v>0.15764360598746299</v>
      </c>
      <c r="BR111" s="17">
        <v>9.9835791561269205E-2</v>
      </c>
      <c r="BS111" s="17"/>
      <c r="BT111" s="17">
        <v>9.5570250645436297E-2</v>
      </c>
      <c r="BU111" s="17">
        <v>0.101731966860459</v>
      </c>
      <c r="BV111" s="17"/>
      <c r="BW111" s="17">
        <v>0.117120982461371</v>
      </c>
      <c r="BX111" s="17">
        <v>9.3143673281019607E-2</v>
      </c>
      <c r="BY111" s="17"/>
      <c r="BZ111" s="17">
        <v>0.117120982461371</v>
      </c>
      <c r="CA111" s="17">
        <v>9.3143673281019607E-2</v>
      </c>
    </row>
    <row r="112" spans="2:79" x14ac:dyDescent="0.25">
      <c r="B112" t="s">
        <v>37</v>
      </c>
      <c r="C112" s="17">
        <v>0.10925120566787801</v>
      </c>
      <c r="D112" s="17">
        <v>0.125418285887967</v>
      </c>
      <c r="E112" s="17">
        <v>0.11082541836458699</v>
      </c>
      <c r="F112" s="17">
        <v>9.5154835648394206E-2</v>
      </c>
      <c r="G112" s="17">
        <v>0.11899545617406899</v>
      </c>
      <c r="H112" s="17">
        <v>9.7967535164153699E-2</v>
      </c>
      <c r="I112" s="17">
        <v>0.118015469668678</v>
      </c>
      <c r="J112" s="17">
        <v>0.157990221432628</v>
      </c>
      <c r="K112" s="17">
        <v>5.2462044147384798E-2</v>
      </c>
      <c r="L112" s="17">
        <v>4.0947883443807002E-2</v>
      </c>
      <c r="M112" s="17"/>
      <c r="N112" s="17">
        <v>0.103269649297933</v>
      </c>
      <c r="O112" s="17">
        <v>0.177298061991469</v>
      </c>
      <c r="P112" s="17">
        <v>0.23548782695225201</v>
      </c>
      <c r="Q112" s="17">
        <v>0.233203714523608</v>
      </c>
      <c r="R112" s="17"/>
      <c r="S112" s="17">
        <v>3.42611198888369E-2</v>
      </c>
      <c r="T112" s="17">
        <v>8.1459942608651498E-2</v>
      </c>
      <c r="U112" s="17">
        <v>9.5626680130489597E-2</v>
      </c>
      <c r="V112" s="17">
        <v>6.4753747923810306E-2</v>
      </c>
      <c r="W112" s="17">
        <v>0.270164463725104</v>
      </c>
      <c r="X112" s="17">
        <v>0.34187839502134598</v>
      </c>
      <c r="Y112" s="17">
        <v>0.197537723796918</v>
      </c>
      <c r="Z112" s="17"/>
      <c r="AA112" s="17">
        <v>0.13584846650861801</v>
      </c>
      <c r="AB112" s="17">
        <v>9.5495181968425102E-2</v>
      </c>
      <c r="AC112" s="17"/>
      <c r="AD112" s="17">
        <v>0.15250538623988399</v>
      </c>
      <c r="AE112" s="17">
        <v>0.17051573806751799</v>
      </c>
      <c r="AF112" s="17">
        <v>0.12075308638106901</v>
      </c>
      <c r="AG112" s="17"/>
      <c r="AH112" s="17">
        <v>0.17301515792830999</v>
      </c>
      <c r="AI112" s="17">
        <v>0.106891697333303</v>
      </c>
      <c r="AJ112" s="17"/>
      <c r="AK112" s="17">
        <v>9.3794265289675605E-2</v>
      </c>
      <c r="AL112" s="17">
        <v>0.1196053682294</v>
      </c>
      <c r="AM112" s="17"/>
      <c r="AN112" s="17">
        <v>0.109006560944076</v>
      </c>
      <c r="AO112" s="17">
        <v>0.233203714523608</v>
      </c>
      <c r="AP112" s="17"/>
      <c r="AQ112" s="17">
        <v>0.14507924730347399</v>
      </c>
      <c r="AR112" s="17">
        <v>9.9961348808815007E-2</v>
      </c>
      <c r="AS112" s="17"/>
      <c r="AT112" s="17">
        <v>7.0298688999857903E-2</v>
      </c>
      <c r="AU112" s="17">
        <v>0.10622269942552599</v>
      </c>
      <c r="AV112" s="17">
        <v>0.18303965021799701</v>
      </c>
      <c r="AW112" s="17">
        <v>0.20403751709965301</v>
      </c>
      <c r="AX112" s="17"/>
      <c r="AY112" s="17">
        <v>0.14926979587873099</v>
      </c>
      <c r="AZ112" s="17">
        <v>0.104468046869059</v>
      </c>
      <c r="BA112" s="17"/>
      <c r="BB112" s="17">
        <v>0.110020799620114</v>
      </c>
      <c r="BC112" s="17">
        <v>0.109084915009985</v>
      </c>
      <c r="BD112" s="17"/>
      <c r="BE112" s="17">
        <v>0.15643201634562501</v>
      </c>
      <c r="BF112" s="17">
        <v>0.105670793177791</v>
      </c>
      <c r="BG112" s="17"/>
      <c r="BH112" s="17">
        <v>0.14537384935904199</v>
      </c>
      <c r="BI112" s="17">
        <v>0.106450581339294</v>
      </c>
      <c r="BJ112" s="17"/>
      <c r="BK112" s="17">
        <v>0.133545847138444</v>
      </c>
      <c r="BL112" s="17">
        <v>0.107696298116326</v>
      </c>
      <c r="BM112" s="17"/>
      <c r="BN112" s="17">
        <v>0.101336517829345</v>
      </c>
      <c r="BO112" s="17">
        <v>0.109418845506477</v>
      </c>
      <c r="BP112" s="17"/>
      <c r="BQ112" s="17">
        <v>8.7845016564014805E-2</v>
      </c>
      <c r="BR112" s="17">
        <v>0.10979928369125599</v>
      </c>
      <c r="BS112" s="17"/>
      <c r="BT112" s="17">
        <v>0.104212350954142</v>
      </c>
      <c r="BU112" s="17">
        <v>0.109651079375781</v>
      </c>
      <c r="BV112" s="17"/>
      <c r="BW112" s="17">
        <v>0.13528170981291901</v>
      </c>
      <c r="BX112" s="17">
        <v>9.5883929170729895E-2</v>
      </c>
      <c r="BY112" s="17"/>
      <c r="BZ112" s="17">
        <v>0.13528170981291901</v>
      </c>
      <c r="CA112" s="17">
        <v>9.5883929170729895E-2</v>
      </c>
    </row>
    <row r="113" spans="2:79" x14ac:dyDescent="0.25">
      <c r="B113" t="s">
        <v>139</v>
      </c>
      <c r="C113" s="17">
        <v>7.1586275212841194E-2</v>
      </c>
      <c r="D113" s="17">
        <v>6.5032598557418095E-2</v>
      </c>
      <c r="E113" s="17">
        <v>7.5417605597159806E-2</v>
      </c>
      <c r="F113" s="17">
        <v>6.1247578037575197E-2</v>
      </c>
      <c r="G113" s="17">
        <v>5.2619517504293702E-2</v>
      </c>
      <c r="H113" s="17">
        <v>4.6298519314746697E-2</v>
      </c>
      <c r="I113" s="17">
        <v>9.7749228256278506E-2</v>
      </c>
      <c r="J113" s="17">
        <v>5.72517019331098E-2</v>
      </c>
      <c r="K113" s="17">
        <v>0.14486287171811099</v>
      </c>
      <c r="L113" s="17">
        <v>0.13248718221738101</v>
      </c>
      <c r="M113" s="17"/>
      <c r="N113" s="17">
        <v>6.77516693405672E-2</v>
      </c>
      <c r="O113" s="17">
        <v>0.12141818633358301</v>
      </c>
      <c r="P113" s="17">
        <v>0.11694977864220001</v>
      </c>
      <c r="Q113" s="17">
        <v>0.13717162642281899</v>
      </c>
      <c r="R113" s="17"/>
      <c r="S113" s="17">
        <v>2.34275982612175E-2</v>
      </c>
      <c r="T113" s="17">
        <v>4.2350689918520701E-2</v>
      </c>
      <c r="U113" s="17">
        <v>3.4225626532367798E-2</v>
      </c>
      <c r="V113" s="17">
        <v>3.6900090915156503E-2</v>
      </c>
      <c r="W113" s="17">
        <v>4.4211134878950398E-2</v>
      </c>
      <c r="X113" s="17">
        <v>0.23151824545420699</v>
      </c>
      <c r="Y113" s="17">
        <v>0.26400235390405102</v>
      </c>
      <c r="Z113" s="17"/>
      <c r="AA113" s="17">
        <v>0.104998556901232</v>
      </c>
      <c r="AB113" s="17">
        <v>5.4305543128795299E-2</v>
      </c>
      <c r="AC113" s="17"/>
      <c r="AD113" s="17">
        <v>0.12216390921912799</v>
      </c>
      <c r="AE113" s="17">
        <v>0.116301585810496</v>
      </c>
      <c r="AF113" s="17">
        <v>0.100371987600769</v>
      </c>
      <c r="AG113" s="17"/>
      <c r="AH113" s="17">
        <v>0.127646616563521</v>
      </c>
      <c r="AI113" s="17">
        <v>6.9511829731234001E-2</v>
      </c>
      <c r="AJ113" s="17"/>
      <c r="AK113" s="17">
        <v>5.8887375815667498E-2</v>
      </c>
      <c r="AL113" s="17">
        <v>8.0092904952848806E-2</v>
      </c>
      <c r="AM113" s="17"/>
      <c r="AN113" s="17">
        <v>7.1456829586605902E-2</v>
      </c>
      <c r="AO113" s="17">
        <v>0.13717162642281899</v>
      </c>
      <c r="AP113" s="17"/>
      <c r="AQ113" s="17">
        <v>0.102491901299363</v>
      </c>
      <c r="AR113" s="17">
        <v>6.3572752023276793E-2</v>
      </c>
      <c r="AS113" s="17"/>
      <c r="AT113" s="17">
        <v>4.9180372236159203E-2</v>
      </c>
      <c r="AU113" s="17">
        <v>7.9583525957238596E-2</v>
      </c>
      <c r="AV113" s="17">
        <v>9.6809536953763403E-2</v>
      </c>
      <c r="AW113" s="17">
        <v>9.94982640731224E-2</v>
      </c>
      <c r="AX113" s="17"/>
      <c r="AY113" s="17">
        <v>9.4092537138298904E-2</v>
      </c>
      <c r="AZ113" s="17">
        <v>6.8896249797400902E-2</v>
      </c>
      <c r="BA113" s="17"/>
      <c r="BB113" s="17">
        <v>7.0991364827826101E-2</v>
      </c>
      <c r="BC113" s="17">
        <v>7.1716886653063E-2</v>
      </c>
      <c r="BD113" s="17"/>
      <c r="BE113" s="17">
        <v>0.108309212002811</v>
      </c>
      <c r="BF113" s="17">
        <v>6.8799479910539904E-2</v>
      </c>
      <c r="BG113" s="17"/>
      <c r="BH113" s="17">
        <v>8.8573547428068694E-2</v>
      </c>
      <c r="BI113" s="17">
        <v>7.0269235179752698E-2</v>
      </c>
      <c r="BJ113" s="17"/>
      <c r="BK113" s="17">
        <v>0.130745540358496</v>
      </c>
      <c r="BL113" s="17">
        <v>6.7799959278494401E-2</v>
      </c>
      <c r="BM113" s="17"/>
      <c r="BN113" s="17">
        <v>0.12757494725567001</v>
      </c>
      <c r="BO113" s="17">
        <v>7.0400387388066504E-2</v>
      </c>
      <c r="BP113" s="17"/>
      <c r="BQ113" s="17">
        <v>0.109969479721782</v>
      </c>
      <c r="BR113" s="17">
        <v>7.0603522479223496E-2</v>
      </c>
      <c r="BS113" s="17"/>
      <c r="BT113" s="17">
        <v>7.7545449993993196E-2</v>
      </c>
      <c r="BU113" s="17">
        <v>7.1113366694705096E-2</v>
      </c>
      <c r="BV113" s="17"/>
      <c r="BW113" s="17">
        <v>0.104786862941477</v>
      </c>
      <c r="BX113" s="17">
        <v>5.45369920501457E-2</v>
      </c>
      <c r="BY113" s="17"/>
      <c r="BZ113" s="17">
        <v>0.104786862941477</v>
      </c>
      <c r="CA113" s="17">
        <v>5.45369920501457E-2</v>
      </c>
    </row>
    <row r="114" spans="2:79" x14ac:dyDescent="0.25">
      <c r="B114" t="s">
        <v>140</v>
      </c>
      <c r="C114" s="17">
        <v>2.7739381474522401E-2</v>
      </c>
      <c r="D114" s="17">
        <v>2.9252870129418199E-2</v>
      </c>
      <c r="E114" s="17">
        <v>2.70190571286037E-2</v>
      </c>
      <c r="F114" s="17">
        <v>1.94132653761128E-2</v>
      </c>
      <c r="G114" s="17">
        <v>1.4491235181731E-2</v>
      </c>
      <c r="H114" s="17">
        <v>5.20778288023582E-2</v>
      </c>
      <c r="I114" s="17">
        <v>1.9158276156848002E-2</v>
      </c>
      <c r="J114" s="17">
        <v>1.7256203431217101E-2</v>
      </c>
      <c r="K114" s="17">
        <v>5.5361877356755497E-3</v>
      </c>
      <c r="L114" s="17">
        <v>8.5145837485309003E-2</v>
      </c>
      <c r="M114" s="17"/>
      <c r="N114" s="17">
        <v>2.7113382505959301E-2</v>
      </c>
      <c r="O114" s="17">
        <v>3.6230080759333601E-2</v>
      </c>
      <c r="P114" s="17">
        <v>3.14178187049877E-2</v>
      </c>
      <c r="Q114" s="17">
        <v>4.5980650518887799E-2</v>
      </c>
      <c r="R114" s="17"/>
      <c r="S114" s="17">
        <v>1.4311073361405399E-2</v>
      </c>
      <c r="T114" s="17">
        <v>1.40528446634329E-4</v>
      </c>
      <c r="U114" s="17">
        <v>2.0398591009629301E-3</v>
      </c>
      <c r="V114" s="17">
        <v>6.8929346748061397E-3</v>
      </c>
      <c r="W114" s="17">
        <v>2.2537597439310198E-3</v>
      </c>
      <c r="X114" s="17">
        <v>4.4944802871807903E-2</v>
      </c>
      <c r="Y114" s="17">
        <v>0.19446716422770399</v>
      </c>
      <c r="Z114" s="17"/>
      <c r="AA114" s="17">
        <v>3.9904505082567501E-2</v>
      </c>
      <c r="AB114" s="17">
        <v>2.1447615955468499E-2</v>
      </c>
      <c r="AC114" s="17"/>
      <c r="AD114" s="17">
        <v>4.4832150340458003E-2</v>
      </c>
      <c r="AE114" s="17">
        <v>7.0574906477024704E-2</v>
      </c>
      <c r="AF114" s="17">
        <v>2.7332274015440701E-2</v>
      </c>
      <c r="AG114" s="17"/>
      <c r="AH114" s="17">
        <v>4.3775330100586499E-2</v>
      </c>
      <c r="AI114" s="17">
        <v>2.7145990489574001E-2</v>
      </c>
      <c r="AJ114" s="17"/>
      <c r="AK114" s="17">
        <v>2.8826948689736499E-2</v>
      </c>
      <c r="AL114" s="17">
        <v>2.7010851282428999E-2</v>
      </c>
      <c r="AM114" s="17"/>
      <c r="AN114" s="17">
        <v>2.7703378732275599E-2</v>
      </c>
      <c r="AO114" s="17">
        <v>4.5980650518887799E-2</v>
      </c>
      <c r="AP114" s="17"/>
      <c r="AQ114" s="17">
        <v>3.0507404331586999E-2</v>
      </c>
      <c r="AR114" s="17">
        <v>2.7021660523255001E-2</v>
      </c>
      <c r="AS114" s="17"/>
      <c r="AT114" s="17">
        <v>2.2172364964976501E-2</v>
      </c>
      <c r="AU114" s="17">
        <v>2.8664237046842699E-2</v>
      </c>
      <c r="AV114" s="17">
        <v>3.9417655104534897E-2</v>
      </c>
      <c r="AW114" s="17">
        <v>6.6309066275189402E-3</v>
      </c>
      <c r="AX114" s="17"/>
      <c r="AY114" s="17">
        <v>6.3398135772639502E-2</v>
      </c>
      <c r="AZ114" s="17">
        <v>2.3477325178253301E-2</v>
      </c>
      <c r="BA114" s="17"/>
      <c r="BB114" s="17">
        <v>2.36844168086425E-2</v>
      </c>
      <c r="BC114" s="17">
        <v>2.8623549025162801E-2</v>
      </c>
      <c r="BD114" s="17"/>
      <c r="BE114" s="17">
        <v>1.9548403408158499E-2</v>
      </c>
      <c r="BF114" s="17">
        <v>2.8360970628111801E-2</v>
      </c>
      <c r="BG114" s="17"/>
      <c r="BH114" s="17">
        <v>7.6771236391109707E-2</v>
      </c>
      <c r="BI114" s="17">
        <v>2.3937893218871499E-2</v>
      </c>
      <c r="BJ114" s="17"/>
      <c r="BK114" s="17">
        <v>1.6247746271509302E-2</v>
      </c>
      <c r="BL114" s="17">
        <v>2.8474870013363102E-2</v>
      </c>
      <c r="BM114" s="17"/>
      <c r="BN114" s="17">
        <v>3.1259766740132901E-2</v>
      </c>
      <c r="BO114" s="17">
        <v>2.76648167121753E-2</v>
      </c>
      <c r="BP114" s="17"/>
      <c r="BQ114" s="17">
        <v>1.89690665080396E-2</v>
      </c>
      <c r="BR114" s="17">
        <v>2.7963934143281199E-2</v>
      </c>
      <c r="BS114" s="17"/>
      <c r="BT114" s="17">
        <v>3.2961189720285299E-2</v>
      </c>
      <c r="BU114" s="17">
        <v>2.7324988930221599E-2</v>
      </c>
      <c r="BV114" s="17"/>
      <c r="BW114" s="17">
        <v>3.98620080956784E-2</v>
      </c>
      <c r="BX114" s="17">
        <v>2.15141274028465E-2</v>
      </c>
      <c r="BY114" s="17"/>
      <c r="BZ114" s="17">
        <v>3.98620080956784E-2</v>
      </c>
      <c r="CA114" s="17">
        <v>2.15141274028465E-2</v>
      </c>
    </row>
    <row r="115" spans="2:79" x14ac:dyDescent="0.25">
      <c r="B115" t="s">
        <v>141</v>
      </c>
      <c r="C115" s="17">
        <v>2.4743030682483999E-2</v>
      </c>
      <c r="D115" s="17">
        <v>1.33589003713744E-2</v>
      </c>
      <c r="E115" s="17">
        <v>1.91419707459934E-2</v>
      </c>
      <c r="F115" s="17">
        <v>2.3421832741723901E-2</v>
      </c>
      <c r="G115" s="17">
        <v>2.27113978214314E-2</v>
      </c>
      <c r="H115" s="17">
        <v>2.1745639913107E-2</v>
      </c>
      <c r="I115" s="17">
        <v>1.93092418603351E-2</v>
      </c>
      <c r="J115" s="17">
        <v>3.0321773836219999E-2</v>
      </c>
      <c r="K115" s="17">
        <v>8.9320329646637595E-2</v>
      </c>
      <c r="L115" s="17">
        <v>5.3302306121628201E-2</v>
      </c>
      <c r="M115" s="17"/>
      <c r="N115" s="17">
        <v>2.5570532360173301E-2</v>
      </c>
      <c r="O115" s="17">
        <v>1.50474796854083E-2</v>
      </c>
      <c r="P115" s="17">
        <v>8.31259210628588E-3</v>
      </c>
      <c r="Q115" s="17">
        <v>1.108652809522E-2</v>
      </c>
      <c r="R115" s="17"/>
      <c r="S115" s="17">
        <v>2.9306139467786502E-3</v>
      </c>
      <c r="T115" s="17">
        <v>1.07638466724016E-2</v>
      </c>
      <c r="U115" s="17">
        <v>7.0945898479753602E-3</v>
      </c>
      <c r="V115" s="17">
        <v>6.3702418608116403E-3</v>
      </c>
      <c r="W115" s="17">
        <v>1.51295825537102E-2</v>
      </c>
      <c r="X115" s="17">
        <v>2.5495093085426201E-2</v>
      </c>
      <c r="Y115" s="17">
        <v>0.19178082002982599</v>
      </c>
      <c r="Z115" s="17"/>
      <c r="AA115" s="17">
        <v>3.2893433679218501E-2</v>
      </c>
      <c r="AB115" s="17">
        <v>2.05276666472732E-2</v>
      </c>
      <c r="AC115" s="17"/>
      <c r="AD115" s="17">
        <v>2.7789354319826501E-2</v>
      </c>
      <c r="AE115" s="17">
        <v>8.9921840066910605E-2</v>
      </c>
      <c r="AF115" s="17">
        <v>2.26871183665707E-2</v>
      </c>
      <c r="AG115" s="17"/>
      <c r="AH115" s="17">
        <v>4.7029721387875097E-2</v>
      </c>
      <c r="AI115" s="17">
        <v>2.39183385075903E-2</v>
      </c>
      <c r="AJ115" s="17"/>
      <c r="AK115" s="17">
        <v>1.9111360250354301E-2</v>
      </c>
      <c r="AL115" s="17">
        <v>2.85155257378065E-2</v>
      </c>
      <c r="AM115" s="17"/>
      <c r="AN115" s="17">
        <v>2.47699844838585E-2</v>
      </c>
      <c r="AO115" s="17">
        <v>1.108652809522E-2</v>
      </c>
      <c r="AP115" s="17"/>
      <c r="AQ115" s="17">
        <v>4.01419494160472E-2</v>
      </c>
      <c r="AR115" s="17">
        <v>2.0750243349195199E-2</v>
      </c>
      <c r="AS115" s="17"/>
      <c r="AT115" s="17">
        <v>1.29091962062665E-2</v>
      </c>
      <c r="AU115" s="17">
        <v>2.9753570002583898E-2</v>
      </c>
      <c r="AV115" s="17">
        <v>3.3746396466462901E-2</v>
      </c>
      <c r="AW115" s="17">
        <v>6.2687732118030304E-2</v>
      </c>
      <c r="AX115" s="17"/>
      <c r="AY115" s="17">
        <v>5.7993343737395397E-2</v>
      </c>
      <c r="AZ115" s="17">
        <v>2.0768839522472399E-2</v>
      </c>
      <c r="BA115" s="17"/>
      <c r="BB115" s="17">
        <v>2.90300924119231E-2</v>
      </c>
      <c r="BC115" s="17">
        <v>2.3808971159488299E-2</v>
      </c>
      <c r="BD115" s="17"/>
      <c r="BE115" s="17">
        <v>5.5118438416008803E-2</v>
      </c>
      <c r="BF115" s="17">
        <v>2.2437930628492801E-2</v>
      </c>
      <c r="BG115" s="17"/>
      <c r="BH115" s="17">
        <v>1.8841451174633799E-2</v>
      </c>
      <c r="BI115" s="17">
        <v>2.5200585984583999E-2</v>
      </c>
      <c r="BJ115" s="17"/>
      <c r="BK115" s="17">
        <v>1.25650664551928E-2</v>
      </c>
      <c r="BL115" s="17">
        <v>2.55224457054423E-2</v>
      </c>
      <c r="BM115" s="17"/>
      <c r="BN115" s="17">
        <v>2.1621937504979798E-2</v>
      </c>
      <c r="BO115" s="17">
        <v>2.4809138097861901E-2</v>
      </c>
      <c r="BP115" s="17"/>
      <c r="BQ115" s="17">
        <v>5.1894219361132699E-2</v>
      </c>
      <c r="BR115" s="17">
        <v>2.4047859311664799E-2</v>
      </c>
      <c r="BS115" s="17"/>
      <c r="BT115" s="17">
        <v>3.7197717927970997E-2</v>
      </c>
      <c r="BU115" s="17">
        <v>2.3754650931022199E-2</v>
      </c>
      <c r="BV115" s="17"/>
      <c r="BW115" s="17">
        <v>3.2987984397180203E-2</v>
      </c>
      <c r="BX115" s="17">
        <v>2.0509052907929998E-2</v>
      </c>
      <c r="BY115" s="17"/>
      <c r="BZ115" s="17">
        <v>3.2987984397180203E-2</v>
      </c>
      <c r="CA115" s="17">
        <v>2.0509052907929998E-2</v>
      </c>
    </row>
    <row r="116" spans="2:79" x14ac:dyDescent="0.25">
      <c r="B116" t="s">
        <v>75</v>
      </c>
      <c r="C116" s="17">
        <v>7.5968373380970802E-2</v>
      </c>
      <c r="D116" s="17">
        <v>6.9939388563748595E-2</v>
      </c>
      <c r="E116" s="17">
        <v>5.5141881185635802E-2</v>
      </c>
      <c r="F116" s="17">
        <v>4.6897025429906002E-2</v>
      </c>
      <c r="G116" s="17">
        <v>7.64918200517513E-2</v>
      </c>
      <c r="H116" s="17">
        <v>0.10085294259623701</v>
      </c>
      <c r="I116" s="17">
        <v>7.6712628250099293E-2</v>
      </c>
      <c r="J116" s="17">
        <v>0.118037784004761</v>
      </c>
      <c r="K116" s="17">
        <v>8.2048225615352993E-2</v>
      </c>
      <c r="L116" s="17">
        <v>0.10073608559811099</v>
      </c>
      <c r="M116" s="17"/>
      <c r="N116" s="17">
        <v>7.4101389635717094E-2</v>
      </c>
      <c r="O116" s="17">
        <v>0.10552691023559101</v>
      </c>
      <c r="P116" s="17">
        <v>7.0894792636752704E-2</v>
      </c>
      <c r="Q116" s="17">
        <v>8.0407806327799494E-2</v>
      </c>
      <c r="R116" s="17"/>
      <c r="S116" s="17">
        <v>2.6345906847022899E-2</v>
      </c>
      <c r="T116" s="17">
        <v>6.79499594645474E-3</v>
      </c>
      <c r="U116" s="17">
        <v>1.4085361912731E-2</v>
      </c>
      <c r="V116" s="17">
        <v>1.6144035399377501E-2</v>
      </c>
      <c r="W116" s="17">
        <v>3.0149570592168301E-2</v>
      </c>
      <c r="X116" s="17">
        <v>2.1309437832874201E-2</v>
      </c>
      <c r="Y116" s="17">
        <v>1.2521023162747801E-2</v>
      </c>
      <c r="Z116" s="17"/>
      <c r="AA116" s="17">
        <v>4.4919259268444797E-2</v>
      </c>
      <c r="AB116" s="17">
        <v>9.2026882267898E-2</v>
      </c>
      <c r="AC116" s="17"/>
      <c r="AD116" s="17">
        <v>3.9132777066339497E-2</v>
      </c>
      <c r="AE116" s="17">
        <v>3.4575613601506197E-2</v>
      </c>
      <c r="AF116" s="17">
        <v>4.5490494201585102E-2</v>
      </c>
      <c r="AG116" s="17"/>
      <c r="AH116" s="17">
        <v>1.93989087750817E-2</v>
      </c>
      <c r="AI116" s="17">
        <v>7.8061658356075606E-2</v>
      </c>
      <c r="AJ116" s="17"/>
      <c r="AK116" s="17">
        <v>0.10719036032253899</v>
      </c>
      <c r="AL116" s="17">
        <v>5.5053656730928997E-2</v>
      </c>
      <c r="AM116" s="17"/>
      <c r="AN116" s="17">
        <v>7.5959611284445797E-2</v>
      </c>
      <c r="AO116" s="17">
        <v>8.0407806327799494E-2</v>
      </c>
      <c r="AP116" s="17"/>
      <c r="AQ116" s="17">
        <v>5.6231485526605701E-2</v>
      </c>
      <c r="AR116" s="17">
        <v>8.1085953205045705E-2</v>
      </c>
      <c r="AS116" s="17"/>
      <c r="AT116" s="17">
        <v>0.10103314359066499</v>
      </c>
      <c r="AU116" s="17">
        <v>7.7044644368428603E-2</v>
      </c>
      <c r="AV116" s="17">
        <v>2.8623158104840001E-2</v>
      </c>
      <c r="AW116" s="17">
        <v>2.0456270451749799E-2</v>
      </c>
      <c r="AX116" s="17"/>
      <c r="AY116" s="17">
        <v>4.7606089140203603E-2</v>
      </c>
      <c r="AZ116" s="17">
        <v>7.93583306159973E-2</v>
      </c>
      <c r="BA116" s="17"/>
      <c r="BB116" s="17">
        <v>7.1446756184354698E-2</v>
      </c>
      <c r="BC116" s="17">
        <v>7.6954888706971494E-2</v>
      </c>
      <c r="BD116" s="17"/>
      <c r="BE116" s="17">
        <v>5.8808859048007499E-2</v>
      </c>
      <c r="BF116" s="17">
        <v>7.7270558285363805E-2</v>
      </c>
      <c r="BG116" s="17"/>
      <c r="BH116" s="17">
        <v>8.40734976548662E-2</v>
      </c>
      <c r="BI116" s="17">
        <v>7.5339975071540805E-2</v>
      </c>
      <c r="BJ116" s="17"/>
      <c r="BK116" s="17">
        <v>3.5689474537667E-2</v>
      </c>
      <c r="BL116" s="17">
        <v>7.8546306628330398E-2</v>
      </c>
      <c r="BM116" s="17"/>
      <c r="BN116" s="17">
        <v>8.9450644252137695E-2</v>
      </c>
      <c r="BO116" s="17">
        <v>7.5682807385331605E-2</v>
      </c>
      <c r="BP116" s="17"/>
      <c r="BQ116" s="17">
        <v>3.0112920669785499E-2</v>
      </c>
      <c r="BR116" s="17">
        <v>7.7142443448328005E-2</v>
      </c>
      <c r="BS116" s="17"/>
      <c r="BT116" s="17">
        <v>4.2978092029301099E-2</v>
      </c>
      <c r="BU116" s="17">
        <v>7.8586417932417399E-2</v>
      </c>
      <c r="BV116" s="17"/>
      <c r="BW116" s="17">
        <v>4.4950810533673197E-2</v>
      </c>
      <c r="BX116" s="17">
        <v>9.1896621890384098E-2</v>
      </c>
      <c r="BY116" s="17"/>
      <c r="BZ116" s="17">
        <v>4.4950810533673197E-2</v>
      </c>
      <c r="CA116" s="17">
        <v>9.1896621890384098E-2</v>
      </c>
    </row>
    <row r="117" spans="2:79" x14ac:dyDescent="0.25">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row>
    <row r="118" spans="2:79" x14ac:dyDescent="0.25">
      <c r="B118" s="6" t="s">
        <v>144</v>
      </c>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c r="CA118" s="17"/>
    </row>
    <row r="119" spans="2:79" x14ac:dyDescent="0.25">
      <c r="B119" s="24" t="s">
        <v>77</v>
      </c>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row>
    <row r="120" spans="2:79" x14ac:dyDescent="0.25">
      <c r="B120" t="s">
        <v>136</v>
      </c>
      <c r="C120" s="17">
        <v>2.4672847912792201E-2</v>
      </c>
      <c r="D120" s="17">
        <v>3.3791053539615597E-2</v>
      </c>
      <c r="E120" s="17">
        <v>1.6077223080098301E-2</v>
      </c>
      <c r="F120" s="17">
        <v>4.0127482723615403E-2</v>
      </c>
      <c r="G120" s="17">
        <v>1.1143557254861301E-2</v>
      </c>
      <c r="H120" s="17">
        <v>2.48687320159456E-2</v>
      </c>
      <c r="I120" s="17">
        <v>2.04407985111725E-2</v>
      </c>
      <c r="J120" s="17">
        <v>1.8020658216026601E-2</v>
      </c>
      <c r="K120" s="17">
        <v>5.0857143554783997E-2</v>
      </c>
      <c r="L120" s="17">
        <v>1.6772483190333701E-2</v>
      </c>
      <c r="M120" s="17"/>
      <c r="N120" s="17">
        <v>2.6171035085498999E-2</v>
      </c>
      <c r="O120" s="17">
        <v>6.0543490810340602E-3</v>
      </c>
      <c r="P120" s="17">
        <v>8.2991265462018101E-4</v>
      </c>
      <c r="Q120" s="17">
        <v>3.2851721712898801E-3</v>
      </c>
      <c r="R120" s="17"/>
      <c r="S120" s="17">
        <v>8.8627961491957202E-2</v>
      </c>
      <c r="T120" s="17">
        <v>3.1391201784958002E-2</v>
      </c>
      <c r="U120" s="17">
        <v>0</v>
      </c>
      <c r="V120" s="17">
        <v>1.8279767920514999E-3</v>
      </c>
      <c r="W120" s="17">
        <v>0</v>
      </c>
      <c r="X120" s="17">
        <v>3.7993259033775499E-3</v>
      </c>
      <c r="Y120" s="17">
        <v>6.0911602164870999E-3</v>
      </c>
      <c r="Z120" s="17"/>
      <c r="AA120" s="17">
        <v>2.2986347722284001E-2</v>
      </c>
      <c r="AB120" s="17">
        <v>2.5545100763515401E-2</v>
      </c>
      <c r="AC120" s="17"/>
      <c r="AD120" s="17">
        <v>2.9462669121281201E-2</v>
      </c>
      <c r="AE120" s="17">
        <v>2.8613032175028801E-2</v>
      </c>
      <c r="AF120" s="17">
        <v>1.9509911211888799E-2</v>
      </c>
      <c r="AG120" s="17"/>
      <c r="AH120" s="17">
        <v>8.0206211137154107E-3</v>
      </c>
      <c r="AI120" s="17">
        <v>2.5289043530046101E-2</v>
      </c>
      <c r="AJ120" s="17"/>
      <c r="AK120" s="17">
        <v>2.0564068169478301E-2</v>
      </c>
      <c r="AL120" s="17">
        <v>2.74252020236842E-2</v>
      </c>
      <c r="AM120" s="17"/>
      <c r="AN120" s="17">
        <v>2.4715060709232298E-2</v>
      </c>
      <c r="AO120" s="17">
        <v>3.2851721712898801E-3</v>
      </c>
      <c r="AP120" s="17"/>
      <c r="AQ120" s="17">
        <v>2.0201632310793499E-2</v>
      </c>
      <c r="AR120" s="17">
        <v>2.5832189898353401E-2</v>
      </c>
      <c r="AS120" s="17"/>
      <c r="AT120" s="17">
        <v>2.5482814773324501E-2</v>
      </c>
      <c r="AU120" s="17">
        <v>2.0875707153536E-2</v>
      </c>
      <c r="AV120" s="17">
        <v>3.2409720616312303E-2</v>
      </c>
      <c r="AW120" s="17">
        <v>1.34119566849177E-2</v>
      </c>
      <c r="AX120" s="17"/>
      <c r="AY120" s="17">
        <v>1.0099478015322899E-2</v>
      </c>
      <c r="AZ120" s="17">
        <v>2.6414706935967602E-2</v>
      </c>
      <c r="BA120" s="17"/>
      <c r="BB120" s="17">
        <v>2.3647987315652701E-2</v>
      </c>
      <c r="BC120" s="17">
        <v>2.48965481564196E-2</v>
      </c>
      <c r="BD120" s="17"/>
      <c r="BE120" s="17">
        <v>5.92750264134193E-2</v>
      </c>
      <c r="BF120" s="17">
        <v>2.20469906986362E-2</v>
      </c>
      <c r="BG120" s="17"/>
      <c r="BH120" s="17">
        <v>4.2310461360248099E-3</v>
      </c>
      <c r="BI120" s="17">
        <v>2.6257721042942501E-2</v>
      </c>
      <c r="BJ120" s="17"/>
      <c r="BK120" s="17">
        <v>2.4776197311223699E-2</v>
      </c>
      <c r="BL120" s="17">
        <v>2.4666233336476599E-2</v>
      </c>
      <c r="BM120" s="17"/>
      <c r="BN120" s="17">
        <v>6.4935705755440207E-2</v>
      </c>
      <c r="BO120" s="17">
        <v>2.382004624481E-2</v>
      </c>
      <c r="BP120" s="17"/>
      <c r="BQ120" s="17">
        <v>1.21734610422175E-2</v>
      </c>
      <c r="BR120" s="17">
        <v>2.4992878685958699E-2</v>
      </c>
      <c r="BS120" s="17"/>
      <c r="BT120" s="17">
        <v>9.2369703581698902E-3</v>
      </c>
      <c r="BU120" s="17">
        <v>2.58978091278208E-2</v>
      </c>
      <c r="BV120" s="17"/>
      <c r="BW120" s="17">
        <v>2.3077392055499399E-2</v>
      </c>
      <c r="BX120" s="17">
        <v>2.54921520439991E-2</v>
      </c>
      <c r="BY120" s="17"/>
      <c r="BZ120" s="17">
        <v>2.3077392055499399E-2</v>
      </c>
      <c r="CA120" s="17">
        <v>2.54921520439991E-2</v>
      </c>
    </row>
    <row r="121" spans="2:79" x14ac:dyDescent="0.25">
      <c r="B121" t="s">
        <v>137</v>
      </c>
      <c r="C121" s="17">
        <v>2.5122952733805499E-2</v>
      </c>
      <c r="D121" s="17">
        <v>6.2039120501438401E-2</v>
      </c>
      <c r="E121" s="17">
        <v>3.04753416195295E-2</v>
      </c>
      <c r="F121" s="17">
        <v>2.4461766731677399E-2</v>
      </c>
      <c r="G121" s="17">
        <v>6.6087415159925998E-3</v>
      </c>
      <c r="H121" s="17">
        <v>1.8978098139201299E-2</v>
      </c>
      <c r="I121" s="17">
        <v>3.0508877268089801E-2</v>
      </c>
      <c r="J121" s="17">
        <v>2.9599044064305001E-3</v>
      </c>
      <c r="K121" s="17">
        <v>4.5570529308651999E-4</v>
      </c>
      <c r="L121" s="17">
        <v>9.2476267230553102E-3</v>
      </c>
      <c r="M121" s="17"/>
      <c r="N121" s="17">
        <v>2.5381752675050599E-2</v>
      </c>
      <c r="O121" s="17">
        <v>2.40984459240297E-2</v>
      </c>
      <c r="P121" s="17">
        <v>1.0037696152187E-2</v>
      </c>
      <c r="Q121" s="17">
        <v>8.7101960470968107E-3</v>
      </c>
      <c r="R121" s="17"/>
      <c r="S121" s="17">
        <v>8.3883387491505798E-2</v>
      </c>
      <c r="T121" s="17">
        <v>2.96873960647683E-2</v>
      </c>
      <c r="U121" s="17">
        <v>0</v>
      </c>
      <c r="V121" s="17">
        <v>5.6437885359652698E-3</v>
      </c>
      <c r="W121" s="17">
        <v>9.5913832517848796E-3</v>
      </c>
      <c r="X121" s="17">
        <v>0</v>
      </c>
      <c r="Y121" s="17">
        <v>7.44156316811616E-5</v>
      </c>
      <c r="Z121" s="17"/>
      <c r="AA121" s="17">
        <v>2.9078039939519702E-2</v>
      </c>
      <c r="AB121" s="17">
        <v>2.30773934688502E-2</v>
      </c>
      <c r="AC121" s="17"/>
      <c r="AD121" s="17">
        <v>2.9798628219055399E-2</v>
      </c>
      <c r="AE121" s="17">
        <v>2.9266218758903999E-2</v>
      </c>
      <c r="AF121" s="17">
        <v>2.72621090898474E-2</v>
      </c>
      <c r="AG121" s="17"/>
      <c r="AH121" s="17">
        <v>3.0529568458712901E-2</v>
      </c>
      <c r="AI121" s="17">
        <v>2.4922887423978701E-2</v>
      </c>
      <c r="AJ121" s="17"/>
      <c r="AK121" s="17">
        <v>1.8885616488110001E-2</v>
      </c>
      <c r="AL121" s="17">
        <v>2.9301166006199E-2</v>
      </c>
      <c r="AM121" s="17"/>
      <c r="AN121" s="17">
        <v>2.5155346546270701E-2</v>
      </c>
      <c r="AO121" s="17">
        <v>8.7101960470968107E-3</v>
      </c>
      <c r="AP121" s="17"/>
      <c r="AQ121" s="17">
        <v>4.1213926422175799E-2</v>
      </c>
      <c r="AR121" s="17">
        <v>2.0950722395114599E-2</v>
      </c>
      <c r="AS121" s="17"/>
      <c r="AT121" s="17">
        <v>1.54185626689286E-2</v>
      </c>
      <c r="AU121" s="17">
        <v>3.44246813195066E-2</v>
      </c>
      <c r="AV121" s="17">
        <v>2.7398686439269401E-2</v>
      </c>
      <c r="AW121" s="17">
        <v>5.4286917438416196E-3</v>
      </c>
      <c r="AX121" s="17"/>
      <c r="AY121" s="17">
        <v>2.3506210757549099E-2</v>
      </c>
      <c r="AZ121" s="17">
        <v>2.53161912654081E-2</v>
      </c>
      <c r="BA121" s="17"/>
      <c r="BB121" s="17">
        <v>3.4022416554336299E-2</v>
      </c>
      <c r="BC121" s="17">
        <v>2.3183601565076602E-2</v>
      </c>
      <c r="BD121" s="17"/>
      <c r="BE121" s="17">
        <v>1.9608919749604301E-2</v>
      </c>
      <c r="BF121" s="17">
        <v>2.5541396424869599E-2</v>
      </c>
      <c r="BG121" s="17"/>
      <c r="BH121" s="17">
        <v>1.87284618896288E-2</v>
      </c>
      <c r="BI121" s="17">
        <v>2.5618723939817602E-2</v>
      </c>
      <c r="BJ121" s="17"/>
      <c r="BK121" s="17">
        <v>4.6375383192470802E-2</v>
      </c>
      <c r="BL121" s="17">
        <v>2.37627530103789E-2</v>
      </c>
      <c r="BM121" s="17"/>
      <c r="BN121" s="17">
        <v>1.8227640352476499E-2</v>
      </c>
      <c r="BO121" s="17">
        <v>2.5269001330828499E-2</v>
      </c>
      <c r="BP121" s="17"/>
      <c r="BQ121" s="17">
        <v>2.4516810272422598E-2</v>
      </c>
      <c r="BR121" s="17">
        <v>2.5138472234287799E-2</v>
      </c>
      <c r="BS121" s="17"/>
      <c r="BT121" s="17">
        <v>4.7562938479363902E-2</v>
      </c>
      <c r="BU121" s="17">
        <v>2.3342159117969202E-2</v>
      </c>
      <c r="BV121" s="17"/>
      <c r="BW121" s="17">
        <v>2.9167994358055602E-2</v>
      </c>
      <c r="BX121" s="17">
        <v>2.3045728661135099E-2</v>
      </c>
      <c r="BY121" s="17"/>
      <c r="BZ121" s="17">
        <v>2.9167994358055602E-2</v>
      </c>
      <c r="CA121" s="17">
        <v>2.3045728661135099E-2</v>
      </c>
    </row>
    <row r="122" spans="2:79" x14ac:dyDescent="0.25">
      <c r="B122" t="s">
        <v>138</v>
      </c>
      <c r="C122" s="17">
        <v>2.5578516000379199E-2</v>
      </c>
      <c r="D122" s="17">
        <v>2.36883929414923E-2</v>
      </c>
      <c r="E122" s="17">
        <v>3.09741240713606E-2</v>
      </c>
      <c r="F122" s="17">
        <v>4.0227835741645401E-2</v>
      </c>
      <c r="G122" s="17">
        <v>2.0556526776067102E-2</v>
      </c>
      <c r="H122" s="17">
        <v>2.7397536115520701E-2</v>
      </c>
      <c r="I122" s="17">
        <v>1.7612236366066798E-2</v>
      </c>
      <c r="J122" s="17">
        <v>2.8380971882518299E-2</v>
      </c>
      <c r="K122" s="17">
        <v>2.1395068951241401E-2</v>
      </c>
      <c r="L122" s="17">
        <v>1.09718074171511E-3</v>
      </c>
      <c r="M122" s="17"/>
      <c r="N122" s="17">
        <v>2.3959617051996999E-2</v>
      </c>
      <c r="O122" s="17">
        <v>4.8453286984907702E-2</v>
      </c>
      <c r="P122" s="17">
        <v>3.90255752981696E-2</v>
      </c>
      <c r="Q122" s="17">
        <v>2.54315768622311E-2</v>
      </c>
      <c r="R122" s="17"/>
      <c r="S122" s="17">
        <v>6.9413102683510294E-2</v>
      </c>
      <c r="T122" s="17">
        <v>4.4532757091603398E-2</v>
      </c>
      <c r="U122" s="17">
        <v>2.4690593117195E-2</v>
      </c>
      <c r="V122" s="17">
        <v>4.5168387078550797E-3</v>
      </c>
      <c r="W122" s="17">
        <v>4.5725243679043803E-3</v>
      </c>
      <c r="X122" s="17">
        <v>1.1693501883648001E-2</v>
      </c>
      <c r="Y122" s="17">
        <v>1.73649885958332E-2</v>
      </c>
      <c r="Z122" s="17"/>
      <c r="AA122" s="17">
        <v>4.2476754954433302E-2</v>
      </c>
      <c r="AB122" s="17">
        <v>1.68387973908996E-2</v>
      </c>
      <c r="AC122" s="17"/>
      <c r="AD122" s="17">
        <v>4.84087212841589E-2</v>
      </c>
      <c r="AE122" s="17">
        <v>2.2675225981308202E-2</v>
      </c>
      <c r="AF122" s="17">
        <v>4.1323268469432302E-2</v>
      </c>
      <c r="AG122" s="17"/>
      <c r="AH122" s="17">
        <v>5.9831524942184001E-2</v>
      </c>
      <c r="AI122" s="17">
        <v>2.4311024616652199E-2</v>
      </c>
      <c r="AJ122" s="17"/>
      <c r="AK122" s="17">
        <v>2.9447773143627499E-2</v>
      </c>
      <c r="AL122" s="17">
        <v>2.29866112331189E-2</v>
      </c>
      <c r="AM122" s="17"/>
      <c r="AN122" s="17">
        <v>2.5578806013749601E-2</v>
      </c>
      <c r="AO122" s="17">
        <v>2.54315768622311E-2</v>
      </c>
      <c r="AP122" s="17"/>
      <c r="AQ122" s="17">
        <v>2.1459889159186799E-2</v>
      </c>
      <c r="AR122" s="17">
        <v>2.66464352073436E-2</v>
      </c>
      <c r="AS122" s="17"/>
      <c r="AT122" s="17">
        <v>2.2360844923125602E-2</v>
      </c>
      <c r="AU122" s="17">
        <v>2.2266468172623101E-2</v>
      </c>
      <c r="AV122" s="17">
        <v>3.6989038270707299E-2</v>
      </c>
      <c r="AW122" s="17">
        <v>4.40395477346468E-2</v>
      </c>
      <c r="AX122" s="17"/>
      <c r="AY122" s="17">
        <v>3.7732369426012602E-2</v>
      </c>
      <c r="AZ122" s="17">
        <v>2.41258458626737E-2</v>
      </c>
      <c r="BA122" s="17"/>
      <c r="BB122" s="17">
        <v>2.5084870099421099E-2</v>
      </c>
      <c r="BC122" s="17">
        <v>2.56864472678019E-2</v>
      </c>
      <c r="BD122" s="17"/>
      <c r="BE122" s="17">
        <v>1.8316701274065799E-2</v>
      </c>
      <c r="BF122" s="17">
        <v>2.6129593690086099E-2</v>
      </c>
      <c r="BG122" s="17"/>
      <c r="BH122" s="17">
        <v>2.09006571673142E-2</v>
      </c>
      <c r="BI122" s="17">
        <v>2.5941195027018901E-2</v>
      </c>
      <c r="BJ122" s="17"/>
      <c r="BK122" s="17">
        <v>3.4657299333764102E-2</v>
      </c>
      <c r="BL122" s="17">
        <v>2.4997454996408899E-2</v>
      </c>
      <c r="BM122" s="17"/>
      <c r="BN122" s="17">
        <v>9.5950388145722695E-2</v>
      </c>
      <c r="BO122" s="17">
        <v>2.4087979730472098E-2</v>
      </c>
      <c r="BP122" s="17"/>
      <c r="BQ122" s="17">
        <v>3.2030152107502902E-2</v>
      </c>
      <c r="BR122" s="17">
        <v>2.5413330130629599E-2</v>
      </c>
      <c r="BS122" s="17"/>
      <c r="BT122" s="17">
        <v>2.16127202988519E-2</v>
      </c>
      <c r="BU122" s="17">
        <v>2.58932338325145E-2</v>
      </c>
      <c r="BV122" s="17"/>
      <c r="BW122" s="17">
        <v>4.25639623885933E-2</v>
      </c>
      <c r="BX122" s="17">
        <v>1.68560895335827E-2</v>
      </c>
      <c r="BY122" s="17"/>
      <c r="BZ122" s="17">
        <v>4.25639623885933E-2</v>
      </c>
      <c r="CA122" s="17">
        <v>1.68560895335827E-2</v>
      </c>
    </row>
    <row r="123" spans="2:79" x14ac:dyDescent="0.25">
      <c r="B123" t="s">
        <v>33</v>
      </c>
      <c r="C123" s="17">
        <v>2.4634832506924199E-2</v>
      </c>
      <c r="D123" s="17">
        <v>2.1424038859881301E-2</v>
      </c>
      <c r="E123" s="17">
        <v>2.6201721232669901E-2</v>
      </c>
      <c r="F123" s="17">
        <v>3.1874902138374801E-2</v>
      </c>
      <c r="G123" s="17">
        <v>1.1523992074776101E-2</v>
      </c>
      <c r="H123" s="17">
        <v>4.1618927119307897E-2</v>
      </c>
      <c r="I123" s="17">
        <v>2.51885922333514E-2</v>
      </c>
      <c r="J123" s="17">
        <v>1.28686464533227E-2</v>
      </c>
      <c r="K123" s="17">
        <v>1.74648425503891E-2</v>
      </c>
      <c r="L123" s="17">
        <v>1.75204175836365E-2</v>
      </c>
      <c r="M123" s="17"/>
      <c r="N123" s="17">
        <v>2.1579331944619799E-2</v>
      </c>
      <c r="O123" s="17">
        <v>6.4817916179803495E-2</v>
      </c>
      <c r="P123" s="17">
        <v>6.0169806398274198E-2</v>
      </c>
      <c r="Q123" s="17">
        <v>6.5412496448216395E-2</v>
      </c>
      <c r="R123" s="17"/>
      <c r="S123" s="17">
        <v>4.8975261210697403E-2</v>
      </c>
      <c r="T123" s="17">
        <v>7.4846238270902907E-2</v>
      </c>
      <c r="U123" s="17">
        <v>2.60786914760077E-2</v>
      </c>
      <c r="V123" s="17">
        <v>1.0188711897448599E-2</v>
      </c>
      <c r="W123" s="17">
        <v>2.0809746453316499E-2</v>
      </c>
      <c r="X123" s="17">
        <v>1.76186315764163E-3</v>
      </c>
      <c r="Y123" s="17">
        <v>9.0812545209872607E-3</v>
      </c>
      <c r="Z123" s="17"/>
      <c r="AA123" s="17">
        <v>3.5366998866518701E-2</v>
      </c>
      <c r="AB123" s="17">
        <v>1.90841881878323E-2</v>
      </c>
      <c r="AC123" s="17"/>
      <c r="AD123" s="17">
        <v>3.05175145218647E-2</v>
      </c>
      <c r="AE123" s="17">
        <v>3.9000160496368098E-2</v>
      </c>
      <c r="AF123" s="17">
        <v>3.5459780250296703E-2</v>
      </c>
      <c r="AG123" s="17"/>
      <c r="AH123" s="17">
        <v>3.0871675631111099E-2</v>
      </c>
      <c r="AI123" s="17">
        <v>2.4404045631091099E-2</v>
      </c>
      <c r="AJ123" s="17"/>
      <c r="AK123" s="17">
        <v>2.49928590286553E-2</v>
      </c>
      <c r="AL123" s="17">
        <v>2.4395000773305899E-2</v>
      </c>
      <c r="AM123" s="17"/>
      <c r="AN123" s="17">
        <v>2.4554349744418402E-2</v>
      </c>
      <c r="AO123" s="17">
        <v>6.5412496448216395E-2</v>
      </c>
      <c r="AP123" s="17"/>
      <c r="AQ123" s="17">
        <v>3.4997322656781002E-2</v>
      </c>
      <c r="AR123" s="17">
        <v>2.1947941295433E-2</v>
      </c>
      <c r="AS123" s="17"/>
      <c r="AT123" s="17">
        <v>2.0374977852710099E-2</v>
      </c>
      <c r="AU123" s="17">
        <v>2.0864615269106199E-2</v>
      </c>
      <c r="AV123" s="17">
        <v>3.4815959201719301E-2</v>
      </c>
      <c r="AW123" s="17">
        <v>8.1176725363811805E-2</v>
      </c>
      <c r="AX123" s="17"/>
      <c r="AY123" s="17">
        <v>1.3379302636463501E-2</v>
      </c>
      <c r="AZ123" s="17">
        <v>2.5980131940302801E-2</v>
      </c>
      <c r="BA123" s="17"/>
      <c r="BB123" s="17">
        <v>3.4080875315094197E-2</v>
      </c>
      <c r="BC123" s="17">
        <v>2.2576345184686701E-2</v>
      </c>
      <c r="BD123" s="17"/>
      <c r="BE123" s="17">
        <v>9.1469913203162095E-3</v>
      </c>
      <c r="BF123" s="17">
        <v>2.5810159069407E-2</v>
      </c>
      <c r="BG123" s="17"/>
      <c r="BH123" s="17">
        <v>1.1755194430285399E-2</v>
      </c>
      <c r="BI123" s="17">
        <v>2.5633403598486499E-2</v>
      </c>
      <c r="BJ123" s="17"/>
      <c r="BK123" s="17">
        <v>4.8810303932196202E-2</v>
      </c>
      <c r="BL123" s="17">
        <v>2.3087552085970998E-2</v>
      </c>
      <c r="BM123" s="17"/>
      <c r="BN123" s="17">
        <v>1.6062944534736001E-2</v>
      </c>
      <c r="BO123" s="17">
        <v>2.4816392404858199E-2</v>
      </c>
      <c r="BP123" s="17"/>
      <c r="BQ123" s="17">
        <v>2.5956112577181101E-2</v>
      </c>
      <c r="BR123" s="17">
        <v>2.4601002824970099E-2</v>
      </c>
      <c r="BS123" s="17"/>
      <c r="BT123" s="17">
        <v>8.6803051133110595E-3</v>
      </c>
      <c r="BU123" s="17">
        <v>2.59009527642357E-2</v>
      </c>
      <c r="BV123" s="17"/>
      <c r="BW123" s="17">
        <v>3.5213612812330403E-2</v>
      </c>
      <c r="BX123" s="17">
        <v>1.9202379852260702E-2</v>
      </c>
      <c r="BY123" s="17"/>
      <c r="BZ123" s="17">
        <v>3.5213612812330403E-2</v>
      </c>
      <c r="CA123" s="17">
        <v>1.9202379852260702E-2</v>
      </c>
    </row>
    <row r="124" spans="2:79" x14ac:dyDescent="0.25">
      <c r="B124" t="s">
        <v>34</v>
      </c>
      <c r="C124" s="17">
        <v>2.8433495928512499E-2</v>
      </c>
      <c r="D124" s="17">
        <v>3.7986091419214899E-2</v>
      </c>
      <c r="E124" s="17">
        <v>4.3534994891090903E-2</v>
      </c>
      <c r="F124" s="17">
        <v>2.5081151559025398E-2</v>
      </c>
      <c r="G124" s="17">
        <v>1.7077577272563201E-2</v>
      </c>
      <c r="H124" s="17">
        <v>3.1519452187218598E-2</v>
      </c>
      <c r="I124" s="17">
        <v>3.4711185131280201E-2</v>
      </c>
      <c r="J124" s="17">
        <v>1.3943929029271499E-2</v>
      </c>
      <c r="K124" s="17">
        <v>8.5101279051668297E-3</v>
      </c>
      <c r="L124" s="17">
        <v>5.7249775423444003E-3</v>
      </c>
      <c r="M124" s="17"/>
      <c r="N124" s="17">
        <v>2.3844993400545401E-2</v>
      </c>
      <c r="O124" s="17">
        <v>8.2199855100854702E-2</v>
      </c>
      <c r="P124" s="17">
        <v>0.11829627130300099</v>
      </c>
      <c r="Q124" s="17">
        <v>0.110154297345523</v>
      </c>
      <c r="R124" s="17"/>
      <c r="S124" s="17">
        <v>2.57770142772508E-2</v>
      </c>
      <c r="T124" s="17">
        <v>9.4101524556210694E-2</v>
      </c>
      <c r="U124" s="17">
        <v>0.12730343888342299</v>
      </c>
      <c r="V124" s="17">
        <v>1.3973344335211401E-2</v>
      </c>
      <c r="W124" s="17">
        <v>3.3341112029649497E-2</v>
      </c>
      <c r="X124" s="17">
        <v>1.75870187843492E-2</v>
      </c>
      <c r="Y124" s="17">
        <v>3.0737732890901998E-3</v>
      </c>
      <c r="Z124" s="17"/>
      <c r="AA124" s="17">
        <v>4.8097307595006897E-2</v>
      </c>
      <c r="AB124" s="17">
        <v>1.82634313897026E-2</v>
      </c>
      <c r="AC124" s="17"/>
      <c r="AD124" s="17">
        <v>5.4386688564968699E-2</v>
      </c>
      <c r="AE124" s="17">
        <v>2.8009197784767501E-2</v>
      </c>
      <c r="AF124" s="17">
        <v>4.6283118785069299E-2</v>
      </c>
      <c r="AG124" s="17"/>
      <c r="AH124" s="17">
        <v>3.5517568892692301E-2</v>
      </c>
      <c r="AI124" s="17">
        <v>2.8171358331811301E-2</v>
      </c>
      <c r="AJ124" s="17"/>
      <c r="AK124" s="17">
        <v>3.1806877982168101E-2</v>
      </c>
      <c r="AL124" s="17">
        <v>2.6173763710425901E-2</v>
      </c>
      <c r="AM124" s="17"/>
      <c r="AN124" s="17">
        <v>2.82722038088437E-2</v>
      </c>
      <c r="AO124" s="17">
        <v>0.110154297345523</v>
      </c>
      <c r="AP124" s="17"/>
      <c r="AQ124" s="17">
        <v>4.6596093484906002E-2</v>
      </c>
      <c r="AR124" s="17">
        <v>2.3724114009071099E-2</v>
      </c>
      <c r="AS124" s="17"/>
      <c r="AT124" s="17">
        <v>1.8810446623256701E-2</v>
      </c>
      <c r="AU124" s="17">
        <v>2.50522777253314E-2</v>
      </c>
      <c r="AV124" s="17">
        <v>4.6467414278052302E-2</v>
      </c>
      <c r="AW124" s="17">
        <v>0.102950244071616</v>
      </c>
      <c r="AX124" s="17"/>
      <c r="AY124" s="17">
        <v>3.08759650969078E-2</v>
      </c>
      <c r="AZ124" s="17">
        <v>2.8141563658232598E-2</v>
      </c>
      <c r="BA124" s="17"/>
      <c r="BB124" s="17">
        <v>3.1950815980331698E-2</v>
      </c>
      <c r="BC124" s="17">
        <v>2.7667254404313699E-2</v>
      </c>
      <c r="BD124" s="17"/>
      <c r="BE124" s="17">
        <v>4.7117389895885299E-2</v>
      </c>
      <c r="BF124" s="17">
        <v>2.70156303521626E-2</v>
      </c>
      <c r="BG124" s="17"/>
      <c r="BH124" s="17">
        <v>5.2759432178959599E-2</v>
      </c>
      <c r="BI124" s="17">
        <v>2.6547482007132101E-2</v>
      </c>
      <c r="BJ124" s="17"/>
      <c r="BK124" s="17">
        <v>6.5421410446163897E-2</v>
      </c>
      <c r="BL124" s="17">
        <v>2.60661925184443E-2</v>
      </c>
      <c r="BM124" s="17"/>
      <c r="BN124" s="17">
        <v>9.2459108178895202E-2</v>
      </c>
      <c r="BO124" s="17">
        <v>2.70773788556983E-2</v>
      </c>
      <c r="BP124" s="17"/>
      <c r="BQ124" s="17">
        <v>0.14757616409848601</v>
      </c>
      <c r="BR124" s="17">
        <v>2.53830006837166E-2</v>
      </c>
      <c r="BS124" s="17"/>
      <c r="BT124" s="17">
        <v>3.5032961352520299E-2</v>
      </c>
      <c r="BU124" s="17">
        <v>2.7909775190528899E-2</v>
      </c>
      <c r="BV124" s="17"/>
      <c r="BW124" s="17">
        <v>4.7767561017857701E-2</v>
      </c>
      <c r="BX124" s="17">
        <v>1.8504998484778299E-2</v>
      </c>
      <c r="BY124" s="17"/>
      <c r="BZ124" s="17">
        <v>4.7767561017857701E-2</v>
      </c>
      <c r="CA124" s="17">
        <v>1.8504998484778299E-2</v>
      </c>
    </row>
    <row r="125" spans="2:79" x14ac:dyDescent="0.25">
      <c r="B125" t="s">
        <v>35</v>
      </c>
      <c r="C125" s="17">
        <v>0.74538480907587801</v>
      </c>
      <c r="D125" s="17">
        <v>0.66809183618906498</v>
      </c>
      <c r="E125" s="17">
        <v>0.72613236741800102</v>
      </c>
      <c r="F125" s="17">
        <v>0.70415299738816395</v>
      </c>
      <c r="G125" s="17">
        <v>0.79639672362427105</v>
      </c>
      <c r="H125" s="17">
        <v>0.75339129283221795</v>
      </c>
      <c r="I125" s="17">
        <v>0.74537709324476997</v>
      </c>
      <c r="J125" s="17">
        <v>0.83256128549803998</v>
      </c>
      <c r="K125" s="17">
        <v>0.80453765353218998</v>
      </c>
      <c r="L125" s="17">
        <v>0.811002335788364</v>
      </c>
      <c r="M125" s="17"/>
      <c r="N125" s="17">
        <v>0.76865919789695303</v>
      </c>
      <c r="O125" s="17">
        <v>0.46180808961012099</v>
      </c>
      <c r="P125" s="17">
        <v>0.36015519715120298</v>
      </c>
      <c r="Q125" s="17">
        <v>0.31371947291697999</v>
      </c>
      <c r="R125" s="17"/>
      <c r="S125" s="17">
        <v>0.60899166475168598</v>
      </c>
      <c r="T125" s="17">
        <v>0.70826611428907305</v>
      </c>
      <c r="U125" s="17">
        <v>0.76939737820009402</v>
      </c>
      <c r="V125" s="17">
        <v>0.92075998055310304</v>
      </c>
      <c r="W125" s="17">
        <v>0.75566481762352899</v>
      </c>
      <c r="X125" s="17">
        <v>0.72689872927358801</v>
      </c>
      <c r="Y125" s="17">
        <v>0.68243372988770001</v>
      </c>
      <c r="Z125" s="17"/>
      <c r="AA125" s="17">
        <v>0.66085154967257898</v>
      </c>
      <c r="AB125" s="17">
        <v>0.789105157825576</v>
      </c>
      <c r="AC125" s="17"/>
      <c r="AD125" s="17">
        <v>0.63196743837735703</v>
      </c>
      <c r="AE125" s="17">
        <v>0.63343717925913001</v>
      </c>
      <c r="AF125" s="17">
        <v>0.70211780963077497</v>
      </c>
      <c r="AG125" s="17"/>
      <c r="AH125" s="17">
        <v>0.54667473235251896</v>
      </c>
      <c r="AI125" s="17">
        <v>0.75273783638318703</v>
      </c>
      <c r="AJ125" s="17"/>
      <c r="AK125" s="17">
        <v>0.71732183168203401</v>
      </c>
      <c r="AL125" s="17">
        <v>0.764183395522257</v>
      </c>
      <c r="AM125" s="17"/>
      <c r="AN125" s="17">
        <v>0.74623678575561403</v>
      </c>
      <c r="AO125" s="17">
        <v>0.31371947291697999</v>
      </c>
      <c r="AP125" s="17"/>
      <c r="AQ125" s="17">
        <v>0.66744076901224303</v>
      </c>
      <c r="AR125" s="17">
        <v>0.76559492780279403</v>
      </c>
      <c r="AS125" s="17"/>
      <c r="AT125" s="17">
        <v>0.79154494258780295</v>
      </c>
      <c r="AU125" s="17">
        <v>0.75458076652714001</v>
      </c>
      <c r="AV125" s="17">
        <v>0.66067115075767602</v>
      </c>
      <c r="AW125" s="17">
        <v>0.52291786121432704</v>
      </c>
      <c r="AX125" s="17"/>
      <c r="AY125" s="17">
        <v>0.70094834965945896</v>
      </c>
      <c r="AZ125" s="17">
        <v>0.75069600671492898</v>
      </c>
      <c r="BA125" s="17"/>
      <c r="BB125" s="17">
        <v>0.71207237712347904</v>
      </c>
      <c r="BC125" s="17">
        <v>0.75265529189900104</v>
      </c>
      <c r="BD125" s="17"/>
      <c r="BE125" s="17">
        <v>0.71187310990657804</v>
      </c>
      <c r="BF125" s="17">
        <v>0.74792791303162298</v>
      </c>
      <c r="BG125" s="17"/>
      <c r="BH125" s="17">
        <v>0.75149945768813797</v>
      </c>
      <c r="BI125" s="17">
        <v>0.74491073431516497</v>
      </c>
      <c r="BJ125" s="17"/>
      <c r="BK125" s="17">
        <v>0.645646184233306</v>
      </c>
      <c r="BL125" s="17">
        <v>0.75176828837673604</v>
      </c>
      <c r="BM125" s="17"/>
      <c r="BN125" s="17">
        <v>0.55849994867194697</v>
      </c>
      <c r="BO125" s="17">
        <v>0.74934318980722003</v>
      </c>
      <c r="BP125" s="17"/>
      <c r="BQ125" s="17">
        <v>0.61930091576605295</v>
      </c>
      <c r="BR125" s="17">
        <v>0.74861302548981901</v>
      </c>
      <c r="BS125" s="17"/>
      <c r="BT125" s="17">
        <v>0.79343783228355003</v>
      </c>
      <c r="BU125" s="17">
        <v>0.74157141463257803</v>
      </c>
      <c r="BV125" s="17"/>
      <c r="BW125" s="17">
        <v>0.662504983738046</v>
      </c>
      <c r="BX125" s="17">
        <v>0.78794554993411003</v>
      </c>
      <c r="BY125" s="17"/>
      <c r="BZ125" s="17">
        <v>0.662504983738046</v>
      </c>
      <c r="CA125" s="17">
        <v>0.78794554993411003</v>
      </c>
    </row>
    <row r="126" spans="2:79" x14ac:dyDescent="0.25">
      <c r="B126" t="s">
        <v>36</v>
      </c>
      <c r="C126" s="17">
        <v>3.49331909832249E-2</v>
      </c>
      <c r="D126" s="17">
        <v>3.59980728672478E-2</v>
      </c>
      <c r="E126" s="17">
        <v>3.12596814296148E-2</v>
      </c>
      <c r="F126" s="17">
        <v>6.2552603672163101E-2</v>
      </c>
      <c r="G126" s="17">
        <v>1.4357053257172099E-2</v>
      </c>
      <c r="H126" s="17">
        <v>1.44147116670866E-2</v>
      </c>
      <c r="I126" s="17">
        <v>5.4428415137290499E-2</v>
      </c>
      <c r="J126" s="17">
        <v>1.4972095045229301E-2</v>
      </c>
      <c r="K126" s="17">
        <v>2.0916298797041499E-2</v>
      </c>
      <c r="L126" s="17">
        <v>6.9083178178868193E-2</v>
      </c>
      <c r="M126" s="17"/>
      <c r="N126" s="17">
        <v>2.71410701641683E-2</v>
      </c>
      <c r="O126" s="17">
        <v>0.13103392921867901</v>
      </c>
      <c r="P126" s="17">
        <v>0.157584563569904</v>
      </c>
      <c r="Q126" s="17">
        <v>0.17523675174957001</v>
      </c>
      <c r="R126" s="17"/>
      <c r="S126" s="17">
        <v>4.5102659937207397E-3</v>
      </c>
      <c r="T126" s="17">
        <v>1.0349176011603799E-2</v>
      </c>
      <c r="U126" s="17">
        <v>2.7239429343770799E-2</v>
      </c>
      <c r="V126" s="17">
        <v>1.7594551032362401E-2</v>
      </c>
      <c r="W126" s="17">
        <v>0.112106391467936</v>
      </c>
      <c r="X126" s="17">
        <v>0.107492138968735</v>
      </c>
      <c r="Y126" s="17">
        <v>6.1768506753745199E-2</v>
      </c>
      <c r="Z126" s="17"/>
      <c r="AA126" s="17">
        <v>5.6889511057587099E-2</v>
      </c>
      <c r="AB126" s="17">
        <v>2.35774479574965E-2</v>
      </c>
      <c r="AC126" s="17"/>
      <c r="AD126" s="17">
        <v>7.6720155322991604E-2</v>
      </c>
      <c r="AE126" s="17">
        <v>7.5923966164446396E-2</v>
      </c>
      <c r="AF126" s="17">
        <v>4.0182023346111102E-2</v>
      </c>
      <c r="AG126" s="17"/>
      <c r="AH126" s="17">
        <v>0.13259311909871199</v>
      </c>
      <c r="AI126" s="17">
        <v>3.13194028447265E-2</v>
      </c>
      <c r="AJ126" s="17"/>
      <c r="AK126" s="17">
        <v>4.0024507657367203E-2</v>
      </c>
      <c r="AL126" s="17">
        <v>3.1522663465722502E-2</v>
      </c>
      <c r="AM126" s="17"/>
      <c r="AN126" s="17">
        <v>3.4656274233502801E-2</v>
      </c>
      <c r="AO126" s="17">
        <v>0.17523675174957001</v>
      </c>
      <c r="AP126" s="17"/>
      <c r="AQ126" s="17">
        <v>5.4917833745972901E-2</v>
      </c>
      <c r="AR126" s="17">
        <v>2.9751370761686598E-2</v>
      </c>
      <c r="AS126" s="17"/>
      <c r="AT126" s="17">
        <v>1.9547542816167399E-2</v>
      </c>
      <c r="AU126" s="17">
        <v>3.4755036916920098E-2</v>
      </c>
      <c r="AV126" s="17">
        <v>5.88846874058917E-2</v>
      </c>
      <c r="AW126" s="17">
        <v>9.3973748002364799E-2</v>
      </c>
      <c r="AX126" s="17"/>
      <c r="AY126" s="17">
        <v>5.4042688257536303E-2</v>
      </c>
      <c r="AZ126" s="17">
        <v>3.2649158498645997E-2</v>
      </c>
      <c r="BA126" s="17"/>
      <c r="BB126" s="17">
        <v>3.6657757863254897E-2</v>
      </c>
      <c r="BC126" s="17">
        <v>3.4557775245231098E-2</v>
      </c>
      <c r="BD126" s="17"/>
      <c r="BE126" s="17">
        <v>2.3494513499602E-2</v>
      </c>
      <c r="BF126" s="17">
        <v>3.5801238461513903E-2</v>
      </c>
      <c r="BG126" s="17"/>
      <c r="BH126" s="17">
        <v>4.6205608250423302E-2</v>
      </c>
      <c r="BI126" s="17">
        <v>3.4059229312246898E-2</v>
      </c>
      <c r="BJ126" s="17"/>
      <c r="BK126" s="17">
        <v>4.4412990296089298E-2</v>
      </c>
      <c r="BL126" s="17">
        <v>3.4326464123039302E-2</v>
      </c>
      <c r="BM126" s="17"/>
      <c r="BN126" s="17">
        <v>1.3977340585308201E-2</v>
      </c>
      <c r="BO126" s="17">
        <v>3.5377053767212299E-2</v>
      </c>
      <c r="BP126" s="17"/>
      <c r="BQ126" s="17">
        <v>4.0158540491768903E-2</v>
      </c>
      <c r="BR126" s="17">
        <v>3.4799402609395E-2</v>
      </c>
      <c r="BS126" s="17"/>
      <c r="BT126" s="17">
        <v>2.92235241142654E-2</v>
      </c>
      <c r="BU126" s="17">
        <v>3.53862990388219E-2</v>
      </c>
      <c r="BV126" s="17"/>
      <c r="BW126" s="17">
        <v>5.6306564181637403E-2</v>
      </c>
      <c r="BX126" s="17">
        <v>2.39574608310925E-2</v>
      </c>
      <c r="BY126" s="17"/>
      <c r="BZ126" s="17">
        <v>5.6306564181637403E-2</v>
      </c>
      <c r="CA126" s="17">
        <v>2.39574608310925E-2</v>
      </c>
    </row>
    <row r="127" spans="2:79" x14ac:dyDescent="0.25">
      <c r="B127" t="s">
        <v>37</v>
      </c>
      <c r="C127" s="17">
        <v>2.45793101202154E-2</v>
      </c>
      <c r="D127" s="17">
        <v>4.5652919864019002E-2</v>
      </c>
      <c r="E127" s="17">
        <v>2.8532261409096E-2</v>
      </c>
      <c r="F127" s="17">
        <v>2.25400314331747E-2</v>
      </c>
      <c r="G127" s="17">
        <v>1.9462257762494699E-2</v>
      </c>
      <c r="H127" s="17">
        <v>1.4670162970029601E-2</v>
      </c>
      <c r="I127" s="17">
        <v>2.16852707998305E-2</v>
      </c>
      <c r="J127" s="17">
        <v>2.0019691940220401E-2</v>
      </c>
      <c r="K127" s="17">
        <v>9.9144956693501905E-3</v>
      </c>
      <c r="L127" s="17">
        <v>2.8770731549989399E-2</v>
      </c>
      <c r="M127" s="17"/>
      <c r="N127" s="17">
        <v>1.9469745363817299E-2</v>
      </c>
      <c r="O127" s="17">
        <v>8.5100321010885299E-2</v>
      </c>
      <c r="P127" s="17">
        <v>0.111720605648077</v>
      </c>
      <c r="Q127" s="17">
        <v>0.159511967682332</v>
      </c>
      <c r="R127" s="17"/>
      <c r="S127" s="17">
        <v>4.4270955778579202E-3</v>
      </c>
      <c r="T127" s="17">
        <v>3.8305279617399299E-4</v>
      </c>
      <c r="U127" s="17">
        <v>1.27475695799884E-2</v>
      </c>
      <c r="V127" s="17">
        <v>1.4152527371797599E-2</v>
      </c>
      <c r="W127" s="17">
        <v>3.8257386767999398E-2</v>
      </c>
      <c r="X127" s="17">
        <v>8.2783258357386105E-2</v>
      </c>
      <c r="Y127" s="17">
        <v>7.7742283940582996E-2</v>
      </c>
      <c r="Z127" s="17"/>
      <c r="AA127" s="17">
        <v>3.5897690033287202E-2</v>
      </c>
      <c r="AB127" s="17">
        <v>1.8725477905841299E-2</v>
      </c>
      <c r="AC127" s="17"/>
      <c r="AD127" s="17">
        <v>3.9456984780833003E-2</v>
      </c>
      <c r="AE127" s="17">
        <v>6.6309070381682905E-2</v>
      </c>
      <c r="AF127" s="17">
        <v>3.2162979156718702E-2</v>
      </c>
      <c r="AG127" s="17"/>
      <c r="AH127" s="17">
        <v>5.8335132539143603E-2</v>
      </c>
      <c r="AI127" s="17">
        <v>2.3330216525568E-2</v>
      </c>
      <c r="AJ127" s="17"/>
      <c r="AK127" s="17">
        <v>2.2514668964965599E-2</v>
      </c>
      <c r="AL127" s="17">
        <v>2.5962354217532999E-2</v>
      </c>
      <c r="AM127" s="17"/>
      <c r="AN127" s="17">
        <v>2.4312993907288399E-2</v>
      </c>
      <c r="AO127" s="17">
        <v>0.159511967682332</v>
      </c>
      <c r="AP127" s="17"/>
      <c r="AQ127" s="17">
        <v>4.3474968076975901E-2</v>
      </c>
      <c r="AR127" s="17">
        <v>1.9679852888879398E-2</v>
      </c>
      <c r="AS127" s="17"/>
      <c r="AT127" s="17">
        <v>6.9545132051747503E-3</v>
      </c>
      <c r="AU127" s="17">
        <v>3.1691355321931E-2</v>
      </c>
      <c r="AV127" s="17">
        <v>4.0745138247169702E-2</v>
      </c>
      <c r="AW127" s="17">
        <v>5.9057102639671601E-2</v>
      </c>
      <c r="AX127" s="17"/>
      <c r="AY127" s="17">
        <v>4.7418943668524699E-2</v>
      </c>
      <c r="AZ127" s="17">
        <v>2.1849438988004E-2</v>
      </c>
      <c r="BA127" s="17"/>
      <c r="BB127" s="17">
        <v>2.78238189254915E-2</v>
      </c>
      <c r="BC127" s="17">
        <v>2.3859239992079801E-2</v>
      </c>
      <c r="BD127" s="17"/>
      <c r="BE127" s="17">
        <v>5.2064292665507703E-2</v>
      </c>
      <c r="BF127" s="17">
        <v>2.2493555904011898E-2</v>
      </c>
      <c r="BG127" s="17"/>
      <c r="BH127" s="17">
        <v>2.3180688184453801E-2</v>
      </c>
      <c r="BI127" s="17">
        <v>2.4687746663600098E-2</v>
      </c>
      <c r="BJ127" s="17"/>
      <c r="BK127" s="17">
        <v>5.3172660924525099E-2</v>
      </c>
      <c r="BL127" s="17">
        <v>2.2749276236255299E-2</v>
      </c>
      <c r="BM127" s="17"/>
      <c r="BN127" s="17">
        <v>4.3794015541686798E-2</v>
      </c>
      <c r="BO127" s="17">
        <v>2.4172326271794699E-2</v>
      </c>
      <c r="BP127" s="17"/>
      <c r="BQ127" s="17">
        <v>2.8932027255345199E-2</v>
      </c>
      <c r="BR127" s="17">
        <v>2.4467864379351899E-2</v>
      </c>
      <c r="BS127" s="17"/>
      <c r="BT127" s="17">
        <v>1.8883068599769699E-2</v>
      </c>
      <c r="BU127" s="17">
        <v>2.5031352766271001E-2</v>
      </c>
      <c r="BV127" s="17"/>
      <c r="BW127" s="17">
        <v>3.5364719774132899E-2</v>
      </c>
      <c r="BX127" s="17">
        <v>1.9040748432142901E-2</v>
      </c>
      <c r="BY127" s="17"/>
      <c r="BZ127" s="17">
        <v>3.5364719774132899E-2</v>
      </c>
      <c r="CA127" s="17">
        <v>1.9040748432142901E-2</v>
      </c>
    </row>
    <row r="128" spans="2:79" x14ac:dyDescent="0.25">
      <c r="B128" t="s">
        <v>139</v>
      </c>
      <c r="C128" s="17">
        <v>1.1581284502094599E-2</v>
      </c>
      <c r="D128" s="17">
        <v>1.60087864671562E-2</v>
      </c>
      <c r="E128" s="17">
        <v>1.1264640586320001E-2</v>
      </c>
      <c r="F128" s="17">
        <v>1.12205494393604E-2</v>
      </c>
      <c r="G128" s="17">
        <v>2.4993418620020899E-3</v>
      </c>
      <c r="H128" s="17">
        <v>2.03827858917097E-2</v>
      </c>
      <c r="I128" s="17">
        <v>6.4866974045611299E-3</v>
      </c>
      <c r="J128" s="17">
        <v>1.1643302899886099E-2</v>
      </c>
      <c r="K128" s="17">
        <v>2.1679738333011501E-2</v>
      </c>
      <c r="L128" s="17">
        <v>7.9699962202544397E-3</v>
      </c>
      <c r="M128" s="17"/>
      <c r="N128" s="17">
        <v>8.5163210517371895E-3</v>
      </c>
      <c r="O128" s="17">
        <v>4.38748616235849E-2</v>
      </c>
      <c r="P128" s="17">
        <v>9.1437942829048699E-2</v>
      </c>
      <c r="Q128" s="17">
        <v>7.8723861069652901E-2</v>
      </c>
      <c r="R128" s="17"/>
      <c r="S128" s="17">
        <v>8.5241359618448698E-3</v>
      </c>
      <c r="T128" s="17">
        <v>3.3710837254943501E-4</v>
      </c>
      <c r="U128" s="17">
        <v>2.1440411268907201E-4</v>
      </c>
      <c r="V128" s="17">
        <v>3.20708032934117E-3</v>
      </c>
      <c r="W128" s="17">
        <v>5.4612937238265298E-3</v>
      </c>
      <c r="X128" s="17">
        <v>2.7484924778921001E-2</v>
      </c>
      <c r="Y128" s="17">
        <v>5.5155458604027999E-2</v>
      </c>
      <c r="Z128" s="17"/>
      <c r="AA128" s="17">
        <v>1.9478905362137301E-2</v>
      </c>
      <c r="AB128" s="17">
        <v>7.4966586313869503E-3</v>
      </c>
      <c r="AC128" s="17"/>
      <c r="AD128" s="17">
        <v>1.7581037654751101E-2</v>
      </c>
      <c r="AE128" s="17">
        <v>1.23521314352514E-2</v>
      </c>
      <c r="AF128" s="17">
        <v>2.0475942796560401E-2</v>
      </c>
      <c r="AG128" s="17"/>
      <c r="AH128" s="17">
        <v>2.69338817823239E-2</v>
      </c>
      <c r="AI128" s="17">
        <v>1.1013180111511501E-2</v>
      </c>
      <c r="AJ128" s="17"/>
      <c r="AK128" s="17">
        <v>1.0381794680513199E-2</v>
      </c>
      <c r="AL128" s="17">
        <v>1.2384788449166699E-2</v>
      </c>
      <c r="AM128" s="17"/>
      <c r="AN128" s="17">
        <v>1.14487653844792E-2</v>
      </c>
      <c r="AO128" s="17">
        <v>7.8723861069652901E-2</v>
      </c>
      <c r="AP128" s="17"/>
      <c r="AQ128" s="17">
        <v>1.6104731363571399E-2</v>
      </c>
      <c r="AR128" s="17">
        <v>1.04083994675146E-2</v>
      </c>
      <c r="AS128" s="17"/>
      <c r="AT128" s="17">
        <v>3.6390627287471999E-3</v>
      </c>
      <c r="AU128" s="17">
        <v>1.16223653740283E-2</v>
      </c>
      <c r="AV128" s="17">
        <v>2.2371618733128599E-2</v>
      </c>
      <c r="AW128" s="17">
        <v>5.6127343108261799E-2</v>
      </c>
      <c r="AX128" s="17"/>
      <c r="AY128" s="17">
        <v>2.9227001913839801E-2</v>
      </c>
      <c r="AZ128" s="17">
        <v>9.47220799403262E-3</v>
      </c>
      <c r="BA128" s="17"/>
      <c r="BB128" s="17">
        <v>4.1359731393499901E-3</v>
      </c>
      <c r="BC128" s="17">
        <v>1.3204181587532801E-2</v>
      </c>
      <c r="BD128" s="17"/>
      <c r="BE128" s="17">
        <v>4.82542010007205E-3</v>
      </c>
      <c r="BF128" s="17">
        <v>1.2093967114768501E-2</v>
      </c>
      <c r="BG128" s="17"/>
      <c r="BH128" s="17">
        <v>1.03417469721788E-2</v>
      </c>
      <c r="BI128" s="17">
        <v>1.1677387073992599E-2</v>
      </c>
      <c r="BJ128" s="17"/>
      <c r="BK128" s="17">
        <v>8.0919663578617705E-3</v>
      </c>
      <c r="BL128" s="17">
        <v>1.18046081160203E-2</v>
      </c>
      <c r="BM128" s="17"/>
      <c r="BN128" s="17">
        <v>4.6774838687634997E-2</v>
      </c>
      <c r="BO128" s="17">
        <v>1.0835855009013301E-2</v>
      </c>
      <c r="BP128" s="17"/>
      <c r="BQ128" s="17">
        <v>1.16582838589681E-2</v>
      </c>
      <c r="BR128" s="17">
        <v>1.15793130322962E-2</v>
      </c>
      <c r="BS128" s="17"/>
      <c r="BT128" s="17">
        <v>4.3020686738165E-3</v>
      </c>
      <c r="BU128" s="17">
        <v>1.21589489098297E-2</v>
      </c>
      <c r="BV128" s="17"/>
      <c r="BW128" s="17">
        <v>1.9138106497387598E-2</v>
      </c>
      <c r="BX128" s="17">
        <v>7.7006785603897596E-3</v>
      </c>
      <c r="BY128" s="17"/>
      <c r="BZ128" s="17">
        <v>1.9138106497387598E-2</v>
      </c>
      <c r="CA128" s="17">
        <v>7.7006785603897596E-3</v>
      </c>
    </row>
    <row r="129" spans="2:79" x14ac:dyDescent="0.25">
      <c r="B129" t="s">
        <v>140</v>
      </c>
      <c r="C129" s="17">
        <v>7.2563689557436101E-3</v>
      </c>
      <c r="D129" s="17">
        <v>9.83395082703774E-5</v>
      </c>
      <c r="E129" s="17">
        <v>8.2206780057128906E-3</v>
      </c>
      <c r="F129" s="17">
        <v>4.4435904928646699E-3</v>
      </c>
      <c r="G129" s="17">
        <v>8.1415627471140093E-3</v>
      </c>
      <c r="H129" s="17">
        <v>4.3189732542726501E-3</v>
      </c>
      <c r="I129" s="17">
        <v>1.37713970446198E-2</v>
      </c>
      <c r="J129" s="17">
        <v>2.2636167642873701E-2</v>
      </c>
      <c r="K129" s="17">
        <v>6.3506656579666505E-4</v>
      </c>
      <c r="L129" s="17">
        <v>2.3414367807630902E-3</v>
      </c>
      <c r="M129" s="17"/>
      <c r="N129" s="17">
        <v>7.1283084312656498E-3</v>
      </c>
      <c r="O129" s="17">
        <v>7.2722471455858202E-3</v>
      </c>
      <c r="P129" s="17">
        <v>1.7208848143728198E-2</v>
      </c>
      <c r="Q129" s="17">
        <v>1.8075952000877499E-2</v>
      </c>
      <c r="R129" s="17"/>
      <c r="S129" s="17">
        <v>6.3383751255617201E-3</v>
      </c>
      <c r="T129" s="17">
        <v>0</v>
      </c>
      <c r="U129" s="17">
        <v>1.10919123323177E-4</v>
      </c>
      <c r="V129" s="17">
        <v>1.26806580802964E-3</v>
      </c>
      <c r="W129" s="17">
        <v>3.35998549760654E-3</v>
      </c>
      <c r="X129" s="17">
        <v>1.10758525775659E-2</v>
      </c>
      <c r="Y129" s="17">
        <v>4.0103899794760201E-2</v>
      </c>
      <c r="Z129" s="17"/>
      <c r="AA129" s="17">
        <v>1.50280914789518E-2</v>
      </c>
      <c r="AB129" s="17">
        <v>3.2368573280246401E-3</v>
      </c>
      <c r="AC129" s="17"/>
      <c r="AD129" s="17">
        <v>2.0714881693329398E-2</v>
      </c>
      <c r="AE129" s="17">
        <v>3.1466773412523699E-2</v>
      </c>
      <c r="AF129" s="17">
        <v>9.4751162487428792E-3</v>
      </c>
      <c r="AG129" s="17"/>
      <c r="AH129" s="17">
        <v>3.5971370781646E-2</v>
      </c>
      <c r="AI129" s="17">
        <v>6.1938048621811804E-3</v>
      </c>
      <c r="AJ129" s="17"/>
      <c r="AK129" s="17">
        <v>3.82455860489243E-3</v>
      </c>
      <c r="AL129" s="17">
        <v>9.5552406200953809E-3</v>
      </c>
      <c r="AM129" s="17"/>
      <c r="AN129" s="17">
        <v>7.2350143746207803E-3</v>
      </c>
      <c r="AO129" s="17">
        <v>1.8075952000877499E-2</v>
      </c>
      <c r="AP129" s="17"/>
      <c r="AQ129" s="17">
        <v>1.28545761809174E-2</v>
      </c>
      <c r="AR129" s="17">
        <v>5.8048091881684298E-3</v>
      </c>
      <c r="AS129" s="17"/>
      <c r="AT129" s="17">
        <v>5.2381481852252403E-3</v>
      </c>
      <c r="AU129" s="17">
        <v>6.4963459857788697E-3</v>
      </c>
      <c r="AV129" s="17">
        <v>1.35625551259434E-2</v>
      </c>
      <c r="AW129" s="17">
        <v>1.2669281811892E-3</v>
      </c>
      <c r="AX129" s="17"/>
      <c r="AY129" s="17">
        <v>1.6938499265981899E-2</v>
      </c>
      <c r="AZ129" s="17">
        <v>6.0991276201362299E-3</v>
      </c>
      <c r="BA129" s="17"/>
      <c r="BB129" s="17">
        <v>5.7551590631211604E-3</v>
      </c>
      <c r="BC129" s="17">
        <v>7.5836614070315797E-3</v>
      </c>
      <c r="BD129" s="17"/>
      <c r="BE129" s="17">
        <v>1.5665381905966499E-2</v>
      </c>
      <c r="BF129" s="17">
        <v>6.6182337782467798E-3</v>
      </c>
      <c r="BG129" s="17"/>
      <c r="BH129" s="17">
        <v>2.0734040571794701E-2</v>
      </c>
      <c r="BI129" s="17">
        <v>6.2114317317879001E-3</v>
      </c>
      <c r="BJ129" s="17"/>
      <c r="BK129" s="17">
        <v>6.7373293783264702E-3</v>
      </c>
      <c r="BL129" s="17">
        <v>7.2895885675439299E-3</v>
      </c>
      <c r="BM129" s="17"/>
      <c r="BN129" s="17">
        <v>7.3954683102419097E-4</v>
      </c>
      <c r="BO129" s="17">
        <v>7.3944008063296599E-3</v>
      </c>
      <c r="BP129" s="17"/>
      <c r="BQ129" s="17">
        <v>1.7807188801377799E-2</v>
      </c>
      <c r="BR129" s="17">
        <v>6.9862287426514401E-3</v>
      </c>
      <c r="BS129" s="17"/>
      <c r="BT129" s="17">
        <v>4.2400452449377303E-3</v>
      </c>
      <c r="BU129" s="17">
        <v>7.4957385377212599E-3</v>
      </c>
      <c r="BV129" s="17"/>
      <c r="BW129" s="17">
        <v>1.5002122904966201E-2</v>
      </c>
      <c r="BX129" s="17">
        <v>3.2787420092494899E-3</v>
      </c>
      <c r="BY129" s="17"/>
      <c r="BZ129" s="17">
        <v>1.5002122904966201E-2</v>
      </c>
      <c r="CA129" s="17">
        <v>3.2787420092494899E-3</v>
      </c>
    </row>
    <row r="130" spans="2:79" x14ac:dyDescent="0.25">
      <c r="B130" t="s">
        <v>141</v>
      </c>
      <c r="C130" s="17">
        <v>5.9005874028182402E-3</v>
      </c>
      <c r="D130" s="17">
        <v>2.4695699965843498E-3</v>
      </c>
      <c r="E130" s="17">
        <v>6.5394219592499001E-3</v>
      </c>
      <c r="F130" s="17">
        <v>4.1920109552784903E-3</v>
      </c>
      <c r="G130" s="17">
        <v>9.3009000780781802E-3</v>
      </c>
      <c r="H130" s="17">
        <v>1.60227847759832E-2</v>
      </c>
      <c r="I130" s="17">
        <v>2.0001268028629398E-3</v>
      </c>
      <c r="J130" s="17">
        <v>7.5522008160116096E-5</v>
      </c>
      <c r="K130" s="17">
        <v>2.3016029701695201E-3</v>
      </c>
      <c r="L130" s="17">
        <v>2.1698203741766899E-3</v>
      </c>
      <c r="M130" s="17"/>
      <c r="N130" s="17">
        <v>6.0018249874824996E-3</v>
      </c>
      <c r="O130" s="17">
        <v>4.5879770066372602E-3</v>
      </c>
      <c r="P130" s="17">
        <v>4.1946359878665797E-3</v>
      </c>
      <c r="Q130" s="17">
        <v>6.58262010685178E-3</v>
      </c>
      <c r="R130" s="17"/>
      <c r="S130" s="17">
        <v>3.26695642785443E-3</v>
      </c>
      <c r="T130" s="17">
        <v>0</v>
      </c>
      <c r="U130" s="17">
        <v>0</v>
      </c>
      <c r="V130" s="17">
        <v>1.45152052512856E-3</v>
      </c>
      <c r="W130" s="17">
        <v>5.58952853024248E-3</v>
      </c>
      <c r="X130" s="17">
        <v>3.7984404312034498E-3</v>
      </c>
      <c r="Y130" s="17">
        <v>4.2542813019272603E-2</v>
      </c>
      <c r="Z130" s="17"/>
      <c r="AA130" s="17">
        <v>6.2121841433710398E-3</v>
      </c>
      <c r="AB130" s="17">
        <v>5.7394305012341803E-3</v>
      </c>
      <c r="AC130" s="17"/>
      <c r="AD130" s="17">
        <v>3.2474895016541099E-3</v>
      </c>
      <c r="AE130" s="17">
        <v>1.96744027548185E-2</v>
      </c>
      <c r="AF130" s="17">
        <v>4.8582917697845597E-3</v>
      </c>
      <c r="AG130" s="17"/>
      <c r="AH130" s="17">
        <v>2.3401987873438598E-2</v>
      </c>
      <c r="AI130" s="17">
        <v>5.25296913554852E-3</v>
      </c>
      <c r="AJ130" s="17"/>
      <c r="AK130" s="17">
        <v>8.8493696127243393E-3</v>
      </c>
      <c r="AL130" s="17">
        <v>3.9252824839387896E-3</v>
      </c>
      <c r="AM130" s="17"/>
      <c r="AN130" s="17">
        <v>5.8992412767571896E-3</v>
      </c>
      <c r="AO130" s="17">
        <v>6.58262010685178E-3</v>
      </c>
      <c r="AP130" s="17"/>
      <c r="AQ130" s="17">
        <v>9.0669556307625201E-3</v>
      </c>
      <c r="AR130" s="17">
        <v>5.0795794364921001E-3</v>
      </c>
      <c r="AS130" s="17"/>
      <c r="AT130" s="17">
        <v>4.2498615826441601E-3</v>
      </c>
      <c r="AU130" s="17">
        <v>7.0453114617684397E-3</v>
      </c>
      <c r="AV130" s="17">
        <v>7.4520673330828397E-3</v>
      </c>
      <c r="AW130" s="17">
        <v>3.81339592847742E-4</v>
      </c>
      <c r="AX130" s="17"/>
      <c r="AY130" s="17">
        <v>8.7486160313903806E-3</v>
      </c>
      <c r="AZ130" s="17">
        <v>5.5601812785078001E-3</v>
      </c>
      <c r="BA130" s="17"/>
      <c r="BB130" s="17">
        <v>4.80442353901197E-3</v>
      </c>
      <c r="BC130" s="17">
        <v>6.1395800480908199E-3</v>
      </c>
      <c r="BD130" s="17"/>
      <c r="BE130" s="17">
        <v>1.2513566841121899E-4</v>
      </c>
      <c r="BF130" s="17">
        <v>6.3388693913793903E-3</v>
      </c>
      <c r="BG130" s="17"/>
      <c r="BH130" s="17">
        <v>1.2567825322320899E-3</v>
      </c>
      <c r="BI130" s="17">
        <v>6.2606261920318904E-3</v>
      </c>
      <c r="BJ130" s="17"/>
      <c r="BK130" s="17">
        <v>7.6643462156986594E-5</v>
      </c>
      <c r="BL130" s="17">
        <v>6.2733319203333903E-3</v>
      </c>
      <c r="BM130" s="17"/>
      <c r="BN130" s="17">
        <v>1.5958821037583299E-3</v>
      </c>
      <c r="BO130" s="17">
        <v>5.9917647323947196E-3</v>
      </c>
      <c r="BP130" s="17"/>
      <c r="BQ130" s="17">
        <v>1.3954287375435401E-2</v>
      </c>
      <c r="BR130" s="17">
        <v>5.69438274207963E-3</v>
      </c>
      <c r="BS130" s="17"/>
      <c r="BT130" s="17">
        <v>2.0913329610022E-5</v>
      </c>
      <c r="BU130" s="17">
        <v>6.3671868994262101E-3</v>
      </c>
      <c r="BV130" s="17"/>
      <c r="BW130" s="17">
        <v>6.2073522375956404E-3</v>
      </c>
      <c r="BX130" s="17">
        <v>5.7430564405585999E-3</v>
      </c>
      <c r="BY130" s="17"/>
      <c r="BZ130" s="17">
        <v>6.2073522375956404E-3</v>
      </c>
      <c r="CA130" s="17">
        <v>5.7430564405585999E-3</v>
      </c>
    </row>
    <row r="131" spans="2:79" x14ac:dyDescent="0.25">
      <c r="B131" t="s">
        <v>75</v>
      </c>
      <c r="C131" s="17">
        <v>4.1921803877611297E-2</v>
      </c>
      <c r="D131" s="17">
        <v>5.2751777846015098E-2</v>
      </c>
      <c r="E131" s="17">
        <v>4.0787544297255902E-2</v>
      </c>
      <c r="F131" s="17">
        <v>2.9125077724656799E-2</v>
      </c>
      <c r="G131" s="17">
        <v>8.2931765774607799E-2</v>
      </c>
      <c r="H131" s="17">
        <v>3.2416543031506297E-2</v>
      </c>
      <c r="I131" s="17">
        <v>2.7789310056104199E-2</v>
      </c>
      <c r="J131" s="17">
        <v>2.1917824978021201E-2</v>
      </c>
      <c r="K131" s="17">
        <v>4.13322558777727E-2</v>
      </c>
      <c r="L131" s="17">
        <v>2.8299815326499202E-2</v>
      </c>
      <c r="M131" s="17"/>
      <c r="N131" s="17">
        <v>4.2146801946864397E-2</v>
      </c>
      <c r="O131" s="17">
        <v>4.0698721113876998E-2</v>
      </c>
      <c r="P131" s="17">
        <v>2.9338944863919102E-2</v>
      </c>
      <c r="Q131" s="17">
        <v>3.5155635599378302E-2</v>
      </c>
      <c r="R131" s="17"/>
      <c r="S131" s="17">
        <v>4.7264779006552397E-2</v>
      </c>
      <c r="T131" s="17">
        <v>6.1054307621561396E-3</v>
      </c>
      <c r="U131" s="17">
        <v>1.22175761635081E-2</v>
      </c>
      <c r="V131" s="17">
        <v>5.4156141117058399E-3</v>
      </c>
      <c r="W131" s="17">
        <v>1.12458302862046E-2</v>
      </c>
      <c r="X131" s="17">
        <v>5.62494588358448E-3</v>
      </c>
      <c r="Y131" s="17">
        <v>4.5677157458317201E-3</v>
      </c>
      <c r="Z131" s="17"/>
      <c r="AA131" s="17">
        <v>2.7636619174324199E-2</v>
      </c>
      <c r="AB131" s="17">
        <v>4.9310058649639901E-2</v>
      </c>
      <c r="AC131" s="17"/>
      <c r="AD131" s="17">
        <v>1.7737790957755399E-2</v>
      </c>
      <c r="AE131" s="17">
        <v>1.3272641395770999E-2</v>
      </c>
      <c r="AF131" s="17">
        <v>2.0889649244773101E-2</v>
      </c>
      <c r="AG131" s="17"/>
      <c r="AH131" s="17">
        <v>1.1318816533800799E-2</v>
      </c>
      <c r="AI131" s="17">
        <v>4.3054230603697903E-2</v>
      </c>
      <c r="AJ131" s="17"/>
      <c r="AK131" s="17">
        <v>7.1386073985463594E-2</v>
      </c>
      <c r="AL131" s="17">
        <v>2.2184531494553E-2</v>
      </c>
      <c r="AM131" s="17"/>
      <c r="AN131" s="17">
        <v>4.1935158245222801E-2</v>
      </c>
      <c r="AO131" s="17">
        <v>3.5155635599378302E-2</v>
      </c>
      <c r="AP131" s="17"/>
      <c r="AQ131" s="17">
        <v>3.1671301955714201E-2</v>
      </c>
      <c r="AR131" s="17">
        <v>4.4579657649149E-2</v>
      </c>
      <c r="AS131" s="17"/>
      <c r="AT131" s="17">
        <v>6.6378282052892798E-2</v>
      </c>
      <c r="AU131" s="17">
        <v>3.0325068772330301E-2</v>
      </c>
      <c r="AV131" s="17">
        <v>1.8231963591046899E-2</v>
      </c>
      <c r="AW131" s="17">
        <v>1.9268511662503599E-2</v>
      </c>
      <c r="AX131" s="17"/>
      <c r="AY131" s="17">
        <v>2.7082575271011902E-2</v>
      </c>
      <c r="AZ131" s="17">
        <v>4.3695439243159398E-2</v>
      </c>
      <c r="BA131" s="17"/>
      <c r="BB131" s="17">
        <v>5.9963525081455603E-2</v>
      </c>
      <c r="BC131" s="17">
        <v>3.79900732427347E-2</v>
      </c>
      <c r="BD131" s="17"/>
      <c r="BE131" s="17">
        <v>3.84871176005709E-2</v>
      </c>
      <c r="BF131" s="17">
        <v>4.2182452083294797E-2</v>
      </c>
      <c r="BG131" s="17"/>
      <c r="BH131" s="17">
        <v>3.8406883998566697E-2</v>
      </c>
      <c r="BI131" s="17">
        <v>4.2194319095778601E-2</v>
      </c>
      <c r="BJ131" s="17"/>
      <c r="BK131" s="17">
        <v>2.1821631131915899E-2</v>
      </c>
      <c r="BL131" s="17">
        <v>4.3208256712391598E-2</v>
      </c>
      <c r="BM131" s="17"/>
      <c r="BN131" s="17">
        <v>4.69826406113696E-2</v>
      </c>
      <c r="BO131" s="17">
        <v>4.1814611039368101E-2</v>
      </c>
      <c r="BP131" s="17"/>
      <c r="BQ131" s="17">
        <v>2.5936056353241799E-2</v>
      </c>
      <c r="BR131" s="17">
        <v>4.2331098444844201E-2</v>
      </c>
      <c r="BS131" s="17"/>
      <c r="BT131" s="17">
        <v>2.7766652151833701E-2</v>
      </c>
      <c r="BU131" s="17">
        <v>4.30451291822831E-2</v>
      </c>
      <c r="BV131" s="17"/>
      <c r="BW131" s="17">
        <v>2.7685628033898201E-2</v>
      </c>
      <c r="BX131" s="17">
        <v>4.9232415216700499E-2</v>
      </c>
      <c r="BY131" s="17"/>
      <c r="BZ131" s="17">
        <v>2.7685628033898201E-2</v>
      </c>
      <c r="CA131" s="17">
        <v>4.9232415216700499E-2</v>
      </c>
    </row>
    <row r="132" spans="2:79" x14ac:dyDescent="0.25">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c r="CA132" s="17"/>
    </row>
    <row r="133" spans="2:79" x14ac:dyDescent="0.25">
      <c r="B133" s="6" t="s">
        <v>157</v>
      </c>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c r="CA133" s="17"/>
    </row>
    <row r="134" spans="2:79" x14ac:dyDescent="0.25">
      <c r="B134" s="24" t="s">
        <v>77</v>
      </c>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c r="CA134" s="17"/>
    </row>
    <row r="135" spans="2:79" x14ac:dyDescent="0.25">
      <c r="B135" t="s">
        <v>145</v>
      </c>
      <c r="C135" s="17">
        <v>0.483471359548651</v>
      </c>
      <c r="D135" s="17">
        <v>0.58438522690815597</v>
      </c>
      <c r="E135" s="17">
        <v>0.50424031922014101</v>
      </c>
      <c r="F135" s="17">
        <v>0.56122194374555501</v>
      </c>
      <c r="G135" s="17">
        <v>0.32873354962941997</v>
      </c>
      <c r="H135" s="17">
        <v>0.58702167542899197</v>
      </c>
      <c r="I135" s="17">
        <v>0.43101846346917999</v>
      </c>
      <c r="J135" s="17">
        <v>0.409510431409639</v>
      </c>
      <c r="K135" s="17">
        <v>0.40839338407965198</v>
      </c>
      <c r="L135" s="17">
        <v>0.35652991094178799</v>
      </c>
      <c r="M135" s="17"/>
      <c r="N135" s="17">
        <v>0.50015591650888902</v>
      </c>
      <c r="O135" s="17">
        <v>0.29213966585423501</v>
      </c>
      <c r="P135" s="17">
        <v>0.15243135748519701</v>
      </c>
      <c r="Q135" s="17">
        <v>8.03533994314857E-2</v>
      </c>
      <c r="R135" s="17"/>
      <c r="S135" s="17">
        <v>0.54935424315199999</v>
      </c>
      <c r="T135" s="17">
        <v>0.45137128029128298</v>
      </c>
      <c r="U135" s="17">
        <v>0.41984001326665199</v>
      </c>
      <c r="V135" s="17">
        <v>0.478280140897202</v>
      </c>
      <c r="W135" s="17">
        <v>0.49321033065631298</v>
      </c>
      <c r="X135" s="17">
        <v>0.383862719939425</v>
      </c>
      <c r="Y135" s="17">
        <v>0.44931723335447799</v>
      </c>
      <c r="Z135" s="17"/>
      <c r="AA135" s="17">
        <v>0.34559803546400297</v>
      </c>
      <c r="AB135" s="17">
        <v>0.55477903010116703</v>
      </c>
      <c r="AC135" s="17"/>
      <c r="AD135" s="17">
        <v>0.27698006476481302</v>
      </c>
      <c r="AE135" s="17">
        <v>0.21389548249927201</v>
      </c>
      <c r="AF135" s="17">
        <v>0.38250627879785698</v>
      </c>
      <c r="AG135" s="17"/>
      <c r="AH135" s="17">
        <v>0.29143738026923399</v>
      </c>
      <c r="AI135" s="17">
        <v>0.490577345902521</v>
      </c>
      <c r="AJ135" s="17"/>
      <c r="AK135" s="17">
        <v>0.54217689963640603</v>
      </c>
      <c r="AL135" s="17">
        <v>0.44414619619434897</v>
      </c>
      <c r="AM135" s="17"/>
      <c r="AN135" s="17">
        <v>0.48426699235127202</v>
      </c>
      <c r="AO135" s="17">
        <v>8.03533994314857E-2</v>
      </c>
      <c r="AP135" s="17"/>
      <c r="AQ135" s="17">
        <v>0.356084199063401</v>
      </c>
      <c r="AR135" s="17">
        <v>0.51650159041158406</v>
      </c>
      <c r="AS135" s="17"/>
      <c r="AT135" s="17">
        <v>0.61875491021709295</v>
      </c>
      <c r="AU135" s="17">
        <v>0.448834073237661</v>
      </c>
      <c r="AV135" s="17">
        <v>0.32115634942354898</v>
      </c>
      <c r="AW135" s="17">
        <v>0.15281431271624399</v>
      </c>
      <c r="AX135" s="17"/>
      <c r="AY135" s="17">
        <v>0.24044370441683899</v>
      </c>
      <c r="AZ135" s="17">
        <v>0.512518856246446</v>
      </c>
      <c r="BA135" s="17"/>
      <c r="BB135" s="17">
        <v>0.57864906218899703</v>
      </c>
      <c r="BC135" s="17">
        <v>0.46273329174004002</v>
      </c>
      <c r="BD135" s="17"/>
      <c r="BE135" s="17">
        <v>0.347167017741152</v>
      </c>
      <c r="BF135" s="17">
        <v>0.49381509380947303</v>
      </c>
      <c r="BG135" s="17"/>
      <c r="BH135" s="17">
        <v>0.58100565877072197</v>
      </c>
      <c r="BI135" s="17">
        <v>0.47590942876617098</v>
      </c>
      <c r="BJ135" s="17"/>
      <c r="BK135" s="17">
        <v>0.48045844828871098</v>
      </c>
      <c r="BL135" s="17">
        <v>0.48366419213174999</v>
      </c>
      <c r="BM135" s="17"/>
      <c r="BN135" s="17">
        <v>0.39649029216746601</v>
      </c>
      <c r="BO135" s="17">
        <v>0.48531369273909303</v>
      </c>
      <c r="BP135" s="17"/>
      <c r="BQ135" s="17">
        <v>0.33627363753675799</v>
      </c>
      <c r="BR135" s="17">
        <v>0.48724016847276802</v>
      </c>
      <c r="BS135" s="17"/>
      <c r="BT135" s="17">
        <v>0.337985277143945</v>
      </c>
      <c r="BU135" s="17">
        <v>0.49501685203144402</v>
      </c>
      <c r="BV135" s="17"/>
      <c r="BW135" s="17">
        <v>0.34694151378362198</v>
      </c>
      <c r="BX135" s="17">
        <v>0.55358264853042505</v>
      </c>
      <c r="BY135" s="17"/>
      <c r="BZ135" s="17">
        <v>0.34694151378362198</v>
      </c>
      <c r="CA135" s="17">
        <v>0.55358264853042505</v>
      </c>
    </row>
    <row r="136" spans="2:79" x14ac:dyDescent="0.25">
      <c r="B136" t="s">
        <v>146</v>
      </c>
      <c r="C136" s="17">
        <v>7.4045537971003397E-2</v>
      </c>
      <c r="D136" s="17">
        <v>7.4354998610975498E-2</v>
      </c>
      <c r="E136" s="17">
        <v>7.6384571617188798E-2</v>
      </c>
      <c r="F136" s="17">
        <v>8.4548301885978103E-2</v>
      </c>
      <c r="G136" s="17">
        <v>8.3279863258545195E-2</v>
      </c>
      <c r="H136" s="17">
        <v>5.3504077150437999E-2</v>
      </c>
      <c r="I136" s="17">
        <v>7.8161244220705306E-2</v>
      </c>
      <c r="J136" s="17">
        <v>5.4024942270977802E-2</v>
      </c>
      <c r="K136" s="17">
        <v>3.82606120938421E-2</v>
      </c>
      <c r="L136" s="17">
        <v>0.12111036881986099</v>
      </c>
      <c r="M136" s="17"/>
      <c r="N136" s="17">
        <v>6.5994981458263796E-2</v>
      </c>
      <c r="O136" s="17">
        <v>0.17179895409816501</v>
      </c>
      <c r="P136" s="17">
        <v>0.220769950778583</v>
      </c>
      <c r="Q136" s="17">
        <v>0.167160704692079</v>
      </c>
      <c r="R136" s="17"/>
      <c r="S136" s="17">
        <v>6.5491708266169693E-2</v>
      </c>
      <c r="T136" s="17">
        <v>8.1282414115191701E-2</v>
      </c>
      <c r="U136" s="17">
        <v>0.113970128106512</v>
      </c>
      <c r="V136" s="17">
        <v>5.1932364782320398E-2</v>
      </c>
      <c r="W136" s="17">
        <v>0.12725481260500701</v>
      </c>
      <c r="X136" s="17">
        <v>0.10695461351839999</v>
      </c>
      <c r="Y136" s="17">
        <v>8.0438822013402494E-2</v>
      </c>
      <c r="Z136" s="17"/>
      <c r="AA136" s="17">
        <v>0.103936547594318</v>
      </c>
      <c r="AB136" s="17">
        <v>5.8585997259612298E-2</v>
      </c>
      <c r="AC136" s="17"/>
      <c r="AD136" s="17">
        <v>8.6370655610814098E-2</v>
      </c>
      <c r="AE136" s="17">
        <v>0.16556331669166599</v>
      </c>
      <c r="AF136" s="17">
        <v>9.9171993700632496E-2</v>
      </c>
      <c r="AG136" s="17"/>
      <c r="AH136" s="17">
        <v>0.13723043644056801</v>
      </c>
      <c r="AI136" s="17">
        <v>7.1707456825259405E-2</v>
      </c>
      <c r="AJ136" s="17"/>
      <c r="AK136" s="17">
        <v>7.2855551431446397E-2</v>
      </c>
      <c r="AL136" s="17">
        <v>7.4842675941074799E-2</v>
      </c>
      <c r="AM136" s="17"/>
      <c r="AN136" s="17">
        <v>7.3861756824057503E-2</v>
      </c>
      <c r="AO136" s="17">
        <v>0.167160704692079</v>
      </c>
      <c r="AP136" s="17"/>
      <c r="AQ136" s="17">
        <v>7.2411553442095003E-2</v>
      </c>
      <c r="AR136" s="17">
        <v>7.4469213999346598E-2</v>
      </c>
      <c r="AS136" s="17"/>
      <c r="AT136" s="17">
        <v>4.3653289259074003E-2</v>
      </c>
      <c r="AU136" s="17">
        <v>7.5467598560271201E-2</v>
      </c>
      <c r="AV136" s="17">
        <v>0.12781681558758201</v>
      </c>
      <c r="AW136" s="17">
        <v>0.11039223618025</v>
      </c>
      <c r="AX136" s="17"/>
      <c r="AY136" s="17">
        <v>0.100315051308581</v>
      </c>
      <c r="AZ136" s="17">
        <v>7.0905715873340894E-2</v>
      </c>
      <c r="BA136" s="17"/>
      <c r="BB136" s="17">
        <v>6.5572387941996796E-2</v>
      </c>
      <c r="BC136" s="17">
        <v>7.5893284675337999E-2</v>
      </c>
      <c r="BD136" s="17"/>
      <c r="BE136" s="17">
        <v>8.3854901461471398E-2</v>
      </c>
      <c r="BF136" s="17">
        <v>7.3301134323491501E-2</v>
      </c>
      <c r="BG136" s="17"/>
      <c r="BH136" s="17">
        <v>7.44764524172883E-2</v>
      </c>
      <c r="BI136" s="17">
        <v>7.4012128747356201E-2</v>
      </c>
      <c r="BJ136" s="17"/>
      <c r="BK136" s="17">
        <v>0.1423742978508</v>
      </c>
      <c r="BL136" s="17">
        <v>6.9672355314490397E-2</v>
      </c>
      <c r="BM136" s="17"/>
      <c r="BN136" s="17">
        <v>5.5606810414615702E-2</v>
      </c>
      <c r="BO136" s="17">
        <v>7.4436085946435498E-2</v>
      </c>
      <c r="BP136" s="17"/>
      <c r="BQ136" s="17">
        <v>4.29727708914419E-2</v>
      </c>
      <c r="BR136" s="17">
        <v>7.4841116328234994E-2</v>
      </c>
      <c r="BS136" s="17"/>
      <c r="BT136" s="17">
        <v>6.2544489869689093E-2</v>
      </c>
      <c r="BU136" s="17">
        <v>7.4958238775115996E-2</v>
      </c>
      <c r="BV136" s="17"/>
      <c r="BW136" s="17">
        <v>0.1036920570166</v>
      </c>
      <c r="BX136" s="17">
        <v>5.8821352720792398E-2</v>
      </c>
      <c r="BY136" s="17"/>
      <c r="BZ136" s="17">
        <v>0.1036920570166</v>
      </c>
      <c r="CA136" s="17">
        <v>5.8821352720792398E-2</v>
      </c>
    </row>
    <row r="137" spans="2:79" x14ac:dyDescent="0.25">
      <c r="B137" t="s">
        <v>147</v>
      </c>
      <c r="C137" s="17">
        <v>3.0649062937264399E-2</v>
      </c>
      <c r="D137" s="17">
        <v>3.3400174562786697E-2</v>
      </c>
      <c r="E137" s="17">
        <v>3.7288376398783601E-2</v>
      </c>
      <c r="F137" s="17">
        <v>2.21499675107115E-2</v>
      </c>
      <c r="G137" s="17">
        <v>1.7105233432542898E-2</v>
      </c>
      <c r="H137" s="17">
        <v>3.3994850511458098E-2</v>
      </c>
      <c r="I137" s="17">
        <v>4.1074529380935802E-2</v>
      </c>
      <c r="J137" s="17">
        <v>3.66798670608839E-2</v>
      </c>
      <c r="K137" s="17">
        <v>2.5851076569121698E-2</v>
      </c>
      <c r="L137" s="17">
        <v>2.06586141532452E-2</v>
      </c>
      <c r="M137" s="17"/>
      <c r="N137" s="17">
        <v>2.64088112325013E-2</v>
      </c>
      <c r="O137" s="17">
        <v>8.1361034794340703E-2</v>
      </c>
      <c r="P137" s="17">
        <v>0.104440105677876</v>
      </c>
      <c r="Q137" s="17">
        <v>0.120497890362136</v>
      </c>
      <c r="R137" s="17"/>
      <c r="S137" s="17">
        <v>3.91310069694525E-2</v>
      </c>
      <c r="T137" s="17">
        <v>5.3211326419794799E-2</v>
      </c>
      <c r="U137" s="17">
        <v>2.2633718097451402E-2</v>
      </c>
      <c r="V137" s="17">
        <v>2.02943974482841E-2</v>
      </c>
      <c r="W137" s="17">
        <v>3.9686379082690001E-2</v>
      </c>
      <c r="X137" s="17">
        <v>5.6606917605966499E-2</v>
      </c>
      <c r="Y137" s="17">
        <v>5.4349202358975699E-3</v>
      </c>
      <c r="Z137" s="17"/>
      <c r="AA137" s="17">
        <v>5.6715842454874703E-2</v>
      </c>
      <c r="AB137" s="17">
        <v>1.71674025903676E-2</v>
      </c>
      <c r="AC137" s="17"/>
      <c r="AD137" s="17">
        <v>5.6925970718597597E-2</v>
      </c>
      <c r="AE137" s="17">
        <v>5.5031610305713199E-2</v>
      </c>
      <c r="AF137" s="17">
        <v>5.7994003859702499E-2</v>
      </c>
      <c r="AG137" s="17"/>
      <c r="AH137" s="17">
        <v>5.6100015323669698E-2</v>
      </c>
      <c r="AI137" s="17">
        <v>2.97072810660069E-2</v>
      </c>
      <c r="AJ137" s="17"/>
      <c r="AK137" s="17">
        <v>2.5721987717794201E-2</v>
      </c>
      <c r="AL137" s="17">
        <v>3.3949569798711603E-2</v>
      </c>
      <c r="AM137" s="17"/>
      <c r="AN137" s="17">
        <v>3.04717285551508E-2</v>
      </c>
      <c r="AO137" s="17">
        <v>0.120497890362136</v>
      </c>
      <c r="AP137" s="17"/>
      <c r="AQ137" s="17">
        <v>5.5001073648380798E-2</v>
      </c>
      <c r="AR137" s="17">
        <v>2.4334827399704599E-2</v>
      </c>
      <c r="AS137" s="17"/>
      <c r="AT137" s="17">
        <v>1.45142431474989E-2</v>
      </c>
      <c r="AU137" s="17">
        <v>3.2368849174818602E-2</v>
      </c>
      <c r="AV137" s="17">
        <v>5.25355283603295E-2</v>
      </c>
      <c r="AW137" s="17">
        <v>8.6118166184074293E-2</v>
      </c>
      <c r="AX137" s="17"/>
      <c r="AY137" s="17">
        <v>6.5424812175206501E-2</v>
      </c>
      <c r="AZ137" s="17">
        <v>2.64925464263982E-2</v>
      </c>
      <c r="BA137" s="17"/>
      <c r="BB137" s="17">
        <v>4.0503862909676003E-2</v>
      </c>
      <c r="BC137" s="17">
        <v>2.84883263227662E-2</v>
      </c>
      <c r="BD137" s="17"/>
      <c r="BE137" s="17">
        <v>4.07674841784674E-2</v>
      </c>
      <c r="BF137" s="17">
        <v>2.9881205809089598E-2</v>
      </c>
      <c r="BG137" s="17"/>
      <c r="BH137" s="17">
        <v>4.6483376020393999E-2</v>
      </c>
      <c r="BI137" s="17">
        <v>2.9421412967174199E-2</v>
      </c>
      <c r="BJ137" s="17"/>
      <c r="BK137" s="17">
        <v>7.7800941754028796E-2</v>
      </c>
      <c r="BL137" s="17">
        <v>2.76312446858249E-2</v>
      </c>
      <c r="BM137" s="17"/>
      <c r="BN137" s="17">
        <v>0.187018595126757</v>
      </c>
      <c r="BO137" s="17">
        <v>2.7337022883029999E-2</v>
      </c>
      <c r="BP137" s="17"/>
      <c r="BQ137" s="17">
        <v>8.8793286726724305E-2</v>
      </c>
      <c r="BR137" s="17">
        <v>2.9160354644035099E-2</v>
      </c>
      <c r="BS137" s="17"/>
      <c r="BT137" s="17">
        <v>2.83946806635141E-2</v>
      </c>
      <c r="BU137" s="17">
        <v>3.08279663290165E-2</v>
      </c>
      <c r="BV137" s="17"/>
      <c r="BW137" s="17">
        <v>5.6395307882428601E-2</v>
      </c>
      <c r="BX137" s="17">
        <v>1.7427760229191399E-2</v>
      </c>
      <c r="BY137" s="17"/>
      <c r="BZ137" s="17">
        <v>5.6395307882428601E-2</v>
      </c>
      <c r="CA137" s="17">
        <v>1.7427760229191399E-2</v>
      </c>
    </row>
    <row r="138" spans="2:79" x14ac:dyDescent="0.25">
      <c r="B138" t="s">
        <v>148</v>
      </c>
      <c r="C138" s="17">
        <v>2.0185106658203899E-2</v>
      </c>
      <c r="D138" s="17">
        <v>2.09440565738572E-2</v>
      </c>
      <c r="E138" s="17">
        <v>1.64273683123074E-2</v>
      </c>
      <c r="F138" s="17">
        <v>2.4935428395207699E-2</v>
      </c>
      <c r="G138" s="17">
        <v>2.2395108089787299E-2</v>
      </c>
      <c r="H138" s="17">
        <v>1.4266875577865899E-2</v>
      </c>
      <c r="I138" s="17">
        <v>2.7242963544535301E-2</v>
      </c>
      <c r="J138" s="17">
        <v>2.30510342749192E-2</v>
      </c>
      <c r="K138" s="17">
        <v>6.7133333324381501E-3</v>
      </c>
      <c r="L138" s="17">
        <v>9.8244647686007904E-3</v>
      </c>
      <c r="M138" s="17"/>
      <c r="N138" s="17">
        <v>1.6095678509422999E-2</v>
      </c>
      <c r="O138" s="17">
        <v>6.8960473394998001E-2</v>
      </c>
      <c r="P138" s="17">
        <v>8.7781277659044796E-2</v>
      </c>
      <c r="Q138" s="17">
        <v>0.128478261762276</v>
      </c>
      <c r="R138" s="17"/>
      <c r="S138" s="17">
        <v>2.1227165718064201E-2</v>
      </c>
      <c r="T138" s="17">
        <v>3.9951327908465097E-2</v>
      </c>
      <c r="U138" s="17">
        <v>3.5928708657104E-2</v>
      </c>
      <c r="V138" s="17">
        <v>1.7347118758347099E-2</v>
      </c>
      <c r="W138" s="17">
        <v>1.6751658711046599E-2</v>
      </c>
      <c r="X138" s="17">
        <v>2.1045245269017299E-2</v>
      </c>
      <c r="Y138" s="17">
        <v>1.2348353694160499E-2</v>
      </c>
      <c r="Z138" s="17"/>
      <c r="AA138" s="17">
        <v>4.0044019384481898E-2</v>
      </c>
      <c r="AB138" s="17">
        <v>9.9141364352244594E-3</v>
      </c>
      <c r="AC138" s="17"/>
      <c r="AD138" s="17">
        <v>6.0461916164720499E-2</v>
      </c>
      <c r="AE138" s="17">
        <v>5.2184435248797803E-2</v>
      </c>
      <c r="AF138" s="17">
        <v>2.9526241303757798E-2</v>
      </c>
      <c r="AG138" s="17"/>
      <c r="AH138" s="17">
        <v>5.85910362193693E-2</v>
      </c>
      <c r="AI138" s="17">
        <v>1.8763941443623599E-2</v>
      </c>
      <c r="AJ138" s="17"/>
      <c r="AK138" s="17">
        <v>1.6095981329446701E-2</v>
      </c>
      <c r="AL138" s="17">
        <v>2.29242948385565E-2</v>
      </c>
      <c r="AM138" s="17"/>
      <c r="AN138" s="17">
        <v>1.9971368757577799E-2</v>
      </c>
      <c r="AO138" s="17">
        <v>0.128478261762276</v>
      </c>
      <c r="AP138" s="17"/>
      <c r="AQ138" s="17">
        <v>2.3351301298668799E-2</v>
      </c>
      <c r="AR138" s="17">
        <v>1.9364143701394401E-2</v>
      </c>
      <c r="AS138" s="17"/>
      <c r="AT138" s="17">
        <v>9.0317091396175195E-3</v>
      </c>
      <c r="AU138" s="17">
        <v>2.3649225952945298E-2</v>
      </c>
      <c r="AV138" s="17">
        <v>2.81010952289143E-2</v>
      </c>
      <c r="AW138" s="17">
        <v>8.4344887684771996E-2</v>
      </c>
      <c r="AX138" s="17"/>
      <c r="AY138" s="17">
        <v>5.2970934471426E-2</v>
      </c>
      <c r="AZ138" s="17">
        <v>1.6266432363204401E-2</v>
      </c>
      <c r="BA138" s="17"/>
      <c r="BB138" s="17">
        <v>1.9602761293956598E-2</v>
      </c>
      <c r="BC138" s="17">
        <v>2.03122990292702E-2</v>
      </c>
      <c r="BD138" s="17"/>
      <c r="BE138" s="17">
        <v>1.9241365180029502E-2</v>
      </c>
      <c r="BF138" s="17">
        <v>2.0256724413967999E-2</v>
      </c>
      <c r="BG138" s="17"/>
      <c r="BH138" s="17">
        <v>3.3508991490048802E-2</v>
      </c>
      <c r="BI138" s="17">
        <v>1.9152092675884299E-2</v>
      </c>
      <c r="BJ138" s="17"/>
      <c r="BK138" s="17">
        <v>3.6901943468872198E-2</v>
      </c>
      <c r="BL138" s="17">
        <v>1.9115194355671598E-2</v>
      </c>
      <c r="BM138" s="17"/>
      <c r="BN138" s="17">
        <v>5.3575433133904601E-2</v>
      </c>
      <c r="BO138" s="17">
        <v>1.94778710659309E-2</v>
      </c>
      <c r="BP138" s="17"/>
      <c r="BQ138" s="17">
        <v>8.1729673721185406E-2</v>
      </c>
      <c r="BR138" s="17">
        <v>1.8609336935632201E-2</v>
      </c>
      <c r="BS138" s="17"/>
      <c r="BT138" s="17">
        <v>1.9939691696761502E-2</v>
      </c>
      <c r="BU138" s="17">
        <v>2.0204582312133599E-2</v>
      </c>
      <c r="BV138" s="17"/>
      <c r="BW138" s="17">
        <v>3.9642159899282901E-2</v>
      </c>
      <c r="BX138" s="17">
        <v>1.01934519040719E-2</v>
      </c>
      <c r="BY138" s="17"/>
      <c r="BZ138" s="17">
        <v>3.9642159899282901E-2</v>
      </c>
      <c r="CA138" s="17">
        <v>1.01934519040719E-2</v>
      </c>
    </row>
    <row r="139" spans="2:79" x14ac:dyDescent="0.25">
      <c r="B139" t="s">
        <v>149</v>
      </c>
      <c r="C139" s="17">
        <v>1.6072079461250499E-2</v>
      </c>
      <c r="D139" s="17">
        <v>4.1924621378371498E-3</v>
      </c>
      <c r="E139" s="17">
        <v>1.8225483131157901E-2</v>
      </c>
      <c r="F139" s="17">
        <v>1.85774241246849E-2</v>
      </c>
      <c r="G139" s="17">
        <v>2.1952165356594101E-2</v>
      </c>
      <c r="H139" s="17">
        <v>5.9413707542222399E-3</v>
      </c>
      <c r="I139" s="17">
        <v>2.6405435114097198E-2</v>
      </c>
      <c r="J139" s="17">
        <v>1.52172326595844E-2</v>
      </c>
      <c r="K139" s="17">
        <v>3.5526830108720098E-2</v>
      </c>
      <c r="L139" s="17">
        <v>2.3583631968030999E-3</v>
      </c>
      <c r="M139" s="17"/>
      <c r="N139" s="17">
        <v>1.3312983944438601E-2</v>
      </c>
      <c r="O139" s="17">
        <v>4.6384286191355602E-2</v>
      </c>
      <c r="P139" s="17">
        <v>7.7773734433683198E-2</v>
      </c>
      <c r="Q139" s="17">
        <v>8.8896799583645394E-2</v>
      </c>
      <c r="R139" s="17"/>
      <c r="S139" s="17">
        <v>7.0564050298725098E-3</v>
      </c>
      <c r="T139" s="17">
        <v>2.5821409424399699E-2</v>
      </c>
      <c r="U139" s="17">
        <v>6.63970171545884E-2</v>
      </c>
      <c r="V139" s="17">
        <v>1.2575277293740901E-2</v>
      </c>
      <c r="W139" s="17">
        <v>2.3243372274954301E-2</v>
      </c>
      <c r="X139" s="17">
        <v>1.97292170191024E-2</v>
      </c>
      <c r="Y139" s="17">
        <v>1.90881746065256E-2</v>
      </c>
      <c r="Z139" s="17"/>
      <c r="AA139" s="17">
        <v>3.4598136203135302E-2</v>
      </c>
      <c r="AB139" s="17">
        <v>6.4904583640722803E-3</v>
      </c>
      <c r="AC139" s="17"/>
      <c r="AD139" s="17">
        <v>4.8853286003409803E-2</v>
      </c>
      <c r="AE139" s="17">
        <v>4.5713937223033803E-2</v>
      </c>
      <c r="AF139" s="17">
        <v>2.4067211621427199E-2</v>
      </c>
      <c r="AG139" s="17"/>
      <c r="AH139" s="17">
        <v>3.7595959627447703E-2</v>
      </c>
      <c r="AI139" s="17">
        <v>1.5275614172569601E-2</v>
      </c>
      <c r="AJ139" s="17"/>
      <c r="AK139" s="17">
        <v>1.30488401378034E-2</v>
      </c>
      <c r="AL139" s="17">
        <v>1.8097261072321399E-2</v>
      </c>
      <c r="AM139" s="17"/>
      <c r="AN139" s="17">
        <v>1.5928345512621098E-2</v>
      </c>
      <c r="AO139" s="17">
        <v>8.8896799583645394E-2</v>
      </c>
      <c r="AP139" s="17"/>
      <c r="AQ139" s="17">
        <v>2.0898330572569599E-2</v>
      </c>
      <c r="AR139" s="17">
        <v>1.48206802794011E-2</v>
      </c>
      <c r="AS139" s="17"/>
      <c r="AT139" s="17">
        <v>5.0814471781480599E-3</v>
      </c>
      <c r="AU139" s="17">
        <v>1.6136909055171001E-2</v>
      </c>
      <c r="AV139" s="17">
        <v>3.18314198044167E-2</v>
      </c>
      <c r="AW139" s="17">
        <v>7.0142620873167194E-2</v>
      </c>
      <c r="AX139" s="17"/>
      <c r="AY139" s="17">
        <v>3.0531825127936299E-2</v>
      </c>
      <c r="AZ139" s="17">
        <v>1.4343801194827701E-2</v>
      </c>
      <c r="BA139" s="17"/>
      <c r="BB139" s="17">
        <v>1.2661135158354E-2</v>
      </c>
      <c r="BC139" s="17">
        <v>1.6815725019077601E-2</v>
      </c>
      <c r="BD139" s="17"/>
      <c r="BE139" s="17">
        <v>1.6831574195242401E-2</v>
      </c>
      <c r="BF139" s="17">
        <v>1.6014443647183799E-2</v>
      </c>
      <c r="BG139" s="17"/>
      <c r="BH139" s="17">
        <v>7.6505410526993703E-3</v>
      </c>
      <c r="BI139" s="17">
        <v>1.6725009671806099E-2</v>
      </c>
      <c r="BJ139" s="17"/>
      <c r="BK139" s="17">
        <v>1.8497027290346399E-2</v>
      </c>
      <c r="BL139" s="17">
        <v>1.59168777598322E-2</v>
      </c>
      <c r="BM139" s="17"/>
      <c r="BN139" s="17">
        <v>1.54822252796593E-2</v>
      </c>
      <c r="BO139" s="17">
        <v>1.6084573075883998E-2</v>
      </c>
      <c r="BP139" s="17"/>
      <c r="BQ139" s="17">
        <v>4.7123067058539699E-2</v>
      </c>
      <c r="BR139" s="17">
        <v>1.52770587397352E-2</v>
      </c>
      <c r="BS139" s="17"/>
      <c r="BT139" s="17">
        <v>2.5593972319285199E-2</v>
      </c>
      <c r="BU139" s="17">
        <v>1.5316440567156199E-2</v>
      </c>
      <c r="BV139" s="17"/>
      <c r="BW139" s="17">
        <v>3.4301436524049302E-2</v>
      </c>
      <c r="BX139" s="17">
        <v>6.7108755880589399E-3</v>
      </c>
      <c r="BY139" s="17"/>
      <c r="BZ139" s="17">
        <v>3.4301436524049302E-2</v>
      </c>
      <c r="CA139" s="17">
        <v>6.7108755880589399E-3</v>
      </c>
    </row>
    <row r="140" spans="2:79" x14ac:dyDescent="0.25">
      <c r="B140" t="s">
        <v>150</v>
      </c>
      <c r="C140" s="17">
        <v>2.85451944524521E-2</v>
      </c>
      <c r="D140" s="17">
        <v>2.6701515870812698E-2</v>
      </c>
      <c r="E140" s="17">
        <v>3.3359688775681698E-2</v>
      </c>
      <c r="F140" s="17">
        <v>2.7751113130243699E-2</v>
      </c>
      <c r="G140" s="17">
        <v>1.2051375160549599E-2</v>
      </c>
      <c r="H140" s="17">
        <v>2.3672504015866201E-2</v>
      </c>
      <c r="I140" s="17">
        <v>4.0272101608355801E-2</v>
      </c>
      <c r="J140" s="17">
        <v>4.9246953607303398E-2</v>
      </c>
      <c r="K140" s="17">
        <v>2.01467368391605E-2</v>
      </c>
      <c r="L140" s="17">
        <v>2.5922963662864999E-2</v>
      </c>
      <c r="M140" s="17"/>
      <c r="N140" s="17">
        <v>2.53702592348393E-2</v>
      </c>
      <c r="O140" s="17">
        <v>6.5451161572314995E-2</v>
      </c>
      <c r="P140" s="17">
        <v>9.0601727220575995E-2</v>
      </c>
      <c r="Q140" s="17">
        <v>9.4733378297815807E-2</v>
      </c>
      <c r="R140" s="17"/>
      <c r="S140" s="17">
        <v>2.5312756477379E-2</v>
      </c>
      <c r="T140" s="17">
        <v>1.8478821898330101E-2</v>
      </c>
      <c r="U140" s="17">
        <v>6.4527409795625906E-2</v>
      </c>
      <c r="V140" s="17">
        <v>2.8385150366974001E-2</v>
      </c>
      <c r="W140" s="17">
        <v>2.4970895031373098E-2</v>
      </c>
      <c r="X140" s="17">
        <v>4.7745233855395801E-2</v>
      </c>
      <c r="Y140" s="17">
        <v>2.7537510395274599E-2</v>
      </c>
      <c r="Z140" s="17"/>
      <c r="AA140" s="17">
        <v>4.5151276175103602E-2</v>
      </c>
      <c r="AB140" s="17">
        <v>1.9956578688607798E-2</v>
      </c>
      <c r="AC140" s="17"/>
      <c r="AD140" s="17">
        <v>7.1019946749094495E-2</v>
      </c>
      <c r="AE140" s="17">
        <v>2.57217803050722E-2</v>
      </c>
      <c r="AF140" s="17">
        <v>4.2515580426681999E-2</v>
      </c>
      <c r="AG140" s="17"/>
      <c r="AH140" s="17">
        <v>7.6388427744659995E-2</v>
      </c>
      <c r="AI140" s="17">
        <v>2.6774813167977501E-2</v>
      </c>
      <c r="AJ140" s="17"/>
      <c r="AK140" s="17">
        <v>2.2428203414059399E-2</v>
      </c>
      <c r="AL140" s="17">
        <v>3.2642791910239E-2</v>
      </c>
      <c r="AM140" s="17"/>
      <c r="AN140" s="17">
        <v>2.8414559017112099E-2</v>
      </c>
      <c r="AO140" s="17">
        <v>9.4733378297815807E-2</v>
      </c>
      <c r="AP140" s="17"/>
      <c r="AQ140" s="17">
        <v>3.24944422585507E-2</v>
      </c>
      <c r="AR140" s="17">
        <v>2.7521193554139602E-2</v>
      </c>
      <c r="AS140" s="17"/>
      <c r="AT140" s="17">
        <v>7.7403164732049203E-3</v>
      </c>
      <c r="AU140" s="17">
        <v>2.85278136957378E-2</v>
      </c>
      <c r="AV140" s="17">
        <v>6.4677918148785998E-2</v>
      </c>
      <c r="AW140" s="17">
        <v>7.6827373514760405E-2</v>
      </c>
      <c r="AX140" s="17"/>
      <c r="AY140" s="17">
        <v>4.72481668830316E-2</v>
      </c>
      <c r="AZ140" s="17">
        <v>2.6309751207848699E-2</v>
      </c>
      <c r="BA140" s="17"/>
      <c r="BB140" s="17">
        <v>3.8896537929837702E-2</v>
      </c>
      <c r="BC140" s="17">
        <v>2.6289443975634302E-2</v>
      </c>
      <c r="BD140" s="17"/>
      <c r="BE140" s="17">
        <v>4.4886434412438302E-2</v>
      </c>
      <c r="BF140" s="17">
        <v>2.7305105975467699E-2</v>
      </c>
      <c r="BG140" s="17"/>
      <c r="BH140" s="17">
        <v>1.92000844318529E-2</v>
      </c>
      <c r="BI140" s="17">
        <v>2.92697300844715E-2</v>
      </c>
      <c r="BJ140" s="17"/>
      <c r="BK140" s="17">
        <v>3.4155975593200202E-2</v>
      </c>
      <c r="BL140" s="17">
        <v>2.8186092797199198E-2</v>
      </c>
      <c r="BM140" s="17"/>
      <c r="BN140" s="17">
        <v>3.4373834431047703E-2</v>
      </c>
      <c r="BO140" s="17">
        <v>2.8421738886648999E-2</v>
      </c>
      <c r="BP140" s="17"/>
      <c r="BQ140" s="17">
        <v>2.81648484824592E-2</v>
      </c>
      <c r="BR140" s="17">
        <v>2.85549327233055E-2</v>
      </c>
      <c r="BS140" s="17"/>
      <c r="BT140" s="17">
        <v>1.32596959018976E-2</v>
      </c>
      <c r="BU140" s="17">
        <v>2.9758221882252901E-2</v>
      </c>
      <c r="BV140" s="17"/>
      <c r="BW140" s="17">
        <v>4.4885203381104202E-2</v>
      </c>
      <c r="BX140" s="17">
        <v>2.01542153112821E-2</v>
      </c>
      <c r="BY140" s="17"/>
      <c r="BZ140" s="17">
        <v>4.4885203381104202E-2</v>
      </c>
      <c r="CA140" s="17">
        <v>2.01542153112821E-2</v>
      </c>
    </row>
    <row r="141" spans="2:79" x14ac:dyDescent="0.25">
      <c r="B141" t="s">
        <v>151</v>
      </c>
      <c r="C141" s="17">
        <v>2.7660545145132599E-2</v>
      </c>
      <c r="D141" s="17">
        <v>2.9326525345537199E-2</v>
      </c>
      <c r="E141" s="17">
        <v>2.8639964720915199E-2</v>
      </c>
      <c r="F141" s="17">
        <v>4.06467367229447E-2</v>
      </c>
      <c r="G141" s="17">
        <v>2.3968318038760199E-2</v>
      </c>
      <c r="H141" s="17">
        <v>2.35993806607744E-2</v>
      </c>
      <c r="I141" s="17">
        <v>2.31241929911719E-2</v>
      </c>
      <c r="J141" s="17">
        <v>2.4169655981415399E-2</v>
      </c>
      <c r="K141" s="17">
        <v>2.36135501945786E-2</v>
      </c>
      <c r="L141" s="17">
        <v>2.60471281331199E-2</v>
      </c>
      <c r="M141" s="17"/>
      <c r="N141" s="17">
        <v>2.5579279159768199E-2</v>
      </c>
      <c r="O141" s="17">
        <v>4.8922118647398601E-2</v>
      </c>
      <c r="P141" s="17">
        <v>8.2012341970095701E-2</v>
      </c>
      <c r="Q141" s="17">
        <v>9.2968203964409302E-2</v>
      </c>
      <c r="R141" s="17"/>
      <c r="S141" s="17">
        <v>3.0461481751039601E-2</v>
      </c>
      <c r="T141" s="17">
        <v>1.2564263134681401E-2</v>
      </c>
      <c r="U141" s="17">
        <v>3.7626967930797603E-2</v>
      </c>
      <c r="V141" s="17">
        <v>1.71235063362223E-2</v>
      </c>
      <c r="W141" s="17">
        <v>3.5234294457409297E-2</v>
      </c>
      <c r="X141" s="17">
        <v>5.4348564007698198E-2</v>
      </c>
      <c r="Y141" s="17">
        <v>3.6705464348777098E-2</v>
      </c>
      <c r="Z141" s="17"/>
      <c r="AA141" s="17">
        <v>3.6870982872659802E-2</v>
      </c>
      <c r="AB141" s="17">
        <v>2.2896934319910502E-2</v>
      </c>
      <c r="AC141" s="17"/>
      <c r="AD141" s="17">
        <v>2.7476038211137501E-2</v>
      </c>
      <c r="AE141" s="17">
        <v>3.8361970775326902E-2</v>
      </c>
      <c r="AF141" s="17">
        <v>4.2958771084372203E-2</v>
      </c>
      <c r="AG141" s="17"/>
      <c r="AH141" s="17">
        <v>3.4541395520862703E-2</v>
      </c>
      <c r="AI141" s="17">
        <v>2.7405927555805801E-2</v>
      </c>
      <c r="AJ141" s="17"/>
      <c r="AK141" s="17">
        <v>2.1026221958883901E-2</v>
      </c>
      <c r="AL141" s="17">
        <v>3.2104688622127599E-2</v>
      </c>
      <c r="AM141" s="17"/>
      <c r="AN141" s="17">
        <v>2.7531647599600501E-2</v>
      </c>
      <c r="AO141" s="17">
        <v>9.2968203964409302E-2</v>
      </c>
      <c r="AP141" s="17"/>
      <c r="AQ141" s="17">
        <v>3.4646103868703398E-2</v>
      </c>
      <c r="AR141" s="17">
        <v>2.5849258854840899E-2</v>
      </c>
      <c r="AS141" s="17"/>
      <c r="AT141" s="17">
        <v>1.43686584023768E-2</v>
      </c>
      <c r="AU141" s="17">
        <v>2.83348636064133E-2</v>
      </c>
      <c r="AV141" s="17">
        <v>5.07605461474138E-2</v>
      </c>
      <c r="AW141" s="17">
        <v>4.3213947453648698E-2</v>
      </c>
      <c r="AX141" s="17"/>
      <c r="AY141" s="17">
        <v>4.2348661634235903E-2</v>
      </c>
      <c r="AZ141" s="17">
        <v>2.59049712167965E-2</v>
      </c>
      <c r="BA141" s="17"/>
      <c r="BB141" s="17">
        <v>2.9864169942652199E-2</v>
      </c>
      <c r="BC141" s="17">
        <v>2.7180620002082798E-2</v>
      </c>
      <c r="BD141" s="17"/>
      <c r="BE141" s="17">
        <v>2.3307678022787302E-2</v>
      </c>
      <c r="BF141" s="17">
        <v>2.7990871385582001E-2</v>
      </c>
      <c r="BG141" s="17"/>
      <c r="BH141" s="17">
        <v>1.7769908986419301E-2</v>
      </c>
      <c r="BI141" s="17">
        <v>2.8427375958737899E-2</v>
      </c>
      <c r="BJ141" s="17"/>
      <c r="BK141" s="17">
        <v>4.3987516406148702E-2</v>
      </c>
      <c r="BL141" s="17">
        <v>2.66155850481299E-2</v>
      </c>
      <c r="BM141" s="17"/>
      <c r="BN141" s="17">
        <v>2.02802506174883E-2</v>
      </c>
      <c r="BO141" s="17">
        <v>2.7816866077640001E-2</v>
      </c>
      <c r="BP141" s="17"/>
      <c r="BQ141" s="17">
        <v>4.3153210689196198E-2</v>
      </c>
      <c r="BR141" s="17">
        <v>2.7263875309738599E-2</v>
      </c>
      <c r="BS141" s="17"/>
      <c r="BT141" s="17">
        <v>2.7269201056541199E-2</v>
      </c>
      <c r="BU141" s="17">
        <v>2.7691601450714101E-2</v>
      </c>
      <c r="BV141" s="17"/>
      <c r="BW141" s="17">
        <v>3.6536771452229402E-2</v>
      </c>
      <c r="BX141" s="17">
        <v>2.3102394037604598E-2</v>
      </c>
      <c r="BY141" s="17"/>
      <c r="BZ141" s="17">
        <v>3.6536771452229402E-2</v>
      </c>
      <c r="CA141" s="17">
        <v>2.3102394037604598E-2</v>
      </c>
    </row>
    <row r="142" spans="2:79" x14ac:dyDescent="0.25">
      <c r="B142" t="s">
        <v>152</v>
      </c>
      <c r="C142" s="17">
        <v>1.0206822851456399E-2</v>
      </c>
      <c r="D142" s="17">
        <v>1.75596421525485E-3</v>
      </c>
      <c r="E142" s="17">
        <v>1.78948872978387E-2</v>
      </c>
      <c r="F142" s="17">
        <v>9.6414189413667802E-3</v>
      </c>
      <c r="G142" s="17">
        <v>8.9570179173109991E-3</v>
      </c>
      <c r="H142" s="17">
        <v>5.7653591426720698E-3</v>
      </c>
      <c r="I142" s="17">
        <v>1.6020241467879101E-2</v>
      </c>
      <c r="J142" s="17">
        <v>1.9917083389983498E-3</v>
      </c>
      <c r="K142" s="17">
        <v>1.6340511840492501E-2</v>
      </c>
      <c r="L142" s="17">
        <v>2.2468023848796499E-2</v>
      </c>
      <c r="M142" s="17"/>
      <c r="N142" s="17">
        <v>7.7442973621991698E-3</v>
      </c>
      <c r="O142" s="17">
        <v>4.0561904663349503E-2</v>
      </c>
      <c r="P142" s="17">
        <v>4.7032845937639102E-2</v>
      </c>
      <c r="Q142" s="17">
        <v>6.45530759070123E-2</v>
      </c>
      <c r="R142" s="17"/>
      <c r="S142" s="17">
        <v>8.9877300447075096E-3</v>
      </c>
      <c r="T142" s="17">
        <v>2.1720828676126201E-2</v>
      </c>
      <c r="U142" s="17">
        <v>6.3758920322455996E-3</v>
      </c>
      <c r="V142" s="17">
        <v>8.0812660477138192E-3</v>
      </c>
      <c r="W142" s="17">
        <v>9.3364798453112307E-3</v>
      </c>
      <c r="X142" s="17">
        <v>1.8605314483141299E-2</v>
      </c>
      <c r="Y142" s="17">
        <v>3.30306298922103E-3</v>
      </c>
      <c r="Z142" s="17"/>
      <c r="AA142" s="17">
        <v>1.8354843897727201E-2</v>
      </c>
      <c r="AB142" s="17">
        <v>5.9926907538960898E-3</v>
      </c>
      <c r="AC142" s="17"/>
      <c r="AD142" s="17">
        <v>3.94453102017676E-2</v>
      </c>
      <c r="AE142" s="17">
        <v>2.02402498253062E-2</v>
      </c>
      <c r="AF142" s="17">
        <v>9.2954761424578897E-3</v>
      </c>
      <c r="AG142" s="17"/>
      <c r="AH142" s="17">
        <v>5.4410642751095299E-2</v>
      </c>
      <c r="AI142" s="17">
        <v>8.5711136807438294E-3</v>
      </c>
      <c r="AJ142" s="17"/>
      <c r="AK142" s="17">
        <v>7.4548983332236697E-3</v>
      </c>
      <c r="AL142" s="17">
        <v>1.20502584293668E-2</v>
      </c>
      <c r="AM142" s="17"/>
      <c r="AN142" s="17">
        <v>1.00995598021545E-2</v>
      </c>
      <c r="AO142" s="17">
        <v>6.45530759070123E-2</v>
      </c>
      <c r="AP142" s="17"/>
      <c r="AQ142" s="17">
        <v>1.4192353740922E-2</v>
      </c>
      <c r="AR142" s="17">
        <v>9.1734141084642493E-3</v>
      </c>
      <c r="AS142" s="17"/>
      <c r="AT142" s="17">
        <v>3.1407896432468102E-3</v>
      </c>
      <c r="AU142" s="17">
        <v>1.36284748274128E-2</v>
      </c>
      <c r="AV142" s="17">
        <v>1.31835754407191E-2</v>
      </c>
      <c r="AW142" s="17">
        <v>4.6047160750075901E-2</v>
      </c>
      <c r="AX142" s="17"/>
      <c r="AY142" s="17">
        <v>1.7210600091494301E-2</v>
      </c>
      <c r="AZ142" s="17">
        <v>9.3697074369915208E-3</v>
      </c>
      <c r="BA142" s="17"/>
      <c r="BB142" s="17">
        <v>9.8555492499087308E-3</v>
      </c>
      <c r="BC142" s="17">
        <v>1.0283519853128699E-2</v>
      </c>
      <c r="BD142" s="17"/>
      <c r="BE142" s="17">
        <v>1.31825452052531E-2</v>
      </c>
      <c r="BF142" s="17">
        <v>9.9810040634890108E-3</v>
      </c>
      <c r="BG142" s="17"/>
      <c r="BH142" s="17">
        <v>1.1553181591396099E-3</v>
      </c>
      <c r="BI142" s="17">
        <v>1.0908594971690199E-2</v>
      </c>
      <c r="BJ142" s="17"/>
      <c r="BK142" s="17">
        <v>7.0759526521346101E-3</v>
      </c>
      <c r="BL142" s="17">
        <v>1.04072050518586E-2</v>
      </c>
      <c r="BM142" s="17"/>
      <c r="BN142" s="17">
        <v>2.0731365386076799E-3</v>
      </c>
      <c r="BO142" s="17">
        <v>1.03791012645176E-2</v>
      </c>
      <c r="BP142" s="17"/>
      <c r="BQ142" s="17">
        <v>2.3101006853557801E-2</v>
      </c>
      <c r="BR142" s="17">
        <v>9.8766838039757703E-3</v>
      </c>
      <c r="BS142" s="17"/>
      <c r="BT142" s="17">
        <v>5.6044942809383002E-3</v>
      </c>
      <c r="BU142" s="17">
        <v>1.05720546938154E-2</v>
      </c>
      <c r="BV142" s="17"/>
      <c r="BW142" s="17">
        <v>1.8100047357936501E-2</v>
      </c>
      <c r="BX142" s="17">
        <v>6.1534663031433401E-3</v>
      </c>
      <c r="BY142" s="17"/>
      <c r="BZ142" s="17">
        <v>1.8100047357936501E-2</v>
      </c>
      <c r="CA142" s="17">
        <v>6.1534663031433401E-3</v>
      </c>
    </row>
    <row r="143" spans="2:79" x14ac:dyDescent="0.25">
      <c r="B143" t="s">
        <v>153</v>
      </c>
      <c r="C143" s="17">
        <v>1.88929435821273E-2</v>
      </c>
      <c r="D143" s="17">
        <v>2.1921162755303501E-2</v>
      </c>
      <c r="E143" s="17">
        <v>1.42909777334516E-2</v>
      </c>
      <c r="F143" s="17">
        <v>1.2988404177766401E-2</v>
      </c>
      <c r="G143" s="17">
        <v>1.50737496241122E-2</v>
      </c>
      <c r="H143" s="17">
        <v>2.1349605056472098E-2</v>
      </c>
      <c r="I143" s="17">
        <v>2.2258234726855099E-2</v>
      </c>
      <c r="J143" s="17">
        <v>2.2589733393071899E-2</v>
      </c>
      <c r="K143" s="17">
        <v>3.5021723806263103E-2</v>
      </c>
      <c r="L143" s="17">
        <v>1.5969978298003999E-2</v>
      </c>
      <c r="M143" s="17"/>
      <c r="N143" s="17">
        <v>1.7164407479197601E-2</v>
      </c>
      <c r="O143" s="17">
        <v>4.2202098210890798E-2</v>
      </c>
      <c r="P143" s="17">
        <v>3.3450236596777601E-2</v>
      </c>
      <c r="Q143" s="17">
        <v>5.1711159363275402E-2</v>
      </c>
      <c r="R143" s="17"/>
      <c r="S143" s="17">
        <v>2.25259442206623E-2</v>
      </c>
      <c r="T143" s="17">
        <v>2.2216490876627699E-2</v>
      </c>
      <c r="U143" s="17">
        <v>2.2529681631557601E-2</v>
      </c>
      <c r="V143" s="17">
        <v>1.1765714888350501E-2</v>
      </c>
      <c r="W143" s="17">
        <v>8.6757139862900807E-3</v>
      </c>
      <c r="X143" s="17">
        <v>3.07217153551919E-2</v>
      </c>
      <c r="Y143" s="17">
        <v>2.2358052421788101E-2</v>
      </c>
      <c r="Z143" s="17"/>
      <c r="AA143" s="17">
        <v>2.8019192567079399E-2</v>
      </c>
      <c r="AB143" s="17">
        <v>1.4172874922582601E-2</v>
      </c>
      <c r="AC143" s="17"/>
      <c r="AD143" s="17">
        <v>5.5999293940681802E-2</v>
      </c>
      <c r="AE143" s="17">
        <v>3.5042684916138003E-2</v>
      </c>
      <c r="AF143" s="17">
        <v>1.43819253887656E-2</v>
      </c>
      <c r="AG143" s="17"/>
      <c r="AH143" s="17">
        <v>2.3803217782343299E-2</v>
      </c>
      <c r="AI143" s="17">
        <v>1.87112447932389E-2</v>
      </c>
      <c r="AJ143" s="17"/>
      <c r="AK143" s="17">
        <v>1.46432323136092E-2</v>
      </c>
      <c r="AL143" s="17">
        <v>2.17397036935798E-2</v>
      </c>
      <c r="AM143" s="17"/>
      <c r="AN143" s="17">
        <v>1.8828170360434601E-2</v>
      </c>
      <c r="AO143" s="17">
        <v>5.1711159363275402E-2</v>
      </c>
      <c r="AP143" s="17"/>
      <c r="AQ143" s="17">
        <v>3.9585425550744499E-2</v>
      </c>
      <c r="AR143" s="17">
        <v>1.35275876549917E-2</v>
      </c>
      <c r="AS143" s="17"/>
      <c r="AT143" s="17">
        <v>1.2025121618503999E-2</v>
      </c>
      <c r="AU143" s="17">
        <v>1.5194438966796901E-2</v>
      </c>
      <c r="AV143" s="17">
        <v>3.4119420864406398E-2</v>
      </c>
      <c r="AW143" s="17">
        <v>7.4754647392777096E-2</v>
      </c>
      <c r="AX143" s="17"/>
      <c r="AY143" s="17">
        <v>3.0274596285561901E-2</v>
      </c>
      <c r="AZ143" s="17">
        <v>1.7532569516306901E-2</v>
      </c>
      <c r="BA143" s="17"/>
      <c r="BB143" s="17">
        <v>2.0657561108784001E-2</v>
      </c>
      <c r="BC143" s="17">
        <v>1.8508586256577E-2</v>
      </c>
      <c r="BD143" s="17"/>
      <c r="BE143" s="17">
        <v>3.2222680826825001E-2</v>
      </c>
      <c r="BF143" s="17">
        <v>1.7881389159154801E-2</v>
      </c>
      <c r="BG143" s="17"/>
      <c r="BH143" s="17">
        <v>9.6481248521779108E-3</v>
      </c>
      <c r="BI143" s="17">
        <v>1.96097035310893E-2</v>
      </c>
      <c r="BJ143" s="17"/>
      <c r="BK143" s="17">
        <v>9.6576560989235592E-3</v>
      </c>
      <c r="BL143" s="17">
        <v>1.9484021176986499E-2</v>
      </c>
      <c r="BM143" s="17"/>
      <c r="BN143" s="17">
        <v>0.115737790235976</v>
      </c>
      <c r="BO143" s="17">
        <v>1.6841687134195801E-2</v>
      </c>
      <c r="BP143" s="17"/>
      <c r="BQ143" s="17">
        <v>8.2151251494161595E-2</v>
      </c>
      <c r="BR143" s="17">
        <v>1.72732957226031E-2</v>
      </c>
      <c r="BS143" s="17"/>
      <c r="BT143" s="17">
        <v>1.9510078192538801E-2</v>
      </c>
      <c r="BU143" s="17">
        <v>1.88439689799688E-2</v>
      </c>
      <c r="BV143" s="17"/>
      <c r="BW143" s="17">
        <v>2.7902838156247198E-2</v>
      </c>
      <c r="BX143" s="17">
        <v>1.4266150673647801E-2</v>
      </c>
      <c r="BY143" s="17"/>
      <c r="BZ143" s="17">
        <v>2.7902838156247198E-2</v>
      </c>
      <c r="CA143" s="17">
        <v>1.4266150673647801E-2</v>
      </c>
    </row>
    <row r="144" spans="2:79" x14ac:dyDescent="0.25">
      <c r="B144" t="s">
        <v>154</v>
      </c>
      <c r="C144" s="17">
        <v>1.52845545368507E-2</v>
      </c>
      <c r="D144" s="17">
        <v>1.13061860935404E-2</v>
      </c>
      <c r="E144" s="17">
        <v>5.8633547134630199E-3</v>
      </c>
      <c r="F144" s="17">
        <v>5.7019128437899398E-3</v>
      </c>
      <c r="G144" s="17">
        <v>4.0500255267765503E-2</v>
      </c>
      <c r="H144" s="17">
        <v>1.01303910902967E-2</v>
      </c>
      <c r="I144" s="17">
        <v>1.2003424954391301E-2</v>
      </c>
      <c r="J144" s="17">
        <v>2.9751129692857901E-2</v>
      </c>
      <c r="K144" s="17">
        <v>2.19962602442682E-2</v>
      </c>
      <c r="L144" s="17">
        <v>5.3476748338873196E-3</v>
      </c>
      <c r="M144" s="17"/>
      <c r="N144" s="17">
        <v>1.3907623086123099E-2</v>
      </c>
      <c r="O144" s="17">
        <v>3.0170641175123102E-2</v>
      </c>
      <c r="P144" s="17">
        <v>4.9341174684989303E-2</v>
      </c>
      <c r="Q144" s="17">
        <v>4.2890366277754999E-2</v>
      </c>
      <c r="R144" s="17"/>
      <c r="S144" s="17">
        <v>1.98479923613172E-2</v>
      </c>
      <c r="T144" s="17">
        <v>2.2117494080567301E-2</v>
      </c>
      <c r="U144" s="17">
        <v>2.26022986165977E-2</v>
      </c>
      <c r="V144" s="17">
        <v>5.8146842646269901E-3</v>
      </c>
      <c r="W144" s="17">
        <v>1.1486136224621E-2</v>
      </c>
      <c r="X144" s="17">
        <v>1.25591042626087E-2</v>
      </c>
      <c r="Y144" s="17">
        <v>2.1533536846807401E-2</v>
      </c>
      <c r="Z144" s="17"/>
      <c r="AA144" s="17">
        <v>2.5965656956514E-2</v>
      </c>
      <c r="AB144" s="17">
        <v>9.7603203346533895E-3</v>
      </c>
      <c r="AC144" s="17"/>
      <c r="AD144" s="17">
        <v>2.7627728651156799E-2</v>
      </c>
      <c r="AE144" s="17">
        <v>2.2998395028112802E-2</v>
      </c>
      <c r="AF144" s="17">
        <v>2.3502807410034399E-2</v>
      </c>
      <c r="AG144" s="17"/>
      <c r="AH144" s="17">
        <v>5.9975930837281701E-3</v>
      </c>
      <c r="AI144" s="17">
        <v>1.5628207371637701E-2</v>
      </c>
      <c r="AJ144" s="17"/>
      <c r="AK144" s="17">
        <v>1.21234162204087E-2</v>
      </c>
      <c r="AL144" s="17">
        <v>1.7402110741832299E-2</v>
      </c>
      <c r="AM144" s="17"/>
      <c r="AN144" s="17">
        <v>1.5230069022591599E-2</v>
      </c>
      <c r="AO144" s="17">
        <v>4.2890366277754999E-2</v>
      </c>
      <c r="AP144" s="17"/>
      <c r="AQ144" s="17">
        <v>2.3522400823848998E-2</v>
      </c>
      <c r="AR144" s="17">
        <v>1.31485624664064E-2</v>
      </c>
      <c r="AS144" s="17"/>
      <c r="AT144" s="17">
        <v>8.0509850695438603E-3</v>
      </c>
      <c r="AU144" s="17">
        <v>1.7348627186371601E-2</v>
      </c>
      <c r="AV144" s="17">
        <v>2.4737284085527701E-2</v>
      </c>
      <c r="AW144" s="17">
        <v>2.1691343923542598E-2</v>
      </c>
      <c r="AX144" s="17"/>
      <c r="AY144" s="17">
        <v>3.2905188862461E-2</v>
      </c>
      <c r="AZ144" s="17">
        <v>1.3178476045048499E-2</v>
      </c>
      <c r="BA144" s="17"/>
      <c r="BB144" s="17">
        <v>1.5136809328343499E-2</v>
      </c>
      <c r="BC144" s="17">
        <v>1.53169587021184E-2</v>
      </c>
      <c r="BD144" s="17"/>
      <c r="BE144" s="17">
        <v>1.05214316965758E-2</v>
      </c>
      <c r="BF144" s="17">
        <v>1.5646013873054601E-2</v>
      </c>
      <c r="BG144" s="17"/>
      <c r="BH144" s="17">
        <v>1.2499445780069399E-2</v>
      </c>
      <c r="BI144" s="17">
        <v>1.55004867761597E-2</v>
      </c>
      <c r="BJ144" s="17"/>
      <c r="BK144" s="17">
        <v>8.8920672790728794E-3</v>
      </c>
      <c r="BL144" s="17">
        <v>1.5693687008402499E-2</v>
      </c>
      <c r="BM144" s="17"/>
      <c r="BN144" s="17">
        <v>2.2786621931363198E-2</v>
      </c>
      <c r="BO144" s="17">
        <v>1.51256543511669E-2</v>
      </c>
      <c r="BP144" s="17"/>
      <c r="BQ144" s="17">
        <v>3.1088523378879601E-2</v>
      </c>
      <c r="BR144" s="17">
        <v>1.48799141796888E-2</v>
      </c>
      <c r="BS144" s="17"/>
      <c r="BT144" s="17">
        <v>2.92764995577642E-2</v>
      </c>
      <c r="BU144" s="17">
        <v>1.41741809987878E-2</v>
      </c>
      <c r="BV144" s="17"/>
      <c r="BW144" s="17">
        <v>2.5870986614787501E-2</v>
      </c>
      <c r="BX144" s="17">
        <v>9.8481725169108705E-3</v>
      </c>
      <c r="BY144" s="17"/>
      <c r="BZ144" s="17">
        <v>2.5870986614787501E-2</v>
      </c>
      <c r="CA144" s="17">
        <v>9.8481725169108705E-3</v>
      </c>
    </row>
    <row r="145" spans="2:79" x14ac:dyDescent="0.25">
      <c r="B145" t="s">
        <v>155</v>
      </c>
      <c r="C145" s="17">
        <v>9.9135540516961003E-3</v>
      </c>
      <c r="D145" s="17">
        <v>8.5501551937673705E-3</v>
      </c>
      <c r="E145" s="17">
        <v>1.2142740005533701E-3</v>
      </c>
      <c r="F145" s="17">
        <v>1.04558223064403E-2</v>
      </c>
      <c r="G145" s="17">
        <v>3.4899977933446698E-3</v>
      </c>
      <c r="H145" s="17">
        <v>2.3213926143624799E-2</v>
      </c>
      <c r="I145" s="17">
        <v>8.48869748199888E-3</v>
      </c>
      <c r="J145" s="17">
        <v>2.38161881435595E-2</v>
      </c>
      <c r="K145" s="17">
        <v>5.2290153225589102E-3</v>
      </c>
      <c r="L145" s="17">
        <v>4.65678360217406E-3</v>
      </c>
      <c r="M145" s="17"/>
      <c r="N145" s="17">
        <v>8.8049179286904204E-3</v>
      </c>
      <c r="O145" s="17">
        <v>2.5546097226055501E-2</v>
      </c>
      <c r="P145" s="17">
        <v>1.7058070117667301E-2</v>
      </c>
      <c r="Q145" s="17">
        <v>2.09694545059518E-2</v>
      </c>
      <c r="R145" s="17"/>
      <c r="S145" s="17">
        <v>1.0491499477981E-2</v>
      </c>
      <c r="T145" s="17">
        <v>9.0329747732031396E-3</v>
      </c>
      <c r="U145" s="17">
        <v>2.1036627367082401E-2</v>
      </c>
      <c r="V145" s="17">
        <v>3.4421982054318899E-3</v>
      </c>
      <c r="W145" s="17">
        <v>1.0851550709291899E-2</v>
      </c>
      <c r="X145" s="17">
        <v>8.0741966891012592E-3</v>
      </c>
      <c r="Y145" s="17">
        <v>1.11931400075823E-2</v>
      </c>
      <c r="Z145" s="17"/>
      <c r="AA145" s="17">
        <v>2.0973257337624899E-2</v>
      </c>
      <c r="AB145" s="17">
        <v>4.1935086146440001E-3</v>
      </c>
      <c r="AC145" s="17"/>
      <c r="AD145" s="17">
        <v>2.13765132701202E-2</v>
      </c>
      <c r="AE145" s="17">
        <v>1.07889941073565E-2</v>
      </c>
      <c r="AF145" s="17">
        <v>2.1687212681079999E-2</v>
      </c>
      <c r="AG145" s="17"/>
      <c r="AH145" s="17">
        <v>5.3606594651575499E-3</v>
      </c>
      <c r="AI145" s="17">
        <v>1.00820284379685E-2</v>
      </c>
      <c r="AJ145" s="17"/>
      <c r="AK145" s="17">
        <v>1.1813503539586099E-2</v>
      </c>
      <c r="AL145" s="17">
        <v>8.64083219504495E-3</v>
      </c>
      <c r="AM145" s="17"/>
      <c r="AN145" s="17">
        <v>9.8917330515566806E-3</v>
      </c>
      <c r="AO145" s="17">
        <v>2.09694545059518E-2</v>
      </c>
      <c r="AP145" s="17"/>
      <c r="AQ145" s="17">
        <v>1.9368742962751099E-2</v>
      </c>
      <c r="AR145" s="17">
        <v>7.4619170782747896E-3</v>
      </c>
      <c r="AS145" s="17"/>
      <c r="AT145" s="17">
        <v>2.9102554142010299E-3</v>
      </c>
      <c r="AU145" s="17">
        <v>8.9270926909170208E-3</v>
      </c>
      <c r="AV145" s="17">
        <v>2.3120119132647301E-2</v>
      </c>
      <c r="AW145" s="17">
        <v>3.5134223983589903E-2</v>
      </c>
      <c r="AX145" s="17"/>
      <c r="AY145" s="17">
        <v>3.5404717549767498E-2</v>
      </c>
      <c r="AZ145" s="17">
        <v>6.8667629894543199E-3</v>
      </c>
      <c r="BA145" s="17"/>
      <c r="BB145" s="17">
        <v>1.62006628151815E-2</v>
      </c>
      <c r="BC145" s="17">
        <v>8.54337771155648E-3</v>
      </c>
      <c r="BD145" s="17"/>
      <c r="BE145" s="17">
        <v>1.2476335796325001E-2</v>
      </c>
      <c r="BF145" s="17">
        <v>9.7190721079560699E-3</v>
      </c>
      <c r="BG145" s="17"/>
      <c r="BH145" s="17">
        <v>1.2389656981353599E-3</v>
      </c>
      <c r="BI145" s="17">
        <v>1.05861034750203E-2</v>
      </c>
      <c r="BJ145" s="17"/>
      <c r="BK145" s="17">
        <v>1.27325193254473E-2</v>
      </c>
      <c r="BL145" s="17">
        <v>9.7331344148379392E-3</v>
      </c>
      <c r="BM145" s="17"/>
      <c r="BN145" s="17">
        <v>1.07475411765053E-3</v>
      </c>
      <c r="BO145" s="17">
        <v>1.01007673726226E-2</v>
      </c>
      <c r="BP145" s="17"/>
      <c r="BQ145" s="17">
        <v>3.9467840413015903E-2</v>
      </c>
      <c r="BR145" s="17">
        <v>9.1568544461448301E-3</v>
      </c>
      <c r="BS145" s="17"/>
      <c r="BT145" s="17">
        <v>9.5814987417086901E-3</v>
      </c>
      <c r="BU145" s="17">
        <v>9.9399053151431899E-3</v>
      </c>
      <c r="BV145" s="17"/>
      <c r="BW145" s="17">
        <v>2.0965230656990502E-2</v>
      </c>
      <c r="BX145" s="17">
        <v>4.2382580175934501E-3</v>
      </c>
      <c r="BY145" s="17"/>
      <c r="BZ145" s="17">
        <v>2.0965230656990502E-2</v>
      </c>
      <c r="CA145" s="17">
        <v>4.2382580175934501E-3</v>
      </c>
    </row>
    <row r="146" spans="2:79" x14ac:dyDescent="0.25">
      <c r="B146" t="s">
        <v>156</v>
      </c>
      <c r="C146" s="17">
        <v>0.249092072253907</v>
      </c>
      <c r="D146" s="17">
        <v>0.16223075391870101</v>
      </c>
      <c r="E146" s="17">
        <v>0.23819136537086899</v>
      </c>
      <c r="F146" s="17">
        <v>0.16334643777740901</v>
      </c>
      <c r="G146" s="17">
        <v>0.40870557575952099</v>
      </c>
      <c r="H146" s="17">
        <v>0.182631248245715</v>
      </c>
      <c r="I146" s="17">
        <v>0.26291316036436602</v>
      </c>
      <c r="J146" s="17">
        <v>0.29703405601744598</v>
      </c>
      <c r="K146" s="17">
        <v>0.34178580241203299</v>
      </c>
      <c r="L146" s="17">
        <v>0.34086720070882798</v>
      </c>
      <c r="M146" s="17"/>
      <c r="N146" s="17">
        <v>0.26376612102050201</v>
      </c>
      <c r="O146" s="17">
        <v>6.6441730118711601E-2</v>
      </c>
      <c r="P146" s="17">
        <v>2.1252526563010798E-2</v>
      </c>
      <c r="Q146" s="17">
        <v>2.0421141282321E-2</v>
      </c>
      <c r="R146" s="17"/>
      <c r="S146" s="17">
        <v>0.19140996982963401</v>
      </c>
      <c r="T146" s="17">
        <v>0.23399959029040401</v>
      </c>
      <c r="U146" s="17">
        <v>0.16584311779931701</v>
      </c>
      <c r="V146" s="17">
        <v>0.329516611031199</v>
      </c>
      <c r="W146" s="17">
        <v>0.18901151367475899</v>
      </c>
      <c r="X146" s="17">
        <v>0.23066813446563</v>
      </c>
      <c r="Y146" s="17">
        <v>0.306040740636777</v>
      </c>
      <c r="Z146" s="17"/>
      <c r="AA146" s="17">
        <v>0.23431346975065401</v>
      </c>
      <c r="AB146" s="17">
        <v>0.25673552123524601</v>
      </c>
      <c r="AC146" s="17"/>
      <c r="AD146" s="17">
        <v>0.22644585371406301</v>
      </c>
      <c r="AE146" s="17">
        <v>0.31413734691572498</v>
      </c>
      <c r="AF146" s="17">
        <v>0.239408208880521</v>
      </c>
      <c r="AG146" s="17"/>
      <c r="AH146" s="17">
        <v>0.218525640754343</v>
      </c>
      <c r="AI146" s="17">
        <v>0.25022314627496001</v>
      </c>
      <c r="AJ146" s="17"/>
      <c r="AK146" s="17">
        <v>0.21929730361105501</v>
      </c>
      <c r="AL146" s="17">
        <v>0.26905073615908998</v>
      </c>
      <c r="AM146" s="17"/>
      <c r="AN146" s="17">
        <v>0.24954339943772699</v>
      </c>
      <c r="AO146" s="17">
        <v>2.0421141282321E-2</v>
      </c>
      <c r="AP146" s="17"/>
      <c r="AQ146" s="17">
        <v>0.29768981940373401</v>
      </c>
      <c r="AR146" s="17">
        <v>0.236491157046576</v>
      </c>
      <c r="AS146" s="17"/>
      <c r="AT146" s="17">
        <v>0.236354544578398</v>
      </c>
      <c r="AU146" s="17">
        <v>0.27941097558304601</v>
      </c>
      <c r="AV146" s="17">
        <v>0.22082038871988599</v>
      </c>
      <c r="AW146" s="17">
        <v>0.180312995075224</v>
      </c>
      <c r="AX146" s="17"/>
      <c r="AY146" s="17">
        <v>0.29763905355019299</v>
      </c>
      <c r="AZ146" s="17">
        <v>0.243289570978375</v>
      </c>
      <c r="BA146" s="17"/>
      <c r="BB146" s="17">
        <v>0.147558477042186</v>
      </c>
      <c r="BC146" s="17">
        <v>0.27122513723818398</v>
      </c>
      <c r="BD146" s="17"/>
      <c r="BE146" s="17">
        <v>0.343307682290168</v>
      </c>
      <c r="BF146" s="17">
        <v>0.24194232764186299</v>
      </c>
      <c r="BG146" s="17"/>
      <c r="BH146" s="17">
        <v>0.17701481925564799</v>
      </c>
      <c r="BI146" s="17">
        <v>0.25468029303891698</v>
      </c>
      <c r="BJ146" s="17"/>
      <c r="BK146" s="17">
        <v>0.101935097295795</v>
      </c>
      <c r="BL146" s="17">
        <v>0.258510424523198</v>
      </c>
      <c r="BM146" s="17"/>
      <c r="BN146" s="17">
        <v>6.9153495981119001E-2</v>
      </c>
      <c r="BO146" s="17">
        <v>0.25290332476309302</v>
      </c>
      <c r="BP146" s="17"/>
      <c r="BQ146" s="17">
        <v>0.15306789706139901</v>
      </c>
      <c r="BR146" s="17">
        <v>0.25155064813028699</v>
      </c>
      <c r="BS146" s="17"/>
      <c r="BT146" s="17">
        <v>0.42097113561438299</v>
      </c>
      <c r="BU146" s="17">
        <v>0.235452084145231</v>
      </c>
      <c r="BV146" s="17"/>
      <c r="BW146" s="17">
        <v>0.23531017713066599</v>
      </c>
      <c r="BX146" s="17">
        <v>0.256169399751699</v>
      </c>
      <c r="BY146" s="17"/>
      <c r="BZ146" s="17">
        <v>0.23531017713066599</v>
      </c>
      <c r="CA146" s="17">
        <v>0.256169399751699</v>
      </c>
    </row>
    <row r="147" spans="2:79" x14ac:dyDescent="0.25">
      <c r="B147" t="s">
        <v>75</v>
      </c>
      <c r="C147" s="17">
        <v>1.5981166550004901E-2</v>
      </c>
      <c r="D147" s="17">
        <v>2.0930817813470601E-2</v>
      </c>
      <c r="E147" s="17">
        <v>7.9793687076486798E-3</v>
      </c>
      <c r="F147" s="17">
        <v>1.80350884379024E-2</v>
      </c>
      <c r="G147" s="17">
        <v>1.37877906717462E-2</v>
      </c>
      <c r="H147" s="17">
        <v>1.4908736221601901E-2</v>
      </c>
      <c r="I147" s="17">
        <v>1.10173106755287E-2</v>
      </c>
      <c r="J147" s="17">
        <v>1.2917067149343899E-2</v>
      </c>
      <c r="K147" s="17">
        <v>2.1121163156870699E-2</v>
      </c>
      <c r="L147" s="17">
        <v>4.8238525032027399E-2</v>
      </c>
      <c r="M147" s="17"/>
      <c r="N147" s="17">
        <v>1.5694723075164799E-2</v>
      </c>
      <c r="O147" s="17">
        <v>2.0059834053060801E-2</v>
      </c>
      <c r="P147" s="17">
        <v>1.60546508748599E-2</v>
      </c>
      <c r="Q147" s="17">
        <v>2.6366164569837699E-2</v>
      </c>
      <c r="R147" s="17"/>
      <c r="S147" s="17">
        <v>8.7020967017209898E-3</v>
      </c>
      <c r="T147" s="17">
        <v>8.2317781109256701E-3</v>
      </c>
      <c r="U147" s="17">
        <v>6.8841954446924899E-4</v>
      </c>
      <c r="V147" s="17">
        <v>1.5441569679586299E-2</v>
      </c>
      <c r="W147" s="17">
        <v>1.02868627409341E-2</v>
      </c>
      <c r="X147" s="17">
        <v>9.0790235293208097E-3</v>
      </c>
      <c r="Y147" s="17">
        <v>4.7009884493083897E-3</v>
      </c>
      <c r="Z147" s="17"/>
      <c r="AA147" s="17">
        <v>9.4587393418242797E-3</v>
      </c>
      <c r="AB147" s="17">
        <v>1.93545463800158E-2</v>
      </c>
      <c r="AC147" s="17"/>
      <c r="AD147" s="17">
        <v>1.0174219996233499E-3</v>
      </c>
      <c r="AE147" s="17">
        <v>3.1979615847926298E-4</v>
      </c>
      <c r="AF147" s="17">
        <v>1.2984288702709901E-2</v>
      </c>
      <c r="AG147" s="17"/>
      <c r="AH147" s="17">
        <v>1.75950175206267E-5</v>
      </c>
      <c r="AI147" s="17">
        <v>1.65718793076873E-2</v>
      </c>
      <c r="AJ147" s="17"/>
      <c r="AK147" s="17">
        <v>2.1313960356277299E-2</v>
      </c>
      <c r="AL147" s="17">
        <v>1.24088804037061E-2</v>
      </c>
      <c r="AM147" s="17"/>
      <c r="AN147" s="17">
        <v>1.59606697081442E-2</v>
      </c>
      <c r="AO147" s="17">
        <v>2.6366164569837699E-2</v>
      </c>
      <c r="AP147" s="17"/>
      <c r="AQ147" s="17">
        <v>1.07542533656305E-2</v>
      </c>
      <c r="AR147" s="17">
        <v>1.7336453444875201E-2</v>
      </c>
      <c r="AS147" s="17"/>
      <c r="AT147" s="17">
        <v>2.43737298590932E-2</v>
      </c>
      <c r="AU147" s="17">
        <v>1.21710574624383E-2</v>
      </c>
      <c r="AV147" s="17">
        <v>7.1395390558220001E-3</v>
      </c>
      <c r="AW147" s="17">
        <v>1.82060842678737E-2</v>
      </c>
      <c r="AX147" s="17"/>
      <c r="AY147" s="17">
        <v>7.2826876432658698E-3</v>
      </c>
      <c r="AZ147" s="17">
        <v>1.7020838504961201E-2</v>
      </c>
      <c r="BA147" s="17"/>
      <c r="BB147" s="17">
        <v>4.8410230901262301E-3</v>
      </c>
      <c r="BC147" s="17">
        <v>1.8409429474227201E-2</v>
      </c>
      <c r="BD147" s="17"/>
      <c r="BE147" s="17">
        <v>1.2232868993264E-2</v>
      </c>
      <c r="BF147" s="17">
        <v>1.6265613790226899E-2</v>
      </c>
      <c r="BG147" s="17"/>
      <c r="BH147" s="17">
        <v>1.8348313085405198E-2</v>
      </c>
      <c r="BI147" s="17">
        <v>1.5797639335522799E-2</v>
      </c>
      <c r="BJ147" s="17"/>
      <c r="BK147" s="17">
        <v>2.5530556696518599E-2</v>
      </c>
      <c r="BL147" s="17">
        <v>1.53699857318183E-2</v>
      </c>
      <c r="BM147" s="17"/>
      <c r="BN147" s="17">
        <v>2.63467600243453E-2</v>
      </c>
      <c r="BO147" s="17">
        <v>1.57616144397426E-2</v>
      </c>
      <c r="BP147" s="17"/>
      <c r="BQ147" s="17">
        <v>2.9129856926809702E-3</v>
      </c>
      <c r="BR147" s="17">
        <v>1.6315760563851599E-2</v>
      </c>
      <c r="BS147" s="17"/>
      <c r="BT147" s="17">
        <v>6.9284961033288698E-5</v>
      </c>
      <c r="BU147" s="17">
        <v>1.72439025192197E-2</v>
      </c>
      <c r="BV147" s="17"/>
      <c r="BW147" s="17">
        <v>9.4562701440557093E-3</v>
      </c>
      <c r="BX147" s="17">
        <v>1.93318544155794E-2</v>
      </c>
      <c r="BY147" s="17"/>
      <c r="BZ147" s="17">
        <v>9.4562701440557093E-3</v>
      </c>
      <c r="CA147" s="17">
        <v>1.93318544155794E-2</v>
      </c>
    </row>
    <row r="148" spans="2:79" x14ac:dyDescent="0.25">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c r="CA148" s="17"/>
    </row>
    <row r="149" spans="2:79" x14ac:dyDescent="0.25">
      <c r="B149" s="6" t="s">
        <v>158</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row>
    <row r="150" spans="2:79" x14ac:dyDescent="0.25">
      <c r="B150" s="24" t="s">
        <v>77</v>
      </c>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c r="CA150" s="17"/>
    </row>
    <row r="151" spans="2:79" x14ac:dyDescent="0.25">
      <c r="B151" t="s">
        <v>145</v>
      </c>
      <c r="C151" s="17">
        <v>0.50957340058316902</v>
      </c>
      <c r="D151" s="17">
        <v>0.60544490729507305</v>
      </c>
      <c r="E151" s="17">
        <v>0.49060970701745199</v>
      </c>
      <c r="F151" s="17">
        <v>0.65664086384436304</v>
      </c>
      <c r="G151" s="17">
        <v>0.30798494679515598</v>
      </c>
      <c r="H151" s="17">
        <v>0.64222166583114904</v>
      </c>
      <c r="I151" s="17">
        <v>0.48685777743883601</v>
      </c>
      <c r="J151" s="17">
        <v>0.39560040045144801</v>
      </c>
      <c r="K151" s="17">
        <v>0.39013661744456302</v>
      </c>
      <c r="L151" s="17">
        <v>0.36573956210326902</v>
      </c>
      <c r="M151" s="17"/>
      <c r="N151" s="17">
        <v>0.52558215819994103</v>
      </c>
      <c r="O151" s="17">
        <v>0.33324220368715701</v>
      </c>
      <c r="P151" s="17">
        <v>0.15436687657991899</v>
      </c>
      <c r="Q151" s="17">
        <v>8.7088970348341205E-2</v>
      </c>
      <c r="R151" s="17"/>
      <c r="S151" s="17">
        <v>0.59467015061164996</v>
      </c>
      <c r="T151" s="17">
        <v>0.50037603173216805</v>
      </c>
      <c r="U151" s="17">
        <v>0.49381123339709898</v>
      </c>
      <c r="V151" s="17">
        <v>0.47099887852577299</v>
      </c>
      <c r="W151" s="17">
        <v>0.56145266944070904</v>
      </c>
      <c r="X151" s="17">
        <v>0.45309468383342799</v>
      </c>
      <c r="Y151" s="17">
        <v>0.43473981935408101</v>
      </c>
      <c r="Z151" s="17"/>
      <c r="AA151" s="17">
        <v>0.38107181856127698</v>
      </c>
      <c r="AB151" s="17">
        <v>0.57603403419107801</v>
      </c>
      <c r="AC151" s="17"/>
      <c r="AD151" s="17">
        <v>0.267996948790102</v>
      </c>
      <c r="AE151" s="17">
        <v>0.25926829881091501</v>
      </c>
      <c r="AF151" s="17">
        <v>0.43510470969109499</v>
      </c>
      <c r="AG151" s="17"/>
      <c r="AH151" s="17">
        <v>0.222422754533013</v>
      </c>
      <c r="AI151" s="17">
        <v>0.52019906474944899</v>
      </c>
      <c r="AJ151" s="17"/>
      <c r="AK151" s="17">
        <v>0.56212908920575799</v>
      </c>
      <c r="AL151" s="17">
        <v>0.47436784694731599</v>
      </c>
      <c r="AM151" s="17"/>
      <c r="AN151" s="17">
        <v>0.51040725693428202</v>
      </c>
      <c r="AO151" s="17">
        <v>8.7088970348341205E-2</v>
      </c>
      <c r="AP151" s="17"/>
      <c r="AQ151" s="17">
        <v>0.36377327410501098</v>
      </c>
      <c r="AR151" s="17">
        <v>0.54737793142500402</v>
      </c>
      <c r="AS151" s="17"/>
      <c r="AT151" s="17">
        <v>0.62701962788959098</v>
      </c>
      <c r="AU151" s="17">
        <v>0.48774094612885499</v>
      </c>
      <c r="AV151" s="17">
        <v>0.35606882479176399</v>
      </c>
      <c r="AW151" s="17">
        <v>0.17997704738518799</v>
      </c>
      <c r="AX151" s="17"/>
      <c r="AY151" s="17">
        <v>0.27604246879751798</v>
      </c>
      <c r="AZ151" s="17">
        <v>0.53748581641994897</v>
      </c>
      <c r="BA151" s="17"/>
      <c r="BB151" s="17">
        <v>0.61246879164472601</v>
      </c>
      <c r="BC151" s="17">
        <v>0.48715356857229802</v>
      </c>
      <c r="BD151" s="17"/>
      <c r="BE151" s="17">
        <v>0.30984191706757802</v>
      </c>
      <c r="BF151" s="17">
        <v>0.52473043345247194</v>
      </c>
      <c r="BG151" s="17"/>
      <c r="BH151" s="17">
        <v>0.60396308811945598</v>
      </c>
      <c r="BI151" s="17">
        <v>0.50225527465800901</v>
      </c>
      <c r="BJ151" s="17"/>
      <c r="BK151" s="17">
        <v>0.58134999078085603</v>
      </c>
      <c r="BL151" s="17">
        <v>0.50497954961985103</v>
      </c>
      <c r="BM151" s="17"/>
      <c r="BN151" s="17">
        <v>0.47659377956603699</v>
      </c>
      <c r="BO151" s="17">
        <v>0.51027193708355201</v>
      </c>
      <c r="BP151" s="17"/>
      <c r="BQ151" s="17">
        <v>0.283530468996739</v>
      </c>
      <c r="BR151" s="17">
        <v>0.51536093999718002</v>
      </c>
      <c r="BS151" s="17"/>
      <c r="BT151" s="17">
        <v>0.32187363737748798</v>
      </c>
      <c r="BU151" s="17">
        <v>0.52446888865525199</v>
      </c>
      <c r="BV151" s="17"/>
      <c r="BW151" s="17">
        <v>0.38256967828598498</v>
      </c>
      <c r="BX151" s="17">
        <v>0.57479280097027297</v>
      </c>
      <c r="BY151" s="17"/>
      <c r="BZ151" s="17">
        <v>0.38256967828598498</v>
      </c>
      <c r="CA151" s="17">
        <v>0.57479280097027297</v>
      </c>
    </row>
    <row r="152" spans="2:79" x14ac:dyDescent="0.25">
      <c r="B152" t="s">
        <v>146</v>
      </c>
      <c r="C152" s="17">
        <v>6.3260351023772698E-2</v>
      </c>
      <c r="D152" s="17">
        <v>5.3658361785941099E-2</v>
      </c>
      <c r="E152" s="17">
        <v>7.0509170490779302E-2</v>
      </c>
      <c r="F152" s="17">
        <v>5.6864907489565499E-2</v>
      </c>
      <c r="G152" s="17">
        <v>6.9106245850717202E-2</v>
      </c>
      <c r="H152" s="17">
        <v>3.88850072244269E-2</v>
      </c>
      <c r="I152" s="17">
        <v>8.3642356057934103E-2</v>
      </c>
      <c r="J152" s="17">
        <v>4.4684727337313497E-2</v>
      </c>
      <c r="K152" s="17">
        <v>5.7604290312871599E-2</v>
      </c>
      <c r="L152" s="17">
        <v>0.122931982842811</v>
      </c>
      <c r="M152" s="17"/>
      <c r="N152" s="17">
        <v>5.6412086275577603E-2</v>
      </c>
      <c r="O152" s="17">
        <v>0.14736755158189299</v>
      </c>
      <c r="P152" s="17">
        <v>0.17553841531723399</v>
      </c>
      <c r="Q152" s="17">
        <v>0.175223897152396</v>
      </c>
      <c r="R152" s="17"/>
      <c r="S152" s="17">
        <v>5.7445553031042297E-2</v>
      </c>
      <c r="T152" s="17">
        <v>8.4758874609291004E-2</v>
      </c>
      <c r="U152" s="17">
        <v>0.11633704089687499</v>
      </c>
      <c r="V152" s="17">
        <v>4.5527403068983403E-2</v>
      </c>
      <c r="W152" s="17">
        <v>7.1746868447138901E-2</v>
      </c>
      <c r="X152" s="17">
        <v>6.84077667271413E-2</v>
      </c>
      <c r="Y152" s="17">
        <v>7.5112514654731996E-2</v>
      </c>
      <c r="Z152" s="17"/>
      <c r="AA152" s="17">
        <v>9.9175778594072006E-2</v>
      </c>
      <c r="AB152" s="17">
        <v>4.4684999381686297E-2</v>
      </c>
      <c r="AC152" s="17"/>
      <c r="AD152" s="17">
        <v>0.10156631778576899</v>
      </c>
      <c r="AE152" s="17">
        <v>0.116468066505408</v>
      </c>
      <c r="AF152" s="17">
        <v>9.4910635522564901E-2</v>
      </c>
      <c r="AG152" s="17"/>
      <c r="AH152" s="17">
        <v>0.120951999547427</v>
      </c>
      <c r="AI152" s="17">
        <v>6.1125540982968199E-2</v>
      </c>
      <c r="AJ152" s="17"/>
      <c r="AK152" s="17">
        <v>5.79124810831049E-2</v>
      </c>
      <c r="AL152" s="17">
        <v>6.6842736241589595E-2</v>
      </c>
      <c r="AM152" s="17"/>
      <c r="AN152" s="17">
        <v>6.3039368882535904E-2</v>
      </c>
      <c r="AO152" s="17">
        <v>0.175223897152396</v>
      </c>
      <c r="AP152" s="17"/>
      <c r="AQ152" s="17">
        <v>8.1307873219551199E-2</v>
      </c>
      <c r="AR152" s="17">
        <v>5.8580807007250803E-2</v>
      </c>
      <c r="AS152" s="17"/>
      <c r="AT152" s="17">
        <v>3.2561221163557301E-2</v>
      </c>
      <c r="AU152" s="17">
        <v>6.9163955608231506E-2</v>
      </c>
      <c r="AV152" s="17">
        <v>0.107023482757351</v>
      </c>
      <c r="AW152" s="17">
        <v>0.110466824946111</v>
      </c>
      <c r="AX152" s="17"/>
      <c r="AY152" s="17">
        <v>8.0758078677616502E-2</v>
      </c>
      <c r="AZ152" s="17">
        <v>6.1168962757822999E-2</v>
      </c>
      <c r="BA152" s="17"/>
      <c r="BB152" s="17">
        <v>7.1666272212658103E-2</v>
      </c>
      <c r="BC152" s="17">
        <v>6.1429074871271597E-2</v>
      </c>
      <c r="BD152" s="17"/>
      <c r="BE152" s="17">
        <v>9.6428512905624902E-2</v>
      </c>
      <c r="BF152" s="17">
        <v>6.0743317098981599E-2</v>
      </c>
      <c r="BG152" s="17"/>
      <c r="BH152" s="17">
        <v>6.2445581792456399E-2</v>
      </c>
      <c r="BI152" s="17">
        <v>6.3323520888938598E-2</v>
      </c>
      <c r="BJ152" s="17"/>
      <c r="BK152" s="17">
        <v>0.115771496673957</v>
      </c>
      <c r="BL152" s="17">
        <v>5.9899528555532502E-2</v>
      </c>
      <c r="BM152" s="17"/>
      <c r="BN152" s="17">
        <v>6.5014507180836206E-2</v>
      </c>
      <c r="BO152" s="17">
        <v>6.3223196500303697E-2</v>
      </c>
      <c r="BP152" s="17"/>
      <c r="BQ152" s="17">
        <v>9.1170240738049496E-2</v>
      </c>
      <c r="BR152" s="17">
        <v>6.2545754085799904E-2</v>
      </c>
      <c r="BS152" s="17"/>
      <c r="BT152" s="17">
        <v>7.8678584729264506E-2</v>
      </c>
      <c r="BU152" s="17">
        <v>6.2036789990288298E-2</v>
      </c>
      <c r="BV152" s="17"/>
      <c r="BW152" s="17">
        <v>9.8924440529156804E-2</v>
      </c>
      <c r="BX152" s="17">
        <v>4.4946001721077398E-2</v>
      </c>
      <c r="BY152" s="17"/>
      <c r="BZ152" s="17">
        <v>9.8924440529156804E-2</v>
      </c>
      <c r="CA152" s="17">
        <v>4.4946001721077398E-2</v>
      </c>
    </row>
    <row r="153" spans="2:79" x14ac:dyDescent="0.25">
      <c r="B153" t="s">
        <v>147</v>
      </c>
      <c r="C153" s="17">
        <v>3.0125312983404699E-2</v>
      </c>
      <c r="D153" s="17">
        <v>1.9714630711062501E-2</v>
      </c>
      <c r="E153" s="17">
        <v>4.1719928840706598E-2</v>
      </c>
      <c r="F153" s="17">
        <v>2.9017247483016199E-2</v>
      </c>
      <c r="G153" s="17">
        <v>3.06147270719852E-2</v>
      </c>
      <c r="H153" s="17">
        <v>2.31534863669931E-2</v>
      </c>
      <c r="I153" s="17">
        <v>4.65242053871621E-2</v>
      </c>
      <c r="J153" s="17">
        <v>3.04011993975687E-2</v>
      </c>
      <c r="K153" s="17">
        <v>1.5541712342367399E-2</v>
      </c>
      <c r="L153" s="17">
        <v>8.2685754997737192E-3</v>
      </c>
      <c r="M153" s="17"/>
      <c r="N153" s="17">
        <v>2.33358498605289E-2</v>
      </c>
      <c r="O153" s="17">
        <v>0.110139057382279</v>
      </c>
      <c r="P153" s="17">
        <v>0.167624149965869</v>
      </c>
      <c r="Q153" s="17">
        <v>0.114779695734364</v>
      </c>
      <c r="R153" s="17"/>
      <c r="S153" s="17">
        <v>3.37287746744196E-2</v>
      </c>
      <c r="T153" s="17">
        <v>2.6264814369486099E-2</v>
      </c>
      <c r="U153" s="17">
        <v>2.76272183263441E-2</v>
      </c>
      <c r="V153" s="17">
        <v>1.6559301607622701E-2</v>
      </c>
      <c r="W153" s="17">
        <v>3.4250758312513598E-2</v>
      </c>
      <c r="X153" s="17">
        <v>8.0999996406325894E-2</v>
      </c>
      <c r="Y153" s="17">
        <v>2.57554397763467E-2</v>
      </c>
      <c r="Z153" s="17"/>
      <c r="AA153" s="17">
        <v>5.1106534447388198E-2</v>
      </c>
      <c r="AB153" s="17">
        <v>1.9273888040429E-2</v>
      </c>
      <c r="AC153" s="17"/>
      <c r="AD153" s="17">
        <v>6.13354571221967E-2</v>
      </c>
      <c r="AE153" s="17">
        <v>6.7674226827095299E-2</v>
      </c>
      <c r="AF153" s="17">
        <v>4.0579210110078201E-2</v>
      </c>
      <c r="AG153" s="17"/>
      <c r="AH153" s="17">
        <v>6.8749299466561706E-2</v>
      </c>
      <c r="AI153" s="17">
        <v>2.8696078834785501E-2</v>
      </c>
      <c r="AJ153" s="17"/>
      <c r="AK153" s="17">
        <v>2.6737655043726501E-2</v>
      </c>
      <c r="AL153" s="17">
        <v>3.2394608209497501E-2</v>
      </c>
      <c r="AM153" s="17"/>
      <c r="AN153" s="17">
        <v>2.99582308623732E-2</v>
      </c>
      <c r="AO153" s="17">
        <v>0.114779695734364</v>
      </c>
      <c r="AP153" s="17"/>
      <c r="AQ153" s="17">
        <v>3.6309967508494002E-2</v>
      </c>
      <c r="AR153" s="17">
        <v>2.8521693230887799E-2</v>
      </c>
      <c r="AS153" s="17"/>
      <c r="AT153" s="17">
        <v>1.33290488255108E-2</v>
      </c>
      <c r="AU153" s="17">
        <v>2.59692024710984E-2</v>
      </c>
      <c r="AV153" s="17">
        <v>6.5190785787295702E-2</v>
      </c>
      <c r="AW153" s="17">
        <v>8.8778815263871394E-2</v>
      </c>
      <c r="AX153" s="17"/>
      <c r="AY153" s="17">
        <v>4.65161316070275E-2</v>
      </c>
      <c r="AZ153" s="17">
        <v>2.8166226271295301E-2</v>
      </c>
      <c r="BA153" s="17"/>
      <c r="BB153" s="17">
        <v>2.9048569967535201E-2</v>
      </c>
      <c r="BC153" s="17">
        <v>3.0360393446875199E-2</v>
      </c>
      <c r="BD153" s="17"/>
      <c r="BE153" s="17">
        <v>4.2338021353874503E-2</v>
      </c>
      <c r="BF153" s="17">
        <v>2.9198526585305501E-2</v>
      </c>
      <c r="BG153" s="17"/>
      <c r="BH153" s="17">
        <v>2.7819886815873801E-2</v>
      </c>
      <c r="BI153" s="17">
        <v>3.0304054956659599E-2</v>
      </c>
      <c r="BJ153" s="17"/>
      <c r="BK153" s="17">
        <v>6.3558171332007099E-2</v>
      </c>
      <c r="BL153" s="17">
        <v>2.7985540557489599E-2</v>
      </c>
      <c r="BM153" s="17"/>
      <c r="BN153" s="17">
        <v>8.51863474027513E-2</v>
      </c>
      <c r="BO153" s="17">
        <v>2.8959073314647098E-2</v>
      </c>
      <c r="BP153" s="17"/>
      <c r="BQ153" s="17">
        <v>0.112314438171224</v>
      </c>
      <c r="BR153" s="17">
        <v>2.8020965822052799E-2</v>
      </c>
      <c r="BS153" s="17"/>
      <c r="BT153" s="17">
        <v>2.3318154293319199E-2</v>
      </c>
      <c r="BU153" s="17">
        <v>3.0665515854954601E-2</v>
      </c>
      <c r="BV153" s="17"/>
      <c r="BW153" s="17">
        <v>5.0801658783987798E-2</v>
      </c>
      <c r="BX153" s="17">
        <v>1.9507522804349999E-2</v>
      </c>
      <c r="BY153" s="17"/>
      <c r="BZ153" s="17">
        <v>5.0801658783987798E-2</v>
      </c>
      <c r="CA153" s="17">
        <v>1.9507522804349999E-2</v>
      </c>
    </row>
    <row r="154" spans="2:79" x14ac:dyDescent="0.25">
      <c r="B154" t="s">
        <v>148</v>
      </c>
      <c r="C154" s="17">
        <v>2.53188030146171E-2</v>
      </c>
      <c r="D154" s="17">
        <v>2.4241346598111099E-2</v>
      </c>
      <c r="E154" s="17">
        <v>1.4367126746535799E-2</v>
      </c>
      <c r="F154" s="17">
        <v>3.3376407373080799E-2</v>
      </c>
      <c r="G154" s="17">
        <v>6.0258324001246097E-3</v>
      </c>
      <c r="H154" s="17">
        <v>3.3854185120511103E-2</v>
      </c>
      <c r="I154" s="17">
        <v>3.6358798652190799E-2</v>
      </c>
      <c r="J154" s="17">
        <v>4.6550357585122902E-2</v>
      </c>
      <c r="K154" s="17">
        <v>1.7381275808343401E-2</v>
      </c>
      <c r="L154" s="17">
        <v>8.3745287260217297E-3</v>
      </c>
      <c r="M154" s="17"/>
      <c r="N154" s="17">
        <v>2.1827595315547801E-2</v>
      </c>
      <c r="O154" s="17">
        <v>6.12614348403882E-2</v>
      </c>
      <c r="P154" s="17">
        <v>0.11958010333442699</v>
      </c>
      <c r="Q154" s="17">
        <v>0.111190369167171</v>
      </c>
      <c r="R154" s="17"/>
      <c r="S154" s="17">
        <v>2.54439537526422E-2</v>
      </c>
      <c r="T154" s="17">
        <v>2.6864181637189601E-2</v>
      </c>
      <c r="U154" s="17">
        <v>8.4888277779274796E-2</v>
      </c>
      <c r="V154" s="17">
        <v>1.1722465323785699E-2</v>
      </c>
      <c r="W154" s="17">
        <v>1.5689737140281702E-2</v>
      </c>
      <c r="X154" s="17">
        <v>3.8555655164175702E-2</v>
      </c>
      <c r="Y154" s="17">
        <v>3.5957411396020197E-2</v>
      </c>
      <c r="Z154" s="17"/>
      <c r="AA154" s="17">
        <v>4.6934388517483397E-2</v>
      </c>
      <c r="AB154" s="17">
        <v>1.4139286889425E-2</v>
      </c>
      <c r="AC154" s="17"/>
      <c r="AD154" s="17">
        <v>5.4952248746036297E-2</v>
      </c>
      <c r="AE154" s="17">
        <v>6.5847838001178396E-2</v>
      </c>
      <c r="AF154" s="17">
        <v>3.4881008103185597E-2</v>
      </c>
      <c r="AG154" s="17"/>
      <c r="AH154" s="17">
        <v>7.2762145724222294E-2</v>
      </c>
      <c r="AI154" s="17">
        <v>2.3563219200015698E-2</v>
      </c>
      <c r="AJ154" s="17"/>
      <c r="AK154" s="17">
        <v>2.3913867381639201E-2</v>
      </c>
      <c r="AL154" s="17">
        <v>2.6259929238590898E-2</v>
      </c>
      <c r="AM154" s="17"/>
      <c r="AN154" s="17">
        <v>2.5149318542073199E-2</v>
      </c>
      <c r="AO154" s="17">
        <v>0.111190369167171</v>
      </c>
      <c r="AP154" s="17"/>
      <c r="AQ154" s="17">
        <v>2.97205010689656E-2</v>
      </c>
      <c r="AR154" s="17">
        <v>2.41774862416375E-2</v>
      </c>
      <c r="AS154" s="17"/>
      <c r="AT154" s="17">
        <v>7.29567500068839E-3</v>
      </c>
      <c r="AU154" s="17">
        <v>2.06803364943643E-2</v>
      </c>
      <c r="AV154" s="17">
        <v>6.0942508863540801E-2</v>
      </c>
      <c r="AW154" s="17">
        <v>0.111744605020191</v>
      </c>
      <c r="AX154" s="17"/>
      <c r="AY154" s="17">
        <v>5.5478744606922002E-2</v>
      </c>
      <c r="AZ154" s="17">
        <v>2.17139836234535E-2</v>
      </c>
      <c r="BA154" s="17"/>
      <c r="BB154" s="17">
        <v>3.07773500024155E-2</v>
      </c>
      <c r="BC154" s="17">
        <v>2.4129419897655598E-2</v>
      </c>
      <c r="BD154" s="17"/>
      <c r="BE154" s="17">
        <v>4.4770232835281303E-2</v>
      </c>
      <c r="BF154" s="17">
        <v>2.3842691407386499E-2</v>
      </c>
      <c r="BG154" s="17"/>
      <c r="BH154" s="17">
        <v>2.6931946491952699E-2</v>
      </c>
      <c r="BI154" s="17">
        <v>2.51937344037272E-2</v>
      </c>
      <c r="BJ154" s="17"/>
      <c r="BK154" s="17">
        <v>5.0738962773663701E-2</v>
      </c>
      <c r="BL154" s="17">
        <v>2.3691859953165102E-2</v>
      </c>
      <c r="BM154" s="17"/>
      <c r="BN154" s="17">
        <v>7.2598277814700296E-2</v>
      </c>
      <c r="BO154" s="17">
        <v>2.43173834152332E-2</v>
      </c>
      <c r="BP154" s="17"/>
      <c r="BQ154" s="17">
        <v>8.0509770735662706E-2</v>
      </c>
      <c r="BR154" s="17">
        <v>2.3905709056132401E-2</v>
      </c>
      <c r="BS154" s="17"/>
      <c r="BT154" s="17">
        <v>9.7108212619867705E-3</v>
      </c>
      <c r="BU154" s="17">
        <v>2.6557422084002E-2</v>
      </c>
      <c r="BV154" s="17"/>
      <c r="BW154" s="17">
        <v>4.6604492481217001E-2</v>
      </c>
      <c r="BX154" s="17">
        <v>1.43881005223759E-2</v>
      </c>
      <c r="BY154" s="17"/>
      <c r="BZ154" s="17">
        <v>4.6604492481217001E-2</v>
      </c>
      <c r="CA154" s="17">
        <v>1.43881005223759E-2</v>
      </c>
    </row>
    <row r="155" spans="2:79" x14ac:dyDescent="0.25">
      <c r="B155" t="s">
        <v>149</v>
      </c>
      <c r="C155" s="17">
        <v>1.8182264539158201E-2</v>
      </c>
      <c r="D155" s="17">
        <v>2.1298940464658501E-2</v>
      </c>
      <c r="E155" s="17">
        <v>2.3916611105599402E-2</v>
      </c>
      <c r="F155" s="17">
        <v>2.00820337714065E-2</v>
      </c>
      <c r="G155" s="17">
        <v>1.7427528567041502E-2</v>
      </c>
      <c r="H155" s="17">
        <v>4.6539160285265302E-3</v>
      </c>
      <c r="I155" s="17">
        <v>2.0239304986327901E-2</v>
      </c>
      <c r="J155" s="17">
        <v>2.6908869445199799E-2</v>
      </c>
      <c r="K155" s="17">
        <v>2.08861367356027E-2</v>
      </c>
      <c r="L155" s="17">
        <v>5.3265431148030503E-3</v>
      </c>
      <c r="M155" s="17"/>
      <c r="N155" s="17">
        <v>1.43934443540964E-2</v>
      </c>
      <c r="O155" s="17">
        <v>6.2494094920247101E-2</v>
      </c>
      <c r="P155" s="17">
        <v>8.8321261976448101E-2</v>
      </c>
      <c r="Q155" s="17">
        <v>0.10824530333193599</v>
      </c>
      <c r="R155" s="17"/>
      <c r="S155" s="17">
        <v>1.5289879795986399E-2</v>
      </c>
      <c r="T155" s="17">
        <v>1.9098481208291999E-2</v>
      </c>
      <c r="U155" s="17">
        <v>3.8974912193645302E-2</v>
      </c>
      <c r="V155" s="17">
        <v>1.5589190881850099E-2</v>
      </c>
      <c r="W155" s="17">
        <v>3.1237589415158799E-2</v>
      </c>
      <c r="X155" s="17">
        <v>2.36470481073086E-2</v>
      </c>
      <c r="Y155" s="17">
        <v>1.2881517047558501E-2</v>
      </c>
      <c r="Z155" s="17"/>
      <c r="AA155" s="17">
        <v>3.7916202451817101E-2</v>
      </c>
      <c r="AB155" s="17">
        <v>7.9759309157245994E-3</v>
      </c>
      <c r="AC155" s="17"/>
      <c r="AD155" s="17">
        <v>5.0520835035653397E-2</v>
      </c>
      <c r="AE155" s="17">
        <v>5.5319624791839703E-2</v>
      </c>
      <c r="AF155" s="17">
        <v>2.92864544611115E-2</v>
      </c>
      <c r="AG155" s="17"/>
      <c r="AH155" s="17">
        <v>3.6121196831767503E-2</v>
      </c>
      <c r="AI155" s="17">
        <v>1.7518455933240602E-2</v>
      </c>
      <c r="AJ155" s="17"/>
      <c r="AK155" s="17">
        <v>1.5942112540542602E-2</v>
      </c>
      <c r="AL155" s="17">
        <v>1.9682878333909699E-2</v>
      </c>
      <c r="AM155" s="17"/>
      <c r="AN155" s="17">
        <v>1.80045073686604E-2</v>
      </c>
      <c r="AO155" s="17">
        <v>0.10824530333193599</v>
      </c>
      <c r="AP155" s="17"/>
      <c r="AQ155" s="17">
        <v>2.1329678640887102E-2</v>
      </c>
      <c r="AR155" s="17">
        <v>1.7366171190304602E-2</v>
      </c>
      <c r="AS155" s="17"/>
      <c r="AT155" s="17">
        <v>9.7828994542315997E-3</v>
      </c>
      <c r="AU155" s="17">
        <v>1.63713782358525E-2</v>
      </c>
      <c r="AV155" s="17">
        <v>3.3398188079208899E-2</v>
      </c>
      <c r="AW155" s="17">
        <v>6.6097405715902793E-2</v>
      </c>
      <c r="AX155" s="17"/>
      <c r="AY155" s="17">
        <v>3.2817662600661698E-2</v>
      </c>
      <c r="AZ155" s="17">
        <v>1.6432991697629701E-2</v>
      </c>
      <c r="BA155" s="17"/>
      <c r="BB155" s="17">
        <v>1.0119001387599301E-2</v>
      </c>
      <c r="BC155" s="17">
        <v>1.99399347691257E-2</v>
      </c>
      <c r="BD155" s="17"/>
      <c r="BE155" s="17">
        <v>2.97959338868687E-2</v>
      </c>
      <c r="BF155" s="17">
        <v>1.7300937444710798E-2</v>
      </c>
      <c r="BG155" s="17"/>
      <c r="BH155" s="17">
        <v>2.24272750765169E-2</v>
      </c>
      <c r="BI155" s="17">
        <v>1.7853144669425801E-2</v>
      </c>
      <c r="BJ155" s="17"/>
      <c r="BK155" s="17">
        <v>2.5337727410509301E-2</v>
      </c>
      <c r="BL155" s="17">
        <v>1.77243000424607E-2</v>
      </c>
      <c r="BM155" s="17"/>
      <c r="BN155" s="17">
        <v>1.92003549695661E-2</v>
      </c>
      <c r="BO155" s="17">
        <v>1.8160700515546101E-2</v>
      </c>
      <c r="BP155" s="17"/>
      <c r="BQ155" s="17">
        <v>7.3514353441993405E-2</v>
      </c>
      <c r="BR155" s="17">
        <v>1.676555735377E-2</v>
      </c>
      <c r="BS155" s="17"/>
      <c r="BT155" s="17">
        <v>3.14601678619683E-2</v>
      </c>
      <c r="BU155" s="17">
        <v>1.7128555961217901E-2</v>
      </c>
      <c r="BV155" s="17"/>
      <c r="BW155" s="17">
        <v>3.7554041188931499E-2</v>
      </c>
      <c r="BX155" s="17">
        <v>8.2344013216159601E-3</v>
      </c>
      <c r="BY155" s="17"/>
      <c r="BZ155" s="17">
        <v>3.7554041188931499E-2</v>
      </c>
      <c r="CA155" s="17">
        <v>8.2344013216159601E-3</v>
      </c>
    </row>
    <row r="156" spans="2:79" x14ac:dyDescent="0.25">
      <c r="B156" t="s">
        <v>150</v>
      </c>
      <c r="C156" s="17">
        <v>2.9588588694445001E-2</v>
      </c>
      <c r="D156" s="17">
        <v>2.89864740197209E-2</v>
      </c>
      <c r="E156" s="17">
        <v>3.05178485274251E-2</v>
      </c>
      <c r="F156" s="17">
        <v>2.0997267598430101E-2</v>
      </c>
      <c r="G156" s="17">
        <v>2.9222146152554598E-2</v>
      </c>
      <c r="H156" s="17">
        <v>1.86168811982532E-2</v>
      </c>
      <c r="I156" s="17">
        <v>3.6576136148844002E-2</v>
      </c>
      <c r="J156" s="17">
        <v>4.7411218324268298E-2</v>
      </c>
      <c r="K156" s="17">
        <v>1.9242628262299302E-2</v>
      </c>
      <c r="L156" s="17">
        <v>5.1588785202023001E-2</v>
      </c>
      <c r="M156" s="17"/>
      <c r="N156" s="17">
        <v>2.74877636451193E-2</v>
      </c>
      <c r="O156" s="17">
        <v>5.27484482817763E-2</v>
      </c>
      <c r="P156" s="17">
        <v>7.0741513910237502E-2</v>
      </c>
      <c r="Q156" s="17">
        <v>0.11133476944913299</v>
      </c>
      <c r="R156" s="17"/>
      <c r="S156" s="17">
        <v>3.19259804587591E-2</v>
      </c>
      <c r="T156" s="17">
        <v>1.47521411974347E-2</v>
      </c>
      <c r="U156" s="17">
        <v>3.7815602926039797E-2</v>
      </c>
      <c r="V156" s="17">
        <v>3.10880683531813E-2</v>
      </c>
      <c r="W156" s="17">
        <v>3.4259026562755E-2</v>
      </c>
      <c r="X156" s="17">
        <v>3.5583933564363998E-2</v>
      </c>
      <c r="Y156" s="17">
        <v>2.42966012240407E-2</v>
      </c>
      <c r="Z156" s="17"/>
      <c r="AA156" s="17">
        <v>4.98899842619785E-2</v>
      </c>
      <c r="AB156" s="17">
        <v>1.9088767670348901E-2</v>
      </c>
      <c r="AC156" s="17"/>
      <c r="AD156" s="17">
        <v>6.9380564471211104E-2</v>
      </c>
      <c r="AE156" s="17">
        <v>3.6007989181199997E-2</v>
      </c>
      <c r="AF156" s="17">
        <v>4.7265278345569602E-2</v>
      </c>
      <c r="AG156" s="17"/>
      <c r="AH156" s="17">
        <v>6.3898266868645803E-2</v>
      </c>
      <c r="AI156" s="17">
        <v>2.8319000333955902E-2</v>
      </c>
      <c r="AJ156" s="17"/>
      <c r="AK156" s="17">
        <v>2.7118587881239501E-2</v>
      </c>
      <c r="AL156" s="17">
        <v>3.1243171640439001E-2</v>
      </c>
      <c r="AM156" s="17"/>
      <c r="AN156" s="17">
        <v>2.9427246483647699E-2</v>
      </c>
      <c r="AO156" s="17">
        <v>0.11133476944913299</v>
      </c>
      <c r="AP156" s="17"/>
      <c r="AQ156" s="17">
        <v>4.61040745278073E-2</v>
      </c>
      <c r="AR156" s="17">
        <v>2.53062865549557E-2</v>
      </c>
      <c r="AS156" s="17"/>
      <c r="AT156" s="17">
        <v>1.8059621646551598E-2</v>
      </c>
      <c r="AU156" s="17">
        <v>2.5220868291918001E-2</v>
      </c>
      <c r="AV156" s="17">
        <v>5.5527431812615803E-2</v>
      </c>
      <c r="AW156" s="17">
        <v>8.5573703447769295E-2</v>
      </c>
      <c r="AX156" s="17"/>
      <c r="AY156" s="17">
        <v>5.2022193381982197E-2</v>
      </c>
      <c r="AZ156" s="17">
        <v>2.6907247520629E-2</v>
      </c>
      <c r="BA156" s="17"/>
      <c r="BB156" s="17">
        <v>3.3541977244424398E-2</v>
      </c>
      <c r="BC156" s="17">
        <v>2.8727319097474599E-2</v>
      </c>
      <c r="BD156" s="17"/>
      <c r="BE156" s="17">
        <v>3.1764419637680001E-2</v>
      </c>
      <c r="BF156" s="17">
        <v>2.9423471305117199E-2</v>
      </c>
      <c r="BG156" s="17"/>
      <c r="BH156" s="17">
        <v>2.3552215007987699E-2</v>
      </c>
      <c r="BI156" s="17">
        <v>3.0056594722665302E-2</v>
      </c>
      <c r="BJ156" s="17"/>
      <c r="BK156" s="17">
        <v>3.4170424169528903E-2</v>
      </c>
      <c r="BL156" s="17">
        <v>2.92953417005016E-2</v>
      </c>
      <c r="BM156" s="17"/>
      <c r="BN156" s="17">
        <v>8.5248640265809195E-2</v>
      </c>
      <c r="BO156" s="17">
        <v>2.8409661331525501E-2</v>
      </c>
      <c r="BP156" s="17"/>
      <c r="BQ156" s="17">
        <v>6.7271151329913501E-2</v>
      </c>
      <c r="BR156" s="17">
        <v>2.86237749975818E-2</v>
      </c>
      <c r="BS156" s="17"/>
      <c r="BT156" s="17">
        <v>1.6346291892280301E-2</v>
      </c>
      <c r="BU156" s="17">
        <v>3.0639471608172899E-2</v>
      </c>
      <c r="BV156" s="17"/>
      <c r="BW156" s="17">
        <v>4.9540327743887898E-2</v>
      </c>
      <c r="BX156" s="17">
        <v>1.9342901135463299E-2</v>
      </c>
      <c r="BY156" s="17"/>
      <c r="BZ156" s="17">
        <v>4.9540327743887898E-2</v>
      </c>
      <c r="CA156" s="17">
        <v>1.9342901135463299E-2</v>
      </c>
    </row>
    <row r="157" spans="2:79" x14ac:dyDescent="0.25">
      <c r="B157" t="s">
        <v>151</v>
      </c>
      <c r="C157" s="17">
        <v>2.4977861233431299E-2</v>
      </c>
      <c r="D157" s="17">
        <v>2.0817440727506499E-2</v>
      </c>
      <c r="E157" s="17">
        <v>3.1509085826248999E-2</v>
      </c>
      <c r="F157" s="17">
        <v>2.4767286850908E-2</v>
      </c>
      <c r="G157" s="17">
        <v>2.6750533586554399E-2</v>
      </c>
      <c r="H157" s="17">
        <v>2.4231113751873E-2</v>
      </c>
      <c r="I157" s="17">
        <v>3.1439440233557998E-2</v>
      </c>
      <c r="J157" s="17">
        <v>2.1133587066784899E-2</v>
      </c>
      <c r="K157" s="17">
        <v>9.9388927097576601E-3</v>
      </c>
      <c r="L157" s="17">
        <v>1.23736339256848E-2</v>
      </c>
      <c r="M157" s="17"/>
      <c r="N157" s="17">
        <v>2.2484788234622698E-2</v>
      </c>
      <c r="O157" s="17">
        <v>5.4139125063291701E-2</v>
      </c>
      <c r="P157" s="17">
        <v>6.7917123461421994E-2</v>
      </c>
      <c r="Q157" s="17">
        <v>9.9959356631424606E-2</v>
      </c>
      <c r="R157" s="17"/>
      <c r="S157" s="17">
        <v>2.6244584861715901E-2</v>
      </c>
      <c r="T157" s="17">
        <v>4.1974524574873898E-2</v>
      </c>
      <c r="U157" s="17">
        <v>1.48513571810022E-2</v>
      </c>
      <c r="V157" s="17">
        <v>1.5705135834598202E-2</v>
      </c>
      <c r="W157" s="17">
        <v>3.2060080245650303E-2</v>
      </c>
      <c r="X157" s="17">
        <v>2.79604703739973E-2</v>
      </c>
      <c r="Y157" s="17">
        <v>3.9466302701238201E-2</v>
      </c>
      <c r="Z157" s="17"/>
      <c r="AA157" s="17">
        <v>3.10986538226929E-2</v>
      </c>
      <c r="AB157" s="17">
        <v>2.1812205626206001E-2</v>
      </c>
      <c r="AC157" s="17"/>
      <c r="AD157" s="17">
        <v>5.28655275279135E-2</v>
      </c>
      <c r="AE157" s="17">
        <v>9.4068139233422395E-3</v>
      </c>
      <c r="AF157" s="17">
        <v>2.6342083207061901E-2</v>
      </c>
      <c r="AG157" s="17"/>
      <c r="AH157" s="17">
        <v>8.7526645253291804E-2</v>
      </c>
      <c r="AI157" s="17">
        <v>2.2663318737545301E-2</v>
      </c>
      <c r="AJ157" s="17"/>
      <c r="AK157" s="17">
        <v>1.40567455123003E-2</v>
      </c>
      <c r="AL157" s="17">
        <v>3.22936045023412E-2</v>
      </c>
      <c r="AM157" s="17"/>
      <c r="AN157" s="17">
        <v>2.4829870463407299E-2</v>
      </c>
      <c r="AO157" s="17">
        <v>9.9959356631424606E-2</v>
      </c>
      <c r="AP157" s="17"/>
      <c r="AQ157" s="17">
        <v>3.4826601265581202E-2</v>
      </c>
      <c r="AR157" s="17">
        <v>2.24241803465055E-2</v>
      </c>
      <c r="AS157" s="17"/>
      <c r="AT157" s="17">
        <v>1.2087529171204099E-2</v>
      </c>
      <c r="AU157" s="17">
        <v>2.5607465610602401E-2</v>
      </c>
      <c r="AV157" s="17">
        <v>4.2614600904761601E-2</v>
      </c>
      <c r="AW157" s="17">
        <v>8.60252346594884E-2</v>
      </c>
      <c r="AX157" s="17"/>
      <c r="AY157" s="17">
        <v>4.4817441493717303E-2</v>
      </c>
      <c r="AZ157" s="17">
        <v>2.2606566732878499E-2</v>
      </c>
      <c r="BA157" s="17"/>
      <c r="BB157" s="17">
        <v>1.3243549435410999E-2</v>
      </c>
      <c r="BC157" s="17">
        <v>2.7522507101257299E-2</v>
      </c>
      <c r="BD157" s="17"/>
      <c r="BE157" s="17">
        <v>4.6571855469905504E-3</v>
      </c>
      <c r="BF157" s="17">
        <v>2.65199373442403E-2</v>
      </c>
      <c r="BG157" s="17"/>
      <c r="BH157" s="17">
        <v>9.8100046577814098E-3</v>
      </c>
      <c r="BI157" s="17">
        <v>2.6153840170671599E-2</v>
      </c>
      <c r="BJ157" s="17"/>
      <c r="BK157" s="17">
        <v>8.2291227042898592E-3</v>
      </c>
      <c r="BL157" s="17">
        <v>2.6049815312255E-2</v>
      </c>
      <c r="BM157" s="17"/>
      <c r="BN157" s="17">
        <v>3.33706007945074E-3</v>
      </c>
      <c r="BO157" s="17">
        <v>2.5436231858604299E-2</v>
      </c>
      <c r="BP157" s="17"/>
      <c r="BQ157" s="17">
        <v>4.1583577428416001E-2</v>
      </c>
      <c r="BR157" s="17">
        <v>2.45526931633578E-2</v>
      </c>
      <c r="BS157" s="17"/>
      <c r="BT157" s="17">
        <v>3.9868440711962001E-2</v>
      </c>
      <c r="BU157" s="17">
        <v>2.3796173812942599E-2</v>
      </c>
      <c r="BV157" s="17"/>
      <c r="BW157" s="17">
        <v>3.0700278692243899E-2</v>
      </c>
      <c r="BX157" s="17">
        <v>2.20392651932684E-2</v>
      </c>
      <c r="BY157" s="17"/>
      <c r="BZ157" s="17">
        <v>3.0700278692243899E-2</v>
      </c>
      <c r="CA157" s="17">
        <v>2.20392651932684E-2</v>
      </c>
    </row>
    <row r="158" spans="2:79" x14ac:dyDescent="0.25">
      <c r="B158" t="s">
        <v>152</v>
      </c>
      <c r="C158" s="17">
        <v>9.6592950878188807E-3</v>
      </c>
      <c r="D158" s="17">
        <v>5.1363771261220201E-3</v>
      </c>
      <c r="E158" s="17">
        <v>1.68491048158237E-2</v>
      </c>
      <c r="F158" s="17">
        <v>1.0081634343204599E-2</v>
      </c>
      <c r="G158" s="17">
        <v>1.3332037644245599E-2</v>
      </c>
      <c r="H158" s="17">
        <v>3.1107126553251499E-3</v>
      </c>
      <c r="I158" s="17">
        <v>7.9575786049176991E-3</v>
      </c>
      <c r="J158" s="17">
        <v>9.67605541113276E-4</v>
      </c>
      <c r="K158" s="17">
        <v>3.4390551384639902E-2</v>
      </c>
      <c r="L158" s="17">
        <v>6.4281401303988503E-3</v>
      </c>
      <c r="M158" s="17"/>
      <c r="N158" s="17">
        <v>7.8346470031782998E-3</v>
      </c>
      <c r="O158" s="17">
        <v>2.9800758679083401E-2</v>
      </c>
      <c r="P158" s="17">
        <v>4.9809429594292402E-2</v>
      </c>
      <c r="Q158" s="17">
        <v>5.8140269104985598E-2</v>
      </c>
      <c r="R158" s="17"/>
      <c r="S158" s="17">
        <v>7.6020310561016697E-3</v>
      </c>
      <c r="T158" s="17">
        <v>1.60431095085685E-2</v>
      </c>
      <c r="U158" s="17">
        <v>1.5453507028221999E-2</v>
      </c>
      <c r="V158" s="17">
        <v>8.7316098148703808E-3</v>
      </c>
      <c r="W158" s="17">
        <v>1.04693056489786E-2</v>
      </c>
      <c r="X158" s="17">
        <v>1.8262255455807098E-2</v>
      </c>
      <c r="Y158" s="17">
        <v>7.1475347834209597E-3</v>
      </c>
      <c r="Z158" s="17"/>
      <c r="AA158" s="17">
        <v>1.7914191247823098E-2</v>
      </c>
      <c r="AB158" s="17">
        <v>5.3898875013199702E-3</v>
      </c>
      <c r="AC158" s="17"/>
      <c r="AD158" s="17">
        <v>1.4063459054070601E-2</v>
      </c>
      <c r="AE158" s="17">
        <v>2.64570632311514E-2</v>
      </c>
      <c r="AF158" s="17">
        <v>1.8617915714830902E-2</v>
      </c>
      <c r="AG158" s="17"/>
      <c r="AH158" s="17">
        <v>2.3048935683920999E-2</v>
      </c>
      <c r="AI158" s="17">
        <v>9.1638275475629596E-3</v>
      </c>
      <c r="AJ158" s="17"/>
      <c r="AK158" s="17">
        <v>9.1011334342581702E-3</v>
      </c>
      <c r="AL158" s="17">
        <v>1.0033191625889599E-2</v>
      </c>
      <c r="AM158" s="17"/>
      <c r="AN158" s="17">
        <v>9.5636083235281898E-3</v>
      </c>
      <c r="AO158" s="17">
        <v>5.8140269104985598E-2</v>
      </c>
      <c r="AP158" s="17"/>
      <c r="AQ158" s="17">
        <v>1.5466089124519401E-2</v>
      </c>
      <c r="AR158" s="17">
        <v>8.1536508229250997E-3</v>
      </c>
      <c r="AS158" s="17"/>
      <c r="AT158" s="17">
        <v>2.2922336504633601E-3</v>
      </c>
      <c r="AU158" s="17">
        <v>1.2305697661328399E-2</v>
      </c>
      <c r="AV158" s="17">
        <v>1.26641554897269E-2</v>
      </c>
      <c r="AW158" s="17">
        <v>6.5060891087141803E-2</v>
      </c>
      <c r="AX158" s="17"/>
      <c r="AY158" s="17">
        <v>3.7764245910899802E-2</v>
      </c>
      <c r="AZ158" s="17">
        <v>6.3000952231682802E-3</v>
      </c>
      <c r="BA158" s="17"/>
      <c r="BB158" s="17">
        <v>1.04347298695481E-2</v>
      </c>
      <c r="BC158" s="17">
        <v>9.4904129744786507E-3</v>
      </c>
      <c r="BD158" s="17"/>
      <c r="BE158" s="17">
        <v>6.8096609378729498E-3</v>
      </c>
      <c r="BF158" s="17">
        <v>9.8755454140867904E-3</v>
      </c>
      <c r="BG158" s="17"/>
      <c r="BH158" s="17">
        <v>8.3762305124612801E-3</v>
      </c>
      <c r="BI158" s="17">
        <v>9.7587723546439104E-3</v>
      </c>
      <c r="BJ158" s="17"/>
      <c r="BK158" s="17">
        <v>6.48723761045835E-4</v>
      </c>
      <c r="BL158" s="17">
        <v>1.02359903815845E-2</v>
      </c>
      <c r="BM158" s="17"/>
      <c r="BN158" s="17">
        <v>1.4494466061565701E-3</v>
      </c>
      <c r="BO158" s="17">
        <v>9.8331866805718097E-3</v>
      </c>
      <c r="BP158" s="17"/>
      <c r="BQ158" s="17">
        <v>7.5070544585999202E-3</v>
      </c>
      <c r="BR158" s="17">
        <v>9.7144004493651109E-3</v>
      </c>
      <c r="BS158" s="17"/>
      <c r="BT158" s="17">
        <v>1.5670253008353102E-2</v>
      </c>
      <c r="BU158" s="17">
        <v>9.1822771604760794E-3</v>
      </c>
      <c r="BV158" s="17"/>
      <c r="BW158" s="17">
        <v>1.7692646464864299E-2</v>
      </c>
      <c r="BX158" s="17">
        <v>5.5339800936343901E-3</v>
      </c>
      <c r="BY158" s="17"/>
      <c r="BZ158" s="17">
        <v>1.7692646464864299E-2</v>
      </c>
      <c r="CA158" s="17">
        <v>5.5339800936343901E-3</v>
      </c>
    </row>
    <row r="159" spans="2:79" x14ac:dyDescent="0.25">
      <c r="B159" t="s">
        <v>153</v>
      </c>
      <c r="C159" s="17">
        <v>1.6246387172092001E-2</v>
      </c>
      <c r="D159" s="17">
        <v>3.6583968056347199E-2</v>
      </c>
      <c r="E159" s="17">
        <v>1.37017951425595E-2</v>
      </c>
      <c r="F159" s="17">
        <v>9.8502329285751894E-3</v>
      </c>
      <c r="G159" s="17">
        <v>1.9363278412203401E-2</v>
      </c>
      <c r="H159" s="17">
        <v>1.04032483142555E-2</v>
      </c>
      <c r="I159" s="17">
        <v>7.2691419205529496E-3</v>
      </c>
      <c r="J159" s="17">
        <v>8.8406417858417404E-3</v>
      </c>
      <c r="K159" s="17">
        <v>1.94242297286795E-2</v>
      </c>
      <c r="L159" s="17">
        <v>2.7299112143360699E-2</v>
      </c>
      <c r="M159" s="17"/>
      <c r="N159" s="17">
        <v>1.5214509366283199E-2</v>
      </c>
      <c r="O159" s="17">
        <v>2.9464642222735701E-2</v>
      </c>
      <c r="P159" s="17">
        <v>2.70788067266538E-2</v>
      </c>
      <c r="Q159" s="17">
        <v>4.6498250795641197E-2</v>
      </c>
      <c r="R159" s="17"/>
      <c r="S159" s="17">
        <v>2.1456140826237698E-2</v>
      </c>
      <c r="T159" s="17">
        <v>2.6289245053964998E-2</v>
      </c>
      <c r="U159" s="17">
        <v>8.9909655196734901E-3</v>
      </c>
      <c r="V159" s="17">
        <v>1.42315645372514E-2</v>
      </c>
      <c r="W159" s="17">
        <v>2.1961580123793199E-3</v>
      </c>
      <c r="X159" s="17">
        <v>2.65841065072366E-2</v>
      </c>
      <c r="Y159" s="17">
        <v>1.6384668521761299E-2</v>
      </c>
      <c r="Z159" s="17"/>
      <c r="AA159" s="17">
        <v>2.4727963521802E-2</v>
      </c>
      <c r="AB159" s="17">
        <v>1.1859741269946201E-2</v>
      </c>
      <c r="AC159" s="17"/>
      <c r="AD159" s="17">
        <v>4.0652329069363002E-2</v>
      </c>
      <c r="AE159" s="17">
        <v>2.2154663964921301E-2</v>
      </c>
      <c r="AF159" s="17">
        <v>2.20267255915951E-2</v>
      </c>
      <c r="AG159" s="17"/>
      <c r="AH159" s="17">
        <v>2.2541331689184801E-2</v>
      </c>
      <c r="AI159" s="17">
        <v>1.6013450324120201E-2</v>
      </c>
      <c r="AJ159" s="17"/>
      <c r="AK159" s="17">
        <v>1.1679313717357901E-2</v>
      </c>
      <c r="AL159" s="17">
        <v>1.9305739141089101E-2</v>
      </c>
      <c r="AM159" s="17"/>
      <c r="AN159" s="17">
        <v>1.6186679152552699E-2</v>
      </c>
      <c r="AO159" s="17">
        <v>4.6498250795641197E-2</v>
      </c>
      <c r="AP159" s="17"/>
      <c r="AQ159" s="17">
        <v>3.2511008416889899E-2</v>
      </c>
      <c r="AR159" s="17">
        <v>1.20291317393826E-2</v>
      </c>
      <c r="AS159" s="17"/>
      <c r="AT159" s="17">
        <v>1.45257176902124E-2</v>
      </c>
      <c r="AU159" s="17">
        <v>1.26686628817146E-2</v>
      </c>
      <c r="AV159" s="17">
        <v>2.4445989597816301E-2</v>
      </c>
      <c r="AW159" s="17">
        <v>4.1206139847158103E-2</v>
      </c>
      <c r="AX159" s="17"/>
      <c r="AY159" s="17">
        <v>2.7825893638166298E-2</v>
      </c>
      <c r="AZ159" s="17">
        <v>1.48623649477366E-2</v>
      </c>
      <c r="BA159" s="17"/>
      <c r="BB159" s="17">
        <v>1.9875762426440499E-2</v>
      </c>
      <c r="BC159" s="17">
        <v>1.54555613069251E-2</v>
      </c>
      <c r="BD159" s="17"/>
      <c r="BE159" s="17">
        <v>2.4712256281215001E-2</v>
      </c>
      <c r="BF159" s="17">
        <v>1.56039373484808E-2</v>
      </c>
      <c r="BG159" s="17"/>
      <c r="BH159" s="17">
        <v>2.7416056893902301E-2</v>
      </c>
      <c r="BI159" s="17">
        <v>1.53803916200331E-2</v>
      </c>
      <c r="BJ159" s="17"/>
      <c r="BK159" s="17">
        <v>7.9181165371251404E-4</v>
      </c>
      <c r="BL159" s="17">
        <v>1.7235512128254599E-2</v>
      </c>
      <c r="BM159" s="17"/>
      <c r="BN159" s="17">
        <v>8.6093289578035095E-2</v>
      </c>
      <c r="BO159" s="17">
        <v>1.47669702089949E-2</v>
      </c>
      <c r="BP159" s="17"/>
      <c r="BQ159" s="17">
        <v>4.46631102617892E-2</v>
      </c>
      <c r="BR159" s="17">
        <v>1.5518813415441399E-2</v>
      </c>
      <c r="BS159" s="17"/>
      <c r="BT159" s="17">
        <v>3.5070698011991801E-2</v>
      </c>
      <c r="BU159" s="17">
        <v>1.47525264831275E-2</v>
      </c>
      <c r="BV159" s="17"/>
      <c r="BW159" s="17">
        <v>2.4599473413381499E-2</v>
      </c>
      <c r="BX159" s="17">
        <v>1.1956880800271699E-2</v>
      </c>
      <c r="BY159" s="17"/>
      <c r="BZ159" s="17">
        <v>2.4599473413381499E-2</v>
      </c>
      <c r="CA159" s="17">
        <v>1.1956880800271699E-2</v>
      </c>
    </row>
    <row r="160" spans="2:79" x14ac:dyDescent="0.25">
      <c r="B160" t="s">
        <v>154</v>
      </c>
      <c r="C160" s="17">
        <v>1.5123202919232101E-2</v>
      </c>
      <c r="D160" s="17">
        <v>9.1655564470035193E-3</v>
      </c>
      <c r="E160" s="17">
        <v>1.5913157417024999E-2</v>
      </c>
      <c r="F160" s="17">
        <v>3.28229283874915E-3</v>
      </c>
      <c r="G160" s="17">
        <v>4.05487985304274E-2</v>
      </c>
      <c r="H160" s="17">
        <v>1.21477238248621E-2</v>
      </c>
      <c r="I160" s="17">
        <v>5.6976774557504304E-3</v>
      </c>
      <c r="J160" s="17">
        <v>8.7605384044851606E-3</v>
      </c>
      <c r="K160" s="17">
        <v>3.7066479839196698E-2</v>
      </c>
      <c r="L160" s="17">
        <v>1.95705191381484E-2</v>
      </c>
      <c r="M160" s="17"/>
      <c r="N160" s="17">
        <v>1.31291687736932E-2</v>
      </c>
      <c r="O160" s="17">
        <v>4.1102479376770501E-2</v>
      </c>
      <c r="P160" s="17">
        <v>4.02456367623256E-2</v>
      </c>
      <c r="Q160" s="17">
        <v>3.9657680787027201E-2</v>
      </c>
      <c r="R160" s="17"/>
      <c r="S160" s="17">
        <v>1.8304326211043401E-2</v>
      </c>
      <c r="T160" s="17">
        <v>2.1876351954511399E-3</v>
      </c>
      <c r="U160" s="17">
        <v>1.3840651936515101E-2</v>
      </c>
      <c r="V160" s="17">
        <v>1.0178559106504699E-2</v>
      </c>
      <c r="W160" s="17">
        <v>9.2461106514866599E-3</v>
      </c>
      <c r="X160" s="17">
        <v>7.3997569902450096E-3</v>
      </c>
      <c r="Y160" s="17">
        <v>3.0177961646299101E-2</v>
      </c>
      <c r="Z160" s="17"/>
      <c r="AA160" s="17">
        <v>2.6574953930122099E-2</v>
      </c>
      <c r="AB160" s="17">
        <v>9.2003915722550095E-3</v>
      </c>
      <c r="AC160" s="17"/>
      <c r="AD160" s="17">
        <v>4.02853906647163E-2</v>
      </c>
      <c r="AE160" s="17">
        <v>6.0783326788550404E-3</v>
      </c>
      <c r="AF160" s="17">
        <v>2.54107111050445E-2</v>
      </c>
      <c r="AG160" s="17"/>
      <c r="AH160" s="17">
        <v>4.9611941000536697E-3</v>
      </c>
      <c r="AI160" s="17">
        <v>1.549923582897E-2</v>
      </c>
      <c r="AJ160" s="17"/>
      <c r="AK160" s="17">
        <v>1.6436256207080901E-2</v>
      </c>
      <c r="AL160" s="17">
        <v>1.4243626052033999E-2</v>
      </c>
      <c r="AM160" s="17"/>
      <c r="AN160" s="17">
        <v>1.50747792881412E-2</v>
      </c>
      <c r="AO160" s="17">
        <v>3.9657680787027201E-2</v>
      </c>
      <c r="AP160" s="17"/>
      <c r="AQ160" s="17">
        <v>1.9984835603639901E-2</v>
      </c>
      <c r="AR160" s="17">
        <v>1.3862629645402301E-2</v>
      </c>
      <c r="AS160" s="17"/>
      <c r="AT160" s="17">
        <v>8.2392489091572298E-3</v>
      </c>
      <c r="AU160" s="17">
        <v>2.0663755625565602E-2</v>
      </c>
      <c r="AV160" s="17">
        <v>1.8428396688715001E-2</v>
      </c>
      <c r="AW160" s="17">
        <v>5.5341962041732399E-3</v>
      </c>
      <c r="AX160" s="17"/>
      <c r="AY160" s="17">
        <v>1.9965979642022399E-2</v>
      </c>
      <c r="AZ160" s="17">
        <v>1.4544377679005301E-2</v>
      </c>
      <c r="BA160" s="17"/>
      <c r="BB160" s="17">
        <v>1.5729998122739501E-2</v>
      </c>
      <c r="BC160" s="17">
        <v>1.49911489985309E-2</v>
      </c>
      <c r="BD160" s="17"/>
      <c r="BE160" s="17">
        <v>1.9770154671016001E-2</v>
      </c>
      <c r="BF160" s="17">
        <v>1.47705594641087E-2</v>
      </c>
      <c r="BG160" s="17"/>
      <c r="BH160" s="17">
        <v>1.7193589644674101E-2</v>
      </c>
      <c r="BI160" s="17">
        <v>1.4962683786623E-2</v>
      </c>
      <c r="BJ160" s="17"/>
      <c r="BK160" s="17">
        <v>1.4758629777164E-2</v>
      </c>
      <c r="BL160" s="17">
        <v>1.51465363581051E-2</v>
      </c>
      <c r="BM160" s="17"/>
      <c r="BN160" s="17">
        <v>2.1420539315956E-2</v>
      </c>
      <c r="BO160" s="17">
        <v>1.4989819963557201E-2</v>
      </c>
      <c r="BP160" s="17"/>
      <c r="BQ160" s="17">
        <v>2.28591050130579E-2</v>
      </c>
      <c r="BR160" s="17">
        <v>1.4925135065675501E-2</v>
      </c>
      <c r="BS160" s="17"/>
      <c r="BT160" s="17">
        <v>3.55446658823853E-3</v>
      </c>
      <c r="BU160" s="17">
        <v>1.6041275329576801E-2</v>
      </c>
      <c r="BV160" s="17"/>
      <c r="BW160" s="17">
        <v>2.6492643816125799E-2</v>
      </c>
      <c r="BX160" s="17">
        <v>9.2847274429234006E-3</v>
      </c>
      <c r="BY160" s="17"/>
      <c r="BZ160" s="17">
        <v>2.6492643816125799E-2</v>
      </c>
      <c r="CA160" s="17">
        <v>9.2847274429234006E-3</v>
      </c>
    </row>
    <row r="161" spans="2:79" x14ac:dyDescent="0.25">
      <c r="B161" t="s">
        <v>155</v>
      </c>
      <c r="C161" s="17">
        <v>8.8412470423914896E-3</v>
      </c>
      <c r="D161" s="17">
        <v>5.3760782394823901E-4</v>
      </c>
      <c r="E161" s="17">
        <v>3.9432358821186002E-3</v>
      </c>
      <c r="F161" s="17">
        <v>7.1961740925792505E-4</v>
      </c>
      <c r="G161" s="17">
        <v>1.12719393722839E-2</v>
      </c>
      <c r="H161" s="17">
        <v>1.50787429861894E-2</v>
      </c>
      <c r="I161" s="17">
        <v>1.5999076994517698E-2</v>
      </c>
      <c r="J161" s="17">
        <v>2.2206585176914598E-2</v>
      </c>
      <c r="K161" s="17">
        <v>3.88522393177611E-3</v>
      </c>
      <c r="L161" s="17">
        <v>9.2300894392256597E-3</v>
      </c>
      <c r="M161" s="17"/>
      <c r="N161" s="17">
        <v>7.6881465404357802E-3</v>
      </c>
      <c r="O161" s="17">
        <v>2.6104772336482E-2</v>
      </c>
      <c r="P161" s="17">
        <v>1.0760665488870599E-2</v>
      </c>
      <c r="Q161" s="17">
        <v>1.6918938851316501E-2</v>
      </c>
      <c r="R161" s="17"/>
      <c r="S161" s="17">
        <v>4.7468168664269996E-3</v>
      </c>
      <c r="T161" s="17">
        <v>5.3890798499510902E-3</v>
      </c>
      <c r="U161" s="17">
        <v>9.3261991866190105E-3</v>
      </c>
      <c r="V161" s="17">
        <v>7.7051783286856603E-3</v>
      </c>
      <c r="W161" s="17">
        <v>2.75346014691829E-2</v>
      </c>
      <c r="X161" s="17">
        <v>1.20497014547442E-2</v>
      </c>
      <c r="Y161" s="17">
        <v>6.2885010483240003E-3</v>
      </c>
      <c r="Z161" s="17"/>
      <c r="AA161" s="17">
        <v>1.1598096917229E-2</v>
      </c>
      <c r="AB161" s="17">
        <v>7.4154125385612196E-3</v>
      </c>
      <c r="AC161" s="17"/>
      <c r="AD161" s="17">
        <v>1.8445784573814999E-2</v>
      </c>
      <c r="AE161" s="17">
        <v>6.87415313236708E-3</v>
      </c>
      <c r="AF161" s="17">
        <v>1.00105852100097E-2</v>
      </c>
      <c r="AG161" s="17"/>
      <c r="AH161" s="17">
        <v>1.5529804652307201E-2</v>
      </c>
      <c r="AI161" s="17">
        <v>8.5937450155028992E-3</v>
      </c>
      <c r="AJ161" s="17"/>
      <c r="AK161" s="17">
        <v>8.2094350279537792E-3</v>
      </c>
      <c r="AL161" s="17">
        <v>9.2644798521030105E-3</v>
      </c>
      <c r="AM161" s="17"/>
      <c r="AN161" s="17">
        <v>8.8253041244158708E-3</v>
      </c>
      <c r="AO161" s="17">
        <v>1.6918938851316501E-2</v>
      </c>
      <c r="AP161" s="17"/>
      <c r="AQ161" s="17">
        <v>1.3893174461571799E-2</v>
      </c>
      <c r="AR161" s="17">
        <v>7.5313322258379802E-3</v>
      </c>
      <c r="AS161" s="17"/>
      <c r="AT161" s="17">
        <v>4.3025086619277401E-3</v>
      </c>
      <c r="AU161" s="17">
        <v>1.0036966998021099E-2</v>
      </c>
      <c r="AV161" s="17">
        <v>1.55941201113433E-2</v>
      </c>
      <c r="AW161" s="17">
        <v>7.2903006881914504E-3</v>
      </c>
      <c r="AX161" s="17"/>
      <c r="AY161" s="17">
        <v>2.62928191649331E-2</v>
      </c>
      <c r="AZ161" s="17">
        <v>6.7553754434332702E-3</v>
      </c>
      <c r="BA161" s="17"/>
      <c r="BB161" s="17">
        <v>6.6845801889101205E-4</v>
      </c>
      <c r="BC161" s="17">
        <v>1.0622665339317499E-2</v>
      </c>
      <c r="BD161" s="17"/>
      <c r="BE161" s="17">
        <v>1.8293790115924101E-3</v>
      </c>
      <c r="BF161" s="17">
        <v>9.3733570149774695E-3</v>
      </c>
      <c r="BG161" s="17"/>
      <c r="BH161" s="17">
        <v>4.0152601982783999E-5</v>
      </c>
      <c r="BI161" s="17">
        <v>9.5236046078763202E-3</v>
      </c>
      <c r="BJ161" s="17"/>
      <c r="BK161" s="17">
        <v>2.9547111530602902E-3</v>
      </c>
      <c r="BL161" s="17">
        <v>9.2179975747215207E-3</v>
      </c>
      <c r="BM161" s="17"/>
      <c r="BN161" s="17">
        <v>8.0435115909793797E-3</v>
      </c>
      <c r="BO161" s="17">
        <v>8.8581437596148803E-3</v>
      </c>
      <c r="BP161" s="17"/>
      <c r="BQ161" s="17">
        <v>1.30566001454894E-2</v>
      </c>
      <c r="BR161" s="17">
        <v>8.7333183314296705E-3</v>
      </c>
      <c r="BS161" s="17"/>
      <c r="BT161" s="17">
        <v>5.0014331271463304E-3</v>
      </c>
      <c r="BU161" s="17">
        <v>9.1459672050422797E-3</v>
      </c>
      <c r="BV161" s="17"/>
      <c r="BW161" s="17">
        <v>1.1571601334949101E-2</v>
      </c>
      <c r="BX161" s="17">
        <v>7.4391458552445196E-3</v>
      </c>
      <c r="BY161" s="17"/>
      <c r="BZ161" s="17">
        <v>1.1571601334949101E-2</v>
      </c>
      <c r="CA161" s="17">
        <v>7.4391458552445196E-3</v>
      </c>
    </row>
    <row r="162" spans="2:79" x14ac:dyDescent="0.25">
      <c r="B162" t="s">
        <v>156</v>
      </c>
      <c r="C162" s="17">
        <v>0.237888266160934</v>
      </c>
      <c r="D162" s="17">
        <v>0.16076876205204599</v>
      </c>
      <c r="E162" s="17">
        <v>0.24269072952447801</v>
      </c>
      <c r="F162" s="17">
        <v>0.12553374511874599</v>
      </c>
      <c r="G162" s="17">
        <v>0.41968121132442199</v>
      </c>
      <c r="H162" s="17">
        <v>0.15611750638070601</v>
      </c>
      <c r="I162" s="17">
        <v>0.213302459821782</v>
      </c>
      <c r="J162" s="17">
        <v>0.33544934650507202</v>
      </c>
      <c r="K162" s="17">
        <v>0.35576876393808698</v>
      </c>
      <c r="L162" s="17">
        <v>0.33502552290798898</v>
      </c>
      <c r="M162" s="17"/>
      <c r="N162" s="17">
        <v>0.25332142977018501</v>
      </c>
      <c r="O162" s="17">
        <v>4.2911435818053699E-2</v>
      </c>
      <c r="P162" s="17">
        <v>1.3596994723413001E-2</v>
      </c>
      <c r="Q162" s="17">
        <v>9.4744440445052609E-3</v>
      </c>
      <c r="R162" s="17"/>
      <c r="S162" s="17">
        <v>0.15774579306005199</v>
      </c>
      <c r="T162" s="17">
        <v>0.22777010295240299</v>
      </c>
      <c r="U162" s="17">
        <v>0.13808303362869001</v>
      </c>
      <c r="V162" s="17">
        <v>0.34008657938501702</v>
      </c>
      <c r="W162" s="17">
        <v>0.16481448266618001</v>
      </c>
      <c r="X162" s="17">
        <v>0.20373347413054799</v>
      </c>
      <c r="Y162" s="17">
        <v>0.28024153428535098</v>
      </c>
      <c r="Z162" s="17"/>
      <c r="AA162" s="17">
        <v>0.21407339824281399</v>
      </c>
      <c r="AB162" s="17">
        <v>0.25020524456869703</v>
      </c>
      <c r="AC162" s="17"/>
      <c r="AD162" s="17">
        <v>0.227305007980489</v>
      </c>
      <c r="AE162" s="17">
        <v>0.328137131931235</v>
      </c>
      <c r="AF162" s="17">
        <v>0.20596520962298301</v>
      </c>
      <c r="AG162" s="17"/>
      <c r="AH162" s="17">
        <v>0.26146035915371901</v>
      </c>
      <c r="AI162" s="17">
        <v>0.23701600922095201</v>
      </c>
      <c r="AJ162" s="17"/>
      <c r="AK162" s="17">
        <v>0.21137169660542199</v>
      </c>
      <c r="AL162" s="17">
        <v>0.2556509581966</v>
      </c>
      <c r="AM162" s="17"/>
      <c r="AN162" s="17">
        <v>0.238339085889718</v>
      </c>
      <c r="AO162" s="17">
        <v>9.4744440445052609E-3</v>
      </c>
      <c r="AP162" s="17"/>
      <c r="AQ162" s="17">
        <v>0.29615997923158899</v>
      </c>
      <c r="AR162" s="17">
        <v>0.22277898726523901</v>
      </c>
      <c r="AS162" s="17"/>
      <c r="AT162" s="17">
        <v>0.23335372674708799</v>
      </c>
      <c r="AU162" s="17">
        <v>0.26619603946360798</v>
      </c>
      <c r="AV162" s="17">
        <v>0.201360826873036</v>
      </c>
      <c r="AW162" s="17">
        <v>0.134038751466939</v>
      </c>
      <c r="AX162" s="17"/>
      <c r="AY162" s="17">
        <v>0.29349907063063702</v>
      </c>
      <c r="AZ162" s="17">
        <v>0.23124147257557401</v>
      </c>
      <c r="BA162" s="17"/>
      <c r="BB162" s="17">
        <v>0.15050316379935699</v>
      </c>
      <c r="BC162" s="17">
        <v>0.25693744629661303</v>
      </c>
      <c r="BD162" s="17"/>
      <c r="BE162" s="17">
        <v>0.37506668207302801</v>
      </c>
      <c r="BF162" s="17">
        <v>0.22747820099573901</v>
      </c>
      <c r="BG162" s="17"/>
      <c r="BH162" s="17">
        <v>0.158888757195248</v>
      </c>
      <c r="BI162" s="17">
        <v>0.244013176304476</v>
      </c>
      <c r="BJ162" s="17"/>
      <c r="BK162" s="17">
        <v>8.0815327045397706E-2</v>
      </c>
      <c r="BL162" s="17">
        <v>0.24794126074705</v>
      </c>
      <c r="BM162" s="17"/>
      <c r="BN162" s="17">
        <v>4.9517097071955202E-2</v>
      </c>
      <c r="BO162" s="17">
        <v>0.24187812817785001</v>
      </c>
      <c r="BP162" s="17"/>
      <c r="BQ162" s="17">
        <v>0.15934230401103799</v>
      </c>
      <c r="BR162" s="17">
        <v>0.239899334804238</v>
      </c>
      <c r="BS162" s="17"/>
      <c r="BT162" s="17">
        <v>0.41937776617496803</v>
      </c>
      <c r="BU162" s="17">
        <v>0.22348561249479801</v>
      </c>
      <c r="BV162" s="17"/>
      <c r="BW162" s="17">
        <v>0.215032557581259</v>
      </c>
      <c r="BX162" s="17">
        <v>0.24962521041758201</v>
      </c>
      <c r="BY162" s="17"/>
      <c r="BZ162" s="17">
        <v>0.215032557581259</v>
      </c>
      <c r="CA162" s="17">
        <v>0.24962521041758201</v>
      </c>
    </row>
    <row r="163" spans="2:79" x14ac:dyDescent="0.25">
      <c r="B163" t="s">
        <v>75</v>
      </c>
      <c r="C163" s="17">
        <v>1.1215019545533E-2</v>
      </c>
      <c r="D163" s="17">
        <v>1.36456268924592E-2</v>
      </c>
      <c r="E163" s="17">
        <v>3.7524986632479999E-3</v>
      </c>
      <c r="F163" s="17">
        <v>8.7864629506971496E-3</v>
      </c>
      <c r="G163" s="17">
        <v>8.6707742922839306E-3</v>
      </c>
      <c r="H163" s="17">
        <v>1.7525810316928198E-2</v>
      </c>
      <c r="I163" s="17">
        <v>8.1360462976257895E-3</v>
      </c>
      <c r="J163" s="17">
        <v>1.1084922978867E-2</v>
      </c>
      <c r="K163" s="17">
        <v>1.8733197561816101E-2</v>
      </c>
      <c r="L163" s="17">
        <v>2.78430048264919E-2</v>
      </c>
      <c r="M163" s="17"/>
      <c r="N163" s="17">
        <v>1.12884126607903E-2</v>
      </c>
      <c r="O163" s="17">
        <v>9.2239958098426101E-3</v>
      </c>
      <c r="P163" s="17">
        <v>1.44190221588872E-2</v>
      </c>
      <c r="Q163" s="17">
        <v>2.1488054601758701E-2</v>
      </c>
      <c r="R163" s="17"/>
      <c r="S163" s="17">
        <v>5.3960147939232303E-3</v>
      </c>
      <c r="T163" s="17">
        <v>8.2317781109256701E-3</v>
      </c>
      <c r="U163" s="17">
        <v>0</v>
      </c>
      <c r="V163" s="17">
        <v>1.1876065231877101E-2</v>
      </c>
      <c r="W163" s="17">
        <v>5.0426119875859304E-3</v>
      </c>
      <c r="X163" s="17">
        <v>3.7211512846780999E-3</v>
      </c>
      <c r="Y163" s="17">
        <v>1.15501935608262E-2</v>
      </c>
      <c r="Z163" s="17"/>
      <c r="AA163" s="17">
        <v>7.9180354835008005E-3</v>
      </c>
      <c r="AB163" s="17">
        <v>1.2920209834322601E-2</v>
      </c>
      <c r="AC163" s="17"/>
      <c r="AD163" s="17">
        <v>6.3012917866412895E-4</v>
      </c>
      <c r="AE163" s="17">
        <v>3.0579702049094798E-4</v>
      </c>
      <c r="AF163" s="17">
        <v>9.5994733148701706E-3</v>
      </c>
      <c r="AG163" s="17"/>
      <c r="AH163" s="17">
        <v>2.6066495885984301E-5</v>
      </c>
      <c r="AI163" s="17">
        <v>1.1629053290931699E-2</v>
      </c>
      <c r="AJ163" s="17"/>
      <c r="AK163" s="17">
        <v>1.5391626359615799E-2</v>
      </c>
      <c r="AL163" s="17">
        <v>8.4172300185994201E-3</v>
      </c>
      <c r="AM163" s="17"/>
      <c r="AN163" s="17">
        <v>1.11947436846638E-2</v>
      </c>
      <c r="AO163" s="17">
        <v>2.1488054601758701E-2</v>
      </c>
      <c r="AP163" s="17"/>
      <c r="AQ163" s="17">
        <v>8.6129428254928496E-3</v>
      </c>
      <c r="AR163" s="17">
        <v>1.1889712304666599E-2</v>
      </c>
      <c r="AS163" s="17"/>
      <c r="AT163" s="17">
        <v>1.7150941189816599E-2</v>
      </c>
      <c r="AU163" s="17">
        <v>7.3747245288399398E-3</v>
      </c>
      <c r="AV163" s="17">
        <v>6.7406882428249102E-3</v>
      </c>
      <c r="AW163" s="17">
        <v>1.82060842678737E-2</v>
      </c>
      <c r="AX163" s="17"/>
      <c r="AY163" s="17">
        <v>6.1992698478962899E-3</v>
      </c>
      <c r="AZ163" s="17">
        <v>1.1814519107424599E-2</v>
      </c>
      <c r="BA163" s="17"/>
      <c r="BB163" s="17">
        <v>1.9223758682548101E-3</v>
      </c>
      <c r="BC163" s="17">
        <v>1.3240547328176901E-2</v>
      </c>
      <c r="BD163" s="17"/>
      <c r="BE163" s="17">
        <v>1.2215643791377901E-2</v>
      </c>
      <c r="BF163" s="17">
        <v>1.1139085124393501E-2</v>
      </c>
      <c r="BG163" s="17"/>
      <c r="BH163" s="17">
        <v>1.1135215189705901E-2</v>
      </c>
      <c r="BI163" s="17">
        <v>1.12212068562505E-2</v>
      </c>
      <c r="BJ163" s="17"/>
      <c r="BK163" s="17">
        <v>2.0874900764807899E-2</v>
      </c>
      <c r="BL163" s="17">
        <v>1.05967670690293E-2</v>
      </c>
      <c r="BM163" s="17"/>
      <c r="BN163" s="17">
        <v>2.6297148557767099E-2</v>
      </c>
      <c r="BO163" s="17">
        <v>1.08955671899992E-2</v>
      </c>
      <c r="BP163" s="17"/>
      <c r="BQ163" s="17">
        <v>2.6778252680279501E-3</v>
      </c>
      <c r="BR163" s="17">
        <v>1.14336034579755E-2</v>
      </c>
      <c r="BS163" s="17"/>
      <c r="BT163" s="17">
        <v>6.9284961033288698E-5</v>
      </c>
      <c r="BU163" s="17">
        <v>1.2099523360149401E-2</v>
      </c>
      <c r="BV163" s="17"/>
      <c r="BW163" s="17">
        <v>7.9161596840101704E-3</v>
      </c>
      <c r="BX163" s="17">
        <v>1.29090617219202E-2</v>
      </c>
      <c r="BY163" s="17"/>
      <c r="BZ163" s="17">
        <v>7.9161596840101704E-3</v>
      </c>
      <c r="CA163" s="17">
        <v>1.29090617219202E-2</v>
      </c>
    </row>
    <row r="164" spans="2:79" x14ac:dyDescent="0.25">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c r="CA164" s="17"/>
    </row>
    <row r="165" spans="2:79" x14ac:dyDescent="0.25">
      <c r="B165" s="6" t="s">
        <v>167</v>
      </c>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c r="CA165" s="17"/>
    </row>
    <row r="166" spans="2:79" x14ac:dyDescent="0.25">
      <c r="B166" s="24" t="s">
        <v>77</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c r="CA166" s="17"/>
    </row>
    <row r="167" spans="2:79" x14ac:dyDescent="0.25">
      <c r="B167" t="s">
        <v>159</v>
      </c>
      <c r="C167" s="17">
        <v>0.305995724104136</v>
      </c>
      <c r="D167" s="17">
        <v>0.245440551851376</v>
      </c>
      <c r="E167" s="17">
        <v>0.33693953005715699</v>
      </c>
      <c r="F167" s="17">
        <v>0.17061772335824699</v>
      </c>
      <c r="G167" s="17">
        <v>0.50094158661179999</v>
      </c>
      <c r="H167" s="17">
        <v>0.20783334093141201</v>
      </c>
      <c r="I167" s="17">
        <v>0.279011864520402</v>
      </c>
      <c r="J167" s="17">
        <v>0.38634051428084298</v>
      </c>
      <c r="K167" s="17">
        <v>0.443613411188583</v>
      </c>
      <c r="L167" s="17">
        <v>0.36601588242585098</v>
      </c>
      <c r="M167" s="17"/>
      <c r="N167" s="17">
        <v>0.315327899284641</v>
      </c>
      <c r="O167" s="17">
        <v>0.183838864972975</v>
      </c>
      <c r="P167" s="17">
        <v>0.175212976067359</v>
      </c>
      <c r="Q167" s="17">
        <v>0.27371089993118602</v>
      </c>
      <c r="R167" s="17"/>
      <c r="S167" s="17">
        <v>0.24664551629724801</v>
      </c>
      <c r="T167" s="17">
        <v>0.25387646965010202</v>
      </c>
      <c r="U167" s="17">
        <v>0.23802025330815399</v>
      </c>
      <c r="V167" s="17">
        <v>0.37844719610350303</v>
      </c>
      <c r="W167" s="17">
        <v>0.27618786714509003</v>
      </c>
      <c r="X167" s="17">
        <v>0.30601824892135798</v>
      </c>
      <c r="Y167" s="17">
        <v>0.37466851108427501</v>
      </c>
      <c r="Z167" s="17"/>
      <c r="AA167" s="17">
        <v>0.31215724328047401</v>
      </c>
      <c r="AB167" s="17">
        <v>0.30280900482797302</v>
      </c>
      <c r="AC167" s="17"/>
      <c r="AD167" s="17">
        <v>0.334111467652769</v>
      </c>
      <c r="AE167" s="17">
        <v>0.33939687522374501</v>
      </c>
      <c r="AF167" s="17">
        <v>0.318043105123335</v>
      </c>
      <c r="AG167" s="17"/>
      <c r="AH167" s="17">
        <v>0.315089396496122</v>
      </c>
      <c r="AI167" s="17">
        <v>0.30565922369849702</v>
      </c>
      <c r="AJ167" s="17"/>
      <c r="AK167" s="17">
        <v>0.294424284943681</v>
      </c>
      <c r="AL167" s="17">
        <v>0.31374710045718701</v>
      </c>
      <c r="AM167" s="17"/>
      <c r="AN167" s="17">
        <v>0.30605944457228801</v>
      </c>
      <c r="AO167" s="17">
        <v>0.27371089993118602</v>
      </c>
      <c r="AP167" s="17"/>
      <c r="AQ167" s="17">
        <v>0.41194071090594198</v>
      </c>
      <c r="AR167" s="17">
        <v>0.27852523681558999</v>
      </c>
      <c r="AS167" s="17"/>
      <c r="AT167" s="17">
        <v>0.28696350394070702</v>
      </c>
      <c r="AU167" s="17">
        <v>0.33605199259342999</v>
      </c>
      <c r="AV167" s="17">
        <v>0.27818667708620298</v>
      </c>
      <c r="AW167" s="17">
        <v>0.35369848724914699</v>
      </c>
      <c r="AX167" s="17"/>
      <c r="AY167" s="17">
        <v>0.42117787677053198</v>
      </c>
      <c r="AZ167" s="17">
        <v>0.29222875919881502</v>
      </c>
      <c r="BA167" s="17"/>
      <c r="BB167" s="17">
        <v>0.213291287630229</v>
      </c>
      <c r="BC167" s="17">
        <v>0.32620518199175103</v>
      </c>
      <c r="BD167" s="17"/>
      <c r="BE167" s="17">
        <v>0.47477571727618101</v>
      </c>
      <c r="BF167" s="17">
        <v>0.29318750849805802</v>
      </c>
      <c r="BG167" s="17"/>
      <c r="BH167" s="17">
        <v>0.23258175788084001</v>
      </c>
      <c r="BI167" s="17">
        <v>0.31168758158889598</v>
      </c>
      <c r="BJ167" s="17"/>
      <c r="BK167" s="17">
        <v>0.171088456904745</v>
      </c>
      <c r="BL167" s="17">
        <v>0.31463006961533602</v>
      </c>
      <c r="BM167" s="17"/>
      <c r="BN167" s="17">
        <v>0.29021051377401502</v>
      </c>
      <c r="BO167" s="17">
        <v>0.30633006832161802</v>
      </c>
      <c r="BP167" s="17"/>
      <c r="BQ167" s="17">
        <v>0.26358403868820102</v>
      </c>
      <c r="BR167" s="17">
        <v>0.30708162092575603</v>
      </c>
      <c r="BS167" s="17"/>
      <c r="BT167" s="17">
        <v>0.46667570050512402</v>
      </c>
      <c r="BU167" s="17">
        <v>0.29324447375076901</v>
      </c>
      <c r="BV167" s="17"/>
      <c r="BW167" s="17">
        <v>0.31221410361509799</v>
      </c>
      <c r="BX167" s="17">
        <v>0.30280243987790401</v>
      </c>
      <c r="BY167" s="17"/>
      <c r="BZ167" s="17">
        <v>0.31221410361509799</v>
      </c>
      <c r="CA167" s="17">
        <v>0.30280243987790401</v>
      </c>
    </row>
    <row r="168" spans="2:79" x14ac:dyDescent="0.25">
      <c r="B168" t="s">
        <v>160</v>
      </c>
      <c r="C168" s="17">
        <v>0.132296158304537</v>
      </c>
      <c r="D168" s="17">
        <v>0.11693165071558401</v>
      </c>
      <c r="E168" s="17">
        <v>0.11591353057916801</v>
      </c>
      <c r="F168" s="17">
        <v>0.134199798916356</v>
      </c>
      <c r="G168" s="17">
        <v>0.111586525670829</v>
      </c>
      <c r="H168" s="17">
        <v>0.129691938925516</v>
      </c>
      <c r="I168" s="17">
        <v>0.178817511922753</v>
      </c>
      <c r="J168" s="17">
        <v>0.121639847266602</v>
      </c>
      <c r="K168" s="17">
        <v>9.9719333185745399E-2</v>
      </c>
      <c r="L168" s="17">
        <v>0.20164566121473501</v>
      </c>
      <c r="M168" s="17"/>
      <c r="N168" s="17">
        <v>0.120747171682507</v>
      </c>
      <c r="O168" s="17">
        <v>0.26555161605837702</v>
      </c>
      <c r="P168" s="17">
        <v>0.36753114113567698</v>
      </c>
      <c r="Q168" s="17">
        <v>0.35644898846206102</v>
      </c>
      <c r="R168" s="17"/>
      <c r="S168" s="17">
        <v>0.11521505380535101</v>
      </c>
      <c r="T168" s="17">
        <v>0.19615166832844999</v>
      </c>
      <c r="U168" s="17">
        <v>0.20081255839423301</v>
      </c>
      <c r="V168" s="17">
        <v>0.113205961109912</v>
      </c>
      <c r="W168" s="17">
        <v>0.119732043336071</v>
      </c>
      <c r="X168" s="17">
        <v>0.18922093449004801</v>
      </c>
      <c r="Y168" s="17">
        <v>0.10586425801121099</v>
      </c>
      <c r="Z168" s="17"/>
      <c r="AA168" s="17">
        <v>0.22105824590258599</v>
      </c>
      <c r="AB168" s="17">
        <v>8.6388672269679695E-2</v>
      </c>
      <c r="AC168" s="17"/>
      <c r="AD168" s="17">
        <v>0.27878987663177601</v>
      </c>
      <c r="AE168" s="17">
        <v>0.283558032526809</v>
      </c>
      <c r="AF168" s="17">
        <v>0.18896616090146201</v>
      </c>
      <c r="AG168" s="17"/>
      <c r="AH168" s="17">
        <v>0.29803426609251399</v>
      </c>
      <c r="AI168" s="17">
        <v>0.12616321903682501</v>
      </c>
      <c r="AJ168" s="17"/>
      <c r="AK168" s="17">
        <v>0.109067706568461</v>
      </c>
      <c r="AL168" s="17">
        <v>0.14785623419555599</v>
      </c>
      <c r="AM168" s="17"/>
      <c r="AN168" s="17">
        <v>0.131853748483794</v>
      </c>
      <c r="AO168" s="17">
        <v>0.35644898846206102</v>
      </c>
      <c r="AP168" s="17"/>
      <c r="AQ168" s="17">
        <v>0.16407282058547201</v>
      </c>
      <c r="AR168" s="17">
        <v>0.12405678404425401</v>
      </c>
      <c r="AS168" s="17"/>
      <c r="AT168" s="17">
        <v>6.33147279358834E-2</v>
      </c>
      <c r="AU168" s="17">
        <v>0.13369134411151001</v>
      </c>
      <c r="AV168" s="17">
        <v>0.242398825292408</v>
      </c>
      <c r="AW168" s="17">
        <v>0.34663932774406597</v>
      </c>
      <c r="AX168" s="17"/>
      <c r="AY168" s="17">
        <v>0.24120925805403601</v>
      </c>
      <c r="AZ168" s="17">
        <v>0.119278492049212</v>
      </c>
      <c r="BA168" s="17"/>
      <c r="BB168" s="17">
        <v>0.12509755834299299</v>
      </c>
      <c r="BC168" s="17">
        <v>0.13386688142218101</v>
      </c>
      <c r="BD168" s="17"/>
      <c r="BE168" s="17">
        <v>0.13174164020118201</v>
      </c>
      <c r="BF168" s="17">
        <v>0.13233823904699801</v>
      </c>
      <c r="BG168" s="17"/>
      <c r="BH168" s="17">
        <v>0.10346586454432199</v>
      </c>
      <c r="BI168" s="17">
        <v>0.13453139952318699</v>
      </c>
      <c r="BJ168" s="17"/>
      <c r="BK168" s="17">
        <v>0.14617449234278199</v>
      </c>
      <c r="BL168" s="17">
        <v>0.13140791607938701</v>
      </c>
      <c r="BM168" s="17"/>
      <c r="BN168" s="17">
        <v>0.16364729567671299</v>
      </c>
      <c r="BO168" s="17">
        <v>0.131632114476634</v>
      </c>
      <c r="BP168" s="17"/>
      <c r="BQ168" s="17">
        <v>0.28402308975306201</v>
      </c>
      <c r="BR168" s="17">
        <v>0.128411384780488</v>
      </c>
      <c r="BS168" s="17"/>
      <c r="BT168" s="17">
        <v>0.14549910464190399</v>
      </c>
      <c r="BU168" s="17">
        <v>0.13124839816714601</v>
      </c>
      <c r="BV168" s="17"/>
      <c r="BW168" s="17">
        <v>0.22027710624294</v>
      </c>
      <c r="BX168" s="17">
        <v>8.7115870937803097E-2</v>
      </c>
      <c r="BY168" s="17"/>
      <c r="BZ168" s="17">
        <v>0.22027710624294</v>
      </c>
      <c r="CA168" s="17">
        <v>8.7115870937803097E-2</v>
      </c>
    </row>
    <row r="169" spans="2:79" x14ac:dyDescent="0.25">
      <c r="B169" t="s">
        <v>161</v>
      </c>
      <c r="C169" s="17">
        <v>0.12992112947051099</v>
      </c>
      <c r="D169" s="17">
        <v>0.17348474690082499</v>
      </c>
      <c r="E169" s="17">
        <v>0.15853076235996999</v>
      </c>
      <c r="F169" s="17">
        <v>0.121074272029343</v>
      </c>
      <c r="G169" s="17">
        <v>0.11384617547520499</v>
      </c>
      <c r="H169" s="17">
        <v>9.7748740696250502E-2</v>
      </c>
      <c r="I169" s="17">
        <v>0.10700104119588499</v>
      </c>
      <c r="J169" s="17">
        <v>0.175144729769313</v>
      </c>
      <c r="K169" s="17">
        <v>0.115694691347474</v>
      </c>
      <c r="L169" s="17">
        <v>9.33036886934107E-2</v>
      </c>
      <c r="M169" s="17"/>
      <c r="N169" s="17">
        <v>0.130558648835017</v>
      </c>
      <c r="O169" s="17">
        <v>0.114697366535036</v>
      </c>
      <c r="P169" s="17">
        <v>0.16159580793411699</v>
      </c>
      <c r="Q169" s="17">
        <v>0.137127159585122</v>
      </c>
      <c r="R169" s="17"/>
      <c r="S169" s="17">
        <v>0.13130704633624499</v>
      </c>
      <c r="T169" s="17">
        <v>0.120461871487204</v>
      </c>
      <c r="U169" s="17">
        <v>0.110870985288557</v>
      </c>
      <c r="V169" s="17">
        <v>0.13970482563553699</v>
      </c>
      <c r="W169" s="17">
        <v>0.130436805054821</v>
      </c>
      <c r="X169" s="17">
        <v>0.111354606903195</v>
      </c>
      <c r="Y169" s="17">
        <v>0.14782044845063599</v>
      </c>
      <c r="Z169" s="17"/>
      <c r="AA169" s="17">
        <v>0.14048741232037701</v>
      </c>
      <c r="AB169" s="17">
        <v>0.12445627960615099</v>
      </c>
      <c r="AC169" s="17"/>
      <c r="AD169" s="17">
        <v>0.101229020022344</v>
      </c>
      <c r="AE169" s="17">
        <v>0.11283734880141801</v>
      </c>
      <c r="AF169" s="17">
        <v>0.152290310083113</v>
      </c>
      <c r="AG169" s="17"/>
      <c r="AH169" s="17">
        <v>9.2684186780172997E-2</v>
      </c>
      <c r="AI169" s="17">
        <v>0.13129903773242499</v>
      </c>
      <c r="AJ169" s="17"/>
      <c r="AK169" s="17">
        <v>0.13507112764478801</v>
      </c>
      <c r="AL169" s="17">
        <v>0.126471292893332</v>
      </c>
      <c r="AM169" s="17"/>
      <c r="AN169" s="17">
        <v>0.12990690694880999</v>
      </c>
      <c r="AO169" s="17">
        <v>0.137127159585122</v>
      </c>
      <c r="AP169" s="17"/>
      <c r="AQ169" s="17">
        <v>0.103864929663426</v>
      </c>
      <c r="AR169" s="17">
        <v>0.136677244386334</v>
      </c>
      <c r="AS169" s="17"/>
      <c r="AT169" s="17">
        <v>0.14568019952655001</v>
      </c>
      <c r="AU169" s="17">
        <v>0.11251577814533401</v>
      </c>
      <c r="AV169" s="17">
        <v>0.13229840976465501</v>
      </c>
      <c r="AW169" s="17">
        <v>0.14232028414884301</v>
      </c>
      <c r="AX169" s="17"/>
      <c r="AY169" s="17">
        <v>0.11029189738232401</v>
      </c>
      <c r="AZ169" s="17">
        <v>0.13226728243796901</v>
      </c>
      <c r="BA169" s="17"/>
      <c r="BB169" s="17">
        <v>0.123172663636164</v>
      </c>
      <c r="BC169" s="17">
        <v>0.131393712107023</v>
      </c>
      <c r="BD169" s="17"/>
      <c r="BE169" s="17">
        <v>0.153007127837331</v>
      </c>
      <c r="BF169" s="17">
        <v>0.12816920118205299</v>
      </c>
      <c r="BG169" s="17"/>
      <c r="BH169" s="17">
        <v>0.12033112250113</v>
      </c>
      <c r="BI169" s="17">
        <v>0.13066465220543</v>
      </c>
      <c r="BJ169" s="17"/>
      <c r="BK169" s="17">
        <v>0.14689578363870501</v>
      </c>
      <c r="BL169" s="17">
        <v>0.12883471632121299</v>
      </c>
      <c r="BM169" s="17"/>
      <c r="BN169" s="17">
        <v>8.5389424355878193E-2</v>
      </c>
      <c r="BO169" s="17">
        <v>0.13086434896447399</v>
      </c>
      <c r="BP169" s="17"/>
      <c r="BQ169" s="17">
        <v>0.17394959107336899</v>
      </c>
      <c r="BR169" s="17">
        <v>0.12879383716777701</v>
      </c>
      <c r="BS169" s="17"/>
      <c r="BT169" s="17">
        <v>0.15867555476185699</v>
      </c>
      <c r="BU169" s="17">
        <v>0.12763923421591999</v>
      </c>
      <c r="BV169" s="17"/>
      <c r="BW169" s="17">
        <v>0.14051199090764599</v>
      </c>
      <c r="BX169" s="17">
        <v>0.12448247287038</v>
      </c>
      <c r="BY169" s="17"/>
      <c r="BZ169" s="17">
        <v>0.14051199090764599</v>
      </c>
      <c r="CA169" s="17">
        <v>0.12448247287038</v>
      </c>
    </row>
    <row r="170" spans="2:79" x14ac:dyDescent="0.25">
      <c r="B170" t="s">
        <v>162</v>
      </c>
      <c r="C170" s="17">
        <v>5.6194216725197699E-2</v>
      </c>
      <c r="D170" s="17">
        <v>2.3815772237283199E-2</v>
      </c>
      <c r="E170" s="17">
        <v>4.7314668412512799E-2</v>
      </c>
      <c r="F170" s="17">
        <v>8.5778376908617296E-2</v>
      </c>
      <c r="G170" s="17">
        <v>2.9579064454164999E-2</v>
      </c>
      <c r="H170" s="17">
        <v>9.0004978544592995E-2</v>
      </c>
      <c r="I170" s="17">
        <v>5.0004410657235702E-2</v>
      </c>
      <c r="J170" s="17">
        <v>7.7958822772594402E-2</v>
      </c>
      <c r="K170" s="17">
        <v>7.444527694493E-2</v>
      </c>
      <c r="L170" s="17">
        <v>3.9070781924576997E-2</v>
      </c>
      <c r="M170" s="17"/>
      <c r="N170" s="17">
        <v>5.25017267264309E-2</v>
      </c>
      <c r="O170" s="17">
        <v>0.102676761092068</v>
      </c>
      <c r="P170" s="17">
        <v>0.10951810146511801</v>
      </c>
      <c r="Q170" s="17">
        <v>0.117603225065557</v>
      </c>
      <c r="R170" s="17"/>
      <c r="S170" s="17">
        <v>5.4855824017991398E-2</v>
      </c>
      <c r="T170" s="17">
        <v>7.93825655498967E-2</v>
      </c>
      <c r="U170" s="17">
        <v>7.1824439487680899E-2</v>
      </c>
      <c r="V170" s="17">
        <v>4.6118415328106101E-2</v>
      </c>
      <c r="W170" s="17">
        <v>4.1218388495930902E-2</v>
      </c>
      <c r="X170" s="17">
        <v>7.7076974420692002E-2</v>
      </c>
      <c r="Y170" s="17">
        <v>5.6300197096018599E-2</v>
      </c>
      <c r="Z170" s="17"/>
      <c r="AA170" s="17">
        <v>7.6563797025795202E-2</v>
      </c>
      <c r="AB170" s="17">
        <v>4.5659130761242402E-2</v>
      </c>
      <c r="AC170" s="17"/>
      <c r="AD170" s="17">
        <v>9.9516753263035898E-2</v>
      </c>
      <c r="AE170" s="17">
        <v>6.5461186084232695E-2</v>
      </c>
      <c r="AF170" s="17">
        <v>5.8672222417928001E-2</v>
      </c>
      <c r="AG170" s="17"/>
      <c r="AH170" s="17">
        <v>0.107254290640051</v>
      </c>
      <c r="AI170" s="17">
        <v>5.4304800123885701E-2</v>
      </c>
      <c r="AJ170" s="17"/>
      <c r="AK170" s="17">
        <v>5.2397914892351197E-2</v>
      </c>
      <c r="AL170" s="17">
        <v>5.8737250815264201E-2</v>
      </c>
      <c r="AM170" s="17"/>
      <c r="AN170" s="17">
        <v>5.6073013935329902E-2</v>
      </c>
      <c r="AO170" s="17">
        <v>0.117603225065557</v>
      </c>
      <c r="AP170" s="17"/>
      <c r="AQ170" s="17">
        <v>7.4856041212289406E-2</v>
      </c>
      <c r="AR170" s="17">
        <v>5.1355390199948697E-2</v>
      </c>
      <c r="AS170" s="17"/>
      <c r="AT170" s="17">
        <v>3.2209897882735601E-2</v>
      </c>
      <c r="AU170" s="17">
        <v>7.1915531559299403E-2</v>
      </c>
      <c r="AV170" s="17">
        <v>7.4594514359535596E-2</v>
      </c>
      <c r="AW170" s="17">
        <v>2.80959109126942E-2</v>
      </c>
      <c r="AX170" s="17"/>
      <c r="AY170" s="17">
        <v>7.5490839400100707E-2</v>
      </c>
      <c r="AZ170" s="17">
        <v>5.38878183726159E-2</v>
      </c>
      <c r="BA170" s="17"/>
      <c r="BB170" s="17">
        <v>5.9764552903593601E-2</v>
      </c>
      <c r="BC170" s="17">
        <v>5.5403549375330201E-2</v>
      </c>
      <c r="BD170" s="17"/>
      <c r="BE170" s="17">
        <v>5.0604495093144797E-2</v>
      </c>
      <c r="BF170" s="17">
        <v>5.66184042043874E-2</v>
      </c>
      <c r="BG170" s="17"/>
      <c r="BH170" s="17">
        <v>3.3685403062552202E-2</v>
      </c>
      <c r="BI170" s="17">
        <v>5.79393473333044E-2</v>
      </c>
      <c r="BJ170" s="17"/>
      <c r="BK170" s="17">
        <v>8.9238137868500003E-2</v>
      </c>
      <c r="BL170" s="17">
        <v>5.4079337088844201E-2</v>
      </c>
      <c r="BM170" s="17"/>
      <c r="BN170" s="17">
        <v>0.10404416380517</v>
      </c>
      <c r="BO170" s="17">
        <v>5.5180714036388703E-2</v>
      </c>
      <c r="BP170" s="17"/>
      <c r="BQ170" s="17">
        <v>6.6017095173096202E-2</v>
      </c>
      <c r="BR170" s="17">
        <v>5.5942714518173398E-2</v>
      </c>
      <c r="BS170" s="17"/>
      <c r="BT170" s="17">
        <v>5.4639129492826802E-2</v>
      </c>
      <c r="BU170" s="17">
        <v>5.6317625422817902E-2</v>
      </c>
      <c r="BV170" s="17"/>
      <c r="BW170" s="17">
        <v>7.6453773687981202E-2</v>
      </c>
      <c r="BX170" s="17">
        <v>4.5790457423330398E-2</v>
      </c>
      <c r="BY170" s="17"/>
      <c r="BZ170" s="17">
        <v>7.6453773687981202E-2</v>
      </c>
      <c r="CA170" s="17">
        <v>4.5790457423330398E-2</v>
      </c>
    </row>
    <row r="171" spans="2:79" x14ac:dyDescent="0.25">
      <c r="B171" t="s">
        <v>163</v>
      </c>
      <c r="C171" s="17">
        <v>0.310551532260604</v>
      </c>
      <c r="D171" s="17">
        <v>0.357126275615193</v>
      </c>
      <c r="E171" s="17">
        <v>0.30647708209464902</v>
      </c>
      <c r="F171" s="17">
        <v>0.42788713714267401</v>
      </c>
      <c r="G171" s="17">
        <v>0.194398865183149</v>
      </c>
      <c r="H171" s="17">
        <v>0.36800984268293202</v>
      </c>
      <c r="I171" s="17">
        <v>0.32985496710254297</v>
      </c>
      <c r="J171" s="17">
        <v>0.17762979228865</v>
      </c>
      <c r="K171" s="17">
        <v>0.182875432537183</v>
      </c>
      <c r="L171" s="17">
        <v>0.24473735660106</v>
      </c>
      <c r="M171" s="17"/>
      <c r="N171" s="17">
        <v>0.311993249928189</v>
      </c>
      <c r="O171" s="17">
        <v>0.316515496657922</v>
      </c>
      <c r="P171" s="17">
        <v>0.17737591470333</v>
      </c>
      <c r="Q171" s="17">
        <v>0.10575368646163801</v>
      </c>
      <c r="R171" s="17"/>
      <c r="S171" s="17">
        <v>0.359012578245477</v>
      </c>
      <c r="T171" s="17">
        <v>0.28968616322032598</v>
      </c>
      <c r="U171" s="17">
        <v>0.31775632873341503</v>
      </c>
      <c r="V171" s="17">
        <v>0.27051776863879101</v>
      </c>
      <c r="W171" s="17">
        <v>0.40080477211157201</v>
      </c>
      <c r="X171" s="17">
        <v>0.270865863154725</v>
      </c>
      <c r="Y171" s="17">
        <v>0.28345965227904901</v>
      </c>
      <c r="Z171" s="17"/>
      <c r="AA171" s="17">
        <v>0.200534120861068</v>
      </c>
      <c r="AB171" s="17">
        <v>0.36745220814698698</v>
      </c>
      <c r="AC171" s="17"/>
      <c r="AD171" s="17">
        <v>0.158023097750983</v>
      </c>
      <c r="AE171" s="17">
        <v>0.167038993341354</v>
      </c>
      <c r="AF171" s="17">
        <v>0.22414302753548401</v>
      </c>
      <c r="AG171" s="17"/>
      <c r="AH171" s="17">
        <v>0.164188251857349</v>
      </c>
      <c r="AI171" s="17">
        <v>0.31596752935213901</v>
      </c>
      <c r="AJ171" s="17"/>
      <c r="AK171" s="17">
        <v>0.312273368748192</v>
      </c>
      <c r="AL171" s="17">
        <v>0.30939812321194199</v>
      </c>
      <c r="AM171" s="17"/>
      <c r="AN171" s="17">
        <v>0.31095574120226499</v>
      </c>
      <c r="AO171" s="17">
        <v>0.10575368646163801</v>
      </c>
      <c r="AP171" s="17"/>
      <c r="AQ171" s="17">
        <v>0.19677449374938699</v>
      </c>
      <c r="AR171" s="17">
        <v>0.34005279309890901</v>
      </c>
      <c r="AS171" s="17"/>
      <c r="AT171" s="17">
        <v>0.38146076491121</v>
      </c>
      <c r="AU171" s="17">
        <v>0.29038969751254101</v>
      </c>
      <c r="AV171" s="17">
        <v>0.23039827938068799</v>
      </c>
      <c r="AW171" s="17">
        <v>0.125526236060025</v>
      </c>
      <c r="AX171" s="17"/>
      <c r="AY171" s="17">
        <v>0.12703490354477701</v>
      </c>
      <c r="AZ171" s="17">
        <v>0.33248606750401999</v>
      </c>
      <c r="BA171" s="17"/>
      <c r="BB171" s="17">
        <v>0.42118875809475398</v>
      </c>
      <c r="BC171" s="17">
        <v>0.28644169299314998</v>
      </c>
      <c r="BD171" s="17"/>
      <c r="BE171" s="17">
        <v>0.135766907180143</v>
      </c>
      <c r="BF171" s="17">
        <v>0.32381542166233002</v>
      </c>
      <c r="BG171" s="17"/>
      <c r="BH171" s="17">
        <v>0.38899691930339703</v>
      </c>
      <c r="BI171" s="17">
        <v>0.30446958373835298</v>
      </c>
      <c r="BJ171" s="17"/>
      <c r="BK171" s="17">
        <v>0.401426380173658</v>
      </c>
      <c r="BL171" s="17">
        <v>0.30473535310696898</v>
      </c>
      <c r="BM171" s="17"/>
      <c r="BN171" s="17">
        <v>0.27179213179766298</v>
      </c>
      <c r="BO171" s="17">
        <v>0.311372489419034</v>
      </c>
      <c r="BP171" s="17"/>
      <c r="BQ171" s="17">
        <v>0.154831268700029</v>
      </c>
      <c r="BR171" s="17">
        <v>0.31453854993282998</v>
      </c>
      <c r="BS171" s="17"/>
      <c r="BT171" s="17">
        <v>0.143367826189083</v>
      </c>
      <c r="BU171" s="17">
        <v>0.32381890594879598</v>
      </c>
      <c r="BV171" s="17"/>
      <c r="BW171" s="17">
        <v>0.20113406969515199</v>
      </c>
      <c r="BX171" s="17">
        <v>0.36673997438908601</v>
      </c>
      <c r="BY171" s="17"/>
      <c r="BZ171" s="17">
        <v>0.20113406969515199</v>
      </c>
      <c r="CA171" s="17">
        <v>0.36673997438908601</v>
      </c>
    </row>
    <row r="172" spans="2:79" x14ac:dyDescent="0.25">
      <c r="B172" t="s">
        <v>75</v>
      </c>
      <c r="C172" s="17">
        <v>6.5041239135014195E-2</v>
      </c>
      <c r="D172" s="17">
        <v>8.3201002679738303E-2</v>
      </c>
      <c r="E172" s="17">
        <v>3.4824426496544103E-2</v>
      </c>
      <c r="F172" s="17">
        <v>6.0442691644762403E-2</v>
      </c>
      <c r="G172" s="17">
        <v>4.96477826048521E-2</v>
      </c>
      <c r="H172" s="17">
        <v>0.106711158219297</v>
      </c>
      <c r="I172" s="17">
        <v>5.5310204601181301E-2</v>
      </c>
      <c r="J172" s="17">
        <v>6.12862936219968E-2</v>
      </c>
      <c r="K172" s="17">
        <v>8.3651854796083502E-2</v>
      </c>
      <c r="L172" s="17">
        <v>5.52266291403661E-2</v>
      </c>
      <c r="M172" s="17"/>
      <c r="N172" s="17">
        <v>6.8871303543214399E-2</v>
      </c>
      <c r="O172" s="17">
        <v>1.6719894683621402E-2</v>
      </c>
      <c r="P172" s="17">
        <v>8.7660586943995606E-3</v>
      </c>
      <c r="Q172" s="17">
        <v>9.3560404944367705E-3</v>
      </c>
      <c r="R172" s="17"/>
      <c r="S172" s="17">
        <v>9.2963981297687903E-2</v>
      </c>
      <c r="T172" s="17">
        <v>6.04412617640218E-2</v>
      </c>
      <c r="U172" s="17">
        <v>6.07154347879603E-2</v>
      </c>
      <c r="V172" s="17">
        <v>5.2005833184151397E-2</v>
      </c>
      <c r="W172" s="17">
        <v>3.1620123856514901E-2</v>
      </c>
      <c r="X172" s="17">
        <v>4.5463372109982199E-2</v>
      </c>
      <c r="Y172" s="17">
        <v>3.1886933078810097E-2</v>
      </c>
      <c r="Z172" s="17"/>
      <c r="AA172" s="17">
        <v>4.9199180609700598E-2</v>
      </c>
      <c r="AB172" s="17">
        <v>7.32347043879676E-2</v>
      </c>
      <c r="AC172" s="17"/>
      <c r="AD172" s="17">
        <v>2.8329784679091599E-2</v>
      </c>
      <c r="AE172" s="17">
        <v>3.1707564022442201E-2</v>
      </c>
      <c r="AF172" s="17">
        <v>5.7885173938678598E-2</v>
      </c>
      <c r="AG172" s="17"/>
      <c r="AH172" s="17">
        <v>2.27496081337921E-2</v>
      </c>
      <c r="AI172" s="17">
        <v>6.6606190056227602E-2</v>
      </c>
      <c r="AJ172" s="17"/>
      <c r="AK172" s="17">
        <v>9.6765597202527795E-2</v>
      </c>
      <c r="AL172" s="17">
        <v>4.3789998426719198E-2</v>
      </c>
      <c r="AM172" s="17"/>
      <c r="AN172" s="17">
        <v>6.5151144857512999E-2</v>
      </c>
      <c r="AO172" s="17">
        <v>9.3560404944367705E-3</v>
      </c>
      <c r="AP172" s="17"/>
      <c r="AQ172" s="17">
        <v>4.8491003883483902E-2</v>
      </c>
      <c r="AR172" s="17">
        <v>6.9332551454965002E-2</v>
      </c>
      <c r="AS172" s="17"/>
      <c r="AT172" s="17">
        <v>9.0370905802913404E-2</v>
      </c>
      <c r="AU172" s="17">
        <v>5.5435656077884803E-2</v>
      </c>
      <c r="AV172" s="17">
        <v>4.2123294116510397E-2</v>
      </c>
      <c r="AW172" s="17">
        <v>3.7197538852242499E-3</v>
      </c>
      <c r="AX172" s="17"/>
      <c r="AY172" s="17">
        <v>2.47952248482293E-2</v>
      </c>
      <c r="AZ172" s="17">
        <v>6.9851580437368194E-2</v>
      </c>
      <c r="BA172" s="17"/>
      <c r="BB172" s="17">
        <v>5.74851793922663E-2</v>
      </c>
      <c r="BC172" s="17">
        <v>6.6688982110565301E-2</v>
      </c>
      <c r="BD172" s="17"/>
      <c r="BE172" s="17">
        <v>5.4104112412018297E-2</v>
      </c>
      <c r="BF172" s="17">
        <v>6.5871225406173295E-2</v>
      </c>
      <c r="BG172" s="17"/>
      <c r="BH172" s="17">
        <v>0.120938932707759</v>
      </c>
      <c r="BI172" s="17">
        <v>6.0707435610830703E-2</v>
      </c>
      <c r="BJ172" s="17"/>
      <c r="BK172" s="17">
        <v>4.5176749071610102E-2</v>
      </c>
      <c r="BL172" s="17">
        <v>6.6312607788251501E-2</v>
      </c>
      <c r="BM172" s="17"/>
      <c r="BN172" s="17">
        <v>8.4916470590561594E-2</v>
      </c>
      <c r="BO172" s="17">
        <v>6.4620264781850706E-2</v>
      </c>
      <c r="BP172" s="17"/>
      <c r="BQ172" s="17">
        <v>5.7594916612242399E-2</v>
      </c>
      <c r="BR172" s="17">
        <v>6.5231892674974604E-2</v>
      </c>
      <c r="BS172" s="17"/>
      <c r="BT172" s="17">
        <v>3.1142684409204899E-2</v>
      </c>
      <c r="BU172" s="17">
        <v>6.7731362494551001E-2</v>
      </c>
      <c r="BV172" s="17"/>
      <c r="BW172" s="17">
        <v>4.9408955851182899E-2</v>
      </c>
      <c r="BX172" s="17">
        <v>7.3068784501496994E-2</v>
      </c>
      <c r="BY172" s="17"/>
      <c r="BZ172" s="17">
        <v>4.9408955851182899E-2</v>
      </c>
      <c r="CA172" s="17">
        <v>7.3068784501496994E-2</v>
      </c>
    </row>
    <row r="173" spans="2:79" x14ac:dyDescent="0.25">
      <c r="B173" t="s">
        <v>164</v>
      </c>
      <c r="C173" s="17">
        <v>0.43829188240867301</v>
      </c>
      <c r="D173" s="17">
        <v>0.36237220256696001</v>
      </c>
      <c r="E173" s="17">
        <v>0.45285306063632502</v>
      </c>
      <c r="F173" s="17">
        <v>0.30481752227460301</v>
      </c>
      <c r="G173" s="17">
        <v>0.61252811228262904</v>
      </c>
      <c r="H173" s="17">
        <v>0.33752527985692798</v>
      </c>
      <c r="I173" s="17">
        <v>0.45782937644315502</v>
      </c>
      <c r="J173" s="17">
        <v>0.50798036154744497</v>
      </c>
      <c r="K173" s="17">
        <v>0.54333274437432899</v>
      </c>
      <c r="L173" s="17">
        <v>0.56766154364058696</v>
      </c>
      <c r="M173" s="17"/>
      <c r="N173" s="17">
        <v>0.43607507096714898</v>
      </c>
      <c r="O173" s="17">
        <v>0.44939048103135198</v>
      </c>
      <c r="P173" s="17">
        <v>0.54274411720303495</v>
      </c>
      <c r="Q173" s="17">
        <v>0.63015988839324599</v>
      </c>
      <c r="R173" s="17"/>
      <c r="S173" s="17">
        <v>0.36186057010259898</v>
      </c>
      <c r="T173" s="17">
        <v>0.45002813797855101</v>
      </c>
      <c r="U173" s="17">
        <v>0.43883281170238703</v>
      </c>
      <c r="V173" s="17">
        <v>0.49165315721341502</v>
      </c>
      <c r="W173" s="17">
        <v>0.39591991048116099</v>
      </c>
      <c r="X173" s="17">
        <v>0.49523918341140599</v>
      </c>
      <c r="Y173" s="17">
        <v>0.48053276909548598</v>
      </c>
      <c r="Z173" s="17"/>
      <c r="AA173" s="17">
        <v>0.53321548918306005</v>
      </c>
      <c r="AB173" s="17">
        <v>0.38919767709765202</v>
      </c>
      <c r="AC173" s="17"/>
      <c r="AD173" s="17">
        <v>0.61290134428454501</v>
      </c>
      <c r="AE173" s="17">
        <v>0.62295490775055395</v>
      </c>
      <c r="AF173" s="17">
        <v>0.50700926602479601</v>
      </c>
      <c r="AG173" s="17"/>
      <c r="AH173" s="17">
        <v>0.61312366258863504</v>
      </c>
      <c r="AI173" s="17">
        <v>0.431822442735323</v>
      </c>
      <c r="AJ173" s="17"/>
      <c r="AK173" s="17">
        <v>0.40349199151214099</v>
      </c>
      <c r="AL173" s="17">
        <v>0.461603334652743</v>
      </c>
      <c r="AM173" s="17"/>
      <c r="AN173" s="17">
        <v>0.43791319305608201</v>
      </c>
      <c r="AO173" s="17">
        <v>0.63015988839324599</v>
      </c>
      <c r="AP173" s="17"/>
      <c r="AQ173" s="17">
        <v>0.57601353149141399</v>
      </c>
      <c r="AR173" s="17">
        <v>0.40258202085984401</v>
      </c>
      <c r="AS173" s="17"/>
      <c r="AT173" s="17">
        <v>0.35027823187659102</v>
      </c>
      <c r="AU173" s="17">
        <v>0.46974333670494001</v>
      </c>
      <c r="AV173" s="17">
        <v>0.52058550237861101</v>
      </c>
      <c r="AW173" s="17">
        <v>0.70033781499321301</v>
      </c>
      <c r="AX173" s="17"/>
      <c r="AY173" s="17">
        <v>0.66238713482456801</v>
      </c>
      <c r="AZ173" s="17">
        <v>0.41150725124802701</v>
      </c>
      <c r="BA173" s="17"/>
      <c r="BB173" s="17">
        <v>0.338388845973222</v>
      </c>
      <c r="BC173" s="17">
        <v>0.46007206341393198</v>
      </c>
      <c r="BD173" s="17"/>
      <c r="BE173" s="17">
        <v>0.60651735747736302</v>
      </c>
      <c r="BF173" s="17">
        <v>0.42552574754505601</v>
      </c>
      <c r="BG173" s="17"/>
      <c r="BH173" s="17">
        <v>0.33604762242516201</v>
      </c>
      <c r="BI173" s="17">
        <v>0.44621898111208202</v>
      </c>
      <c r="BJ173" s="17"/>
      <c r="BK173" s="17">
        <v>0.31726294924752702</v>
      </c>
      <c r="BL173" s="17">
        <v>0.44603798569472303</v>
      </c>
      <c r="BM173" s="17"/>
      <c r="BN173" s="17">
        <v>0.45385780945072801</v>
      </c>
      <c r="BO173" s="17">
        <v>0.437962182798252</v>
      </c>
      <c r="BP173" s="17"/>
      <c r="BQ173" s="17">
        <v>0.54760712844126302</v>
      </c>
      <c r="BR173" s="17">
        <v>0.435493005706245</v>
      </c>
      <c r="BS173" s="17"/>
      <c r="BT173" s="17">
        <v>0.61217480514702804</v>
      </c>
      <c r="BU173" s="17">
        <v>0.42449287191791502</v>
      </c>
      <c r="BV173" s="17"/>
      <c r="BW173" s="17">
        <v>0.53249120985803799</v>
      </c>
      <c r="BX173" s="17">
        <v>0.38991831081570699</v>
      </c>
      <c r="BY173" s="17"/>
      <c r="BZ173" s="17">
        <v>0.53249120985803799</v>
      </c>
      <c r="CA173" s="17">
        <v>0.38991831081570699</v>
      </c>
    </row>
    <row r="174" spans="2:79" x14ac:dyDescent="0.25">
      <c r="B174" t="s">
        <v>165</v>
      </c>
      <c r="C174" s="17">
        <v>0.36674574898580198</v>
      </c>
      <c r="D174" s="17">
        <v>0.38094204785247598</v>
      </c>
      <c r="E174" s="17">
        <v>0.353791750507161</v>
      </c>
      <c r="F174" s="17">
        <v>0.51366551405129202</v>
      </c>
      <c r="G174" s="17">
        <v>0.223977929637314</v>
      </c>
      <c r="H174" s="17">
        <v>0.45801482122752502</v>
      </c>
      <c r="I174" s="17">
        <v>0.37985937775977902</v>
      </c>
      <c r="J174" s="17">
        <v>0.25558861506124497</v>
      </c>
      <c r="K174" s="17">
        <v>0.257320709482113</v>
      </c>
      <c r="L174" s="17">
        <v>0.28380813852563702</v>
      </c>
      <c r="M174" s="17"/>
      <c r="N174" s="17">
        <v>0.36449497665462</v>
      </c>
      <c r="O174" s="17">
        <v>0.41919225774999103</v>
      </c>
      <c r="P174" s="17">
        <v>0.28689401616844901</v>
      </c>
      <c r="Q174" s="17">
        <v>0.223356911527196</v>
      </c>
      <c r="R174" s="17"/>
      <c r="S174" s="17">
        <v>0.41386840226346899</v>
      </c>
      <c r="T174" s="17">
        <v>0.36906872877022201</v>
      </c>
      <c r="U174" s="17">
        <v>0.389580768221096</v>
      </c>
      <c r="V174" s="17">
        <v>0.31663618396689702</v>
      </c>
      <c r="W174" s="17">
        <v>0.44202316060750302</v>
      </c>
      <c r="X174" s="17">
        <v>0.347942837575417</v>
      </c>
      <c r="Y174" s="17">
        <v>0.33975984937506798</v>
      </c>
      <c r="Z174" s="17"/>
      <c r="AA174" s="17">
        <v>0.277097917886863</v>
      </c>
      <c r="AB174" s="17">
        <v>0.41311133890822999</v>
      </c>
      <c r="AC174" s="17"/>
      <c r="AD174" s="17">
        <v>0.25753985101401899</v>
      </c>
      <c r="AE174" s="17">
        <v>0.23250017942558601</v>
      </c>
      <c r="AF174" s="17">
        <v>0.28281524995341201</v>
      </c>
      <c r="AG174" s="17"/>
      <c r="AH174" s="17">
        <v>0.27144254249740002</v>
      </c>
      <c r="AI174" s="17">
        <v>0.37027232947602401</v>
      </c>
      <c r="AJ174" s="17"/>
      <c r="AK174" s="17">
        <v>0.36467128364054302</v>
      </c>
      <c r="AL174" s="17">
        <v>0.36813537402720597</v>
      </c>
      <c r="AM174" s="17"/>
      <c r="AN174" s="17">
        <v>0.36702875513759498</v>
      </c>
      <c r="AO174" s="17">
        <v>0.223356911527196</v>
      </c>
      <c r="AP174" s="17"/>
      <c r="AQ174" s="17">
        <v>0.271630534961676</v>
      </c>
      <c r="AR174" s="17">
        <v>0.39140818329885702</v>
      </c>
      <c r="AS174" s="17"/>
      <c r="AT174" s="17">
        <v>0.41367066279394599</v>
      </c>
      <c r="AU174" s="17">
        <v>0.36230522907184098</v>
      </c>
      <c r="AV174" s="17">
        <v>0.30499279374022298</v>
      </c>
      <c r="AW174" s="17">
        <v>0.15362214697272</v>
      </c>
      <c r="AX174" s="17"/>
      <c r="AY174" s="17">
        <v>0.20252574294487799</v>
      </c>
      <c r="AZ174" s="17">
        <v>0.38637388587663601</v>
      </c>
      <c r="BA174" s="17"/>
      <c r="BB174" s="17">
        <v>0.48095331099834698</v>
      </c>
      <c r="BC174" s="17">
        <v>0.34184524236848002</v>
      </c>
      <c r="BD174" s="17"/>
      <c r="BE174" s="17">
        <v>0.18637140227328799</v>
      </c>
      <c r="BF174" s="17">
        <v>0.38043382586671698</v>
      </c>
      <c r="BG174" s="17"/>
      <c r="BH174" s="17">
        <v>0.42268232236594899</v>
      </c>
      <c r="BI174" s="17">
        <v>0.362408931071657</v>
      </c>
      <c r="BJ174" s="17"/>
      <c r="BK174" s="17">
        <v>0.49066451804215799</v>
      </c>
      <c r="BL174" s="17">
        <v>0.35881469019581302</v>
      </c>
      <c r="BM174" s="17"/>
      <c r="BN174" s="17">
        <v>0.37583629560283199</v>
      </c>
      <c r="BO174" s="17">
        <v>0.36655320345542303</v>
      </c>
      <c r="BP174" s="17"/>
      <c r="BQ174" s="17">
        <v>0.22084836387312601</v>
      </c>
      <c r="BR174" s="17">
        <v>0.37048126445100399</v>
      </c>
      <c r="BS174" s="17"/>
      <c r="BT174" s="17">
        <v>0.19800695568191001</v>
      </c>
      <c r="BU174" s="17">
        <v>0.38013653137161402</v>
      </c>
      <c r="BV174" s="17"/>
      <c r="BW174" s="17">
        <v>0.27758784338313303</v>
      </c>
      <c r="BX174" s="17">
        <v>0.412530431812416</v>
      </c>
      <c r="BY174" s="17"/>
      <c r="BZ174" s="17">
        <v>0.27758784338313303</v>
      </c>
      <c r="CA174" s="17">
        <v>0.412530431812416</v>
      </c>
    </row>
    <row r="175" spans="2:79" x14ac:dyDescent="0.25">
      <c r="B175" t="s">
        <v>166</v>
      </c>
      <c r="C175" s="17">
        <v>7.1546133422871597E-2</v>
      </c>
      <c r="D175" s="17">
        <v>-1.8569845285516199E-2</v>
      </c>
      <c r="E175" s="17">
        <v>9.9061310129163596E-2</v>
      </c>
      <c r="F175" s="17">
        <v>-0.208847991776689</v>
      </c>
      <c r="G175" s="17">
        <v>0.38855018264531499</v>
      </c>
      <c r="H175" s="17">
        <v>-0.120489541370596</v>
      </c>
      <c r="I175" s="17">
        <v>7.7969998683375993E-2</v>
      </c>
      <c r="J175" s="17">
        <v>0.252391746486201</v>
      </c>
      <c r="K175" s="17">
        <v>0.28601203489221499</v>
      </c>
      <c r="L175" s="17">
        <v>0.28385340511495</v>
      </c>
      <c r="M175" s="17"/>
      <c r="N175" s="17">
        <v>7.1580094312529E-2</v>
      </c>
      <c r="O175" s="17">
        <v>3.01982232813616E-2</v>
      </c>
      <c r="P175" s="17">
        <v>0.255850101034586</v>
      </c>
      <c r="Q175" s="17">
        <v>0.40680297686605099</v>
      </c>
      <c r="R175" s="17"/>
      <c r="S175" s="17">
        <v>-5.2007832160869898E-2</v>
      </c>
      <c r="T175" s="17">
        <v>8.0959409208328906E-2</v>
      </c>
      <c r="U175" s="17">
        <v>4.9252043481291002E-2</v>
      </c>
      <c r="V175" s="17">
        <v>0.17501697324651899</v>
      </c>
      <c r="W175" s="17">
        <v>-4.61032501263424E-2</v>
      </c>
      <c r="X175" s="17">
        <v>0.147296345835989</v>
      </c>
      <c r="Y175" s="17">
        <v>0.140772919720418</v>
      </c>
      <c r="Z175" s="17"/>
      <c r="AA175" s="17">
        <v>0.256117571296197</v>
      </c>
      <c r="AB175" s="17">
        <v>-2.3913661810577198E-2</v>
      </c>
      <c r="AC175" s="17"/>
      <c r="AD175" s="17">
        <v>0.35536149327052602</v>
      </c>
      <c r="AE175" s="17">
        <v>0.39045472832496703</v>
      </c>
      <c r="AF175" s="17">
        <v>0.224194016071385</v>
      </c>
      <c r="AG175" s="17"/>
      <c r="AH175" s="17">
        <v>0.34168112009123602</v>
      </c>
      <c r="AI175" s="17">
        <v>6.1550113259298198E-2</v>
      </c>
      <c r="AJ175" s="17"/>
      <c r="AK175" s="17">
        <v>3.8820707871598199E-2</v>
      </c>
      <c r="AL175" s="17">
        <v>9.3467960625536403E-2</v>
      </c>
      <c r="AM175" s="17"/>
      <c r="AN175" s="17">
        <v>7.0884437918486101E-2</v>
      </c>
      <c r="AO175" s="17">
        <v>0.40680297686605099</v>
      </c>
      <c r="AP175" s="17"/>
      <c r="AQ175" s="17">
        <v>0.30438299652973799</v>
      </c>
      <c r="AR175" s="17">
        <v>1.11738375609864E-2</v>
      </c>
      <c r="AS175" s="17"/>
      <c r="AT175" s="17">
        <v>-6.3392430917355094E-2</v>
      </c>
      <c r="AU175" s="17">
        <v>0.10743810763309999</v>
      </c>
      <c r="AV175" s="17">
        <v>0.215592708638388</v>
      </c>
      <c r="AW175" s="17">
        <v>0.54671566802049298</v>
      </c>
      <c r="AX175" s="17"/>
      <c r="AY175" s="17">
        <v>0.45986139187969</v>
      </c>
      <c r="AZ175" s="17">
        <v>2.5133365371391599E-2</v>
      </c>
      <c r="BA175" s="17"/>
      <c r="BB175" s="17">
        <v>-0.14256446502512499</v>
      </c>
      <c r="BC175" s="17">
        <v>0.118226821045452</v>
      </c>
      <c r="BD175" s="17"/>
      <c r="BE175" s="17">
        <v>0.42014595520407499</v>
      </c>
      <c r="BF175" s="17">
        <v>4.5091921678339301E-2</v>
      </c>
      <c r="BG175" s="17"/>
      <c r="BH175" s="17">
        <v>-8.6634699940787194E-2</v>
      </c>
      <c r="BI175" s="17">
        <v>8.3810050040425396E-2</v>
      </c>
      <c r="BJ175" s="17"/>
      <c r="BK175" s="17">
        <v>-0.17340156879463101</v>
      </c>
      <c r="BL175" s="17">
        <v>8.72232954989101E-2</v>
      </c>
      <c r="BM175" s="17"/>
      <c r="BN175" s="17">
        <v>7.8021513847895102E-2</v>
      </c>
      <c r="BO175" s="17">
        <v>7.1408979342829401E-2</v>
      </c>
      <c r="BP175" s="17"/>
      <c r="BQ175" s="17">
        <v>0.32675876456813702</v>
      </c>
      <c r="BR175" s="17">
        <v>6.5011741255240896E-2</v>
      </c>
      <c r="BS175" s="17"/>
      <c r="BT175" s="17">
        <v>0.41416784946511798</v>
      </c>
      <c r="BU175" s="17">
        <v>4.4356340546301297E-2</v>
      </c>
      <c r="BV175" s="17"/>
      <c r="BW175" s="17">
        <v>0.25490336647490502</v>
      </c>
      <c r="BX175" s="17">
        <v>-2.2612120996709499E-2</v>
      </c>
      <c r="BY175" s="17"/>
      <c r="BZ175" s="17">
        <v>0.25490336647490502</v>
      </c>
      <c r="CA175" s="17">
        <v>-2.2612120996709499E-2</v>
      </c>
    </row>
    <row r="176" spans="2:79" x14ac:dyDescent="0.25">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row>
    <row r="177" spans="2:79" x14ac:dyDescent="0.25">
      <c r="B177" s="6" t="s">
        <v>178</v>
      </c>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c r="CA177" s="17"/>
    </row>
    <row r="178" spans="2:79" x14ac:dyDescent="0.25">
      <c r="B178" s="24" t="s">
        <v>77</v>
      </c>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c r="CA178" s="17"/>
    </row>
    <row r="179" spans="2:79" x14ac:dyDescent="0.25">
      <c r="B179" t="s">
        <v>174</v>
      </c>
      <c r="C179" s="17">
        <v>0.44311670781352702</v>
      </c>
      <c r="D179" s="17">
        <v>0.38127406162931399</v>
      </c>
      <c r="E179" s="17">
        <v>0.52200650963823403</v>
      </c>
      <c r="F179" s="17">
        <v>0.53273070212733498</v>
      </c>
      <c r="G179" s="17">
        <v>0.29479460896383702</v>
      </c>
      <c r="H179" s="17">
        <v>0.36164672367136902</v>
      </c>
      <c r="I179" s="17">
        <v>0.57944394049396297</v>
      </c>
      <c r="J179" s="17">
        <v>0.44986676665033998</v>
      </c>
      <c r="K179" s="17">
        <v>0.40715270946996901</v>
      </c>
      <c r="L179" s="17">
        <v>0.41213145419133601</v>
      </c>
      <c r="M179" s="17"/>
      <c r="N179" s="17">
        <v>0.43041483064757202</v>
      </c>
      <c r="O179" s="17">
        <v>0.58967662770470797</v>
      </c>
      <c r="P179" s="17">
        <v>0.686384544194377</v>
      </c>
      <c r="Q179" s="17">
        <v>0.76572225364114199</v>
      </c>
      <c r="R179" s="17"/>
      <c r="S179" s="17">
        <v>0.40841523043609101</v>
      </c>
      <c r="T179" s="17">
        <v>0.467062323031944</v>
      </c>
      <c r="U179" s="17">
        <v>0.54471258776683795</v>
      </c>
      <c r="V179" s="17">
        <v>0.39071942409175597</v>
      </c>
      <c r="W179" s="17">
        <v>0.51014739451566304</v>
      </c>
      <c r="X179" s="17">
        <v>0.52656702085398899</v>
      </c>
      <c r="Y179" s="17">
        <v>0.56512251226435795</v>
      </c>
      <c r="Z179" s="17"/>
      <c r="AA179" s="17">
        <v>0.56979333626879602</v>
      </c>
      <c r="AB179" s="17">
        <v>0.37759993472806702</v>
      </c>
      <c r="AC179" s="17"/>
      <c r="AD179" s="17">
        <v>0.59578952936375396</v>
      </c>
      <c r="AE179" s="17">
        <v>0.66579815807172005</v>
      </c>
      <c r="AF179" s="17">
        <v>0.54512236996619401</v>
      </c>
      <c r="AG179" s="17"/>
      <c r="AH179" s="17">
        <v>0.70144164984803703</v>
      </c>
      <c r="AI179" s="17">
        <v>0.433557704142148</v>
      </c>
      <c r="AJ179" s="17"/>
      <c r="AK179" s="17">
        <v>0.42700350755706601</v>
      </c>
      <c r="AL179" s="17">
        <v>0.453910480109952</v>
      </c>
      <c r="AM179" s="17"/>
      <c r="AN179" s="17">
        <v>0.44247998214024398</v>
      </c>
      <c r="AO179" s="17">
        <v>0.76572225364114199</v>
      </c>
      <c r="AP179" s="17"/>
      <c r="AQ179" s="17">
        <v>0.563141620360323</v>
      </c>
      <c r="AR179" s="17">
        <v>0.41199543502887198</v>
      </c>
      <c r="AS179" s="17"/>
      <c r="AT179" s="17">
        <v>0.26474928594569502</v>
      </c>
      <c r="AU179" s="17">
        <v>0.49941102062837001</v>
      </c>
      <c r="AV179" s="17">
        <v>0.64761461152267197</v>
      </c>
      <c r="AW179" s="17">
        <v>0.75778315614254299</v>
      </c>
      <c r="AX179" s="17"/>
      <c r="AY179" s="17">
        <v>0.54133713844573705</v>
      </c>
      <c r="AZ179" s="17">
        <v>0.43137706594891001</v>
      </c>
      <c r="BA179" s="17"/>
      <c r="BB179" s="17">
        <v>0.49012777238324201</v>
      </c>
      <c r="BC179" s="17">
        <v>0.43287627141324297</v>
      </c>
      <c r="BD179" s="17"/>
      <c r="BE179" s="17">
        <v>0.48485565183846502</v>
      </c>
      <c r="BF179" s="17">
        <v>0.439949262524579</v>
      </c>
      <c r="BG179" s="17"/>
      <c r="BH179" s="17">
        <v>0.44036995887279301</v>
      </c>
      <c r="BI179" s="17">
        <v>0.44332966597832002</v>
      </c>
      <c r="BJ179" s="17"/>
      <c r="BK179" s="17">
        <v>0.50568258011778899</v>
      </c>
      <c r="BL179" s="17">
        <v>0.43911236194025299</v>
      </c>
      <c r="BM179" s="17"/>
      <c r="BN179" s="17">
        <v>0.52592806611940002</v>
      </c>
      <c r="BO179" s="17">
        <v>0.44136269261750899</v>
      </c>
      <c r="BP179" s="17"/>
      <c r="BQ179" s="17">
        <v>0.53967702600081302</v>
      </c>
      <c r="BR179" s="17">
        <v>0.440644404683249</v>
      </c>
      <c r="BS179" s="17"/>
      <c r="BT179" s="17">
        <v>0.50658027803086003</v>
      </c>
      <c r="BU179" s="17">
        <v>0.43808036233796999</v>
      </c>
      <c r="BV179" s="17"/>
      <c r="BW179" s="17">
        <v>0.56880885952877003</v>
      </c>
      <c r="BX179" s="17">
        <v>0.37857082978759798</v>
      </c>
      <c r="BY179" s="17"/>
      <c r="BZ179" s="17">
        <v>0.56880885952877003</v>
      </c>
      <c r="CA179" s="17">
        <v>0.37857082978759798</v>
      </c>
    </row>
    <row r="180" spans="2:79" x14ac:dyDescent="0.25">
      <c r="B180" t="s">
        <v>175</v>
      </c>
      <c r="C180" s="17">
        <v>0.31203144593842003</v>
      </c>
      <c r="D180" s="17">
        <v>0.33583668844007603</v>
      </c>
      <c r="E180" s="17">
        <v>0.30413964202011501</v>
      </c>
      <c r="F180" s="17">
        <v>0.28729354284098502</v>
      </c>
      <c r="G180" s="17">
        <v>0.30478586163661697</v>
      </c>
      <c r="H180" s="17">
        <v>0.33917303456089698</v>
      </c>
      <c r="I180" s="17">
        <v>0.25406772067550898</v>
      </c>
      <c r="J180" s="17">
        <v>0.35425297937349298</v>
      </c>
      <c r="K180" s="17">
        <v>0.38476731974885298</v>
      </c>
      <c r="L180" s="17">
        <v>0.335578128365354</v>
      </c>
      <c r="M180" s="17"/>
      <c r="N180" s="17">
        <v>0.313627664416256</v>
      </c>
      <c r="O180" s="17">
        <v>0.29962293606451801</v>
      </c>
      <c r="P180" s="17">
        <v>0.26072801547609098</v>
      </c>
      <c r="Q180" s="17">
        <v>0.19060514048885699</v>
      </c>
      <c r="R180" s="17"/>
      <c r="S180" s="17">
        <v>0.36758399788864798</v>
      </c>
      <c r="T180" s="17">
        <v>0.342374575335674</v>
      </c>
      <c r="U180" s="17">
        <v>0.25772799854205802</v>
      </c>
      <c r="V180" s="17">
        <v>0.30090245766060603</v>
      </c>
      <c r="W180" s="17">
        <v>0.28330964430239602</v>
      </c>
      <c r="X180" s="17">
        <v>0.33171236312775798</v>
      </c>
      <c r="Y180" s="17">
        <v>0.27910715301259398</v>
      </c>
      <c r="Z180" s="17"/>
      <c r="AA180" s="17">
        <v>0.313403488816202</v>
      </c>
      <c r="AB180" s="17">
        <v>0.311321829468647</v>
      </c>
      <c r="AC180" s="17"/>
      <c r="AD180" s="17">
        <v>0.31055866525745002</v>
      </c>
      <c r="AE180" s="17">
        <v>0.278509822807397</v>
      </c>
      <c r="AF180" s="17">
        <v>0.31723780459536799</v>
      </c>
      <c r="AG180" s="17"/>
      <c r="AH180" s="17">
        <v>0.27686778827944902</v>
      </c>
      <c r="AI180" s="17">
        <v>0.31333263478226098</v>
      </c>
      <c r="AJ180" s="17"/>
      <c r="AK180" s="17">
        <v>0.30365695095280398</v>
      </c>
      <c r="AL180" s="17">
        <v>0.31764128076536902</v>
      </c>
      <c r="AM180" s="17"/>
      <c r="AN180" s="17">
        <v>0.31227110470154901</v>
      </c>
      <c r="AO180" s="17">
        <v>0.19060514048885699</v>
      </c>
      <c r="AP180" s="17"/>
      <c r="AQ180" s="17">
        <v>0.308009150224339</v>
      </c>
      <c r="AR180" s="17">
        <v>0.31307438743683402</v>
      </c>
      <c r="AS180" s="17"/>
      <c r="AT180" s="17">
        <v>0.30001617697898297</v>
      </c>
      <c r="AU180" s="17">
        <v>0.35098399695343102</v>
      </c>
      <c r="AV180" s="17">
        <v>0.26901389713660101</v>
      </c>
      <c r="AW180" s="17">
        <v>0.18116977201273299</v>
      </c>
      <c r="AX180" s="17"/>
      <c r="AY180" s="17">
        <v>0.263454810208469</v>
      </c>
      <c r="AZ180" s="17">
        <v>0.31783749161330599</v>
      </c>
      <c r="BA180" s="17"/>
      <c r="BB180" s="17">
        <v>0.283606614008592</v>
      </c>
      <c r="BC180" s="17">
        <v>0.31821767628129399</v>
      </c>
      <c r="BD180" s="17"/>
      <c r="BE180" s="17">
        <v>0.33323674433454398</v>
      </c>
      <c r="BF180" s="17">
        <v>0.31042223842072603</v>
      </c>
      <c r="BG180" s="17"/>
      <c r="BH180" s="17">
        <v>0.29568766608334102</v>
      </c>
      <c r="BI180" s="17">
        <v>0.31329859537173699</v>
      </c>
      <c r="BJ180" s="17"/>
      <c r="BK180" s="17">
        <v>0.346106072686235</v>
      </c>
      <c r="BL180" s="17">
        <v>0.30985059900101303</v>
      </c>
      <c r="BM180" s="17"/>
      <c r="BN180" s="17">
        <v>0.33636998335227802</v>
      </c>
      <c r="BO180" s="17">
        <v>0.31151593495845198</v>
      </c>
      <c r="BP180" s="17"/>
      <c r="BQ180" s="17">
        <v>0.25283924411414299</v>
      </c>
      <c r="BR180" s="17">
        <v>0.31354698636543499</v>
      </c>
      <c r="BS180" s="17"/>
      <c r="BT180" s="17">
        <v>0.32761023828680003</v>
      </c>
      <c r="BU180" s="17">
        <v>0.31079514328337399</v>
      </c>
      <c r="BV180" s="17"/>
      <c r="BW180" s="17">
        <v>0.31399392188633501</v>
      </c>
      <c r="BX180" s="17">
        <v>0.311023668352992</v>
      </c>
      <c r="BY180" s="17"/>
      <c r="BZ180" s="17">
        <v>0.31399392188633501</v>
      </c>
      <c r="CA180" s="17">
        <v>0.311023668352992</v>
      </c>
    </row>
    <row r="181" spans="2:79" x14ac:dyDescent="0.25">
      <c r="B181" t="s">
        <v>176</v>
      </c>
      <c r="C181" s="17">
        <v>0.224557666331311</v>
      </c>
      <c r="D181" s="17">
        <v>0.25239695284421998</v>
      </c>
      <c r="E181" s="17">
        <v>0.157916161096782</v>
      </c>
      <c r="F181" s="17">
        <v>0.154117022555401</v>
      </c>
      <c r="G181" s="17">
        <v>0.38125826434378701</v>
      </c>
      <c r="H181" s="17">
        <v>0.27288325981387601</v>
      </c>
      <c r="I181" s="17">
        <v>0.159218748646589</v>
      </c>
      <c r="J181" s="17">
        <v>0.18092884514628901</v>
      </c>
      <c r="K181" s="17">
        <v>0.200242275924647</v>
      </c>
      <c r="L181" s="17">
        <v>0.221554651943837</v>
      </c>
      <c r="M181" s="17"/>
      <c r="N181" s="17">
        <v>0.235579372730046</v>
      </c>
      <c r="O181" s="17">
        <v>8.9817139568155305E-2</v>
      </c>
      <c r="P181" s="17">
        <v>4.4848667353505997E-2</v>
      </c>
      <c r="Q181" s="17">
        <v>2.0491205822062101E-2</v>
      </c>
      <c r="R181" s="17"/>
      <c r="S181" s="17">
        <v>0.212222851702104</v>
      </c>
      <c r="T181" s="17">
        <v>0.167212561711897</v>
      </c>
      <c r="U181" s="17">
        <v>0.17534661619297001</v>
      </c>
      <c r="V181" s="17">
        <v>0.28597988696029503</v>
      </c>
      <c r="W181" s="17">
        <v>0.20608626194174601</v>
      </c>
      <c r="X181" s="17">
        <v>0.12208228374899199</v>
      </c>
      <c r="Y181" s="17">
        <v>0.144263506455652</v>
      </c>
      <c r="Z181" s="17"/>
      <c r="AA181" s="17">
        <v>9.9999453537348196E-2</v>
      </c>
      <c r="AB181" s="17">
        <v>0.28897880117730301</v>
      </c>
      <c r="AC181" s="17"/>
      <c r="AD181" s="17">
        <v>9.1598343162009294E-2</v>
      </c>
      <c r="AE181" s="17">
        <v>3.4328591540874601E-2</v>
      </c>
      <c r="AF181" s="17">
        <v>0.119442311034014</v>
      </c>
      <c r="AG181" s="17"/>
      <c r="AH181" s="17">
        <v>1.8453292099651599E-2</v>
      </c>
      <c r="AI181" s="17">
        <v>0.23218431072132401</v>
      </c>
      <c r="AJ181" s="17"/>
      <c r="AK181" s="17">
        <v>0.24718543302502299</v>
      </c>
      <c r="AL181" s="17">
        <v>0.20939997218109899</v>
      </c>
      <c r="AM181" s="17"/>
      <c r="AN181" s="17">
        <v>0.22496043173985</v>
      </c>
      <c r="AO181" s="17">
        <v>2.0491205822062101E-2</v>
      </c>
      <c r="AP181" s="17"/>
      <c r="AQ181" s="17">
        <v>0.121965903070638</v>
      </c>
      <c r="AR181" s="17">
        <v>0.25115869591880902</v>
      </c>
      <c r="AS181" s="17"/>
      <c r="AT181" s="17">
        <v>0.40240824819521998</v>
      </c>
      <c r="AU181" s="17">
        <v>0.13856317808106999</v>
      </c>
      <c r="AV181" s="17">
        <v>7.11105676214253E-2</v>
      </c>
      <c r="AW181" s="17">
        <v>3.6944528647433701E-2</v>
      </c>
      <c r="AX181" s="17"/>
      <c r="AY181" s="17">
        <v>0.170552730625225</v>
      </c>
      <c r="AZ181" s="17">
        <v>0.23101252098864</v>
      </c>
      <c r="BA181" s="17"/>
      <c r="BB181" s="17">
        <v>0.20828952198148601</v>
      </c>
      <c r="BC181" s="17">
        <v>0.22810636450702099</v>
      </c>
      <c r="BD181" s="17"/>
      <c r="BE181" s="17">
        <v>0.17098116029625601</v>
      </c>
      <c r="BF181" s="17">
        <v>0.228623429268142</v>
      </c>
      <c r="BG181" s="17"/>
      <c r="BH181" s="17">
        <v>0.219543045748956</v>
      </c>
      <c r="BI181" s="17">
        <v>0.22494645482978501</v>
      </c>
      <c r="BJ181" s="17"/>
      <c r="BK181" s="17">
        <v>0.138840539750618</v>
      </c>
      <c r="BL181" s="17">
        <v>0.23004374059913499</v>
      </c>
      <c r="BM181" s="17"/>
      <c r="BN181" s="17">
        <v>0.136905177521609</v>
      </c>
      <c r="BO181" s="17">
        <v>0.22641422080024301</v>
      </c>
      <c r="BP181" s="17"/>
      <c r="BQ181" s="17">
        <v>0.206270899823113</v>
      </c>
      <c r="BR181" s="17">
        <v>0.22502587553908601</v>
      </c>
      <c r="BS181" s="17"/>
      <c r="BT181" s="17">
        <v>0.14159741423342501</v>
      </c>
      <c r="BU181" s="17">
        <v>0.231141230553643</v>
      </c>
      <c r="BV181" s="17"/>
      <c r="BW181" s="17">
        <v>0.10040766933089899</v>
      </c>
      <c r="BX181" s="17">
        <v>0.288311611617111</v>
      </c>
      <c r="BY181" s="17"/>
      <c r="BZ181" s="17">
        <v>0.10040766933089899</v>
      </c>
      <c r="CA181" s="17">
        <v>0.288311611617111</v>
      </c>
    </row>
    <row r="182" spans="2:79" x14ac:dyDescent="0.25">
      <c r="B182" t="s">
        <v>75</v>
      </c>
      <c r="C182" s="17">
        <v>2.0294179916741401E-2</v>
      </c>
      <c r="D182" s="17">
        <v>3.0492297086390899E-2</v>
      </c>
      <c r="E182" s="17">
        <v>1.5937687244868201E-2</v>
      </c>
      <c r="F182" s="17">
        <v>2.5858732476278699E-2</v>
      </c>
      <c r="G182" s="17">
        <v>1.9161265055758499E-2</v>
      </c>
      <c r="H182" s="17">
        <v>2.6296981953858801E-2</v>
      </c>
      <c r="I182" s="17">
        <v>7.2695901839378999E-3</v>
      </c>
      <c r="J182" s="17">
        <v>1.4951408829878301E-2</v>
      </c>
      <c r="K182" s="17">
        <v>7.8376948565312601E-3</v>
      </c>
      <c r="L182" s="17">
        <v>3.07357654994731E-2</v>
      </c>
      <c r="M182" s="17"/>
      <c r="N182" s="17">
        <v>2.0378132206126699E-2</v>
      </c>
      <c r="O182" s="17">
        <v>2.0883296662618098E-2</v>
      </c>
      <c r="P182" s="17">
        <v>8.0387729760260599E-3</v>
      </c>
      <c r="Q182" s="17">
        <v>2.3181400047939199E-2</v>
      </c>
      <c r="R182" s="17"/>
      <c r="S182" s="17">
        <v>1.17779199731575E-2</v>
      </c>
      <c r="T182" s="17">
        <v>2.3350539920485899E-2</v>
      </c>
      <c r="U182" s="17">
        <v>2.2212797498133801E-2</v>
      </c>
      <c r="V182" s="17">
        <v>2.2398231287344E-2</v>
      </c>
      <c r="W182" s="17">
        <v>4.5669924019564899E-4</v>
      </c>
      <c r="X182" s="17">
        <v>1.9638332269260799E-2</v>
      </c>
      <c r="Y182" s="17">
        <v>1.15068282673952E-2</v>
      </c>
      <c r="Z182" s="17"/>
      <c r="AA182" s="17">
        <v>1.68037213776536E-2</v>
      </c>
      <c r="AB182" s="17">
        <v>2.2099434625982201E-2</v>
      </c>
      <c r="AC182" s="17"/>
      <c r="AD182" s="17">
        <v>2.0534622167871701E-3</v>
      </c>
      <c r="AE182" s="17">
        <v>2.1363427580009201E-2</v>
      </c>
      <c r="AF182" s="17">
        <v>1.81975144044247E-2</v>
      </c>
      <c r="AG182" s="17"/>
      <c r="AH182" s="17">
        <v>3.2372697728623601E-3</v>
      </c>
      <c r="AI182" s="17">
        <v>2.0925350354267101E-2</v>
      </c>
      <c r="AJ182" s="17"/>
      <c r="AK182" s="17">
        <v>2.2154108465106698E-2</v>
      </c>
      <c r="AL182" s="17">
        <v>1.9048266943579702E-2</v>
      </c>
      <c r="AM182" s="17"/>
      <c r="AN182" s="17">
        <v>2.0288481418356201E-2</v>
      </c>
      <c r="AO182" s="17">
        <v>2.3181400047939199E-2</v>
      </c>
      <c r="AP182" s="17"/>
      <c r="AQ182" s="17">
        <v>6.8833263447006503E-3</v>
      </c>
      <c r="AR182" s="17">
        <v>2.3771481615485101E-2</v>
      </c>
      <c r="AS182" s="17"/>
      <c r="AT182" s="17">
        <v>3.2826288880102299E-2</v>
      </c>
      <c r="AU182" s="17">
        <v>1.1041804337129301E-2</v>
      </c>
      <c r="AV182" s="17">
        <v>1.2260923719301899E-2</v>
      </c>
      <c r="AW182" s="17">
        <v>2.4102543197290299E-2</v>
      </c>
      <c r="AX182" s="17"/>
      <c r="AY182" s="17">
        <v>2.4655320720569501E-2</v>
      </c>
      <c r="AZ182" s="17">
        <v>1.9772921449143901E-2</v>
      </c>
      <c r="BA182" s="17"/>
      <c r="BB182" s="17">
        <v>1.7976091626680301E-2</v>
      </c>
      <c r="BC182" s="17">
        <v>2.07996877984425E-2</v>
      </c>
      <c r="BD182" s="17"/>
      <c r="BE182" s="17">
        <v>1.0926443530735399E-2</v>
      </c>
      <c r="BF182" s="17">
        <v>2.10050697865529E-2</v>
      </c>
      <c r="BG182" s="17"/>
      <c r="BH182" s="17">
        <v>4.4399329294910701E-2</v>
      </c>
      <c r="BI182" s="17">
        <v>1.8425283820158699E-2</v>
      </c>
      <c r="BJ182" s="17"/>
      <c r="BK182" s="17">
        <v>9.3708074453581792E-3</v>
      </c>
      <c r="BL182" s="17">
        <v>2.09932984595998E-2</v>
      </c>
      <c r="BM182" s="17"/>
      <c r="BN182" s="17">
        <v>7.9677300671223198E-4</v>
      </c>
      <c r="BO182" s="17">
        <v>2.0707151623796601E-2</v>
      </c>
      <c r="BP182" s="17"/>
      <c r="BQ182" s="17">
        <v>1.2128300619304699E-3</v>
      </c>
      <c r="BR182" s="17">
        <v>2.07827334122309E-2</v>
      </c>
      <c r="BS182" s="17"/>
      <c r="BT182" s="17">
        <v>2.4212069448914901E-2</v>
      </c>
      <c r="BU182" s="17">
        <v>1.9983263825013101E-2</v>
      </c>
      <c r="BV182" s="17"/>
      <c r="BW182" s="17">
        <v>1.6789549253996301E-2</v>
      </c>
      <c r="BX182" s="17">
        <v>2.2093890242298998E-2</v>
      </c>
      <c r="BY182" s="17"/>
      <c r="BZ182" s="17">
        <v>1.6789549253996301E-2</v>
      </c>
      <c r="CA182" s="17">
        <v>2.2093890242298998E-2</v>
      </c>
    </row>
    <row r="183" spans="2:79" x14ac:dyDescent="0.25">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c r="CA183" s="17"/>
    </row>
    <row r="184" spans="2:79" x14ac:dyDescent="0.25">
      <c r="B184" s="6" t="s">
        <v>179</v>
      </c>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c r="CA184" s="17"/>
    </row>
    <row r="185" spans="2:79" x14ac:dyDescent="0.25">
      <c r="B185" s="24" t="s">
        <v>77</v>
      </c>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c r="CA185" s="17"/>
    </row>
    <row r="186" spans="2:79" x14ac:dyDescent="0.25">
      <c r="B186" t="s">
        <v>174</v>
      </c>
      <c r="C186" s="17">
        <v>0.21392947665544201</v>
      </c>
      <c r="D186" s="17">
        <v>0.22088056998210501</v>
      </c>
      <c r="E186" s="17">
        <v>0.116013168228917</v>
      </c>
      <c r="F186" s="17">
        <v>0.37705596777427802</v>
      </c>
      <c r="G186" s="17">
        <v>0.12533491824284199</v>
      </c>
      <c r="H186" s="17">
        <v>0.17934753279975699</v>
      </c>
      <c r="I186" s="17">
        <v>0.282730170462338</v>
      </c>
      <c r="J186" s="17">
        <v>0.219446234630785</v>
      </c>
      <c r="K186" s="17">
        <v>0.222782928633839</v>
      </c>
      <c r="L186" s="17">
        <v>0.12769377814006999</v>
      </c>
      <c r="M186" s="17"/>
      <c r="N186" s="17">
        <v>0.207073809032047</v>
      </c>
      <c r="O186" s="17">
        <v>0.28558392333939697</v>
      </c>
      <c r="P186" s="17">
        <v>0.37338369235585001</v>
      </c>
      <c r="Q186" s="17">
        <v>0.476226919106017</v>
      </c>
      <c r="R186" s="17"/>
      <c r="S186" s="17">
        <v>0.19610648957666199</v>
      </c>
      <c r="T186" s="17">
        <v>0.20696129946359401</v>
      </c>
      <c r="U186" s="17">
        <v>0.27126482958620102</v>
      </c>
      <c r="V186" s="17">
        <v>0.17642764416338499</v>
      </c>
      <c r="W186" s="17">
        <v>0.25278327515048898</v>
      </c>
      <c r="X186" s="17">
        <v>0.249840028861364</v>
      </c>
      <c r="Y186" s="17">
        <v>0.33568363203878998</v>
      </c>
      <c r="Z186" s="17"/>
      <c r="AA186" s="17">
        <v>0.34437110161317103</v>
      </c>
      <c r="AB186" s="17">
        <v>0.146465458647796</v>
      </c>
      <c r="AC186" s="17"/>
      <c r="AD186" s="17">
        <v>0.39298795983777701</v>
      </c>
      <c r="AE186" s="17">
        <v>0.43417815500460699</v>
      </c>
      <c r="AF186" s="17">
        <v>0.30120488886816599</v>
      </c>
      <c r="AG186" s="17"/>
      <c r="AH186" s="17">
        <v>0.49436173994314198</v>
      </c>
      <c r="AI186" s="17">
        <v>0.20355241815993599</v>
      </c>
      <c r="AJ186" s="17"/>
      <c r="AK186" s="17">
        <v>0.21690286221809801</v>
      </c>
      <c r="AL186" s="17">
        <v>0.21193769065378101</v>
      </c>
      <c r="AM186" s="17"/>
      <c r="AN186" s="17">
        <v>0.213411780918947</v>
      </c>
      <c r="AO186" s="17">
        <v>0.476226919106017</v>
      </c>
      <c r="AP186" s="17"/>
      <c r="AQ186" s="17">
        <v>0.29615005389938798</v>
      </c>
      <c r="AR186" s="17">
        <v>0.19261049413235201</v>
      </c>
      <c r="AS186" s="17"/>
      <c r="AT186" s="17">
        <v>0.10290381341308701</v>
      </c>
      <c r="AU186" s="17">
        <v>0.214939899008804</v>
      </c>
      <c r="AV186" s="17">
        <v>0.39192269690783599</v>
      </c>
      <c r="AW186" s="17">
        <v>0.57941391242785201</v>
      </c>
      <c r="AX186" s="17"/>
      <c r="AY186" s="17">
        <v>0.31819546337673099</v>
      </c>
      <c r="AZ186" s="17">
        <v>0.20146724924623499</v>
      </c>
      <c r="BA186" s="17"/>
      <c r="BB186" s="17">
        <v>0.25862972696539199</v>
      </c>
      <c r="BC186" s="17">
        <v>0.20417642185124901</v>
      </c>
      <c r="BD186" s="17"/>
      <c r="BE186" s="17">
        <v>0.24501795533673101</v>
      </c>
      <c r="BF186" s="17">
        <v>0.21157026375152299</v>
      </c>
      <c r="BG186" s="17"/>
      <c r="BH186" s="17">
        <v>0.237716693282297</v>
      </c>
      <c r="BI186" s="17">
        <v>0.21208523019983799</v>
      </c>
      <c r="BJ186" s="17"/>
      <c r="BK186" s="17">
        <v>0.28568149554161398</v>
      </c>
      <c r="BL186" s="17">
        <v>0.20933719830713299</v>
      </c>
      <c r="BM186" s="17"/>
      <c r="BN186" s="17">
        <v>0.40558331076219101</v>
      </c>
      <c r="BO186" s="17">
        <v>0.20987008499377299</v>
      </c>
      <c r="BP186" s="17"/>
      <c r="BQ186" s="17">
        <v>0.42987073797537501</v>
      </c>
      <c r="BR186" s="17">
        <v>0.208400577555483</v>
      </c>
      <c r="BS186" s="17"/>
      <c r="BT186" s="17">
        <v>0.272725053249253</v>
      </c>
      <c r="BU186" s="17">
        <v>0.209263574073111</v>
      </c>
      <c r="BV186" s="17"/>
      <c r="BW186" s="17">
        <v>0.34358379740836098</v>
      </c>
      <c r="BX186" s="17">
        <v>0.147348931580425</v>
      </c>
      <c r="BY186" s="17"/>
      <c r="BZ186" s="17">
        <v>0.34358379740836098</v>
      </c>
      <c r="CA186" s="17">
        <v>0.147348931580425</v>
      </c>
    </row>
    <row r="187" spans="2:79" x14ac:dyDescent="0.25">
      <c r="B187" t="s">
        <v>175</v>
      </c>
      <c r="C187" s="17">
        <v>0.27192216195694202</v>
      </c>
      <c r="D187" s="17">
        <v>0.25973488982050102</v>
      </c>
      <c r="E187" s="17">
        <v>0.21221272391759299</v>
      </c>
      <c r="F187" s="17">
        <v>0.27772306563346399</v>
      </c>
      <c r="G187" s="17">
        <v>0.19955850977853901</v>
      </c>
      <c r="H187" s="17">
        <v>0.324905696208382</v>
      </c>
      <c r="I187" s="17">
        <v>0.30403525175877499</v>
      </c>
      <c r="J187" s="17">
        <v>0.33953613504732999</v>
      </c>
      <c r="K187" s="17">
        <v>0.305399887749423</v>
      </c>
      <c r="L187" s="17">
        <v>0.30622617129283602</v>
      </c>
      <c r="M187" s="17"/>
      <c r="N187" s="17">
        <v>0.265027963953332</v>
      </c>
      <c r="O187" s="17">
        <v>0.34866102697268397</v>
      </c>
      <c r="P187" s="17">
        <v>0.42932625879541197</v>
      </c>
      <c r="Q187" s="17">
        <v>0.40759799257894502</v>
      </c>
      <c r="R187" s="17"/>
      <c r="S187" s="17">
        <v>0.28586272519900802</v>
      </c>
      <c r="T187" s="17">
        <v>0.29945346811351098</v>
      </c>
      <c r="U187" s="17">
        <v>0.26334346738616399</v>
      </c>
      <c r="V187" s="17">
        <v>0.25473769204636199</v>
      </c>
      <c r="W187" s="17">
        <v>0.27871107480079799</v>
      </c>
      <c r="X187" s="17">
        <v>0.35538384636028197</v>
      </c>
      <c r="Y187" s="17">
        <v>0.250602958557885</v>
      </c>
      <c r="Z187" s="17"/>
      <c r="AA187" s="17">
        <v>0.341763363206327</v>
      </c>
      <c r="AB187" s="17">
        <v>0.235800501710139</v>
      </c>
      <c r="AC187" s="17"/>
      <c r="AD187" s="17">
        <v>0.347846604357477</v>
      </c>
      <c r="AE187" s="17">
        <v>0.32233835479336198</v>
      </c>
      <c r="AF187" s="17">
        <v>0.34539723363131303</v>
      </c>
      <c r="AG187" s="17"/>
      <c r="AH187" s="17">
        <v>0.37978026464099701</v>
      </c>
      <c r="AI187" s="17">
        <v>0.26793100263866398</v>
      </c>
      <c r="AJ187" s="17"/>
      <c r="AK187" s="17">
        <v>0.24232190983803101</v>
      </c>
      <c r="AL187" s="17">
        <v>0.29175052480250502</v>
      </c>
      <c r="AM187" s="17"/>
      <c r="AN187" s="17">
        <v>0.27165437894540301</v>
      </c>
      <c r="AO187" s="17">
        <v>0.40759799257894502</v>
      </c>
      <c r="AP187" s="17"/>
      <c r="AQ187" s="17">
        <v>0.33703716125140398</v>
      </c>
      <c r="AR187" s="17">
        <v>0.25503848662307799</v>
      </c>
      <c r="AS187" s="17"/>
      <c r="AT187" s="17">
        <v>0.17995914002807201</v>
      </c>
      <c r="AU187" s="17">
        <v>0.31600868883550098</v>
      </c>
      <c r="AV187" s="17">
        <v>0.36507420357426001</v>
      </c>
      <c r="AW187" s="17">
        <v>0.26795500140962902</v>
      </c>
      <c r="AX187" s="17"/>
      <c r="AY187" s="17">
        <v>0.320803474391537</v>
      </c>
      <c r="AZ187" s="17">
        <v>0.26607970028007</v>
      </c>
      <c r="BA187" s="17"/>
      <c r="BB187" s="17">
        <v>0.28453626622094202</v>
      </c>
      <c r="BC187" s="17">
        <v>0.26917645304034399</v>
      </c>
      <c r="BD187" s="17"/>
      <c r="BE187" s="17">
        <v>0.29722480703973803</v>
      </c>
      <c r="BF187" s="17">
        <v>0.27000201889061298</v>
      </c>
      <c r="BG187" s="17"/>
      <c r="BH187" s="17">
        <v>0.23622017562523201</v>
      </c>
      <c r="BI187" s="17">
        <v>0.27469017230397702</v>
      </c>
      <c r="BJ187" s="17"/>
      <c r="BK187" s="17">
        <v>0.32251099734140398</v>
      </c>
      <c r="BL187" s="17">
        <v>0.26868437134131101</v>
      </c>
      <c r="BM187" s="17"/>
      <c r="BN187" s="17">
        <v>0.29176692020036998</v>
      </c>
      <c r="BO187" s="17">
        <v>0.271501833052401</v>
      </c>
      <c r="BP187" s="17"/>
      <c r="BQ187" s="17">
        <v>0.33926181813941197</v>
      </c>
      <c r="BR187" s="17">
        <v>0.27019801640836599</v>
      </c>
      <c r="BS187" s="17"/>
      <c r="BT187" s="17">
        <v>0.293956364138586</v>
      </c>
      <c r="BU187" s="17">
        <v>0.27017357053536001</v>
      </c>
      <c r="BV187" s="17"/>
      <c r="BW187" s="17">
        <v>0.34146137198651</v>
      </c>
      <c r="BX187" s="17">
        <v>0.23621214102614799</v>
      </c>
      <c r="BY187" s="17"/>
      <c r="BZ187" s="17">
        <v>0.34146137198651</v>
      </c>
      <c r="CA187" s="17">
        <v>0.23621214102614799</v>
      </c>
    </row>
    <row r="188" spans="2:79" x14ac:dyDescent="0.25">
      <c r="B188" t="s">
        <v>176</v>
      </c>
      <c r="C188" s="17">
        <v>0.46885273339470601</v>
      </c>
      <c r="D188" s="17">
        <v>0.44593993056842701</v>
      </c>
      <c r="E188" s="17">
        <v>0.60041222430312102</v>
      </c>
      <c r="F188" s="17">
        <v>0.302403067902551</v>
      </c>
      <c r="G188" s="17">
        <v>0.65344393681759805</v>
      </c>
      <c r="H188" s="17">
        <v>0.45592737107862202</v>
      </c>
      <c r="I188" s="17">
        <v>0.38007707981018501</v>
      </c>
      <c r="J188" s="17">
        <v>0.38752812753355897</v>
      </c>
      <c r="K188" s="17">
        <v>0.46291952456873697</v>
      </c>
      <c r="L188" s="17">
        <v>0.53574909510188595</v>
      </c>
      <c r="M188" s="17"/>
      <c r="N188" s="17">
        <v>0.483884895732827</v>
      </c>
      <c r="O188" s="17">
        <v>0.298041337464928</v>
      </c>
      <c r="P188" s="17">
        <v>0.166899973593788</v>
      </c>
      <c r="Q188" s="17">
        <v>7.6017743691252804E-2</v>
      </c>
      <c r="R188" s="17"/>
      <c r="S188" s="17">
        <v>0.46858877326300202</v>
      </c>
      <c r="T188" s="17">
        <v>0.46219815648181201</v>
      </c>
      <c r="U188" s="17">
        <v>0.43102961345289398</v>
      </c>
      <c r="V188" s="17">
        <v>0.53117188655779701</v>
      </c>
      <c r="W188" s="17">
        <v>0.41835088879057297</v>
      </c>
      <c r="X188" s="17">
        <v>0.36676827655911198</v>
      </c>
      <c r="Y188" s="17">
        <v>0.38771203616054301</v>
      </c>
      <c r="Z188" s="17"/>
      <c r="AA188" s="17">
        <v>0.28854617456675002</v>
      </c>
      <c r="AB188" s="17">
        <v>0.562106745950957</v>
      </c>
      <c r="AC188" s="17"/>
      <c r="AD188" s="17">
        <v>0.24867742067781501</v>
      </c>
      <c r="AE188" s="17">
        <v>0.223260272421683</v>
      </c>
      <c r="AF188" s="17">
        <v>0.32896216170790199</v>
      </c>
      <c r="AG188" s="17"/>
      <c r="AH188" s="17">
        <v>0.12538896348651599</v>
      </c>
      <c r="AI188" s="17">
        <v>0.48156219695513702</v>
      </c>
      <c r="AJ188" s="17"/>
      <c r="AK188" s="17">
        <v>0.47737221423415499</v>
      </c>
      <c r="AL188" s="17">
        <v>0.46314577668833001</v>
      </c>
      <c r="AM188" s="17"/>
      <c r="AN188" s="17">
        <v>0.46962807072707002</v>
      </c>
      <c r="AO188" s="17">
        <v>7.6017743691252804E-2</v>
      </c>
      <c r="AP188" s="17"/>
      <c r="AQ188" s="17">
        <v>0.32352644398629699</v>
      </c>
      <c r="AR188" s="17">
        <v>0.50653440297057295</v>
      </c>
      <c r="AS188" s="17"/>
      <c r="AT188" s="17">
        <v>0.65612323000584005</v>
      </c>
      <c r="AU188" s="17">
        <v>0.42514878158698499</v>
      </c>
      <c r="AV188" s="17">
        <v>0.225071973793257</v>
      </c>
      <c r="AW188" s="17">
        <v>0.13180086194539201</v>
      </c>
      <c r="AX188" s="17"/>
      <c r="AY188" s="17">
        <v>0.34584353094412901</v>
      </c>
      <c r="AZ188" s="17">
        <v>0.48355521406524299</v>
      </c>
      <c r="BA188" s="17"/>
      <c r="BB188" s="17">
        <v>0.41592745582799701</v>
      </c>
      <c r="BC188" s="17">
        <v>0.48039427565472298</v>
      </c>
      <c r="BD188" s="17"/>
      <c r="BE188" s="17">
        <v>0.414792330627898</v>
      </c>
      <c r="BF188" s="17">
        <v>0.47295521782651201</v>
      </c>
      <c r="BG188" s="17"/>
      <c r="BH188" s="17">
        <v>0.41918891742742398</v>
      </c>
      <c r="BI188" s="17">
        <v>0.47270321821629002</v>
      </c>
      <c r="BJ188" s="17"/>
      <c r="BK188" s="17">
        <v>0.358450232842775</v>
      </c>
      <c r="BL188" s="17">
        <v>0.47591872290627801</v>
      </c>
      <c r="BM188" s="17"/>
      <c r="BN188" s="17">
        <v>0.29812657547079202</v>
      </c>
      <c r="BO188" s="17">
        <v>0.47246885902629199</v>
      </c>
      <c r="BP188" s="17"/>
      <c r="BQ188" s="17">
        <v>0.22850172899853499</v>
      </c>
      <c r="BR188" s="17">
        <v>0.47500661266612199</v>
      </c>
      <c r="BS188" s="17"/>
      <c r="BT188" s="17">
        <v>0.40666682750528699</v>
      </c>
      <c r="BU188" s="17">
        <v>0.47378768591466403</v>
      </c>
      <c r="BV188" s="17"/>
      <c r="BW188" s="17">
        <v>0.289655670822699</v>
      </c>
      <c r="BX188" s="17">
        <v>0.560874642364658</v>
      </c>
      <c r="BY188" s="17"/>
      <c r="BZ188" s="17">
        <v>0.289655670822699</v>
      </c>
      <c r="CA188" s="17">
        <v>0.560874642364658</v>
      </c>
    </row>
    <row r="189" spans="2:79" x14ac:dyDescent="0.25">
      <c r="B189" t="s">
        <v>75</v>
      </c>
      <c r="C189" s="17">
        <v>4.52956279929096E-2</v>
      </c>
      <c r="D189" s="17">
        <v>7.3444609628967497E-2</v>
      </c>
      <c r="E189" s="17">
        <v>7.1361883550369307E-2</v>
      </c>
      <c r="F189" s="17">
        <v>4.2817898689706702E-2</v>
      </c>
      <c r="G189" s="17">
        <v>2.1662635161020901E-2</v>
      </c>
      <c r="H189" s="17">
        <v>3.9819399913239503E-2</v>
      </c>
      <c r="I189" s="17">
        <v>3.3157497968701898E-2</v>
      </c>
      <c r="J189" s="17">
        <v>5.3489502788325198E-2</v>
      </c>
      <c r="K189" s="17">
        <v>8.89765904800114E-3</v>
      </c>
      <c r="L189" s="17">
        <v>3.0330955465208798E-2</v>
      </c>
      <c r="M189" s="17"/>
      <c r="N189" s="17">
        <v>4.40133312817945E-2</v>
      </c>
      <c r="O189" s="17">
        <v>6.7713712222990899E-2</v>
      </c>
      <c r="P189" s="17">
        <v>3.0390075254950601E-2</v>
      </c>
      <c r="Q189" s="17">
        <v>4.0157344623785798E-2</v>
      </c>
      <c r="R189" s="17"/>
      <c r="S189" s="17">
        <v>4.9442011961328303E-2</v>
      </c>
      <c r="T189" s="17">
        <v>3.1387075941082997E-2</v>
      </c>
      <c r="U189" s="17">
        <v>3.4362089574740198E-2</v>
      </c>
      <c r="V189" s="17">
        <v>3.7662777232456403E-2</v>
      </c>
      <c r="W189" s="17">
        <v>5.0154761258140397E-2</v>
      </c>
      <c r="X189" s="17">
        <v>2.80078482192418E-2</v>
      </c>
      <c r="Y189" s="17">
        <v>2.6001373242781501E-2</v>
      </c>
      <c r="Z189" s="17"/>
      <c r="AA189" s="17">
        <v>2.5319360613752499E-2</v>
      </c>
      <c r="AB189" s="17">
        <v>5.5627293691107797E-2</v>
      </c>
      <c r="AC189" s="17"/>
      <c r="AD189" s="17">
        <v>1.04880151269306E-2</v>
      </c>
      <c r="AE189" s="17">
        <v>2.0223217780348898E-2</v>
      </c>
      <c r="AF189" s="17">
        <v>2.44357157926192E-2</v>
      </c>
      <c r="AG189" s="17"/>
      <c r="AH189" s="17">
        <v>4.69031929345016E-4</v>
      </c>
      <c r="AI189" s="17">
        <v>4.6954382246263103E-2</v>
      </c>
      <c r="AJ189" s="17"/>
      <c r="AK189" s="17">
        <v>6.3403013709715794E-2</v>
      </c>
      <c r="AL189" s="17">
        <v>3.3166007855383803E-2</v>
      </c>
      <c r="AM189" s="17"/>
      <c r="AN189" s="17">
        <v>4.5305769408579701E-2</v>
      </c>
      <c r="AO189" s="17">
        <v>4.0157344623785798E-2</v>
      </c>
      <c r="AP189" s="17"/>
      <c r="AQ189" s="17">
        <v>4.32863408629105E-2</v>
      </c>
      <c r="AR189" s="17">
        <v>4.5816616273996802E-2</v>
      </c>
      <c r="AS189" s="17"/>
      <c r="AT189" s="17">
        <v>6.1013816553001497E-2</v>
      </c>
      <c r="AU189" s="17">
        <v>4.3902630568710702E-2</v>
      </c>
      <c r="AV189" s="17">
        <v>1.7931125724647601E-2</v>
      </c>
      <c r="AW189" s="17">
        <v>2.08302242171261E-2</v>
      </c>
      <c r="AX189" s="17"/>
      <c r="AY189" s="17">
        <v>1.51575312876021E-2</v>
      </c>
      <c r="AZ189" s="17">
        <v>4.8897836408451502E-2</v>
      </c>
      <c r="BA189" s="17"/>
      <c r="BB189" s="17">
        <v>4.0906550985669803E-2</v>
      </c>
      <c r="BC189" s="17">
        <v>4.6252849453682902E-2</v>
      </c>
      <c r="BD189" s="17"/>
      <c r="BE189" s="17">
        <v>4.2964906995632997E-2</v>
      </c>
      <c r="BF189" s="17">
        <v>4.5472499531352503E-2</v>
      </c>
      <c r="BG189" s="17"/>
      <c r="BH189" s="17">
        <v>0.106874213665048</v>
      </c>
      <c r="BI189" s="17">
        <v>4.05213792798952E-2</v>
      </c>
      <c r="BJ189" s="17"/>
      <c r="BK189" s="17">
        <v>3.3357274274206698E-2</v>
      </c>
      <c r="BL189" s="17">
        <v>4.6059707445277702E-2</v>
      </c>
      <c r="BM189" s="17"/>
      <c r="BN189" s="17">
        <v>4.5231935666473003E-3</v>
      </c>
      <c r="BO189" s="17">
        <v>4.6159222927533897E-2</v>
      </c>
      <c r="BP189" s="17"/>
      <c r="BQ189" s="17">
        <v>2.36571488667773E-3</v>
      </c>
      <c r="BR189" s="17">
        <v>4.6394793370028997E-2</v>
      </c>
      <c r="BS189" s="17"/>
      <c r="BT189" s="17">
        <v>2.66517551068748E-2</v>
      </c>
      <c r="BU189" s="17">
        <v>4.6775169476864699E-2</v>
      </c>
      <c r="BV189" s="17"/>
      <c r="BW189" s="17">
        <v>2.5299159782429002E-2</v>
      </c>
      <c r="BX189" s="17">
        <v>5.5564285028768999E-2</v>
      </c>
      <c r="BY189" s="17"/>
      <c r="BZ189" s="17">
        <v>2.5299159782429002E-2</v>
      </c>
      <c r="CA189" s="17">
        <v>5.5564285028768999E-2</v>
      </c>
    </row>
    <row r="190" spans="2:79" x14ac:dyDescent="0.25">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c r="CA190" s="17"/>
    </row>
    <row r="191" spans="2:79" x14ac:dyDescent="0.25">
      <c r="B191" s="6" t="s">
        <v>180</v>
      </c>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c r="CA191" s="17"/>
    </row>
    <row r="192" spans="2:79" x14ac:dyDescent="0.25">
      <c r="B192" s="24" t="s">
        <v>77</v>
      </c>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c r="CA192" s="17"/>
    </row>
    <row r="193" spans="2:79" x14ac:dyDescent="0.25">
      <c r="B193" t="s">
        <v>174</v>
      </c>
      <c r="C193" s="17">
        <v>0.21852499883866799</v>
      </c>
      <c r="D193" s="17">
        <v>0.21276704502728799</v>
      </c>
      <c r="E193" s="17">
        <v>0.17607841277813799</v>
      </c>
      <c r="F193" s="17">
        <v>0.26994207306794399</v>
      </c>
      <c r="G193" s="17">
        <v>9.68602180425472E-2</v>
      </c>
      <c r="H193" s="17">
        <v>0.29910104132815901</v>
      </c>
      <c r="I193" s="17">
        <v>0.30019978196524899</v>
      </c>
      <c r="J193" s="17">
        <v>0.190392484089803</v>
      </c>
      <c r="K193" s="17">
        <v>0.20828509000784901</v>
      </c>
      <c r="L193" s="17">
        <v>0.122519903397546</v>
      </c>
      <c r="M193" s="17"/>
      <c r="N193" s="17">
        <v>0.20963599064632299</v>
      </c>
      <c r="O193" s="17">
        <v>0.31054311932777501</v>
      </c>
      <c r="P193" s="17">
        <v>0.43856817292052902</v>
      </c>
      <c r="Q193" s="17">
        <v>0.52015810368552795</v>
      </c>
      <c r="R193" s="17"/>
      <c r="S193" s="17">
        <v>0.21510402198599099</v>
      </c>
      <c r="T193" s="17">
        <v>0.228729253550395</v>
      </c>
      <c r="U193" s="17">
        <v>0.248671621528924</v>
      </c>
      <c r="V193" s="17">
        <v>0.17977653048616499</v>
      </c>
      <c r="W193" s="17">
        <v>0.25992604936061198</v>
      </c>
      <c r="X193" s="17">
        <v>0.32677066330850801</v>
      </c>
      <c r="Y193" s="17">
        <v>0.25085492468703302</v>
      </c>
      <c r="Z193" s="17"/>
      <c r="AA193" s="17">
        <v>0.33528072422729899</v>
      </c>
      <c r="AB193" s="17">
        <v>0.158139287125349</v>
      </c>
      <c r="AC193" s="17"/>
      <c r="AD193" s="17">
        <v>0.39319834912142199</v>
      </c>
      <c r="AE193" s="17">
        <v>0.43416287094742301</v>
      </c>
      <c r="AF193" s="17">
        <v>0.28557307329223602</v>
      </c>
      <c r="AG193" s="17"/>
      <c r="AH193" s="17">
        <v>0.497791938187917</v>
      </c>
      <c r="AI193" s="17">
        <v>0.208191061753423</v>
      </c>
      <c r="AJ193" s="17"/>
      <c r="AK193" s="17">
        <v>0.209900917543312</v>
      </c>
      <c r="AL193" s="17">
        <v>0.22430202440071401</v>
      </c>
      <c r="AM193" s="17"/>
      <c r="AN193" s="17">
        <v>0.217929666414127</v>
      </c>
      <c r="AO193" s="17">
        <v>0.52015810368552795</v>
      </c>
      <c r="AP193" s="17"/>
      <c r="AQ193" s="17">
        <v>0.37395704498625398</v>
      </c>
      <c r="AR193" s="17">
        <v>0.178223006485622</v>
      </c>
      <c r="AS193" s="17"/>
      <c r="AT193" s="17">
        <v>9.4605305370507306E-2</v>
      </c>
      <c r="AU193" s="17">
        <v>0.23217266467234901</v>
      </c>
      <c r="AV193" s="17">
        <v>0.39503231906439001</v>
      </c>
      <c r="AW193" s="17">
        <v>0.59668161006309195</v>
      </c>
      <c r="AX193" s="17"/>
      <c r="AY193" s="17">
        <v>0.29953108816268598</v>
      </c>
      <c r="AZ193" s="17">
        <v>0.208842873934552</v>
      </c>
      <c r="BA193" s="17"/>
      <c r="BB193" s="17">
        <v>0.23636364002066201</v>
      </c>
      <c r="BC193" s="17">
        <v>0.21463986844218499</v>
      </c>
      <c r="BD193" s="17"/>
      <c r="BE193" s="17">
        <v>0.29481173215576401</v>
      </c>
      <c r="BF193" s="17">
        <v>0.21273582377209099</v>
      </c>
      <c r="BG193" s="17"/>
      <c r="BH193" s="17">
        <v>0.23713640440449699</v>
      </c>
      <c r="BI193" s="17">
        <v>0.21708203813893501</v>
      </c>
      <c r="BJ193" s="17"/>
      <c r="BK193" s="17">
        <v>0.26866090745273102</v>
      </c>
      <c r="BL193" s="17">
        <v>0.21531619647777001</v>
      </c>
      <c r="BM193" s="17"/>
      <c r="BN193" s="17">
        <v>0.28722425548534097</v>
      </c>
      <c r="BO193" s="17">
        <v>0.217069889991542</v>
      </c>
      <c r="BP193" s="17"/>
      <c r="BQ193" s="17">
        <v>0.40041041444081499</v>
      </c>
      <c r="BR193" s="17">
        <v>0.213868055999345</v>
      </c>
      <c r="BS193" s="17"/>
      <c r="BT193" s="17">
        <v>0.23300778572674999</v>
      </c>
      <c r="BU193" s="17">
        <v>0.21737567304487099</v>
      </c>
      <c r="BV193" s="17"/>
      <c r="BW193" s="17">
        <v>0.33423104578193702</v>
      </c>
      <c r="BX193" s="17">
        <v>0.15910722063257801</v>
      </c>
      <c r="BY193" s="17"/>
      <c r="BZ193" s="17">
        <v>0.33423104578193702</v>
      </c>
      <c r="CA193" s="17">
        <v>0.15910722063257801</v>
      </c>
    </row>
    <row r="194" spans="2:79" x14ac:dyDescent="0.25">
      <c r="B194" t="s">
        <v>175</v>
      </c>
      <c r="C194" s="17">
        <v>0.242940346780918</v>
      </c>
      <c r="D194" s="17">
        <v>0.23257830159336801</v>
      </c>
      <c r="E194" s="17">
        <v>0.20651620830853101</v>
      </c>
      <c r="F194" s="17">
        <v>0.26200690260639897</v>
      </c>
      <c r="G194" s="17">
        <v>0.15033671911202801</v>
      </c>
      <c r="H194" s="17">
        <v>0.27979965730692802</v>
      </c>
      <c r="I194" s="17">
        <v>0.29921685603228498</v>
      </c>
      <c r="J194" s="17">
        <v>0.209974542332418</v>
      </c>
      <c r="K194" s="17">
        <v>0.26118142756294299</v>
      </c>
      <c r="L194" s="17">
        <v>0.37339382974177399</v>
      </c>
      <c r="M194" s="17"/>
      <c r="N194" s="17">
        <v>0.22961265613038201</v>
      </c>
      <c r="O194" s="17">
        <v>0.41761300251497502</v>
      </c>
      <c r="P194" s="17">
        <v>0.41755392604310898</v>
      </c>
      <c r="Q194" s="17">
        <v>0.34243870212413902</v>
      </c>
      <c r="R194" s="17"/>
      <c r="S194" s="17">
        <v>0.23921879046511699</v>
      </c>
      <c r="T194" s="17">
        <v>0.24320971909012901</v>
      </c>
      <c r="U194" s="17">
        <v>0.297722671479978</v>
      </c>
      <c r="V194" s="17">
        <v>0.21610728661952899</v>
      </c>
      <c r="W194" s="17">
        <v>0.27727992178841798</v>
      </c>
      <c r="X194" s="17">
        <v>0.289356977550837</v>
      </c>
      <c r="Y194" s="17">
        <v>0.288263836384343</v>
      </c>
      <c r="Z194" s="17"/>
      <c r="AA194" s="17">
        <v>0.31362911869000198</v>
      </c>
      <c r="AB194" s="17">
        <v>0.206380325525753</v>
      </c>
      <c r="AC194" s="17"/>
      <c r="AD194" s="17">
        <v>0.33142388836792402</v>
      </c>
      <c r="AE194" s="17">
        <v>0.29576540181223199</v>
      </c>
      <c r="AF194" s="17">
        <v>0.30748618086004598</v>
      </c>
      <c r="AG194" s="17"/>
      <c r="AH194" s="17">
        <v>0.345064097366997</v>
      </c>
      <c r="AI194" s="17">
        <v>0.23916138026262901</v>
      </c>
      <c r="AJ194" s="17"/>
      <c r="AK194" s="17">
        <v>0.2086657717765</v>
      </c>
      <c r="AL194" s="17">
        <v>0.26589990492369597</v>
      </c>
      <c r="AM194" s="17"/>
      <c r="AN194" s="17">
        <v>0.242743967152248</v>
      </c>
      <c r="AO194" s="17">
        <v>0.34243870212413902</v>
      </c>
      <c r="AP194" s="17"/>
      <c r="AQ194" s="17">
        <v>0.27238910645300202</v>
      </c>
      <c r="AR194" s="17">
        <v>0.23530457464430099</v>
      </c>
      <c r="AS194" s="17"/>
      <c r="AT194" s="17">
        <v>0.17650186647758601</v>
      </c>
      <c r="AU194" s="17">
        <v>0.25837977901502002</v>
      </c>
      <c r="AV194" s="17">
        <v>0.33139174724477999</v>
      </c>
      <c r="AW194" s="17">
        <v>0.33372907795413997</v>
      </c>
      <c r="AX194" s="17"/>
      <c r="AY194" s="17">
        <v>0.30671614280373399</v>
      </c>
      <c r="AZ194" s="17">
        <v>0.23531764547407599</v>
      </c>
      <c r="BA194" s="17"/>
      <c r="BB194" s="17">
        <v>0.238097824581082</v>
      </c>
      <c r="BC194" s="17">
        <v>0.24398577721304299</v>
      </c>
      <c r="BD194" s="17"/>
      <c r="BE194" s="17">
        <v>0.22197844501972899</v>
      </c>
      <c r="BF194" s="17">
        <v>0.244531083646259</v>
      </c>
      <c r="BG194" s="17"/>
      <c r="BH194" s="17">
        <v>0.24484136152344199</v>
      </c>
      <c r="BI194" s="17">
        <v>0.242792959225831</v>
      </c>
      <c r="BJ194" s="17"/>
      <c r="BK194" s="17">
        <v>0.36474280002418802</v>
      </c>
      <c r="BL194" s="17">
        <v>0.23514473660181801</v>
      </c>
      <c r="BM194" s="17"/>
      <c r="BN194" s="17">
        <v>0.33828169692266502</v>
      </c>
      <c r="BO194" s="17">
        <v>0.240920935671396</v>
      </c>
      <c r="BP194" s="17"/>
      <c r="BQ194" s="17">
        <v>0.26511977523617902</v>
      </c>
      <c r="BR194" s="17">
        <v>0.242372470955453</v>
      </c>
      <c r="BS194" s="17"/>
      <c r="BT194" s="17">
        <v>0.26753189335055999</v>
      </c>
      <c r="BU194" s="17">
        <v>0.240988809483554</v>
      </c>
      <c r="BV194" s="17"/>
      <c r="BW194" s="17">
        <v>0.31351887439284498</v>
      </c>
      <c r="BX194" s="17">
        <v>0.206696611811612</v>
      </c>
      <c r="BY194" s="17"/>
      <c r="BZ194" s="17">
        <v>0.31351887439284498</v>
      </c>
      <c r="CA194" s="17">
        <v>0.206696611811612</v>
      </c>
    </row>
    <row r="195" spans="2:79" x14ac:dyDescent="0.25">
      <c r="B195" t="s">
        <v>176</v>
      </c>
      <c r="C195" s="17">
        <v>0.51100871627817501</v>
      </c>
      <c r="D195" s="17">
        <v>0.50630315074238397</v>
      </c>
      <c r="E195" s="17">
        <v>0.57204505301837105</v>
      </c>
      <c r="F195" s="17">
        <v>0.44598091266383799</v>
      </c>
      <c r="G195" s="17">
        <v>0.72316280355442197</v>
      </c>
      <c r="H195" s="17">
        <v>0.39434848941994299</v>
      </c>
      <c r="I195" s="17">
        <v>0.39436924986511401</v>
      </c>
      <c r="J195" s="17">
        <v>0.59725647171280805</v>
      </c>
      <c r="K195" s="17">
        <v>0.50713989814907301</v>
      </c>
      <c r="L195" s="17">
        <v>0.47358015578002799</v>
      </c>
      <c r="M195" s="17"/>
      <c r="N195" s="17">
        <v>0.53273804994145402</v>
      </c>
      <c r="O195" s="17">
        <v>0.249860839639026</v>
      </c>
      <c r="P195" s="17">
        <v>0.12770613869519601</v>
      </c>
      <c r="Q195" s="17">
        <v>0.1147532989966</v>
      </c>
      <c r="R195" s="17"/>
      <c r="S195" s="17">
        <v>0.51448217452453204</v>
      </c>
      <c r="T195" s="17">
        <v>0.52034790737596504</v>
      </c>
      <c r="U195" s="17">
        <v>0.43995867417308898</v>
      </c>
      <c r="V195" s="17">
        <v>0.57828401996405898</v>
      </c>
      <c r="W195" s="17">
        <v>0.44815406503715999</v>
      </c>
      <c r="X195" s="17">
        <v>0.368465624195848</v>
      </c>
      <c r="Y195" s="17">
        <v>0.42705684302471397</v>
      </c>
      <c r="Z195" s="17"/>
      <c r="AA195" s="17">
        <v>0.32663764977771498</v>
      </c>
      <c r="AB195" s="17">
        <v>0.60636488003730304</v>
      </c>
      <c r="AC195" s="17"/>
      <c r="AD195" s="17">
        <v>0.26770024842492601</v>
      </c>
      <c r="AE195" s="17">
        <v>0.218800351178118</v>
      </c>
      <c r="AF195" s="17">
        <v>0.38608119223642301</v>
      </c>
      <c r="AG195" s="17"/>
      <c r="AH195" s="17">
        <v>0.15679086509371601</v>
      </c>
      <c r="AI195" s="17">
        <v>0.52411612167725596</v>
      </c>
      <c r="AJ195" s="17"/>
      <c r="AK195" s="17">
        <v>0.54517855738960597</v>
      </c>
      <c r="AL195" s="17">
        <v>0.48811931637675299</v>
      </c>
      <c r="AM195" s="17"/>
      <c r="AN195" s="17">
        <v>0.51179080449898695</v>
      </c>
      <c r="AO195" s="17">
        <v>0.1147532989966</v>
      </c>
      <c r="AP195" s="17"/>
      <c r="AQ195" s="17">
        <v>0.33955576321276099</v>
      </c>
      <c r="AR195" s="17">
        <v>0.55546477134926697</v>
      </c>
      <c r="AS195" s="17"/>
      <c r="AT195" s="17">
        <v>0.68378739989369397</v>
      </c>
      <c r="AU195" s="17">
        <v>0.49024937549867198</v>
      </c>
      <c r="AV195" s="17">
        <v>0.26484703792503</v>
      </c>
      <c r="AW195" s="17">
        <v>4.8258560512045301E-2</v>
      </c>
      <c r="AX195" s="17"/>
      <c r="AY195" s="17">
        <v>0.36546817060832198</v>
      </c>
      <c r="AZ195" s="17">
        <v>0.52840422016618904</v>
      </c>
      <c r="BA195" s="17"/>
      <c r="BB195" s="17">
        <v>0.48863311550900301</v>
      </c>
      <c r="BC195" s="17">
        <v>0.51589235797606503</v>
      </c>
      <c r="BD195" s="17"/>
      <c r="BE195" s="17">
        <v>0.44524292422356199</v>
      </c>
      <c r="BF195" s="17">
        <v>0.51599948816001395</v>
      </c>
      <c r="BG195" s="17"/>
      <c r="BH195" s="17">
        <v>0.47920195351567202</v>
      </c>
      <c r="BI195" s="17">
        <v>0.51347472608542399</v>
      </c>
      <c r="BJ195" s="17"/>
      <c r="BK195" s="17">
        <v>0.335011416683685</v>
      </c>
      <c r="BL195" s="17">
        <v>0.52227290927002401</v>
      </c>
      <c r="BM195" s="17"/>
      <c r="BN195" s="17">
        <v>0.36905254799748599</v>
      </c>
      <c r="BO195" s="17">
        <v>0.51401546899213402</v>
      </c>
      <c r="BP195" s="17"/>
      <c r="BQ195" s="17">
        <v>0.332963490223317</v>
      </c>
      <c r="BR195" s="17">
        <v>0.51556733598832105</v>
      </c>
      <c r="BS195" s="17"/>
      <c r="BT195" s="17">
        <v>0.48650877019067901</v>
      </c>
      <c r="BU195" s="17">
        <v>0.51295298433946701</v>
      </c>
      <c r="BV195" s="17"/>
      <c r="BW195" s="17">
        <v>0.32777920863364002</v>
      </c>
      <c r="BX195" s="17">
        <v>0.60510138069503305</v>
      </c>
      <c r="BY195" s="17"/>
      <c r="BZ195" s="17">
        <v>0.32777920863364002</v>
      </c>
      <c r="CA195" s="17">
        <v>0.60510138069503305</v>
      </c>
    </row>
    <row r="196" spans="2:79" x14ac:dyDescent="0.25">
      <c r="B196" t="s">
        <v>75</v>
      </c>
      <c r="C196" s="17">
        <v>2.75259381022387E-2</v>
      </c>
      <c r="D196" s="17">
        <v>4.8351502636959497E-2</v>
      </c>
      <c r="E196" s="17">
        <v>4.5360325894959502E-2</v>
      </c>
      <c r="F196" s="17">
        <v>2.2070111661819401E-2</v>
      </c>
      <c r="G196" s="17">
        <v>2.96402592910028E-2</v>
      </c>
      <c r="H196" s="17">
        <v>2.6750811944970299E-2</v>
      </c>
      <c r="I196" s="17">
        <v>6.2141121373525702E-3</v>
      </c>
      <c r="J196" s="17">
        <v>2.3765018649711902E-3</v>
      </c>
      <c r="K196" s="17">
        <v>2.3393584280134199E-2</v>
      </c>
      <c r="L196" s="17">
        <v>3.0506111080652602E-2</v>
      </c>
      <c r="M196" s="17"/>
      <c r="N196" s="17">
        <v>2.8013303281841501E-2</v>
      </c>
      <c r="O196" s="17">
        <v>2.1983038518222801E-2</v>
      </c>
      <c r="P196" s="17">
        <v>1.6171762341165401E-2</v>
      </c>
      <c r="Q196" s="17">
        <v>2.2649895193733099E-2</v>
      </c>
      <c r="R196" s="17"/>
      <c r="S196" s="17">
        <v>3.1195013024359598E-2</v>
      </c>
      <c r="T196" s="17">
        <v>7.7131199835104797E-3</v>
      </c>
      <c r="U196" s="17">
        <v>1.3647032818008701E-2</v>
      </c>
      <c r="V196" s="17">
        <v>2.5832162930247499E-2</v>
      </c>
      <c r="W196" s="17">
        <v>1.46399638138113E-2</v>
      </c>
      <c r="X196" s="17">
        <v>1.54067349448064E-2</v>
      </c>
      <c r="Y196" s="17">
        <v>3.3824395903910398E-2</v>
      </c>
      <c r="Z196" s="17"/>
      <c r="AA196" s="17">
        <v>2.44525073049837E-2</v>
      </c>
      <c r="AB196" s="17">
        <v>2.9115507311595401E-2</v>
      </c>
      <c r="AC196" s="17"/>
      <c r="AD196" s="17">
        <v>7.6775140857284598E-3</v>
      </c>
      <c r="AE196" s="17">
        <v>5.12713760622273E-2</v>
      </c>
      <c r="AF196" s="17">
        <v>2.0859553611295E-2</v>
      </c>
      <c r="AG196" s="17"/>
      <c r="AH196" s="17">
        <v>3.5309935137009302E-4</v>
      </c>
      <c r="AI196" s="17">
        <v>2.8531436306692599E-2</v>
      </c>
      <c r="AJ196" s="17"/>
      <c r="AK196" s="17">
        <v>3.62547532905814E-2</v>
      </c>
      <c r="AL196" s="17">
        <v>2.1678754298836599E-2</v>
      </c>
      <c r="AM196" s="17"/>
      <c r="AN196" s="17">
        <v>2.7535561934637201E-2</v>
      </c>
      <c r="AO196" s="17">
        <v>2.2649895193733099E-2</v>
      </c>
      <c r="AP196" s="17"/>
      <c r="AQ196" s="17">
        <v>1.4098085347982001E-2</v>
      </c>
      <c r="AR196" s="17">
        <v>3.10076475208102E-2</v>
      </c>
      <c r="AS196" s="17"/>
      <c r="AT196" s="17">
        <v>4.5105428258212801E-2</v>
      </c>
      <c r="AU196" s="17">
        <v>1.91981808139597E-2</v>
      </c>
      <c r="AV196" s="17">
        <v>8.7288957658004096E-3</v>
      </c>
      <c r="AW196" s="17">
        <v>2.1330751470722199E-2</v>
      </c>
      <c r="AX196" s="17"/>
      <c r="AY196" s="17">
        <v>2.8284598425257899E-2</v>
      </c>
      <c r="AZ196" s="17">
        <v>2.7435260425182999E-2</v>
      </c>
      <c r="BA196" s="17"/>
      <c r="BB196" s="17">
        <v>3.6905419889252902E-2</v>
      </c>
      <c r="BC196" s="17">
        <v>2.5481996368708001E-2</v>
      </c>
      <c r="BD196" s="17"/>
      <c r="BE196" s="17">
        <v>3.7966898600945702E-2</v>
      </c>
      <c r="BF196" s="17">
        <v>2.6733604421636699E-2</v>
      </c>
      <c r="BG196" s="17"/>
      <c r="BH196" s="17">
        <v>3.88202805563891E-2</v>
      </c>
      <c r="BI196" s="17">
        <v>2.6650276549809299E-2</v>
      </c>
      <c r="BJ196" s="17"/>
      <c r="BK196" s="17">
        <v>3.15848758393961E-2</v>
      </c>
      <c r="BL196" s="17">
        <v>2.72661576503875E-2</v>
      </c>
      <c r="BM196" s="17"/>
      <c r="BN196" s="17">
        <v>5.4414995945080303E-3</v>
      </c>
      <c r="BO196" s="17">
        <v>2.7993705344927899E-2</v>
      </c>
      <c r="BP196" s="17"/>
      <c r="BQ196" s="17">
        <v>1.50632009968898E-3</v>
      </c>
      <c r="BR196" s="17">
        <v>2.8192137056881401E-2</v>
      </c>
      <c r="BS196" s="17"/>
      <c r="BT196" s="17">
        <v>1.29515507320105E-2</v>
      </c>
      <c r="BU196" s="17">
        <v>2.8682533132106999E-2</v>
      </c>
      <c r="BV196" s="17"/>
      <c r="BW196" s="17">
        <v>2.4470871191578501E-2</v>
      </c>
      <c r="BX196" s="17">
        <v>2.9094786860777402E-2</v>
      </c>
      <c r="BY196" s="17"/>
      <c r="BZ196" s="17">
        <v>2.4470871191578501E-2</v>
      </c>
      <c r="CA196" s="17">
        <v>2.9094786860777402E-2</v>
      </c>
    </row>
    <row r="197" spans="2:79" x14ac:dyDescent="0.25">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c r="CA197" s="17"/>
    </row>
    <row r="198" spans="2:79" x14ac:dyDescent="0.25">
      <c r="B198" s="6" t="s">
        <v>181</v>
      </c>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c r="CA198" s="17"/>
    </row>
    <row r="199" spans="2:79" x14ac:dyDescent="0.25">
      <c r="B199" s="24" t="s">
        <v>77</v>
      </c>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c r="CA199" s="17"/>
    </row>
    <row r="200" spans="2:79" x14ac:dyDescent="0.25">
      <c r="B200" t="s">
        <v>174</v>
      </c>
      <c r="C200" s="17">
        <v>0.17672832329164101</v>
      </c>
      <c r="D200" s="17">
        <v>0.139911657070274</v>
      </c>
      <c r="E200" s="17">
        <v>0.15620318616919601</v>
      </c>
      <c r="F200" s="17">
        <v>0.20962517300914901</v>
      </c>
      <c r="G200" s="17">
        <v>6.7050368318286493E-2</v>
      </c>
      <c r="H200" s="17">
        <v>0.18777089628039501</v>
      </c>
      <c r="I200" s="17">
        <v>0.32232944154343302</v>
      </c>
      <c r="J200" s="17">
        <v>0.14774732881605601</v>
      </c>
      <c r="K200" s="17">
        <v>0.20375243685781599</v>
      </c>
      <c r="L200" s="17">
        <v>0.11592554552881799</v>
      </c>
      <c r="M200" s="17"/>
      <c r="N200" s="17">
        <v>0.16661806813913399</v>
      </c>
      <c r="O200" s="17">
        <v>0.28615629021553202</v>
      </c>
      <c r="P200" s="17">
        <v>0.40905017717135</v>
      </c>
      <c r="Q200" s="17">
        <v>0.463044518850109</v>
      </c>
      <c r="R200" s="17"/>
      <c r="S200" s="17">
        <v>0.16045525543740699</v>
      </c>
      <c r="T200" s="17">
        <v>0.214489211124163</v>
      </c>
      <c r="U200" s="17">
        <v>0.25965704063678402</v>
      </c>
      <c r="V200" s="17">
        <v>0.14039427538410801</v>
      </c>
      <c r="W200" s="17">
        <v>0.20991114781626299</v>
      </c>
      <c r="X200" s="17">
        <v>0.246828130848536</v>
      </c>
      <c r="Y200" s="17">
        <v>0.212573320325116</v>
      </c>
      <c r="Z200" s="17"/>
      <c r="AA200" s="17">
        <v>0.29350370666867398</v>
      </c>
      <c r="AB200" s="17">
        <v>0.11633244452555799</v>
      </c>
      <c r="AC200" s="17"/>
      <c r="AD200" s="17">
        <v>0.36716780005085198</v>
      </c>
      <c r="AE200" s="17">
        <v>0.35395755133297202</v>
      </c>
      <c r="AF200" s="17">
        <v>0.24248097709598401</v>
      </c>
      <c r="AG200" s="17"/>
      <c r="AH200" s="17">
        <v>0.43693166794403299</v>
      </c>
      <c r="AI200" s="17">
        <v>0.16709981159142301</v>
      </c>
      <c r="AJ200" s="17"/>
      <c r="AK200" s="17">
        <v>0.19106838466135401</v>
      </c>
      <c r="AL200" s="17">
        <v>0.16712232605472499</v>
      </c>
      <c r="AM200" s="17"/>
      <c r="AN200" s="17">
        <v>0.17616322180858701</v>
      </c>
      <c r="AO200" s="17">
        <v>0.463044518850109</v>
      </c>
      <c r="AP200" s="17"/>
      <c r="AQ200" s="17">
        <v>0.29797116885665098</v>
      </c>
      <c r="AR200" s="17">
        <v>0.14529125252064401</v>
      </c>
      <c r="AS200" s="17"/>
      <c r="AT200" s="17">
        <v>8.4749993035365498E-2</v>
      </c>
      <c r="AU200" s="17">
        <v>0.168599918086106</v>
      </c>
      <c r="AV200" s="17">
        <v>0.33403704007327401</v>
      </c>
      <c r="AW200" s="17">
        <v>0.562599055115791</v>
      </c>
      <c r="AX200" s="17"/>
      <c r="AY200" s="17">
        <v>0.24421021377077401</v>
      </c>
      <c r="AZ200" s="17">
        <v>0.16866265689745899</v>
      </c>
      <c r="BA200" s="17"/>
      <c r="BB200" s="17">
        <v>0.20275530500219699</v>
      </c>
      <c r="BC200" s="17">
        <v>0.17104471060686099</v>
      </c>
      <c r="BD200" s="17"/>
      <c r="BE200" s="17">
        <v>0.25802615189036698</v>
      </c>
      <c r="BF200" s="17">
        <v>0.17055887099206099</v>
      </c>
      <c r="BG200" s="17"/>
      <c r="BH200" s="17">
        <v>0.28126791574676802</v>
      </c>
      <c r="BI200" s="17">
        <v>0.168623265189215</v>
      </c>
      <c r="BJ200" s="17"/>
      <c r="BK200" s="17">
        <v>0.22996022059028201</v>
      </c>
      <c r="BL200" s="17">
        <v>0.173321371219787</v>
      </c>
      <c r="BM200" s="17"/>
      <c r="BN200" s="17">
        <v>0.22251332380164199</v>
      </c>
      <c r="BO200" s="17">
        <v>0.17575855793230999</v>
      </c>
      <c r="BP200" s="17"/>
      <c r="BQ200" s="17">
        <v>0.38543957334502699</v>
      </c>
      <c r="BR200" s="17">
        <v>0.17138453935929701</v>
      </c>
      <c r="BS200" s="17"/>
      <c r="BT200" s="17">
        <v>0.155202525734559</v>
      </c>
      <c r="BU200" s="17">
        <v>0.17843656871122801</v>
      </c>
      <c r="BV200" s="17"/>
      <c r="BW200" s="17">
        <v>0.29251703167944598</v>
      </c>
      <c r="BX200" s="17">
        <v>0.117268096488373</v>
      </c>
      <c r="BY200" s="17"/>
      <c r="BZ200" s="17">
        <v>0.29251703167944598</v>
      </c>
      <c r="CA200" s="17">
        <v>0.117268096488373</v>
      </c>
    </row>
    <row r="201" spans="2:79" x14ac:dyDescent="0.25">
      <c r="B201" t="s">
        <v>175</v>
      </c>
      <c r="C201" s="17">
        <v>0.23260364026408401</v>
      </c>
      <c r="D201" s="17">
        <v>0.28325925459155499</v>
      </c>
      <c r="E201" s="17">
        <v>0.26649931580160502</v>
      </c>
      <c r="F201" s="17">
        <v>0.21595688433795401</v>
      </c>
      <c r="G201" s="17">
        <v>0.17162524246782901</v>
      </c>
      <c r="H201" s="17">
        <v>0.22529946231065701</v>
      </c>
      <c r="I201" s="17">
        <v>0.247239979475704</v>
      </c>
      <c r="J201" s="17">
        <v>0.20606293698903499</v>
      </c>
      <c r="K201" s="17">
        <v>0.230101782922181</v>
      </c>
      <c r="L201" s="17">
        <v>0.23116535965159901</v>
      </c>
      <c r="M201" s="17"/>
      <c r="N201" s="17">
        <v>0.21861385581672699</v>
      </c>
      <c r="O201" s="17">
        <v>0.41555750734873798</v>
      </c>
      <c r="P201" s="17">
        <v>0.40610911658762699</v>
      </c>
      <c r="Q201" s="17">
        <v>0.39732446783484998</v>
      </c>
      <c r="R201" s="17"/>
      <c r="S201" s="17">
        <v>0.243960717562382</v>
      </c>
      <c r="T201" s="17">
        <v>0.24877206500877</v>
      </c>
      <c r="U201" s="17">
        <v>0.23172873868975599</v>
      </c>
      <c r="V201" s="17">
        <v>0.21081090336644001</v>
      </c>
      <c r="W201" s="17">
        <v>0.24011671819863001</v>
      </c>
      <c r="X201" s="17">
        <v>0.27966926614592602</v>
      </c>
      <c r="Y201" s="17">
        <v>0.26000478934427002</v>
      </c>
      <c r="Z201" s="17"/>
      <c r="AA201" s="17">
        <v>0.296364017563153</v>
      </c>
      <c r="AB201" s="17">
        <v>0.19962696396407101</v>
      </c>
      <c r="AC201" s="17"/>
      <c r="AD201" s="17">
        <v>0.29651794659662001</v>
      </c>
      <c r="AE201" s="17">
        <v>0.37547745421877199</v>
      </c>
      <c r="AF201" s="17">
        <v>0.28401649332427398</v>
      </c>
      <c r="AG201" s="17"/>
      <c r="AH201" s="17">
        <v>0.321510325791175</v>
      </c>
      <c r="AI201" s="17">
        <v>0.22931375533593801</v>
      </c>
      <c r="AJ201" s="17"/>
      <c r="AK201" s="17">
        <v>0.209122584910827</v>
      </c>
      <c r="AL201" s="17">
        <v>0.248332928098212</v>
      </c>
      <c r="AM201" s="17"/>
      <c r="AN201" s="17">
        <v>0.23227853122242301</v>
      </c>
      <c r="AO201" s="17">
        <v>0.39732446783484998</v>
      </c>
      <c r="AP201" s="17"/>
      <c r="AQ201" s="17">
        <v>0.28802466626013001</v>
      </c>
      <c r="AR201" s="17">
        <v>0.21823351633372101</v>
      </c>
      <c r="AS201" s="17"/>
      <c r="AT201" s="17">
        <v>0.129851953138681</v>
      </c>
      <c r="AU201" s="17">
        <v>0.273993441180578</v>
      </c>
      <c r="AV201" s="17">
        <v>0.342776171391863</v>
      </c>
      <c r="AW201" s="17">
        <v>0.28961565562101599</v>
      </c>
      <c r="AX201" s="17"/>
      <c r="AY201" s="17">
        <v>0.32069558913062701</v>
      </c>
      <c r="AZ201" s="17">
        <v>0.22207458918792</v>
      </c>
      <c r="BA201" s="17"/>
      <c r="BB201" s="17">
        <v>0.24057138753250801</v>
      </c>
      <c r="BC201" s="17">
        <v>0.23087010816206199</v>
      </c>
      <c r="BD201" s="17"/>
      <c r="BE201" s="17">
        <v>0.204495557683296</v>
      </c>
      <c r="BF201" s="17">
        <v>0.23473667970319101</v>
      </c>
      <c r="BG201" s="17"/>
      <c r="BH201" s="17">
        <v>0.21611648887523099</v>
      </c>
      <c r="BI201" s="17">
        <v>0.23388190543435899</v>
      </c>
      <c r="BJ201" s="17"/>
      <c r="BK201" s="17">
        <v>0.325482090137098</v>
      </c>
      <c r="BL201" s="17">
        <v>0.22665922642044001</v>
      </c>
      <c r="BM201" s="17"/>
      <c r="BN201" s="17">
        <v>0.30409135216043398</v>
      </c>
      <c r="BO201" s="17">
        <v>0.23108946955658699</v>
      </c>
      <c r="BP201" s="17"/>
      <c r="BQ201" s="17">
        <v>0.22311200898127201</v>
      </c>
      <c r="BR201" s="17">
        <v>0.232846661312196</v>
      </c>
      <c r="BS201" s="17"/>
      <c r="BT201" s="17">
        <v>0.24358268762570601</v>
      </c>
      <c r="BU201" s="17">
        <v>0.23173236442321499</v>
      </c>
      <c r="BV201" s="17"/>
      <c r="BW201" s="17">
        <v>0.29593981978495698</v>
      </c>
      <c r="BX201" s="17">
        <v>0.20007902148562401</v>
      </c>
      <c r="BY201" s="17"/>
      <c r="BZ201" s="17">
        <v>0.29593981978495698</v>
      </c>
      <c r="CA201" s="17">
        <v>0.20007902148562401</v>
      </c>
    </row>
    <row r="202" spans="2:79" x14ac:dyDescent="0.25">
      <c r="B202" t="s">
        <v>176</v>
      </c>
      <c r="C202" s="17">
        <v>0.56075633063851804</v>
      </c>
      <c r="D202" s="17">
        <v>0.53624591796498799</v>
      </c>
      <c r="E202" s="17">
        <v>0.54117599088141799</v>
      </c>
      <c r="F202" s="17">
        <v>0.54351845730361004</v>
      </c>
      <c r="G202" s="17">
        <v>0.73363488641228003</v>
      </c>
      <c r="H202" s="17">
        <v>0.55804890033946197</v>
      </c>
      <c r="I202" s="17">
        <v>0.41569784305525098</v>
      </c>
      <c r="J202" s="17">
        <v>0.62270620528480503</v>
      </c>
      <c r="K202" s="17">
        <v>0.54838927297026396</v>
      </c>
      <c r="L202" s="17">
        <v>0.59768286118815395</v>
      </c>
      <c r="M202" s="17"/>
      <c r="N202" s="17">
        <v>0.58425065779332197</v>
      </c>
      <c r="O202" s="17">
        <v>0.276647825736412</v>
      </c>
      <c r="P202" s="17">
        <v>0.161985719064069</v>
      </c>
      <c r="Q202" s="17">
        <v>0.108372734066656</v>
      </c>
      <c r="R202" s="17"/>
      <c r="S202" s="17">
        <v>0.570162171821885</v>
      </c>
      <c r="T202" s="17">
        <v>0.51407783014625297</v>
      </c>
      <c r="U202" s="17">
        <v>0.48552875892073999</v>
      </c>
      <c r="V202" s="17">
        <v>0.61680216657268805</v>
      </c>
      <c r="W202" s="17">
        <v>0.53694111989645799</v>
      </c>
      <c r="X202" s="17">
        <v>0.452082106170557</v>
      </c>
      <c r="Y202" s="17">
        <v>0.50183565828780696</v>
      </c>
      <c r="Z202" s="17"/>
      <c r="AA202" s="17">
        <v>0.38498463451804399</v>
      </c>
      <c r="AB202" s="17">
        <v>0.65166492577560597</v>
      </c>
      <c r="AC202" s="17"/>
      <c r="AD202" s="17">
        <v>0.31962082159843802</v>
      </c>
      <c r="AE202" s="17">
        <v>0.22804008133512799</v>
      </c>
      <c r="AF202" s="17">
        <v>0.45368746724794401</v>
      </c>
      <c r="AG202" s="17"/>
      <c r="AH202" s="17">
        <v>0.24124462593096399</v>
      </c>
      <c r="AI202" s="17">
        <v>0.57257947684458599</v>
      </c>
      <c r="AJ202" s="17"/>
      <c r="AK202" s="17">
        <v>0.55846371206454404</v>
      </c>
      <c r="AL202" s="17">
        <v>0.56229209029247595</v>
      </c>
      <c r="AM202" s="17"/>
      <c r="AN202" s="17">
        <v>0.56164919889151099</v>
      </c>
      <c r="AO202" s="17">
        <v>0.108372734066656</v>
      </c>
      <c r="AP202" s="17"/>
      <c r="AQ202" s="17">
        <v>0.38566939452103999</v>
      </c>
      <c r="AR202" s="17">
        <v>0.60615464157514898</v>
      </c>
      <c r="AS202" s="17"/>
      <c r="AT202" s="17">
        <v>0.74468627578418201</v>
      </c>
      <c r="AU202" s="17">
        <v>0.53150638708922604</v>
      </c>
      <c r="AV202" s="17">
        <v>0.30761821146129298</v>
      </c>
      <c r="AW202" s="17">
        <v>0.12382231122509101</v>
      </c>
      <c r="AX202" s="17"/>
      <c r="AY202" s="17">
        <v>0.41285859896753002</v>
      </c>
      <c r="AZ202" s="17">
        <v>0.57843357346092095</v>
      </c>
      <c r="BA202" s="17"/>
      <c r="BB202" s="17">
        <v>0.534083507295395</v>
      </c>
      <c r="BC202" s="17">
        <v>0.56657723258891901</v>
      </c>
      <c r="BD202" s="17"/>
      <c r="BE202" s="17">
        <v>0.49814953951413699</v>
      </c>
      <c r="BF202" s="17">
        <v>0.56550737526208505</v>
      </c>
      <c r="BG202" s="17"/>
      <c r="BH202" s="17">
        <v>0.44255052316549598</v>
      </c>
      <c r="BI202" s="17">
        <v>0.56992094392151205</v>
      </c>
      <c r="BJ202" s="17"/>
      <c r="BK202" s="17">
        <v>0.42630459168966001</v>
      </c>
      <c r="BL202" s="17">
        <v>0.56936152139484797</v>
      </c>
      <c r="BM202" s="17"/>
      <c r="BN202" s="17">
        <v>0.46749097869053602</v>
      </c>
      <c r="BO202" s="17">
        <v>0.56273177033574495</v>
      </c>
      <c r="BP202" s="17"/>
      <c r="BQ202" s="17">
        <v>0.37658731392667699</v>
      </c>
      <c r="BR202" s="17">
        <v>0.56547174215605001</v>
      </c>
      <c r="BS202" s="17"/>
      <c r="BT202" s="17">
        <v>0.58279714918752301</v>
      </c>
      <c r="BU202" s="17">
        <v>0.55900721415489196</v>
      </c>
      <c r="BV202" s="17"/>
      <c r="BW202" s="17">
        <v>0.38639913466257497</v>
      </c>
      <c r="BX202" s="17">
        <v>0.65029285420684901</v>
      </c>
      <c r="BY202" s="17"/>
      <c r="BZ202" s="17">
        <v>0.38639913466257497</v>
      </c>
      <c r="CA202" s="17">
        <v>0.65029285420684901</v>
      </c>
    </row>
    <row r="203" spans="2:79" x14ac:dyDescent="0.25">
      <c r="B203" t="s">
        <v>75</v>
      </c>
      <c r="C203" s="17">
        <v>2.99117058057571E-2</v>
      </c>
      <c r="D203" s="17">
        <v>4.0583170373182501E-2</v>
      </c>
      <c r="E203" s="17">
        <v>3.6121507147781201E-2</v>
      </c>
      <c r="F203" s="17">
        <v>3.0899485349286802E-2</v>
      </c>
      <c r="G203" s="17">
        <v>2.7689502801604201E-2</v>
      </c>
      <c r="H203" s="17">
        <v>2.8880741069485402E-2</v>
      </c>
      <c r="I203" s="17">
        <v>1.47327359256122E-2</v>
      </c>
      <c r="J203" s="17">
        <v>2.34835289101042E-2</v>
      </c>
      <c r="K203" s="17">
        <v>1.7756507249739002E-2</v>
      </c>
      <c r="L203" s="17">
        <v>5.5226233631429297E-2</v>
      </c>
      <c r="M203" s="17"/>
      <c r="N203" s="17">
        <v>3.0517418250816199E-2</v>
      </c>
      <c r="O203" s="17">
        <v>2.1638376699318101E-2</v>
      </c>
      <c r="P203" s="17">
        <v>2.2854987176953501E-2</v>
      </c>
      <c r="Q203" s="17">
        <v>3.1258279248385597E-2</v>
      </c>
      <c r="R203" s="17"/>
      <c r="S203" s="17">
        <v>2.5421855178325601E-2</v>
      </c>
      <c r="T203" s="17">
        <v>2.2660893720814999E-2</v>
      </c>
      <c r="U203" s="17">
        <v>2.3085461752720599E-2</v>
      </c>
      <c r="V203" s="17">
        <v>3.1992654676764598E-2</v>
      </c>
      <c r="W203" s="17">
        <v>1.3031014088649E-2</v>
      </c>
      <c r="X203" s="17">
        <v>2.1420496834980499E-2</v>
      </c>
      <c r="Y203" s="17">
        <v>2.5586232042807001E-2</v>
      </c>
      <c r="Z203" s="17"/>
      <c r="AA203" s="17">
        <v>2.51476412501285E-2</v>
      </c>
      <c r="AB203" s="17">
        <v>3.23756657347649E-2</v>
      </c>
      <c r="AC203" s="17"/>
      <c r="AD203" s="17">
        <v>1.6693431754089699E-2</v>
      </c>
      <c r="AE203" s="17">
        <v>4.2524913113128698E-2</v>
      </c>
      <c r="AF203" s="17">
        <v>1.9815062331797799E-2</v>
      </c>
      <c r="AG203" s="17"/>
      <c r="AH203" s="17">
        <v>3.1338033382741399E-4</v>
      </c>
      <c r="AI203" s="17">
        <v>3.1006956228052902E-2</v>
      </c>
      <c r="AJ203" s="17"/>
      <c r="AK203" s="17">
        <v>4.1345318363274902E-2</v>
      </c>
      <c r="AL203" s="17">
        <v>2.2252655554587102E-2</v>
      </c>
      <c r="AM203" s="17"/>
      <c r="AN203" s="17">
        <v>2.9909048077478701E-2</v>
      </c>
      <c r="AO203" s="17">
        <v>3.1258279248385597E-2</v>
      </c>
      <c r="AP203" s="17"/>
      <c r="AQ203" s="17">
        <v>2.83347703621794E-2</v>
      </c>
      <c r="AR203" s="17">
        <v>3.0320589570485799E-2</v>
      </c>
      <c r="AS203" s="17"/>
      <c r="AT203" s="17">
        <v>4.0711778041772E-2</v>
      </c>
      <c r="AU203" s="17">
        <v>2.59002536440892E-2</v>
      </c>
      <c r="AV203" s="17">
        <v>1.55685770735698E-2</v>
      </c>
      <c r="AW203" s="17">
        <v>2.3962978038101702E-2</v>
      </c>
      <c r="AX203" s="17"/>
      <c r="AY203" s="17">
        <v>2.22355981310698E-2</v>
      </c>
      <c r="AZ203" s="17">
        <v>3.0829180453699701E-2</v>
      </c>
      <c r="BA203" s="17"/>
      <c r="BB203" s="17">
        <v>2.2589800169900798E-2</v>
      </c>
      <c r="BC203" s="17">
        <v>3.15079486421578E-2</v>
      </c>
      <c r="BD203" s="17"/>
      <c r="BE203" s="17">
        <v>3.9328750912199797E-2</v>
      </c>
      <c r="BF203" s="17">
        <v>2.9197074042663401E-2</v>
      </c>
      <c r="BG203" s="17"/>
      <c r="BH203" s="17">
        <v>6.0065072212505198E-2</v>
      </c>
      <c r="BI203" s="17">
        <v>2.75738854549138E-2</v>
      </c>
      <c r="BJ203" s="17"/>
      <c r="BK203" s="17">
        <v>1.8253097582960499E-2</v>
      </c>
      <c r="BL203" s="17">
        <v>3.0657880964924399E-2</v>
      </c>
      <c r="BM203" s="17"/>
      <c r="BN203" s="17">
        <v>5.9043453473873698E-3</v>
      </c>
      <c r="BO203" s="17">
        <v>3.0420202175357999E-2</v>
      </c>
      <c r="BP203" s="17"/>
      <c r="BQ203" s="17">
        <v>1.4861103747024301E-2</v>
      </c>
      <c r="BR203" s="17">
        <v>3.0297057172456201E-2</v>
      </c>
      <c r="BS203" s="17"/>
      <c r="BT203" s="17">
        <v>1.8417637452212501E-2</v>
      </c>
      <c r="BU203" s="17">
        <v>3.0823852710664498E-2</v>
      </c>
      <c r="BV203" s="17"/>
      <c r="BW203" s="17">
        <v>2.51440138730218E-2</v>
      </c>
      <c r="BX203" s="17">
        <v>3.2360027819153002E-2</v>
      </c>
      <c r="BY203" s="17"/>
      <c r="BZ203" s="17">
        <v>2.51440138730218E-2</v>
      </c>
      <c r="CA203" s="17">
        <v>3.2360027819153002E-2</v>
      </c>
    </row>
    <row r="204" spans="2:79" x14ac:dyDescent="0.25">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c r="CA204" s="17"/>
    </row>
    <row r="205" spans="2:79" x14ac:dyDescent="0.25">
      <c r="B205" s="6" t="s">
        <v>182</v>
      </c>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c r="CA205" s="17"/>
    </row>
    <row r="206" spans="2:79" x14ac:dyDescent="0.25">
      <c r="B206" s="24" t="s">
        <v>77</v>
      </c>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c r="CA206" s="17"/>
    </row>
    <row r="207" spans="2:79" x14ac:dyDescent="0.25">
      <c r="B207" t="s">
        <v>174</v>
      </c>
      <c r="C207" s="17">
        <v>0.207172154418751</v>
      </c>
      <c r="D207" s="17">
        <v>0.185987178373338</v>
      </c>
      <c r="E207" s="17">
        <v>0.179528040356838</v>
      </c>
      <c r="F207" s="17">
        <v>0.29889411226676199</v>
      </c>
      <c r="G207" s="17">
        <v>0.12994199501943199</v>
      </c>
      <c r="H207" s="17">
        <v>0.159715202257908</v>
      </c>
      <c r="I207" s="17">
        <v>0.30507341886195999</v>
      </c>
      <c r="J207" s="17">
        <v>0.17778333089061499</v>
      </c>
      <c r="K207" s="17">
        <v>0.30865317410426502</v>
      </c>
      <c r="L207" s="17">
        <v>9.9207366339447101E-2</v>
      </c>
      <c r="M207" s="17"/>
      <c r="N207" s="17">
        <v>0.194112645106223</v>
      </c>
      <c r="O207" s="17">
        <v>0.35559747864410701</v>
      </c>
      <c r="P207" s="17">
        <v>0.45708762402296899</v>
      </c>
      <c r="Q207" s="17">
        <v>0.60873424951778898</v>
      </c>
      <c r="R207" s="17"/>
      <c r="S207" s="17">
        <v>0.18347618951328001</v>
      </c>
      <c r="T207" s="17">
        <v>0.30679750969612402</v>
      </c>
      <c r="U207" s="17">
        <v>0.290661700338887</v>
      </c>
      <c r="V207" s="17">
        <v>0.156390317451577</v>
      </c>
      <c r="W207" s="17">
        <v>0.301040111953087</v>
      </c>
      <c r="X207" s="17">
        <v>0.25642899924954499</v>
      </c>
      <c r="Y207" s="17">
        <v>0.24379314457520601</v>
      </c>
      <c r="Z207" s="17"/>
      <c r="AA207" s="17">
        <v>0.33486122810210001</v>
      </c>
      <c r="AB207" s="17">
        <v>0.14113174769164499</v>
      </c>
      <c r="AC207" s="17"/>
      <c r="AD207" s="17">
        <v>0.40457309684329101</v>
      </c>
      <c r="AE207" s="17">
        <v>0.36160343845423398</v>
      </c>
      <c r="AF207" s="17">
        <v>0.29466800631850398</v>
      </c>
      <c r="AG207" s="17"/>
      <c r="AH207" s="17">
        <v>0.57847388226088003</v>
      </c>
      <c r="AI207" s="17">
        <v>0.193432580718747</v>
      </c>
      <c r="AJ207" s="17"/>
      <c r="AK207" s="17">
        <v>0.22836718465945899</v>
      </c>
      <c r="AL207" s="17">
        <v>0.19297420946723101</v>
      </c>
      <c r="AM207" s="17"/>
      <c r="AN207" s="17">
        <v>0.206379592422612</v>
      </c>
      <c r="AO207" s="17">
        <v>0.60873424951778898</v>
      </c>
      <c r="AP207" s="17"/>
      <c r="AQ207" s="17">
        <v>0.32605400818035402</v>
      </c>
      <c r="AR207" s="17">
        <v>0.17634726547231799</v>
      </c>
      <c r="AS207" s="17"/>
      <c r="AT207" s="17">
        <v>8.1090401820416602E-2</v>
      </c>
      <c r="AU207" s="17">
        <v>0.20045327599339499</v>
      </c>
      <c r="AV207" s="17">
        <v>0.41407418006692298</v>
      </c>
      <c r="AW207" s="17">
        <v>0.73059849462673998</v>
      </c>
      <c r="AX207" s="17"/>
      <c r="AY207" s="17">
        <v>0.32581676261648401</v>
      </c>
      <c r="AZ207" s="17">
        <v>0.19299134498385101</v>
      </c>
      <c r="BA207" s="17"/>
      <c r="BB207" s="17">
        <v>0.25688054858932602</v>
      </c>
      <c r="BC207" s="17">
        <v>0.19632745953769901</v>
      </c>
      <c r="BD207" s="17"/>
      <c r="BE207" s="17">
        <v>0.30766520719742002</v>
      </c>
      <c r="BF207" s="17">
        <v>0.199546033201942</v>
      </c>
      <c r="BG207" s="17"/>
      <c r="BH207" s="17">
        <v>0.25873592856703198</v>
      </c>
      <c r="BI207" s="17">
        <v>0.20317436395834099</v>
      </c>
      <c r="BJ207" s="17"/>
      <c r="BK207" s="17">
        <v>0.28557967201275802</v>
      </c>
      <c r="BL207" s="17">
        <v>0.20215391031940599</v>
      </c>
      <c r="BM207" s="17"/>
      <c r="BN207" s="17">
        <v>0.41967632086432899</v>
      </c>
      <c r="BO207" s="17">
        <v>0.20267113493557901</v>
      </c>
      <c r="BP207" s="17"/>
      <c r="BQ207" s="17">
        <v>0.51771164019295202</v>
      </c>
      <c r="BR207" s="17">
        <v>0.199221189082604</v>
      </c>
      <c r="BS207" s="17"/>
      <c r="BT207" s="17">
        <v>0.184950201436511</v>
      </c>
      <c r="BU207" s="17">
        <v>0.20893564537863399</v>
      </c>
      <c r="BV207" s="17"/>
      <c r="BW207" s="17">
        <v>0.33339259919353298</v>
      </c>
      <c r="BX207" s="17">
        <v>0.14235498547355899</v>
      </c>
      <c r="BY207" s="17"/>
      <c r="BZ207" s="17">
        <v>0.33339259919353298</v>
      </c>
      <c r="CA207" s="17">
        <v>0.14235498547355899</v>
      </c>
    </row>
    <row r="208" spans="2:79" x14ac:dyDescent="0.25">
      <c r="B208" t="s">
        <v>175</v>
      </c>
      <c r="C208" s="17">
        <v>0.246858519735041</v>
      </c>
      <c r="D208" s="17">
        <v>0.25783027187139401</v>
      </c>
      <c r="E208" s="17">
        <v>0.25061369138373102</v>
      </c>
      <c r="F208" s="17">
        <v>0.275398987783671</v>
      </c>
      <c r="G208" s="17">
        <v>0.182325319995428</v>
      </c>
      <c r="H208" s="17">
        <v>0.31102575162289697</v>
      </c>
      <c r="I208" s="17">
        <v>0.23136633269013099</v>
      </c>
      <c r="J208" s="17">
        <v>0.179514714695542</v>
      </c>
      <c r="K208" s="17">
        <v>0.174006772279484</v>
      </c>
      <c r="L208" s="17">
        <v>0.33947134137102097</v>
      </c>
      <c r="M208" s="17"/>
      <c r="N208" s="17">
        <v>0.23737345592321701</v>
      </c>
      <c r="O208" s="17">
        <v>0.36888673574502101</v>
      </c>
      <c r="P208" s="17">
        <v>0.38919346574786601</v>
      </c>
      <c r="Q208" s="17">
        <v>0.29818240612559299</v>
      </c>
      <c r="R208" s="17"/>
      <c r="S208" s="17">
        <v>0.23590969512784801</v>
      </c>
      <c r="T208" s="17">
        <v>0.259838731188476</v>
      </c>
      <c r="U208" s="17">
        <v>0.282016072632507</v>
      </c>
      <c r="V208" s="17">
        <v>0.234906366119571</v>
      </c>
      <c r="W208" s="17">
        <v>0.22683027140453699</v>
      </c>
      <c r="X208" s="17">
        <v>0.33295576272925498</v>
      </c>
      <c r="Y208" s="17">
        <v>0.28957535018840702</v>
      </c>
      <c r="Z208" s="17"/>
      <c r="AA208" s="17">
        <v>0.32715760255084603</v>
      </c>
      <c r="AB208" s="17">
        <v>0.20532807444322301</v>
      </c>
      <c r="AC208" s="17"/>
      <c r="AD208" s="17">
        <v>0.29796879531891302</v>
      </c>
      <c r="AE208" s="17">
        <v>0.39160329029479501</v>
      </c>
      <c r="AF208" s="17">
        <v>0.32806059067761101</v>
      </c>
      <c r="AG208" s="17"/>
      <c r="AH208" s="17">
        <v>0.27581299117638902</v>
      </c>
      <c r="AI208" s="17">
        <v>0.24578709435648199</v>
      </c>
      <c r="AJ208" s="17"/>
      <c r="AK208" s="17">
        <v>0.223434136725147</v>
      </c>
      <c r="AL208" s="17">
        <v>0.262549844386188</v>
      </c>
      <c r="AM208" s="17"/>
      <c r="AN208" s="17">
        <v>0.24675722192246499</v>
      </c>
      <c r="AO208" s="17">
        <v>0.29818240612559299</v>
      </c>
      <c r="AP208" s="17"/>
      <c r="AQ208" s="17">
        <v>0.31486805960747</v>
      </c>
      <c r="AR208" s="17">
        <v>0.22922431865613199</v>
      </c>
      <c r="AS208" s="17"/>
      <c r="AT208" s="17">
        <v>0.16358764154060701</v>
      </c>
      <c r="AU208" s="17">
        <v>0.28445158934799702</v>
      </c>
      <c r="AV208" s="17">
        <v>0.34339281322934201</v>
      </c>
      <c r="AW208" s="17">
        <v>0.171822407004601</v>
      </c>
      <c r="AX208" s="17"/>
      <c r="AY208" s="17">
        <v>0.26217219475968101</v>
      </c>
      <c r="AZ208" s="17">
        <v>0.24502817691060799</v>
      </c>
      <c r="BA208" s="17"/>
      <c r="BB208" s="17">
        <v>0.267019850415884</v>
      </c>
      <c r="BC208" s="17">
        <v>0.24246752234260499</v>
      </c>
      <c r="BD208" s="17"/>
      <c r="BE208" s="17">
        <v>0.27380337875171701</v>
      </c>
      <c r="BF208" s="17">
        <v>0.244813753899501</v>
      </c>
      <c r="BG208" s="17"/>
      <c r="BH208" s="17">
        <v>0.26240222844632599</v>
      </c>
      <c r="BI208" s="17">
        <v>0.24565340060961299</v>
      </c>
      <c r="BJ208" s="17"/>
      <c r="BK208" s="17">
        <v>0.276309532571066</v>
      </c>
      <c r="BL208" s="17">
        <v>0.24497359369836499</v>
      </c>
      <c r="BM208" s="17"/>
      <c r="BN208" s="17">
        <v>0.25736904940206901</v>
      </c>
      <c r="BO208" s="17">
        <v>0.246635897752607</v>
      </c>
      <c r="BP208" s="17"/>
      <c r="BQ208" s="17">
        <v>0.194820102991553</v>
      </c>
      <c r="BR208" s="17">
        <v>0.248190896668184</v>
      </c>
      <c r="BS208" s="17"/>
      <c r="BT208" s="17">
        <v>0.29074860848884498</v>
      </c>
      <c r="BU208" s="17">
        <v>0.24337548767176401</v>
      </c>
      <c r="BV208" s="17"/>
      <c r="BW208" s="17">
        <v>0.32734416844048603</v>
      </c>
      <c r="BX208" s="17">
        <v>0.205527244923637</v>
      </c>
      <c r="BY208" s="17"/>
      <c r="BZ208" s="17">
        <v>0.32734416844048603</v>
      </c>
      <c r="CA208" s="17">
        <v>0.205527244923637</v>
      </c>
    </row>
    <row r="209" spans="2:79" x14ac:dyDescent="0.25">
      <c r="B209" t="s">
        <v>176</v>
      </c>
      <c r="C209" s="17">
        <v>0.50969994753205605</v>
      </c>
      <c r="D209" s="17">
        <v>0.49925345575193703</v>
      </c>
      <c r="E209" s="17">
        <v>0.53546872393476797</v>
      </c>
      <c r="F209" s="17">
        <v>0.39435479405669399</v>
      </c>
      <c r="G209" s="17">
        <v>0.66706140669273195</v>
      </c>
      <c r="H209" s="17">
        <v>0.48317017401075801</v>
      </c>
      <c r="I209" s="17">
        <v>0.44612362271163503</v>
      </c>
      <c r="J209" s="17">
        <v>0.584556027336955</v>
      </c>
      <c r="K209" s="17">
        <v>0.50297240478881</v>
      </c>
      <c r="L209" s="17">
        <v>0.503868765782717</v>
      </c>
      <c r="M209" s="17"/>
      <c r="N209" s="17">
        <v>0.53285588993920097</v>
      </c>
      <c r="O209" s="17">
        <v>0.22845497067701601</v>
      </c>
      <c r="P209" s="17">
        <v>0.12473289172190501</v>
      </c>
      <c r="Q209" s="17">
        <v>6.1530846951827901E-2</v>
      </c>
      <c r="R209" s="17"/>
      <c r="S209" s="17">
        <v>0.54688119891187303</v>
      </c>
      <c r="T209" s="17">
        <v>0.41389930903979799</v>
      </c>
      <c r="U209" s="17">
        <v>0.394516029837713</v>
      </c>
      <c r="V209" s="17">
        <v>0.57460066113793096</v>
      </c>
      <c r="W209" s="17">
        <v>0.45007410933314601</v>
      </c>
      <c r="X209" s="17">
        <v>0.38726197552796399</v>
      </c>
      <c r="Y209" s="17">
        <v>0.434486704158487</v>
      </c>
      <c r="Z209" s="17"/>
      <c r="AA209" s="17">
        <v>0.30955086506937601</v>
      </c>
      <c r="AB209" s="17">
        <v>0.61321645392218904</v>
      </c>
      <c r="AC209" s="17"/>
      <c r="AD209" s="17">
        <v>0.28567984474976399</v>
      </c>
      <c r="AE209" s="17">
        <v>0.22680605182380101</v>
      </c>
      <c r="AF209" s="17">
        <v>0.34310964773589903</v>
      </c>
      <c r="AG209" s="17"/>
      <c r="AH209" s="17">
        <v>0.14521204061811399</v>
      </c>
      <c r="AI209" s="17">
        <v>0.52318738398679199</v>
      </c>
      <c r="AJ209" s="17"/>
      <c r="AK209" s="17">
        <v>0.49495386934977698</v>
      </c>
      <c r="AL209" s="17">
        <v>0.51957792382673895</v>
      </c>
      <c r="AM209" s="17"/>
      <c r="AN209" s="17">
        <v>0.51058449764597102</v>
      </c>
      <c r="AO209" s="17">
        <v>6.1530846951827901E-2</v>
      </c>
      <c r="AP209" s="17"/>
      <c r="AQ209" s="17">
        <v>0.32988811670837698</v>
      </c>
      <c r="AR209" s="17">
        <v>0.55632337693709799</v>
      </c>
      <c r="AS209" s="17"/>
      <c r="AT209" s="17">
        <v>0.70124578209262201</v>
      </c>
      <c r="AU209" s="17">
        <v>0.48669739669392198</v>
      </c>
      <c r="AV209" s="17">
        <v>0.22569869604104401</v>
      </c>
      <c r="AW209" s="17">
        <v>7.37454926284907E-2</v>
      </c>
      <c r="AX209" s="17"/>
      <c r="AY209" s="17">
        <v>0.387904902907795</v>
      </c>
      <c r="AZ209" s="17">
        <v>0.52425730790576397</v>
      </c>
      <c r="BA209" s="17"/>
      <c r="BB209" s="17">
        <v>0.44017003373430202</v>
      </c>
      <c r="BC209" s="17">
        <v>0.52486109610384701</v>
      </c>
      <c r="BD209" s="17"/>
      <c r="BE209" s="17">
        <v>0.38348606396132201</v>
      </c>
      <c r="BF209" s="17">
        <v>0.51927794669459004</v>
      </c>
      <c r="BG209" s="17"/>
      <c r="BH209" s="17">
        <v>0.42517790767154001</v>
      </c>
      <c r="BI209" s="17">
        <v>0.51625302496345304</v>
      </c>
      <c r="BJ209" s="17"/>
      <c r="BK209" s="17">
        <v>0.41647496475025803</v>
      </c>
      <c r="BL209" s="17">
        <v>0.51566654020214497</v>
      </c>
      <c r="BM209" s="17"/>
      <c r="BN209" s="17">
        <v>0.317062447376527</v>
      </c>
      <c r="BO209" s="17">
        <v>0.51378017407957499</v>
      </c>
      <c r="BP209" s="17"/>
      <c r="BQ209" s="17">
        <v>0.27611777169045298</v>
      </c>
      <c r="BR209" s="17">
        <v>0.51568051962783401</v>
      </c>
      <c r="BS209" s="17"/>
      <c r="BT209" s="17">
        <v>0.48374992366582398</v>
      </c>
      <c r="BU209" s="17">
        <v>0.51175929094500505</v>
      </c>
      <c r="BV209" s="17"/>
      <c r="BW209" s="17">
        <v>0.31081554208163698</v>
      </c>
      <c r="BX209" s="17">
        <v>0.61183177040469605</v>
      </c>
      <c r="BY209" s="17"/>
      <c r="BZ209" s="17">
        <v>0.31081554208163698</v>
      </c>
      <c r="CA209" s="17">
        <v>0.61183177040469605</v>
      </c>
    </row>
    <row r="210" spans="2:79" x14ac:dyDescent="0.25">
      <c r="B210" t="s">
        <v>75</v>
      </c>
      <c r="C210" s="17">
        <v>3.6269378314151599E-2</v>
      </c>
      <c r="D210" s="17">
        <v>5.6929094003330398E-2</v>
      </c>
      <c r="E210" s="17">
        <v>3.4389544324663103E-2</v>
      </c>
      <c r="F210" s="17">
        <v>3.1352105892871997E-2</v>
      </c>
      <c r="G210" s="17">
        <v>2.06712782924077E-2</v>
      </c>
      <c r="H210" s="17">
        <v>4.6088872108437297E-2</v>
      </c>
      <c r="I210" s="17">
        <v>1.7436625736274001E-2</v>
      </c>
      <c r="J210" s="17">
        <v>5.81459270768876E-2</v>
      </c>
      <c r="K210" s="17">
        <v>1.4367648827441201E-2</v>
      </c>
      <c r="L210" s="17">
        <v>5.74525265068156E-2</v>
      </c>
      <c r="M210" s="17"/>
      <c r="N210" s="17">
        <v>3.5658009031358399E-2</v>
      </c>
      <c r="O210" s="17">
        <v>4.7060814933855603E-2</v>
      </c>
      <c r="P210" s="17">
        <v>2.898601850726E-2</v>
      </c>
      <c r="Q210" s="17">
        <v>3.1552497404790499E-2</v>
      </c>
      <c r="R210" s="17"/>
      <c r="S210" s="17">
        <v>3.3732916446999002E-2</v>
      </c>
      <c r="T210" s="17">
        <v>1.94644500756018E-2</v>
      </c>
      <c r="U210" s="17">
        <v>3.2806197190892498E-2</v>
      </c>
      <c r="V210" s="17">
        <v>3.4102655290921102E-2</v>
      </c>
      <c r="W210" s="17">
        <v>2.2055507309230098E-2</v>
      </c>
      <c r="X210" s="17">
        <v>2.3353262493236299E-2</v>
      </c>
      <c r="Y210" s="17">
        <v>3.21448010779E-2</v>
      </c>
      <c r="Z210" s="17"/>
      <c r="AA210" s="17">
        <v>2.8430304277677901E-2</v>
      </c>
      <c r="AB210" s="17">
        <v>4.0323723942943902E-2</v>
      </c>
      <c r="AC210" s="17"/>
      <c r="AD210" s="17">
        <v>1.17782630880313E-2</v>
      </c>
      <c r="AE210" s="17">
        <v>1.99872194271698E-2</v>
      </c>
      <c r="AF210" s="17">
        <v>3.4161755267986399E-2</v>
      </c>
      <c r="AG210" s="17"/>
      <c r="AH210" s="17">
        <v>5.0108594461648602E-4</v>
      </c>
      <c r="AI210" s="17">
        <v>3.7592940937979401E-2</v>
      </c>
      <c r="AJ210" s="17"/>
      <c r="AK210" s="17">
        <v>5.3244809265616901E-2</v>
      </c>
      <c r="AL210" s="17">
        <v>2.4898022319842499E-2</v>
      </c>
      <c r="AM210" s="17"/>
      <c r="AN210" s="17">
        <v>3.62786880089528E-2</v>
      </c>
      <c r="AO210" s="17">
        <v>3.1552497404790499E-2</v>
      </c>
      <c r="AP210" s="17"/>
      <c r="AQ210" s="17">
        <v>2.9189815503798702E-2</v>
      </c>
      <c r="AR210" s="17">
        <v>3.8105038934451503E-2</v>
      </c>
      <c r="AS210" s="17"/>
      <c r="AT210" s="17">
        <v>5.4076174546354903E-2</v>
      </c>
      <c r="AU210" s="17">
        <v>2.8397737964686299E-2</v>
      </c>
      <c r="AV210" s="17">
        <v>1.6834310662691299E-2</v>
      </c>
      <c r="AW210" s="17">
        <v>2.3833605740168101E-2</v>
      </c>
      <c r="AX210" s="17"/>
      <c r="AY210" s="17">
        <v>2.4106139716039102E-2</v>
      </c>
      <c r="AZ210" s="17">
        <v>3.7723170199776897E-2</v>
      </c>
      <c r="BA210" s="17"/>
      <c r="BB210" s="17">
        <v>3.59295672604888E-2</v>
      </c>
      <c r="BC210" s="17">
        <v>3.6343922015848802E-2</v>
      </c>
      <c r="BD210" s="17"/>
      <c r="BE210" s="17">
        <v>3.5045350089541197E-2</v>
      </c>
      <c r="BF210" s="17">
        <v>3.6362266203966598E-2</v>
      </c>
      <c r="BG210" s="17"/>
      <c r="BH210" s="17">
        <v>5.3683935315102099E-2</v>
      </c>
      <c r="BI210" s="17">
        <v>3.49192104685929E-2</v>
      </c>
      <c r="BJ210" s="17"/>
      <c r="BK210" s="17">
        <v>2.16358306659186E-2</v>
      </c>
      <c r="BL210" s="17">
        <v>3.7205955780083802E-2</v>
      </c>
      <c r="BM210" s="17"/>
      <c r="BN210" s="17">
        <v>5.8921823570754301E-3</v>
      </c>
      <c r="BO210" s="17">
        <v>3.6912793232239602E-2</v>
      </c>
      <c r="BP210" s="17"/>
      <c r="BQ210" s="17">
        <v>1.1350485125042E-2</v>
      </c>
      <c r="BR210" s="17">
        <v>3.69073946213785E-2</v>
      </c>
      <c r="BS210" s="17"/>
      <c r="BT210" s="17">
        <v>4.0551266408820397E-2</v>
      </c>
      <c r="BU210" s="17">
        <v>3.5929576004597098E-2</v>
      </c>
      <c r="BV210" s="17"/>
      <c r="BW210" s="17">
        <v>2.84476902843438E-2</v>
      </c>
      <c r="BX210" s="17">
        <v>4.0285999198107901E-2</v>
      </c>
      <c r="BY210" s="17"/>
      <c r="BZ210" s="17">
        <v>2.84476902843438E-2</v>
      </c>
      <c r="CA210" s="17">
        <v>4.0285999198107901E-2</v>
      </c>
    </row>
    <row r="211" spans="2:79" x14ac:dyDescent="0.25">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c r="CA211" s="17"/>
    </row>
    <row r="212" spans="2:79" x14ac:dyDescent="0.25">
      <c r="B212" s="6" t="s">
        <v>183</v>
      </c>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c r="CA212" s="17"/>
    </row>
    <row r="213" spans="2:79" x14ac:dyDescent="0.25">
      <c r="B213" s="24" t="s">
        <v>77</v>
      </c>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c r="CA213" s="17"/>
    </row>
    <row r="214" spans="2:79" x14ac:dyDescent="0.25">
      <c r="B214" t="s">
        <v>174</v>
      </c>
      <c r="C214" s="17">
        <v>0.19811948051956099</v>
      </c>
      <c r="D214" s="17">
        <v>0.15470723138220799</v>
      </c>
      <c r="E214" s="17">
        <v>0.19051085328912501</v>
      </c>
      <c r="F214" s="17">
        <v>0.26993313052087797</v>
      </c>
      <c r="G214" s="17">
        <v>0.122260024963789</v>
      </c>
      <c r="H214" s="17">
        <v>0.147242424579834</v>
      </c>
      <c r="I214" s="17">
        <v>0.318334885184686</v>
      </c>
      <c r="J214" s="17">
        <v>0.122183999615693</v>
      </c>
      <c r="K214" s="17">
        <v>0.34943483243648799</v>
      </c>
      <c r="L214" s="17">
        <v>0.128833374474777</v>
      </c>
      <c r="M214" s="17"/>
      <c r="N214" s="17">
        <v>0.18604593032241501</v>
      </c>
      <c r="O214" s="17">
        <v>0.32489794478923401</v>
      </c>
      <c r="P214" s="17">
        <v>0.48418685522382798</v>
      </c>
      <c r="Q214" s="17">
        <v>0.61627534151069996</v>
      </c>
      <c r="R214" s="17"/>
      <c r="S214" s="17">
        <v>0.17231278149190701</v>
      </c>
      <c r="T214" s="17">
        <v>0.22861789698586399</v>
      </c>
      <c r="U214" s="17">
        <v>0.261429957422254</v>
      </c>
      <c r="V214" s="17">
        <v>0.145408443836929</v>
      </c>
      <c r="W214" s="17">
        <v>0.27757925338424799</v>
      </c>
      <c r="X214" s="17">
        <v>0.29991709407942801</v>
      </c>
      <c r="Y214" s="17">
        <v>0.29617292734737999</v>
      </c>
      <c r="Z214" s="17"/>
      <c r="AA214" s="17">
        <v>0.32196839089921298</v>
      </c>
      <c r="AB214" s="17">
        <v>0.13406519475926201</v>
      </c>
      <c r="AC214" s="17"/>
      <c r="AD214" s="17">
        <v>0.38181276041970602</v>
      </c>
      <c r="AE214" s="17">
        <v>0.402770960361923</v>
      </c>
      <c r="AF214" s="17">
        <v>0.26402603953359399</v>
      </c>
      <c r="AG214" s="17"/>
      <c r="AH214" s="17">
        <v>0.504147620109477</v>
      </c>
      <c r="AI214" s="17">
        <v>0.186795277417661</v>
      </c>
      <c r="AJ214" s="17"/>
      <c r="AK214" s="17">
        <v>0.20058743583584601</v>
      </c>
      <c r="AL214" s="17">
        <v>0.196466267793489</v>
      </c>
      <c r="AM214" s="17"/>
      <c r="AN214" s="17">
        <v>0.19729416745358899</v>
      </c>
      <c r="AO214" s="17">
        <v>0.61627534151069996</v>
      </c>
      <c r="AP214" s="17"/>
      <c r="AQ214" s="17">
        <v>0.33612022374649098</v>
      </c>
      <c r="AR214" s="17">
        <v>0.16233725261936699</v>
      </c>
      <c r="AS214" s="17"/>
      <c r="AT214" s="17">
        <v>7.1699501740633997E-2</v>
      </c>
      <c r="AU214" s="17">
        <v>0.192796806797639</v>
      </c>
      <c r="AV214" s="17">
        <v>0.405856190362892</v>
      </c>
      <c r="AW214" s="17">
        <v>0.69346622528489299</v>
      </c>
      <c r="AX214" s="17"/>
      <c r="AY214" s="17">
        <v>0.296945135778931</v>
      </c>
      <c r="AZ214" s="17">
        <v>0.18630750013713501</v>
      </c>
      <c r="BA214" s="17"/>
      <c r="BB214" s="17">
        <v>0.214920300657511</v>
      </c>
      <c r="BC214" s="17">
        <v>0.194447040215631</v>
      </c>
      <c r="BD214" s="17"/>
      <c r="BE214" s="17">
        <v>0.34146291227285502</v>
      </c>
      <c r="BF214" s="17">
        <v>0.187241570495357</v>
      </c>
      <c r="BG214" s="17"/>
      <c r="BH214" s="17">
        <v>0.22836672052783399</v>
      </c>
      <c r="BI214" s="17">
        <v>0.195774382055452</v>
      </c>
      <c r="BJ214" s="17"/>
      <c r="BK214" s="17">
        <v>0.228994516478704</v>
      </c>
      <c r="BL214" s="17">
        <v>0.196143414043113</v>
      </c>
      <c r="BM214" s="17"/>
      <c r="BN214" s="17">
        <v>0.31653166084731899</v>
      </c>
      <c r="BO214" s="17">
        <v>0.19561140955034301</v>
      </c>
      <c r="BP214" s="17"/>
      <c r="BQ214" s="17">
        <v>0.45792121410962999</v>
      </c>
      <c r="BR214" s="17">
        <v>0.19146759026832399</v>
      </c>
      <c r="BS214" s="17"/>
      <c r="BT214" s="17">
        <v>0.25109891340743301</v>
      </c>
      <c r="BU214" s="17">
        <v>0.19391513578747799</v>
      </c>
      <c r="BV214" s="17"/>
      <c r="BW214" s="17">
        <v>0.32042630557583102</v>
      </c>
      <c r="BX214" s="17">
        <v>0.13531204740547501</v>
      </c>
      <c r="BY214" s="17"/>
      <c r="BZ214" s="17">
        <v>0.32042630557583102</v>
      </c>
      <c r="CA214" s="17">
        <v>0.13531204740547501</v>
      </c>
    </row>
    <row r="215" spans="2:79" x14ac:dyDescent="0.25">
      <c r="B215" t="s">
        <v>175</v>
      </c>
      <c r="C215" s="17">
        <v>0.25400773159336898</v>
      </c>
      <c r="D215" s="17">
        <v>0.32714698603102199</v>
      </c>
      <c r="E215" s="17">
        <v>0.232970242930369</v>
      </c>
      <c r="F215" s="17">
        <v>0.27899286418525199</v>
      </c>
      <c r="G215" s="17">
        <v>0.19160530485162</v>
      </c>
      <c r="H215" s="17">
        <v>0.311275856612239</v>
      </c>
      <c r="I215" s="17">
        <v>0.26763797011124102</v>
      </c>
      <c r="J215" s="17">
        <v>0.207658409494621</v>
      </c>
      <c r="K215" s="17">
        <v>8.3702200827081602E-2</v>
      </c>
      <c r="L215" s="17">
        <v>0.200030323012481</v>
      </c>
      <c r="M215" s="17"/>
      <c r="N215" s="17">
        <v>0.24427380681399499</v>
      </c>
      <c r="O215" s="17">
        <v>0.38618883988585001</v>
      </c>
      <c r="P215" s="17">
        <v>0.35924277892612499</v>
      </c>
      <c r="Q215" s="17">
        <v>0.29616895295345402</v>
      </c>
      <c r="R215" s="17"/>
      <c r="S215" s="17">
        <v>0.24503307058176699</v>
      </c>
      <c r="T215" s="17">
        <v>0.33179756169957803</v>
      </c>
      <c r="U215" s="17">
        <v>0.29130356067403002</v>
      </c>
      <c r="V215" s="17">
        <v>0.24649713582111701</v>
      </c>
      <c r="W215" s="17">
        <v>0.21809808825249799</v>
      </c>
      <c r="X215" s="17">
        <v>0.29211950601300801</v>
      </c>
      <c r="Y215" s="17">
        <v>0.251397585663375</v>
      </c>
      <c r="Z215" s="17"/>
      <c r="AA215" s="17">
        <v>0.33393682606390901</v>
      </c>
      <c r="AB215" s="17">
        <v>0.212668643166321</v>
      </c>
      <c r="AC215" s="17"/>
      <c r="AD215" s="17">
        <v>0.330516856664894</v>
      </c>
      <c r="AE215" s="17">
        <v>0.36215883385763997</v>
      </c>
      <c r="AF215" s="17">
        <v>0.337734420100752</v>
      </c>
      <c r="AG215" s="17"/>
      <c r="AH215" s="17">
        <v>0.381277154840232</v>
      </c>
      <c r="AI215" s="17">
        <v>0.249298279712766</v>
      </c>
      <c r="AJ215" s="17"/>
      <c r="AK215" s="17">
        <v>0.24944671276743799</v>
      </c>
      <c r="AL215" s="17">
        <v>0.257063027739587</v>
      </c>
      <c r="AM215" s="17"/>
      <c r="AN215" s="17">
        <v>0.25392451810741301</v>
      </c>
      <c r="AO215" s="17">
        <v>0.29616895295345402</v>
      </c>
      <c r="AP215" s="17"/>
      <c r="AQ215" s="17">
        <v>0.318872492344902</v>
      </c>
      <c r="AR215" s="17">
        <v>0.23718894063884299</v>
      </c>
      <c r="AS215" s="17"/>
      <c r="AT215" s="17">
        <v>0.159598387446132</v>
      </c>
      <c r="AU215" s="17">
        <v>0.29107400366695801</v>
      </c>
      <c r="AV215" s="17">
        <v>0.36617783248698699</v>
      </c>
      <c r="AW215" s="17">
        <v>0.22770760938509299</v>
      </c>
      <c r="AX215" s="17"/>
      <c r="AY215" s="17">
        <v>0.28997985604483401</v>
      </c>
      <c r="AZ215" s="17">
        <v>0.24970822022438499</v>
      </c>
      <c r="BA215" s="17"/>
      <c r="BB215" s="17">
        <v>0.308344138386619</v>
      </c>
      <c r="BC215" s="17">
        <v>0.24216819585093199</v>
      </c>
      <c r="BD215" s="17"/>
      <c r="BE215" s="17">
        <v>0.24054971998410199</v>
      </c>
      <c r="BF215" s="17">
        <v>0.25502902037932601</v>
      </c>
      <c r="BG215" s="17"/>
      <c r="BH215" s="17">
        <v>0.280261055050118</v>
      </c>
      <c r="BI215" s="17">
        <v>0.251972285433675</v>
      </c>
      <c r="BJ215" s="17"/>
      <c r="BK215" s="17">
        <v>0.36367424886958699</v>
      </c>
      <c r="BL215" s="17">
        <v>0.246988846541215</v>
      </c>
      <c r="BM215" s="17"/>
      <c r="BN215" s="17">
        <v>0.40136732304450501</v>
      </c>
      <c r="BO215" s="17">
        <v>0.25088652976825698</v>
      </c>
      <c r="BP215" s="17"/>
      <c r="BQ215" s="17">
        <v>0.255169748194574</v>
      </c>
      <c r="BR215" s="17">
        <v>0.25397797964831997</v>
      </c>
      <c r="BS215" s="17"/>
      <c r="BT215" s="17">
        <v>0.277804385923904</v>
      </c>
      <c r="BU215" s="17">
        <v>0.25211927539778201</v>
      </c>
      <c r="BV215" s="17"/>
      <c r="BW215" s="17">
        <v>0.33412928487399302</v>
      </c>
      <c r="BX215" s="17">
        <v>0.21286342835146699</v>
      </c>
      <c r="BY215" s="17"/>
      <c r="BZ215" s="17">
        <v>0.33412928487399302</v>
      </c>
      <c r="CA215" s="17">
        <v>0.21286342835146699</v>
      </c>
    </row>
    <row r="216" spans="2:79" x14ac:dyDescent="0.25">
      <c r="B216" t="s">
        <v>176</v>
      </c>
      <c r="C216" s="17">
        <v>0.51394434209960904</v>
      </c>
      <c r="D216" s="17">
        <v>0.46792400268846801</v>
      </c>
      <c r="E216" s="17">
        <v>0.53736433598128697</v>
      </c>
      <c r="F216" s="17">
        <v>0.42039087832885602</v>
      </c>
      <c r="G216" s="17">
        <v>0.66784196265277596</v>
      </c>
      <c r="H216" s="17">
        <v>0.50348140096425298</v>
      </c>
      <c r="I216" s="17">
        <v>0.399661272213791</v>
      </c>
      <c r="J216" s="17">
        <v>0.617341552704603</v>
      </c>
      <c r="K216" s="17">
        <v>0.53388470412623201</v>
      </c>
      <c r="L216" s="17">
        <v>0.62342340636532501</v>
      </c>
      <c r="M216" s="17"/>
      <c r="N216" s="17">
        <v>0.53579403932134295</v>
      </c>
      <c r="O216" s="17">
        <v>0.254554542584499</v>
      </c>
      <c r="P216" s="17">
        <v>0.12087289998230701</v>
      </c>
      <c r="Q216" s="17">
        <v>5.5552944601817401E-2</v>
      </c>
      <c r="R216" s="17"/>
      <c r="S216" s="17">
        <v>0.55110642384851005</v>
      </c>
      <c r="T216" s="17">
        <v>0.41365251244664197</v>
      </c>
      <c r="U216" s="17">
        <v>0.41125590393664702</v>
      </c>
      <c r="V216" s="17">
        <v>0.58167355601724402</v>
      </c>
      <c r="W216" s="17">
        <v>0.48961750680937399</v>
      </c>
      <c r="X216" s="17">
        <v>0.383116961113254</v>
      </c>
      <c r="Y216" s="17">
        <v>0.43008665442889898</v>
      </c>
      <c r="Z216" s="17"/>
      <c r="AA216" s="17">
        <v>0.31605968965027398</v>
      </c>
      <c r="AB216" s="17">
        <v>0.61628969206442996</v>
      </c>
      <c r="AC216" s="17"/>
      <c r="AD216" s="17">
        <v>0.26854635108813502</v>
      </c>
      <c r="AE216" s="17">
        <v>0.20406921463257699</v>
      </c>
      <c r="AF216" s="17">
        <v>0.37679792819921398</v>
      </c>
      <c r="AG216" s="17"/>
      <c r="AH216" s="17">
        <v>0.114217860702765</v>
      </c>
      <c r="AI216" s="17">
        <v>0.52873573960511799</v>
      </c>
      <c r="AJ216" s="17"/>
      <c r="AK216" s="17">
        <v>0.50177455900761403</v>
      </c>
      <c r="AL216" s="17">
        <v>0.52209653195023797</v>
      </c>
      <c r="AM216" s="17"/>
      <c r="AN216" s="17">
        <v>0.51484906793266905</v>
      </c>
      <c r="AO216" s="17">
        <v>5.5552944601817401E-2</v>
      </c>
      <c r="AP216" s="17"/>
      <c r="AQ216" s="17">
        <v>0.32060215779794499</v>
      </c>
      <c r="AR216" s="17">
        <v>0.56407605834716001</v>
      </c>
      <c r="AS216" s="17"/>
      <c r="AT216" s="17">
        <v>0.718145091528547</v>
      </c>
      <c r="AU216" s="17">
        <v>0.49031690119233201</v>
      </c>
      <c r="AV216" s="17">
        <v>0.21059765424277099</v>
      </c>
      <c r="AW216" s="17">
        <v>5.7759709255811899E-2</v>
      </c>
      <c r="AX216" s="17"/>
      <c r="AY216" s="17">
        <v>0.39692082678479601</v>
      </c>
      <c r="AZ216" s="17">
        <v>0.52793139296765801</v>
      </c>
      <c r="BA216" s="17"/>
      <c r="BB216" s="17">
        <v>0.43953420617455302</v>
      </c>
      <c r="BC216" s="17">
        <v>0.53016921628424196</v>
      </c>
      <c r="BD216" s="17"/>
      <c r="BE216" s="17">
        <v>0.39523944756539198</v>
      </c>
      <c r="BF216" s="17">
        <v>0.52295250624345502</v>
      </c>
      <c r="BG216" s="17"/>
      <c r="BH216" s="17">
        <v>0.42344573762785997</v>
      </c>
      <c r="BI216" s="17">
        <v>0.52096078850241001</v>
      </c>
      <c r="BJ216" s="17"/>
      <c r="BK216" s="17">
        <v>0.38906393227997099</v>
      </c>
      <c r="BL216" s="17">
        <v>0.52193694789725897</v>
      </c>
      <c r="BM216" s="17"/>
      <c r="BN216" s="17">
        <v>0.27633959933636199</v>
      </c>
      <c r="BO216" s="17">
        <v>0.51897701319665002</v>
      </c>
      <c r="BP216" s="17"/>
      <c r="BQ216" s="17">
        <v>0.27441098617325399</v>
      </c>
      <c r="BR216" s="17">
        <v>0.52007728653040597</v>
      </c>
      <c r="BS216" s="17"/>
      <c r="BT216" s="17">
        <v>0.43126678695481901</v>
      </c>
      <c r="BU216" s="17">
        <v>0.52050547204167896</v>
      </c>
      <c r="BV216" s="17"/>
      <c r="BW216" s="17">
        <v>0.31738793397278697</v>
      </c>
      <c r="BX216" s="17">
        <v>0.61488068355799097</v>
      </c>
      <c r="BY216" s="17"/>
      <c r="BZ216" s="17">
        <v>0.31738793397278697</v>
      </c>
      <c r="CA216" s="17">
        <v>0.61488068355799097</v>
      </c>
    </row>
    <row r="217" spans="2:79" x14ac:dyDescent="0.25">
      <c r="B217" t="s">
        <v>75</v>
      </c>
      <c r="C217" s="17">
        <v>3.3928445787461001E-2</v>
      </c>
      <c r="D217" s="17">
        <v>5.0221779898301899E-2</v>
      </c>
      <c r="E217" s="17">
        <v>3.9154567799218401E-2</v>
      </c>
      <c r="F217" s="17">
        <v>3.0683126965013401E-2</v>
      </c>
      <c r="G217" s="17">
        <v>1.8292707531815899E-2</v>
      </c>
      <c r="H217" s="17">
        <v>3.80003178436749E-2</v>
      </c>
      <c r="I217" s="17">
        <v>1.43658724902816E-2</v>
      </c>
      <c r="J217" s="17">
        <v>5.2816038185082001E-2</v>
      </c>
      <c r="K217" s="17">
        <v>3.2978262610198199E-2</v>
      </c>
      <c r="L217" s="17">
        <v>4.7712896147416903E-2</v>
      </c>
      <c r="M217" s="17"/>
      <c r="N217" s="17">
        <v>3.3886223542247698E-2</v>
      </c>
      <c r="O217" s="17">
        <v>3.4358672740417803E-2</v>
      </c>
      <c r="P217" s="17">
        <v>3.5697465867740197E-2</v>
      </c>
      <c r="Q217" s="17">
        <v>3.2002760934027701E-2</v>
      </c>
      <c r="R217" s="17"/>
      <c r="S217" s="17">
        <v>3.1547724077814997E-2</v>
      </c>
      <c r="T217" s="17">
        <v>2.5932028867915999E-2</v>
      </c>
      <c r="U217" s="17">
        <v>3.6010577967069399E-2</v>
      </c>
      <c r="V217" s="17">
        <v>2.6420864324709602E-2</v>
      </c>
      <c r="W217" s="17">
        <v>1.47051515538793E-2</v>
      </c>
      <c r="X217" s="17">
        <v>2.4846438794310199E-2</v>
      </c>
      <c r="Y217" s="17">
        <v>2.23428325603462E-2</v>
      </c>
      <c r="Z217" s="17"/>
      <c r="AA217" s="17">
        <v>2.8035093386604801E-2</v>
      </c>
      <c r="AB217" s="17">
        <v>3.6976470009986703E-2</v>
      </c>
      <c r="AC217" s="17"/>
      <c r="AD217" s="17">
        <v>1.9124031827265402E-2</v>
      </c>
      <c r="AE217" s="17">
        <v>3.1000991147859602E-2</v>
      </c>
      <c r="AF217" s="17">
        <v>2.1441612166439999E-2</v>
      </c>
      <c r="AG217" s="17"/>
      <c r="AH217" s="17">
        <v>3.5736434752606E-4</v>
      </c>
      <c r="AI217" s="17">
        <v>3.51707032644554E-2</v>
      </c>
      <c r="AJ217" s="17"/>
      <c r="AK217" s="17">
        <v>4.8191292389101401E-2</v>
      </c>
      <c r="AL217" s="17">
        <v>2.4374172516685898E-2</v>
      </c>
      <c r="AM217" s="17"/>
      <c r="AN217" s="17">
        <v>3.39322465063287E-2</v>
      </c>
      <c r="AO217" s="17">
        <v>3.2002760934027701E-2</v>
      </c>
      <c r="AP217" s="17"/>
      <c r="AQ217" s="17">
        <v>2.4405126110662E-2</v>
      </c>
      <c r="AR217" s="17">
        <v>3.6397748394630898E-2</v>
      </c>
      <c r="AS217" s="17"/>
      <c r="AT217" s="17">
        <v>5.0557019284687497E-2</v>
      </c>
      <c r="AU217" s="17">
        <v>2.58122883430714E-2</v>
      </c>
      <c r="AV217" s="17">
        <v>1.7368322907349899E-2</v>
      </c>
      <c r="AW217" s="17">
        <v>2.1066456074201899E-2</v>
      </c>
      <c r="AX217" s="17"/>
      <c r="AY217" s="17">
        <v>1.61541813914396E-2</v>
      </c>
      <c r="AZ217" s="17">
        <v>3.6052886670821203E-2</v>
      </c>
      <c r="BA217" s="17"/>
      <c r="BB217" s="17">
        <v>3.72013547813176E-2</v>
      </c>
      <c r="BC217" s="17">
        <v>3.3215547649194703E-2</v>
      </c>
      <c r="BD217" s="17"/>
      <c r="BE217" s="17">
        <v>2.2747920177650101E-2</v>
      </c>
      <c r="BF217" s="17">
        <v>3.4776902881861797E-2</v>
      </c>
      <c r="BG217" s="17"/>
      <c r="BH217" s="17">
        <v>6.7926486794188404E-2</v>
      </c>
      <c r="BI217" s="17">
        <v>3.1292544008462903E-2</v>
      </c>
      <c r="BJ217" s="17"/>
      <c r="BK217" s="17">
        <v>1.82673023717385E-2</v>
      </c>
      <c r="BL217" s="17">
        <v>3.4930791518413599E-2</v>
      </c>
      <c r="BM217" s="17"/>
      <c r="BN217" s="17">
        <v>5.7614167718137502E-3</v>
      </c>
      <c r="BO217" s="17">
        <v>3.45250474847505E-2</v>
      </c>
      <c r="BP217" s="17"/>
      <c r="BQ217" s="17">
        <v>1.2498051522542601E-2</v>
      </c>
      <c r="BR217" s="17">
        <v>3.4477143552949799E-2</v>
      </c>
      <c r="BS217" s="17"/>
      <c r="BT217" s="17">
        <v>3.9829913713843902E-2</v>
      </c>
      <c r="BU217" s="17">
        <v>3.3460116773061099E-2</v>
      </c>
      <c r="BV217" s="17"/>
      <c r="BW217" s="17">
        <v>2.80564755773887E-2</v>
      </c>
      <c r="BX217" s="17">
        <v>3.6943840685066703E-2</v>
      </c>
      <c r="BY217" s="17"/>
      <c r="BZ217" s="17">
        <v>2.80564755773887E-2</v>
      </c>
      <c r="CA217" s="17">
        <v>3.6943840685066703E-2</v>
      </c>
    </row>
    <row r="218" spans="2:79" x14ac:dyDescent="0.25">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c r="CA218" s="17"/>
    </row>
    <row r="219" spans="2:79" x14ac:dyDescent="0.25">
      <c r="B219" s="6" t="s">
        <v>190</v>
      </c>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c r="CA219" s="17"/>
    </row>
    <row r="220" spans="2:79" x14ac:dyDescent="0.25">
      <c r="B220" s="24" t="s">
        <v>77</v>
      </c>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c r="CA220" s="17"/>
    </row>
    <row r="221" spans="2:79" x14ac:dyDescent="0.25">
      <c r="B221" t="s">
        <v>184</v>
      </c>
      <c r="C221" s="17">
        <v>0.52959747752524999</v>
      </c>
      <c r="D221" s="17">
        <v>0.50906635597532901</v>
      </c>
      <c r="E221" s="17">
        <v>0.70706677799696604</v>
      </c>
      <c r="F221" s="17">
        <v>0.59095381912021305</v>
      </c>
      <c r="G221" s="17">
        <v>0.39221492247398398</v>
      </c>
      <c r="H221" s="17">
        <v>0.55236096820186298</v>
      </c>
      <c r="I221" s="17">
        <v>0.58920052765202002</v>
      </c>
      <c r="J221" s="17">
        <v>0.35397259706811102</v>
      </c>
      <c r="K221" s="17">
        <v>0.32023044254120803</v>
      </c>
      <c r="L221" s="17">
        <v>0.46786982713102498</v>
      </c>
      <c r="M221" s="17"/>
      <c r="N221" s="17">
        <v>0.52567485728878705</v>
      </c>
      <c r="O221" s="17">
        <v>0.57054253664016596</v>
      </c>
      <c r="P221" s="17">
        <v>0.632208236413077</v>
      </c>
      <c r="Q221" s="17">
        <v>0.625248149961809</v>
      </c>
      <c r="R221" s="17"/>
      <c r="S221" s="17">
        <v>0.54356110952997705</v>
      </c>
      <c r="T221" s="17">
        <v>0.57704850171841604</v>
      </c>
      <c r="U221" s="17">
        <v>0.57289750888539803</v>
      </c>
      <c r="V221" s="17">
        <v>0.52373633625961502</v>
      </c>
      <c r="W221" s="17">
        <v>0.52586768144710005</v>
      </c>
      <c r="X221" s="17">
        <v>0.53823225842168299</v>
      </c>
      <c r="Y221" s="17">
        <v>0.53521662140440995</v>
      </c>
      <c r="Z221" s="17"/>
      <c r="AA221" s="17">
        <v>0.58384388043972202</v>
      </c>
      <c r="AB221" s="17">
        <v>0.50154140030099004</v>
      </c>
      <c r="AC221" s="17"/>
      <c r="AD221" s="17">
        <v>0.56626114272890504</v>
      </c>
      <c r="AE221" s="17">
        <v>0.57817507998297701</v>
      </c>
      <c r="AF221" s="17">
        <v>0.58642826135002402</v>
      </c>
      <c r="AG221" s="17"/>
      <c r="AH221" s="17">
        <v>0.66472964525733702</v>
      </c>
      <c r="AI221" s="17">
        <v>0.52459707424518298</v>
      </c>
      <c r="AJ221" s="17"/>
      <c r="AK221" s="17">
        <v>0.506137945557805</v>
      </c>
      <c r="AL221" s="17">
        <v>0.54531234745841395</v>
      </c>
      <c r="AM221" s="17"/>
      <c r="AN221" s="17">
        <v>0.52940869205768804</v>
      </c>
      <c r="AO221" s="17">
        <v>0.625248149961809</v>
      </c>
      <c r="AP221" s="17"/>
      <c r="AQ221" s="17">
        <v>0.57399138791278703</v>
      </c>
      <c r="AR221" s="17">
        <v>0.51808657561470295</v>
      </c>
      <c r="AS221" s="17"/>
      <c r="AT221" s="17">
        <v>0.45249308849840802</v>
      </c>
      <c r="AU221" s="17">
        <v>0.55887052537460702</v>
      </c>
      <c r="AV221" s="17">
        <v>0.61655781511907204</v>
      </c>
      <c r="AW221" s="17">
        <v>0.54567974064768299</v>
      </c>
      <c r="AX221" s="17"/>
      <c r="AY221" s="17">
        <v>0.59309051669461899</v>
      </c>
      <c r="AZ221" s="17">
        <v>0.52200857228479502</v>
      </c>
      <c r="BA221" s="17"/>
      <c r="BB221" s="17">
        <v>0.546022286834842</v>
      </c>
      <c r="BC221" s="17">
        <v>0.52601137887748695</v>
      </c>
      <c r="BD221" s="17"/>
      <c r="BE221" s="17">
        <v>0.57168126637634997</v>
      </c>
      <c r="BF221" s="17">
        <v>0.52640386298009401</v>
      </c>
      <c r="BG221" s="17"/>
      <c r="BH221" s="17">
        <v>0.51511688763219998</v>
      </c>
      <c r="BI221" s="17">
        <v>0.53072017199615995</v>
      </c>
      <c r="BJ221" s="17"/>
      <c r="BK221" s="17">
        <v>0.44082826862214403</v>
      </c>
      <c r="BL221" s="17">
        <v>0.53527889140558904</v>
      </c>
      <c r="BM221" s="17"/>
      <c r="BN221" s="17">
        <v>0.479089227196215</v>
      </c>
      <c r="BO221" s="17">
        <v>0.53066728534405405</v>
      </c>
      <c r="BP221" s="17"/>
      <c r="BQ221" s="17">
        <v>0.58707010309701502</v>
      </c>
      <c r="BR221" s="17">
        <v>0.52812596464321104</v>
      </c>
      <c r="BS221" s="17"/>
      <c r="BT221" s="17">
        <v>0.58077486349478202</v>
      </c>
      <c r="BU221" s="17">
        <v>0.52553613973104996</v>
      </c>
      <c r="BV221" s="17"/>
      <c r="BW221" s="17">
        <v>0.58358556229168101</v>
      </c>
      <c r="BX221" s="17">
        <v>0.50187332540728602</v>
      </c>
      <c r="BY221" s="17"/>
      <c r="BZ221" s="17">
        <v>0.58358556229168101</v>
      </c>
      <c r="CA221" s="17">
        <v>0.50187332540728602</v>
      </c>
    </row>
    <row r="222" spans="2:79" x14ac:dyDescent="0.25">
      <c r="B222" t="s">
        <v>185</v>
      </c>
      <c r="C222" s="17">
        <v>0.32855084281526797</v>
      </c>
      <c r="D222" s="17">
        <v>0.32584965785026099</v>
      </c>
      <c r="E222" s="17">
        <v>0.51389398710520295</v>
      </c>
      <c r="F222" s="17">
        <v>0.32806868416664597</v>
      </c>
      <c r="G222" s="17">
        <v>0.22398825055895899</v>
      </c>
      <c r="H222" s="17">
        <v>0.29206493332323202</v>
      </c>
      <c r="I222" s="17">
        <v>0.41460718650968997</v>
      </c>
      <c r="J222" s="17">
        <v>0.173515703149206</v>
      </c>
      <c r="K222" s="17">
        <v>0.25560319643045998</v>
      </c>
      <c r="L222" s="17">
        <v>0.224456110339467</v>
      </c>
      <c r="M222" s="17"/>
      <c r="N222" s="17">
        <v>0.32133072882494801</v>
      </c>
      <c r="O222" s="17">
        <v>0.41733259427115599</v>
      </c>
      <c r="P222" s="17">
        <v>0.439276711298002</v>
      </c>
      <c r="Q222" s="17">
        <v>0.48100851392930899</v>
      </c>
      <c r="R222" s="17"/>
      <c r="S222" s="17">
        <v>0.34556199781018798</v>
      </c>
      <c r="T222" s="17">
        <v>0.34388723542816801</v>
      </c>
      <c r="U222" s="17">
        <v>0.36047721651423298</v>
      </c>
      <c r="V222" s="17">
        <v>0.29423301826527198</v>
      </c>
      <c r="W222" s="17">
        <v>0.38357327489319498</v>
      </c>
      <c r="X222" s="17">
        <v>0.40293739485278002</v>
      </c>
      <c r="Y222" s="17">
        <v>0.31109323130289701</v>
      </c>
      <c r="Z222" s="17"/>
      <c r="AA222" s="17">
        <v>0.398694566963464</v>
      </c>
      <c r="AB222" s="17">
        <v>0.29227271863067</v>
      </c>
      <c r="AC222" s="17"/>
      <c r="AD222" s="17">
        <v>0.43193845587156299</v>
      </c>
      <c r="AE222" s="17">
        <v>0.49823182388141601</v>
      </c>
      <c r="AF222" s="17">
        <v>0.34942041582866901</v>
      </c>
      <c r="AG222" s="17"/>
      <c r="AH222" s="17">
        <v>0.54697376230835004</v>
      </c>
      <c r="AI222" s="17">
        <v>0.32046836547915097</v>
      </c>
      <c r="AJ222" s="17"/>
      <c r="AK222" s="17">
        <v>0.30845447206454202</v>
      </c>
      <c r="AL222" s="17">
        <v>0.34201282717687298</v>
      </c>
      <c r="AM222" s="17"/>
      <c r="AN222" s="17">
        <v>0.328249937531578</v>
      </c>
      <c r="AO222" s="17">
        <v>0.48100851392930899</v>
      </c>
      <c r="AP222" s="17"/>
      <c r="AQ222" s="17">
        <v>0.367099791305176</v>
      </c>
      <c r="AR222" s="17">
        <v>0.31855548171847697</v>
      </c>
      <c r="AS222" s="17"/>
      <c r="AT222" s="17">
        <v>0.250172990054703</v>
      </c>
      <c r="AU222" s="17">
        <v>0.36398720784962002</v>
      </c>
      <c r="AV222" s="17">
        <v>0.39289997560030698</v>
      </c>
      <c r="AW222" s="17">
        <v>0.46238585189463699</v>
      </c>
      <c r="AX222" s="17"/>
      <c r="AY222" s="17">
        <v>0.34889726557800699</v>
      </c>
      <c r="AZ222" s="17">
        <v>0.32611896876500002</v>
      </c>
      <c r="BA222" s="17"/>
      <c r="BB222" s="17">
        <v>0.34855171098365201</v>
      </c>
      <c r="BC222" s="17">
        <v>0.32419590050838998</v>
      </c>
      <c r="BD222" s="17"/>
      <c r="BE222" s="17">
        <v>0.35517081273052897</v>
      </c>
      <c r="BF222" s="17">
        <v>0.32653073185487502</v>
      </c>
      <c r="BG222" s="17"/>
      <c r="BH222" s="17">
        <v>0.33716209209730102</v>
      </c>
      <c r="BI222" s="17">
        <v>0.32788320413286798</v>
      </c>
      <c r="BJ222" s="17"/>
      <c r="BK222" s="17">
        <v>0.30939556612709201</v>
      </c>
      <c r="BL222" s="17">
        <v>0.32977682033836098</v>
      </c>
      <c r="BM222" s="17"/>
      <c r="BN222" s="17">
        <v>0.21676575261130099</v>
      </c>
      <c r="BO222" s="17">
        <v>0.33091854636363599</v>
      </c>
      <c r="BP222" s="17"/>
      <c r="BQ222" s="17">
        <v>0.39240292413764799</v>
      </c>
      <c r="BR222" s="17">
        <v>0.32691599214895301</v>
      </c>
      <c r="BS222" s="17"/>
      <c r="BT222" s="17">
        <v>0.41082741034065001</v>
      </c>
      <c r="BU222" s="17">
        <v>0.32202153447062598</v>
      </c>
      <c r="BV222" s="17"/>
      <c r="BW222" s="17">
        <v>0.39813624597754599</v>
      </c>
      <c r="BX222" s="17">
        <v>0.29281710062368799</v>
      </c>
      <c r="BY222" s="17"/>
      <c r="BZ222" s="17">
        <v>0.39813624597754599</v>
      </c>
      <c r="CA222" s="17">
        <v>0.29281710062368799</v>
      </c>
    </row>
    <row r="223" spans="2:79" x14ac:dyDescent="0.25">
      <c r="B223" t="s">
        <v>186</v>
      </c>
      <c r="C223" s="17">
        <v>0.32649914712598999</v>
      </c>
      <c r="D223" s="17">
        <v>0.163825318687674</v>
      </c>
      <c r="E223" s="17">
        <v>0.21368502348056401</v>
      </c>
      <c r="F223" s="17">
        <v>0.36513995651563302</v>
      </c>
      <c r="G223" s="17">
        <v>0.24284888455686501</v>
      </c>
      <c r="H223" s="17">
        <v>0.68683243561085405</v>
      </c>
      <c r="I223" s="17">
        <v>0.291708995740392</v>
      </c>
      <c r="J223" s="17">
        <v>0.45163006419040302</v>
      </c>
      <c r="K223" s="17">
        <v>0.15835744491362999</v>
      </c>
      <c r="L223" s="17">
        <v>0.26136040966797502</v>
      </c>
      <c r="M223" s="17"/>
      <c r="N223" s="17">
        <v>0.32392545540742301</v>
      </c>
      <c r="O223" s="17">
        <v>0.35218881466574897</v>
      </c>
      <c r="P223" s="17">
        <v>0.40079749621357302</v>
      </c>
      <c r="Q223" s="17">
        <v>0.39068210555837102</v>
      </c>
      <c r="R223" s="17"/>
      <c r="S223" s="17">
        <v>0.37198424128053797</v>
      </c>
      <c r="T223" s="17">
        <v>0.340941766018453</v>
      </c>
      <c r="U223" s="17">
        <v>0.37204319694461602</v>
      </c>
      <c r="V223" s="17">
        <v>0.29101967651852001</v>
      </c>
      <c r="W223" s="17">
        <v>0.33952688749684501</v>
      </c>
      <c r="X223" s="17">
        <v>0.32575742678735697</v>
      </c>
      <c r="Y223" s="17">
        <v>0.3079691641799</v>
      </c>
      <c r="Z223" s="17"/>
      <c r="AA223" s="17">
        <v>0.32841467739294</v>
      </c>
      <c r="AB223" s="17">
        <v>0.32550844060523298</v>
      </c>
      <c r="AC223" s="17"/>
      <c r="AD223" s="17">
        <v>0.28529651524876198</v>
      </c>
      <c r="AE223" s="17">
        <v>0.33298403965656198</v>
      </c>
      <c r="AF223" s="17">
        <v>0.338737907047995</v>
      </c>
      <c r="AG223" s="17"/>
      <c r="AH223" s="17">
        <v>0.23590836561321399</v>
      </c>
      <c r="AI223" s="17">
        <v>0.32985134999983401</v>
      </c>
      <c r="AJ223" s="17"/>
      <c r="AK223" s="17">
        <v>0.318080570928718</v>
      </c>
      <c r="AL223" s="17">
        <v>0.33213851069667599</v>
      </c>
      <c r="AM223" s="17"/>
      <c r="AN223" s="17">
        <v>0.32637246939850001</v>
      </c>
      <c r="AO223" s="17">
        <v>0.39068210555837102</v>
      </c>
      <c r="AP223" s="17"/>
      <c r="AQ223" s="17">
        <v>0.36400165768124498</v>
      </c>
      <c r="AR223" s="17">
        <v>0.31677511703644901</v>
      </c>
      <c r="AS223" s="17"/>
      <c r="AT223" s="17">
        <v>0.28951649336217899</v>
      </c>
      <c r="AU223" s="17">
        <v>0.34098050382294498</v>
      </c>
      <c r="AV223" s="17">
        <v>0.37387993808194098</v>
      </c>
      <c r="AW223" s="17">
        <v>0.30799103025510899</v>
      </c>
      <c r="AX223" s="17"/>
      <c r="AY223" s="17">
        <v>0.30749069023431502</v>
      </c>
      <c r="AZ223" s="17">
        <v>0.32877110291839401</v>
      </c>
      <c r="BA223" s="17"/>
      <c r="BB223" s="17">
        <v>0.379614808632876</v>
      </c>
      <c r="BC223" s="17">
        <v>0.31492663873047</v>
      </c>
      <c r="BD223" s="17"/>
      <c r="BE223" s="17">
        <v>0.33672396621056999</v>
      </c>
      <c r="BF223" s="17">
        <v>0.325723215779465</v>
      </c>
      <c r="BG223" s="17"/>
      <c r="BH223" s="17">
        <v>0.26518833552440502</v>
      </c>
      <c r="BI223" s="17">
        <v>0.33125263505020403</v>
      </c>
      <c r="BJ223" s="17"/>
      <c r="BK223" s="17">
        <v>0.40020146293421599</v>
      </c>
      <c r="BL223" s="17">
        <v>0.32178204572089503</v>
      </c>
      <c r="BM223" s="17"/>
      <c r="BN223" s="17">
        <v>0.61484554934583802</v>
      </c>
      <c r="BO223" s="17">
        <v>0.32039172440575497</v>
      </c>
      <c r="BP223" s="17"/>
      <c r="BQ223" s="17">
        <v>0.32220019119431298</v>
      </c>
      <c r="BR223" s="17">
        <v>0.32660921638017498</v>
      </c>
      <c r="BS223" s="17"/>
      <c r="BT223" s="17">
        <v>0.236108424285951</v>
      </c>
      <c r="BU223" s="17">
        <v>0.33367237905178199</v>
      </c>
      <c r="BV223" s="17"/>
      <c r="BW223" s="17">
        <v>0.328081079182306</v>
      </c>
      <c r="BX223" s="17">
        <v>0.32568678778486199</v>
      </c>
      <c r="BY223" s="17"/>
      <c r="BZ223" s="17">
        <v>0.328081079182306</v>
      </c>
      <c r="CA223" s="17">
        <v>0.32568678778486199</v>
      </c>
    </row>
    <row r="224" spans="2:79" x14ac:dyDescent="0.25">
      <c r="B224" t="s">
        <v>187</v>
      </c>
      <c r="C224" s="17">
        <v>0.28398209173785</v>
      </c>
      <c r="D224" s="17">
        <v>0.25298561029730299</v>
      </c>
      <c r="E224" s="17">
        <v>0.28768481261634299</v>
      </c>
      <c r="F224" s="17">
        <v>0.31004224100424499</v>
      </c>
      <c r="G224" s="17">
        <v>0.18384515860848</v>
      </c>
      <c r="H224" s="17">
        <v>0.29358035517386599</v>
      </c>
      <c r="I224" s="17">
        <v>0.35386795723667103</v>
      </c>
      <c r="J224" s="17">
        <v>0.36918698294644497</v>
      </c>
      <c r="K224" s="17">
        <v>0.21528537701220701</v>
      </c>
      <c r="L224" s="17">
        <v>0.274270858893229</v>
      </c>
      <c r="M224" s="17"/>
      <c r="N224" s="17">
        <v>0.285418648153975</v>
      </c>
      <c r="O224" s="17">
        <v>0.26372881879160698</v>
      </c>
      <c r="P224" s="17">
        <v>0.269354115288506</v>
      </c>
      <c r="Q224" s="17">
        <v>0.29602490548584798</v>
      </c>
      <c r="R224" s="17"/>
      <c r="S224" s="17">
        <v>0.29687716597018599</v>
      </c>
      <c r="T224" s="17">
        <v>0.32996865097272199</v>
      </c>
      <c r="U224" s="17">
        <v>0.351176079178939</v>
      </c>
      <c r="V224" s="17">
        <v>0.25429217548071797</v>
      </c>
      <c r="W224" s="17">
        <v>0.33068265876642999</v>
      </c>
      <c r="X224" s="17">
        <v>0.25680331704147602</v>
      </c>
      <c r="Y224" s="17">
        <v>0.27070708166893698</v>
      </c>
      <c r="Z224" s="17"/>
      <c r="AA224" s="17">
        <v>0.29776128845113498</v>
      </c>
      <c r="AB224" s="17">
        <v>0.27685553243979399</v>
      </c>
      <c r="AC224" s="17"/>
      <c r="AD224" s="17">
        <v>0.29795098098744599</v>
      </c>
      <c r="AE224" s="17">
        <v>0.30392342670113098</v>
      </c>
      <c r="AF224" s="17">
        <v>0.30814653077758097</v>
      </c>
      <c r="AG224" s="17"/>
      <c r="AH224" s="17">
        <v>0.41378989810905198</v>
      </c>
      <c r="AI224" s="17">
        <v>0.27917871004383499</v>
      </c>
      <c r="AJ224" s="17"/>
      <c r="AK224" s="17">
        <v>0.31374501256818998</v>
      </c>
      <c r="AL224" s="17">
        <v>0.264044761771977</v>
      </c>
      <c r="AM224" s="17"/>
      <c r="AN224" s="17">
        <v>0.28395832286967299</v>
      </c>
      <c r="AO224" s="17">
        <v>0.29602490548584798</v>
      </c>
      <c r="AP224" s="17"/>
      <c r="AQ224" s="17">
        <v>0.27709935255839802</v>
      </c>
      <c r="AR224" s="17">
        <v>0.28576671793723002</v>
      </c>
      <c r="AS224" s="17"/>
      <c r="AT224" s="17">
        <v>0.26715791018106999</v>
      </c>
      <c r="AU224" s="17">
        <v>0.28482197346663801</v>
      </c>
      <c r="AV224" s="17">
        <v>0.30920463419652799</v>
      </c>
      <c r="AW224" s="17">
        <v>0.33829207201544798</v>
      </c>
      <c r="AX224" s="17"/>
      <c r="AY224" s="17">
        <v>0.26008966414538198</v>
      </c>
      <c r="AZ224" s="17">
        <v>0.28683779641564899</v>
      </c>
      <c r="BA224" s="17"/>
      <c r="BB224" s="17">
        <v>0.31025555737355098</v>
      </c>
      <c r="BC224" s="17">
        <v>0.278246176464166</v>
      </c>
      <c r="BD224" s="17"/>
      <c r="BE224" s="17">
        <v>0.28453091177599799</v>
      </c>
      <c r="BF224" s="17">
        <v>0.283940443404742</v>
      </c>
      <c r="BG224" s="17"/>
      <c r="BH224" s="17">
        <v>0.37879261304062301</v>
      </c>
      <c r="BI224" s="17">
        <v>0.27663133815412799</v>
      </c>
      <c r="BJ224" s="17"/>
      <c r="BK224" s="17">
        <v>0.22939952084552701</v>
      </c>
      <c r="BL224" s="17">
        <v>0.287475489727131</v>
      </c>
      <c r="BM224" s="17"/>
      <c r="BN224" s="17">
        <v>0.33164811373092201</v>
      </c>
      <c r="BO224" s="17">
        <v>0.28297248473924502</v>
      </c>
      <c r="BP224" s="17"/>
      <c r="BQ224" s="17">
        <v>0.293973300978768</v>
      </c>
      <c r="BR224" s="17">
        <v>0.28372627963671598</v>
      </c>
      <c r="BS224" s="17"/>
      <c r="BT224" s="17">
        <v>0.31463489860819599</v>
      </c>
      <c r="BU224" s="17">
        <v>0.28154954461410697</v>
      </c>
      <c r="BV224" s="17"/>
      <c r="BW224" s="17">
        <v>0.29780311906831602</v>
      </c>
      <c r="BX224" s="17">
        <v>0.27688466893068497</v>
      </c>
      <c r="BY224" s="17"/>
      <c r="BZ224" s="17">
        <v>0.29780311906831602</v>
      </c>
      <c r="CA224" s="17">
        <v>0.27688466893068497</v>
      </c>
    </row>
    <row r="225" spans="2:79" x14ac:dyDescent="0.25">
      <c r="B225" t="s">
        <v>188</v>
      </c>
      <c r="C225" s="17">
        <v>0.22295945745145601</v>
      </c>
      <c r="D225" s="17">
        <v>0.155705346623665</v>
      </c>
      <c r="E225" s="17">
        <v>0.232620474528829</v>
      </c>
      <c r="F225" s="17">
        <v>0.23559209304143999</v>
      </c>
      <c r="G225" s="17">
        <v>9.8716822062956899E-2</v>
      </c>
      <c r="H225" s="17">
        <v>0.29996821219029901</v>
      </c>
      <c r="I225" s="17">
        <v>0.29915239067299199</v>
      </c>
      <c r="J225" s="17">
        <v>0.33598688090277101</v>
      </c>
      <c r="K225" s="17">
        <v>0.17460870498801301</v>
      </c>
      <c r="L225" s="17">
        <v>0.127419857321735</v>
      </c>
      <c r="M225" s="17"/>
      <c r="N225" s="17">
        <v>0.22139797981571099</v>
      </c>
      <c r="O225" s="17">
        <v>0.23742722084887599</v>
      </c>
      <c r="P225" s="17">
        <v>0.26881314292907099</v>
      </c>
      <c r="Q225" s="17">
        <v>0.29214125001115798</v>
      </c>
      <c r="R225" s="17"/>
      <c r="S225" s="17">
        <v>0.24757023686337901</v>
      </c>
      <c r="T225" s="17">
        <v>0.26059040374275899</v>
      </c>
      <c r="U225" s="17">
        <v>0.21013009077692299</v>
      </c>
      <c r="V225" s="17">
        <v>0.19795238339823301</v>
      </c>
      <c r="W225" s="17">
        <v>0.255270550079926</v>
      </c>
      <c r="X225" s="17">
        <v>0.201792806916365</v>
      </c>
      <c r="Y225" s="17">
        <v>0.29174659910513601</v>
      </c>
      <c r="Z225" s="17"/>
      <c r="AA225" s="17">
        <v>0.25208814412698299</v>
      </c>
      <c r="AB225" s="17">
        <v>0.207894187886977</v>
      </c>
      <c r="AC225" s="17"/>
      <c r="AD225" s="17">
        <v>0.236509720102628</v>
      </c>
      <c r="AE225" s="17">
        <v>0.26604103101835702</v>
      </c>
      <c r="AF225" s="17">
        <v>0.25941853560542799</v>
      </c>
      <c r="AG225" s="17"/>
      <c r="AH225" s="17">
        <v>0.21522076271984</v>
      </c>
      <c r="AI225" s="17">
        <v>0.22324581853903999</v>
      </c>
      <c r="AJ225" s="17"/>
      <c r="AK225" s="17">
        <v>0.223339204235039</v>
      </c>
      <c r="AL225" s="17">
        <v>0.222705075935241</v>
      </c>
      <c r="AM225" s="17"/>
      <c r="AN225" s="17">
        <v>0.22282291353887801</v>
      </c>
      <c r="AO225" s="17">
        <v>0.29214125001115798</v>
      </c>
      <c r="AP225" s="17"/>
      <c r="AQ225" s="17">
        <v>0.23214432047361</v>
      </c>
      <c r="AR225" s="17">
        <v>0.22057791330752</v>
      </c>
      <c r="AS225" s="17"/>
      <c r="AT225" s="17">
        <v>0.17569306280793401</v>
      </c>
      <c r="AU225" s="17">
        <v>0.25111397906480198</v>
      </c>
      <c r="AV225" s="17">
        <v>0.26556232189701201</v>
      </c>
      <c r="AW225" s="17">
        <v>0.17103096682188801</v>
      </c>
      <c r="AX225" s="17"/>
      <c r="AY225" s="17">
        <v>0.208484588880813</v>
      </c>
      <c r="AZ225" s="17">
        <v>0.22468954325909199</v>
      </c>
      <c r="BA225" s="17"/>
      <c r="BB225" s="17">
        <v>0.23895671068673499</v>
      </c>
      <c r="BC225" s="17">
        <v>0.21946248750875599</v>
      </c>
      <c r="BD225" s="17"/>
      <c r="BE225" s="17">
        <v>0.227231878322775</v>
      </c>
      <c r="BF225" s="17">
        <v>0.22263523603959701</v>
      </c>
      <c r="BG225" s="17"/>
      <c r="BH225" s="17">
        <v>0.23878463223802601</v>
      </c>
      <c r="BI225" s="17">
        <v>0.22173251598254501</v>
      </c>
      <c r="BJ225" s="17"/>
      <c r="BK225" s="17">
        <v>0.22863327583607199</v>
      </c>
      <c r="BL225" s="17">
        <v>0.22259632128157</v>
      </c>
      <c r="BM225" s="17"/>
      <c r="BN225" s="17">
        <v>0.32873023500276699</v>
      </c>
      <c r="BO225" s="17">
        <v>0.22071914217448099</v>
      </c>
      <c r="BP225" s="17"/>
      <c r="BQ225" s="17">
        <v>0.365773273414497</v>
      </c>
      <c r="BR225" s="17">
        <v>0.21930289282034501</v>
      </c>
      <c r="BS225" s="17"/>
      <c r="BT225" s="17">
        <v>0.23359526437424699</v>
      </c>
      <c r="BU225" s="17">
        <v>0.22211542050409999</v>
      </c>
      <c r="BV225" s="17"/>
      <c r="BW225" s="17">
        <v>0.25191442988992702</v>
      </c>
      <c r="BX225" s="17">
        <v>0.20809039765930801</v>
      </c>
      <c r="BY225" s="17"/>
      <c r="BZ225" s="17">
        <v>0.25191442988992702</v>
      </c>
      <c r="CA225" s="17">
        <v>0.20809039765930801</v>
      </c>
    </row>
    <row r="226" spans="2:79" x14ac:dyDescent="0.25">
      <c r="B226" t="s">
        <v>189</v>
      </c>
      <c r="C226" s="17">
        <v>6.2706357475053404E-2</v>
      </c>
      <c r="D226" s="17">
        <v>7.3923657270238405E-2</v>
      </c>
      <c r="E226" s="17">
        <v>3.4552281075172803E-2</v>
      </c>
      <c r="F226" s="17">
        <v>0.10644797717613901</v>
      </c>
      <c r="G226" s="17">
        <v>5.89577379859672E-2</v>
      </c>
      <c r="H226" s="17">
        <v>7.0174709922865397E-2</v>
      </c>
      <c r="I226" s="17">
        <v>5.74310107696369E-2</v>
      </c>
      <c r="J226" s="17">
        <v>4.5982170822189403E-2</v>
      </c>
      <c r="K226" s="17">
        <v>1.08258935521388E-2</v>
      </c>
      <c r="L226" s="17">
        <v>5.3246211587715399E-2</v>
      </c>
      <c r="M226" s="17"/>
      <c r="N226" s="17">
        <v>5.9078862724554898E-2</v>
      </c>
      <c r="O226" s="17">
        <v>9.7905865434680897E-2</v>
      </c>
      <c r="P226" s="17">
        <v>0.16607425412697899</v>
      </c>
      <c r="Q226" s="17">
        <v>0.19056415072492799</v>
      </c>
      <c r="R226" s="17"/>
      <c r="S226" s="17">
        <v>8.8381638060957293E-2</v>
      </c>
      <c r="T226" s="17">
        <v>9.8066737009309096E-2</v>
      </c>
      <c r="U226" s="17">
        <v>5.8476177125539201E-2</v>
      </c>
      <c r="V226" s="17">
        <v>4.1252039594692702E-2</v>
      </c>
      <c r="W226" s="17">
        <v>5.4137216551366503E-2</v>
      </c>
      <c r="X226" s="17">
        <v>7.1140162422470204E-2</v>
      </c>
      <c r="Y226" s="17">
        <v>5.7775995801199097E-2</v>
      </c>
      <c r="Z226" s="17"/>
      <c r="AA226" s="17">
        <v>9.5972166574323101E-2</v>
      </c>
      <c r="AB226" s="17">
        <v>4.5501380575698601E-2</v>
      </c>
      <c r="AC226" s="17"/>
      <c r="AD226" s="17">
        <v>0.118352786288249</v>
      </c>
      <c r="AE226" s="17">
        <v>0.117701529414657</v>
      </c>
      <c r="AF226" s="17">
        <v>7.6997668733565103E-2</v>
      </c>
      <c r="AG226" s="17"/>
      <c r="AH226" s="17">
        <v>0.13406521534621299</v>
      </c>
      <c r="AI226" s="17">
        <v>6.0065808796309399E-2</v>
      </c>
      <c r="AJ226" s="17"/>
      <c r="AK226" s="17">
        <v>6.42488783034737E-2</v>
      </c>
      <c r="AL226" s="17">
        <v>6.1673066861180098E-2</v>
      </c>
      <c r="AM226" s="17"/>
      <c r="AN226" s="17">
        <v>6.2454004902246299E-2</v>
      </c>
      <c r="AO226" s="17">
        <v>0.19056415072492799</v>
      </c>
      <c r="AP226" s="17"/>
      <c r="AQ226" s="17">
        <v>8.0397724245986402E-2</v>
      </c>
      <c r="AR226" s="17">
        <v>5.8119161037839498E-2</v>
      </c>
      <c r="AS226" s="17"/>
      <c r="AT226" s="17">
        <v>4.2539750419861799E-2</v>
      </c>
      <c r="AU226" s="17">
        <v>6.3549527929195895E-2</v>
      </c>
      <c r="AV226" s="17">
        <v>9.8051457217719407E-2</v>
      </c>
      <c r="AW226" s="17">
        <v>8.9961649587350104E-2</v>
      </c>
      <c r="AX226" s="17"/>
      <c r="AY226" s="17">
        <v>6.2079411443371903E-2</v>
      </c>
      <c r="AZ226" s="17">
        <v>6.2781292209436207E-2</v>
      </c>
      <c r="BA226" s="17"/>
      <c r="BB226" s="17">
        <v>6.0577892058574098E-2</v>
      </c>
      <c r="BC226" s="17">
        <v>6.3171097540105497E-2</v>
      </c>
      <c r="BD226" s="17"/>
      <c r="BE226" s="17">
        <v>8.4405683663654404E-2</v>
      </c>
      <c r="BF226" s="17">
        <v>6.1059659646082003E-2</v>
      </c>
      <c r="BG226" s="17"/>
      <c r="BH226" s="17">
        <v>7.4909926248737504E-2</v>
      </c>
      <c r="BI226" s="17">
        <v>6.1760202705891401E-2</v>
      </c>
      <c r="BJ226" s="17"/>
      <c r="BK226" s="17">
        <v>0.114598372222566</v>
      </c>
      <c r="BL226" s="17">
        <v>5.93851606714738E-2</v>
      </c>
      <c r="BM226" s="17"/>
      <c r="BN226" s="17">
        <v>0.16769718765213401</v>
      </c>
      <c r="BO226" s="17">
        <v>6.0482562148656903E-2</v>
      </c>
      <c r="BP226" s="17"/>
      <c r="BQ226" s="17">
        <v>0.18475011747605899</v>
      </c>
      <c r="BR226" s="17">
        <v>5.9581583493922202E-2</v>
      </c>
      <c r="BS226" s="17"/>
      <c r="BT226" s="17">
        <v>6.7546083523291903E-2</v>
      </c>
      <c r="BU226" s="17">
        <v>6.2322286230676399E-2</v>
      </c>
      <c r="BV226" s="17"/>
      <c r="BW226" s="17">
        <v>9.5421367386820596E-2</v>
      </c>
      <c r="BX226" s="17">
        <v>4.5906429949221297E-2</v>
      </c>
      <c r="BY226" s="17"/>
      <c r="BZ226" s="17">
        <v>9.5421367386820596E-2</v>
      </c>
      <c r="CA226" s="17">
        <v>4.5906429949221297E-2</v>
      </c>
    </row>
    <row r="227" spans="2:79" x14ac:dyDescent="0.25">
      <c r="B227" t="s">
        <v>115</v>
      </c>
      <c r="C227" s="17">
        <v>0.16299539588159601</v>
      </c>
      <c r="D227" s="17">
        <v>0.227999783732449</v>
      </c>
      <c r="E227" s="17">
        <v>8.2585591877947603E-2</v>
      </c>
      <c r="F227" s="17">
        <v>0.136420823980832</v>
      </c>
      <c r="G227" s="17">
        <v>0.31830430346111399</v>
      </c>
      <c r="H227" s="17">
        <v>8.0244025048880299E-2</v>
      </c>
      <c r="I227" s="17">
        <v>8.0597888816743901E-2</v>
      </c>
      <c r="J227" s="17">
        <v>0.134380778614098</v>
      </c>
      <c r="K227" s="17">
        <v>0.31722778997399798</v>
      </c>
      <c r="L227" s="17">
        <v>0.24569798653618899</v>
      </c>
      <c r="M227" s="17"/>
      <c r="N227" s="17">
        <v>0.167847020421556</v>
      </c>
      <c r="O227" s="17">
        <v>0.10821796772978801</v>
      </c>
      <c r="P227" s="17">
        <v>6.0380777021586E-2</v>
      </c>
      <c r="Q227" s="17">
        <v>5.0916006201035799E-2</v>
      </c>
      <c r="R227" s="17"/>
      <c r="S227" s="17">
        <v>0.14043390546932499</v>
      </c>
      <c r="T227" s="17">
        <v>0.118171017404302</v>
      </c>
      <c r="U227" s="17">
        <v>0.10050464527081</v>
      </c>
      <c r="V227" s="17">
        <v>0.19268252651982001</v>
      </c>
      <c r="W227" s="17">
        <v>0.148082828304053</v>
      </c>
      <c r="X227" s="17">
        <v>0.112634567816028</v>
      </c>
      <c r="Y227" s="17">
        <v>0.16119897487135201</v>
      </c>
      <c r="Z227" s="17"/>
      <c r="AA227" s="17">
        <v>0.108938856705312</v>
      </c>
      <c r="AB227" s="17">
        <v>0.190953276148739</v>
      </c>
      <c r="AC227" s="17"/>
      <c r="AD227" s="17">
        <v>8.8967715044241502E-2</v>
      </c>
      <c r="AE227" s="17">
        <v>8.1276851292130595E-2</v>
      </c>
      <c r="AF227" s="17">
        <v>0.120532113863715</v>
      </c>
      <c r="AG227" s="17"/>
      <c r="AH227" s="17">
        <v>4.8603029967987099E-2</v>
      </c>
      <c r="AI227" s="17">
        <v>0.16722834774886</v>
      </c>
      <c r="AJ227" s="17"/>
      <c r="AK227" s="17">
        <v>0.18135024398285099</v>
      </c>
      <c r="AL227" s="17">
        <v>0.15070000776581799</v>
      </c>
      <c r="AM227" s="17"/>
      <c r="AN227" s="17">
        <v>0.16321660666293</v>
      </c>
      <c r="AO227" s="17">
        <v>5.0916006201035799E-2</v>
      </c>
      <c r="AP227" s="17"/>
      <c r="AQ227" s="17">
        <v>0.14094694545098199</v>
      </c>
      <c r="AR227" s="17">
        <v>0.16871234102048499</v>
      </c>
      <c r="AS227" s="17"/>
      <c r="AT227" s="17">
        <v>0.242638552145266</v>
      </c>
      <c r="AU227" s="17">
        <v>0.12365646433359</v>
      </c>
      <c r="AV227" s="17">
        <v>9.5782601694826899E-2</v>
      </c>
      <c r="AW227" s="17">
        <v>9.4446305863018595E-2</v>
      </c>
      <c r="AX227" s="17"/>
      <c r="AY227" s="17">
        <v>0.158931356187306</v>
      </c>
      <c r="AZ227" s="17">
        <v>0.16348114380824899</v>
      </c>
      <c r="BA227" s="17"/>
      <c r="BB227" s="17">
        <v>0.14518327643616599</v>
      </c>
      <c r="BC227" s="17">
        <v>0.166879796369478</v>
      </c>
      <c r="BD227" s="17"/>
      <c r="BE227" s="17">
        <v>0.108890198216976</v>
      </c>
      <c r="BF227" s="17">
        <v>0.16710127966600599</v>
      </c>
      <c r="BG227" s="17"/>
      <c r="BH227" s="17">
        <v>0.11469803096551499</v>
      </c>
      <c r="BI227" s="17">
        <v>0.166739938400326</v>
      </c>
      <c r="BJ227" s="17"/>
      <c r="BK227" s="17">
        <v>0.11406749900343199</v>
      </c>
      <c r="BL227" s="17">
        <v>0.166126882980493</v>
      </c>
      <c r="BM227" s="17"/>
      <c r="BN227" s="17">
        <v>5.1827749303335002E-2</v>
      </c>
      <c r="BO227" s="17">
        <v>0.16535002144737401</v>
      </c>
      <c r="BP227" s="17"/>
      <c r="BQ227" s="17">
        <v>6.8484535160639695E-2</v>
      </c>
      <c r="BR227" s="17">
        <v>0.165415225281417</v>
      </c>
      <c r="BS227" s="17"/>
      <c r="BT227" s="17">
        <v>0.17369991485821401</v>
      </c>
      <c r="BU227" s="17">
        <v>0.162145906079316</v>
      </c>
      <c r="BV227" s="17"/>
      <c r="BW227" s="17">
        <v>0.109285535984777</v>
      </c>
      <c r="BX227" s="17">
        <v>0.19057667298108999</v>
      </c>
      <c r="BY227" s="17"/>
      <c r="BZ227" s="17">
        <v>0.109285535984777</v>
      </c>
      <c r="CA227" s="17">
        <v>0.19057667298108999</v>
      </c>
    </row>
    <row r="228" spans="2:79" x14ac:dyDescent="0.25">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c r="CA228" s="17"/>
    </row>
    <row r="229" spans="2:79" x14ac:dyDescent="0.25">
      <c r="B229" s="6" t="s">
        <v>203</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c r="CA229" s="17"/>
    </row>
    <row r="230" spans="2:79" x14ac:dyDescent="0.25">
      <c r="B230" s="24" t="s">
        <v>202</v>
      </c>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c r="CA230" s="17"/>
    </row>
    <row r="231" spans="2:79" x14ac:dyDescent="0.25">
      <c r="B231" t="s">
        <v>194</v>
      </c>
      <c r="C231" s="17">
        <v>0.35965021891241</v>
      </c>
      <c r="D231" s="17">
        <v>0.29585132712687001</v>
      </c>
      <c r="E231" s="17">
        <v>0.286753292686243</v>
      </c>
      <c r="F231" s="17">
        <v>0.20617139005488999</v>
      </c>
      <c r="G231" s="17">
        <v>0.50751618764679796</v>
      </c>
      <c r="H231" s="17">
        <v>0.33637478653569602</v>
      </c>
      <c r="I231" s="17">
        <v>0.44458432736485298</v>
      </c>
      <c r="J231" s="17">
        <v>0.46390618358805802</v>
      </c>
      <c r="K231" s="17">
        <v>0.409815431005917</v>
      </c>
      <c r="L231" s="17">
        <v>0.40556563776379401</v>
      </c>
      <c r="M231" s="17"/>
      <c r="N231" s="17">
        <v>0.35880282646364903</v>
      </c>
      <c r="O231" s="17">
        <v>0.36939193595360997</v>
      </c>
      <c r="P231" s="17">
        <v>0.36961470123733298</v>
      </c>
      <c r="Q231" s="17">
        <v>0.41320350913412901</v>
      </c>
      <c r="R231" s="17"/>
      <c r="S231" s="17">
        <v>0.31848802132536702</v>
      </c>
      <c r="T231" s="17">
        <v>0.33832270141064003</v>
      </c>
      <c r="U231" s="17">
        <v>0.36454500802540901</v>
      </c>
      <c r="V231" s="17">
        <v>0.37957935740306498</v>
      </c>
      <c r="W231" s="17">
        <v>0.35160251335231002</v>
      </c>
      <c r="X231" s="17">
        <v>0.41767545757695101</v>
      </c>
      <c r="Y231" s="17">
        <v>0.39170716147523299</v>
      </c>
      <c r="Z231" s="17"/>
      <c r="AA231" s="17">
        <v>0.395141881295754</v>
      </c>
      <c r="AB231" s="17">
        <v>0.34129471203385803</v>
      </c>
      <c r="AC231" s="17"/>
      <c r="AD231" s="17">
        <v>0.370673232528341</v>
      </c>
      <c r="AE231" s="17">
        <v>0.429620010379475</v>
      </c>
      <c r="AF231" s="17">
        <v>0.40408762465055997</v>
      </c>
      <c r="AG231" s="17"/>
      <c r="AH231" s="17">
        <v>0.38773989793553798</v>
      </c>
      <c r="AI231" s="17">
        <v>0.35861078063141599</v>
      </c>
      <c r="AJ231" s="17"/>
      <c r="AK231" s="17">
        <v>0.34798877762593</v>
      </c>
      <c r="AL231" s="17">
        <v>0.367462048559139</v>
      </c>
      <c r="AM231" s="17"/>
      <c r="AN231" s="17">
        <v>0.35954451960470402</v>
      </c>
      <c r="AO231" s="17">
        <v>0.41320350913412901</v>
      </c>
      <c r="AP231" s="17"/>
      <c r="AQ231" s="17">
        <v>0.44008634909391497</v>
      </c>
      <c r="AR231" s="17">
        <v>0.33879519499034899</v>
      </c>
      <c r="AS231" s="17"/>
      <c r="AT231" s="17">
        <v>0.31420453786566899</v>
      </c>
      <c r="AU231" s="17">
        <v>0.38124120979412901</v>
      </c>
      <c r="AV231" s="17">
        <v>0.38707731800165601</v>
      </c>
      <c r="AW231" s="17">
        <v>0.52288614017429003</v>
      </c>
      <c r="AX231" s="17"/>
      <c r="AY231" s="17">
        <v>0.44643824380570302</v>
      </c>
      <c r="AZ231" s="17">
        <v>0.34927823465472702</v>
      </c>
      <c r="BA231" s="17"/>
      <c r="BB231" s="17">
        <v>0.34303895508184101</v>
      </c>
      <c r="BC231" s="17">
        <v>0.36327554544215301</v>
      </c>
      <c r="BD231" s="17"/>
      <c r="BE231" s="17">
        <v>0.34170198004246599</v>
      </c>
      <c r="BF231" s="17">
        <v>0.36101227615508202</v>
      </c>
      <c r="BG231" s="17"/>
      <c r="BH231" s="17">
        <v>0.32371108950786598</v>
      </c>
      <c r="BI231" s="17">
        <v>0.36243665281557602</v>
      </c>
      <c r="BJ231" s="17"/>
      <c r="BK231" s="17">
        <v>0.36899962057643998</v>
      </c>
      <c r="BL231" s="17">
        <v>0.35905182979552402</v>
      </c>
      <c r="BM231" s="17"/>
      <c r="BN231" s="17">
        <v>0.36495102317126299</v>
      </c>
      <c r="BO231" s="17">
        <v>0.35953794192077299</v>
      </c>
      <c r="BP231" s="17"/>
      <c r="BQ231" s="17">
        <v>0.42449977856660498</v>
      </c>
      <c r="BR231" s="17">
        <v>0.35798980775596201</v>
      </c>
      <c r="BS231" s="17"/>
      <c r="BT231" s="17">
        <v>0.42933106030492602</v>
      </c>
      <c r="BU231" s="17">
        <v>0.354120408107856</v>
      </c>
      <c r="BV231" s="17"/>
      <c r="BW231" s="17">
        <v>0.394940280467937</v>
      </c>
      <c r="BX231" s="17">
        <v>0.34152861098519199</v>
      </c>
      <c r="BY231" s="17"/>
      <c r="BZ231" s="17">
        <v>0.394940280467937</v>
      </c>
      <c r="CA231" s="17">
        <v>0.34152861098519199</v>
      </c>
    </row>
    <row r="232" spans="2:79" x14ac:dyDescent="0.25">
      <c r="B232" t="s">
        <v>195</v>
      </c>
      <c r="C232" s="17">
        <v>0.42740328191428301</v>
      </c>
      <c r="D232" s="17">
        <v>0.44515655256838599</v>
      </c>
      <c r="E232" s="17">
        <v>0.44303202056177199</v>
      </c>
      <c r="F232" s="17">
        <v>0.51020451897194696</v>
      </c>
      <c r="G232" s="17">
        <v>0.37016860617716801</v>
      </c>
      <c r="H232" s="17">
        <v>0.42748310400704698</v>
      </c>
      <c r="I232" s="17">
        <v>0.377777374290938</v>
      </c>
      <c r="J232" s="17">
        <v>0.40391270987817401</v>
      </c>
      <c r="K232" s="17">
        <v>0.39414636027347399</v>
      </c>
      <c r="L232" s="17">
        <v>0.46909856664128202</v>
      </c>
      <c r="M232" s="17"/>
      <c r="N232" s="17">
        <v>0.42752876240216697</v>
      </c>
      <c r="O232" s="17">
        <v>0.42800549519251901</v>
      </c>
      <c r="P232" s="17">
        <v>0.413277993021548</v>
      </c>
      <c r="Q232" s="17">
        <v>0.41944581579741003</v>
      </c>
      <c r="R232" s="17"/>
      <c r="S232" s="17">
        <v>0.429822021381845</v>
      </c>
      <c r="T232" s="17">
        <v>0.44402853783299601</v>
      </c>
      <c r="U232" s="17">
        <v>0.48530986890601702</v>
      </c>
      <c r="V232" s="17">
        <v>0.42492086329605699</v>
      </c>
      <c r="W232" s="17">
        <v>0.42651127679670597</v>
      </c>
      <c r="X232" s="17">
        <v>0.354592067728417</v>
      </c>
      <c r="Y232" s="17">
        <v>0.43793126365422202</v>
      </c>
      <c r="Z232" s="17"/>
      <c r="AA232" s="17">
        <v>0.41133671790741499</v>
      </c>
      <c r="AB232" s="17">
        <v>0.43571255531369302</v>
      </c>
      <c r="AC232" s="17"/>
      <c r="AD232" s="17">
        <v>0.44208978750125599</v>
      </c>
      <c r="AE232" s="17">
        <v>0.288262642637237</v>
      </c>
      <c r="AF232" s="17">
        <v>0.42661448737968599</v>
      </c>
      <c r="AG232" s="17"/>
      <c r="AH232" s="17">
        <v>0.418910662825417</v>
      </c>
      <c r="AI232" s="17">
        <v>0.42771754514881799</v>
      </c>
      <c r="AJ232" s="17"/>
      <c r="AK232" s="17">
        <v>0.42896092362048099</v>
      </c>
      <c r="AL232" s="17">
        <v>0.42635984042531699</v>
      </c>
      <c r="AM232" s="17"/>
      <c r="AN232" s="17">
        <v>0.427418987740315</v>
      </c>
      <c r="AO232" s="17">
        <v>0.41944581579741003</v>
      </c>
      <c r="AP232" s="17"/>
      <c r="AQ232" s="17">
        <v>0.385105742067684</v>
      </c>
      <c r="AR232" s="17">
        <v>0.43836994830356202</v>
      </c>
      <c r="AS232" s="17"/>
      <c r="AT232" s="17">
        <v>0.44285976610768102</v>
      </c>
      <c r="AU232" s="17">
        <v>0.41917049330616302</v>
      </c>
      <c r="AV232" s="17">
        <v>0.417742822276776</v>
      </c>
      <c r="AW232" s="17">
        <v>0.396909646085499</v>
      </c>
      <c r="AX232" s="17"/>
      <c r="AY232" s="17">
        <v>0.366055398126579</v>
      </c>
      <c r="AZ232" s="17">
        <v>0.43473493032626798</v>
      </c>
      <c r="BA232" s="17"/>
      <c r="BB232" s="17">
        <v>0.44951669199512301</v>
      </c>
      <c r="BC232" s="17">
        <v>0.42257589703951798</v>
      </c>
      <c r="BD232" s="17"/>
      <c r="BE232" s="17">
        <v>0.385598156438204</v>
      </c>
      <c r="BF232" s="17">
        <v>0.430575792284137</v>
      </c>
      <c r="BG232" s="17"/>
      <c r="BH232" s="17">
        <v>0.38519180454534302</v>
      </c>
      <c r="BI232" s="17">
        <v>0.43067602373058</v>
      </c>
      <c r="BJ232" s="17"/>
      <c r="BK232" s="17">
        <v>0.41737558936527103</v>
      </c>
      <c r="BL232" s="17">
        <v>0.42804508363640698</v>
      </c>
      <c r="BM232" s="17"/>
      <c r="BN232" s="17">
        <v>0.33360690214957101</v>
      </c>
      <c r="BO232" s="17">
        <v>0.42938999465297401</v>
      </c>
      <c r="BP232" s="17"/>
      <c r="BQ232" s="17">
        <v>0.40456606301718001</v>
      </c>
      <c r="BR232" s="17">
        <v>0.42798800713433399</v>
      </c>
      <c r="BS232" s="17"/>
      <c r="BT232" s="17">
        <v>0.39265251398658502</v>
      </c>
      <c r="BU232" s="17">
        <v>0.43016107255103297</v>
      </c>
      <c r="BV232" s="17"/>
      <c r="BW232" s="17">
        <v>0.41133597953029299</v>
      </c>
      <c r="BX232" s="17">
        <v>0.43565391513555402</v>
      </c>
      <c r="BY232" s="17"/>
      <c r="BZ232" s="17">
        <v>0.41133597953029299</v>
      </c>
      <c r="CA232" s="17">
        <v>0.43565391513555402</v>
      </c>
    </row>
    <row r="233" spans="2:79" x14ac:dyDescent="0.25">
      <c r="B233" t="s">
        <v>196</v>
      </c>
      <c r="C233" s="17">
        <v>9.7003336336334997E-2</v>
      </c>
      <c r="D233" s="17">
        <v>6.9005055254438202E-2</v>
      </c>
      <c r="E233" s="17">
        <v>0.123628244742766</v>
      </c>
      <c r="F233" s="17">
        <v>0.162849436477666</v>
      </c>
      <c r="G233" s="17">
        <v>6.2012266567411302E-2</v>
      </c>
      <c r="H233" s="17">
        <v>0.106592251570147</v>
      </c>
      <c r="I233" s="17">
        <v>8.3285867406654501E-2</v>
      </c>
      <c r="J233" s="17">
        <v>6.9249953820965507E-2</v>
      </c>
      <c r="K233" s="17">
        <v>0.115146507190817</v>
      </c>
      <c r="L233" s="17">
        <v>4.13515789246508E-2</v>
      </c>
      <c r="M233" s="17"/>
      <c r="N233" s="17">
        <v>9.4805595398445699E-2</v>
      </c>
      <c r="O233" s="17">
        <v>0.124926122933271</v>
      </c>
      <c r="P233" s="17">
        <v>0.13650886428773601</v>
      </c>
      <c r="Q233" s="17">
        <v>8.7703363377288401E-2</v>
      </c>
      <c r="R233" s="17"/>
      <c r="S233" s="17">
        <v>0.102899121262002</v>
      </c>
      <c r="T233" s="17">
        <v>0.14024641061092499</v>
      </c>
      <c r="U233" s="17">
        <v>7.0069302937130706E-2</v>
      </c>
      <c r="V233" s="17">
        <v>9.0259174315726207E-2</v>
      </c>
      <c r="W233" s="17">
        <v>9.2685879676122296E-2</v>
      </c>
      <c r="X233" s="17">
        <v>7.5898762405506706E-2</v>
      </c>
      <c r="Y233" s="17">
        <v>9.1381749690121097E-2</v>
      </c>
      <c r="Z233" s="17"/>
      <c r="AA233" s="17">
        <v>9.0569995728620595E-2</v>
      </c>
      <c r="AB233" s="17">
        <v>0.100330518548921</v>
      </c>
      <c r="AC233" s="17"/>
      <c r="AD233" s="17">
        <v>8.2273559706357899E-2</v>
      </c>
      <c r="AE233" s="17">
        <v>0.17091681933585001</v>
      </c>
      <c r="AF233" s="17">
        <v>7.0822181374140702E-2</v>
      </c>
      <c r="AG233" s="17"/>
      <c r="AH233" s="17">
        <v>9.5769931203551997E-2</v>
      </c>
      <c r="AI233" s="17">
        <v>9.7048977602293696E-2</v>
      </c>
      <c r="AJ233" s="17"/>
      <c r="AK233" s="17">
        <v>0.10660048402658399</v>
      </c>
      <c r="AL233" s="17">
        <v>9.0574346899356298E-2</v>
      </c>
      <c r="AM233" s="17"/>
      <c r="AN233" s="17">
        <v>9.7021691897671694E-2</v>
      </c>
      <c r="AO233" s="17">
        <v>8.7703363377288401E-2</v>
      </c>
      <c r="AP233" s="17"/>
      <c r="AQ233" s="17">
        <v>8.9218013479836503E-2</v>
      </c>
      <c r="AR233" s="17">
        <v>9.9021870719414706E-2</v>
      </c>
      <c r="AS233" s="17"/>
      <c r="AT233" s="17">
        <v>0.10866215558018399</v>
      </c>
      <c r="AU233" s="17">
        <v>8.6225296625025996E-2</v>
      </c>
      <c r="AV233" s="17">
        <v>9.7177733384438303E-2</v>
      </c>
      <c r="AW233" s="17">
        <v>7.34106492956796E-2</v>
      </c>
      <c r="AX233" s="17"/>
      <c r="AY233" s="17">
        <v>8.4615339882543703E-2</v>
      </c>
      <c r="AZ233" s="17">
        <v>9.8483818284863398E-2</v>
      </c>
      <c r="BA233" s="17"/>
      <c r="BB233" s="17">
        <v>0.103457507211328</v>
      </c>
      <c r="BC233" s="17">
        <v>9.5597879416202097E-2</v>
      </c>
      <c r="BD233" s="17"/>
      <c r="BE233" s="17">
        <v>0.118676612850641</v>
      </c>
      <c r="BF233" s="17">
        <v>9.5358593168904604E-2</v>
      </c>
      <c r="BG233" s="17"/>
      <c r="BH233" s="17">
        <v>0.124098326687604</v>
      </c>
      <c r="BI233" s="17">
        <v>9.4902606547616203E-2</v>
      </c>
      <c r="BJ233" s="17"/>
      <c r="BK233" s="17">
        <v>8.6178141091327307E-2</v>
      </c>
      <c r="BL233" s="17">
        <v>9.7696180569105007E-2</v>
      </c>
      <c r="BM233" s="17"/>
      <c r="BN233" s="17">
        <v>0.162296624730842</v>
      </c>
      <c r="BO233" s="17">
        <v>9.5620351106736501E-2</v>
      </c>
      <c r="BP233" s="17"/>
      <c r="BQ233" s="17">
        <v>9.3805082592651898E-2</v>
      </c>
      <c r="BR233" s="17">
        <v>9.7085224574674306E-2</v>
      </c>
      <c r="BS233" s="17"/>
      <c r="BT233" s="17">
        <v>8.6062606555467602E-2</v>
      </c>
      <c r="BU233" s="17">
        <v>9.7871583110382201E-2</v>
      </c>
      <c r="BV233" s="17"/>
      <c r="BW233" s="17">
        <v>9.06069553123416E-2</v>
      </c>
      <c r="BX233" s="17">
        <v>0.100287907231388</v>
      </c>
      <c r="BY233" s="17"/>
      <c r="BZ233" s="17">
        <v>9.06069553123416E-2</v>
      </c>
      <c r="CA233" s="17">
        <v>0.100287907231388</v>
      </c>
    </row>
    <row r="234" spans="2:79" x14ac:dyDescent="0.25">
      <c r="B234" t="s">
        <v>197</v>
      </c>
      <c r="C234" s="17">
        <v>8.5186119324342599E-2</v>
      </c>
      <c r="D234" s="17">
        <v>0.16146161803383999</v>
      </c>
      <c r="E234" s="17">
        <v>0.106374853321969</v>
      </c>
      <c r="F234" s="17">
        <v>8.1087543584838606E-2</v>
      </c>
      <c r="G234" s="17">
        <v>3.3126311119594E-2</v>
      </c>
      <c r="H234" s="17">
        <v>9.4107550051953995E-2</v>
      </c>
      <c r="I234" s="17">
        <v>7.4542057645721194E-2</v>
      </c>
      <c r="J234" s="17">
        <v>4.3498329339453801E-2</v>
      </c>
      <c r="K234" s="17">
        <v>6.5250933193174807E-2</v>
      </c>
      <c r="L234" s="17">
        <v>4.0388317410758497E-2</v>
      </c>
      <c r="M234" s="17"/>
      <c r="N234" s="17">
        <v>8.7421212233556894E-2</v>
      </c>
      <c r="O234" s="17">
        <v>5.4320049240271902E-2</v>
      </c>
      <c r="P234" s="17">
        <v>6.7073685950954295E-2</v>
      </c>
      <c r="Q234" s="17">
        <v>6.1248362205942701E-2</v>
      </c>
      <c r="R234" s="17"/>
      <c r="S234" s="17">
        <v>0.114546175981608</v>
      </c>
      <c r="T234" s="17">
        <v>5.99796473400971E-2</v>
      </c>
      <c r="U234" s="17">
        <v>6.7394886378106394E-2</v>
      </c>
      <c r="V234" s="17">
        <v>7.7990513149257201E-2</v>
      </c>
      <c r="W234" s="17">
        <v>9.3047923397553495E-2</v>
      </c>
      <c r="X234" s="17">
        <v>9.8562791677998293E-2</v>
      </c>
      <c r="Y234" s="17">
        <v>5.0379412567745002E-2</v>
      </c>
      <c r="Z234" s="17"/>
      <c r="AA234" s="17">
        <v>7.3695804805937695E-2</v>
      </c>
      <c r="AB234" s="17">
        <v>9.1128657177353495E-2</v>
      </c>
      <c r="AC234" s="17"/>
      <c r="AD234" s="17">
        <v>7.0096306540532199E-2</v>
      </c>
      <c r="AE234" s="17">
        <v>7.4799576451533095E-2</v>
      </c>
      <c r="AF234" s="17">
        <v>7.1270070384905099E-2</v>
      </c>
      <c r="AG234" s="17"/>
      <c r="AH234" s="17">
        <v>7.7207353656207497E-2</v>
      </c>
      <c r="AI234" s="17">
        <v>8.5481367784238094E-2</v>
      </c>
      <c r="AJ234" s="17"/>
      <c r="AK234" s="17">
        <v>8.8404012335857707E-2</v>
      </c>
      <c r="AL234" s="17">
        <v>8.3030499670663699E-2</v>
      </c>
      <c r="AM234" s="17"/>
      <c r="AN234" s="17">
        <v>8.5233365802476105E-2</v>
      </c>
      <c r="AO234" s="17">
        <v>6.1248362205942701E-2</v>
      </c>
      <c r="AP234" s="17"/>
      <c r="AQ234" s="17">
        <v>5.63575419626084E-2</v>
      </c>
      <c r="AR234" s="17">
        <v>9.2660629462526595E-2</v>
      </c>
      <c r="AS234" s="17"/>
      <c r="AT234" s="17">
        <v>9.8649130850087599E-2</v>
      </c>
      <c r="AU234" s="17">
        <v>8.2653629691666897E-2</v>
      </c>
      <c r="AV234" s="17">
        <v>7.3184536311686796E-2</v>
      </c>
      <c r="AW234" s="17">
        <v>6.3767413317761404E-3</v>
      </c>
      <c r="AX234" s="17"/>
      <c r="AY234" s="17">
        <v>8.9597236653868095E-2</v>
      </c>
      <c r="AZ234" s="17">
        <v>8.4658949365619796E-2</v>
      </c>
      <c r="BA234" s="17"/>
      <c r="BB234" s="17">
        <v>6.4941031664923404E-2</v>
      </c>
      <c r="BC234" s="17">
        <v>8.9599835004571096E-2</v>
      </c>
      <c r="BD234" s="17"/>
      <c r="BE234" s="17">
        <v>0.105694750964059</v>
      </c>
      <c r="BF234" s="17">
        <v>8.3629758810947002E-2</v>
      </c>
      <c r="BG234" s="17"/>
      <c r="BH234" s="17">
        <v>0.10728933668688601</v>
      </c>
      <c r="BI234" s="17">
        <v>8.3472411862629201E-2</v>
      </c>
      <c r="BJ234" s="17"/>
      <c r="BK234" s="17">
        <v>8.7137926933252799E-2</v>
      </c>
      <c r="BL234" s="17">
        <v>8.5061197915102096E-2</v>
      </c>
      <c r="BM234" s="17"/>
      <c r="BN234" s="17">
        <v>0.10745466512516701</v>
      </c>
      <c r="BO234" s="17">
        <v>8.4714446497250503E-2</v>
      </c>
      <c r="BP234" s="17"/>
      <c r="BQ234" s="17">
        <v>6.2933357028562495E-2</v>
      </c>
      <c r="BR234" s="17">
        <v>8.5755880090255601E-2</v>
      </c>
      <c r="BS234" s="17"/>
      <c r="BT234" s="17">
        <v>5.88328737043761E-2</v>
      </c>
      <c r="BU234" s="17">
        <v>8.7277489914193193E-2</v>
      </c>
      <c r="BV234" s="17"/>
      <c r="BW234" s="17">
        <v>7.3793860660656005E-2</v>
      </c>
      <c r="BX234" s="17">
        <v>9.1036096224607801E-2</v>
      </c>
      <c r="BY234" s="17"/>
      <c r="BZ234" s="17">
        <v>7.3793860660656005E-2</v>
      </c>
      <c r="CA234" s="17">
        <v>9.1036096224607801E-2</v>
      </c>
    </row>
    <row r="235" spans="2:79" x14ac:dyDescent="0.25">
      <c r="B235" t="s">
        <v>198</v>
      </c>
      <c r="C235" s="17">
        <v>2.7973933353220501E-2</v>
      </c>
      <c r="D235" s="17">
        <v>2.1478803021758301E-2</v>
      </c>
      <c r="E235" s="17">
        <v>4.0206569269227999E-2</v>
      </c>
      <c r="F235" s="17">
        <v>3.9442088430346599E-2</v>
      </c>
      <c r="G235" s="17">
        <v>2.3861184184751399E-2</v>
      </c>
      <c r="H235" s="17">
        <v>3.5442307835156103E-2</v>
      </c>
      <c r="I235" s="17">
        <v>1.98103732918339E-2</v>
      </c>
      <c r="J235" s="17">
        <v>1.2907721868314299E-2</v>
      </c>
      <c r="K235" s="17">
        <v>1.56143148615873E-2</v>
      </c>
      <c r="L235" s="17">
        <v>2.36567623867158E-2</v>
      </c>
      <c r="M235" s="17"/>
      <c r="N235" s="17">
        <v>2.8496941442908302E-2</v>
      </c>
      <c r="O235" s="17">
        <v>2.2777768496781599E-2</v>
      </c>
      <c r="P235" s="17">
        <v>1.21797731094242E-2</v>
      </c>
      <c r="Q235" s="17">
        <v>1.7518827816912701E-2</v>
      </c>
      <c r="R235" s="17"/>
      <c r="S235" s="17">
        <v>3.4189383358571697E-2</v>
      </c>
      <c r="T235" s="17">
        <v>1.7412985705860799E-2</v>
      </c>
      <c r="U235" s="17">
        <v>1.26809337533364E-2</v>
      </c>
      <c r="V235" s="17">
        <v>2.2741934853564998E-2</v>
      </c>
      <c r="W235" s="17">
        <v>3.6152406777308299E-2</v>
      </c>
      <c r="X235" s="17">
        <v>5.32709206111271E-2</v>
      </c>
      <c r="Y235" s="17">
        <v>2.8600412612678899E-2</v>
      </c>
      <c r="Z235" s="17"/>
      <c r="AA235" s="17">
        <v>2.7839741378548399E-2</v>
      </c>
      <c r="AB235" s="17">
        <v>2.8043334489958899E-2</v>
      </c>
      <c r="AC235" s="17"/>
      <c r="AD235" s="17">
        <v>3.4867113723513303E-2</v>
      </c>
      <c r="AE235" s="17">
        <v>2.5307762384676601E-2</v>
      </c>
      <c r="AF235" s="17">
        <v>2.71420896514434E-2</v>
      </c>
      <c r="AG235" s="17"/>
      <c r="AH235" s="17">
        <v>2.00067233337742E-2</v>
      </c>
      <c r="AI235" s="17">
        <v>2.8268754204683801E-2</v>
      </c>
      <c r="AJ235" s="17"/>
      <c r="AK235" s="17">
        <v>2.7959250020026302E-2</v>
      </c>
      <c r="AL235" s="17">
        <v>2.7983769504236599E-2</v>
      </c>
      <c r="AM235" s="17"/>
      <c r="AN235" s="17">
        <v>2.79945688251514E-2</v>
      </c>
      <c r="AO235" s="17">
        <v>1.7518827816912701E-2</v>
      </c>
      <c r="AP235" s="17"/>
      <c r="AQ235" s="17">
        <v>2.9232353395956201E-2</v>
      </c>
      <c r="AR235" s="17">
        <v>2.7647657337255601E-2</v>
      </c>
      <c r="AS235" s="17"/>
      <c r="AT235" s="17">
        <v>2.9595325170511E-2</v>
      </c>
      <c r="AU235" s="17">
        <v>2.9558297186939201E-2</v>
      </c>
      <c r="AV235" s="17">
        <v>2.4744677756110299E-2</v>
      </c>
      <c r="AW235" s="17">
        <v>4.1682311275501602E-4</v>
      </c>
      <c r="AX235" s="17"/>
      <c r="AY235" s="17">
        <v>1.32937815313059E-2</v>
      </c>
      <c r="AZ235" s="17">
        <v>2.97283494006476E-2</v>
      </c>
      <c r="BA235" s="17"/>
      <c r="BB235" s="17">
        <v>3.6467394515477099E-2</v>
      </c>
      <c r="BC235" s="17">
        <v>2.6123082041942299E-2</v>
      </c>
      <c r="BD235" s="17"/>
      <c r="BE235" s="17">
        <v>4.81436280208134E-2</v>
      </c>
      <c r="BF235" s="17">
        <v>2.64432941131507E-2</v>
      </c>
      <c r="BG235" s="17"/>
      <c r="BH235" s="17">
        <v>5.3192805115212301E-2</v>
      </c>
      <c r="BI235" s="17">
        <v>2.60186628599865E-2</v>
      </c>
      <c r="BJ235" s="17"/>
      <c r="BK235" s="17">
        <v>4.0080199592108602E-2</v>
      </c>
      <c r="BL235" s="17">
        <v>2.7199096821024001E-2</v>
      </c>
      <c r="BM235" s="17"/>
      <c r="BN235" s="17">
        <v>3.1062103437752699E-2</v>
      </c>
      <c r="BO235" s="17">
        <v>2.7908522440117298E-2</v>
      </c>
      <c r="BP235" s="17"/>
      <c r="BQ235" s="17">
        <v>1.41957187950006E-2</v>
      </c>
      <c r="BR235" s="17">
        <v>2.8326711402761499E-2</v>
      </c>
      <c r="BS235" s="17"/>
      <c r="BT235" s="17">
        <v>3.2943589440539697E-2</v>
      </c>
      <c r="BU235" s="17">
        <v>2.7579545780146101E-2</v>
      </c>
      <c r="BV235" s="17"/>
      <c r="BW235" s="17">
        <v>2.7902471061291401E-2</v>
      </c>
      <c r="BX235" s="17">
        <v>2.8010629566795599E-2</v>
      </c>
      <c r="BY235" s="17"/>
      <c r="BZ235" s="17">
        <v>2.7902471061291401E-2</v>
      </c>
      <c r="CA235" s="17">
        <v>2.8010629566795599E-2</v>
      </c>
    </row>
    <row r="236" spans="2:79" x14ac:dyDescent="0.25">
      <c r="B236" t="s">
        <v>75</v>
      </c>
      <c r="C236" s="17">
        <v>2.7831101594089202E-3</v>
      </c>
      <c r="D236" s="17">
        <v>7.0466439947081102E-3</v>
      </c>
      <c r="E236" s="17">
        <v>5.0194180225668303E-6</v>
      </c>
      <c r="F236" s="17">
        <v>2.4502248031190002E-4</v>
      </c>
      <c r="G236" s="17">
        <v>3.3154443042770101E-3</v>
      </c>
      <c r="H236" s="17">
        <v>0</v>
      </c>
      <c r="I236" s="17">
        <v>0</v>
      </c>
      <c r="J236" s="17">
        <v>6.5251015050340304E-3</v>
      </c>
      <c r="K236" s="17">
        <v>2.64534750299713E-5</v>
      </c>
      <c r="L236" s="17">
        <v>1.99391368727985E-2</v>
      </c>
      <c r="M236" s="17"/>
      <c r="N236" s="17">
        <v>2.9446620592731101E-3</v>
      </c>
      <c r="O236" s="17">
        <v>5.7862818354634E-4</v>
      </c>
      <c r="P236" s="17">
        <v>1.3449823930042899E-3</v>
      </c>
      <c r="Q236" s="17">
        <v>8.8012166831649404E-4</v>
      </c>
      <c r="R236" s="17"/>
      <c r="S236" s="17">
        <v>5.5276690606814198E-5</v>
      </c>
      <c r="T236" s="17">
        <v>9.7170994820130495E-6</v>
      </c>
      <c r="U236" s="17">
        <v>0</v>
      </c>
      <c r="V236" s="17">
        <v>4.5081569823299701E-3</v>
      </c>
      <c r="W236" s="17">
        <v>0</v>
      </c>
      <c r="X236" s="17">
        <v>0</v>
      </c>
      <c r="Y236" s="17">
        <v>0</v>
      </c>
      <c r="Z236" s="17"/>
      <c r="AA236" s="17">
        <v>1.41585888372457E-3</v>
      </c>
      <c r="AB236" s="17">
        <v>3.4902224362153901E-3</v>
      </c>
      <c r="AC236" s="17"/>
      <c r="AD236" s="17">
        <v>0</v>
      </c>
      <c r="AE236" s="17">
        <v>1.1093188811227801E-2</v>
      </c>
      <c r="AF236" s="17">
        <v>6.3546559264753599E-5</v>
      </c>
      <c r="AG236" s="17"/>
      <c r="AH236" s="17">
        <v>3.6543104551134002E-4</v>
      </c>
      <c r="AI236" s="17">
        <v>2.8725746285498698E-3</v>
      </c>
      <c r="AJ236" s="17"/>
      <c r="AK236" s="17">
        <v>8.6552371120598602E-5</v>
      </c>
      <c r="AL236" s="17">
        <v>4.58949494128772E-3</v>
      </c>
      <c r="AM236" s="17"/>
      <c r="AN236" s="17">
        <v>2.7868661296816602E-3</v>
      </c>
      <c r="AO236" s="17">
        <v>8.8012166831649404E-4</v>
      </c>
      <c r="AP236" s="17"/>
      <c r="AQ236" s="17">
        <v>0</v>
      </c>
      <c r="AR236" s="17">
        <v>3.5046991868923601E-3</v>
      </c>
      <c r="AS236" s="17"/>
      <c r="AT236" s="17">
        <v>6.02908442586706E-3</v>
      </c>
      <c r="AU236" s="17">
        <v>1.15107339607598E-3</v>
      </c>
      <c r="AV236" s="17">
        <v>7.2912269332020698E-5</v>
      </c>
      <c r="AW236" s="17">
        <v>0</v>
      </c>
      <c r="AX236" s="17"/>
      <c r="AY236" s="17">
        <v>0</v>
      </c>
      <c r="AZ236" s="17">
        <v>3.1157179678741802E-3</v>
      </c>
      <c r="BA236" s="17"/>
      <c r="BB236" s="17">
        <v>2.5784195313079501E-3</v>
      </c>
      <c r="BC236" s="17">
        <v>2.82776105561356E-3</v>
      </c>
      <c r="BD236" s="17"/>
      <c r="BE236" s="17">
        <v>1.8487168381617E-4</v>
      </c>
      <c r="BF236" s="17">
        <v>2.9802854677784302E-3</v>
      </c>
      <c r="BG236" s="17"/>
      <c r="BH236" s="17">
        <v>6.5166374570893503E-3</v>
      </c>
      <c r="BI236" s="17">
        <v>2.49364218361151E-3</v>
      </c>
      <c r="BJ236" s="17"/>
      <c r="BK236" s="17">
        <v>2.2852244160036301E-4</v>
      </c>
      <c r="BL236" s="17">
        <v>2.94661126283752E-3</v>
      </c>
      <c r="BM236" s="17"/>
      <c r="BN236" s="17">
        <v>6.2868138540352297E-4</v>
      </c>
      <c r="BO236" s="17">
        <v>2.8287433821479698E-3</v>
      </c>
      <c r="BP236" s="17"/>
      <c r="BQ236" s="17">
        <v>0</v>
      </c>
      <c r="BR236" s="17">
        <v>2.85436904201271E-3</v>
      </c>
      <c r="BS236" s="17"/>
      <c r="BT236" s="17">
        <v>1.7735600810621201E-4</v>
      </c>
      <c r="BU236" s="17">
        <v>2.9899005363895402E-3</v>
      </c>
      <c r="BV236" s="17"/>
      <c r="BW236" s="17">
        <v>1.4204529674810499E-3</v>
      </c>
      <c r="BX236" s="17">
        <v>3.4828408564626999E-3</v>
      </c>
      <c r="BY236" s="17"/>
      <c r="BZ236" s="17">
        <v>1.4204529674810499E-3</v>
      </c>
      <c r="CA236" s="17">
        <v>3.4828408564626999E-3</v>
      </c>
    </row>
    <row r="237" spans="2:79" x14ac:dyDescent="0.25">
      <c r="B237" t="s">
        <v>199</v>
      </c>
      <c r="C237" s="17">
        <v>0.78705350082669301</v>
      </c>
      <c r="D237" s="17">
        <v>0.74100787969525606</v>
      </c>
      <c r="E237" s="17">
        <v>0.72978531324801499</v>
      </c>
      <c r="F237" s="17">
        <v>0.71637590902683701</v>
      </c>
      <c r="G237" s="17">
        <v>0.87768479382396603</v>
      </c>
      <c r="H237" s="17">
        <v>0.763857890542743</v>
      </c>
      <c r="I237" s="17">
        <v>0.82236170165579003</v>
      </c>
      <c r="J237" s="17">
        <v>0.86781889346623198</v>
      </c>
      <c r="K237" s="17">
        <v>0.80396179127939105</v>
      </c>
      <c r="L237" s="17">
        <v>0.87466420440507597</v>
      </c>
      <c r="M237" s="17"/>
      <c r="N237" s="17">
        <v>0.786331588865816</v>
      </c>
      <c r="O237" s="17">
        <v>0.79739743114612904</v>
      </c>
      <c r="P237" s="17">
        <v>0.78289269425888097</v>
      </c>
      <c r="Q237" s="17">
        <v>0.83264932493153998</v>
      </c>
      <c r="R237" s="17"/>
      <c r="S237" s="17">
        <v>0.74831004270721202</v>
      </c>
      <c r="T237" s="17">
        <v>0.78235123924363503</v>
      </c>
      <c r="U237" s="17">
        <v>0.84985487693142603</v>
      </c>
      <c r="V237" s="17">
        <v>0.80450022069912197</v>
      </c>
      <c r="W237" s="17">
        <v>0.77811379014901605</v>
      </c>
      <c r="X237" s="17">
        <v>0.77226752530536802</v>
      </c>
      <c r="Y237" s="17">
        <v>0.82963842512945496</v>
      </c>
      <c r="Z237" s="17"/>
      <c r="AA237" s="17">
        <v>0.806478599203169</v>
      </c>
      <c r="AB237" s="17">
        <v>0.77700726734755099</v>
      </c>
      <c r="AC237" s="17"/>
      <c r="AD237" s="17">
        <v>0.81276302002959699</v>
      </c>
      <c r="AE237" s="17">
        <v>0.71788265301671295</v>
      </c>
      <c r="AF237" s="17">
        <v>0.83070211203024602</v>
      </c>
      <c r="AG237" s="17"/>
      <c r="AH237" s="17">
        <v>0.80665056076095498</v>
      </c>
      <c r="AI237" s="17">
        <v>0.78632832578023504</v>
      </c>
      <c r="AJ237" s="17"/>
      <c r="AK237" s="17">
        <v>0.77694970124641205</v>
      </c>
      <c r="AL237" s="17">
        <v>0.79382188898445605</v>
      </c>
      <c r="AM237" s="17"/>
      <c r="AN237" s="17">
        <v>0.78696350734501896</v>
      </c>
      <c r="AO237" s="17">
        <v>0.83264932493153998</v>
      </c>
      <c r="AP237" s="17"/>
      <c r="AQ237" s="17">
        <v>0.82519209116159897</v>
      </c>
      <c r="AR237" s="17">
        <v>0.77716514329391095</v>
      </c>
      <c r="AS237" s="17"/>
      <c r="AT237" s="17">
        <v>0.757064303973351</v>
      </c>
      <c r="AU237" s="17">
        <v>0.80041170310029197</v>
      </c>
      <c r="AV237" s="17">
        <v>0.80482014027843296</v>
      </c>
      <c r="AW237" s="17">
        <v>0.91979578625978897</v>
      </c>
      <c r="AX237" s="17"/>
      <c r="AY237" s="17">
        <v>0.81249364193228202</v>
      </c>
      <c r="AZ237" s="17">
        <v>0.78401316498099505</v>
      </c>
      <c r="BA237" s="17"/>
      <c r="BB237" s="17">
        <v>0.79255564707696402</v>
      </c>
      <c r="BC237" s="17">
        <v>0.78585144248167105</v>
      </c>
      <c r="BD237" s="17"/>
      <c r="BE237" s="17">
        <v>0.72730013648067005</v>
      </c>
      <c r="BF237" s="17">
        <v>0.79158806843921903</v>
      </c>
      <c r="BG237" s="17"/>
      <c r="BH237" s="17">
        <v>0.70890289405320905</v>
      </c>
      <c r="BI237" s="17">
        <v>0.79311267654615603</v>
      </c>
      <c r="BJ237" s="17"/>
      <c r="BK237" s="17">
        <v>0.78637520994171095</v>
      </c>
      <c r="BL237" s="17">
        <v>0.787096913431931</v>
      </c>
      <c r="BM237" s="17"/>
      <c r="BN237" s="17">
        <v>0.69855792532083405</v>
      </c>
      <c r="BO237" s="17">
        <v>0.78892793657374805</v>
      </c>
      <c r="BP237" s="17"/>
      <c r="BQ237" s="17">
        <v>0.82906584158378505</v>
      </c>
      <c r="BR237" s="17">
        <v>0.78597781489029594</v>
      </c>
      <c r="BS237" s="17"/>
      <c r="BT237" s="17">
        <v>0.82198357429151003</v>
      </c>
      <c r="BU237" s="17">
        <v>0.78428148065888903</v>
      </c>
      <c r="BV237" s="17"/>
      <c r="BW237" s="17">
        <v>0.80627625999823005</v>
      </c>
      <c r="BX237" s="17">
        <v>0.77718252612074601</v>
      </c>
      <c r="BY237" s="17"/>
      <c r="BZ237" s="17">
        <v>0.80627625999823005</v>
      </c>
      <c r="CA237" s="17">
        <v>0.77718252612074601</v>
      </c>
    </row>
    <row r="238" spans="2:79" x14ac:dyDescent="0.25">
      <c r="B238" t="s">
        <v>200</v>
      </c>
      <c r="C238" s="17">
        <v>0.113160052677563</v>
      </c>
      <c r="D238" s="17">
        <v>0.18294042105559799</v>
      </c>
      <c r="E238" s="17">
        <v>0.146581422591197</v>
      </c>
      <c r="F238" s="17">
        <v>0.120529632015185</v>
      </c>
      <c r="G238" s="17">
        <v>5.6987495304345402E-2</v>
      </c>
      <c r="H238" s="17">
        <v>0.12954985788710999</v>
      </c>
      <c r="I238" s="17">
        <v>9.4352430937555007E-2</v>
      </c>
      <c r="J238" s="17">
        <v>5.6406051207768197E-2</v>
      </c>
      <c r="K238" s="17">
        <v>8.0865248054762098E-2</v>
      </c>
      <c r="L238" s="17">
        <v>6.40450797974743E-2</v>
      </c>
      <c r="M238" s="17"/>
      <c r="N238" s="17">
        <v>0.11591815367646501</v>
      </c>
      <c r="O238" s="17">
        <v>7.7097817737053501E-2</v>
      </c>
      <c r="P238" s="17">
        <v>7.9253459060378506E-2</v>
      </c>
      <c r="Q238" s="17">
        <v>7.8767190022855399E-2</v>
      </c>
      <c r="R238" s="17"/>
      <c r="S238" s="17">
        <v>0.14873555934018001</v>
      </c>
      <c r="T238" s="17">
        <v>7.7392633045957906E-2</v>
      </c>
      <c r="U238" s="17">
        <v>8.0075820131442793E-2</v>
      </c>
      <c r="V238" s="17">
        <v>0.10073244800282199</v>
      </c>
      <c r="W238" s="17">
        <v>0.12920033017486199</v>
      </c>
      <c r="X238" s="17">
        <v>0.15183371228912501</v>
      </c>
      <c r="Y238" s="17">
        <v>7.8979825180423999E-2</v>
      </c>
      <c r="Z238" s="17"/>
      <c r="AA238" s="17">
        <v>0.101535546184486</v>
      </c>
      <c r="AB238" s="17">
        <v>0.119171991667312</v>
      </c>
      <c r="AC238" s="17"/>
      <c r="AD238" s="17">
        <v>0.104963420264045</v>
      </c>
      <c r="AE238" s="17">
        <v>0.10010733883620999</v>
      </c>
      <c r="AF238" s="17">
        <v>9.8412160036348506E-2</v>
      </c>
      <c r="AG238" s="17"/>
      <c r="AH238" s="17">
        <v>9.7214076989981704E-2</v>
      </c>
      <c r="AI238" s="17">
        <v>0.113750121988922</v>
      </c>
      <c r="AJ238" s="17"/>
      <c r="AK238" s="17">
        <v>0.116363262355884</v>
      </c>
      <c r="AL238" s="17">
        <v>0.1110142691749</v>
      </c>
      <c r="AM238" s="17"/>
      <c r="AN238" s="17">
        <v>0.11322793462762699</v>
      </c>
      <c r="AO238" s="17">
        <v>7.8767190022855399E-2</v>
      </c>
      <c r="AP238" s="17"/>
      <c r="AQ238" s="17">
        <v>8.5589895358564594E-2</v>
      </c>
      <c r="AR238" s="17">
        <v>0.120308286799782</v>
      </c>
      <c r="AS238" s="17"/>
      <c r="AT238" s="17">
        <v>0.128244456020599</v>
      </c>
      <c r="AU238" s="17">
        <v>0.112211926878606</v>
      </c>
      <c r="AV238" s="17">
        <v>9.7929214067797005E-2</v>
      </c>
      <c r="AW238" s="17">
        <v>6.7935644445311499E-3</v>
      </c>
      <c r="AX238" s="17"/>
      <c r="AY238" s="17">
        <v>0.102891018185174</v>
      </c>
      <c r="AZ238" s="17">
        <v>0.11438729876626701</v>
      </c>
      <c r="BA238" s="17"/>
      <c r="BB238" s="17">
        <v>0.101408426180401</v>
      </c>
      <c r="BC238" s="17">
        <v>0.115722917046513</v>
      </c>
      <c r="BD238" s="17"/>
      <c r="BE238" s="17">
        <v>0.15383837898487299</v>
      </c>
      <c r="BF238" s="17">
        <v>0.110073052924098</v>
      </c>
      <c r="BG238" s="17"/>
      <c r="BH238" s="17">
        <v>0.16048214180209799</v>
      </c>
      <c r="BI238" s="17">
        <v>0.109491074722616</v>
      </c>
      <c r="BJ238" s="17"/>
      <c r="BK238" s="17">
        <v>0.12721812652536099</v>
      </c>
      <c r="BL238" s="17">
        <v>0.112260294736126</v>
      </c>
      <c r="BM238" s="17"/>
      <c r="BN238" s="17">
        <v>0.13851676856292</v>
      </c>
      <c r="BO238" s="17">
        <v>0.11262296893736801</v>
      </c>
      <c r="BP238" s="17"/>
      <c r="BQ238" s="17">
        <v>7.7129075823563098E-2</v>
      </c>
      <c r="BR238" s="17">
        <v>0.114082591493017</v>
      </c>
      <c r="BS238" s="17"/>
      <c r="BT238" s="17">
        <v>9.1776463144915901E-2</v>
      </c>
      <c r="BU238" s="17">
        <v>0.114857035694339</v>
      </c>
      <c r="BV238" s="17"/>
      <c r="BW238" s="17">
        <v>0.101696331721947</v>
      </c>
      <c r="BX238" s="17">
        <v>0.119046725791403</v>
      </c>
      <c r="BY238" s="17"/>
      <c r="BZ238" s="17">
        <v>0.101696331721947</v>
      </c>
      <c r="CA238" s="17">
        <v>0.119046725791403</v>
      </c>
    </row>
    <row r="239" spans="2:79" x14ac:dyDescent="0.25">
      <c r="B239" t="s">
        <v>166</v>
      </c>
      <c r="C239" s="17">
        <v>0.67389344814912999</v>
      </c>
      <c r="D239" s="17">
        <v>0.55806745863965801</v>
      </c>
      <c r="E239" s="17">
        <v>0.58320389065681899</v>
      </c>
      <c r="F239" s="17">
        <v>0.59584627701165205</v>
      </c>
      <c r="G239" s="17">
        <v>0.82069729851962103</v>
      </c>
      <c r="H239" s="17">
        <v>0.63430803265563296</v>
      </c>
      <c r="I239" s="17">
        <v>0.72800927071823496</v>
      </c>
      <c r="J239" s="17">
        <v>0.811412842258464</v>
      </c>
      <c r="K239" s="17">
        <v>0.72309654322462902</v>
      </c>
      <c r="L239" s="17">
        <v>0.81061912460760199</v>
      </c>
      <c r="M239" s="17"/>
      <c r="N239" s="17">
        <v>0.67041343518935104</v>
      </c>
      <c r="O239" s="17">
        <v>0.720299613409075</v>
      </c>
      <c r="P239" s="17">
        <v>0.70363923519850302</v>
      </c>
      <c r="Q239" s="17">
        <v>0.75388213490868405</v>
      </c>
      <c r="R239" s="17"/>
      <c r="S239" s="17">
        <v>0.59957448336703201</v>
      </c>
      <c r="T239" s="17">
        <v>0.70495860619767703</v>
      </c>
      <c r="U239" s="17">
        <v>0.76977905679998404</v>
      </c>
      <c r="V239" s="17">
        <v>0.70376777269629898</v>
      </c>
      <c r="W239" s="17">
        <v>0.64891345997415395</v>
      </c>
      <c r="X239" s="17">
        <v>0.62043381301624201</v>
      </c>
      <c r="Y239" s="17">
        <v>0.75065859994903095</v>
      </c>
      <c r="Z239" s="17"/>
      <c r="AA239" s="17">
        <v>0.70494305301868299</v>
      </c>
      <c r="AB239" s="17">
        <v>0.65783527568023903</v>
      </c>
      <c r="AC239" s="17"/>
      <c r="AD239" s="17">
        <v>0.70779959976555096</v>
      </c>
      <c r="AE239" s="17">
        <v>0.61777531418050302</v>
      </c>
      <c r="AF239" s="17">
        <v>0.73228995199389801</v>
      </c>
      <c r="AG239" s="17"/>
      <c r="AH239" s="17">
        <v>0.70943648377097301</v>
      </c>
      <c r="AI239" s="17">
        <v>0.67257820379131295</v>
      </c>
      <c r="AJ239" s="17"/>
      <c r="AK239" s="17">
        <v>0.66058643889052804</v>
      </c>
      <c r="AL239" s="17">
        <v>0.68280761980955496</v>
      </c>
      <c r="AM239" s="17"/>
      <c r="AN239" s="17">
        <v>0.67373557271739204</v>
      </c>
      <c r="AO239" s="17">
        <v>0.75388213490868405</v>
      </c>
      <c r="AP239" s="17"/>
      <c r="AQ239" s="17">
        <v>0.73960219580303399</v>
      </c>
      <c r="AR239" s="17">
        <v>0.65685685649412895</v>
      </c>
      <c r="AS239" s="17"/>
      <c r="AT239" s="17">
        <v>0.62881984795275203</v>
      </c>
      <c r="AU239" s="17">
        <v>0.68819977622168604</v>
      </c>
      <c r="AV239" s="17">
        <v>0.70689092621063598</v>
      </c>
      <c r="AW239" s="17">
        <v>0.91300222181525803</v>
      </c>
      <c r="AX239" s="17"/>
      <c r="AY239" s="17">
        <v>0.70960262374710803</v>
      </c>
      <c r="AZ239" s="17">
        <v>0.66962586621472797</v>
      </c>
      <c r="BA239" s="17"/>
      <c r="BB239" s="17">
        <v>0.691147220896563</v>
      </c>
      <c r="BC239" s="17">
        <v>0.670128525435158</v>
      </c>
      <c r="BD239" s="17"/>
      <c r="BE239" s="17">
        <v>0.57346175749579797</v>
      </c>
      <c r="BF239" s="17">
        <v>0.68151501551512195</v>
      </c>
      <c r="BG239" s="17"/>
      <c r="BH239" s="17">
        <v>0.54842075225111098</v>
      </c>
      <c r="BI239" s="17">
        <v>0.68362160182354104</v>
      </c>
      <c r="BJ239" s="17"/>
      <c r="BK239" s="17">
        <v>0.65915708341635004</v>
      </c>
      <c r="BL239" s="17">
        <v>0.67483661869580502</v>
      </c>
      <c r="BM239" s="17"/>
      <c r="BN239" s="17">
        <v>0.56004115675791399</v>
      </c>
      <c r="BO239" s="17">
        <v>0.67630496763638004</v>
      </c>
      <c r="BP239" s="17"/>
      <c r="BQ239" s="17">
        <v>0.75193676576022195</v>
      </c>
      <c r="BR239" s="17">
        <v>0.67189522339727903</v>
      </c>
      <c r="BS239" s="17"/>
      <c r="BT239" s="17">
        <v>0.73020711114659398</v>
      </c>
      <c r="BU239" s="17">
        <v>0.66942444496455</v>
      </c>
      <c r="BV239" s="17"/>
      <c r="BW239" s="17">
        <v>0.70457992827628202</v>
      </c>
      <c r="BX239" s="17">
        <v>0.65813580032934305</v>
      </c>
      <c r="BY239" s="17"/>
      <c r="BZ239" s="17">
        <v>0.70457992827628202</v>
      </c>
      <c r="CA239" s="17">
        <v>0.65813580032934305</v>
      </c>
    </row>
    <row r="240" spans="2:79" x14ac:dyDescent="0.25">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c r="CA240" s="17"/>
    </row>
    <row r="241" spans="2:79" x14ac:dyDescent="0.25">
      <c r="B241" s="6" t="s">
        <v>204</v>
      </c>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c r="CA241" s="17"/>
    </row>
    <row r="242" spans="2:79" x14ac:dyDescent="0.25">
      <c r="B242" s="24" t="s">
        <v>77</v>
      </c>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c r="CA242" s="17"/>
    </row>
    <row r="243" spans="2:79" x14ac:dyDescent="0.25">
      <c r="B243" t="s">
        <v>194</v>
      </c>
      <c r="C243" s="17">
        <v>0.33282933655778102</v>
      </c>
      <c r="D243" s="17">
        <v>0.24356341943243401</v>
      </c>
      <c r="E243" s="17">
        <v>0.297429371807653</v>
      </c>
      <c r="F243" s="17">
        <v>0.228611989612894</v>
      </c>
      <c r="G243" s="17">
        <v>0.49184287039738001</v>
      </c>
      <c r="H243" s="17">
        <v>0.22817534998300901</v>
      </c>
      <c r="I243" s="17">
        <v>0.41698718402130203</v>
      </c>
      <c r="J243" s="17">
        <v>0.44965453543178302</v>
      </c>
      <c r="K243" s="17">
        <v>0.44748264153480599</v>
      </c>
      <c r="L243" s="17">
        <v>0.32809024977683199</v>
      </c>
      <c r="M243" s="17"/>
      <c r="N243" s="17">
        <v>0.32960762792612103</v>
      </c>
      <c r="O243" s="17">
        <v>0.37570566254261001</v>
      </c>
      <c r="P243" s="17">
        <v>0.35010639405896399</v>
      </c>
      <c r="Q243" s="17">
        <v>0.45987311800172798</v>
      </c>
      <c r="R243" s="17"/>
      <c r="S243" s="17">
        <v>0.29636625379810799</v>
      </c>
      <c r="T243" s="17">
        <v>0.31289977635280602</v>
      </c>
      <c r="U243" s="17">
        <v>0.30457610243649502</v>
      </c>
      <c r="V243" s="17">
        <v>0.35885712138716602</v>
      </c>
      <c r="W243" s="17">
        <v>0.28192482357950699</v>
      </c>
      <c r="X243" s="17">
        <v>0.38517393657080201</v>
      </c>
      <c r="Y243" s="17">
        <v>0.36372562447415602</v>
      </c>
      <c r="Z243" s="17"/>
      <c r="AA243" s="17">
        <v>0.36458365679938198</v>
      </c>
      <c r="AB243" s="17">
        <v>0.31640609717162499</v>
      </c>
      <c r="AC243" s="17"/>
      <c r="AD243" s="17">
        <v>0.35357608793307599</v>
      </c>
      <c r="AE243" s="17">
        <v>0.39633020390169799</v>
      </c>
      <c r="AF243" s="17">
        <v>0.356170975113136</v>
      </c>
      <c r="AG243" s="17"/>
      <c r="AH243" s="17">
        <v>0.29804120954733099</v>
      </c>
      <c r="AI243" s="17">
        <v>0.33411662934180097</v>
      </c>
      <c r="AJ243" s="17"/>
      <c r="AK243" s="17">
        <v>0.319346432026333</v>
      </c>
      <c r="AL243" s="17">
        <v>0.34186114892842001</v>
      </c>
      <c r="AM243" s="17"/>
      <c r="AN243" s="17">
        <v>0.33257859059782302</v>
      </c>
      <c r="AO243" s="17">
        <v>0.45987311800172798</v>
      </c>
      <c r="AP243" s="17"/>
      <c r="AQ243" s="17">
        <v>0.40206272728072701</v>
      </c>
      <c r="AR243" s="17">
        <v>0.31487780305714003</v>
      </c>
      <c r="AS243" s="17"/>
      <c r="AT243" s="17">
        <v>0.28725669674792698</v>
      </c>
      <c r="AU243" s="17">
        <v>0.35531866946563301</v>
      </c>
      <c r="AV243" s="17">
        <v>0.35996892057198399</v>
      </c>
      <c r="AW243" s="17">
        <v>0.499870285977219</v>
      </c>
      <c r="AX243" s="17"/>
      <c r="AY243" s="17">
        <v>0.43934855217476398</v>
      </c>
      <c r="AZ243" s="17">
        <v>0.32009779552304601</v>
      </c>
      <c r="BA243" s="17"/>
      <c r="BB243" s="17">
        <v>0.306799736701661</v>
      </c>
      <c r="BC243" s="17">
        <v>0.33850702731148802</v>
      </c>
      <c r="BD243" s="17"/>
      <c r="BE243" s="17">
        <v>0.35092903737695202</v>
      </c>
      <c r="BF243" s="17">
        <v>0.331455803675473</v>
      </c>
      <c r="BG243" s="17"/>
      <c r="BH243" s="17">
        <v>0.277011538941899</v>
      </c>
      <c r="BI243" s="17">
        <v>0.33715694566932802</v>
      </c>
      <c r="BJ243" s="17"/>
      <c r="BK243" s="17">
        <v>0.339229506446177</v>
      </c>
      <c r="BL243" s="17">
        <v>0.33241971238190099</v>
      </c>
      <c r="BM243" s="17"/>
      <c r="BN243" s="17">
        <v>0.45981744427086801</v>
      </c>
      <c r="BO243" s="17">
        <v>0.33013962013241299</v>
      </c>
      <c r="BP243" s="17"/>
      <c r="BQ243" s="17">
        <v>0.42737747566235201</v>
      </c>
      <c r="BR243" s="17">
        <v>0.33040855269274799</v>
      </c>
      <c r="BS243" s="17"/>
      <c r="BT243" s="17">
        <v>0.38643804030554302</v>
      </c>
      <c r="BU243" s="17">
        <v>0.32857505411438998</v>
      </c>
      <c r="BV243" s="17"/>
      <c r="BW243" s="17">
        <v>0.36406478366190897</v>
      </c>
      <c r="BX243" s="17">
        <v>0.31678919935465699</v>
      </c>
      <c r="BY243" s="17"/>
      <c r="BZ243" s="17">
        <v>0.36406478366190897</v>
      </c>
      <c r="CA243" s="17">
        <v>0.31678919935465699</v>
      </c>
    </row>
    <row r="244" spans="2:79" x14ac:dyDescent="0.25">
      <c r="B244" t="s">
        <v>195</v>
      </c>
      <c r="C244" s="17">
        <v>0.44333250823408699</v>
      </c>
      <c r="D244" s="17">
        <v>0.46294337523677398</v>
      </c>
      <c r="E244" s="17">
        <v>0.46633873434747503</v>
      </c>
      <c r="F244" s="17">
        <v>0.48424855908094599</v>
      </c>
      <c r="G244" s="17">
        <v>0.34229539725786301</v>
      </c>
      <c r="H244" s="17">
        <v>0.52329281232178204</v>
      </c>
      <c r="I244" s="17">
        <v>0.38099566988167799</v>
      </c>
      <c r="J244" s="17">
        <v>0.395225173477182</v>
      </c>
      <c r="K244" s="17">
        <v>0.38716362885283201</v>
      </c>
      <c r="L244" s="17">
        <v>0.58399893421219196</v>
      </c>
      <c r="M244" s="17"/>
      <c r="N244" s="17">
        <v>0.44414395872864698</v>
      </c>
      <c r="O244" s="17">
        <v>0.42507658284647998</v>
      </c>
      <c r="P244" s="17">
        <v>0.488224392572361</v>
      </c>
      <c r="Q244" s="17">
        <v>0.39579887031816802</v>
      </c>
      <c r="R244" s="17"/>
      <c r="S244" s="17">
        <v>0.44450532876444399</v>
      </c>
      <c r="T244" s="17">
        <v>0.52152985403215602</v>
      </c>
      <c r="U244" s="17">
        <v>0.48550467510180201</v>
      </c>
      <c r="V244" s="17">
        <v>0.43378923091329602</v>
      </c>
      <c r="W244" s="17">
        <v>0.477046729628401</v>
      </c>
      <c r="X244" s="17">
        <v>0.40110618957730099</v>
      </c>
      <c r="Y244" s="17">
        <v>0.45343548385103</v>
      </c>
      <c r="Z244" s="17"/>
      <c r="AA244" s="17">
        <v>0.44876881791211298</v>
      </c>
      <c r="AB244" s="17">
        <v>0.440520865139849</v>
      </c>
      <c r="AC244" s="17"/>
      <c r="AD244" s="17">
        <v>0.465277237312828</v>
      </c>
      <c r="AE244" s="17">
        <v>0.44540668043406501</v>
      </c>
      <c r="AF244" s="17">
        <v>0.46943983924268801</v>
      </c>
      <c r="AG244" s="17"/>
      <c r="AH244" s="17">
        <v>0.59463663005703804</v>
      </c>
      <c r="AI244" s="17">
        <v>0.43773368125048401</v>
      </c>
      <c r="AJ244" s="17"/>
      <c r="AK244" s="17">
        <v>0.456341467062444</v>
      </c>
      <c r="AL244" s="17">
        <v>0.43461817854340001</v>
      </c>
      <c r="AM244" s="17"/>
      <c r="AN244" s="17">
        <v>0.44342632524373499</v>
      </c>
      <c r="AO244" s="17">
        <v>0.39579887031816802</v>
      </c>
      <c r="AP244" s="17"/>
      <c r="AQ244" s="17">
        <v>0.42911669389400098</v>
      </c>
      <c r="AR244" s="17">
        <v>0.44701852829897398</v>
      </c>
      <c r="AS244" s="17"/>
      <c r="AT244" s="17">
        <v>0.442908510522246</v>
      </c>
      <c r="AU244" s="17">
        <v>0.430904938408746</v>
      </c>
      <c r="AV244" s="17">
        <v>0.47021865253207901</v>
      </c>
      <c r="AW244" s="17">
        <v>0.426310540974843</v>
      </c>
      <c r="AX244" s="17"/>
      <c r="AY244" s="17">
        <v>0.40868277187008201</v>
      </c>
      <c r="AZ244" s="17">
        <v>0.44747396325519101</v>
      </c>
      <c r="BA244" s="17"/>
      <c r="BB244" s="17">
        <v>0.47588490525467397</v>
      </c>
      <c r="BC244" s="17">
        <v>0.43623017719555002</v>
      </c>
      <c r="BD244" s="17"/>
      <c r="BE244" s="17">
        <v>0.41686454065081902</v>
      </c>
      <c r="BF244" s="17">
        <v>0.44534108418606899</v>
      </c>
      <c r="BG244" s="17"/>
      <c r="BH244" s="17">
        <v>0.43545241906968901</v>
      </c>
      <c r="BI244" s="17">
        <v>0.44394345934868201</v>
      </c>
      <c r="BJ244" s="17"/>
      <c r="BK244" s="17">
        <v>0.38902819813628398</v>
      </c>
      <c r="BL244" s="17">
        <v>0.44680809695414198</v>
      </c>
      <c r="BM244" s="17"/>
      <c r="BN244" s="17">
        <v>0.34541994320015701</v>
      </c>
      <c r="BO244" s="17">
        <v>0.44540637986793102</v>
      </c>
      <c r="BP244" s="17"/>
      <c r="BQ244" s="17">
        <v>0.43549835315518198</v>
      </c>
      <c r="BR244" s="17">
        <v>0.44353309172933902</v>
      </c>
      <c r="BS244" s="17"/>
      <c r="BT244" s="17">
        <v>0.471260662842648</v>
      </c>
      <c r="BU244" s="17">
        <v>0.441116184213522</v>
      </c>
      <c r="BV244" s="17"/>
      <c r="BW244" s="17">
        <v>0.44901211112629602</v>
      </c>
      <c r="BX244" s="17">
        <v>0.44041589848149998</v>
      </c>
      <c r="BY244" s="17"/>
      <c r="BZ244" s="17">
        <v>0.44901211112629602</v>
      </c>
      <c r="CA244" s="17">
        <v>0.44041589848149998</v>
      </c>
    </row>
    <row r="245" spans="2:79" x14ac:dyDescent="0.25">
      <c r="B245" t="s">
        <v>196</v>
      </c>
      <c r="C245" s="17">
        <v>0.118152476925897</v>
      </c>
      <c r="D245" s="17">
        <v>0.12763909962241901</v>
      </c>
      <c r="E245" s="17">
        <v>0.135459420141334</v>
      </c>
      <c r="F245" s="17">
        <v>0.179857069256038</v>
      </c>
      <c r="G245" s="17">
        <v>9.3256804132106699E-2</v>
      </c>
      <c r="H245" s="17">
        <v>0.123252250850185</v>
      </c>
      <c r="I245" s="17">
        <v>9.4366390968133804E-2</v>
      </c>
      <c r="J245" s="17">
        <v>0.108044046400998</v>
      </c>
      <c r="K245" s="17">
        <v>7.7722274885075202E-2</v>
      </c>
      <c r="L245" s="17">
        <v>2.0275885433227302E-2</v>
      </c>
      <c r="M245" s="17"/>
      <c r="N245" s="17">
        <v>0.118718210892372</v>
      </c>
      <c r="O245" s="17">
        <v>0.11187109621265499</v>
      </c>
      <c r="P245" s="17">
        <v>0.10947550936737301</v>
      </c>
      <c r="Q245" s="17">
        <v>8.5645329927388103E-2</v>
      </c>
      <c r="R245" s="17"/>
      <c r="S245" s="17">
        <v>0.13816238130892999</v>
      </c>
      <c r="T245" s="17">
        <v>0.122214380243827</v>
      </c>
      <c r="U245" s="17">
        <v>8.5043775017589099E-2</v>
      </c>
      <c r="V245" s="17">
        <v>0.113886096436893</v>
      </c>
      <c r="W245" s="17">
        <v>0.14190765360479199</v>
      </c>
      <c r="X245" s="17">
        <v>8.5742950907331805E-2</v>
      </c>
      <c r="Y245" s="17">
        <v>7.8412753532749693E-2</v>
      </c>
      <c r="Z245" s="17"/>
      <c r="AA245" s="17">
        <v>0.102438458596827</v>
      </c>
      <c r="AB245" s="17">
        <v>0.12627972017258701</v>
      </c>
      <c r="AC245" s="17"/>
      <c r="AD245" s="17">
        <v>9.7984774639086905E-2</v>
      </c>
      <c r="AE245" s="17">
        <v>6.22152580995467E-2</v>
      </c>
      <c r="AF245" s="17">
        <v>9.9557315872403102E-2</v>
      </c>
      <c r="AG245" s="17"/>
      <c r="AH245" s="17">
        <v>6.89491061046658E-2</v>
      </c>
      <c r="AI245" s="17">
        <v>0.11997318846315801</v>
      </c>
      <c r="AJ245" s="17"/>
      <c r="AK245" s="17">
        <v>0.107412260745925</v>
      </c>
      <c r="AL245" s="17">
        <v>0.125347040762744</v>
      </c>
      <c r="AM245" s="17"/>
      <c r="AN245" s="17">
        <v>0.118216636191994</v>
      </c>
      <c r="AO245" s="17">
        <v>8.5645329927388103E-2</v>
      </c>
      <c r="AP245" s="17"/>
      <c r="AQ245" s="17">
        <v>9.4281499580670697E-2</v>
      </c>
      <c r="AR245" s="17">
        <v>0.124341985269071</v>
      </c>
      <c r="AS245" s="17"/>
      <c r="AT245" s="17">
        <v>0.14139205719143899</v>
      </c>
      <c r="AU245" s="17">
        <v>0.105272401997642</v>
      </c>
      <c r="AV245" s="17">
        <v>0.105181201598922</v>
      </c>
      <c r="AW245" s="17">
        <v>6.9540426896965296E-2</v>
      </c>
      <c r="AX245" s="17"/>
      <c r="AY245" s="17">
        <v>9.13481987974612E-2</v>
      </c>
      <c r="AZ245" s="17">
        <v>0.121356215940703</v>
      </c>
      <c r="BA245" s="17"/>
      <c r="BB245" s="17">
        <v>0.12924535344886201</v>
      </c>
      <c r="BC245" s="17">
        <v>0.115736291759604</v>
      </c>
      <c r="BD245" s="17"/>
      <c r="BE245" s="17">
        <v>0.10575612733470199</v>
      </c>
      <c r="BF245" s="17">
        <v>0.119093199314305</v>
      </c>
      <c r="BG245" s="17"/>
      <c r="BH245" s="17">
        <v>0.117475390093376</v>
      </c>
      <c r="BI245" s="17">
        <v>0.118204972138372</v>
      </c>
      <c r="BJ245" s="17"/>
      <c r="BK245" s="17">
        <v>0.144772515387321</v>
      </c>
      <c r="BL245" s="17">
        <v>0.116448739133495</v>
      </c>
      <c r="BM245" s="17"/>
      <c r="BN245" s="17">
        <v>0.12526203054473001</v>
      </c>
      <c r="BO245" s="17">
        <v>0.11800189051674401</v>
      </c>
      <c r="BP245" s="17"/>
      <c r="BQ245" s="17">
        <v>7.5360045729613898E-2</v>
      </c>
      <c r="BR245" s="17">
        <v>0.119248122255002</v>
      </c>
      <c r="BS245" s="17"/>
      <c r="BT245" s="17">
        <v>7.98210879289524E-2</v>
      </c>
      <c r="BU245" s="17">
        <v>0.12119438138991399</v>
      </c>
      <c r="BV245" s="17"/>
      <c r="BW245" s="17">
        <v>0.102539379027935</v>
      </c>
      <c r="BX245" s="17">
        <v>0.126170170145215</v>
      </c>
      <c r="BY245" s="17"/>
      <c r="BZ245" s="17">
        <v>0.102539379027935</v>
      </c>
      <c r="CA245" s="17">
        <v>0.126170170145215</v>
      </c>
    </row>
    <row r="246" spans="2:79" x14ac:dyDescent="0.25">
      <c r="B246" t="s">
        <v>197</v>
      </c>
      <c r="C246" s="17">
        <v>7.6532801239286505E-2</v>
      </c>
      <c r="D246" s="17">
        <v>0.107997340746962</v>
      </c>
      <c r="E246" s="17">
        <v>6.1933787609021303E-2</v>
      </c>
      <c r="F246" s="17">
        <v>7.9601840259485399E-2</v>
      </c>
      <c r="G246" s="17">
        <v>4.6356171229720897E-2</v>
      </c>
      <c r="H246" s="17">
        <v>9.6059462477975394E-2</v>
      </c>
      <c r="I246" s="17">
        <v>9.9976326989805006E-2</v>
      </c>
      <c r="J246" s="17">
        <v>3.9141985806454303E-2</v>
      </c>
      <c r="K246" s="17">
        <v>6.9392654877202295E-2</v>
      </c>
      <c r="L246" s="17">
        <v>3.3852459721015499E-2</v>
      </c>
      <c r="M246" s="17"/>
      <c r="N246" s="17">
        <v>7.7568601332363901E-2</v>
      </c>
      <c r="O246" s="17">
        <v>6.7198050814821803E-2</v>
      </c>
      <c r="P246" s="17">
        <v>4.1632527787743803E-2</v>
      </c>
      <c r="Q246" s="17">
        <v>4.4743796234621297E-2</v>
      </c>
      <c r="R246" s="17"/>
      <c r="S246" s="17">
        <v>9.82261722822029E-2</v>
      </c>
      <c r="T246" s="17">
        <v>2.7436538162722599E-2</v>
      </c>
      <c r="U246" s="17">
        <v>9.4170670693933894E-2</v>
      </c>
      <c r="V246" s="17">
        <v>6.2627479797028304E-2</v>
      </c>
      <c r="W246" s="17">
        <v>8.5933215161163506E-2</v>
      </c>
      <c r="X246" s="17">
        <v>8.5937305500278893E-2</v>
      </c>
      <c r="Y246" s="17">
        <v>6.3144345087392598E-2</v>
      </c>
      <c r="Z246" s="17"/>
      <c r="AA246" s="17">
        <v>7.1559521037898102E-2</v>
      </c>
      <c r="AB246" s="17">
        <v>7.91049668740849E-2</v>
      </c>
      <c r="AC246" s="17"/>
      <c r="AD246" s="17">
        <v>6.74699454500403E-2</v>
      </c>
      <c r="AE246" s="17">
        <v>6.0361686836176202E-2</v>
      </c>
      <c r="AF246" s="17">
        <v>6.9656510533552707E-2</v>
      </c>
      <c r="AG246" s="17"/>
      <c r="AH246" s="17">
        <v>2.90989042223469E-2</v>
      </c>
      <c r="AI246" s="17">
        <v>7.8288035527395494E-2</v>
      </c>
      <c r="AJ246" s="17"/>
      <c r="AK246" s="17">
        <v>8.1350550397558494E-2</v>
      </c>
      <c r="AL246" s="17">
        <v>7.3305528781424906E-2</v>
      </c>
      <c r="AM246" s="17"/>
      <c r="AN246" s="17">
        <v>7.6595543110517E-2</v>
      </c>
      <c r="AO246" s="17">
        <v>4.4743796234621297E-2</v>
      </c>
      <c r="AP246" s="17"/>
      <c r="AQ246" s="17">
        <v>5.0733848073852998E-2</v>
      </c>
      <c r="AR246" s="17">
        <v>8.3222214645082102E-2</v>
      </c>
      <c r="AS246" s="17"/>
      <c r="AT246" s="17">
        <v>7.7942229580352101E-2</v>
      </c>
      <c r="AU246" s="17">
        <v>8.7822679395798797E-2</v>
      </c>
      <c r="AV246" s="17">
        <v>5.6741325489548203E-2</v>
      </c>
      <c r="AW246" s="17">
        <v>4.0517298645582102E-3</v>
      </c>
      <c r="AX246" s="17"/>
      <c r="AY246" s="17">
        <v>5.4396934329956202E-2</v>
      </c>
      <c r="AZ246" s="17">
        <v>7.9178555775340706E-2</v>
      </c>
      <c r="BA246" s="17"/>
      <c r="BB246" s="17">
        <v>6.8314285240123604E-2</v>
      </c>
      <c r="BC246" s="17">
        <v>7.8325082078633507E-2</v>
      </c>
      <c r="BD246" s="17"/>
      <c r="BE246" s="17">
        <v>8.0671226726067705E-2</v>
      </c>
      <c r="BF246" s="17">
        <v>7.6218748341735101E-2</v>
      </c>
      <c r="BG246" s="17"/>
      <c r="BH246" s="17">
        <v>0.13434031730891699</v>
      </c>
      <c r="BI246" s="17">
        <v>7.2050927286100394E-2</v>
      </c>
      <c r="BJ246" s="17"/>
      <c r="BK246" s="17">
        <v>0.11313153148563</v>
      </c>
      <c r="BL246" s="17">
        <v>7.4190406431517794E-2</v>
      </c>
      <c r="BM246" s="17"/>
      <c r="BN246" s="17">
        <v>4.6633877084340997E-2</v>
      </c>
      <c r="BO246" s="17">
        <v>7.7166085952702995E-2</v>
      </c>
      <c r="BP246" s="17"/>
      <c r="BQ246" s="17">
        <v>4.7801727627605498E-2</v>
      </c>
      <c r="BR246" s="17">
        <v>7.7268423537968603E-2</v>
      </c>
      <c r="BS246" s="17"/>
      <c r="BT246" s="17">
        <v>3.6016799659951297E-2</v>
      </c>
      <c r="BU246" s="17">
        <v>7.9748072308073806E-2</v>
      </c>
      <c r="BV246" s="17"/>
      <c r="BW246" s="17">
        <v>7.1728131993746794E-2</v>
      </c>
      <c r="BX246" s="17">
        <v>7.9000111973055495E-2</v>
      </c>
      <c r="BY246" s="17"/>
      <c r="BZ246" s="17">
        <v>7.1728131993746794E-2</v>
      </c>
      <c r="CA246" s="17">
        <v>7.9000111973055495E-2</v>
      </c>
    </row>
    <row r="247" spans="2:79" x14ac:dyDescent="0.25">
      <c r="B247" t="s">
        <v>198</v>
      </c>
      <c r="C247" s="17">
        <v>1.8504548647213001E-2</v>
      </c>
      <c r="D247" s="17">
        <v>3.4306446588496797E-2</v>
      </c>
      <c r="E247" s="17">
        <v>2.5951512831881601E-2</v>
      </c>
      <c r="F247" s="17">
        <v>2.4938529192474902E-2</v>
      </c>
      <c r="G247" s="17">
        <v>1.10384393752485E-2</v>
      </c>
      <c r="H247" s="17">
        <v>1.8132215310541301E-2</v>
      </c>
      <c r="I247" s="17">
        <v>7.67442813908162E-3</v>
      </c>
      <c r="J247" s="17">
        <v>7.9342588835822504E-3</v>
      </c>
      <c r="K247" s="17">
        <v>3.1736093994720401E-3</v>
      </c>
      <c r="L247" s="17">
        <v>1.38433339839347E-2</v>
      </c>
      <c r="M247" s="17"/>
      <c r="N247" s="17">
        <v>1.8789582718202399E-2</v>
      </c>
      <c r="O247" s="17">
        <v>1.59589868771229E-2</v>
      </c>
      <c r="P247" s="17">
        <v>8.0144368027883703E-3</v>
      </c>
      <c r="Q247" s="17">
        <v>1.34173349787635E-2</v>
      </c>
      <c r="R247" s="17"/>
      <c r="S247" s="17">
        <v>1.65387094132253E-2</v>
      </c>
      <c r="T247" s="17">
        <v>6.2675898333373102E-3</v>
      </c>
      <c r="U247" s="17">
        <v>1.56950608734229E-2</v>
      </c>
      <c r="V247" s="17">
        <v>1.8154168856706902E-2</v>
      </c>
      <c r="W247" s="17">
        <v>1.31875780261361E-2</v>
      </c>
      <c r="X247" s="17">
        <v>3.6866517344872902E-2</v>
      </c>
      <c r="Y247" s="17">
        <v>2.03038658668039E-2</v>
      </c>
      <c r="Z247" s="17"/>
      <c r="AA247" s="17">
        <v>1.08309564305874E-2</v>
      </c>
      <c r="AB247" s="17">
        <v>2.2473307574077901E-2</v>
      </c>
      <c r="AC247" s="17"/>
      <c r="AD247" s="17">
        <v>1.5691954664968599E-2</v>
      </c>
      <c r="AE247" s="17">
        <v>2.4592981917287E-2</v>
      </c>
      <c r="AF247" s="17">
        <v>4.4392937979647398E-3</v>
      </c>
      <c r="AG247" s="17"/>
      <c r="AH247" s="17">
        <v>8.9087190231070205E-3</v>
      </c>
      <c r="AI247" s="17">
        <v>1.8859630777046599E-2</v>
      </c>
      <c r="AJ247" s="17"/>
      <c r="AK247" s="17">
        <v>2.1717856108366702E-2</v>
      </c>
      <c r="AL247" s="17">
        <v>1.63520458233129E-2</v>
      </c>
      <c r="AM247" s="17"/>
      <c r="AN247" s="17">
        <v>1.8514589266756101E-2</v>
      </c>
      <c r="AO247" s="17">
        <v>1.34173349787635E-2</v>
      </c>
      <c r="AP247" s="17"/>
      <c r="AQ247" s="17">
        <v>1.6905142003314201E-2</v>
      </c>
      <c r="AR247" s="17">
        <v>1.8919258971946198E-2</v>
      </c>
      <c r="AS247" s="17"/>
      <c r="AT247" s="17">
        <v>2.6907801280547899E-2</v>
      </c>
      <c r="AU247" s="17">
        <v>1.66956162194439E-2</v>
      </c>
      <c r="AV247" s="17">
        <v>7.7810748912772497E-3</v>
      </c>
      <c r="AW247" s="17">
        <v>2.27016286414005E-4</v>
      </c>
      <c r="AX247" s="17"/>
      <c r="AY247" s="17">
        <v>6.22354282773611E-3</v>
      </c>
      <c r="AZ247" s="17">
        <v>1.99724164739974E-2</v>
      </c>
      <c r="BA247" s="17"/>
      <c r="BB247" s="17">
        <v>1.2659707867568201E-2</v>
      </c>
      <c r="BC247" s="17">
        <v>1.9778706617832899E-2</v>
      </c>
      <c r="BD247" s="17"/>
      <c r="BE247" s="17">
        <v>3.2193543416341897E-2</v>
      </c>
      <c r="BF247" s="17">
        <v>1.7465731230893001E-2</v>
      </c>
      <c r="BG247" s="17"/>
      <c r="BH247" s="17">
        <v>2.9203697129028799E-2</v>
      </c>
      <c r="BI247" s="17">
        <v>1.76750330727302E-2</v>
      </c>
      <c r="BJ247" s="17"/>
      <c r="BK247" s="17">
        <v>8.9077813989258594E-3</v>
      </c>
      <c r="BL247" s="17">
        <v>1.9118761698388401E-2</v>
      </c>
      <c r="BM247" s="17"/>
      <c r="BN247" s="17">
        <v>2.2238023514500799E-2</v>
      </c>
      <c r="BO247" s="17">
        <v>1.8425470465365201E-2</v>
      </c>
      <c r="BP247" s="17"/>
      <c r="BQ247" s="17">
        <v>1.39623978252472E-2</v>
      </c>
      <c r="BR247" s="17">
        <v>1.86208445947217E-2</v>
      </c>
      <c r="BS247" s="17"/>
      <c r="BT247" s="17">
        <v>2.6221406623839899E-2</v>
      </c>
      <c r="BU247" s="17">
        <v>1.7892153809938499E-2</v>
      </c>
      <c r="BV247" s="17"/>
      <c r="BW247" s="17">
        <v>1.0828430462039299E-2</v>
      </c>
      <c r="BX247" s="17">
        <v>2.2446415990015001E-2</v>
      </c>
      <c r="BY247" s="17"/>
      <c r="BZ247" s="17">
        <v>1.0828430462039299E-2</v>
      </c>
      <c r="CA247" s="17">
        <v>2.2446415990015001E-2</v>
      </c>
    </row>
    <row r="248" spans="2:79" x14ac:dyDescent="0.25">
      <c r="B248" t="s">
        <v>75</v>
      </c>
      <c r="C248" s="17">
        <v>1.06483283957357E-2</v>
      </c>
      <c r="D248" s="17">
        <v>2.3550318372915501E-2</v>
      </c>
      <c r="E248" s="17">
        <v>1.28871732626358E-2</v>
      </c>
      <c r="F248" s="17">
        <v>2.74201259816176E-3</v>
      </c>
      <c r="G248" s="17">
        <v>1.5210317607681399E-2</v>
      </c>
      <c r="H248" s="17">
        <v>1.10879090565081E-2</v>
      </c>
      <c r="I248" s="17">
        <v>0</v>
      </c>
      <c r="J248" s="17">
        <v>0</v>
      </c>
      <c r="K248" s="17">
        <v>1.50651904506118E-2</v>
      </c>
      <c r="L248" s="17">
        <v>1.99391368727985E-2</v>
      </c>
      <c r="M248" s="17"/>
      <c r="N248" s="17">
        <v>1.1172018402294599E-2</v>
      </c>
      <c r="O248" s="17">
        <v>4.1896207063103798E-3</v>
      </c>
      <c r="P248" s="17">
        <v>2.5467394107698202E-3</v>
      </c>
      <c r="Q248" s="17">
        <v>5.2155053933157698E-4</v>
      </c>
      <c r="R248" s="17"/>
      <c r="S248" s="17">
        <v>6.2011544330904901E-3</v>
      </c>
      <c r="T248" s="17">
        <v>9.6518613751515794E-3</v>
      </c>
      <c r="U248" s="17">
        <v>1.50097158767578E-2</v>
      </c>
      <c r="V248" s="17">
        <v>1.26859026089103E-2</v>
      </c>
      <c r="W248" s="17">
        <v>0</v>
      </c>
      <c r="X248" s="17">
        <v>5.1731000994126404E-3</v>
      </c>
      <c r="Y248" s="17">
        <v>2.0977927187867399E-2</v>
      </c>
      <c r="Z248" s="17"/>
      <c r="AA248" s="17">
        <v>1.8185892231926499E-3</v>
      </c>
      <c r="AB248" s="17">
        <v>1.5215043067776201E-2</v>
      </c>
      <c r="AC248" s="17"/>
      <c r="AD248" s="17">
        <v>0</v>
      </c>
      <c r="AE248" s="17">
        <v>1.1093188811227801E-2</v>
      </c>
      <c r="AF248" s="17">
        <v>7.36065440255615E-4</v>
      </c>
      <c r="AG248" s="17"/>
      <c r="AH248" s="17">
        <v>3.6543104551134002E-4</v>
      </c>
      <c r="AI248" s="17">
        <v>1.1028834640115601E-2</v>
      </c>
      <c r="AJ248" s="17"/>
      <c r="AK248" s="17">
        <v>1.3831433659373E-2</v>
      </c>
      <c r="AL248" s="17">
        <v>8.5160571606979207E-3</v>
      </c>
      <c r="AM248" s="17"/>
      <c r="AN248" s="17">
        <v>1.06683155891742E-2</v>
      </c>
      <c r="AO248" s="17">
        <v>5.2155053933157698E-4</v>
      </c>
      <c r="AP248" s="17"/>
      <c r="AQ248" s="17">
        <v>6.9000891674343302E-3</v>
      </c>
      <c r="AR248" s="17">
        <v>1.1620209757787299E-2</v>
      </c>
      <c r="AS248" s="17"/>
      <c r="AT248" s="17">
        <v>2.3592704677487301E-2</v>
      </c>
      <c r="AU248" s="17">
        <v>3.9856945127361397E-3</v>
      </c>
      <c r="AV248" s="17">
        <v>1.08824916189528E-4</v>
      </c>
      <c r="AW248" s="17">
        <v>0</v>
      </c>
      <c r="AX248" s="17"/>
      <c r="AY248" s="17">
        <v>0</v>
      </c>
      <c r="AZ248" s="17">
        <v>1.1921053031721701E-2</v>
      </c>
      <c r="BA248" s="17"/>
      <c r="BB248" s="17">
        <v>7.0960114871100504E-3</v>
      </c>
      <c r="BC248" s="17">
        <v>1.14227150368917E-2</v>
      </c>
      <c r="BD248" s="17"/>
      <c r="BE248" s="17">
        <v>1.35855244951171E-2</v>
      </c>
      <c r="BF248" s="17">
        <v>1.04254332515235E-2</v>
      </c>
      <c r="BG248" s="17"/>
      <c r="BH248" s="17">
        <v>6.5166374570893503E-3</v>
      </c>
      <c r="BI248" s="17">
        <v>1.09686624847879E-2</v>
      </c>
      <c r="BJ248" s="17"/>
      <c r="BK248" s="17">
        <v>4.9304671456615696E-3</v>
      </c>
      <c r="BL248" s="17">
        <v>1.1014283400555901E-2</v>
      </c>
      <c r="BM248" s="17"/>
      <c r="BN248" s="17">
        <v>6.2868138540352297E-4</v>
      </c>
      <c r="BO248" s="17">
        <v>1.0860553064843801E-2</v>
      </c>
      <c r="BP248" s="17"/>
      <c r="BQ248" s="17">
        <v>0</v>
      </c>
      <c r="BR248" s="17">
        <v>1.09209651902204E-2</v>
      </c>
      <c r="BS248" s="17"/>
      <c r="BT248" s="17">
        <v>2.4200263906618401E-4</v>
      </c>
      <c r="BU248" s="17">
        <v>1.1474154164161501E-2</v>
      </c>
      <c r="BV248" s="17"/>
      <c r="BW248" s="17">
        <v>1.8271637280737E-3</v>
      </c>
      <c r="BX248" s="17">
        <v>1.51782040555578E-2</v>
      </c>
      <c r="BY248" s="17"/>
      <c r="BZ248" s="17">
        <v>1.8271637280737E-3</v>
      </c>
      <c r="CA248" s="17">
        <v>1.51782040555578E-2</v>
      </c>
    </row>
    <row r="249" spans="2:79" x14ac:dyDescent="0.25">
      <c r="B249" t="s">
        <v>199</v>
      </c>
      <c r="C249" s="17">
        <v>0.77616184479186801</v>
      </c>
      <c r="D249" s="17">
        <v>0.70650679466920796</v>
      </c>
      <c r="E249" s="17">
        <v>0.76376810615512702</v>
      </c>
      <c r="F249" s="17">
        <v>0.71286054869383997</v>
      </c>
      <c r="G249" s="17">
        <v>0.83413826765524202</v>
      </c>
      <c r="H249" s="17">
        <v>0.75146816230479097</v>
      </c>
      <c r="I249" s="17">
        <v>0.79798285390297996</v>
      </c>
      <c r="J249" s="17">
        <v>0.84487970890896502</v>
      </c>
      <c r="K249" s="17">
        <v>0.83464627038763906</v>
      </c>
      <c r="L249" s="17">
        <v>0.91208918398902405</v>
      </c>
      <c r="M249" s="17"/>
      <c r="N249" s="17">
        <v>0.77375158665476795</v>
      </c>
      <c r="O249" s="17">
        <v>0.80078224538909004</v>
      </c>
      <c r="P249" s="17">
        <v>0.83833078663132499</v>
      </c>
      <c r="Q249" s="17">
        <v>0.85567198831989599</v>
      </c>
      <c r="R249" s="17"/>
      <c r="S249" s="17">
        <v>0.74087158256255103</v>
      </c>
      <c r="T249" s="17">
        <v>0.83442963038496099</v>
      </c>
      <c r="U249" s="17">
        <v>0.79008077753829598</v>
      </c>
      <c r="V249" s="17">
        <v>0.79264635230046099</v>
      </c>
      <c r="W249" s="17">
        <v>0.75897155320790799</v>
      </c>
      <c r="X249" s="17">
        <v>0.78628012614810405</v>
      </c>
      <c r="Y249" s="17">
        <v>0.81716110832518596</v>
      </c>
      <c r="Z249" s="17"/>
      <c r="AA249" s="17">
        <v>0.81335247471149497</v>
      </c>
      <c r="AB249" s="17">
        <v>0.75692696231147405</v>
      </c>
      <c r="AC249" s="17"/>
      <c r="AD249" s="17">
        <v>0.81885332524590404</v>
      </c>
      <c r="AE249" s="17">
        <v>0.84173688433576199</v>
      </c>
      <c r="AF249" s="17">
        <v>0.82561081435582395</v>
      </c>
      <c r="AG249" s="17"/>
      <c r="AH249" s="17">
        <v>0.89267783960436897</v>
      </c>
      <c r="AI249" s="17">
        <v>0.77185031059228404</v>
      </c>
      <c r="AJ249" s="17"/>
      <c r="AK249" s="17">
        <v>0.775687899088777</v>
      </c>
      <c r="AL249" s="17">
        <v>0.77647932747182002</v>
      </c>
      <c r="AM249" s="17"/>
      <c r="AN249" s="17">
        <v>0.77600491584155795</v>
      </c>
      <c r="AO249" s="17">
        <v>0.85567198831989599</v>
      </c>
      <c r="AP249" s="17"/>
      <c r="AQ249" s="17">
        <v>0.83117942117472798</v>
      </c>
      <c r="AR249" s="17">
        <v>0.76189633135611301</v>
      </c>
      <c r="AS249" s="17"/>
      <c r="AT249" s="17">
        <v>0.73016520727017298</v>
      </c>
      <c r="AU249" s="17">
        <v>0.78622360787437895</v>
      </c>
      <c r="AV249" s="17">
        <v>0.83018757310406299</v>
      </c>
      <c r="AW249" s="17">
        <v>0.92618082695206205</v>
      </c>
      <c r="AX249" s="17"/>
      <c r="AY249" s="17">
        <v>0.84803132404484605</v>
      </c>
      <c r="AZ249" s="17">
        <v>0.76757175877823702</v>
      </c>
      <c r="BA249" s="17"/>
      <c r="BB249" s="17">
        <v>0.78268464195633602</v>
      </c>
      <c r="BC249" s="17">
        <v>0.77473720450703798</v>
      </c>
      <c r="BD249" s="17"/>
      <c r="BE249" s="17">
        <v>0.76779357802777104</v>
      </c>
      <c r="BF249" s="17">
        <v>0.776796887861543</v>
      </c>
      <c r="BG249" s="17"/>
      <c r="BH249" s="17">
        <v>0.71246395801158902</v>
      </c>
      <c r="BI249" s="17">
        <v>0.78110040501800904</v>
      </c>
      <c r="BJ249" s="17"/>
      <c r="BK249" s="17">
        <v>0.72825770458246097</v>
      </c>
      <c r="BL249" s="17">
        <v>0.77922780933604296</v>
      </c>
      <c r="BM249" s="17"/>
      <c r="BN249" s="17">
        <v>0.80523738747102502</v>
      </c>
      <c r="BO249" s="17">
        <v>0.77554600000034402</v>
      </c>
      <c r="BP249" s="17"/>
      <c r="BQ249" s="17">
        <v>0.862875828817534</v>
      </c>
      <c r="BR249" s="17">
        <v>0.77394164442208702</v>
      </c>
      <c r="BS249" s="17"/>
      <c r="BT249" s="17">
        <v>0.85769870314818997</v>
      </c>
      <c r="BU249" s="17">
        <v>0.76969123832791198</v>
      </c>
      <c r="BV249" s="17"/>
      <c r="BW249" s="17">
        <v>0.813076894788205</v>
      </c>
      <c r="BX249" s="17">
        <v>0.75720509783615697</v>
      </c>
      <c r="BY249" s="17"/>
      <c r="BZ249" s="17">
        <v>0.813076894788205</v>
      </c>
      <c r="CA249" s="17">
        <v>0.75720509783615697</v>
      </c>
    </row>
    <row r="250" spans="2:79" x14ac:dyDescent="0.25">
      <c r="B250" t="s">
        <v>200</v>
      </c>
      <c r="C250" s="17">
        <v>9.5037349886499395E-2</v>
      </c>
      <c r="D250" s="17">
        <v>0.14230378733545801</v>
      </c>
      <c r="E250" s="17">
        <v>8.7885300440902897E-2</v>
      </c>
      <c r="F250" s="17">
        <v>0.10454036945196001</v>
      </c>
      <c r="G250" s="17">
        <v>5.7394610604969303E-2</v>
      </c>
      <c r="H250" s="17">
        <v>0.11419167778851699</v>
      </c>
      <c r="I250" s="17">
        <v>0.107650755128887</v>
      </c>
      <c r="J250" s="17">
        <v>4.7076244690036601E-2</v>
      </c>
      <c r="K250" s="17">
        <v>7.25662642766743E-2</v>
      </c>
      <c r="L250" s="17">
        <v>4.7695793704950203E-2</v>
      </c>
      <c r="M250" s="17"/>
      <c r="N250" s="17">
        <v>9.6358184050566301E-2</v>
      </c>
      <c r="O250" s="17">
        <v>8.3157037691944699E-2</v>
      </c>
      <c r="P250" s="17">
        <v>4.9646964590532201E-2</v>
      </c>
      <c r="Q250" s="17">
        <v>5.8161131213384801E-2</v>
      </c>
      <c r="R250" s="17"/>
      <c r="S250" s="17">
        <v>0.11476488169542801</v>
      </c>
      <c r="T250" s="17">
        <v>3.3704127996059902E-2</v>
      </c>
      <c r="U250" s="17">
        <v>0.109865731567357</v>
      </c>
      <c r="V250" s="17">
        <v>8.07816486537353E-2</v>
      </c>
      <c r="W250" s="17">
        <v>9.9120793187299605E-2</v>
      </c>
      <c r="X250" s="17">
        <v>0.122803822845152</v>
      </c>
      <c r="Y250" s="17">
        <v>8.3448210954196494E-2</v>
      </c>
      <c r="Z250" s="17"/>
      <c r="AA250" s="17">
        <v>8.2390477468485504E-2</v>
      </c>
      <c r="AB250" s="17">
        <v>0.101578274448163</v>
      </c>
      <c r="AC250" s="17"/>
      <c r="AD250" s="17">
        <v>8.3161900115008902E-2</v>
      </c>
      <c r="AE250" s="17">
        <v>8.4954668753463206E-2</v>
      </c>
      <c r="AF250" s="17">
        <v>7.4095804331517495E-2</v>
      </c>
      <c r="AG250" s="17"/>
      <c r="AH250" s="17">
        <v>3.8007623245454002E-2</v>
      </c>
      <c r="AI250" s="17">
        <v>9.7147666304442104E-2</v>
      </c>
      <c r="AJ250" s="17"/>
      <c r="AK250" s="17">
        <v>0.103068406505925</v>
      </c>
      <c r="AL250" s="17">
        <v>8.9657574604737902E-2</v>
      </c>
      <c r="AM250" s="17"/>
      <c r="AN250" s="17">
        <v>9.5110132377273199E-2</v>
      </c>
      <c r="AO250" s="17">
        <v>5.8161131213384801E-2</v>
      </c>
      <c r="AP250" s="17"/>
      <c r="AQ250" s="17">
        <v>6.7638990077167199E-2</v>
      </c>
      <c r="AR250" s="17">
        <v>0.10214147361702799</v>
      </c>
      <c r="AS250" s="17"/>
      <c r="AT250" s="17">
        <v>0.1048500308609</v>
      </c>
      <c r="AU250" s="17">
        <v>0.10451829561524301</v>
      </c>
      <c r="AV250" s="17">
        <v>6.4522400380825504E-2</v>
      </c>
      <c r="AW250" s="17">
        <v>4.2787461509722104E-3</v>
      </c>
      <c r="AX250" s="17"/>
      <c r="AY250" s="17">
        <v>6.0620477157692303E-2</v>
      </c>
      <c r="AZ250" s="17">
        <v>9.9150972249338096E-2</v>
      </c>
      <c r="BA250" s="17"/>
      <c r="BB250" s="17">
        <v>8.0973993107691794E-2</v>
      </c>
      <c r="BC250" s="17">
        <v>9.8103788696466396E-2</v>
      </c>
      <c r="BD250" s="17"/>
      <c r="BE250" s="17">
        <v>0.11286477014241</v>
      </c>
      <c r="BF250" s="17">
        <v>9.3684479572628196E-2</v>
      </c>
      <c r="BG250" s="17"/>
      <c r="BH250" s="17">
        <v>0.163544014437946</v>
      </c>
      <c r="BI250" s="17">
        <v>8.9725960358830598E-2</v>
      </c>
      <c r="BJ250" s="17"/>
      <c r="BK250" s="17">
        <v>0.12203931288455599</v>
      </c>
      <c r="BL250" s="17">
        <v>9.3309168129906195E-2</v>
      </c>
      <c r="BM250" s="17"/>
      <c r="BN250" s="17">
        <v>6.8871900598841795E-2</v>
      </c>
      <c r="BO250" s="17">
        <v>9.5591556418068102E-2</v>
      </c>
      <c r="BP250" s="17"/>
      <c r="BQ250" s="17">
        <v>6.1764125452852703E-2</v>
      </c>
      <c r="BR250" s="17">
        <v>9.5889268132690303E-2</v>
      </c>
      <c r="BS250" s="17"/>
      <c r="BT250" s="17">
        <v>6.2238206283791203E-2</v>
      </c>
      <c r="BU250" s="17">
        <v>9.7640226118012305E-2</v>
      </c>
      <c r="BV250" s="17"/>
      <c r="BW250" s="17">
        <v>8.2556562455786006E-2</v>
      </c>
      <c r="BX250" s="17">
        <v>0.10144652796306999</v>
      </c>
      <c r="BY250" s="17"/>
      <c r="BZ250" s="17">
        <v>8.2556562455786006E-2</v>
      </c>
      <c r="CA250" s="17">
        <v>0.10144652796306999</v>
      </c>
    </row>
    <row r="251" spans="2:79" x14ac:dyDescent="0.25">
      <c r="B251" t="s">
        <v>166</v>
      </c>
      <c r="C251" s="17">
        <v>0.68112449490536797</v>
      </c>
      <c r="D251" s="17">
        <v>0.56420300733374895</v>
      </c>
      <c r="E251" s="17">
        <v>0.67588280571422399</v>
      </c>
      <c r="F251" s="17">
        <v>0.60832017924187998</v>
      </c>
      <c r="G251" s="17">
        <v>0.77674365705027304</v>
      </c>
      <c r="H251" s="17">
        <v>0.63727648451627406</v>
      </c>
      <c r="I251" s="17">
        <v>0.69033209877409296</v>
      </c>
      <c r="J251" s="17">
        <v>0.797803464218928</v>
      </c>
      <c r="K251" s="17">
        <v>0.76208000611096405</v>
      </c>
      <c r="L251" s="17">
        <v>0.86439339028407403</v>
      </c>
      <c r="M251" s="17"/>
      <c r="N251" s="17">
        <v>0.677393402604201</v>
      </c>
      <c r="O251" s="17">
        <v>0.717625207697145</v>
      </c>
      <c r="P251" s="17">
        <v>0.78868382204079301</v>
      </c>
      <c r="Q251" s="17">
        <v>0.79751085710651104</v>
      </c>
      <c r="R251" s="17"/>
      <c r="S251" s="17">
        <v>0.62610670086712295</v>
      </c>
      <c r="T251" s="17">
        <v>0.80072550238890094</v>
      </c>
      <c r="U251" s="17">
        <v>0.68021504597093896</v>
      </c>
      <c r="V251" s="17">
        <v>0.71186470364672605</v>
      </c>
      <c r="W251" s="17">
        <v>0.65985076002060805</v>
      </c>
      <c r="X251" s="17">
        <v>0.66347630330295204</v>
      </c>
      <c r="Y251" s="17">
        <v>0.73371289737098999</v>
      </c>
      <c r="Z251" s="17"/>
      <c r="AA251" s="17">
        <v>0.73096199724301003</v>
      </c>
      <c r="AB251" s="17">
        <v>0.65534868786331202</v>
      </c>
      <c r="AC251" s="17"/>
      <c r="AD251" s="17">
        <v>0.73569142513089503</v>
      </c>
      <c r="AE251" s="17">
        <v>0.75678221558229897</v>
      </c>
      <c r="AF251" s="17">
        <v>0.75151501002430598</v>
      </c>
      <c r="AG251" s="17"/>
      <c r="AH251" s="17">
        <v>0.85467021635891505</v>
      </c>
      <c r="AI251" s="17">
        <v>0.67470264428784199</v>
      </c>
      <c r="AJ251" s="17"/>
      <c r="AK251" s="17">
        <v>0.67261949258285203</v>
      </c>
      <c r="AL251" s="17">
        <v>0.68682175286708202</v>
      </c>
      <c r="AM251" s="17"/>
      <c r="AN251" s="17">
        <v>0.680894783464285</v>
      </c>
      <c r="AO251" s="17">
        <v>0.79751085710651104</v>
      </c>
      <c r="AP251" s="17"/>
      <c r="AQ251" s="17">
        <v>0.76354043109756098</v>
      </c>
      <c r="AR251" s="17">
        <v>0.65975485773908504</v>
      </c>
      <c r="AS251" s="17"/>
      <c r="AT251" s="17">
        <v>0.62531517640927303</v>
      </c>
      <c r="AU251" s="17">
        <v>0.681705312259136</v>
      </c>
      <c r="AV251" s="17">
        <v>0.76566517272323797</v>
      </c>
      <c r="AW251" s="17">
        <v>0.92190208080109004</v>
      </c>
      <c r="AX251" s="17"/>
      <c r="AY251" s="17">
        <v>0.78741084688715401</v>
      </c>
      <c r="AZ251" s="17">
        <v>0.66842078652889902</v>
      </c>
      <c r="BA251" s="17"/>
      <c r="BB251" s="17">
        <v>0.70171064884864398</v>
      </c>
      <c r="BC251" s="17">
        <v>0.67663341581057201</v>
      </c>
      <c r="BD251" s="17"/>
      <c r="BE251" s="17">
        <v>0.65492880788536201</v>
      </c>
      <c r="BF251" s="17">
        <v>0.68311240828891495</v>
      </c>
      <c r="BG251" s="17"/>
      <c r="BH251" s="17">
        <v>0.54891994357364204</v>
      </c>
      <c r="BI251" s="17">
        <v>0.69137444465917897</v>
      </c>
      <c r="BJ251" s="17"/>
      <c r="BK251" s="17">
        <v>0.60621839169790603</v>
      </c>
      <c r="BL251" s="17">
        <v>0.68591864120613699</v>
      </c>
      <c r="BM251" s="17"/>
      <c r="BN251" s="17">
        <v>0.73636548687218295</v>
      </c>
      <c r="BO251" s="17">
        <v>0.67995444358227497</v>
      </c>
      <c r="BP251" s="17"/>
      <c r="BQ251" s="17">
        <v>0.80111170336468096</v>
      </c>
      <c r="BR251" s="17">
        <v>0.67805237628939696</v>
      </c>
      <c r="BS251" s="17"/>
      <c r="BT251" s="17">
        <v>0.79546049686439901</v>
      </c>
      <c r="BU251" s="17">
        <v>0.67205101220989905</v>
      </c>
      <c r="BV251" s="17"/>
      <c r="BW251" s="17">
        <v>0.73052033233241898</v>
      </c>
      <c r="BX251" s="17">
        <v>0.65575856987308601</v>
      </c>
      <c r="BY251" s="17"/>
      <c r="BZ251" s="17">
        <v>0.73052033233241898</v>
      </c>
      <c r="CA251" s="17">
        <v>0.65575856987308601</v>
      </c>
    </row>
    <row r="252" spans="2:79" x14ac:dyDescent="0.25">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c r="CA252" s="17"/>
    </row>
    <row r="253" spans="2:79" x14ac:dyDescent="0.25">
      <c r="B253" s="6" t="s">
        <v>205</v>
      </c>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c r="CA253" s="17"/>
    </row>
    <row r="254" spans="2:79" x14ac:dyDescent="0.25">
      <c r="B254" s="24" t="s">
        <v>77</v>
      </c>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c r="CA254" s="17"/>
    </row>
    <row r="255" spans="2:79" x14ac:dyDescent="0.25">
      <c r="B255" t="s">
        <v>194</v>
      </c>
      <c r="C255" s="17">
        <v>0.12765145379055501</v>
      </c>
      <c r="D255" s="17">
        <v>0.14521129787687601</v>
      </c>
      <c r="E255" s="17">
        <v>4.8859795110243E-2</v>
      </c>
      <c r="F255" s="17">
        <v>7.4521686840934201E-2</v>
      </c>
      <c r="G255" s="17">
        <v>0.250451771810973</v>
      </c>
      <c r="H255" s="17">
        <v>8.9297033317892002E-2</v>
      </c>
      <c r="I255" s="17">
        <v>0.11354574431959399</v>
      </c>
      <c r="J255" s="17">
        <v>0.149754227588348</v>
      </c>
      <c r="K255" s="17">
        <v>0.144489240728368</v>
      </c>
      <c r="L255" s="17">
        <v>0.22405020047270799</v>
      </c>
      <c r="M255" s="17"/>
      <c r="N255" s="17">
        <v>0.127920733300179</v>
      </c>
      <c r="O255" s="17">
        <v>0.11620602508065001</v>
      </c>
      <c r="P255" s="17">
        <v>0.16033183417043501</v>
      </c>
      <c r="Q255" s="17">
        <v>0.18834555829712801</v>
      </c>
      <c r="R255" s="17"/>
      <c r="S255" s="17">
        <v>0.10247075669092399</v>
      </c>
      <c r="T255" s="17">
        <v>7.6611110283745898E-2</v>
      </c>
      <c r="U255" s="17">
        <v>0.130967261366945</v>
      </c>
      <c r="V255" s="17">
        <v>0.14665769210304699</v>
      </c>
      <c r="W255" s="17">
        <v>0.10658974962356001</v>
      </c>
      <c r="X255" s="17">
        <v>0.163912635342258</v>
      </c>
      <c r="Y255" s="17">
        <v>0.130658238895207</v>
      </c>
      <c r="Z255" s="17"/>
      <c r="AA255" s="17">
        <v>0.14314415675964401</v>
      </c>
      <c r="AB255" s="17">
        <v>0.11963867418563701</v>
      </c>
      <c r="AC255" s="17"/>
      <c r="AD255" s="17">
        <v>9.7187398187779606E-2</v>
      </c>
      <c r="AE255" s="17">
        <v>0.20432114739329801</v>
      </c>
      <c r="AF255" s="17">
        <v>0.15205478013253801</v>
      </c>
      <c r="AG255" s="17"/>
      <c r="AH255" s="17">
        <v>0.104552303012896</v>
      </c>
      <c r="AI255" s="17">
        <v>0.128506210072896</v>
      </c>
      <c r="AJ255" s="17"/>
      <c r="AK255" s="17">
        <v>0.151596112926382</v>
      </c>
      <c r="AL255" s="17">
        <v>0.11161161103343401</v>
      </c>
      <c r="AM255" s="17"/>
      <c r="AN255" s="17">
        <v>0.12753166200440599</v>
      </c>
      <c r="AO255" s="17">
        <v>0.18834555829712801</v>
      </c>
      <c r="AP255" s="17"/>
      <c r="AQ255" s="17">
        <v>0.17245789016500199</v>
      </c>
      <c r="AR255" s="17">
        <v>0.116033587971459</v>
      </c>
      <c r="AS255" s="17"/>
      <c r="AT255" s="17">
        <v>0.123752029598921</v>
      </c>
      <c r="AU255" s="17">
        <v>0.119832533915359</v>
      </c>
      <c r="AV255" s="17">
        <v>0.13265331286590001</v>
      </c>
      <c r="AW255" s="17">
        <v>0.30672185584155598</v>
      </c>
      <c r="AX255" s="17"/>
      <c r="AY255" s="17">
        <v>0.18201987544300399</v>
      </c>
      <c r="AZ255" s="17">
        <v>0.12115315404949401</v>
      </c>
      <c r="BA255" s="17"/>
      <c r="BB255" s="17">
        <v>0.103510168872162</v>
      </c>
      <c r="BC255" s="17">
        <v>0.13290162225074101</v>
      </c>
      <c r="BD255" s="17"/>
      <c r="BE255" s="17">
        <v>0.16790734579372599</v>
      </c>
      <c r="BF255" s="17">
        <v>0.124596552943</v>
      </c>
      <c r="BG255" s="17"/>
      <c r="BH255" s="17">
        <v>0.111258466367438</v>
      </c>
      <c r="BI255" s="17">
        <v>0.12892241833533999</v>
      </c>
      <c r="BJ255" s="17"/>
      <c r="BK255" s="17">
        <v>0.16192577412338299</v>
      </c>
      <c r="BL255" s="17">
        <v>0.12545782604863601</v>
      </c>
      <c r="BM255" s="17"/>
      <c r="BN255" s="17">
        <v>0.14403621974144901</v>
      </c>
      <c r="BO255" s="17">
        <v>0.12730441047368399</v>
      </c>
      <c r="BP255" s="17"/>
      <c r="BQ255" s="17">
        <v>0.19605709654957101</v>
      </c>
      <c r="BR255" s="17">
        <v>0.125900015022574</v>
      </c>
      <c r="BS255" s="17"/>
      <c r="BT255" s="17">
        <v>0.19030377335003901</v>
      </c>
      <c r="BU255" s="17">
        <v>0.122679487589064</v>
      </c>
      <c r="BV255" s="17"/>
      <c r="BW255" s="17">
        <v>0.14281797297309301</v>
      </c>
      <c r="BX255" s="17">
        <v>0.11986308925168</v>
      </c>
      <c r="BY255" s="17"/>
      <c r="BZ255" s="17">
        <v>0.14281797297309301</v>
      </c>
      <c r="CA255" s="17">
        <v>0.11986308925168</v>
      </c>
    </row>
    <row r="256" spans="2:79" x14ac:dyDescent="0.25">
      <c r="B256" t="s">
        <v>195</v>
      </c>
      <c r="C256" s="17">
        <v>0.40709448001681298</v>
      </c>
      <c r="D256" s="17">
        <v>0.42029403158830497</v>
      </c>
      <c r="E256" s="17">
        <v>0.248889604327068</v>
      </c>
      <c r="F256" s="17">
        <v>0.42592701491643098</v>
      </c>
      <c r="G256" s="17">
        <v>0.44321025160524402</v>
      </c>
      <c r="H256" s="17">
        <v>0.395858151956759</v>
      </c>
      <c r="I256" s="17">
        <v>0.48145811786576098</v>
      </c>
      <c r="J256" s="17">
        <v>0.37444296570602797</v>
      </c>
      <c r="K256" s="17">
        <v>0.46132051909181898</v>
      </c>
      <c r="L256" s="17">
        <v>0.49788258005172797</v>
      </c>
      <c r="M256" s="17"/>
      <c r="N256" s="17">
        <v>0.40805442888848698</v>
      </c>
      <c r="O256" s="17">
        <v>0.387784649033875</v>
      </c>
      <c r="P256" s="17">
        <v>0.430812426233256</v>
      </c>
      <c r="Q256" s="17">
        <v>0.42603221759820997</v>
      </c>
      <c r="R256" s="17"/>
      <c r="S256" s="17">
        <v>0.41837092404676102</v>
      </c>
      <c r="T256" s="17">
        <v>0.430913908155514</v>
      </c>
      <c r="U256" s="17">
        <v>0.378800779805886</v>
      </c>
      <c r="V256" s="17">
        <v>0.41776338346875103</v>
      </c>
      <c r="W256" s="17">
        <v>0.39642176927364697</v>
      </c>
      <c r="X256" s="17">
        <v>0.43965886623254202</v>
      </c>
      <c r="Y256" s="17">
        <v>0.40425150320804298</v>
      </c>
      <c r="Z256" s="17"/>
      <c r="AA256" s="17">
        <v>0.47352978799490802</v>
      </c>
      <c r="AB256" s="17">
        <v>0.372734337575854</v>
      </c>
      <c r="AC256" s="17"/>
      <c r="AD256" s="17">
        <v>0.45308624533640601</v>
      </c>
      <c r="AE256" s="17">
        <v>0.41422173136241403</v>
      </c>
      <c r="AF256" s="17">
        <v>0.50721168105824599</v>
      </c>
      <c r="AG256" s="17"/>
      <c r="AH256" s="17">
        <v>0.46314604602755799</v>
      </c>
      <c r="AI256" s="17">
        <v>0.40502035925610202</v>
      </c>
      <c r="AJ256" s="17"/>
      <c r="AK256" s="17">
        <v>0.40098250799686802</v>
      </c>
      <c r="AL256" s="17">
        <v>0.41118871537759799</v>
      </c>
      <c r="AM256" s="17"/>
      <c r="AN256" s="17">
        <v>0.40705710265654199</v>
      </c>
      <c r="AO256" s="17">
        <v>0.42603221759820997</v>
      </c>
      <c r="AP256" s="17"/>
      <c r="AQ256" s="17">
        <v>0.39507684526186498</v>
      </c>
      <c r="AR256" s="17">
        <v>0.41021053385513001</v>
      </c>
      <c r="AS256" s="17"/>
      <c r="AT256" s="17">
        <v>0.35687281283769701</v>
      </c>
      <c r="AU256" s="17">
        <v>0.41992055755295798</v>
      </c>
      <c r="AV256" s="17">
        <v>0.47135789631445102</v>
      </c>
      <c r="AW256" s="17">
        <v>0.48633149911947399</v>
      </c>
      <c r="AX256" s="17"/>
      <c r="AY256" s="17">
        <v>0.42289150279402898</v>
      </c>
      <c r="AZ256" s="17">
        <v>0.40520636581554098</v>
      </c>
      <c r="BA256" s="17"/>
      <c r="BB256" s="17">
        <v>0.44609169837685497</v>
      </c>
      <c r="BC256" s="17">
        <v>0.39860022560132502</v>
      </c>
      <c r="BD256" s="17"/>
      <c r="BE256" s="17">
        <v>0.36648139459305501</v>
      </c>
      <c r="BF256" s="17">
        <v>0.41017648721896599</v>
      </c>
      <c r="BG256" s="17"/>
      <c r="BH256" s="17">
        <v>0.44771929844548802</v>
      </c>
      <c r="BI256" s="17">
        <v>0.40394479762345298</v>
      </c>
      <c r="BJ256" s="17"/>
      <c r="BK256" s="17">
        <v>0.41847439950701798</v>
      </c>
      <c r="BL256" s="17">
        <v>0.40636614151579797</v>
      </c>
      <c r="BM256" s="17"/>
      <c r="BN256" s="17">
        <v>0.46289410113954399</v>
      </c>
      <c r="BO256" s="17">
        <v>0.40591259645176098</v>
      </c>
      <c r="BP256" s="17"/>
      <c r="BQ256" s="17">
        <v>0.41656523065308099</v>
      </c>
      <c r="BR256" s="17">
        <v>0.40685199359088098</v>
      </c>
      <c r="BS256" s="17"/>
      <c r="BT256" s="17">
        <v>0.42201954961324201</v>
      </c>
      <c r="BU256" s="17">
        <v>0.40591005552766302</v>
      </c>
      <c r="BV256" s="17"/>
      <c r="BW256" s="17">
        <v>0.473759015051327</v>
      </c>
      <c r="BX256" s="17">
        <v>0.37286067235043402</v>
      </c>
      <c r="BY256" s="17"/>
      <c r="BZ256" s="17">
        <v>0.473759015051327</v>
      </c>
      <c r="CA256" s="17">
        <v>0.37286067235043402</v>
      </c>
    </row>
    <row r="257" spans="2:79" x14ac:dyDescent="0.25">
      <c r="B257" t="s">
        <v>196</v>
      </c>
      <c r="C257" s="17">
        <v>0.251429333994455</v>
      </c>
      <c r="D257" s="17">
        <v>0.24167654832430799</v>
      </c>
      <c r="E257" s="17">
        <v>0.28541939412247702</v>
      </c>
      <c r="F257" s="17">
        <v>0.31373684737285001</v>
      </c>
      <c r="G257" s="17">
        <v>0.16539378970857499</v>
      </c>
      <c r="H257" s="17">
        <v>0.27909756453060097</v>
      </c>
      <c r="I257" s="17">
        <v>0.243009986313761</v>
      </c>
      <c r="J257" s="17">
        <v>0.305423199245767</v>
      </c>
      <c r="K257" s="17">
        <v>0.204536568831237</v>
      </c>
      <c r="L257" s="17">
        <v>0.13602254542574299</v>
      </c>
      <c r="M257" s="17"/>
      <c r="N257" s="17">
        <v>0.250097879127129</v>
      </c>
      <c r="O257" s="17">
        <v>0.27562046567638698</v>
      </c>
      <c r="P257" s="17">
        <v>0.232284450209015</v>
      </c>
      <c r="Q257" s="17">
        <v>0.23633915553856299</v>
      </c>
      <c r="R257" s="17"/>
      <c r="S257" s="17">
        <v>0.25223040185353302</v>
      </c>
      <c r="T257" s="17">
        <v>0.24345435354855999</v>
      </c>
      <c r="U257" s="17">
        <v>0.28524476735878102</v>
      </c>
      <c r="V257" s="17">
        <v>0.24787745643777001</v>
      </c>
      <c r="W257" s="17">
        <v>0.29062892538166002</v>
      </c>
      <c r="X257" s="17">
        <v>0.23584413155966499</v>
      </c>
      <c r="Y257" s="17">
        <v>0.209349074564294</v>
      </c>
      <c r="Z257" s="17"/>
      <c r="AA257" s="17">
        <v>0.21842703448459</v>
      </c>
      <c r="AB257" s="17">
        <v>0.26849802452287302</v>
      </c>
      <c r="AC257" s="17"/>
      <c r="AD257" s="17">
        <v>0.26773216387946902</v>
      </c>
      <c r="AE257" s="17">
        <v>0.17827702167814299</v>
      </c>
      <c r="AF257" s="17">
        <v>0.195975980584599</v>
      </c>
      <c r="AG257" s="17"/>
      <c r="AH257" s="17">
        <v>0.22976272230935199</v>
      </c>
      <c r="AI257" s="17">
        <v>0.252231080891263</v>
      </c>
      <c r="AJ257" s="17"/>
      <c r="AK257" s="17">
        <v>0.220981025744799</v>
      </c>
      <c r="AL257" s="17">
        <v>0.27182578540244801</v>
      </c>
      <c r="AM257" s="17"/>
      <c r="AN257" s="17">
        <v>0.25145911743792598</v>
      </c>
      <c r="AO257" s="17">
        <v>0.23633915553856299</v>
      </c>
      <c r="AP257" s="17"/>
      <c r="AQ257" s="17">
        <v>0.249423478913292</v>
      </c>
      <c r="AR257" s="17">
        <v>0.25194943237922202</v>
      </c>
      <c r="AS257" s="17"/>
      <c r="AT257" s="17">
        <v>0.27364925047280703</v>
      </c>
      <c r="AU257" s="17">
        <v>0.24708520836022699</v>
      </c>
      <c r="AV257" s="17">
        <v>0.22982953621158</v>
      </c>
      <c r="AW257" s="17">
        <v>0.125607167404648</v>
      </c>
      <c r="AX257" s="17"/>
      <c r="AY257" s="17">
        <v>0.22871378669810899</v>
      </c>
      <c r="AZ257" s="17">
        <v>0.25414437391335398</v>
      </c>
      <c r="BA257" s="17"/>
      <c r="BB257" s="17">
        <v>0.26354002317488401</v>
      </c>
      <c r="BC257" s="17">
        <v>0.24879307568745401</v>
      </c>
      <c r="BD257" s="17"/>
      <c r="BE257" s="17">
        <v>0.22493560958946901</v>
      </c>
      <c r="BF257" s="17">
        <v>0.253439864555629</v>
      </c>
      <c r="BG257" s="17"/>
      <c r="BH257" s="17">
        <v>0.25031014009191099</v>
      </c>
      <c r="BI257" s="17">
        <v>0.25151610620577702</v>
      </c>
      <c r="BJ257" s="17"/>
      <c r="BK257" s="17">
        <v>0.208701812761724</v>
      </c>
      <c r="BL257" s="17">
        <v>0.25416398416430303</v>
      </c>
      <c r="BM257" s="17"/>
      <c r="BN257" s="17">
        <v>0.26867660935090798</v>
      </c>
      <c r="BO257" s="17">
        <v>0.251064021992769</v>
      </c>
      <c r="BP257" s="17"/>
      <c r="BQ257" s="17">
        <v>0.25741545797230603</v>
      </c>
      <c r="BR257" s="17">
        <v>0.25127606696586102</v>
      </c>
      <c r="BS257" s="17"/>
      <c r="BT257" s="17">
        <v>0.18111205853119999</v>
      </c>
      <c r="BU257" s="17">
        <v>0.25700957618568598</v>
      </c>
      <c r="BV257" s="17"/>
      <c r="BW257" s="17">
        <v>0.21837974641951199</v>
      </c>
      <c r="BX257" s="17">
        <v>0.26840107502449501</v>
      </c>
      <c r="BY257" s="17"/>
      <c r="BZ257" s="17">
        <v>0.21837974641951199</v>
      </c>
      <c r="CA257" s="17">
        <v>0.26840107502449501</v>
      </c>
    </row>
    <row r="258" spans="2:79" x14ac:dyDescent="0.25">
      <c r="B258" t="s">
        <v>197</v>
      </c>
      <c r="C258" s="17">
        <v>0.12632072535358099</v>
      </c>
      <c r="D258" s="17">
        <v>0.108638557997528</v>
      </c>
      <c r="E258" s="17">
        <v>0.24616518650387501</v>
      </c>
      <c r="F258" s="17">
        <v>0.11672567091448199</v>
      </c>
      <c r="G258" s="17">
        <v>5.6600325366726802E-2</v>
      </c>
      <c r="H258" s="17">
        <v>0.15997655321202001</v>
      </c>
      <c r="I258" s="17">
        <v>0.113622134511096</v>
      </c>
      <c r="J258" s="17">
        <v>9.5095690404796096E-2</v>
      </c>
      <c r="K258" s="17">
        <v>5.4435980030598803E-2</v>
      </c>
      <c r="L258" s="17">
        <v>0.10081355371164</v>
      </c>
      <c r="M258" s="17"/>
      <c r="N258" s="17">
        <v>0.12329902958811099</v>
      </c>
      <c r="O258" s="17">
        <v>0.171485828666083</v>
      </c>
      <c r="P258" s="17">
        <v>0.13739641434248501</v>
      </c>
      <c r="Q258" s="17">
        <v>0.119944137108556</v>
      </c>
      <c r="R258" s="17"/>
      <c r="S258" s="17">
        <v>0.13128063669835099</v>
      </c>
      <c r="T258" s="17">
        <v>0.17478394288631399</v>
      </c>
      <c r="U258" s="17">
        <v>0.14113524303782901</v>
      </c>
      <c r="V258" s="17">
        <v>9.2289459920508896E-2</v>
      </c>
      <c r="W258" s="17">
        <v>0.14819746504883299</v>
      </c>
      <c r="X258" s="17">
        <v>0.12702415121614799</v>
      </c>
      <c r="Y258" s="17">
        <v>0.17151500864802</v>
      </c>
      <c r="Z258" s="17"/>
      <c r="AA258" s="17">
        <v>0.116769474441175</v>
      </c>
      <c r="AB258" s="17">
        <v>0.13126060373794601</v>
      </c>
      <c r="AC258" s="17"/>
      <c r="AD258" s="17">
        <v>0.10731183117344401</v>
      </c>
      <c r="AE258" s="17">
        <v>0.15565813461227401</v>
      </c>
      <c r="AF258" s="17">
        <v>0.111052998536305</v>
      </c>
      <c r="AG258" s="17"/>
      <c r="AH258" s="17">
        <v>0.161552623814369</v>
      </c>
      <c r="AI258" s="17">
        <v>0.12501701134097401</v>
      </c>
      <c r="AJ258" s="17"/>
      <c r="AK258" s="17">
        <v>0.12945952086639301</v>
      </c>
      <c r="AL258" s="17">
        <v>0.124218135954138</v>
      </c>
      <c r="AM258" s="17"/>
      <c r="AN258" s="17">
        <v>0.12633331080815899</v>
      </c>
      <c r="AO258" s="17">
        <v>0.119944137108556</v>
      </c>
      <c r="AP258" s="17"/>
      <c r="AQ258" s="17">
        <v>0.115393121932857</v>
      </c>
      <c r="AR258" s="17">
        <v>0.129154144847274</v>
      </c>
      <c r="AS258" s="17"/>
      <c r="AT258" s="17">
        <v>0.101677116005471</v>
      </c>
      <c r="AU258" s="17">
        <v>0.15046176654663701</v>
      </c>
      <c r="AV258" s="17">
        <v>0.129277833063521</v>
      </c>
      <c r="AW258" s="17">
        <v>7.6775242749854394E-2</v>
      </c>
      <c r="AX258" s="17"/>
      <c r="AY258" s="17">
        <v>0.129709421154176</v>
      </c>
      <c r="AZ258" s="17">
        <v>0.12591569683933901</v>
      </c>
      <c r="BA258" s="17"/>
      <c r="BB258" s="17">
        <v>0.119131086191226</v>
      </c>
      <c r="BC258" s="17">
        <v>0.12788941631519399</v>
      </c>
      <c r="BD258" s="17"/>
      <c r="BE258" s="17">
        <v>0.13302818284111401</v>
      </c>
      <c r="BF258" s="17">
        <v>0.125811716198797</v>
      </c>
      <c r="BG258" s="17"/>
      <c r="BH258" s="17">
        <v>0.14405312910069101</v>
      </c>
      <c r="BI258" s="17">
        <v>0.124945914535108</v>
      </c>
      <c r="BJ258" s="17"/>
      <c r="BK258" s="17">
        <v>0.150414139859014</v>
      </c>
      <c r="BL258" s="17">
        <v>0.124778696746056</v>
      </c>
      <c r="BM258" s="17"/>
      <c r="BN258" s="17">
        <v>7.6630983468970196E-2</v>
      </c>
      <c r="BO258" s="17">
        <v>0.127373196465453</v>
      </c>
      <c r="BP258" s="17"/>
      <c r="BQ258" s="17">
        <v>8.6284611688019305E-2</v>
      </c>
      <c r="BR258" s="17">
        <v>0.12734579870666901</v>
      </c>
      <c r="BS258" s="17"/>
      <c r="BT258" s="17">
        <v>0.13852955447370299</v>
      </c>
      <c r="BU258" s="17">
        <v>0.125351856424675</v>
      </c>
      <c r="BV258" s="17"/>
      <c r="BW258" s="17">
        <v>0.11678156826074899</v>
      </c>
      <c r="BX258" s="17">
        <v>0.13121930702142401</v>
      </c>
      <c r="BY258" s="17"/>
      <c r="BZ258" s="17">
        <v>0.11678156826074899</v>
      </c>
      <c r="CA258" s="17">
        <v>0.13121930702142401</v>
      </c>
    </row>
    <row r="259" spans="2:79" x14ac:dyDescent="0.25">
      <c r="B259" t="s">
        <v>198</v>
      </c>
      <c r="C259" s="17">
        <v>3.5334474475239103E-2</v>
      </c>
      <c r="D259" s="17">
        <v>3.8911904768955501E-2</v>
      </c>
      <c r="E259" s="17">
        <v>4.5454896524286102E-2</v>
      </c>
      <c r="F259" s="17">
        <v>3.32923245016832E-2</v>
      </c>
      <c r="G259" s="17">
        <v>2.99933292014464E-2</v>
      </c>
      <c r="H259" s="17">
        <v>4.9940299348387E-2</v>
      </c>
      <c r="I259" s="17">
        <v>4.2872139726193997E-2</v>
      </c>
      <c r="J259" s="17">
        <v>1.47996104639891E-3</v>
      </c>
      <c r="K259" s="17">
        <v>3.0683031570489301E-2</v>
      </c>
      <c r="L259" s="17">
        <v>1.5736999524872499E-4</v>
      </c>
      <c r="M259" s="17"/>
      <c r="N259" s="17">
        <v>3.6046131135380702E-2</v>
      </c>
      <c r="O259" s="17">
        <v>2.66785465314342E-2</v>
      </c>
      <c r="P259" s="17">
        <v>2.3579327732208201E-2</v>
      </c>
      <c r="Q259" s="17">
        <v>2.1562254358100798E-2</v>
      </c>
      <c r="R259" s="17"/>
      <c r="S259" s="17">
        <v>4.7361188439112897E-2</v>
      </c>
      <c r="T259" s="17">
        <v>3.8283222052981201E-2</v>
      </c>
      <c r="U259" s="17">
        <v>2.8298972926505701E-2</v>
      </c>
      <c r="V259" s="17">
        <v>2.71938738079728E-2</v>
      </c>
      <c r="W259" s="17">
        <v>2.5734229998608801E-2</v>
      </c>
      <c r="X259" s="17">
        <v>1.50717037503983E-2</v>
      </c>
      <c r="Y259" s="17">
        <v>5.800917228007E-2</v>
      </c>
      <c r="Z259" s="17"/>
      <c r="AA259" s="17">
        <v>3.3394721631201003E-2</v>
      </c>
      <c r="AB259" s="17">
        <v>3.6337708840365801E-2</v>
      </c>
      <c r="AC259" s="17"/>
      <c r="AD259" s="17">
        <v>5.5801381851879397E-2</v>
      </c>
      <c r="AE259" s="17">
        <v>1.79403675113987E-2</v>
      </c>
      <c r="AF259" s="17">
        <v>2.4115054778445999E-2</v>
      </c>
      <c r="AG259" s="17"/>
      <c r="AH259" s="17">
        <v>4.0982364389566497E-2</v>
      </c>
      <c r="AI259" s="17">
        <v>3.5125481104326402E-2</v>
      </c>
      <c r="AJ259" s="17"/>
      <c r="AK259" s="17">
        <v>3.8087667820989102E-2</v>
      </c>
      <c r="AL259" s="17">
        <v>3.3490188946041097E-2</v>
      </c>
      <c r="AM259" s="17"/>
      <c r="AN259" s="17">
        <v>3.5361656667982203E-2</v>
      </c>
      <c r="AO259" s="17">
        <v>2.1562254358100798E-2</v>
      </c>
      <c r="AP259" s="17"/>
      <c r="AQ259" s="17">
        <v>4.0834451088350501E-2</v>
      </c>
      <c r="AR259" s="17">
        <v>3.3908384933877198E-2</v>
      </c>
      <c r="AS259" s="17"/>
      <c r="AT259" s="17">
        <v>4.1427145987212297E-2</v>
      </c>
      <c r="AU259" s="17">
        <v>3.46178020844038E-2</v>
      </c>
      <c r="AV259" s="17">
        <v>2.8501272517355299E-2</v>
      </c>
      <c r="AW259" s="17">
        <v>3.9688714141905999E-3</v>
      </c>
      <c r="AX259" s="17"/>
      <c r="AY259" s="17">
        <v>1.91874606365116E-2</v>
      </c>
      <c r="AZ259" s="17">
        <v>3.7264420805442899E-2</v>
      </c>
      <c r="BA259" s="17"/>
      <c r="BB259" s="17">
        <v>3.38805462978558E-2</v>
      </c>
      <c r="BC259" s="17">
        <v>3.5651833337683202E-2</v>
      </c>
      <c r="BD259" s="17"/>
      <c r="BE259" s="17">
        <v>5.27141029534577E-2</v>
      </c>
      <c r="BF259" s="17">
        <v>3.4015585757927402E-2</v>
      </c>
      <c r="BG259" s="17"/>
      <c r="BH259" s="17">
        <v>2.0610063065998899E-2</v>
      </c>
      <c r="BI259" s="17">
        <v>3.6476072669694999E-2</v>
      </c>
      <c r="BJ259" s="17"/>
      <c r="BK259" s="17">
        <v>3.2753799677637203E-2</v>
      </c>
      <c r="BL259" s="17">
        <v>3.5499643026326903E-2</v>
      </c>
      <c r="BM259" s="17"/>
      <c r="BN259" s="17">
        <v>4.7762086299128301E-2</v>
      </c>
      <c r="BO259" s="17">
        <v>3.5071247057705299E-2</v>
      </c>
      <c r="BP259" s="17"/>
      <c r="BQ259" s="17">
        <v>2.9873785127867401E-2</v>
      </c>
      <c r="BR259" s="17">
        <v>3.5474288423871701E-2</v>
      </c>
      <c r="BS259" s="17"/>
      <c r="BT259" s="17">
        <v>4.4343512396022598E-2</v>
      </c>
      <c r="BU259" s="17">
        <v>3.46195347512986E-2</v>
      </c>
      <c r="BV259" s="17"/>
      <c r="BW259" s="17">
        <v>3.3464773686799398E-2</v>
      </c>
      <c r="BX259" s="17">
        <v>3.6294609832846901E-2</v>
      </c>
      <c r="BY259" s="17"/>
      <c r="BZ259" s="17">
        <v>3.3464773686799398E-2</v>
      </c>
      <c r="CA259" s="17">
        <v>3.6294609832846901E-2</v>
      </c>
    </row>
    <row r="260" spans="2:79" x14ac:dyDescent="0.25">
      <c r="B260" t="s">
        <v>75</v>
      </c>
      <c r="C260" s="17">
        <v>5.2169532369356099E-2</v>
      </c>
      <c r="D260" s="17">
        <v>4.52676594440279E-2</v>
      </c>
      <c r="E260" s="17">
        <v>0.12521112341205001</v>
      </c>
      <c r="F260" s="17">
        <v>3.5796455453620701E-2</v>
      </c>
      <c r="G260" s="17">
        <v>5.43505323070348E-2</v>
      </c>
      <c r="H260" s="17">
        <v>2.58303976343402E-2</v>
      </c>
      <c r="I260" s="17">
        <v>5.4918772635948803E-3</v>
      </c>
      <c r="J260" s="17">
        <v>7.3803956008661895E-2</v>
      </c>
      <c r="K260" s="17">
        <v>0.104534659747488</v>
      </c>
      <c r="L260" s="17">
        <v>4.1073750342931703E-2</v>
      </c>
      <c r="M260" s="17"/>
      <c r="N260" s="17">
        <v>5.4581797960712899E-2</v>
      </c>
      <c r="O260" s="17">
        <v>2.22244850115705E-2</v>
      </c>
      <c r="P260" s="17">
        <v>1.55955473126001E-2</v>
      </c>
      <c r="Q260" s="17">
        <v>7.7766770994411897E-3</v>
      </c>
      <c r="R260" s="17"/>
      <c r="S260" s="17">
        <v>4.8286092271317103E-2</v>
      </c>
      <c r="T260" s="17">
        <v>3.5953463072885397E-2</v>
      </c>
      <c r="U260" s="17">
        <v>3.5552975504054098E-2</v>
      </c>
      <c r="V260" s="17">
        <v>6.8218134261950295E-2</v>
      </c>
      <c r="W260" s="17">
        <v>3.2427860673691702E-2</v>
      </c>
      <c r="X260" s="17">
        <v>1.8488511898988699E-2</v>
      </c>
      <c r="Y260" s="17">
        <v>2.6217002404366599E-2</v>
      </c>
      <c r="Z260" s="17"/>
      <c r="AA260" s="17">
        <v>1.4734824688482201E-2</v>
      </c>
      <c r="AB260" s="17">
        <v>7.1530651137324902E-2</v>
      </c>
      <c r="AC260" s="17"/>
      <c r="AD260" s="17">
        <v>1.8880979571022201E-2</v>
      </c>
      <c r="AE260" s="17">
        <v>2.95815974424724E-2</v>
      </c>
      <c r="AF260" s="17">
        <v>9.5895049098667501E-3</v>
      </c>
      <c r="AG260" s="17"/>
      <c r="AH260" s="17">
        <v>3.9404462586013598E-6</v>
      </c>
      <c r="AI260" s="17">
        <v>5.4099857334437999E-2</v>
      </c>
      <c r="AJ260" s="17"/>
      <c r="AK260" s="17">
        <v>5.8893164644568598E-2</v>
      </c>
      <c r="AL260" s="17">
        <v>4.76655632863403E-2</v>
      </c>
      <c r="AM260" s="17"/>
      <c r="AN260" s="17">
        <v>5.2257150424985403E-2</v>
      </c>
      <c r="AO260" s="17">
        <v>7.7766770994411897E-3</v>
      </c>
      <c r="AP260" s="17"/>
      <c r="AQ260" s="17">
        <v>2.6814212638633698E-2</v>
      </c>
      <c r="AR260" s="17">
        <v>5.8743916013037502E-2</v>
      </c>
      <c r="AS260" s="17"/>
      <c r="AT260" s="17">
        <v>0.102621645097891</v>
      </c>
      <c r="AU260" s="17">
        <v>2.8082131540414199E-2</v>
      </c>
      <c r="AV260" s="17">
        <v>8.3801490271933309E-3</v>
      </c>
      <c r="AW260" s="17">
        <v>5.9536347027645603E-4</v>
      </c>
      <c r="AX260" s="17"/>
      <c r="AY260" s="17">
        <v>1.747795327417E-2</v>
      </c>
      <c r="AZ260" s="17">
        <v>5.6315988576828201E-2</v>
      </c>
      <c r="BA260" s="17"/>
      <c r="BB260" s="17">
        <v>3.3846477087016602E-2</v>
      </c>
      <c r="BC260" s="17">
        <v>5.6163826807602499E-2</v>
      </c>
      <c r="BD260" s="17"/>
      <c r="BE260" s="17">
        <v>5.4933364229179701E-2</v>
      </c>
      <c r="BF260" s="17">
        <v>5.1959793325679897E-2</v>
      </c>
      <c r="BG260" s="17"/>
      <c r="BH260" s="17">
        <v>2.60489029284733E-2</v>
      </c>
      <c r="BI260" s="17">
        <v>5.4194690630626201E-2</v>
      </c>
      <c r="BJ260" s="17"/>
      <c r="BK260" s="17">
        <v>2.7730074071223298E-2</v>
      </c>
      <c r="BL260" s="17">
        <v>5.3733708498880199E-2</v>
      </c>
      <c r="BM260" s="17"/>
      <c r="BN260" s="17">
        <v>0</v>
      </c>
      <c r="BO260" s="17">
        <v>5.3274527558627299E-2</v>
      </c>
      <c r="BP260" s="17"/>
      <c r="BQ260" s="17">
        <v>1.38038180091544E-2</v>
      </c>
      <c r="BR260" s="17">
        <v>5.3151837290142501E-2</v>
      </c>
      <c r="BS260" s="17"/>
      <c r="BT260" s="17">
        <v>2.3691551635793499E-2</v>
      </c>
      <c r="BU260" s="17">
        <v>5.4429489521613902E-2</v>
      </c>
      <c r="BV260" s="17"/>
      <c r="BW260" s="17">
        <v>1.47969236085195E-2</v>
      </c>
      <c r="BX260" s="17">
        <v>7.1361246519120194E-2</v>
      </c>
      <c r="BY260" s="17"/>
      <c r="BZ260" s="17">
        <v>1.47969236085195E-2</v>
      </c>
      <c r="CA260" s="17">
        <v>7.1361246519120194E-2</v>
      </c>
    </row>
    <row r="261" spans="2:79" x14ac:dyDescent="0.25">
      <c r="B261" t="s">
        <v>199</v>
      </c>
      <c r="C261" s="17">
        <v>0.53474593380736901</v>
      </c>
      <c r="D261" s="17">
        <v>0.56550532946518095</v>
      </c>
      <c r="E261" s="17">
        <v>0.29774939943731099</v>
      </c>
      <c r="F261" s="17">
        <v>0.500448701757365</v>
      </c>
      <c r="G261" s="17">
        <v>0.69366202341621697</v>
      </c>
      <c r="H261" s="17">
        <v>0.48515518527465101</v>
      </c>
      <c r="I261" s="17">
        <v>0.59500386218535495</v>
      </c>
      <c r="J261" s="17">
        <v>0.52419719329437697</v>
      </c>
      <c r="K261" s="17">
        <v>0.60580975982018703</v>
      </c>
      <c r="L261" s="17">
        <v>0.72193278052443599</v>
      </c>
      <c r="M261" s="17"/>
      <c r="N261" s="17">
        <v>0.53597516218866603</v>
      </c>
      <c r="O261" s="17">
        <v>0.50399067411452403</v>
      </c>
      <c r="P261" s="17">
        <v>0.59114426040369095</v>
      </c>
      <c r="Q261" s="17">
        <v>0.61437777589533804</v>
      </c>
      <c r="R261" s="17"/>
      <c r="S261" s="17">
        <v>0.520841680737686</v>
      </c>
      <c r="T261" s="17">
        <v>0.50752501843926001</v>
      </c>
      <c r="U261" s="17">
        <v>0.50976804117283103</v>
      </c>
      <c r="V261" s="17">
        <v>0.56442107557179799</v>
      </c>
      <c r="W261" s="17">
        <v>0.50301151889720697</v>
      </c>
      <c r="X261" s="17">
        <v>0.6035715015748</v>
      </c>
      <c r="Y261" s="17">
        <v>0.53490974210325004</v>
      </c>
      <c r="Z261" s="17"/>
      <c r="AA261" s="17">
        <v>0.61667394475455195</v>
      </c>
      <c r="AB261" s="17">
        <v>0.49237301176149101</v>
      </c>
      <c r="AC261" s="17"/>
      <c r="AD261" s="17">
        <v>0.55027364352418595</v>
      </c>
      <c r="AE261" s="17">
        <v>0.61854287875571201</v>
      </c>
      <c r="AF261" s="17">
        <v>0.65926646119078403</v>
      </c>
      <c r="AG261" s="17"/>
      <c r="AH261" s="17">
        <v>0.56769834904045502</v>
      </c>
      <c r="AI261" s="17">
        <v>0.533526569328999</v>
      </c>
      <c r="AJ261" s="17"/>
      <c r="AK261" s="17">
        <v>0.55257862092325005</v>
      </c>
      <c r="AL261" s="17">
        <v>0.52280032641103202</v>
      </c>
      <c r="AM261" s="17"/>
      <c r="AN261" s="17">
        <v>0.53458876466094796</v>
      </c>
      <c r="AO261" s="17">
        <v>0.61437777589533804</v>
      </c>
      <c r="AP261" s="17"/>
      <c r="AQ261" s="17">
        <v>0.56753473542686705</v>
      </c>
      <c r="AR261" s="17">
        <v>0.52624412182658897</v>
      </c>
      <c r="AS261" s="17"/>
      <c r="AT261" s="17">
        <v>0.48062484243661902</v>
      </c>
      <c r="AU261" s="17">
        <v>0.53975309146831796</v>
      </c>
      <c r="AV261" s="17">
        <v>0.60401120918035001</v>
      </c>
      <c r="AW261" s="17">
        <v>0.79305335496103002</v>
      </c>
      <c r="AX261" s="17"/>
      <c r="AY261" s="17">
        <v>0.604911378237033</v>
      </c>
      <c r="AZ261" s="17">
        <v>0.52635951986503504</v>
      </c>
      <c r="BA261" s="17"/>
      <c r="BB261" s="17">
        <v>0.54960186724901805</v>
      </c>
      <c r="BC261" s="17">
        <v>0.531501847852066</v>
      </c>
      <c r="BD261" s="17"/>
      <c r="BE261" s="17">
        <v>0.53438874038678097</v>
      </c>
      <c r="BF261" s="17">
        <v>0.53477304016196603</v>
      </c>
      <c r="BG261" s="17"/>
      <c r="BH261" s="17">
        <v>0.55897776481292605</v>
      </c>
      <c r="BI261" s="17">
        <v>0.53286721595879305</v>
      </c>
      <c r="BJ261" s="17"/>
      <c r="BK261" s="17">
        <v>0.58040017363040097</v>
      </c>
      <c r="BL261" s="17">
        <v>0.53182396756443395</v>
      </c>
      <c r="BM261" s="17"/>
      <c r="BN261" s="17">
        <v>0.60693032088099297</v>
      </c>
      <c r="BO261" s="17">
        <v>0.53321700692544605</v>
      </c>
      <c r="BP261" s="17"/>
      <c r="BQ261" s="17">
        <v>0.61262232720265297</v>
      </c>
      <c r="BR261" s="17">
        <v>0.53275200861345495</v>
      </c>
      <c r="BS261" s="17"/>
      <c r="BT261" s="17">
        <v>0.61232332296328096</v>
      </c>
      <c r="BU261" s="17">
        <v>0.52858954311672601</v>
      </c>
      <c r="BV261" s="17"/>
      <c r="BW261" s="17">
        <v>0.61657698802441996</v>
      </c>
      <c r="BX261" s="17">
        <v>0.49272376160211401</v>
      </c>
      <c r="BY261" s="17"/>
      <c r="BZ261" s="17">
        <v>0.61657698802441996</v>
      </c>
      <c r="CA261" s="17">
        <v>0.49272376160211401</v>
      </c>
    </row>
    <row r="262" spans="2:79" x14ac:dyDescent="0.25">
      <c r="B262" t="s">
        <v>200</v>
      </c>
      <c r="C262" s="17">
        <v>0.16165519982882001</v>
      </c>
      <c r="D262" s="17">
        <v>0.14755046276648301</v>
      </c>
      <c r="E262" s="17">
        <v>0.291620083028161</v>
      </c>
      <c r="F262" s="17">
        <v>0.15001799541616501</v>
      </c>
      <c r="G262" s="17">
        <v>8.6593654568173195E-2</v>
      </c>
      <c r="H262" s="17">
        <v>0.20991685256040701</v>
      </c>
      <c r="I262" s="17">
        <v>0.15649427423729001</v>
      </c>
      <c r="J262" s="17">
        <v>9.6575651451195094E-2</v>
      </c>
      <c r="K262" s="17">
        <v>8.5119011601087993E-2</v>
      </c>
      <c r="L262" s="17">
        <v>0.100970923706889</v>
      </c>
      <c r="M262" s="17"/>
      <c r="N262" s="17">
        <v>0.159345160723492</v>
      </c>
      <c r="O262" s="17">
        <v>0.19816437519751801</v>
      </c>
      <c r="P262" s="17">
        <v>0.16097574207469301</v>
      </c>
      <c r="Q262" s="17">
        <v>0.141506391466657</v>
      </c>
      <c r="R262" s="17"/>
      <c r="S262" s="17">
        <v>0.17864182513746399</v>
      </c>
      <c r="T262" s="17">
        <v>0.21306716493929501</v>
      </c>
      <c r="U262" s="17">
        <v>0.169434215964334</v>
      </c>
      <c r="V262" s="17">
        <v>0.11948333372848199</v>
      </c>
      <c r="W262" s="17">
        <v>0.17393169504744099</v>
      </c>
      <c r="X262" s="17">
        <v>0.142095854966546</v>
      </c>
      <c r="Y262" s="17">
        <v>0.22952418092808999</v>
      </c>
      <c r="Z262" s="17"/>
      <c r="AA262" s="17">
        <v>0.15016419607237599</v>
      </c>
      <c r="AB262" s="17">
        <v>0.16759831257831101</v>
      </c>
      <c r="AC262" s="17"/>
      <c r="AD262" s="17">
        <v>0.163113213025324</v>
      </c>
      <c r="AE262" s="17">
        <v>0.173598502123673</v>
      </c>
      <c r="AF262" s="17">
        <v>0.13516805331475101</v>
      </c>
      <c r="AG262" s="17"/>
      <c r="AH262" s="17">
        <v>0.20253498820393501</v>
      </c>
      <c r="AI262" s="17">
        <v>0.16014249244529999</v>
      </c>
      <c r="AJ262" s="17"/>
      <c r="AK262" s="17">
        <v>0.167547188687382</v>
      </c>
      <c r="AL262" s="17">
        <v>0.157708324900179</v>
      </c>
      <c r="AM262" s="17"/>
      <c r="AN262" s="17">
        <v>0.16169496747614101</v>
      </c>
      <c r="AO262" s="17">
        <v>0.141506391466657</v>
      </c>
      <c r="AP262" s="17"/>
      <c r="AQ262" s="17">
        <v>0.15622757302120799</v>
      </c>
      <c r="AR262" s="17">
        <v>0.16306252978115099</v>
      </c>
      <c r="AS262" s="17"/>
      <c r="AT262" s="17">
        <v>0.143104261992684</v>
      </c>
      <c r="AU262" s="17">
        <v>0.185079568631041</v>
      </c>
      <c r="AV262" s="17">
        <v>0.15777910558087599</v>
      </c>
      <c r="AW262" s="17">
        <v>8.0744114164045006E-2</v>
      </c>
      <c r="AX262" s="17"/>
      <c r="AY262" s="17">
        <v>0.148896881790688</v>
      </c>
      <c r="AZ262" s="17">
        <v>0.16318011764478199</v>
      </c>
      <c r="BA262" s="17"/>
      <c r="BB262" s="17">
        <v>0.15301163248908201</v>
      </c>
      <c r="BC262" s="17">
        <v>0.163541249652877</v>
      </c>
      <c r="BD262" s="17"/>
      <c r="BE262" s="17">
        <v>0.185742285794571</v>
      </c>
      <c r="BF262" s="17">
        <v>0.15982730195672401</v>
      </c>
      <c r="BG262" s="17"/>
      <c r="BH262" s="17">
        <v>0.16466319216669001</v>
      </c>
      <c r="BI262" s="17">
        <v>0.161421987204803</v>
      </c>
      <c r="BJ262" s="17"/>
      <c r="BK262" s="17">
        <v>0.183167939536651</v>
      </c>
      <c r="BL262" s="17">
        <v>0.16027833977238301</v>
      </c>
      <c r="BM262" s="17"/>
      <c r="BN262" s="17">
        <v>0.124393069768099</v>
      </c>
      <c r="BO262" s="17">
        <v>0.16244444352315801</v>
      </c>
      <c r="BP262" s="17"/>
      <c r="BQ262" s="17">
        <v>0.11615839681588699</v>
      </c>
      <c r="BR262" s="17">
        <v>0.162820087130541</v>
      </c>
      <c r="BS262" s="17"/>
      <c r="BT262" s="17">
        <v>0.18287306686972599</v>
      </c>
      <c r="BU262" s="17">
        <v>0.159971391175974</v>
      </c>
      <c r="BV262" s="17"/>
      <c r="BW262" s="17">
        <v>0.15024634194754899</v>
      </c>
      <c r="BX262" s="17">
        <v>0.167513916854271</v>
      </c>
      <c r="BY262" s="17"/>
      <c r="BZ262" s="17">
        <v>0.15024634194754899</v>
      </c>
      <c r="CA262" s="17">
        <v>0.167513916854271</v>
      </c>
    </row>
    <row r="263" spans="2:79" x14ac:dyDescent="0.25">
      <c r="B263" t="s">
        <v>166</v>
      </c>
      <c r="C263" s="17">
        <v>0.37309073397854903</v>
      </c>
      <c r="D263" s="17">
        <v>0.41795486669869802</v>
      </c>
      <c r="E263" s="17">
        <v>6.12931640914999E-3</v>
      </c>
      <c r="F263" s="17">
        <v>0.35043070634119999</v>
      </c>
      <c r="G263" s="17">
        <v>0.60706836884804405</v>
      </c>
      <c r="H263" s="17">
        <v>0.27523833271424403</v>
      </c>
      <c r="I263" s="17">
        <v>0.43850958794806499</v>
      </c>
      <c r="J263" s="17">
        <v>0.42762154184318102</v>
      </c>
      <c r="K263" s="17">
        <v>0.520690748219099</v>
      </c>
      <c r="L263" s="17">
        <v>0.62096185681754701</v>
      </c>
      <c r="M263" s="17"/>
      <c r="N263" s="17">
        <v>0.376630001465174</v>
      </c>
      <c r="O263" s="17">
        <v>0.30582629891700702</v>
      </c>
      <c r="P263" s="17">
        <v>0.430168518328998</v>
      </c>
      <c r="Q263" s="17">
        <v>0.47287138442868099</v>
      </c>
      <c r="R263" s="17"/>
      <c r="S263" s="17">
        <v>0.34219985560022198</v>
      </c>
      <c r="T263" s="17">
        <v>0.29445785349996501</v>
      </c>
      <c r="U263" s="17">
        <v>0.34033382520849698</v>
      </c>
      <c r="V263" s="17">
        <v>0.44493774184331603</v>
      </c>
      <c r="W263" s="17">
        <v>0.32907982384976497</v>
      </c>
      <c r="X263" s="17">
        <v>0.46147564660825402</v>
      </c>
      <c r="Y263" s="17">
        <v>0.30538556117516102</v>
      </c>
      <c r="Z263" s="17"/>
      <c r="AA263" s="17">
        <v>0.46650974868217698</v>
      </c>
      <c r="AB263" s="17">
        <v>0.32477469918318003</v>
      </c>
      <c r="AC263" s="17"/>
      <c r="AD263" s="17">
        <v>0.38716043049886201</v>
      </c>
      <c r="AE263" s="17">
        <v>0.44494437663203901</v>
      </c>
      <c r="AF263" s="17">
        <v>0.52409840787603301</v>
      </c>
      <c r="AG263" s="17"/>
      <c r="AH263" s="17">
        <v>0.36516336083652001</v>
      </c>
      <c r="AI263" s="17">
        <v>0.37338407688369901</v>
      </c>
      <c r="AJ263" s="17"/>
      <c r="AK263" s="17">
        <v>0.385031432235868</v>
      </c>
      <c r="AL263" s="17">
        <v>0.36509200151085403</v>
      </c>
      <c r="AM263" s="17"/>
      <c r="AN263" s="17">
        <v>0.37289379718480697</v>
      </c>
      <c r="AO263" s="17">
        <v>0.47287138442868099</v>
      </c>
      <c r="AP263" s="17"/>
      <c r="AQ263" s="17">
        <v>0.41130716240565901</v>
      </c>
      <c r="AR263" s="17">
        <v>0.36318159204543898</v>
      </c>
      <c r="AS263" s="17"/>
      <c r="AT263" s="17">
        <v>0.33752058044393501</v>
      </c>
      <c r="AU263" s="17">
        <v>0.35467352283727699</v>
      </c>
      <c r="AV263" s="17">
        <v>0.44623210359947402</v>
      </c>
      <c r="AW263" s="17">
        <v>0.71230924079698499</v>
      </c>
      <c r="AX263" s="17"/>
      <c r="AY263" s="17">
        <v>0.45601449644634601</v>
      </c>
      <c r="AZ263" s="17">
        <v>0.36317940222025302</v>
      </c>
      <c r="BA263" s="17"/>
      <c r="BB263" s="17">
        <v>0.39659023475993599</v>
      </c>
      <c r="BC263" s="17">
        <v>0.36796059819918903</v>
      </c>
      <c r="BD263" s="17"/>
      <c r="BE263" s="17">
        <v>0.348646454592209</v>
      </c>
      <c r="BF263" s="17">
        <v>0.37494573820524202</v>
      </c>
      <c r="BG263" s="17"/>
      <c r="BH263" s="17">
        <v>0.39431457264623598</v>
      </c>
      <c r="BI263" s="17">
        <v>0.37144522875399</v>
      </c>
      <c r="BJ263" s="17"/>
      <c r="BK263" s="17">
        <v>0.39723223409375003</v>
      </c>
      <c r="BL263" s="17">
        <v>0.37154562779205103</v>
      </c>
      <c r="BM263" s="17"/>
      <c r="BN263" s="17">
        <v>0.48253725111289503</v>
      </c>
      <c r="BO263" s="17">
        <v>0.37077256340228798</v>
      </c>
      <c r="BP263" s="17"/>
      <c r="BQ263" s="17">
        <v>0.49646393038676601</v>
      </c>
      <c r="BR263" s="17">
        <v>0.36993192148291398</v>
      </c>
      <c r="BS263" s="17"/>
      <c r="BT263" s="17">
        <v>0.42945025609355503</v>
      </c>
      <c r="BU263" s="17">
        <v>0.36861815194075198</v>
      </c>
      <c r="BV263" s="17"/>
      <c r="BW263" s="17">
        <v>0.46633064607687102</v>
      </c>
      <c r="BX263" s="17">
        <v>0.32520984474784298</v>
      </c>
      <c r="BY263" s="17"/>
      <c r="BZ263" s="17">
        <v>0.46633064607687102</v>
      </c>
      <c r="CA263" s="17">
        <v>0.32520984474784298</v>
      </c>
    </row>
    <row r="264" spans="2:79" x14ac:dyDescent="0.25">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c r="CA264" s="17"/>
    </row>
    <row r="265" spans="2:79" x14ac:dyDescent="0.25">
      <c r="B265" s="6" t="s">
        <v>226</v>
      </c>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c r="CA265" s="17"/>
    </row>
    <row r="266" spans="2:79" x14ac:dyDescent="0.25">
      <c r="B266" s="24" t="s">
        <v>77</v>
      </c>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c r="CA266" s="17"/>
    </row>
    <row r="267" spans="2:79" x14ac:dyDescent="0.25">
      <c r="B267" t="s">
        <v>218</v>
      </c>
      <c r="C267" s="17">
        <v>0.79674912877493098</v>
      </c>
      <c r="D267" s="17">
        <v>0.71300314906888096</v>
      </c>
      <c r="E267" s="17">
        <v>0.813792348685621</v>
      </c>
      <c r="F267" s="17">
        <v>0.86963221994690998</v>
      </c>
      <c r="G267" s="17">
        <v>0.830550350244594</v>
      </c>
      <c r="H267" s="17">
        <v>0.82053560656597302</v>
      </c>
      <c r="I267" s="17">
        <v>0.714701719450899</v>
      </c>
      <c r="J267" s="17">
        <v>0.815367034892437</v>
      </c>
      <c r="K267" s="17">
        <v>0.77084129674603197</v>
      </c>
      <c r="L267" s="17">
        <v>0.85696150193724197</v>
      </c>
      <c r="M267" s="17"/>
      <c r="N267" s="17">
        <v>0.80072443451676401</v>
      </c>
      <c r="O267" s="17">
        <v>0.75260820427540998</v>
      </c>
      <c r="P267" s="17">
        <v>0.70120565839514504</v>
      </c>
      <c r="Q267" s="17">
        <v>0.73879356400820395</v>
      </c>
      <c r="R267" s="17"/>
      <c r="S267" s="17">
        <v>0.77969533878878405</v>
      </c>
      <c r="T267" s="17">
        <v>0.78978521210888397</v>
      </c>
      <c r="U267" s="17">
        <v>0.74747064240175098</v>
      </c>
      <c r="V267" s="17">
        <v>0.78789529181406404</v>
      </c>
      <c r="W267" s="17">
        <v>0.81302633452762096</v>
      </c>
      <c r="X267" s="17">
        <v>0.81958476953146697</v>
      </c>
      <c r="Y267" s="17">
        <v>0.87066334963298997</v>
      </c>
      <c r="Z267" s="17"/>
      <c r="AA267" s="17">
        <v>0.81485157704602595</v>
      </c>
      <c r="AB267" s="17">
        <v>0.78738659671095601</v>
      </c>
      <c r="AC267" s="17"/>
      <c r="AD267" s="17">
        <v>0.81698969275156197</v>
      </c>
      <c r="AE267" s="17">
        <v>0.86221487024605503</v>
      </c>
      <c r="AF267" s="17">
        <v>0.82566893910133599</v>
      </c>
      <c r="AG267" s="17"/>
      <c r="AH267" s="17">
        <v>0.73989405341035897</v>
      </c>
      <c r="AI267" s="17">
        <v>0.79885298243252201</v>
      </c>
      <c r="AJ267" s="17"/>
      <c r="AK267" s="17">
        <v>0.79206108755451299</v>
      </c>
      <c r="AL267" s="17">
        <v>0.79988951359259897</v>
      </c>
      <c r="AM267" s="17"/>
      <c r="AN267" s="17">
        <v>0.79686351551277101</v>
      </c>
      <c r="AO267" s="17">
        <v>0.73879356400820395</v>
      </c>
      <c r="AP267" s="17"/>
      <c r="AQ267" s="17">
        <v>0.85811722957537195</v>
      </c>
      <c r="AR267" s="17">
        <v>0.78083698716397898</v>
      </c>
      <c r="AS267" s="17"/>
      <c r="AT267" s="17">
        <v>0.76465824485942402</v>
      </c>
      <c r="AU267" s="17">
        <v>0.823845624523735</v>
      </c>
      <c r="AV267" s="17">
        <v>0.81611144625215604</v>
      </c>
      <c r="AW267" s="17">
        <v>0.69896896619283799</v>
      </c>
      <c r="AX267" s="17"/>
      <c r="AY267" s="17">
        <v>0.83757622305514601</v>
      </c>
      <c r="AZ267" s="17">
        <v>0.79186933480398503</v>
      </c>
      <c r="BA267" s="17"/>
      <c r="BB267" s="17">
        <v>0.75863791589269602</v>
      </c>
      <c r="BC267" s="17">
        <v>0.805052972276183</v>
      </c>
      <c r="BD267" s="17"/>
      <c r="BE267" s="17">
        <v>0.82170964542279801</v>
      </c>
      <c r="BF267" s="17">
        <v>0.79485494882589403</v>
      </c>
      <c r="BG267" s="17"/>
      <c r="BH267" s="17">
        <v>0.71506770496035998</v>
      </c>
      <c r="BI267" s="17">
        <v>0.80308197043193397</v>
      </c>
      <c r="BJ267" s="17"/>
      <c r="BK267" s="17">
        <v>0.74979145112169798</v>
      </c>
      <c r="BL267" s="17">
        <v>0.79975451774824902</v>
      </c>
      <c r="BM267" s="17"/>
      <c r="BN267" s="17">
        <v>0.79668905490729602</v>
      </c>
      <c r="BO267" s="17">
        <v>0.79675040119068197</v>
      </c>
      <c r="BP267" s="17"/>
      <c r="BQ267" s="17">
        <v>0.81625573916806304</v>
      </c>
      <c r="BR267" s="17">
        <v>0.79624968702865795</v>
      </c>
      <c r="BS267" s="17"/>
      <c r="BT267" s="17">
        <v>0.86496247958046801</v>
      </c>
      <c r="BU267" s="17">
        <v>0.79133584995173201</v>
      </c>
      <c r="BV267" s="17"/>
      <c r="BW267" s="17">
        <v>0.81531802513344998</v>
      </c>
      <c r="BX267" s="17">
        <v>0.78721356348244997</v>
      </c>
      <c r="BY267" s="17"/>
      <c r="BZ267" s="17">
        <v>0.81531802513344998</v>
      </c>
      <c r="CA267" s="17">
        <v>0.78721356348244997</v>
      </c>
    </row>
    <row r="268" spans="2:79" x14ac:dyDescent="0.25">
      <c r="B268" t="s">
        <v>219</v>
      </c>
      <c r="C268" s="17">
        <v>0.15223250842282501</v>
      </c>
      <c r="D268" s="17">
        <v>0.209821753500641</v>
      </c>
      <c r="E268" s="17">
        <v>0.11597500296682201</v>
      </c>
      <c r="F268" s="17">
        <v>0.103591720935569</v>
      </c>
      <c r="G268" s="17">
        <v>0.13783837734681401</v>
      </c>
      <c r="H268" s="17">
        <v>0.13637656296230499</v>
      </c>
      <c r="I268" s="17">
        <v>0.236353583718418</v>
      </c>
      <c r="J268" s="17">
        <v>0.10563678165929399</v>
      </c>
      <c r="K268" s="17">
        <v>0.17086614143204101</v>
      </c>
      <c r="L268" s="17">
        <v>0.11823420465995001</v>
      </c>
      <c r="M268" s="17"/>
      <c r="N268" s="17">
        <v>0.15074621079776701</v>
      </c>
      <c r="O268" s="17">
        <v>0.16965574712352099</v>
      </c>
      <c r="P268" s="17">
        <v>0.17869510908875999</v>
      </c>
      <c r="Q268" s="17">
        <v>0.191517084584933</v>
      </c>
      <c r="R268" s="17"/>
      <c r="S268" s="17">
        <v>0.15521434400640499</v>
      </c>
      <c r="T268" s="17">
        <v>0.184463098385302</v>
      </c>
      <c r="U268" s="17">
        <v>0.180071755964471</v>
      </c>
      <c r="V268" s="17">
        <v>0.161655900335961</v>
      </c>
      <c r="W268" s="17">
        <v>0.15852659241431</v>
      </c>
      <c r="X268" s="17">
        <v>0.143789023132252</v>
      </c>
      <c r="Y268" s="17">
        <v>8.3233958973463695E-2</v>
      </c>
      <c r="Z268" s="17"/>
      <c r="AA268" s="17">
        <v>0.139107853883605</v>
      </c>
      <c r="AB268" s="17">
        <v>0.15902054046754199</v>
      </c>
      <c r="AC268" s="17"/>
      <c r="AD268" s="17">
        <v>0.13728754211421201</v>
      </c>
      <c r="AE268" s="17">
        <v>0.10266143377063</v>
      </c>
      <c r="AF268" s="17">
        <v>0.13380828628375699</v>
      </c>
      <c r="AG268" s="17"/>
      <c r="AH268" s="17">
        <v>0.22812224861062599</v>
      </c>
      <c r="AI268" s="17">
        <v>0.14942429989537201</v>
      </c>
      <c r="AJ268" s="17"/>
      <c r="AK268" s="17">
        <v>0.15770216438006701</v>
      </c>
      <c r="AL268" s="17">
        <v>0.148568542233453</v>
      </c>
      <c r="AM268" s="17"/>
      <c r="AN268" s="17">
        <v>0.15215497256353799</v>
      </c>
      <c r="AO268" s="17">
        <v>0.191517084584933</v>
      </c>
      <c r="AP268" s="17"/>
      <c r="AQ268" s="17">
        <v>0.108442332198465</v>
      </c>
      <c r="AR268" s="17">
        <v>0.16358686803575201</v>
      </c>
      <c r="AS268" s="17"/>
      <c r="AT268" s="17">
        <v>0.174817789398583</v>
      </c>
      <c r="AU268" s="17">
        <v>0.13064235999287599</v>
      </c>
      <c r="AV268" s="17">
        <v>0.14523677971026999</v>
      </c>
      <c r="AW268" s="17">
        <v>0.226556912639966</v>
      </c>
      <c r="AX268" s="17"/>
      <c r="AY268" s="17">
        <v>0.13364934949026799</v>
      </c>
      <c r="AZ268" s="17">
        <v>0.154453631148283</v>
      </c>
      <c r="BA268" s="17"/>
      <c r="BB268" s="17">
        <v>0.19129110323177501</v>
      </c>
      <c r="BC268" s="17">
        <v>0.14372150278430201</v>
      </c>
      <c r="BD268" s="17"/>
      <c r="BE268" s="17">
        <v>0.133775012261276</v>
      </c>
      <c r="BF268" s="17">
        <v>0.15363319333779901</v>
      </c>
      <c r="BG268" s="17"/>
      <c r="BH268" s="17">
        <v>0.169092422616272</v>
      </c>
      <c r="BI268" s="17">
        <v>0.15092534258325599</v>
      </c>
      <c r="BJ268" s="17"/>
      <c r="BK268" s="17">
        <v>0.136467494736217</v>
      </c>
      <c r="BL268" s="17">
        <v>0.15324150206701301</v>
      </c>
      <c r="BM268" s="17"/>
      <c r="BN268" s="17">
        <v>9.8224130819833194E-2</v>
      </c>
      <c r="BO268" s="17">
        <v>0.15337645192243601</v>
      </c>
      <c r="BP268" s="17"/>
      <c r="BQ268" s="17">
        <v>0.15087935858113799</v>
      </c>
      <c r="BR268" s="17">
        <v>0.15226715408941099</v>
      </c>
      <c r="BS268" s="17"/>
      <c r="BT268" s="17">
        <v>0.1113142369274</v>
      </c>
      <c r="BU268" s="17">
        <v>0.15547970284960999</v>
      </c>
      <c r="BV268" s="17"/>
      <c r="BW268" s="17">
        <v>0.13877564752219301</v>
      </c>
      <c r="BX268" s="17">
        <v>0.15914292319774201</v>
      </c>
      <c r="BY268" s="17"/>
      <c r="BZ268" s="17">
        <v>0.13877564752219301</v>
      </c>
      <c r="CA268" s="17">
        <v>0.15914292319774201</v>
      </c>
    </row>
    <row r="269" spans="2:79" x14ac:dyDescent="0.25">
      <c r="B269" t="s">
        <v>220</v>
      </c>
      <c r="C269" s="17">
        <v>3.6571747052862501E-2</v>
      </c>
      <c r="D269" s="17">
        <v>5.4691691989418201E-2</v>
      </c>
      <c r="E269" s="17">
        <v>4.7093034371892002E-2</v>
      </c>
      <c r="F269" s="17">
        <v>2.1731391945310902E-2</v>
      </c>
      <c r="G269" s="17">
        <v>2.3194940696545398E-2</v>
      </c>
      <c r="H269" s="17">
        <v>3.32852141688127E-2</v>
      </c>
      <c r="I269" s="17">
        <v>3.9399689267151199E-2</v>
      </c>
      <c r="J269" s="17">
        <v>4.7549456881126398E-2</v>
      </c>
      <c r="K269" s="17">
        <v>5.2524400163886403E-2</v>
      </c>
      <c r="L269" s="17">
        <v>2.6949596806180201E-3</v>
      </c>
      <c r="M269" s="17"/>
      <c r="N269" s="17">
        <v>3.4330468461781401E-2</v>
      </c>
      <c r="O269" s="17">
        <v>6.1544425735237197E-2</v>
      </c>
      <c r="P269" s="17">
        <v>9.5048612409890404E-2</v>
      </c>
      <c r="Q269" s="17">
        <v>4.3910639218057101E-2</v>
      </c>
      <c r="R269" s="17"/>
      <c r="S269" s="17">
        <v>5.2744785858438899E-2</v>
      </c>
      <c r="T269" s="17">
        <v>2.4468222607450699E-2</v>
      </c>
      <c r="U269" s="17">
        <v>5.83797527336316E-2</v>
      </c>
      <c r="V269" s="17">
        <v>3.1153352453071301E-2</v>
      </c>
      <c r="W269" s="17">
        <v>2.1846652759834301E-2</v>
      </c>
      <c r="X269" s="17">
        <v>3.0166001795062299E-2</v>
      </c>
      <c r="Y269" s="17">
        <v>3.9734172257161603E-2</v>
      </c>
      <c r="Z269" s="17"/>
      <c r="AA269" s="17">
        <v>3.5229974937216399E-2</v>
      </c>
      <c r="AB269" s="17">
        <v>3.7265707575061202E-2</v>
      </c>
      <c r="AC269" s="17"/>
      <c r="AD269" s="17">
        <v>3.3210727952467801E-2</v>
      </c>
      <c r="AE269" s="17">
        <v>2.36859387919548E-2</v>
      </c>
      <c r="AF269" s="17">
        <v>3.3113900477658997E-2</v>
      </c>
      <c r="AG269" s="17"/>
      <c r="AH269" s="17">
        <v>2.7182744486509799E-2</v>
      </c>
      <c r="AI269" s="17">
        <v>3.6919175796271901E-2</v>
      </c>
      <c r="AJ269" s="17"/>
      <c r="AK269" s="17">
        <v>4.14151327095462E-2</v>
      </c>
      <c r="AL269" s="17">
        <v>3.3327301437469897E-2</v>
      </c>
      <c r="AM269" s="17"/>
      <c r="AN269" s="17">
        <v>3.6557262301699797E-2</v>
      </c>
      <c r="AO269" s="17">
        <v>4.3910639218057101E-2</v>
      </c>
      <c r="AP269" s="17"/>
      <c r="AQ269" s="17">
        <v>2.63892598638816E-2</v>
      </c>
      <c r="AR269" s="17">
        <v>3.9211965276816502E-2</v>
      </c>
      <c r="AS269" s="17"/>
      <c r="AT269" s="17">
        <v>3.8882208858124101E-2</v>
      </c>
      <c r="AU269" s="17">
        <v>3.3730935795587301E-2</v>
      </c>
      <c r="AV269" s="17">
        <v>3.3941632361697997E-2</v>
      </c>
      <c r="AW269" s="17">
        <v>4.9937081259028203E-2</v>
      </c>
      <c r="AX269" s="17"/>
      <c r="AY269" s="17">
        <v>2.2315585096846599E-2</v>
      </c>
      <c r="AZ269" s="17">
        <v>3.8275692297760698E-2</v>
      </c>
      <c r="BA269" s="17"/>
      <c r="BB269" s="17">
        <v>3.6374986571943997E-2</v>
      </c>
      <c r="BC269" s="17">
        <v>3.6615116151883002E-2</v>
      </c>
      <c r="BD269" s="17"/>
      <c r="BE269" s="17">
        <v>3.6892732188276198E-2</v>
      </c>
      <c r="BF269" s="17">
        <v>3.6547388438174497E-2</v>
      </c>
      <c r="BG269" s="17"/>
      <c r="BH269" s="17">
        <v>8.5116941288226902E-2</v>
      </c>
      <c r="BI269" s="17">
        <v>3.2807990081645103E-2</v>
      </c>
      <c r="BJ269" s="17"/>
      <c r="BK269" s="17">
        <v>9.2643563265868201E-2</v>
      </c>
      <c r="BL269" s="17">
        <v>3.2983034267597897E-2</v>
      </c>
      <c r="BM269" s="17"/>
      <c r="BN269" s="17">
        <v>0.103605770855938</v>
      </c>
      <c r="BO269" s="17">
        <v>3.5151909257586399E-2</v>
      </c>
      <c r="BP269" s="17"/>
      <c r="BQ269" s="17">
        <v>2.9756062307743299E-2</v>
      </c>
      <c r="BR269" s="17">
        <v>3.6746253921177301E-2</v>
      </c>
      <c r="BS269" s="17"/>
      <c r="BT269" s="17">
        <v>2.15893099988437E-2</v>
      </c>
      <c r="BU269" s="17">
        <v>3.7760724111849601E-2</v>
      </c>
      <c r="BV269" s="17"/>
      <c r="BW269" s="17">
        <v>3.5177087682857197E-2</v>
      </c>
      <c r="BX269" s="17">
        <v>3.72879374621733E-2</v>
      </c>
      <c r="BY269" s="17"/>
      <c r="BZ269" s="17">
        <v>3.5177087682857197E-2</v>
      </c>
      <c r="CA269" s="17">
        <v>3.72879374621733E-2</v>
      </c>
    </row>
    <row r="270" spans="2:79" x14ac:dyDescent="0.25">
      <c r="B270" t="s">
        <v>221</v>
      </c>
      <c r="C270" s="17">
        <v>4.5686739271895696E-3</v>
      </c>
      <c r="D270" s="17">
        <v>3.5569440741779201E-3</v>
      </c>
      <c r="E270" s="17">
        <v>1.0641155288368899E-2</v>
      </c>
      <c r="F270" s="17">
        <v>2.79217060173071E-3</v>
      </c>
      <c r="G270" s="17">
        <v>3.0006667759296698E-3</v>
      </c>
      <c r="H270" s="17">
        <v>6.2802089973611804E-3</v>
      </c>
      <c r="I270" s="17">
        <v>3.27839283589676E-3</v>
      </c>
      <c r="J270" s="17">
        <v>1.34237314874664E-3</v>
      </c>
      <c r="K270" s="17">
        <v>5.0969918170223902E-3</v>
      </c>
      <c r="L270" s="17">
        <v>2.4877494615811999E-3</v>
      </c>
      <c r="M270" s="17"/>
      <c r="N270" s="17">
        <v>3.9787247710067197E-3</v>
      </c>
      <c r="O270" s="17">
        <v>1.16227769604169E-2</v>
      </c>
      <c r="P270" s="17">
        <v>1.6007255874854302E-2</v>
      </c>
      <c r="Q270" s="17">
        <v>1.13389451050589E-2</v>
      </c>
      <c r="R270" s="17"/>
      <c r="S270" s="17">
        <v>6.06811604417112E-3</v>
      </c>
      <c r="T270" s="17">
        <v>1.28346689836272E-3</v>
      </c>
      <c r="U270" s="17">
        <v>1.7178749523907701E-3</v>
      </c>
      <c r="V270" s="17">
        <v>4.3533031093713603E-3</v>
      </c>
      <c r="W270" s="17">
        <v>2.9527383227496501E-4</v>
      </c>
      <c r="X270" s="17">
        <v>6.4543483598095497E-3</v>
      </c>
      <c r="Y270" s="17">
        <v>6.1565810910282296E-3</v>
      </c>
      <c r="Z270" s="17"/>
      <c r="AA270" s="17">
        <v>3.9042174072529698E-3</v>
      </c>
      <c r="AB270" s="17">
        <v>4.9123288505380598E-3</v>
      </c>
      <c r="AC270" s="17"/>
      <c r="AD270" s="17">
        <v>2.2658250961169698E-3</v>
      </c>
      <c r="AE270" s="17">
        <v>6.4710561028309905E-5</v>
      </c>
      <c r="AF270" s="17">
        <v>4.7797464147676999E-3</v>
      </c>
      <c r="AG270" s="17"/>
      <c r="AH270" s="17">
        <v>4.0723682372617899E-3</v>
      </c>
      <c r="AI270" s="17">
        <v>4.5870391221056401E-3</v>
      </c>
      <c r="AJ270" s="17"/>
      <c r="AK270" s="17">
        <v>2.0033373754004902E-3</v>
      </c>
      <c r="AL270" s="17">
        <v>6.2871195595279403E-3</v>
      </c>
      <c r="AM270" s="17"/>
      <c r="AN270" s="17">
        <v>4.5553114616963802E-3</v>
      </c>
      <c r="AO270" s="17">
        <v>1.13389451050589E-2</v>
      </c>
      <c r="AP270" s="17"/>
      <c r="AQ270" s="17">
        <v>6.6772528786395698E-3</v>
      </c>
      <c r="AR270" s="17">
        <v>4.0219402587899303E-3</v>
      </c>
      <c r="AS270" s="17"/>
      <c r="AT270" s="17">
        <v>3.3197476629462301E-3</v>
      </c>
      <c r="AU270" s="17">
        <v>7.3539797089943997E-3</v>
      </c>
      <c r="AV270" s="17">
        <v>1.6537749684023199E-3</v>
      </c>
      <c r="AW270" s="17">
        <v>1.25637001965354E-3</v>
      </c>
      <c r="AX270" s="17"/>
      <c r="AY270" s="17">
        <v>5.7270942074342003E-3</v>
      </c>
      <c r="AZ270" s="17">
        <v>4.4302155725351802E-3</v>
      </c>
      <c r="BA270" s="17"/>
      <c r="BB270" s="17">
        <v>7.9449889103930405E-3</v>
      </c>
      <c r="BC270" s="17">
        <v>3.83284925330499E-3</v>
      </c>
      <c r="BD270" s="17"/>
      <c r="BE270" s="17">
        <v>3.6970591747486199E-4</v>
      </c>
      <c r="BF270" s="17">
        <v>4.8873212181432301E-3</v>
      </c>
      <c r="BG270" s="17"/>
      <c r="BH270" s="17">
        <v>6.2173242824041302E-3</v>
      </c>
      <c r="BI270" s="17">
        <v>4.4408524329041799E-3</v>
      </c>
      <c r="BJ270" s="17"/>
      <c r="BK270" s="17">
        <v>9.7043609680856104E-4</v>
      </c>
      <c r="BL270" s="17">
        <v>4.7989686274228704E-3</v>
      </c>
      <c r="BM270" s="17"/>
      <c r="BN270" s="17">
        <v>1.5672520778175399E-4</v>
      </c>
      <c r="BO270" s="17">
        <v>4.6621227638734301E-3</v>
      </c>
      <c r="BP270" s="17"/>
      <c r="BQ270" s="17">
        <v>2.6734592290981098E-3</v>
      </c>
      <c r="BR270" s="17">
        <v>4.6171984693472801E-3</v>
      </c>
      <c r="BS270" s="17"/>
      <c r="BT270" s="17">
        <v>1.7215769584918699E-3</v>
      </c>
      <c r="BU270" s="17">
        <v>4.7946140041135203E-3</v>
      </c>
      <c r="BV270" s="17"/>
      <c r="BW270" s="17">
        <v>3.8652091552138401E-3</v>
      </c>
      <c r="BX270" s="17">
        <v>4.9299196433926903E-3</v>
      </c>
      <c r="BY270" s="17"/>
      <c r="BZ270" s="17">
        <v>3.8652091552138401E-3</v>
      </c>
      <c r="CA270" s="17">
        <v>4.9299196433926903E-3</v>
      </c>
    </row>
    <row r="271" spans="2:79" x14ac:dyDescent="0.25">
      <c r="B271" t="s">
        <v>222</v>
      </c>
      <c r="C271" s="17">
        <v>3.9902911724772998E-3</v>
      </c>
      <c r="D271" s="17">
        <v>1.1514557085951799E-2</v>
      </c>
      <c r="E271" s="17">
        <v>5.5915590605350096E-3</v>
      </c>
      <c r="F271" s="17">
        <v>2.0013961599756802E-3</v>
      </c>
      <c r="G271" s="17">
        <v>3.73510580783752E-5</v>
      </c>
      <c r="H271" s="17">
        <v>3.4927461801729201E-3</v>
      </c>
      <c r="I271" s="17">
        <v>2.2410234247763798E-3</v>
      </c>
      <c r="J271" s="17">
        <v>6.5251015050340304E-3</v>
      </c>
      <c r="K271" s="17">
        <v>2.7986897153515702E-4</v>
      </c>
      <c r="L271" s="17">
        <v>0</v>
      </c>
      <c r="M271" s="17"/>
      <c r="N271" s="17">
        <v>4.0829630008644303E-3</v>
      </c>
      <c r="O271" s="17">
        <v>2.7809560761309499E-3</v>
      </c>
      <c r="P271" s="17">
        <v>3.1524797278986798E-3</v>
      </c>
      <c r="Q271" s="17">
        <v>1.28472319170628E-3</v>
      </c>
      <c r="R271" s="17"/>
      <c r="S271" s="17">
        <v>6.2730602710830002E-3</v>
      </c>
      <c r="T271" s="17">
        <v>0</v>
      </c>
      <c r="U271" s="17">
        <v>1.2359973947755501E-2</v>
      </c>
      <c r="V271" s="17">
        <v>3.8032562423507901E-3</v>
      </c>
      <c r="W271" s="17">
        <v>3.4002237603716402E-4</v>
      </c>
      <c r="X271" s="17">
        <v>5.85718140932474E-6</v>
      </c>
      <c r="Y271" s="17">
        <v>0</v>
      </c>
      <c r="Z271" s="17"/>
      <c r="AA271" s="17">
        <v>5.10038014924513E-3</v>
      </c>
      <c r="AB271" s="17">
        <v>3.4161564762633999E-3</v>
      </c>
      <c r="AC271" s="17"/>
      <c r="AD271" s="17">
        <v>9.1930173687446593E-3</v>
      </c>
      <c r="AE271" s="17">
        <v>2.6966968974316899E-4</v>
      </c>
      <c r="AF271" s="17">
        <v>2.3729344429692899E-3</v>
      </c>
      <c r="AG271" s="17"/>
      <c r="AH271" s="17">
        <v>3.19432359934457E-4</v>
      </c>
      <c r="AI271" s="17">
        <v>4.1261268861712804E-3</v>
      </c>
      <c r="AJ271" s="17"/>
      <c r="AK271" s="17">
        <v>4.65078724387742E-3</v>
      </c>
      <c r="AL271" s="17">
        <v>3.5478437328684098E-3</v>
      </c>
      <c r="AM271" s="17"/>
      <c r="AN271" s="17">
        <v>3.9956311445157504E-3</v>
      </c>
      <c r="AO271" s="17">
        <v>1.28472319170628E-3</v>
      </c>
      <c r="AP271" s="17"/>
      <c r="AQ271" s="17">
        <v>2.6877105011942501E-5</v>
      </c>
      <c r="AR271" s="17">
        <v>5.0179652422587401E-3</v>
      </c>
      <c r="AS271" s="17"/>
      <c r="AT271" s="17">
        <v>5.7423645816156096E-3</v>
      </c>
      <c r="AU271" s="17">
        <v>4.3569423794153801E-3</v>
      </c>
      <c r="AV271" s="17">
        <v>2.25046157363243E-4</v>
      </c>
      <c r="AW271" s="17">
        <v>2.4627271549413499E-5</v>
      </c>
      <c r="AX271" s="17"/>
      <c r="AY271" s="17">
        <v>4.6912451283346701E-4</v>
      </c>
      <c r="AZ271" s="17">
        <v>4.4111530569526103E-3</v>
      </c>
      <c r="BA271" s="17"/>
      <c r="BB271" s="17">
        <v>3.1044406463608498E-3</v>
      </c>
      <c r="BC271" s="17">
        <v>4.1834196590373601E-3</v>
      </c>
      <c r="BD271" s="17"/>
      <c r="BE271" s="17">
        <v>6.8877695491301001E-3</v>
      </c>
      <c r="BF271" s="17">
        <v>3.77041008903462E-3</v>
      </c>
      <c r="BG271" s="17"/>
      <c r="BH271" s="17">
        <v>1.14620099018006E-2</v>
      </c>
      <c r="BI271" s="17">
        <v>3.4110014220208001E-3</v>
      </c>
      <c r="BJ271" s="17"/>
      <c r="BK271" s="17">
        <v>7.2216207172010603E-4</v>
      </c>
      <c r="BL271" s="17">
        <v>4.19945822786978E-3</v>
      </c>
      <c r="BM271" s="17"/>
      <c r="BN271" s="17">
        <v>2.5521213015715901E-5</v>
      </c>
      <c r="BO271" s="17">
        <v>4.0742683816413598E-3</v>
      </c>
      <c r="BP271" s="17"/>
      <c r="BQ271" s="17">
        <v>4.3538071395804201E-4</v>
      </c>
      <c r="BR271" s="17">
        <v>4.0813100963939504E-3</v>
      </c>
      <c r="BS271" s="17"/>
      <c r="BT271" s="17">
        <v>2.19677925957495E-4</v>
      </c>
      <c r="BU271" s="17">
        <v>4.2895197046754303E-3</v>
      </c>
      <c r="BV271" s="17"/>
      <c r="BW271" s="17">
        <v>5.1195273627747404E-3</v>
      </c>
      <c r="BX271" s="17">
        <v>3.4104018125868702E-3</v>
      </c>
      <c r="BY271" s="17"/>
      <c r="BZ271" s="17">
        <v>5.1195273627747404E-3</v>
      </c>
      <c r="CA271" s="17">
        <v>3.4104018125868702E-3</v>
      </c>
    </row>
    <row r="272" spans="2:79" x14ac:dyDescent="0.25">
      <c r="B272" t="s">
        <v>75</v>
      </c>
      <c r="C272" s="17">
        <v>5.887650649715E-3</v>
      </c>
      <c r="D272" s="17">
        <v>7.4119042809300904E-3</v>
      </c>
      <c r="E272" s="17">
        <v>6.9068996267618796E-3</v>
      </c>
      <c r="F272" s="17">
        <v>2.5110041050411099E-4</v>
      </c>
      <c r="G272" s="17">
        <v>5.3783138780393496E-3</v>
      </c>
      <c r="H272" s="17">
        <v>2.9661125375186002E-5</v>
      </c>
      <c r="I272" s="17">
        <v>4.0255913028579898E-3</v>
      </c>
      <c r="J272" s="17">
        <v>2.3579251913361299E-2</v>
      </c>
      <c r="K272" s="17">
        <v>3.9130086948246598E-4</v>
      </c>
      <c r="L272" s="17">
        <v>1.96215842606094E-2</v>
      </c>
      <c r="M272" s="17"/>
      <c r="N272" s="17">
        <v>6.13719845181582E-3</v>
      </c>
      <c r="O272" s="17">
        <v>1.78788982928408E-3</v>
      </c>
      <c r="P272" s="17">
        <v>5.8908845034516101E-3</v>
      </c>
      <c r="Q272" s="17">
        <v>1.31550438920415E-2</v>
      </c>
      <c r="R272" s="17"/>
      <c r="S272" s="17">
        <v>4.3550311179567897E-6</v>
      </c>
      <c r="T272" s="17">
        <v>0</v>
      </c>
      <c r="U272" s="17">
        <v>0</v>
      </c>
      <c r="V272" s="17">
        <v>1.1138896045181101E-2</v>
      </c>
      <c r="W272" s="17">
        <v>5.9651240899226601E-3</v>
      </c>
      <c r="X272" s="17">
        <v>0</v>
      </c>
      <c r="Y272" s="17">
        <v>2.11938045356746E-4</v>
      </c>
      <c r="Z272" s="17"/>
      <c r="AA272" s="17">
        <v>1.8059965766544599E-3</v>
      </c>
      <c r="AB272" s="17">
        <v>7.9986699196387904E-3</v>
      </c>
      <c r="AC272" s="17"/>
      <c r="AD272" s="17">
        <v>1.0531947168968101E-3</v>
      </c>
      <c r="AE272" s="17">
        <v>1.1103376940588499E-2</v>
      </c>
      <c r="AF272" s="17">
        <v>2.5619327951083201E-4</v>
      </c>
      <c r="AG272" s="17"/>
      <c r="AH272" s="17">
        <v>4.0915289530933798E-4</v>
      </c>
      <c r="AI272" s="17">
        <v>6.0903758675571497E-3</v>
      </c>
      <c r="AJ272" s="17"/>
      <c r="AK272" s="17">
        <v>2.1674907365957898E-3</v>
      </c>
      <c r="AL272" s="17">
        <v>8.3796794440817897E-3</v>
      </c>
      <c r="AM272" s="17"/>
      <c r="AN272" s="17">
        <v>5.8733070157785203E-3</v>
      </c>
      <c r="AO272" s="17">
        <v>1.31550438920415E-2</v>
      </c>
      <c r="AP272" s="17"/>
      <c r="AQ272" s="17">
        <v>3.47048378629447E-4</v>
      </c>
      <c r="AR272" s="17">
        <v>7.3242740224044199E-3</v>
      </c>
      <c r="AS272" s="17"/>
      <c r="AT272" s="17">
        <v>1.2579644639306799E-2</v>
      </c>
      <c r="AU272" s="17">
        <v>7.0157599392306499E-5</v>
      </c>
      <c r="AV272" s="17">
        <v>2.83132055011055E-3</v>
      </c>
      <c r="AW272" s="17">
        <v>2.32560426169648E-2</v>
      </c>
      <c r="AX272" s="17"/>
      <c r="AY272" s="17">
        <v>2.62623637471452E-4</v>
      </c>
      <c r="AZ272" s="17">
        <v>6.5599731204829198E-3</v>
      </c>
      <c r="BA272" s="17"/>
      <c r="BB272" s="17">
        <v>2.6465647468306799E-3</v>
      </c>
      <c r="BC272" s="17">
        <v>6.5941398752893E-3</v>
      </c>
      <c r="BD272" s="17"/>
      <c r="BE272" s="17">
        <v>3.6513466104446898E-4</v>
      </c>
      <c r="BF272" s="17">
        <v>6.3067380909545704E-3</v>
      </c>
      <c r="BG272" s="17"/>
      <c r="BH272" s="17">
        <v>1.3043596950936501E-2</v>
      </c>
      <c r="BI272" s="17">
        <v>5.3328430482395897E-3</v>
      </c>
      <c r="BJ272" s="17"/>
      <c r="BK272" s="17">
        <v>1.9404892707688502E-2</v>
      </c>
      <c r="BL272" s="17">
        <v>5.0225190618476204E-3</v>
      </c>
      <c r="BM272" s="17"/>
      <c r="BN272" s="17">
        <v>1.29879699613485E-3</v>
      </c>
      <c r="BO272" s="17">
        <v>5.9848464837810597E-3</v>
      </c>
      <c r="BP272" s="17"/>
      <c r="BQ272" s="17">
        <v>0</v>
      </c>
      <c r="BR272" s="17">
        <v>6.0383963950121702E-3</v>
      </c>
      <c r="BS272" s="17"/>
      <c r="BT272" s="17">
        <v>1.9271860883895799E-4</v>
      </c>
      <c r="BU272" s="17">
        <v>6.3395893780192796E-3</v>
      </c>
      <c r="BV272" s="17"/>
      <c r="BW272" s="17">
        <v>1.7445031435118199E-3</v>
      </c>
      <c r="BX272" s="17">
        <v>8.0152544016554791E-3</v>
      </c>
      <c r="BY272" s="17"/>
      <c r="BZ272" s="17">
        <v>1.7445031435118199E-3</v>
      </c>
      <c r="CA272" s="17">
        <v>8.0152544016554791E-3</v>
      </c>
    </row>
    <row r="273" spans="2:79" x14ac:dyDescent="0.25">
      <c r="B273" t="s">
        <v>223</v>
      </c>
      <c r="C273" s="17">
        <v>0.94898163719775597</v>
      </c>
      <c r="D273" s="17">
        <v>0.92282490256952199</v>
      </c>
      <c r="E273" s="17">
        <v>0.92976735165244195</v>
      </c>
      <c r="F273" s="17">
        <v>0.97322394088247899</v>
      </c>
      <c r="G273" s="17">
        <v>0.96838872759140704</v>
      </c>
      <c r="H273" s="17">
        <v>0.95691216952827796</v>
      </c>
      <c r="I273" s="17">
        <v>0.95105530316931797</v>
      </c>
      <c r="J273" s="17">
        <v>0.92100381655173202</v>
      </c>
      <c r="K273" s="17">
        <v>0.94170743817807301</v>
      </c>
      <c r="L273" s="17">
        <v>0.97519570659719101</v>
      </c>
      <c r="M273" s="17"/>
      <c r="N273" s="17">
        <v>0.95147064531453196</v>
      </c>
      <c r="O273" s="17">
        <v>0.92226395139893103</v>
      </c>
      <c r="P273" s="17">
        <v>0.879900767483905</v>
      </c>
      <c r="Q273" s="17">
        <v>0.93031064859313595</v>
      </c>
      <c r="R273" s="17"/>
      <c r="S273" s="17">
        <v>0.93490968279518905</v>
      </c>
      <c r="T273" s="17">
        <v>0.97424831049418703</v>
      </c>
      <c r="U273" s="17">
        <v>0.92754239836622199</v>
      </c>
      <c r="V273" s="17">
        <v>0.94955119215002504</v>
      </c>
      <c r="W273" s="17">
        <v>0.97155292694193096</v>
      </c>
      <c r="X273" s="17">
        <v>0.96337379266371903</v>
      </c>
      <c r="Y273" s="17">
        <v>0.95389730860645405</v>
      </c>
      <c r="Z273" s="17"/>
      <c r="AA273" s="17">
        <v>0.95395943092963098</v>
      </c>
      <c r="AB273" s="17">
        <v>0.946407137178499</v>
      </c>
      <c r="AC273" s="17"/>
      <c r="AD273" s="17">
        <v>0.95427723486577398</v>
      </c>
      <c r="AE273" s="17">
        <v>0.964876304016685</v>
      </c>
      <c r="AF273" s="17">
        <v>0.95947722538509295</v>
      </c>
      <c r="AG273" s="17"/>
      <c r="AH273" s="17">
        <v>0.96801630202098499</v>
      </c>
      <c r="AI273" s="17">
        <v>0.94827728232789399</v>
      </c>
      <c r="AJ273" s="17"/>
      <c r="AK273" s="17">
        <v>0.94976325193458</v>
      </c>
      <c r="AL273" s="17">
        <v>0.94845805582605203</v>
      </c>
      <c r="AM273" s="17"/>
      <c r="AN273" s="17">
        <v>0.94901848807630995</v>
      </c>
      <c r="AO273" s="17">
        <v>0.93031064859313595</v>
      </c>
      <c r="AP273" s="17"/>
      <c r="AQ273" s="17">
        <v>0.96655956177383695</v>
      </c>
      <c r="AR273" s="17">
        <v>0.94442385519973004</v>
      </c>
      <c r="AS273" s="17"/>
      <c r="AT273" s="17">
        <v>0.93947603425800696</v>
      </c>
      <c r="AU273" s="17">
        <v>0.95448798451661099</v>
      </c>
      <c r="AV273" s="17">
        <v>0.96134822596242597</v>
      </c>
      <c r="AW273" s="17">
        <v>0.92552587883280402</v>
      </c>
      <c r="AX273" s="17"/>
      <c r="AY273" s="17">
        <v>0.97122557254541397</v>
      </c>
      <c r="AZ273" s="17">
        <v>0.94632296595226895</v>
      </c>
      <c r="BA273" s="17"/>
      <c r="BB273" s="17">
        <v>0.94992901912447103</v>
      </c>
      <c r="BC273" s="17">
        <v>0.94877447506048496</v>
      </c>
      <c r="BD273" s="17"/>
      <c r="BE273" s="17">
        <v>0.95548465768407398</v>
      </c>
      <c r="BF273" s="17">
        <v>0.94848814216369304</v>
      </c>
      <c r="BG273" s="17"/>
      <c r="BH273" s="17">
        <v>0.88416012757663198</v>
      </c>
      <c r="BI273" s="17">
        <v>0.95400731301519004</v>
      </c>
      <c r="BJ273" s="17"/>
      <c r="BK273" s="17">
        <v>0.88625894585791498</v>
      </c>
      <c r="BL273" s="17">
        <v>0.95299601981526205</v>
      </c>
      <c r="BM273" s="17"/>
      <c r="BN273" s="17">
        <v>0.89491318572712897</v>
      </c>
      <c r="BO273" s="17">
        <v>0.95012685311311795</v>
      </c>
      <c r="BP273" s="17"/>
      <c r="BQ273" s="17">
        <v>0.96713509774920103</v>
      </c>
      <c r="BR273" s="17">
        <v>0.948516841118069</v>
      </c>
      <c r="BS273" s="17"/>
      <c r="BT273" s="17">
        <v>0.97627671650786796</v>
      </c>
      <c r="BU273" s="17">
        <v>0.946815552801342</v>
      </c>
      <c r="BV273" s="17"/>
      <c r="BW273" s="17">
        <v>0.95409367265564204</v>
      </c>
      <c r="BX273" s="17">
        <v>0.94635648668019201</v>
      </c>
      <c r="BY273" s="17"/>
      <c r="BZ273" s="17">
        <v>0.95409367265564204</v>
      </c>
      <c r="CA273" s="17">
        <v>0.94635648668019201</v>
      </c>
    </row>
    <row r="274" spans="2:79" x14ac:dyDescent="0.25">
      <c r="B274" t="s">
        <v>224</v>
      </c>
      <c r="C274" s="17">
        <v>8.5589650996668806E-3</v>
      </c>
      <c r="D274" s="17">
        <v>1.50715011601297E-2</v>
      </c>
      <c r="E274" s="17">
        <v>1.6232714348903901E-2</v>
      </c>
      <c r="F274" s="17">
        <v>4.7935667617063802E-3</v>
      </c>
      <c r="G274" s="17">
        <v>3.0380178340080502E-3</v>
      </c>
      <c r="H274" s="17">
        <v>9.7729551775340897E-3</v>
      </c>
      <c r="I274" s="17">
        <v>5.5194162606731403E-3</v>
      </c>
      <c r="J274" s="17">
        <v>7.8674746537806695E-3</v>
      </c>
      <c r="K274" s="17">
        <v>5.3768607885575402E-3</v>
      </c>
      <c r="L274" s="17">
        <v>2.4877494615811999E-3</v>
      </c>
      <c r="M274" s="17"/>
      <c r="N274" s="17">
        <v>8.06168777187115E-3</v>
      </c>
      <c r="O274" s="17">
        <v>1.44037330365478E-2</v>
      </c>
      <c r="P274" s="17">
        <v>1.9159735602753001E-2</v>
      </c>
      <c r="Q274" s="17">
        <v>1.26236682967652E-2</v>
      </c>
      <c r="R274" s="17"/>
      <c r="S274" s="17">
        <v>1.2341176315254099E-2</v>
      </c>
      <c r="T274" s="17">
        <v>1.28346689836272E-3</v>
      </c>
      <c r="U274" s="17">
        <v>1.40778489001463E-2</v>
      </c>
      <c r="V274" s="17">
        <v>8.1565593517221504E-3</v>
      </c>
      <c r="W274" s="17">
        <v>6.3529620831212898E-4</v>
      </c>
      <c r="X274" s="17">
        <v>6.4602055412188702E-3</v>
      </c>
      <c r="Y274" s="17">
        <v>6.1565810910282296E-3</v>
      </c>
      <c r="Z274" s="17"/>
      <c r="AA274" s="17">
        <v>9.0045975564981007E-3</v>
      </c>
      <c r="AB274" s="17">
        <v>8.3284853268014592E-3</v>
      </c>
      <c r="AC274" s="17"/>
      <c r="AD274" s="17">
        <v>1.1458842464861599E-2</v>
      </c>
      <c r="AE274" s="17">
        <v>3.34380250771479E-4</v>
      </c>
      <c r="AF274" s="17">
        <v>7.1526808577369897E-3</v>
      </c>
      <c r="AG274" s="17"/>
      <c r="AH274" s="17">
        <v>4.3918005971962399E-3</v>
      </c>
      <c r="AI274" s="17">
        <v>8.7131660082769204E-3</v>
      </c>
      <c r="AJ274" s="17"/>
      <c r="AK274" s="17">
        <v>6.6541246192779197E-3</v>
      </c>
      <c r="AL274" s="17">
        <v>9.8349632923963506E-3</v>
      </c>
      <c r="AM274" s="17"/>
      <c r="AN274" s="17">
        <v>8.5509426062121297E-3</v>
      </c>
      <c r="AO274" s="17">
        <v>1.26236682967652E-2</v>
      </c>
      <c r="AP274" s="17"/>
      <c r="AQ274" s="17">
        <v>6.7041299836515201E-3</v>
      </c>
      <c r="AR274" s="17">
        <v>9.0399055010486704E-3</v>
      </c>
      <c r="AS274" s="17"/>
      <c r="AT274" s="17">
        <v>9.0621122445618298E-3</v>
      </c>
      <c r="AU274" s="17">
        <v>1.1710922088409801E-2</v>
      </c>
      <c r="AV274" s="17">
        <v>1.87882112576557E-3</v>
      </c>
      <c r="AW274" s="17">
        <v>1.2809972912029501E-3</v>
      </c>
      <c r="AX274" s="17"/>
      <c r="AY274" s="17">
        <v>6.19621872026767E-3</v>
      </c>
      <c r="AZ274" s="17">
        <v>8.8413686294877992E-3</v>
      </c>
      <c r="BA274" s="17"/>
      <c r="BB274" s="17">
        <v>1.1049429556753899E-2</v>
      </c>
      <c r="BC274" s="17">
        <v>8.0162689123423597E-3</v>
      </c>
      <c r="BD274" s="17"/>
      <c r="BE274" s="17">
        <v>7.2574754666049702E-3</v>
      </c>
      <c r="BF274" s="17">
        <v>8.6577313071778596E-3</v>
      </c>
      <c r="BG274" s="17"/>
      <c r="BH274" s="17">
        <v>1.7679334184204702E-2</v>
      </c>
      <c r="BI274" s="17">
        <v>7.8518538549249804E-3</v>
      </c>
      <c r="BJ274" s="17"/>
      <c r="BK274" s="17">
        <v>1.69259816852867E-3</v>
      </c>
      <c r="BL274" s="17">
        <v>8.99842685529266E-3</v>
      </c>
      <c r="BM274" s="17"/>
      <c r="BN274" s="17">
        <v>1.8224642079747001E-4</v>
      </c>
      <c r="BO274" s="17">
        <v>8.7363911455147804E-3</v>
      </c>
      <c r="BP274" s="17"/>
      <c r="BQ274" s="17">
        <v>3.10883994305616E-3</v>
      </c>
      <c r="BR274" s="17">
        <v>8.6985085657412201E-3</v>
      </c>
      <c r="BS274" s="17"/>
      <c r="BT274" s="17">
        <v>1.94125488444937E-3</v>
      </c>
      <c r="BU274" s="17">
        <v>9.0841337087889593E-3</v>
      </c>
      <c r="BV274" s="17"/>
      <c r="BW274" s="17">
        <v>8.9847365179885792E-3</v>
      </c>
      <c r="BX274" s="17">
        <v>8.3403214559795592E-3</v>
      </c>
      <c r="BY274" s="17"/>
      <c r="BZ274" s="17">
        <v>8.9847365179885792E-3</v>
      </c>
      <c r="CA274" s="17">
        <v>8.3403214559795592E-3</v>
      </c>
    </row>
    <row r="275" spans="2:79" x14ac:dyDescent="0.25">
      <c r="B275" t="s">
        <v>166</v>
      </c>
      <c r="C275" s="17">
        <v>0.94042267209808905</v>
      </c>
      <c r="D275" s="17">
        <v>0.90775340140939198</v>
      </c>
      <c r="E275" s="17">
        <v>0.91353463730353801</v>
      </c>
      <c r="F275" s="17">
        <v>0.96843037412077204</v>
      </c>
      <c r="G275" s="17">
        <v>0.96535070975739901</v>
      </c>
      <c r="H275" s="17">
        <v>0.947139214350744</v>
      </c>
      <c r="I275" s="17">
        <v>0.94553588690864498</v>
      </c>
      <c r="J275" s="17">
        <v>0.91313634189795101</v>
      </c>
      <c r="K275" s="17">
        <v>0.93633057738951597</v>
      </c>
      <c r="L275" s="17">
        <v>0.97270795713560998</v>
      </c>
      <c r="M275" s="17"/>
      <c r="N275" s="17">
        <v>0.94340895754266096</v>
      </c>
      <c r="O275" s="17">
        <v>0.90786021836238295</v>
      </c>
      <c r="P275" s="17">
        <v>0.86074103188115203</v>
      </c>
      <c r="Q275" s="17">
        <v>0.91768698029637097</v>
      </c>
      <c r="R275" s="17"/>
      <c r="S275" s="17">
        <v>0.92256850647993505</v>
      </c>
      <c r="T275" s="17">
        <v>0.97296484359582402</v>
      </c>
      <c r="U275" s="17">
        <v>0.91346454946607603</v>
      </c>
      <c r="V275" s="17">
        <v>0.94139463279830304</v>
      </c>
      <c r="W275" s="17">
        <v>0.97091763073361903</v>
      </c>
      <c r="X275" s="17">
        <v>0.95691358712249996</v>
      </c>
      <c r="Y275" s="17">
        <v>0.94774072751542504</v>
      </c>
      <c r="Z275" s="17"/>
      <c r="AA275" s="17">
        <v>0.94495483337313302</v>
      </c>
      <c r="AB275" s="17">
        <v>0.93807865185169703</v>
      </c>
      <c r="AC275" s="17"/>
      <c r="AD275" s="17">
        <v>0.94281839240091203</v>
      </c>
      <c r="AE275" s="17">
        <v>0.96454192376591397</v>
      </c>
      <c r="AF275" s="17">
        <v>0.95232454452735604</v>
      </c>
      <c r="AG275" s="17"/>
      <c r="AH275" s="17">
        <v>0.96362450142378797</v>
      </c>
      <c r="AI275" s="17">
        <v>0.939564116319617</v>
      </c>
      <c r="AJ275" s="17"/>
      <c r="AK275" s="17">
        <v>0.94310912731530205</v>
      </c>
      <c r="AL275" s="17">
        <v>0.93862309253365594</v>
      </c>
      <c r="AM275" s="17"/>
      <c r="AN275" s="17">
        <v>0.94046754547009703</v>
      </c>
      <c r="AO275" s="17">
        <v>0.91768698029637097</v>
      </c>
      <c r="AP275" s="17"/>
      <c r="AQ275" s="17">
        <v>0.95985543179018595</v>
      </c>
      <c r="AR275" s="17">
        <v>0.93538394969868199</v>
      </c>
      <c r="AS275" s="17"/>
      <c r="AT275" s="17">
        <v>0.93041392201344597</v>
      </c>
      <c r="AU275" s="17">
        <v>0.94277706242820103</v>
      </c>
      <c r="AV275" s="17">
        <v>0.95946940483665999</v>
      </c>
      <c r="AW275" s="17">
        <v>0.924244881541601</v>
      </c>
      <c r="AX275" s="17"/>
      <c r="AY275" s="17">
        <v>0.96502935382514698</v>
      </c>
      <c r="AZ275" s="17">
        <v>0.93748159732278102</v>
      </c>
      <c r="BA275" s="17"/>
      <c r="BB275" s="17">
        <v>0.938879589567717</v>
      </c>
      <c r="BC275" s="17">
        <v>0.94075820614814298</v>
      </c>
      <c r="BD275" s="17"/>
      <c r="BE275" s="17">
        <v>0.94822718221746904</v>
      </c>
      <c r="BF275" s="17">
        <v>0.93983041085651498</v>
      </c>
      <c r="BG275" s="17"/>
      <c r="BH275" s="17">
        <v>0.86648079339242701</v>
      </c>
      <c r="BI275" s="17">
        <v>0.946155459160265</v>
      </c>
      <c r="BJ275" s="17"/>
      <c r="BK275" s="17">
        <v>0.88456634768938602</v>
      </c>
      <c r="BL275" s="17">
        <v>0.94399759295996899</v>
      </c>
      <c r="BM275" s="17"/>
      <c r="BN275" s="17">
        <v>0.89473093930633196</v>
      </c>
      <c r="BO275" s="17">
        <v>0.94139046196760301</v>
      </c>
      <c r="BP275" s="17"/>
      <c r="BQ275" s="17">
        <v>0.96402625780614404</v>
      </c>
      <c r="BR275" s="17">
        <v>0.93981833255232805</v>
      </c>
      <c r="BS275" s="17"/>
      <c r="BT275" s="17">
        <v>0.974335461623419</v>
      </c>
      <c r="BU275" s="17">
        <v>0.93773141909255298</v>
      </c>
      <c r="BV275" s="17"/>
      <c r="BW275" s="17">
        <v>0.94510893613765401</v>
      </c>
      <c r="BX275" s="17">
        <v>0.93801616522421205</v>
      </c>
      <c r="BY275" s="17"/>
      <c r="BZ275" s="17">
        <v>0.94510893613765401</v>
      </c>
      <c r="CA275" s="17">
        <v>0.93801616522421205</v>
      </c>
    </row>
    <row r="276" spans="2:79" x14ac:dyDescent="0.25">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c r="CA276" s="17"/>
    </row>
    <row r="277" spans="2:79" x14ac:dyDescent="0.25">
      <c r="B277" s="6" t="s">
        <v>227</v>
      </c>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c r="CA277" s="17"/>
    </row>
    <row r="278" spans="2:79" x14ac:dyDescent="0.25">
      <c r="B278" s="24" t="s">
        <v>77</v>
      </c>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c r="CA278" s="17"/>
    </row>
    <row r="279" spans="2:79" x14ac:dyDescent="0.25">
      <c r="B279" t="s">
        <v>218</v>
      </c>
      <c r="C279" s="17">
        <v>0.46922186824602902</v>
      </c>
      <c r="D279" s="17">
        <v>0.49418826198801302</v>
      </c>
      <c r="E279" s="17">
        <v>0.43124546586691997</v>
      </c>
      <c r="F279" s="17">
        <v>0.45879999379299202</v>
      </c>
      <c r="G279" s="17">
        <v>0.67652176718578705</v>
      </c>
      <c r="H279" s="17">
        <v>0.43998240020721902</v>
      </c>
      <c r="I279" s="17">
        <v>0.42539748733356503</v>
      </c>
      <c r="J279" s="17">
        <v>0.39894579665881702</v>
      </c>
      <c r="K279" s="17">
        <v>0.35223059221698799</v>
      </c>
      <c r="L279" s="17">
        <v>0.32014546716276798</v>
      </c>
      <c r="M279" s="17"/>
      <c r="N279" s="17">
        <v>0.46998387440438699</v>
      </c>
      <c r="O279" s="17">
        <v>0.45702160316582002</v>
      </c>
      <c r="P279" s="17">
        <v>0.45257028429101998</v>
      </c>
      <c r="Q279" s="17">
        <v>0.56382098412536097</v>
      </c>
      <c r="R279" s="17"/>
      <c r="S279" s="17">
        <v>0.45583007862017</v>
      </c>
      <c r="T279" s="17">
        <v>0.45808211985507902</v>
      </c>
      <c r="U279" s="17">
        <v>0.52621027716084101</v>
      </c>
      <c r="V279" s="17">
        <v>0.47620594834805802</v>
      </c>
      <c r="W279" s="17">
        <v>0.43028700850003898</v>
      </c>
      <c r="X279" s="17">
        <v>0.51364864326986603</v>
      </c>
      <c r="Y279" s="17">
        <v>0.51805167873586699</v>
      </c>
      <c r="Z279" s="17"/>
      <c r="AA279" s="17">
        <v>0.53939023356053195</v>
      </c>
      <c r="AB279" s="17">
        <v>0.43293099972396998</v>
      </c>
      <c r="AC279" s="17"/>
      <c r="AD279" s="17">
        <v>0.56633281138582803</v>
      </c>
      <c r="AE279" s="17">
        <v>0.55484442624838004</v>
      </c>
      <c r="AF279" s="17">
        <v>0.52807072560397506</v>
      </c>
      <c r="AG279" s="17"/>
      <c r="AH279" s="17">
        <v>0.585045887630678</v>
      </c>
      <c r="AI279" s="17">
        <v>0.46493593976459002</v>
      </c>
      <c r="AJ279" s="17"/>
      <c r="AK279" s="17">
        <v>0.44800167122128298</v>
      </c>
      <c r="AL279" s="17">
        <v>0.48343667170684701</v>
      </c>
      <c r="AM279" s="17"/>
      <c r="AN279" s="17">
        <v>0.46903515823273501</v>
      </c>
      <c r="AO279" s="17">
        <v>0.56382098412536097</v>
      </c>
      <c r="AP279" s="17"/>
      <c r="AQ279" s="17">
        <v>0.59948467013862095</v>
      </c>
      <c r="AR279" s="17">
        <v>0.43544601200608202</v>
      </c>
      <c r="AS279" s="17"/>
      <c r="AT279" s="17">
        <v>0.413000499318808</v>
      </c>
      <c r="AU279" s="17">
        <v>0.46749043161681297</v>
      </c>
      <c r="AV279" s="17">
        <v>0.56756564468547999</v>
      </c>
      <c r="AW279" s="17">
        <v>0.608396804212325</v>
      </c>
      <c r="AX279" s="17"/>
      <c r="AY279" s="17">
        <v>0.61090483353855796</v>
      </c>
      <c r="AZ279" s="17">
        <v>0.452287435560842</v>
      </c>
      <c r="BA279" s="17"/>
      <c r="BB279" s="17">
        <v>0.38800813816007002</v>
      </c>
      <c r="BC279" s="17">
        <v>0.48692902860313197</v>
      </c>
      <c r="BD279" s="17"/>
      <c r="BE279" s="17">
        <v>0.54327005385910498</v>
      </c>
      <c r="BF279" s="17">
        <v>0.46360256995867599</v>
      </c>
      <c r="BG279" s="17"/>
      <c r="BH279" s="17">
        <v>0.39434193698471698</v>
      </c>
      <c r="BI279" s="17">
        <v>0.47502738345156398</v>
      </c>
      <c r="BJ279" s="17"/>
      <c r="BK279" s="17">
        <v>0.44689553270244903</v>
      </c>
      <c r="BL279" s="17">
        <v>0.47065080012704702</v>
      </c>
      <c r="BM279" s="17"/>
      <c r="BN279" s="17">
        <v>0.46147528006215899</v>
      </c>
      <c r="BO279" s="17">
        <v>0.469385947590575</v>
      </c>
      <c r="BP279" s="17"/>
      <c r="BQ279" s="17">
        <v>0.62126248482972002</v>
      </c>
      <c r="BR279" s="17">
        <v>0.465329063216325</v>
      </c>
      <c r="BS279" s="17"/>
      <c r="BT279" s="17">
        <v>0.54873355024339099</v>
      </c>
      <c r="BU279" s="17">
        <v>0.46291197583830601</v>
      </c>
      <c r="BV279" s="17"/>
      <c r="BW279" s="17">
        <v>0.53919053144270002</v>
      </c>
      <c r="BX279" s="17">
        <v>0.43329131300689899</v>
      </c>
      <c r="BY279" s="17"/>
      <c r="BZ279" s="17">
        <v>0.53919053144270002</v>
      </c>
      <c r="CA279" s="17">
        <v>0.43329131300689899</v>
      </c>
    </row>
    <row r="280" spans="2:79" x14ac:dyDescent="0.25">
      <c r="B280" t="s">
        <v>219</v>
      </c>
      <c r="C280" s="17">
        <v>0.309160974806728</v>
      </c>
      <c r="D280" s="17">
        <v>0.286752089887366</v>
      </c>
      <c r="E280" s="17">
        <v>0.31810770457954402</v>
      </c>
      <c r="F280" s="17">
        <v>0.325564609807038</v>
      </c>
      <c r="G280" s="17">
        <v>0.21607492516609</v>
      </c>
      <c r="H280" s="17">
        <v>0.32307726471019099</v>
      </c>
      <c r="I280" s="17">
        <v>0.384454933091812</v>
      </c>
      <c r="J280" s="17">
        <v>0.25449828074992897</v>
      </c>
      <c r="K280" s="17">
        <v>0.324181159560401</v>
      </c>
      <c r="L280" s="17">
        <v>0.388922424098189</v>
      </c>
      <c r="M280" s="17"/>
      <c r="N280" s="17">
        <v>0.30704085961551603</v>
      </c>
      <c r="O280" s="17">
        <v>0.33348022410445399</v>
      </c>
      <c r="P280" s="17">
        <v>0.36390227663880298</v>
      </c>
      <c r="Q280" s="17">
        <v>0.29771360169141498</v>
      </c>
      <c r="R280" s="17"/>
      <c r="S280" s="17">
        <v>0.30036116530541901</v>
      </c>
      <c r="T280" s="17">
        <v>0.32379449669773902</v>
      </c>
      <c r="U280" s="17">
        <v>0.30382611269043103</v>
      </c>
      <c r="V280" s="17">
        <v>0.30374698366667702</v>
      </c>
      <c r="W280" s="17">
        <v>0.33409967103062699</v>
      </c>
      <c r="X280" s="17">
        <v>0.33053835588605401</v>
      </c>
      <c r="Y280" s="17">
        <v>0.29816494469118598</v>
      </c>
      <c r="Z280" s="17"/>
      <c r="AA280" s="17">
        <v>0.31617944460112601</v>
      </c>
      <c r="AB280" s="17">
        <v>0.30553104323581398</v>
      </c>
      <c r="AC280" s="17"/>
      <c r="AD280" s="17">
        <v>0.30264351115969201</v>
      </c>
      <c r="AE280" s="17">
        <v>0.38098136089811802</v>
      </c>
      <c r="AF280" s="17">
        <v>0.31270003725723899</v>
      </c>
      <c r="AG280" s="17"/>
      <c r="AH280" s="17">
        <v>0.32323383727050797</v>
      </c>
      <c r="AI280" s="17">
        <v>0.30864022546329001</v>
      </c>
      <c r="AJ280" s="17"/>
      <c r="AK280" s="17">
        <v>0.31525565642040598</v>
      </c>
      <c r="AL280" s="17">
        <v>0.30507832179489802</v>
      </c>
      <c r="AM280" s="17"/>
      <c r="AN280" s="17">
        <v>0.30918356845537498</v>
      </c>
      <c r="AO280" s="17">
        <v>0.29771360169141498</v>
      </c>
      <c r="AP280" s="17"/>
      <c r="AQ280" s="17">
        <v>0.28252459562584398</v>
      </c>
      <c r="AR280" s="17">
        <v>0.31606752449623998</v>
      </c>
      <c r="AS280" s="17"/>
      <c r="AT280" s="17">
        <v>0.28114653785489302</v>
      </c>
      <c r="AU280" s="17">
        <v>0.32854533454363199</v>
      </c>
      <c r="AV280" s="17">
        <v>0.33251961293690402</v>
      </c>
      <c r="AW280" s="17">
        <v>0.25683565179664503</v>
      </c>
      <c r="AX280" s="17"/>
      <c r="AY280" s="17">
        <v>0.29338453717062601</v>
      </c>
      <c r="AZ280" s="17">
        <v>0.311046628601515</v>
      </c>
      <c r="BA280" s="17"/>
      <c r="BB280" s="17">
        <v>0.38245123092571098</v>
      </c>
      <c r="BC280" s="17">
        <v>0.29317784239985001</v>
      </c>
      <c r="BD280" s="17"/>
      <c r="BE280" s="17">
        <v>0.261840922067757</v>
      </c>
      <c r="BF280" s="17">
        <v>0.31275195396593403</v>
      </c>
      <c r="BG280" s="17"/>
      <c r="BH280" s="17">
        <v>0.34535791598252702</v>
      </c>
      <c r="BI280" s="17">
        <v>0.30635459012060101</v>
      </c>
      <c r="BJ280" s="17"/>
      <c r="BK280" s="17">
        <v>0.32812601684114101</v>
      </c>
      <c r="BL280" s="17">
        <v>0.30794717269688598</v>
      </c>
      <c r="BM280" s="17"/>
      <c r="BN280" s="17">
        <v>0.30745374729778902</v>
      </c>
      <c r="BO280" s="17">
        <v>0.30919713534140603</v>
      </c>
      <c r="BP280" s="17"/>
      <c r="BQ280" s="17">
        <v>0.27303854555096202</v>
      </c>
      <c r="BR280" s="17">
        <v>0.31008584328892402</v>
      </c>
      <c r="BS280" s="17"/>
      <c r="BT280" s="17">
        <v>0.23854137202099601</v>
      </c>
      <c r="BU280" s="17">
        <v>0.31476520910614703</v>
      </c>
      <c r="BV280" s="17"/>
      <c r="BW280" s="17">
        <v>0.31630873179131702</v>
      </c>
      <c r="BX280" s="17">
        <v>0.30549043337521897</v>
      </c>
      <c r="BY280" s="17"/>
      <c r="BZ280" s="17">
        <v>0.31630873179131702</v>
      </c>
      <c r="CA280" s="17">
        <v>0.30549043337521897</v>
      </c>
    </row>
    <row r="281" spans="2:79" x14ac:dyDescent="0.25">
      <c r="B281" t="s">
        <v>220</v>
      </c>
      <c r="C281" s="17">
        <v>0.13083317933499</v>
      </c>
      <c r="D281" s="17">
        <v>0.129589647686147</v>
      </c>
      <c r="E281" s="17">
        <v>0.12783073421076299</v>
      </c>
      <c r="F281" s="17">
        <v>0.14198473408392301</v>
      </c>
      <c r="G281" s="17">
        <v>5.7831977397046902E-2</v>
      </c>
      <c r="H281" s="17">
        <v>0.18265266507589201</v>
      </c>
      <c r="I281" s="17">
        <v>0.13739037580420599</v>
      </c>
      <c r="J281" s="17">
        <v>0.12579895068111599</v>
      </c>
      <c r="K281" s="17">
        <v>0.176620302332676</v>
      </c>
      <c r="L281" s="17">
        <v>0.123557017605299</v>
      </c>
      <c r="M281" s="17"/>
      <c r="N281" s="17">
        <v>0.130414037576079</v>
      </c>
      <c r="O281" s="17">
        <v>0.13889495086904</v>
      </c>
      <c r="P281" s="17">
        <v>0.12854940242989801</v>
      </c>
      <c r="Q281" s="17">
        <v>9.4037636327696905E-2</v>
      </c>
      <c r="R281" s="17"/>
      <c r="S281" s="17">
        <v>0.15643406055682599</v>
      </c>
      <c r="T281" s="17">
        <v>0.108866235618103</v>
      </c>
      <c r="U281" s="17">
        <v>7.7326423116217693E-2</v>
      </c>
      <c r="V281" s="17">
        <v>0.12589421896026001</v>
      </c>
      <c r="W281" s="17">
        <v>0.16661911689856099</v>
      </c>
      <c r="X281" s="17">
        <v>8.7225866875699901E-2</v>
      </c>
      <c r="Y281" s="17">
        <v>0.13732059229744101</v>
      </c>
      <c r="Z281" s="17"/>
      <c r="AA281" s="17">
        <v>9.7396181715706506E-2</v>
      </c>
      <c r="AB281" s="17">
        <v>0.14812669442451701</v>
      </c>
      <c r="AC281" s="17"/>
      <c r="AD281" s="17">
        <v>8.1175875069185097E-2</v>
      </c>
      <c r="AE281" s="17">
        <v>4.1062724328158197E-2</v>
      </c>
      <c r="AF281" s="17">
        <v>0.10669859934539799</v>
      </c>
      <c r="AG281" s="17"/>
      <c r="AH281" s="17">
        <v>7.4612014569262197E-2</v>
      </c>
      <c r="AI281" s="17">
        <v>0.132913575893573</v>
      </c>
      <c r="AJ281" s="17"/>
      <c r="AK281" s="17">
        <v>0.132940316470987</v>
      </c>
      <c r="AL281" s="17">
        <v>0.12942166839481101</v>
      </c>
      <c r="AM281" s="17"/>
      <c r="AN281" s="17">
        <v>0.13090580259642501</v>
      </c>
      <c r="AO281" s="17">
        <v>9.4037636327696905E-2</v>
      </c>
      <c r="AP281" s="17"/>
      <c r="AQ281" s="17">
        <v>8.6941297113329E-2</v>
      </c>
      <c r="AR281" s="17">
        <v>0.142213910307151</v>
      </c>
      <c r="AS281" s="17"/>
      <c r="AT281" s="17">
        <v>0.17494150307597101</v>
      </c>
      <c r="AU281" s="17">
        <v>0.121517406762734</v>
      </c>
      <c r="AV281" s="17">
        <v>6.5933727611387799E-2</v>
      </c>
      <c r="AW281" s="17">
        <v>8.6486422806538801E-2</v>
      </c>
      <c r="AX281" s="17"/>
      <c r="AY281" s="17">
        <v>6.3929875850707099E-2</v>
      </c>
      <c r="AZ281" s="17">
        <v>0.1388296910323</v>
      </c>
      <c r="BA281" s="17"/>
      <c r="BB281" s="17">
        <v>0.13529644372940999</v>
      </c>
      <c r="BC281" s="17">
        <v>0.12986211997972699</v>
      </c>
      <c r="BD281" s="17"/>
      <c r="BE281" s="17">
        <v>0.13578340064371</v>
      </c>
      <c r="BF281" s="17">
        <v>0.13045752164815</v>
      </c>
      <c r="BG281" s="17"/>
      <c r="BH281" s="17">
        <v>0.15223138420357801</v>
      </c>
      <c r="BI281" s="17">
        <v>0.12917415532624399</v>
      </c>
      <c r="BJ281" s="17"/>
      <c r="BK281" s="17">
        <v>0.153599274305834</v>
      </c>
      <c r="BL281" s="17">
        <v>0.12937610193656801</v>
      </c>
      <c r="BM281" s="17"/>
      <c r="BN281" s="17">
        <v>0.16696664617544399</v>
      </c>
      <c r="BO281" s="17">
        <v>0.13006784169025701</v>
      </c>
      <c r="BP281" s="17"/>
      <c r="BQ281" s="17">
        <v>8.6348984779363799E-2</v>
      </c>
      <c r="BR281" s="17">
        <v>0.13197214009560401</v>
      </c>
      <c r="BS281" s="17"/>
      <c r="BT281" s="17">
        <v>0.13917975862375301</v>
      </c>
      <c r="BU281" s="17">
        <v>0.13017081103939299</v>
      </c>
      <c r="BV281" s="17"/>
      <c r="BW281" s="17">
        <v>9.74374053506077E-2</v>
      </c>
      <c r="BX281" s="17">
        <v>0.14798269523365101</v>
      </c>
      <c r="BY281" s="17"/>
      <c r="BZ281" s="17">
        <v>9.74374053506077E-2</v>
      </c>
      <c r="CA281" s="17">
        <v>0.14798269523365101</v>
      </c>
    </row>
    <row r="282" spans="2:79" x14ac:dyDescent="0.25">
      <c r="B282" t="s">
        <v>221</v>
      </c>
      <c r="C282" s="17">
        <v>4.2732478937845299E-2</v>
      </c>
      <c r="D282" s="17">
        <v>3.96029568170626E-2</v>
      </c>
      <c r="E282" s="17">
        <v>5.3316518907613498E-2</v>
      </c>
      <c r="F282" s="17">
        <v>4.6547985014731598E-2</v>
      </c>
      <c r="G282" s="17">
        <v>2.07672258369755E-2</v>
      </c>
      <c r="H282" s="17">
        <v>2.15676125117862E-2</v>
      </c>
      <c r="I282" s="17">
        <v>2.51697401147471E-2</v>
      </c>
      <c r="J282" s="17">
        <v>9.1992908329867798E-2</v>
      </c>
      <c r="K282" s="17">
        <v>5.3461382308075102E-2</v>
      </c>
      <c r="L282" s="17">
        <v>0.11852788016985499</v>
      </c>
      <c r="M282" s="17"/>
      <c r="N282" s="17">
        <v>4.3192876194983097E-2</v>
      </c>
      <c r="O282" s="17">
        <v>3.8008121097671599E-2</v>
      </c>
      <c r="P282" s="17">
        <v>3.2020474983149999E-2</v>
      </c>
      <c r="Q282" s="17">
        <v>2.2466192498553899E-2</v>
      </c>
      <c r="R282" s="17"/>
      <c r="S282" s="17">
        <v>4.9027916129902503E-2</v>
      </c>
      <c r="T282" s="17">
        <v>6.9441225008785107E-2</v>
      </c>
      <c r="U282" s="17">
        <v>5.1759853219799201E-2</v>
      </c>
      <c r="V282" s="17">
        <v>3.9791564216358398E-2</v>
      </c>
      <c r="W282" s="17">
        <v>3.3736784891354198E-2</v>
      </c>
      <c r="X282" s="17">
        <v>3.0067082337438999E-2</v>
      </c>
      <c r="Y282" s="17">
        <v>1.93451040255238E-2</v>
      </c>
      <c r="Z282" s="17"/>
      <c r="AA282" s="17">
        <v>3.28020616485898E-2</v>
      </c>
      <c r="AB282" s="17">
        <v>4.7868461037446401E-2</v>
      </c>
      <c r="AC282" s="17"/>
      <c r="AD282" s="17">
        <v>4.26662948973313E-2</v>
      </c>
      <c r="AE282" s="17">
        <v>1.19899259181505E-2</v>
      </c>
      <c r="AF282" s="17">
        <v>3.76943474947741E-2</v>
      </c>
      <c r="AG282" s="17"/>
      <c r="AH282" s="17">
        <v>1.6340239018105902E-2</v>
      </c>
      <c r="AI282" s="17">
        <v>4.37090920217457E-2</v>
      </c>
      <c r="AJ282" s="17"/>
      <c r="AK282" s="17">
        <v>5.1414620503318E-2</v>
      </c>
      <c r="AL282" s="17">
        <v>3.6916560460355498E-2</v>
      </c>
      <c r="AM282" s="17"/>
      <c r="AN282" s="17">
        <v>4.2772478451322003E-2</v>
      </c>
      <c r="AO282" s="17">
        <v>2.2466192498553899E-2</v>
      </c>
      <c r="AP282" s="17"/>
      <c r="AQ282" s="17">
        <v>1.2894659534591501E-2</v>
      </c>
      <c r="AR282" s="17">
        <v>5.0469130414978199E-2</v>
      </c>
      <c r="AS282" s="17"/>
      <c r="AT282" s="17">
        <v>4.5031679408513998E-2</v>
      </c>
      <c r="AU282" s="17">
        <v>5.1045096600772298E-2</v>
      </c>
      <c r="AV282" s="17">
        <v>2.23241115411613E-2</v>
      </c>
      <c r="AW282" s="17">
        <v>3.2661652435866301E-2</v>
      </c>
      <c r="AX282" s="17"/>
      <c r="AY282" s="17">
        <v>2.0940957419999E-2</v>
      </c>
      <c r="AZ282" s="17">
        <v>4.5337076134761997E-2</v>
      </c>
      <c r="BA282" s="17"/>
      <c r="BB282" s="17">
        <v>3.4120237459917498E-2</v>
      </c>
      <c r="BC282" s="17">
        <v>4.46101268080904E-2</v>
      </c>
      <c r="BD282" s="17"/>
      <c r="BE282" s="17">
        <v>1.8669165051074198E-2</v>
      </c>
      <c r="BF282" s="17">
        <v>4.45585728170192E-2</v>
      </c>
      <c r="BG282" s="17"/>
      <c r="BH282" s="17">
        <v>7.5685201558822704E-2</v>
      </c>
      <c r="BI282" s="17">
        <v>4.0177621728211398E-2</v>
      </c>
      <c r="BJ282" s="17"/>
      <c r="BK282" s="17">
        <v>2.1689185357453601E-2</v>
      </c>
      <c r="BL282" s="17">
        <v>4.40792934663626E-2</v>
      </c>
      <c r="BM282" s="17"/>
      <c r="BN282" s="17">
        <v>2.7921016606042501E-2</v>
      </c>
      <c r="BO282" s="17">
        <v>4.3046198342244803E-2</v>
      </c>
      <c r="BP282" s="17"/>
      <c r="BQ282" s="17">
        <v>5.7885756357123098E-3</v>
      </c>
      <c r="BR282" s="17">
        <v>4.3678380209643097E-2</v>
      </c>
      <c r="BS282" s="17"/>
      <c r="BT282" s="17">
        <v>7.1296458445140404E-2</v>
      </c>
      <c r="BU282" s="17">
        <v>4.04656970901991E-2</v>
      </c>
      <c r="BV282" s="17"/>
      <c r="BW282" s="17">
        <v>3.2861887204382503E-2</v>
      </c>
      <c r="BX282" s="17">
        <v>4.7801260093849399E-2</v>
      </c>
      <c r="BY282" s="17"/>
      <c r="BZ282" s="17">
        <v>3.2861887204382503E-2</v>
      </c>
      <c r="CA282" s="17">
        <v>4.7801260093849399E-2</v>
      </c>
    </row>
    <row r="283" spans="2:79" x14ac:dyDescent="0.25">
      <c r="B283" t="s">
        <v>222</v>
      </c>
      <c r="C283" s="17">
        <v>2.31915386437011E-2</v>
      </c>
      <c r="D283" s="17">
        <v>2.1753756899644101E-2</v>
      </c>
      <c r="E283" s="17">
        <v>4.1493889036826798E-2</v>
      </c>
      <c r="F283" s="17">
        <v>1.7206521701950001E-2</v>
      </c>
      <c r="G283" s="17">
        <v>1.2756947231392601E-2</v>
      </c>
      <c r="H283" s="17">
        <v>1.3833784794466E-2</v>
      </c>
      <c r="I283" s="17">
        <v>1.2042060349660801E-2</v>
      </c>
      <c r="J283" s="17">
        <v>6.6794724382459494E-2</v>
      </c>
      <c r="K283" s="17">
        <v>3.7032117113656803E-2</v>
      </c>
      <c r="L283" s="17">
        <v>4.8118299672382098E-3</v>
      </c>
      <c r="M283" s="17"/>
      <c r="N283" s="17">
        <v>2.3328899409455199E-2</v>
      </c>
      <c r="O283" s="17">
        <v>2.4854078470190499E-2</v>
      </c>
      <c r="P283" s="17">
        <v>3.65453240608676E-3</v>
      </c>
      <c r="Q283" s="17">
        <v>4.09523361274666E-3</v>
      </c>
      <c r="R283" s="17"/>
      <c r="S283" s="17">
        <v>1.8470030063025701E-2</v>
      </c>
      <c r="T283" s="17">
        <v>1.4733738664032501E-2</v>
      </c>
      <c r="U283" s="17">
        <v>2.3525899948162201E-2</v>
      </c>
      <c r="V283" s="17">
        <v>2.2933187332695101E-2</v>
      </c>
      <c r="W283" s="17">
        <v>2.25015484541039E-2</v>
      </c>
      <c r="X283" s="17">
        <v>3.3688360524447798E-2</v>
      </c>
      <c r="Y283" s="17">
        <v>1.51027820584175E-2</v>
      </c>
      <c r="Z283" s="17"/>
      <c r="AA283" s="17">
        <v>6.6182139399900003E-3</v>
      </c>
      <c r="AB283" s="17">
        <v>3.1763212575393301E-2</v>
      </c>
      <c r="AC283" s="17"/>
      <c r="AD283" s="17">
        <v>6.0481611161500599E-3</v>
      </c>
      <c r="AE283" s="17">
        <v>1.5850190518513901E-5</v>
      </c>
      <c r="AF283" s="17">
        <v>5.1463395050632497E-3</v>
      </c>
      <c r="AG283" s="17"/>
      <c r="AH283" s="17">
        <v>4.3121289151247599E-5</v>
      </c>
      <c r="AI283" s="17">
        <v>2.4048117976443999E-2</v>
      </c>
      <c r="AJ283" s="17"/>
      <c r="AK283" s="17">
        <v>3.0105907643117501E-2</v>
      </c>
      <c r="AL283" s="17">
        <v>1.8559800480871601E-2</v>
      </c>
      <c r="AM283" s="17"/>
      <c r="AN283" s="17">
        <v>2.3229228968109101E-2</v>
      </c>
      <c r="AO283" s="17">
        <v>4.09523361274666E-3</v>
      </c>
      <c r="AP283" s="17"/>
      <c r="AQ283" s="17">
        <v>9.4920471927887693E-3</v>
      </c>
      <c r="AR283" s="17">
        <v>2.6743681289825998E-2</v>
      </c>
      <c r="AS283" s="17"/>
      <c r="AT283" s="17">
        <v>4.1788757522050697E-2</v>
      </c>
      <c r="AU283" s="17">
        <v>1.5597867226330501E-2</v>
      </c>
      <c r="AV283" s="17">
        <v>4.86751299070872E-3</v>
      </c>
      <c r="AW283" s="17">
        <v>4.0417729112856099E-5</v>
      </c>
      <c r="AX283" s="17"/>
      <c r="AY283" s="17">
        <v>1.96575303597074E-3</v>
      </c>
      <c r="AZ283" s="17">
        <v>2.5728517149354101E-2</v>
      </c>
      <c r="BA283" s="17"/>
      <c r="BB283" s="17">
        <v>2.2087326730741E-2</v>
      </c>
      <c r="BC283" s="17">
        <v>2.3432514303447699E-2</v>
      </c>
      <c r="BD283" s="17"/>
      <c r="BE283" s="17">
        <v>1.54788241021078E-2</v>
      </c>
      <c r="BF283" s="17">
        <v>2.3776833789768401E-2</v>
      </c>
      <c r="BG283" s="17"/>
      <c r="BH283" s="17">
        <v>8.2544819600500197E-3</v>
      </c>
      <c r="BI283" s="17">
        <v>2.43496234368114E-2</v>
      </c>
      <c r="BJ283" s="17"/>
      <c r="BK283" s="17">
        <v>1.8343784537668301E-2</v>
      </c>
      <c r="BL283" s="17">
        <v>2.3501804982748401E-2</v>
      </c>
      <c r="BM283" s="17"/>
      <c r="BN283" s="17">
        <v>5.5964000761330301E-3</v>
      </c>
      <c r="BO283" s="17">
        <v>2.3564218684880602E-2</v>
      </c>
      <c r="BP283" s="17"/>
      <c r="BQ283" s="17">
        <v>1.6490956518599401E-3</v>
      </c>
      <c r="BR283" s="17">
        <v>2.3743105273165501E-2</v>
      </c>
      <c r="BS283" s="17"/>
      <c r="BT283" s="17">
        <v>2.0489423211489102E-3</v>
      </c>
      <c r="BU283" s="17">
        <v>2.4869373958763999E-2</v>
      </c>
      <c r="BV283" s="17"/>
      <c r="BW283" s="17">
        <v>6.6353483167124298E-3</v>
      </c>
      <c r="BX283" s="17">
        <v>3.1693532020669303E-2</v>
      </c>
      <c r="BY283" s="17"/>
      <c r="BZ283" s="17">
        <v>6.6353483167124298E-3</v>
      </c>
      <c r="CA283" s="17">
        <v>3.1693532020669303E-2</v>
      </c>
    </row>
    <row r="284" spans="2:79" x14ac:dyDescent="0.25">
      <c r="B284" t="s">
        <v>75</v>
      </c>
      <c r="C284" s="17">
        <v>2.4859960030706899E-2</v>
      </c>
      <c r="D284" s="17">
        <v>2.8113286721767401E-2</v>
      </c>
      <c r="E284" s="17">
        <v>2.8005687398332601E-2</v>
      </c>
      <c r="F284" s="17">
        <v>9.8961555993659495E-3</v>
      </c>
      <c r="G284" s="17">
        <v>1.6047157182708299E-2</v>
      </c>
      <c r="H284" s="17">
        <v>1.8886272700445499E-2</v>
      </c>
      <c r="I284" s="17">
        <v>1.5545403306009399E-2</v>
      </c>
      <c r="J284" s="17">
        <v>6.1969339197810502E-2</v>
      </c>
      <c r="K284" s="17">
        <v>5.6474446468203703E-2</v>
      </c>
      <c r="L284" s="17">
        <v>4.4035380996651302E-2</v>
      </c>
      <c r="M284" s="17"/>
      <c r="N284" s="17">
        <v>2.6039452799580299E-2</v>
      </c>
      <c r="O284" s="17">
        <v>7.7410222928231496E-3</v>
      </c>
      <c r="P284" s="17">
        <v>1.93030292510421E-2</v>
      </c>
      <c r="Q284" s="17">
        <v>1.7866351744226999E-2</v>
      </c>
      <c r="R284" s="17"/>
      <c r="S284" s="17">
        <v>1.9876749324656301E-2</v>
      </c>
      <c r="T284" s="17">
        <v>2.50821841562609E-2</v>
      </c>
      <c r="U284" s="17">
        <v>1.7351433864549098E-2</v>
      </c>
      <c r="V284" s="17">
        <v>3.1428097475950899E-2</v>
      </c>
      <c r="W284" s="17">
        <v>1.2755870225314899E-2</v>
      </c>
      <c r="X284" s="17">
        <v>4.8316911064937903E-3</v>
      </c>
      <c r="Y284" s="17">
        <v>1.20148981915637E-2</v>
      </c>
      <c r="Z284" s="17"/>
      <c r="AA284" s="17">
        <v>7.6138645340565999E-3</v>
      </c>
      <c r="AB284" s="17">
        <v>3.3779589002859399E-2</v>
      </c>
      <c r="AC284" s="17"/>
      <c r="AD284" s="17">
        <v>1.1333463718140801E-3</v>
      </c>
      <c r="AE284" s="17">
        <v>1.1105712416674501E-2</v>
      </c>
      <c r="AF284" s="17">
        <v>9.68995079355057E-3</v>
      </c>
      <c r="AG284" s="17"/>
      <c r="AH284" s="17">
        <v>7.2490022229520004E-4</v>
      </c>
      <c r="AI284" s="17">
        <v>2.5753048880357201E-2</v>
      </c>
      <c r="AJ284" s="17"/>
      <c r="AK284" s="17">
        <v>2.2281827740888799E-2</v>
      </c>
      <c r="AL284" s="17">
        <v>2.6586977162216901E-2</v>
      </c>
      <c r="AM284" s="17"/>
      <c r="AN284" s="17">
        <v>2.48737632960335E-2</v>
      </c>
      <c r="AO284" s="17">
        <v>1.7866351744226999E-2</v>
      </c>
      <c r="AP284" s="17"/>
      <c r="AQ284" s="17">
        <v>8.6627303948258998E-3</v>
      </c>
      <c r="AR284" s="17">
        <v>2.9059741485722899E-2</v>
      </c>
      <c r="AS284" s="17"/>
      <c r="AT284" s="17">
        <v>4.4091022819763702E-2</v>
      </c>
      <c r="AU284" s="17">
        <v>1.5803863249718102E-2</v>
      </c>
      <c r="AV284" s="17">
        <v>6.7893902343583497E-3</v>
      </c>
      <c r="AW284" s="17">
        <v>1.55790510195121E-2</v>
      </c>
      <c r="AX284" s="17"/>
      <c r="AY284" s="17">
        <v>8.8740429841385002E-3</v>
      </c>
      <c r="AZ284" s="17">
        <v>2.6770651521227099E-2</v>
      </c>
      <c r="BA284" s="17"/>
      <c r="BB284" s="17">
        <v>3.8036622994150303E-2</v>
      </c>
      <c r="BC284" s="17">
        <v>2.19883679057526E-2</v>
      </c>
      <c r="BD284" s="17"/>
      <c r="BE284" s="17">
        <v>2.4957634276246001E-2</v>
      </c>
      <c r="BF284" s="17">
        <v>2.48525478204531E-2</v>
      </c>
      <c r="BG284" s="17"/>
      <c r="BH284" s="17">
        <v>2.4129079310305099E-2</v>
      </c>
      <c r="BI284" s="17">
        <v>2.49166259365678E-2</v>
      </c>
      <c r="BJ284" s="17"/>
      <c r="BK284" s="17">
        <v>3.1346206255454402E-2</v>
      </c>
      <c r="BL284" s="17">
        <v>2.4444826790387099E-2</v>
      </c>
      <c r="BM284" s="17"/>
      <c r="BN284" s="17">
        <v>3.0586909782433402E-2</v>
      </c>
      <c r="BO284" s="17">
        <v>2.47386583506372E-2</v>
      </c>
      <c r="BP284" s="17"/>
      <c r="BQ284" s="17">
        <v>1.1912313552382E-2</v>
      </c>
      <c r="BR284" s="17">
        <v>2.5191467916337602E-2</v>
      </c>
      <c r="BS284" s="17"/>
      <c r="BT284" s="17">
        <v>1.99918345569815E-4</v>
      </c>
      <c r="BU284" s="17">
        <v>2.68169329671912E-2</v>
      </c>
      <c r="BV284" s="17"/>
      <c r="BW284" s="17">
        <v>7.56609589427998E-3</v>
      </c>
      <c r="BX284" s="17">
        <v>3.3740766269712799E-2</v>
      </c>
      <c r="BY284" s="17"/>
      <c r="BZ284" s="17">
        <v>7.56609589427998E-3</v>
      </c>
      <c r="CA284" s="17">
        <v>3.3740766269712799E-2</v>
      </c>
    </row>
    <row r="285" spans="2:79" x14ac:dyDescent="0.25">
      <c r="B285" t="s">
        <v>223</v>
      </c>
      <c r="C285" s="17">
        <v>0.77838284305275696</v>
      </c>
      <c r="D285" s="17">
        <v>0.78094035187537802</v>
      </c>
      <c r="E285" s="17">
        <v>0.74935317044646399</v>
      </c>
      <c r="F285" s="17">
        <v>0.78436460360002902</v>
      </c>
      <c r="G285" s="17">
        <v>0.892596692351877</v>
      </c>
      <c r="H285" s="17">
        <v>0.76305966491740995</v>
      </c>
      <c r="I285" s="17">
        <v>0.80985242042537697</v>
      </c>
      <c r="J285" s="17">
        <v>0.65344407740874599</v>
      </c>
      <c r="K285" s="17">
        <v>0.67641175177738799</v>
      </c>
      <c r="L285" s="17">
        <v>0.70906789126095604</v>
      </c>
      <c r="M285" s="17"/>
      <c r="N285" s="17">
        <v>0.77702473401990302</v>
      </c>
      <c r="O285" s="17">
        <v>0.79050182727027496</v>
      </c>
      <c r="P285" s="17">
        <v>0.81647256092982301</v>
      </c>
      <c r="Q285" s="17">
        <v>0.861534585816776</v>
      </c>
      <c r="R285" s="17"/>
      <c r="S285" s="17">
        <v>0.75619124392558901</v>
      </c>
      <c r="T285" s="17">
        <v>0.78187661655281904</v>
      </c>
      <c r="U285" s="17">
        <v>0.83003638985127204</v>
      </c>
      <c r="V285" s="17">
        <v>0.77995293201473503</v>
      </c>
      <c r="W285" s="17">
        <v>0.76438667953066597</v>
      </c>
      <c r="X285" s="17">
        <v>0.84418699915591999</v>
      </c>
      <c r="Y285" s="17">
        <v>0.81621662342705403</v>
      </c>
      <c r="Z285" s="17"/>
      <c r="AA285" s="17">
        <v>0.85556967816165697</v>
      </c>
      <c r="AB285" s="17">
        <v>0.73846204295978402</v>
      </c>
      <c r="AC285" s="17"/>
      <c r="AD285" s="17">
        <v>0.86897632254551904</v>
      </c>
      <c r="AE285" s="17">
        <v>0.935825787146498</v>
      </c>
      <c r="AF285" s="17">
        <v>0.84077076286121399</v>
      </c>
      <c r="AG285" s="17"/>
      <c r="AH285" s="17">
        <v>0.90827972490118603</v>
      </c>
      <c r="AI285" s="17">
        <v>0.77357616522787997</v>
      </c>
      <c r="AJ285" s="17"/>
      <c r="AK285" s="17">
        <v>0.76325732764168897</v>
      </c>
      <c r="AL285" s="17">
        <v>0.78851499350174503</v>
      </c>
      <c r="AM285" s="17"/>
      <c r="AN285" s="17">
        <v>0.77821872668810999</v>
      </c>
      <c r="AO285" s="17">
        <v>0.861534585816776</v>
      </c>
      <c r="AP285" s="17"/>
      <c r="AQ285" s="17">
        <v>0.88200926576446503</v>
      </c>
      <c r="AR285" s="17">
        <v>0.751513536502322</v>
      </c>
      <c r="AS285" s="17"/>
      <c r="AT285" s="17">
        <v>0.69414703717370096</v>
      </c>
      <c r="AU285" s="17">
        <v>0.79603576616044502</v>
      </c>
      <c r="AV285" s="17">
        <v>0.90008525762238401</v>
      </c>
      <c r="AW285" s="17">
        <v>0.86523245600897003</v>
      </c>
      <c r="AX285" s="17"/>
      <c r="AY285" s="17">
        <v>0.90428937070918503</v>
      </c>
      <c r="AZ285" s="17">
        <v>0.76333406416235705</v>
      </c>
      <c r="BA285" s="17"/>
      <c r="BB285" s="17">
        <v>0.77045936908578105</v>
      </c>
      <c r="BC285" s="17">
        <v>0.78010687100298204</v>
      </c>
      <c r="BD285" s="17"/>
      <c r="BE285" s="17">
        <v>0.80511097592686198</v>
      </c>
      <c r="BF285" s="17">
        <v>0.77635452392460902</v>
      </c>
      <c r="BG285" s="17"/>
      <c r="BH285" s="17">
        <v>0.73969985296724405</v>
      </c>
      <c r="BI285" s="17">
        <v>0.78138197357216499</v>
      </c>
      <c r="BJ285" s="17"/>
      <c r="BK285" s="17">
        <v>0.77502154954359004</v>
      </c>
      <c r="BL285" s="17">
        <v>0.77859797282393395</v>
      </c>
      <c r="BM285" s="17"/>
      <c r="BN285" s="17">
        <v>0.76892902735994795</v>
      </c>
      <c r="BO285" s="17">
        <v>0.77858308293198097</v>
      </c>
      <c r="BP285" s="17"/>
      <c r="BQ285" s="17">
        <v>0.89430103038068198</v>
      </c>
      <c r="BR285" s="17">
        <v>0.77541490650524902</v>
      </c>
      <c r="BS285" s="17"/>
      <c r="BT285" s="17">
        <v>0.787274922264387</v>
      </c>
      <c r="BU285" s="17">
        <v>0.77767718494445304</v>
      </c>
      <c r="BV285" s="17"/>
      <c r="BW285" s="17">
        <v>0.85549926323401704</v>
      </c>
      <c r="BX285" s="17">
        <v>0.73878174638211802</v>
      </c>
      <c r="BY285" s="17"/>
      <c r="BZ285" s="17">
        <v>0.85549926323401704</v>
      </c>
      <c r="CA285" s="17">
        <v>0.73878174638211802</v>
      </c>
    </row>
    <row r="286" spans="2:79" x14ac:dyDescent="0.25">
      <c r="B286" t="s">
        <v>224</v>
      </c>
      <c r="C286" s="17">
        <v>6.5924017581546396E-2</v>
      </c>
      <c r="D286" s="17">
        <v>6.1356713716706798E-2</v>
      </c>
      <c r="E286" s="17">
        <v>9.4810407944440303E-2</v>
      </c>
      <c r="F286" s="17">
        <v>6.3754506716681605E-2</v>
      </c>
      <c r="G286" s="17">
        <v>3.35241730683681E-2</v>
      </c>
      <c r="H286" s="17">
        <v>3.5401397306252302E-2</v>
      </c>
      <c r="I286" s="17">
        <v>3.7211800464407897E-2</v>
      </c>
      <c r="J286" s="17">
        <v>0.15878763271232699</v>
      </c>
      <c r="K286" s="17">
        <v>9.0493499421731904E-2</v>
      </c>
      <c r="L286" s="17">
        <v>0.12333971013709299</v>
      </c>
      <c r="M286" s="17"/>
      <c r="N286" s="17">
        <v>6.6521775604438296E-2</v>
      </c>
      <c r="O286" s="17">
        <v>6.2862199567862098E-2</v>
      </c>
      <c r="P286" s="17">
        <v>3.56750073892367E-2</v>
      </c>
      <c r="Q286" s="17">
        <v>2.65614261113006E-2</v>
      </c>
      <c r="R286" s="17"/>
      <c r="S286" s="17">
        <v>6.7497946192928204E-2</v>
      </c>
      <c r="T286" s="17">
        <v>8.4174963672817599E-2</v>
      </c>
      <c r="U286" s="17">
        <v>7.5285753167961503E-2</v>
      </c>
      <c r="V286" s="17">
        <v>6.2724751549053506E-2</v>
      </c>
      <c r="W286" s="17">
        <v>5.6238333345458101E-2</v>
      </c>
      <c r="X286" s="17">
        <v>6.3755442861886696E-2</v>
      </c>
      <c r="Y286" s="17">
        <v>3.4447886083941399E-2</v>
      </c>
      <c r="Z286" s="17"/>
      <c r="AA286" s="17">
        <v>3.9420275588579801E-2</v>
      </c>
      <c r="AB286" s="17">
        <v>7.9631673612839696E-2</v>
      </c>
      <c r="AC286" s="17"/>
      <c r="AD286" s="17">
        <v>4.87144560134814E-2</v>
      </c>
      <c r="AE286" s="17">
        <v>1.2005776108669E-2</v>
      </c>
      <c r="AF286" s="17">
        <v>4.2840686999837299E-2</v>
      </c>
      <c r="AG286" s="17"/>
      <c r="AH286" s="17">
        <v>1.6383360307257101E-2</v>
      </c>
      <c r="AI286" s="17">
        <v>6.7757209998189696E-2</v>
      </c>
      <c r="AJ286" s="17"/>
      <c r="AK286" s="17">
        <v>8.1520528146435497E-2</v>
      </c>
      <c r="AL286" s="17">
        <v>5.5476360941227203E-2</v>
      </c>
      <c r="AM286" s="17"/>
      <c r="AN286" s="17">
        <v>6.6001707419431094E-2</v>
      </c>
      <c r="AO286" s="17">
        <v>2.65614261113006E-2</v>
      </c>
      <c r="AP286" s="17"/>
      <c r="AQ286" s="17">
        <v>2.23867067273802E-2</v>
      </c>
      <c r="AR286" s="17">
        <v>7.7212811704804304E-2</v>
      </c>
      <c r="AS286" s="17"/>
      <c r="AT286" s="17">
        <v>8.6820436930564696E-2</v>
      </c>
      <c r="AU286" s="17">
        <v>6.6642963827102705E-2</v>
      </c>
      <c r="AV286" s="17">
        <v>2.7191624531870101E-2</v>
      </c>
      <c r="AW286" s="17">
        <v>3.2702070164979197E-2</v>
      </c>
      <c r="AX286" s="17"/>
      <c r="AY286" s="17">
        <v>2.29067104559698E-2</v>
      </c>
      <c r="AZ286" s="17">
        <v>7.1065593284116102E-2</v>
      </c>
      <c r="BA286" s="17"/>
      <c r="BB286" s="17">
        <v>5.6207564190658497E-2</v>
      </c>
      <c r="BC286" s="17">
        <v>6.8042641111538099E-2</v>
      </c>
      <c r="BD286" s="17"/>
      <c r="BE286" s="17">
        <v>3.4147989153181998E-2</v>
      </c>
      <c r="BF286" s="17">
        <v>6.8335406606787594E-2</v>
      </c>
      <c r="BG286" s="17"/>
      <c r="BH286" s="17">
        <v>8.3939683518872696E-2</v>
      </c>
      <c r="BI286" s="17">
        <v>6.4527245165022798E-2</v>
      </c>
      <c r="BJ286" s="17"/>
      <c r="BK286" s="17">
        <v>4.0032969895121798E-2</v>
      </c>
      <c r="BL286" s="17">
        <v>6.7581098449110893E-2</v>
      </c>
      <c r="BM286" s="17"/>
      <c r="BN286" s="17">
        <v>3.3517416682175498E-2</v>
      </c>
      <c r="BO286" s="17">
        <v>6.6610417027125293E-2</v>
      </c>
      <c r="BP286" s="17"/>
      <c r="BQ286" s="17">
        <v>7.4376712875722402E-3</v>
      </c>
      <c r="BR286" s="17">
        <v>6.7421485482808505E-2</v>
      </c>
      <c r="BS286" s="17"/>
      <c r="BT286" s="17">
        <v>7.3345400766289301E-2</v>
      </c>
      <c r="BU286" s="17">
        <v>6.5335071048963106E-2</v>
      </c>
      <c r="BV286" s="17"/>
      <c r="BW286" s="17">
        <v>3.9497235521094902E-2</v>
      </c>
      <c r="BX286" s="17">
        <v>7.9494792114518695E-2</v>
      </c>
      <c r="BY286" s="17"/>
      <c r="BZ286" s="17">
        <v>3.9497235521094902E-2</v>
      </c>
      <c r="CA286" s="17">
        <v>7.9494792114518695E-2</v>
      </c>
    </row>
    <row r="287" spans="2:79" x14ac:dyDescent="0.25">
      <c r="B287" t="s">
        <v>166</v>
      </c>
      <c r="C287" s="17">
        <v>0.71245882547120998</v>
      </c>
      <c r="D287" s="17">
        <v>0.71958363815867199</v>
      </c>
      <c r="E287" s="17">
        <v>0.65454276250202303</v>
      </c>
      <c r="F287" s="17">
        <v>0.72061009688334798</v>
      </c>
      <c r="G287" s="17">
        <v>0.85907251928350803</v>
      </c>
      <c r="H287" s="17">
        <v>0.72765826761115804</v>
      </c>
      <c r="I287" s="17">
        <v>0.772640619960969</v>
      </c>
      <c r="J287" s="17">
        <v>0.49465644469641901</v>
      </c>
      <c r="K287" s="17">
        <v>0.58591825235565598</v>
      </c>
      <c r="L287" s="17">
        <v>0.58572818112386305</v>
      </c>
      <c r="M287" s="17"/>
      <c r="N287" s="17">
        <v>0.71050295841546496</v>
      </c>
      <c r="O287" s="17">
        <v>0.72763962770241297</v>
      </c>
      <c r="P287" s="17">
        <v>0.780797553540586</v>
      </c>
      <c r="Q287" s="17">
        <v>0.83497315970547503</v>
      </c>
      <c r="R287" s="17"/>
      <c r="S287" s="17">
        <v>0.68869329773266097</v>
      </c>
      <c r="T287" s="17">
        <v>0.69770165288000097</v>
      </c>
      <c r="U287" s="17">
        <v>0.75475063668330999</v>
      </c>
      <c r="V287" s="17">
        <v>0.71722818046568204</v>
      </c>
      <c r="W287" s="17">
        <v>0.70814834618520806</v>
      </c>
      <c r="X287" s="17">
        <v>0.78043155629403305</v>
      </c>
      <c r="Y287" s="17">
        <v>0.78176873734311203</v>
      </c>
      <c r="Z287" s="17"/>
      <c r="AA287" s="17">
        <v>0.816149402573077</v>
      </c>
      <c r="AB287" s="17">
        <v>0.65883036934694394</v>
      </c>
      <c r="AC287" s="17"/>
      <c r="AD287" s="17">
        <v>0.82026186653203803</v>
      </c>
      <c r="AE287" s="17">
        <v>0.92382001103782896</v>
      </c>
      <c r="AF287" s="17">
        <v>0.79793007586137599</v>
      </c>
      <c r="AG287" s="17"/>
      <c r="AH287" s="17">
        <v>0.89189636459392896</v>
      </c>
      <c r="AI287" s="17">
        <v>0.70581895522968996</v>
      </c>
      <c r="AJ287" s="17"/>
      <c r="AK287" s="17">
        <v>0.68173679949525301</v>
      </c>
      <c r="AL287" s="17">
        <v>0.73303863256051804</v>
      </c>
      <c r="AM287" s="17"/>
      <c r="AN287" s="17">
        <v>0.71221701926867897</v>
      </c>
      <c r="AO287" s="17">
        <v>0.83497315970547503</v>
      </c>
      <c r="AP287" s="17"/>
      <c r="AQ287" s="17">
        <v>0.85962255903708495</v>
      </c>
      <c r="AR287" s="17">
        <v>0.67430072479751801</v>
      </c>
      <c r="AS287" s="17"/>
      <c r="AT287" s="17">
        <v>0.60732660024313601</v>
      </c>
      <c r="AU287" s="17">
        <v>0.72939280233334203</v>
      </c>
      <c r="AV287" s="17">
        <v>0.87289363309051404</v>
      </c>
      <c r="AW287" s="17">
        <v>0.83253038584399097</v>
      </c>
      <c r="AX287" s="17"/>
      <c r="AY287" s="17">
        <v>0.88138266025321499</v>
      </c>
      <c r="AZ287" s="17">
        <v>0.69226847087824095</v>
      </c>
      <c r="BA287" s="17"/>
      <c r="BB287" s="17">
        <v>0.71425180489512197</v>
      </c>
      <c r="BC287" s="17">
        <v>0.71206422989144402</v>
      </c>
      <c r="BD287" s="17"/>
      <c r="BE287" s="17">
        <v>0.77096298677368003</v>
      </c>
      <c r="BF287" s="17">
        <v>0.70801911731782197</v>
      </c>
      <c r="BG287" s="17"/>
      <c r="BH287" s="17">
        <v>0.65576016944837101</v>
      </c>
      <c r="BI287" s="17">
        <v>0.71685472840714204</v>
      </c>
      <c r="BJ287" s="17"/>
      <c r="BK287" s="17">
        <v>0.73498857964846798</v>
      </c>
      <c r="BL287" s="17">
        <v>0.71101687437482297</v>
      </c>
      <c r="BM287" s="17"/>
      <c r="BN287" s="17">
        <v>0.73541161067777205</v>
      </c>
      <c r="BO287" s="17">
        <v>0.71197266590485497</v>
      </c>
      <c r="BP287" s="17"/>
      <c r="BQ287" s="17">
        <v>0.88686335909310998</v>
      </c>
      <c r="BR287" s="17">
        <v>0.70799342102244101</v>
      </c>
      <c r="BS287" s="17"/>
      <c r="BT287" s="17">
        <v>0.71392952149809796</v>
      </c>
      <c r="BU287" s="17">
        <v>0.71234211389548996</v>
      </c>
      <c r="BV287" s="17"/>
      <c r="BW287" s="17">
        <v>0.81600202771292296</v>
      </c>
      <c r="BX287" s="17">
        <v>0.65928695426759898</v>
      </c>
      <c r="BY287" s="17"/>
      <c r="BZ287" s="17">
        <v>0.81600202771292296</v>
      </c>
      <c r="CA287" s="17">
        <v>0.65928695426759898</v>
      </c>
    </row>
    <row r="288" spans="2:79" x14ac:dyDescent="0.25">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c r="CA288" s="17"/>
    </row>
    <row r="289" spans="2:79" x14ac:dyDescent="0.25">
      <c r="B289" s="6" t="s">
        <v>228</v>
      </c>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c r="CA289" s="17"/>
    </row>
    <row r="290" spans="2:79" x14ac:dyDescent="0.25">
      <c r="B290" s="24" t="s">
        <v>77</v>
      </c>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c r="CA290" s="17"/>
    </row>
    <row r="291" spans="2:79" x14ac:dyDescent="0.25">
      <c r="B291" t="s">
        <v>218</v>
      </c>
      <c r="C291" s="17">
        <v>0.85625982326450301</v>
      </c>
      <c r="D291" s="17">
        <v>0.78723436368814503</v>
      </c>
      <c r="E291" s="17">
        <v>0.86517847459542496</v>
      </c>
      <c r="F291" s="17">
        <v>0.91764618105635698</v>
      </c>
      <c r="G291" s="17">
        <v>0.88198591418514505</v>
      </c>
      <c r="H291" s="17">
        <v>0.90323695732788301</v>
      </c>
      <c r="I291" s="17">
        <v>0.77488368668789998</v>
      </c>
      <c r="J291" s="17">
        <v>0.840776418158658</v>
      </c>
      <c r="K291" s="17">
        <v>0.80820566641423397</v>
      </c>
      <c r="L291" s="17">
        <v>0.95905529280049395</v>
      </c>
      <c r="M291" s="17"/>
      <c r="N291" s="17">
        <v>0.86041164375937995</v>
      </c>
      <c r="O291" s="17">
        <v>0.81184952935861299</v>
      </c>
      <c r="P291" s="17">
        <v>0.75113581667121199</v>
      </c>
      <c r="Q291" s="17">
        <v>0.77053843803011302</v>
      </c>
      <c r="R291" s="17"/>
      <c r="S291" s="17">
        <v>0.85432529035946403</v>
      </c>
      <c r="T291" s="17">
        <v>0.79006848311454303</v>
      </c>
      <c r="U291" s="17">
        <v>0.81999669131765895</v>
      </c>
      <c r="V291" s="17">
        <v>0.85378200963411699</v>
      </c>
      <c r="W291" s="17">
        <v>0.86543438470968903</v>
      </c>
      <c r="X291" s="17">
        <v>0.88291979622364403</v>
      </c>
      <c r="Y291" s="17">
        <v>0.92600085955278499</v>
      </c>
      <c r="Z291" s="17"/>
      <c r="AA291" s="17">
        <v>0.84183077521315697</v>
      </c>
      <c r="AB291" s="17">
        <v>0.86372248372955596</v>
      </c>
      <c r="AC291" s="17"/>
      <c r="AD291" s="17">
        <v>0.80831555338947603</v>
      </c>
      <c r="AE291" s="17">
        <v>0.87734157310041605</v>
      </c>
      <c r="AF291" s="17">
        <v>0.85899748286065603</v>
      </c>
      <c r="AG291" s="17"/>
      <c r="AH291" s="17">
        <v>0.77182544289921295</v>
      </c>
      <c r="AI291" s="17">
        <v>0.85938421592107705</v>
      </c>
      <c r="AJ291" s="17"/>
      <c r="AK291" s="17">
        <v>0.85166925070107902</v>
      </c>
      <c r="AL291" s="17">
        <v>0.85933491661474903</v>
      </c>
      <c r="AM291" s="17"/>
      <c r="AN291" s="17">
        <v>0.85642901132538496</v>
      </c>
      <c r="AO291" s="17">
        <v>0.77053843803011302</v>
      </c>
      <c r="AP291" s="17"/>
      <c r="AQ291" s="17">
        <v>0.87873274130009005</v>
      </c>
      <c r="AR291" s="17">
        <v>0.85043281787360203</v>
      </c>
      <c r="AS291" s="17"/>
      <c r="AT291" s="17">
        <v>0.84433143400906496</v>
      </c>
      <c r="AU291" s="17">
        <v>0.873587933769571</v>
      </c>
      <c r="AV291" s="17">
        <v>0.85756229096359404</v>
      </c>
      <c r="AW291" s="17">
        <v>0.74819418119867298</v>
      </c>
      <c r="AX291" s="17"/>
      <c r="AY291" s="17">
        <v>0.89248438360828197</v>
      </c>
      <c r="AZ291" s="17">
        <v>0.85193013989413002</v>
      </c>
      <c r="BA291" s="17"/>
      <c r="BB291" s="17">
        <v>0.83228832315373902</v>
      </c>
      <c r="BC291" s="17">
        <v>0.86148263171236195</v>
      </c>
      <c r="BD291" s="17"/>
      <c r="BE291" s="17">
        <v>0.87222974531296504</v>
      </c>
      <c r="BF291" s="17">
        <v>0.85504791300805205</v>
      </c>
      <c r="BG291" s="17"/>
      <c r="BH291" s="17">
        <v>0.82339334863297198</v>
      </c>
      <c r="BI291" s="17">
        <v>0.85880799358212601</v>
      </c>
      <c r="BJ291" s="17"/>
      <c r="BK291" s="17">
        <v>0.82378792219407604</v>
      </c>
      <c r="BL291" s="17">
        <v>0.85833809242722503</v>
      </c>
      <c r="BM291" s="17"/>
      <c r="BN291" s="17">
        <v>0.73516392661096297</v>
      </c>
      <c r="BO291" s="17">
        <v>0.85882473763435596</v>
      </c>
      <c r="BP291" s="17"/>
      <c r="BQ291" s="17">
        <v>0.83145934257755405</v>
      </c>
      <c r="BR291" s="17">
        <v>0.85689480777145</v>
      </c>
      <c r="BS291" s="17"/>
      <c r="BT291" s="17">
        <v>0.92576314354843003</v>
      </c>
      <c r="BU291" s="17">
        <v>0.850744174972902</v>
      </c>
      <c r="BV291" s="17"/>
      <c r="BW291" s="17">
        <v>0.84228240395282405</v>
      </c>
      <c r="BX291" s="17">
        <v>0.86343755703464997</v>
      </c>
      <c r="BY291" s="17"/>
      <c r="BZ291" s="17">
        <v>0.84228240395282405</v>
      </c>
      <c r="CA291" s="17">
        <v>0.86343755703464997</v>
      </c>
    </row>
    <row r="292" spans="2:79" x14ac:dyDescent="0.25">
      <c r="B292" t="s">
        <v>219</v>
      </c>
      <c r="C292" s="17">
        <v>0.108925947788043</v>
      </c>
      <c r="D292" s="17">
        <v>0.14848601271370501</v>
      </c>
      <c r="E292" s="17">
        <v>9.0145043874592795E-2</v>
      </c>
      <c r="F292" s="17">
        <v>6.2010849470140503E-2</v>
      </c>
      <c r="G292" s="17">
        <v>9.98841159182286E-2</v>
      </c>
      <c r="H292" s="17">
        <v>7.1335917565258894E-2</v>
      </c>
      <c r="I292" s="17">
        <v>0.18391898192673001</v>
      </c>
      <c r="J292" s="17">
        <v>0.111552538953573</v>
      </c>
      <c r="K292" s="17">
        <v>0.18725548913001899</v>
      </c>
      <c r="L292" s="17">
        <v>1.7818323793485202E-2</v>
      </c>
      <c r="M292" s="17"/>
      <c r="N292" s="17">
        <v>0.107061947544817</v>
      </c>
      <c r="O292" s="17">
        <v>0.12887749610341501</v>
      </c>
      <c r="P292" s="17">
        <v>0.15227126361832999</v>
      </c>
      <c r="Q292" s="17">
        <v>0.16599118262207599</v>
      </c>
      <c r="R292" s="17"/>
      <c r="S292" s="17">
        <v>0.104616174704908</v>
      </c>
      <c r="T292" s="17">
        <v>0.150203736583646</v>
      </c>
      <c r="U292" s="17">
        <v>0.12309841941603</v>
      </c>
      <c r="V292" s="17">
        <v>0.108221408810194</v>
      </c>
      <c r="W292" s="17">
        <v>0.125133828652815</v>
      </c>
      <c r="X292" s="17">
        <v>0.108032661130186</v>
      </c>
      <c r="Y292" s="17">
        <v>5.7171610811705097E-2</v>
      </c>
      <c r="Z292" s="17"/>
      <c r="AA292" s="17">
        <v>0.113427853141741</v>
      </c>
      <c r="AB292" s="17">
        <v>0.106597575813614</v>
      </c>
      <c r="AC292" s="17"/>
      <c r="AD292" s="17">
        <v>0.125024583601723</v>
      </c>
      <c r="AE292" s="17">
        <v>7.9700185330999707E-2</v>
      </c>
      <c r="AF292" s="17">
        <v>0.109242518803949</v>
      </c>
      <c r="AG292" s="17"/>
      <c r="AH292" s="17">
        <v>0.15056626846231699</v>
      </c>
      <c r="AI292" s="17">
        <v>0.107385097821842</v>
      </c>
      <c r="AJ292" s="17"/>
      <c r="AK292" s="17">
        <v>0.11241444367030599</v>
      </c>
      <c r="AL292" s="17">
        <v>0.10658910410641299</v>
      </c>
      <c r="AM292" s="17"/>
      <c r="AN292" s="17">
        <v>0.108813318291927</v>
      </c>
      <c r="AO292" s="17">
        <v>0.16599118262207599</v>
      </c>
      <c r="AP292" s="17"/>
      <c r="AQ292" s="17">
        <v>8.4666693176072602E-2</v>
      </c>
      <c r="AR292" s="17">
        <v>0.115216132586446</v>
      </c>
      <c r="AS292" s="17"/>
      <c r="AT292" s="17">
        <v>0.116117785893145</v>
      </c>
      <c r="AU292" s="17">
        <v>9.7511034402942703E-2</v>
      </c>
      <c r="AV292" s="17">
        <v>0.106464273511112</v>
      </c>
      <c r="AW292" s="17">
        <v>0.20414993389737601</v>
      </c>
      <c r="AX292" s="17"/>
      <c r="AY292" s="17">
        <v>8.7809016346474006E-2</v>
      </c>
      <c r="AZ292" s="17">
        <v>0.111449915671385</v>
      </c>
      <c r="BA292" s="17"/>
      <c r="BB292" s="17">
        <v>0.14179429048966699</v>
      </c>
      <c r="BC292" s="17">
        <v>0.101763566022045</v>
      </c>
      <c r="BD292" s="17"/>
      <c r="BE292" s="17">
        <v>9.6925354120477994E-2</v>
      </c>
      <c r="BF292" s="17">
        <v>0.109836637427297</v>
      </c>
      <c r="BG292" s="17"/>
      <c r="BH292" s="17">
        <v>8.3736761711201702E-2</v>
      </c>
      <c r="BI292" s="17">
        <v>0.11087889032312399</v>
      </c>
      <c r="BJ292" s="17"/>
      <c r="BK292" s="17">
        <v>0.109008312596112</v>
      </c>
      <c r="BL292" s="17">
        <v>0.10892067626912801</v>
      </c>
      <c r="BM292" s="17"/>
      <c r="BN292" s="17">
        <v>0.16163213115459099</v>
      </c>
      <c r="BO292" s="17">
        <v>0.107809585872959</v>
      </c>
      <c r="BP292" s="17"/>
      <c r="BQ292" s="17">
        <v>0.102344480489406</v>
      </c>
      <c r="BR292" s="17">
        <v>0.10909445781897199</v>
      </c>
      <c r="BS292" s="17"/>
      <c r="BT292" s="17">
        <v>4.3774533164500397E-2</v>
      </c>
      <c r="BU292" s="17">
        <v>0.114096237312281</v>
      </c>
      <c r="BV292" s="17"/>
      <c r="BW292" s="17">
        <v>0.11309331536752699</v>
      </c>
      <c r="BX292" s="17">
        <v>0.106785906458462</v>
      </c>
      <c r="BY292" s="17"/>
      <c r="BZ292" s="17">
        <v>0.11309331536752699</v>
      </c>
      <c r="CA292" s="17">
        <v>0.106785906458462</v>
      </c>
    </row>
    <row r="293" spans="2:79" x14ac:dyDescent="0.25">
      <c r="B293" t="s">
        <v>220</v>
      </c>
      <c r="C293" s="17">
        <v>2.3284117919796801E-2</v>
      </c>
      <c r="D293" s="17">
        <v>4.1549253708038102E-2</v>
      </c>
      <c r="E293" s="17">
        <v>2.1333770811867499E-2</v>
      </c>
      <c r="F293" s="17">
        <v>1.75799090186365E-2</v>
      </c>
      <c r="G293" s="17">
        <v>1.13948255649349E-2</v>
      </c>
      <c r="H293" s="17">
        <v>1.97860013599531E-2</v>
      </c>
      <c r="I293" s="17">
        <v>3.60646200134251E-2</v>
      </c>
      <c r="J293" s="17">
        <v>2.9696337388970501E-2</v>
      </c>
      <c r="K293" s="17">
        <v>2.7745998168984798E-3</v>
      </c>
      <c r="L293" s="17">
        <v>3.28484168282354E-3</v>
      </c>
      <c r="M293" s="17"/>
      <c r="N293" s="17">
        <v>2.1898775657136299E-2</v>
      </c>
      <c r="O293" s="17">
        <v>3.6467231715684702E-2</v>
      </c>
      <c r="P293" s="17">
        <v>7.0804452613438498E-2</v>
      </c>
      <c r="Q293" s="17">
        <v>4.0377936033253202E-2</v>
      </c>
      <c r="R293" s="17"/>
      <c r="S293" s="17">
        <v>2.0753475404674902E-2</v>
      </c>
      <c r="T293" s="17">
        <v>5.5791541085066398E-2</v>
      </c>
      <c r="U293" s="17">
        <v>5.47698714523185E-2</v>
      </c>
      <c r="V293" s="17">
        <v>2.7666870425061899E-2</v>
      </c>
      <c r="W293" s="17">
        <v>5.07859036883309E-3</v>
      </c>
      <c r="X293" s="17">
        <v>7.9724370954254407E-3</v>
      </c>
      <c r="Y293" s="17">
        <v>1.61179567153115E-2</v>
      </c>
      <c r="Z293" s="17"/>
      <c r="AA293" s="17">
        <v>3.0077219257499701E-2</v>
      </c>
      <c r="AB293" s="17">
        <v>1.97707462401427E-2</v>
      </c>
      <c r="AC293" s="17"/>
      <c r="AD293" s="17">
        <v>4.5439698204648098E-2</v>
      </c>
      <c r="AE293" s="17">
        <v>3.0349292942380101E-2</v>
      </c>
      <c r="AF293" s="17">
        <v>2.1360240261850901E-2</v>
      </c>
      <c r="AG293" s="17"/>
      <c r="AH293" s="17">
        <v>7.3977385032168594E-2</v>
      </c>
      <c r="AI293" s="17">
        <v>2.1408274562880001E-2</v>
      </c>
      <c r="AJ293" s="17"/>
      <c r="AK293" s="17">
        <v>2.8508641205962599E-2</v>
      </c>
      <c r="AL293" s="17">
        <v>1.97843591002765E-2</v>
      </c>
      <c r="AM293" s="17"/>
      <c r="AN293" s="17">
        <v>2.3250379898277902E-2</v>
      </c>
      <c r="AO293" s="17">
        <v>4.0377936033253202E-2</v>
      </c>
      <c r="AP293" s="17"/>
      <c r="AQ293" s="17">
        <v>1.9012496708885902E-2</v>
      </c>
      <c r="AR293" s="17">
        <v>2.43917070537247E-2</v>
      </c>
      <c r="AS293" s="17"/>
      <c r="AT293" s="17">
        <v>2.4338499281737602E-2</v>
      </c>
      <c r="AU293" s="17">
        <v>1.96181403905311E-2</v>
      </c>
      <c r="AV293" s="17">
        <v>2.6237811691969301E-2</v>
      </c>
      <c r="AW293" s="17">
        <v>4.2804032047567803E-2</v>
      </c>
      <c r="AX293" s="17"/>
      <c r="AY293" s="17">
        <v>1.43999535387557E-2</v>
      </c>
      <c r="AZ293" s="17">
        <v>2.43459836378403E-2</v>
      </c>
      <c r="BA293" s="17"/>
      <c r="BB293" s="17">
        <v>1.6608674737645199E-2</v>
      </c>
      <c r="BC293" s="17">
        <v>2.4739373213892898E-2</v>
      </c>
      <c r="BD293" s="17"/>
      <c r="BE293" s="17">
        <v>2.88180704645008E-2</v>
      </c>
      <c r="BF293" s="17">
        <v>2.2864162592069599E-2</v>
      </c>
      <c r="BG293" s="17"/>
      <c r="BH293" s="17">
        <v>7.32198374017652E-2</v>
      </c>
      <c r="BI293" s="17">
        <v>1.9412552149521201E-2</v>
      </c>
      <c r="BJ293" s="17"/>
      <c r="BK293" s="17">
        <v>4.4569662844300001E-2</v>
      </c>
      <c r="BL293" s="17">
        <v>2.1921798801726799E-2</v>
      </c>
      <c r="BM293" s="17"/>
      <c r="BN293" s="17">
        <v>9.8673945798036497E-2</v>
      </c>
      <c r="BO293" s="17">
        <v>2.1687297067816701E-2</v>
      </c>
      <c r="BP293" s="17"/>
      <c r="BQ293" s="17">
        <v>5.8152671174831597E-2</v>
      </c>
      <c r="BR293" s="17">
        <v>2.2391353324785E-2</v>
      </c>
      <c r="BS293" s="17"/>
      <c r="BT293" s="17">
        <v>1.3510005378930099E-2</v>
      </c>
      <c r="BU293" s="17">
        <v>2.4059772477272999E-2</v>
      </c>
      <c r="BV293" s="17"/>
      <c r="BW293" s="17">
        <v>3.0012236540177401E-2</v>
      </c>
      <c r="BX293" s="17">
        <v>1.9829070664349201E-2</v>
      </c>
      <c r="BY293" s="17"/>
      <c r="BZ293" s="17">
        <v>3.0012236540177401E-2</v>
      </c>
      <c r="CA293" s="17">
        <v>1.9829070664349201E-2</v>
      </c>
    </row>
    <row r="294" spans="2:79" x14ac:dyDescent="0.25">
      <c r="B294" t="s">
        <v>221</v>
      </c>
      <c r="C294" s="17">
        <v>4.3763138839113102E-3</v>
      </c>
      <c r="D294" s="17">
        <v>8.5620858704109105E-3</v>
      </c>
      <c r="E294" s="17">
        <v>5.6319611849695904E-3</v>
      </c>
      <c r="F294" s="17">
        <v>2.5180379745539101E-3</v>
      </c>
      <c r="G294" s="17">
        <v>3.3697727262550002E-3</v>
      </c>
      <c r="H294" s="17">
        <v>5.5467970103510802E-3</v>
      </c>
      <c r="I294" s="17">
        <v>4.7745345281116E-3</v>
      </c>
      <c r="J294" s="17">
        <v>8.8281084537615605E-4</v>
      </c>
      <c r="K294" s="17">
        <v>2.9785632365674598E-4</v>
      </c>
      <c r="L294" s="17">
        <v>0</v>
      </c>
      <c r="M294" s="17"/>
      <c r="N294" s="17">
        <v>3.2340239219212099E-3</v>
      </c>
      <c r="O294" s="17">
        <v>2.0627767535129401E-2</v>
      </c>
      <c r="P294" s="17">
        <v>1.2452116196796301E-2</v>
      </c>
      <c r="Q294" s="17">
        <v>7.8492769883923095E-3</v>
      </c>
      <c r="R294" s="17"/>
      <c r="S294" s="17">
        <v>1.0711254703213E-2</v>
      </c>
      <c r="T294" s="17">
        <v>3.93623921674509E-3</v>
      </c>
      <c r="U294" s="17">
        <v>1.86330345984934E-3</v>
      </c>
      <c r="V294" s="17">
        <v>3.21943043291552E-3</v>
      </c>
      <c r="W294" s="17">
        <v>3.9814401678164501E-3</v>
      </c>
      <c r="X294" s="17">
        <v>9.3634354967541897E-4</v>
      </c>
      <c r="Y294" s="17">
        <v>4.87961022918575E-4</v>
      </c>
      <c r="Z294" s="17"/>
      <c r="AA294" s="17">
        <v>9.6245806698834497E-3</v>
      </c>
      <c r="AB294" s="17">
        <v>1.66192601061937E-3</v>
      </c>
      <c r="AC294" s="17"/>
      <c r="AD294" s="17">
        <v>1.2574590056897299E-2</v>
      </c>
      <c r="AE294" s="17">
        <v>9.0956147405649201E-4</v>
      </c>
      <c r="AF294" s="17">
        <v>1.02005461983888E-2</v>
      </c>
      <c r="AG294" s="17"/>
      <c r="AH294" s="17">
        <v>2.2670041686984801E-3</v>
      </c>
      <c r="AI294" s="17">
        <v>4.4543663520663296E-3</v>
      </c>
      <c r="AJ294" s="17"/>
      <c r="AK294" s="17">
        <v>3.0469894606780798E-3</v>
      </c>
      <c r="AL294" s="17">
        <v>5.2667903196338397E-3</v>
      </c>
      <c r="AM294" s="17"/>
      <c r="AN294" s="17">
        <v>4.3694593062402597E-3</v>
      </c>
      <c r="AO294" s="17">
        <v>7.8492769883923095E-3</v>
      </c>
      <c r="AP294" s="17"/>
      <c r="AQ294" s="17">
        <v>1.14823987042093E-2</v>
      </c>
      <c r="AR294" s="17">
        <v>2.5337763687336701E-3</v>
      </c>
      <c r="AS294" s="17"/>
      <c r="AT294" s="17">
        <v>1.8924793748039701E-3</v>
      </c>
      <c r="AU294" s="17">
        <v>5.2730114541668901E-3</v>
      </c>
      <c r="AV294" s="17">
        <v>7.6857139766857204E-3</v>
      </c>
      <c r="AW294" s="17">
        <v>2.4357604482453401E-3</v>
      </c>
      <c r="AX294" s="17"/>
      <c r="AY294" s="17">
        <v>4.5150184258798496E-3</v>
      </c>
      <c r="AZ294" s="17">
        <v>4.3597354425704898E-3</v>
      </c>
      <c r="BA294" s="17"/>
      <c r="BB294" s="17">
        <v>4.8106027176817402E-3</v>
      </c>
      <c r="BC294" s="17">
        <v>4.2817163412546197E-3</v>
      </c>
      <c r="BD294" s="17"/>
      <c r="BE294" s="17">
        <v>1.14771655384348E-3</v>
      </c>
      <c r="BF294" s="17">
        <v>4.6213226075848797E-3</v>
      </c>
      <c r="BG294" s="17"/>
      <c r="BH294" s="17">
        <v>4.1377023549461203E-3</v>
      </c>
      <c r="BI294" s="17">
        <v>4.3948136719892299E-3</v>
      </c>
      <c r="BJ294" s="17"/>
      <c r="BK294" s="17">
        <v>2.7226241587069398E-3</v>
      </c>
      <c r="BL294" s="17">
        <v>4.4821534635881496E-3</v>
      </c>
      <c r="BM294" s="17"/>
      <c r="BN294" s="17">
        <v>3.6943292988899298E-3</v>
      </c>
      <c r="BO294" s="17">
        <v>4.3907588990644199E-3</v>
      </c>
      <c r="BP294" s="17"/>
      <c r="BQ294" s="17">
        <v>7.5503950109997902E-3</v>
      </c>
      <c r="BR294" s="17">
        <v>4.2950456066979297E-3</v>
      </c>
      <c r="BS294" s="17"/>
      <c r="BT294" s="17">
        <v>1.64614732231581E-2</v>
      </c>
      <c r="BU294" s="17">
        <v>3.4172591482390701E-3</v>
      </c>
      <c r="BV294" s="17"/>
      <c r="BW294" s="17">
        <v>9.6319978196228295E-3</v>
      </c>
      <c r="BX294" s="17">
        <v>1.67739649226855E-3</v>
      </c>
      <c r="BY294" s="17"/>
      <c r="BZ294" s="17">
        <v>9.6319978196228295E-3</v>
      </c>
      <c r="CA294" s="17">
        <v>1.67739649226855E-3</v>
      </c>
    </row>
    <row r="295" spans="2:79" x14ac:dyDescent="0.25">
      <c r="B295" t="s">
        <v>222</v>
      </c>
      <c r="C295" s="17">
        <v>2.96955520974483E-3</v>
      </c>
      <c r="D295" s="17">
        <v>9.9243475398548206E-3</v>
      </c>
      <c r="E295" s="17">
        <v>1.0803849906383599E-2</v>
      </c>
      <c r="F295" s="17">
        <v>0</v>
      </c>
      <c r="G295" s="17">
        <v>3.7429558852642001E-6</v>
      </c>
      <c r="H295" s="17">
        <v>9.4326736554239995E-5</v>
      </c>
      <c r="I295" s="17">
        <v>0</v>
      </c>
      <c r="J295" s="17">
        <v>0</v>
      </c>
      <c r="K295" s="17">
        <v>5.50770460369698E-4</v>
      </c>
      <c r="L295" s="17">
        <v>2.19957462587924E-4</v>
      </c>
      <c r="M295" s="17"/>
      <c r="N295" s="17">
        <v>3.12896175359646E-3</v>
      </c>
      <c r="O295" s="17">
        <v>0</v>
      </c>
      <c r="P295" s="17">
        <v>6.2651589251665899E-3</v>
      </c>
      <c r="Q295" s="17">
        <v>2.0637567466529898E-3</v>
      </c>
      <c r="R295" s="17"/>
      <c r="S295" s="17">
        <v>9.5492063614734998E-3</v>
      </c>
      <c r="T295" s="17">
        <v>0</v>
      </c>
      <c r="U295" s="17">
        <v>2.55683923774792E-4</v>
      </c>
      <c r="V295" s="17">
        <v>4.0183127140251199E-5</v>
      </c>
      <c r="W295" s="17">
        <v>2.2878918972332101E-4</v>
      </c>
      <c r="X295" s="17">
        <v>1.3290481965985899E-4</v>
      </c>
      <c r="Y295" s="17">
        <v>9.6738519233132599E-6</v>
      </c>
      <c r="Z295" s="17"/>
      <c r="AA295" s="17">
        <v>3.2485206225214198E-3</v>
      </c>
      <c r="AB295" s="17">
        <v>2.8252751332188799E-3</v>
      </c>
      <c r="AC295" s="17"/>
      <c r="AD295" s="17">
        <v>7.5389646344617596E-3</v>
      </c>
      <c r="AE295" s="17">
        <v>3.1826881168044797E-4</v>
      </c>
      <c r="AF295" s="17">
        <v>4.8222583296282199E-5</v>
      </c>
      <c r="AG295" s="17"/>
      <c r="AH295" s="17">
        <v>3.5254443287685599E-4</v>
      </c>
      <c r="AI295" s="17">
        <v>3.0663945448361298E-3</v>
      </c>
      <c r="AJ295" s="17"/>
      <c r="AK295" s="17">
        <v>2.7160218838070101E-3</v>
      </c>
      <c r="AL295" s="17">
        <v>3.13938993817694E-3</v>
      </c>
      <c r="AM295" s="17"/>
      <c r="AN295" s="17">
        <v>2.9713429816654599E-3</v>
      </c>
      <c r="AO295" s="17">
        <v>2.0637567466529898E-3</v>
      </c>
      <c r="AP295" s="17"/>
      <c r="AQ295" s="17">
        <v>5.7560508513579897E-3</v>
      </c>
      <c r="AR295" s="17">
        <v>2.2470444481386999E-3</v>
      </c>
      <c r="AS295" s="17"/>
      <c r="AT295" s="17">
        <v>2.81843449128703E-3</v>
      </c>
      <c r="AU295" s="17">
        <v>3.8450593805006198E-3</v>
      </c>
      <c r="AV295" s="17">
        <v>1.8009957080483E-3</v>
      </c>
      <c r="AW295" s="17">
        <v>0</v>
      </c>
      <c r="AX295" s="17"/>
      <c r="AY295" s="17">
        <v>5.74894921693518E-5</v>
      </c>
      <c r="AZ295" s="17">
        <v>3.3176152659929801E-3</v>
      </c>
      <c r="BA295" s="17"/>
      <c r="BB295" s="17">
        <v>1.8515441544363E-3</v>
      </c>
      <c r="BC295" s="17">
        <v>3.2132707608127798E-3</v>
      </c>
      <c r="BD295" s="17"/>
      <c r="BE295" s="17">
        <v>5.0303658542528995E-4</v>
      </c>
      <c r="BF295" s="17">
        <v>3.15673202936046E-3</v>
      </c>
      <c r="BG295" s="17"/>
      <c r="BH295" s="17">
        <v>8.9957124420260905E-3</v>
      </c>
      <c r="BI295" s="17">
        <v>2.50234127333156E-3</v>
      </c>
      <c r="BJ295" s="17"/>
      <c r="BK295" s="17">
        <v>3.3168233378986101E-4</v>
      </c>
      <c r="BL295" s="17">
        <v>3.1383845567358498E-3</v>
      </c>
      <c r="BM295" s="17"/>
      <c r="BN295" s="17">
        <v>5.8099026213053904E-4</v>
      </c>
      <c r="BO295" s="17">
        <v>3.0201470524642399E-3</v>
      </c>
      <c r="BP295" s="17"/>
      <c r="BQ295" s="17">
        <v>5.77300332510354E-5</v>
      </c>
      <c r="BR295" s="17">
        <v>3.0441087596275599E-3</v>
      </c>
      <c r="BS295" s="17"/>
      <c r="BT295" s="17">
        <v>1.4309478114525199E-4</v>
      </c>
      <c r="BU295" s="17">
        <v>3.1938576109912498E-3</v>
      </c>
      <c r="BV295" s="17"/>
      <c r="BW295" s="17">
        <v>3.25185563156742E-3</v>
      </c>
      <c r="BX295" s="17">
        <v>2.8245872992987602E-3</v>
      </c>
      <c r="BY295" s="17"/>
      <c r="BZ295" s="17">
        <v>3.25185563156742E-3</v>
      </c>
      <c r="CA295" s="17">
        <v>2.8245872992987602E-3</v>
      </c>
    </row>
    <row r="296" spans="2:79" x14ac:dyDescent="0.25">
      <c r="B296" t="s">
        <v>75</v>
      </c>
      <c r="C296" s="17">
        <v>4.18424193400043E-3</v>
      </c>
      <c r="D296" s="17">
        <v>4.2439364798461301E-3</v>
      </c>
      <c r="E296" s="17">
        <v>6.9068996267618796E-3</v>
      </c>
      <c r="F296" s="17">
        <v>2.4502248031190002E-4</v>
      </c>
      <c r="G296" s="17">
        <v>3.36162864955082E-3</v>
      </c>
      <c r="H296" s="17">
        <v>0</v>
      </c>
      <c r="I296" s="17">
        <v>3.5817684383346901E-4</v>
      </c>
      <c r="J296" s="17">
        <v>1.7091894653422299E-2</v>
      </c>
      <c r="K296" s="17">
        <v>9.1561785482219195E-4</v>
      </c>
      <c r="L296" s="17">
        <v>1.96215842606094E-2</v>
      </c>
      <c r="M296" s="17"/>
      <c r="N296" s="17">
        <v>4.2646473631495901E-3</v>
      </c>
      <c r="O296" s="17">
        <v>2.1779752871581002E-3</v>
      </c>
      <c r="P296" s="17">
        <v>7.0711919750569103E-3</v>
      </c>
      <c r="Q296" s="17">
        <v>1.31794095795125E-2</v>
      </c>
      <c r="R296" s="17"/>
      <c r="S296" s="17">
        <v>4.45984662672324E-5</v>
      </c>
      <c r="T296" s="17">
        <v>0</v>
      </c>
      <c r="U296" s="17">
        <v>1.6030430368237E-5</v>
      </c>
      <c r="V296" s="17">
        <v>7.0700975705718302E-3</v>
      </c>
      <c r="W296" s="17">
        <v>1.4296691112282599E-4</v>
      </c>
      <c r="X296" s="17">
        <v>5.85718140932474E-6</v>
      </c>
      <c r="Y296" s="17">
        <v>2.11938045356746E-4</v>
      </c>
      <c r="Z296" s="17"/>
      <c r="AA296" s="17">
        <v>1.7910510951972599E-3</v>
      </c>
      <c r="AB296" s="17">
        <v>5.4219930728494903E-3</v>
      </c>
      <c r="AC296" s="17"/>
      <c r="AD296" s="17">
        <v>1.1066101127940699E-3</v>
      </c>
      <c r="AE296" s="17">
        <v>1.13811183404669E-2</v>
      </c>
      <c r="AF296" s="17">
        <v>1.5098929185876201E-4</v>
      </c>
      <c r="AG296" s="17"/>
      <c r="AH296" s="17">
        <v>1.0113550047266601E-3</v>
      </c>
      <c r="AI296" s="17">
        <v>4.3016507972984596E-3</v>
      </c>
      <c r="AJ296" s="17"/>
      <c r="AK296" s="17">
        <v>1.6446530781680699E-3</v>
      </c>
      <c r="AL296" s="17">
        <v>5.8854399207506503E-3</v>
      </c>
      <c r="AM296" s="17"/>
      <c r="AN296" s="17">
        <v>4.1664881965044302E-3</v>
      </c>
      <c r="AO296" s="17">
        <v>1.31794095795125E-2</v>
      </c>
      <c r="AP296" s="17"/>
      <c r="AQ296" s="17">
        <v>3.4961925938399899E-4</v>
      </c>
      <c r="AR296" s="17">
        <v>5.1785216693548096E-3</v>
      </c>
      <c r="AS296" s="17"/>
      <c r="AT296" s="17">
        <v>1.0501366949961699E-2</v>
      </c>
      <c r="AU296" s="17">
        <v>1.6482060228763601E-4</v>
      </c>
      <c r="AV296" s="17">
        <v>2.4891414859059299E-4</v>
      </c>
      <c r="AW296" s="17">
        <v>2.4160924081381499E-3</v>
      </c>
      <c r="AX296" s="17"/>
      <c r="AY296" s="17">
        <v>7.34138588438761E-4</v>
      </c>
      <c r="AZ296" s="17">
        <v>4.5966100880810799E-3</v>
      </c>
      <c r="BA296" s="17"/>
      <c r="BB296" s="17">
        <v>2.6465647468306799E-3</v>
      </c>
      <c r="BC296" s="17">
        <v>4.5194419496330501E-3</v>
      </c>
      <c r="BD296" s="17"/>
      <c r="BE296" s="17">
        <v>3.76076962787795E-4</v>
      </c>
      <c r="BF296" s="17">
        <v>4.4732323356358097E-3</v>
      </c>
      <c r="BG296" s="17"/>
      <c r="BH296" s="17">
        <v>6.5166374570893503E-3</v>
      </c>
      <c r="BI296" s="17">
        <v>4.0034089999081198E-3</v>
      </c>
      <c r="BJ296" s="17"/>
      <c r="BK296" s="17">
        <v>1.95797958730149E-2</v>
      </c>
      <c r="BL296" s="17">
        <v>3.1988944815960498E-3</v>
      </c>
      <c r="BM296" s="17"/>
      <c r="BN296" s="17">
        <v>2.5467687538970399E-4</v>
      </c>
      <c r="BO296" s="17">
        <v>4.2674734733393598E-3</v>
      </c>
      <c r="BP296" s="17"/>
      <c r="BQ296" s="17">
        <v>4.3538071395804201E-4</v>
      </c>
      <c r="BR296" s="17">
        <v>4.2802267184676099E-3</v>
      </c>
      <c r="BS296" s="17"/>
      <c r="BT296" s="17">
        <v>3.4774990383648098E-4</v>
      </c>
      <c r="BU296" s="17">
        <v>4.4886984783133101E-3</v>
      </c>
      <c r="BV296" s="17"/>
      <c r="BW296" s="17">
        <v>1.7281906882811401E-3</v>
      </c>
      <c r="BX296" s="17">
        <v>5.4454820509711099E-3</v>
      </c>
      <c r="BY296" s="17"/>
      <c r="BZ296" s="17">
        <v>1.7281906882811401E-3</v>
      </c>
      <c r="CA296" s="17">
        <v>5.4454820509711099E-3</v>
      </c>
    </row>
    <row r="297" spans="2:79" x14ac:dyDescent="0.25">
      <c r="B297" t="s">
        <v>223</v>
      </c>
      <c r="C297" s="17">
        <v>0.96518577105254699</v>
      </c>
      <c r="D297" s="17">
        <v>0.93572037640185002</v>
      </c>
      <c r="E297" s="17">
        <v>0.95532351847001695</v>
      </c>
      <c r="F297" s="17">
        <v>0.979657030526498</v>
      </c>
      <c r="G297" s="17">
        <v>0.98187003010337404</v>
      </c>
      <c r="H297" s="17">
        <v>0.97457287489314204</v>
      </c>
      <c r="I297" s="17">
        <v>0.95880266861463004</v>
      </c>
      <c r="J297" s="17">
        <v>0.95232895711223098</v>
      </c>
      <c r="K297" s="17">
        <v>0.99546115554425296</v>
      </c>
      <c r="L297" s="17">
        <v>0.97687361659397898</v>
      </c>
      <c r="M297" s="17"/>
      <c r="N297" s="17">
        <v>0.96747359130419597</v>
      </c>
      <c r="O297" s="17">
        <v>0.94072702546202802</v>
      </c>
      <c r="P297" s="17">
        <v>0.90340708028954197</v>
      </c>
      <c r="Q297" s="17">
        <v>0.93652962065218903</v>
      </c>
      <c r="R297" s="17"/>
      <c r="S297" s="17">
        <v>0.95894146506437095</v>
      </c>
      <c r="T297" s="17">
        <v>0.94027221969818897</v>
      </c>
      <c r="U297" s="17">
        <v>0.94309511073368901</v>
      </c>
      <c r="V297" s="17">
        <v>0.96200341844431103</v>
      </c>
      <c r="W297" s="17">
        <v>0.990568213362504</v>
      </c>
      <c r="X297" s="17">
        <v>0.99095245735382997</v>
      </c>
      <c r="Y297" s="17">
        <v>0.98317247036448996</v>
      </c>
      <c r="Z297" s="17"/>
      <c r="AA297" s="17">
        <v>0.95525862835489805</v>
      </c>
      <c r="AB297" s="17">
        <v>0.97032005954317002</v>
      </c>
      <c r="AC297" s="17"/>
      <c r="AD297" s="17">
        <v>0.933340136991199</v>
      </c>
      <c r="AE297" s="17">
        <v>0.95704175843141603</v>
      </c>
      <c r="AF297" s="17">
        <v>0.968240001664605</v>
      </c>
      <c r="AG297" s="17"/>
      <c r="AH297" s="17">
        <v>0.92239171136152898</v>
      </c>
      <c r="AI297" s="17">
        <v>0.96676931374291897</v>
      </c>
      <c r="AJ297" s="17"/>
      <c r="AK297" s="17">
        <v>0.96408369437138397</v>
      </c>
      <c r="AL297" s="17">
        <v>0.96592402072116201</v>
      </c>
      <c r="AM297" s="17"/>
      <c r="AN297" s="17">
        <v>0.96524232961731204</v>
      </c>
      <c r="AO297" s="17">
        <v>0.93652962065218903</v>
      </c>
      <c r="AP297" s="17"/>
      <c r="AQ297" s="17">
        <v>0.96339943447616305</v>
      </c>
      <c r="AR297" s="17">
        <v>0.96564895046004795</v>
      </c>
      <c r="AS297" s="17"/>
      <c r="AT297" s="17">
        <v>0.96044921990220999</v>
      </c>
      <c r="AU297" s="17">
        <v>0.97109896817251395</v>
      </c>
      <c r="AV297" s="17">
        <v>0.96402656447470603</v>
      </c>
      <c r="AW297" s="17">
        <v>0.95234411509604899</v>
      </c>
      <c r="AX297" s="17"/>
      <c r="AY297" s="17">
        <v>0.98029339995475595</v>
      </c>
      <c r="AZ297" s="17">
        <v>0.96338005556551498</v>
      </c>
      <c r="BA297" s="17"/>
      <c r="BB297" s="17">
        <v>0.97408261364340598</v>
      </c>
      <c r="BC297" s="17">
        <v>0.96324619773440701</v>
      </c>
      <c r="BD297" s="17"/>
      <c r="BE297" s="17">
        <v>0.96915509943344302</v>
      </c>
      <c r="BF297" s="17">
        <v>0.96488455043534904</v>
      </c>
      <c r="BG297" s="17"/>
      <c r="BH297" s="17">
        <v>0.90713011034417301</v>
      </c>
      <c r="BI297" s="17">
        <v>0.96968688390525004</v>
      </c>
      <c r="BJ297" s="17"/>
      <c r="BK297" s="17">
        <v>0.93279623479018803</v>
      </c>
      <c r="BL297" s="17">
        <v>0.96725876869635297</v>
      </c>
      <c r="BM297" s="17"/>
      <c r="BN297" s="17">
        <v>0.89679605776555305</v>
      </c>
      <c r="BO297" s="17">
        <v>0.96663432350731504</v>
      </c>
      <c r="BP297" s="17"/>
      <c r="BQ297" s="17">
        <v>0.93380382306695997</v>
      </c>
      <c r="BR297" s="17">
        <v>0.96598926559042197</v>
      </c>
      <c r="BS297" s="17"/>
      <c r="BT297" s="17">
        <v>0.96953767671293001</v>
      </c>
      <c r="BU297" s="17">
        <v>0.96484041228518302</v>
      </c>
      <c r="BV297" s="17"/>
      <c r="BW297" s="17">
        <v>0.95537571932035104</v>
      </c>
      <c r="BX297" s="17">
        <v>0.97022346349311295</v>
      </c>
      <c r="BY297" s="17"/>
      <c r="BZ297" s="17">
        <v>0.95537571932035104</v>
      </c>
      <c r="CA297" s="17">
        <v>0.97022346349311295</v>
      </c>
    </row>
    <row r="298" spans="2:79" x14ac:dyDescent="0.25">
      <c r="B298" t="s">
        <v>224</v>
      </c>
      <c r="C298" s="17">
        <v>7.3458690936561398E-3</v>
      </c>
      <c r="D298" s="17">
        <v>1.84864334102657E-2</v>
      </c>
      <c r="E298" s="17">
        <v>1.6435811091353201E-2</v>
      </c>
      <c r="F298" s="17">
        <v>2.5180379745539101E-3</v>
      </c>
      <c r="G298" s="17">
        <v>3.3735156821402702E-3</v>
      </c>
      <c r="H298" s="17">
        <v>5.6411237469053098E-3</v>
      </c>
      <c r="I298" s="17">
        <v>4.7745345281116E-3</v>
      </c>
      <c r="J298" s="17">
        <v>8.8281084537615605E-4</v>
      </c>
      <c r="K298" s="17">
        <v>8.4862678402644403E-4</v>
      </c>
      <c r="L298" s="17">
        <v>2.19957462587924E-4</v>
      </c>
      <c r="M298" s="17"/>
      <c r="N298" s="17">
        <v>6.3629856755176703E-3</v>
      </c>
      <c r="O298" s="17">
        <v>2.0627767535129401E-2</v>
      </c>
      <c r="P298" s="17">
        <v>1.87172751219629E-2</v>
      </c>
      <c r="Q298" s="17">
        <v>9.9130337350453006E-3</v>
      </c>
      <c r="R298" s="17"/>
      <c r="S298" s="17">
        <v>2.02604610646865E-2</v>
      </c>
      <c r="T298" s="17">
        <v>3.93623921674509E-3</v>
      </c>
      <c r="U298" s="17">
        <v>2.11898738362413E-3</v>
      </c>
      <c r="V298" s="17">
        <v>3.2596135600557702E-3</v>
      </c>
      <c r="W298" s="17">
        <v>4.2102293575397697E-3</v>
      </c>
      <c r="X298" s="17">
        <v>1.0692483693352801E-3</v>
      </c>
      <c r="Y298" s="17">
        <v>4.9763487484188801E-4</v>
      </c>
      <c r="Z298" s="17"/>
      <c r="AA298" s="17">
        <v>1.28731012924049E-2</v>
      </c>
      <c r="AB298" s="17">
        <v>4.48720114383825E-3</v>
      </c>
      <c r="AC298" s="17"/>
      <c r="AD298" s="17">
        <v>2.0113554691359E-2</v>
      </c>
      <c r="AE298" s="17">
        <v>1.22783028573694E-3</v>
      </c>
      <c r="AF298" s="17">
        <v>1.02487687816851E-2</v>
      </c>
      <c r="AG298" s="17"/>
      <c r="AH298" s="17">
        <v>2.6195486015753401E-3</v>
      </c>
      <c r="AI298" s="17">
        <v>7.5207608969024599E-3</v>
      </c>
      <c r="AJ298" s="17"/>
      <c r="AK298" s="17">
        <v>5.7630113444850899E-3</v>
      </c>
      <c r="AL298" s="17">
        <v>8.4061802578107806E-3</v>
      </c>
      <c r="AM298" s="17"/>
      <c r="AN298" s="17">
        <v>7.3408022879057197E-3</v>
      </c>
      <c r="AO298" s="17">
        <v>9.9130337350453006E-3</v>
      </c>
      <c r="AP298" s="17"/>
      <c r="AQ298" s="17">
        <v>1.72384495555673E-2</v>
      </c>
      <c r="AR298" s="17">
        <v>4.78082081687237E-3</v>
      </c>
      <c r="AS298" s="17"/>
      <c r="AT298" s="17">
        <v>4.7109138660909999E-3</v>
      </c>
      <c r="AU298" s="17">
        <v>9.1180708346675007E-3</v>
      </c>
      <c r="AV298" s="17">
        <v>9.4867096847340206E-3</v>
      </c>
      <c r="AW298" s="17">
        <v>2.4357604482453401E-3</v>
      </c>
      <c r="AX298" s="17"/>
      <c r="AY298" s="17">
        <v>4.5725079180492E-3</v>
      </c>
      <c r="AZ298" s="17">
        <v>7.6773507085634704E-3</v>
      </c>
      <c r="BA298" s="17"/>
      <c r="BB298" s="17">
        <v>6.6621468721180296E-3</v>
      </c>
      <c r="BC298" s="17">
        <v>7.4949871020674099E-3</v>
      </c>
      <c r="BD298" s="17"/>
      <c r="BE298" s="17">
        <v>1.6507531392687699E-3</v>
      </c>
      <c r="BF298" s="17">
        <v>7.7780546369453397E-3</v>
      </c>
      <c r="BG298" s="17"/>
      <c r="BH298" s="17">
        <v>1.31334147969722E-2</v>
      </c>
      <c r="BI298" s="17">
        <v>6.8971549453207904E-3</v>
      </c>
      <c r="BJ298" s="17"/>
      <c r="BK298" s="17">
        <v>3.0543064924968099E-3</v>
      </c>
      <c r="BL298" s="17">
        <v>7.6205380203239999E-3</v>
      </c>
      <c r="BM298" s="17"/>
      <c r="BN298" s="17">
        <v>4.2753195610204598E-3</v>
      </c>
      <c r="BO298" s="17">
        <v>7.4109059515286603E-3</v>
      </c>
      <c r="BP298" s="17"/>
      <c r="BQ298" s="17">
        <v>7.6081250442508299E-3</v>
      </c>
      <c r="BR298" s="17">
        <v>7.33915436632548E-3</v>
      </c>
      <c r="BS298" s="17"/>
      <c r="BT298" s="17">
        <v>1.6604568004303301E-2</v>
      </c>
      <c r="BU298" s="17">
        <v>6.6111167592303203E-3</v>
      </c>
      <c r="BV298" s="17"/>
      <c r="BW298" s="17">
        <v>1.28838534511902E-2</v>
      </c>
      <c r="BX298" s="17">
        <v>4.5019837915673102E-3</v>
      </c>
      <c r="BY298" s="17"/>
      <c r="BZ298" s="17">
        <v>1.28838534511902E-2</v>
      </c>
      <c r="CA298" s="17">
        <v>4.5019837915673102E-3</v>
      </c>
    </row>
    <row r="299" spans="2:79" x14ac:dyDescent="0.25">
      <c r="B299" t="s">
        <v>166</v>
      </c>
      <c r="C299" s="17">
        <v>0.95783990195889102</v>
      </c>
      <c r="D299" s="17">
        <v>0.91723394299158401</v>
      </c>
      <c r="E299" s="17">
        <v>0.938887707378664</v>
      </c>
      <c r="F299" s="17">
        <v>0.97713899255194403</v>
      </c>
      <c r="G299" s="17">
        <v>0.97849651442123398</v>
      </c>
      <c r="H299" s="17">
        <v>0.96893175114623598</v>
      </c>
      <c r="I299" s="17">
        <v>0.95402813408651799</v>
      </c>
      <c r="J299" s="17">
        <v>0.95144614626685498</v>
      </c>
      <c r="K299" s="17">
        <v>0.99461252876022599</v>
      </c>
      <c r="L299" s="17">
        <v>0.97665365913139102</v>
      </c>
      <c r="M299" s="17"/>
      <c r="N299" s="17">
        <v>0.961110605628679</v>
      </c>
      <c r="O299" s="17">
        <v>0.92009925792689795</v>
      </c>
      <c r="P299" s="17">
        <v>0.884689805167579</v>
      </c>
      <c r="Q299" s="17">
        <v>0.92661658691714399</v>
      </c>
      <c r="R299" s="17"/>
      <c r="S299" s="17">
        <v>0.93868100399968502</v>
      </c>
      <c r="T299" s="17">
        <v>0.93633598048144395</v>
      </c>
      <c r="U299" s="17">
        <v>0.94097612335006497</v>
      </c>
      <c r="V299" s="17">
        <v>0.95874380488425504</v>
      </c>
      <c r="W299" s="17">
        <v>0.98635798400496499</v>
      </c>
      <c r="X299" s="17">
        <v>0.989883208984495</v>
      </c>
      <c r="Y299" s="17">
        <v>0.98267483548964796</v>
      </c>
      <c r="Z299" s="17"/>
      <c r="AA299" s="17">
        <v>0.94238552706249301</v>
      </c>
      <c r="AB299" s="17">
        <v>0.96583285839933097</v>
      </c>
      <c r="AC299" s="17"/>
      <c r="AD299" s="17">
        <v>0.91322658229984</v>
      </c>
      <c r="AE299" s="17">
        <v>0.955813928145679</v>
      </c>
      <c r="AF299" s="17">
        <v>0.95799123288291999</v>
      </c>
      <c r="AG299" s="17"/>
      <c r="AH299" s="17">
        <v>0.91977216275995399</v>
      </c>
      <c r="AI299" s="17">
        <v>0.95924855284601696</v>
      </c>
      <c r="AJ299" s="17"/>
      <c r="AK299" s="17">
        <v>0.95832068302689899</v>
      </c>
      <c r="AL299" s="17">
        <v>0.95751784046335098</v>
      </c>
      <c r="AM299" s="17"/>
      <c r="AN299" s="17">
        <v>0.95790152732940603</v>
      </c>
      <c r="AO299" s="17">
        <v>0.92661658691714399</v>
      </c>
      <c r="AP299" s="17"/>
      <c r="AQ299" s="17">
        <v>0.94616098492059497</v>
      </c>
      <c r="AR299" s="17">
        <v>0.96086812964317603</v>
      </c>
      <c r="AS299" s="17"/>
      <c r="AT299" s="17">
        <v>0.95573830603611898</v>
      </c>
      <c r="AU299" s="17">
        <v>0.96198089733784597</v>
      </c>
      <c r="AV299" s="17">
        <v>0.95453985478997205</v>
      </c>
      <c r="AW299" s="17">
        <v>0.94990835464780299</v>
      </c>
      <c r="AX299" s="17"/>
      <c r="AY299" s="17">
        <v>0.97572089203670698</v>
      </c>
      <c r="AZ299" s="17">
        <v>0.95570270485695197</v>
      </c>
      <c r="BA299" s="17"/>
      <c r="BB299" s="17">
        <v>0.96742046677128801</v>
      </c>
      <c r="BC299" s="17">
        <v>0.95575121063233903</v>
      </c>
      <c r="BD299" s="17"/>
      <c r="BE299" s="17">
        <v>0.96750434629417403</v>
      </c>
      <c r="BF299" s="17">
        <v>0.95710649579840401</v>
      </c>
      <c r="BG299" s="17"/>
      <c r="BH299" s="17">
        <v>0.89399669554720096</v>
      </c>
      <c r="BI299" s="17">
        <v>0.96278972895992898</v>
      </c>
      <c r="BJ299" s="17"/>
      <c r="BK299" s="17">
        <v>0.92974192829769098</v>
      </c>
      <c r="BL299" s="17">
        <v>0.95963823067602905</v>
      </c>
      <c r="BM299" s="17"/>
      <c r="BN299" s="17">
        <v>0.89252073820453304</v>
      </c>
      <c r="BO299" s="17">
        <v>0.95922341755578699</v>
      </c>
      <c r="BP299" s="17"/>
      <c r="BQ299" s="17">
        <v>0.92619569802270896</v>
      </c>
      <c r="BR299" s="17">
        <v>0.95865011122409605</v>
      </c>
      <c r="BS299" s="17"/>
      <c r="BT299" s="17">
        <v>0.95293310870862702</v>
      </c>
      <c r="BU299" s="17">
        <v>0.95822929552595304</v>
      </c>
      <c r="BV299" s="17"/>
      <c r="BW299" s="17">
        <v>0.94249186586916101</v>
      </c>
      <c r="BX299" s="17">
        <v>0.96572147970154498</v>
      </c>
      <c r="BY299" s="17"/>
      <c r="BZ299" s="17">
        <v>0.94249186586916101</v>
      </c>
      <c r="CA299" s="17">
        <v>0.96572147970154498</v>
      </c>
    </row>
    <row r="300" spans="2:79" x14ac:dyDescent="0.25">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c r="CA300" s="17"/>
    </row>
    <row r="301" spans="2:79" x14ac:dyDescent="0.25">
      <c r="B301" s="6" t="s">
        <v>229</v>
      </c>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c r="CA301" s="17"/>
    </row>
    <row r="302" spans="2:79" x14ac:dyDescent="0.25">
      <c r="B302" s="24" t="s">
        <v>77</v>
      </c>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c r="CA302" s="17"/>
    </row>
    <row r="303" spans="2:79" x14ac:dyDescent="0.25">
      <c r="B303" t="s">
        <v>218</v>
      </c>
      <c r="C303" s="17">
        <v>0.65867022886746396</v>
      </c>
      <c r="D303" s="17">
        <v>0.581215422196242</v>
      </c>
      <c r="E303" s="17">
        <v>0.60266472594333298</v>
      </c>
      <c r="F303" s="17">
        <v>0.76713851236110897</v>
      </c>
      <c r="G303" s="17">
        <v>0.70991569140777999</v>
      </c>
      <c r="H303" s="17">
        <v>0.69348617136559698</v>
      </c>
      <c r="I303" s="17">
        <v>0.574334173491578</v>
      </c>
      <c r="J303" s="17">
        <v>0.64180294855069098</v>
      </c>
      <c r="K303" s="17">
        <v>0.68541927912769396</v>
      </c>
      <c r="L303" s="17">
        <v>0.74624236413126499</v>
      </c>
      <c r="M303" s="17"/>
      <c r="N303" s="17">
        <v>0.661035823500563</v>
      </c>
      <c r="O303" s="17">
        <v>0.63391621585799696</v>
      </c>
      <c r="P303" s="17">
        <v>0.583839779338996</v>
      </c>
      <c r="Q303" s="17">
        <v>0.66667781913225099</v>
      </c>
      <c r="R303" s="17"/>
      <c r="S303" s="17">
        <v>0.65262857354063697</v>
      </c>
      <c r="T303" s="17">
        <v>0.58264184171271605</v>
      </c>
      <c r="U303" s="17">
        <v>0.64107636145305102</v>
      </c>
      <c r="V303" s="17">
        <v>0.64908332683116099</v>
      </c>
      <c r="W303" s="17">
        <v>0.67757870450003899</v>
      </c>
      <c r="X303" s="17">
        <v>0.68190837044312502</v>
      </c>
      <c r="Y303" s="17">
        <v>0.76152174303273101</v>
      </c>
      <c r="Z303" s="17"/>
      <c r="AA303" s="17">
        <v>0.722601136250975</v>
      </c>
      <c r="AB303" s="17">
        <v>0.62560535491818603</v>
      </c>
      <c r="AC303" s="17"/>
      <c r="AD303" s="17">
        <v>0.68679902565727202</v>
      </c>
      <c r="AE303" s="17">
        <v>0.78039865073988801</v>
      </c>
      <c r="AF303" s="17">
        <v>0.74247990895411997</v>
      </c>
      <c r="AG303" s="17"/>
      <c r="AH303" s="17">
        <v>0.740821290787122</v>
      </c>
      <c r="AI303" s="17">
        <v>0.65563032766275298</v>
      </c>
      <c r="AJ303" s="17"/>
      <c r="AK303" s="17">
        <v>0.650773272087107</v>
      </c>
      <c r="AL303" s="17">
        <v>0.66396017449994105</v>
      </c>
      <c r="AM303" s="17"/>
      <c r="AN303" s="17">
        <v>0.65865442430871202</v>
      </c>
      <c r="AO303" s="17">
        <v>0.66667781913225099</v>
      </c>
      <c r="AP303" s="17"/>
      <c r="AQ303" s="17">
        <v>0.78061759959980903</v>
      </c>
      <c r="AR303" s="17">
        <v>0.62705048168828603</v>
      </c>
      <c r="AS303" s="17"/>
      <c r="AT303" s="17">
        <v>0.60091633577444403</v>
      </c>
      <c r="AU303" s="17">
        <v>0.69098867691615695</v>
      </c>
      <c r="AV303" s="17">
        <v>0.71000527843877903</v>
      </c>
      <c r="AW303" s="17">
        <v>0.64463572546338699</v>
      </c>
      <c r="AX303" s="17"/>
      <c r="AY303" s="17">
        <v>0.772317525192736</v>
      </c>
      <c r="AZ303" s="17">
        <v>0.64508671524251804</v>
      </c>
      <c r="BA303" s="17"/>
      <c r="BB303" s="17">
        <v>0.60351306765956203</v>
      </c>
      <c r="BC303" s="17">
        <v>0.67068749625527302</v>
      </c>
      <c r="BD303" s="17"/>
      <c r="BE303" s="17">
        <v>0.61870886546442105</v>
      </c>
      <c r="BF303" s="17">
        <v>0.66170277880871997</v>
      </c>
      <c r="BG303" s="17"/>
      <c r="BH303" s="17">
        <v>0.56123409919050504</v>
      </c>
      <c r="BI303" s="17">
        <v>0.66622454846791901</v>
      </c>
      <c r="BJ303" s="17"/>
      <c r="BK303" s="17">
        <v>0.59911217301374298</v>
      </c>
      <c r="BL303" s="17">
        <v>0.66248206823603095</v>
      </c>
      <c r="BM303" s="17"/>
      <c r="BN303" s="17">
        <v>0.58902921680022102</v>
      </c>
      <c r="BO303" s="17">
        <v>0.66014528489759094</v>
      </c>
      <c r="BP303" s="17"/>
      <c r="BQ303" s="17">
        <v>0.72470859628963902</v>
      </c>
      <c r="BR303" s="17">
        <v>0.65697940114898501</v>
      </c>
      <c r="BS303" s="17"/>
      <c r="BT303" s="17">
        <v>0.82522730035417002</v>
      </c>
      <c r="BU303" s="17">
        <v>0.64545258368091896</v>
      </c>
      <c r="BV303" s="17"/>
      <c r="BW303" s="17">
        <v>0.72290451008165102</v>
      </c>
      <c r="BX303" s="17">
        <v>0.625684413732984</v>
      </c>
      <c r="BY303" s="17"/>
      <c r="BZ303" s="17">
        <v>0.72290451008165102</v>
      </c>
      <c r="CA303" s="17">
        <v>0.625684413732984</v>
      </c>
    </row>
    <row r="304" spans="2:79" x14ac:dyDescent="0.25">
      <c r="B304" t="s">
        <v>219</v>
      </c>
      <c r="C304" s="17">
        <v>0.230392760455671</v>
      </c>
      <c r="D304" s="17">
        <v>0.25568416709386799</v>
      </c>
      <c r="E304" s="17">
        <v>0.244748869227744</v>
      </c>
      <c r="F304" s="17">
        <v>0.18843507151931699</v>
      </c>
      <c r="G304" s="17">
        <v>0.21887986625723599</v>
      </c>
      <c r="H304" s="17">
        <v>0.21232775495678699</v>
      </c>
      <c r="I304" s="17">
        <v>0.29611907110692798</v>
      </c>
      <c r="J304" s="17">
        <v>0.20412269278280701</v>
      </c>
      <c r="K304" s="17">
        <v>0.213453599167301</v>
      </c>
      <c r="L304" s="17">
        <v>0.17178132269393401</v>
      </c>
      <c r="M304" s="17"/>
      <c r="N304" s="17">
        <v>0.22904069061555901</v>
      </c>
      <c r="O304" s="17">
        <v>0.24293047604887999</v>
      </c>
      <c r="P304" s="17">
        <v>0.28274485324994397</v>
      </c>
      <c r="Q304" s="17">
        <v>0.227654505582918</v>
      </c>
      <c r="R304" s="17"/>
      <c r="S304" s="17">
        <v>0.22115568531666999</v>
      </c>
      <c r="T304" s="17">
        <v>0.30311124277015</v>
      </c>
      <c r="U304" s="17">
        <v>0.23426182385414701</v>
      </c>
      <c r="V304" s="17">
        <v>0.23501798814628999</v>
      </c>
      <c r="W304" s="17">
        <v>0.27312895146798</v>
      </c>
      <c r="X304" s="17">
        <v>0.227564346792132</v>
      </c>
      <c r="Y304" s="17">
        <v>0.15172261612653201</v>
      </c>
      <c r="Z304" s="17"/>
      <c r="AA304" s="17">
        <v>0.20655227721955399</v>
      </c>
      <c r="AB304" s="17">
        <v>0.24272298702923301</v>
      </c>
      <c r="AC304" s="17"/>
      <c r="AD304" s="17">
        <v>0.221128489412519</v>
      </c>
      <c r="AE304" s="17">
        <v>0.183615923411384</v>
      </c>
      <c r="AF304" s="17">
        <v>0.196850254305352</v>
      </c>
      <c r="AG304" s="17"/>
      <c r="AH304" s="17">
        <v>0.180758530860571</v>
      </c>
      <c r="AI304" s="17">
        <v>0.23222941540346301</v>
      </c>
      <c r="AJ304" s="17"/>
      <c r="AK304" s="17">
        <v>0.24485322634350801</v>
      </c>
      <c r="AL304" s="17">
        <v>0.220706107673524</v>
      </c>
      <c r="AM304" s="17"/>
      <c r="AN304" s="17">
        <v>0.23039816494173801</v>
      </c>
      <c r="AO304" s="17">
        <v>0.227654505582918</v>
      </c>
      <c r="AP304" s="17"/>
      <c r="AQ304" s="17">
        <v>0.15725091198857499</v>
      </c>
      <c r="AR304" s="17">
        <v>0.249357718394973</v>
      </c>
      <c r="AS304" s="17"/>
      <c r="AT304" s="17">
        <v>0.22710487438740901</v>
      </c>
      <c r="AU304" s="17">
        <v>0.23380153843498899</v>
      </c>
      <c r="AV304" s="17">
        <v>0.22247110070713999</v>
      </c>
      <c r="AW304" s="17">
        <v>0.29122308443544098</v>
      </c>
      <c r="AX304" s="17"/>
      <c r="AY304" s="17">
        <v>0.176174706613865</v>
      </c>
      <c r="AZ304" s="17">
        <v>0.23687308772162199</v>
      </c>
      <c r="BA304" s="17"/>
      <c r="BB304" s="17">
        <v>0.285836604920366</v>
      </c>
      <c r="BC304" s="17">
        <v>0.21831154037741399</v>
      </c>
      <c r="BD304" s="17"/>
      <c r="BE304" s="17">
        <v>0.270809963893475</v>
      </c>
      <c r="BF304" s="17">
        <v>0.22732561815937799</v>
      </c>
      <c r="BG304" s="17"/>
      <c r="BH304" s="17">
        <v>0.27185015687752201</v>
      </c>
      <c r="BI304" s="17">
        <v>0.22717852746620701</v>
      </c>
      <c r="BJ304" s="17"/>
      <c r="BK304" s="17">
        <v>0.211881048530386</v>
      </c>
      <c r="BL304" s="17">
        <v>0.231577548496262</v>
      </c>
      <c r="BM304" s="17"/>
      <c r="BN304" s="17">
        <v>0.24691855566318199</v>
      </c>
      <c r="BO304" s="17">
        <v>0.23004273001886599</v>
      </c>
      <c r="BP304" s="17"/>
      <c r="BQ304" s="17">
        <v>0.25599570154009998</v>
      </c>
      <c r="BR304" s="17">
        <v>0.229737229979222</v>
      </c>
      <c r="BS304" s="17"/>
      <c r="BT304" s="17">
        <v>0.135770712505803</v>
      </c>
      <c r="BU304" s="17">
        <v>0.23790178211090299</v>
      </c>
      <c r="BV304" s="17"/>
      <c r="BW304" s="17">
        <v>0.20640227069689199</v>
      </c>
      <c r="BX304" s="17">
        <v>0.24271244155446101</v>
      </c>
      <c r="BY304" s="17"/>
      <c r="BZ304" s="17">
        <v>0.20640227069689199</v>
      </c>
      <c r="CA304" s="17">
        <v>0.24271244155446101</v>
      </c>
    </row>
    <row r="305" spans="2:79" x14ac:dyDescent="0.25">
      <c r="B305" t="s">
        <v>220</v>
      </c>
      <c r="C305" s="17">
        <v>6.4800409145235702E-2</v>
      </c>
      <c r="D305" s="17">
        <v>6.4109028203428897E-2</v>
      </c>
      <c r="E305" s="17">
        <v>8.6717253638855504E-2</v>
      </c>
      <c r="F305" s="17">
        <v>3.6222144402395497E-2</v>
      </c>
      <c r="G305" s="17">
        <v>4.5980738573114799E-2</v>
      </c>
      <c r="H305" s="17">
        <v>7.2236646250130099E-2</v>
      </c>
      <c r="I305" s="17">
        <v>8.53921364061236E-2</v>
      </c>
      <c r="J305" s="17">
        <v>0.10245414405037501</v>
      </c>
      <c r="K305" s="17">
        <v>2.9435748552257501E-2</v>
      </c>
      <c r="L305" s="17">
        <v>2.67125188068464E-2</v>
      </c>
      <c r="M305" s="17"/>
      <c r="N305" s="17">
        <v>6.4196573216796005E-2</v>
      </c>
      <c r="O305" s="17">
        <v>7.0063545088678195E-2</v>
      </c>
      <c r="P305" s="17">
        <v>8.8464234158775107E-2</v>
      </c>
      <c r="Q305" s="17">
        <v>7.2423349376357707E-2</v>
      </c>
      <c r="R305" s="17"/>
      <c r="S305" s="17">
        <v>6.4564600637851105E-2</v>
      </c>
      <c r="T305" s="17">
        <v>9.0658767458028894E-2</v>
      </c>
      <c r="U305" s="17">
        <v>9.6562532114098404E-2</v>
      </c>
      <c r="V305" s="17">
        <v>6.8520439698188898E-2</v>
      </c>
      <c r="W305" s="17">
        <v>3.4036982520478799E-2</v>
      </c>
      <c r="X305" s="17">
        <v>4.0390021539331501E-2</v>
      </c>
      <c r="Y305" s="17">
        <v>7.0783057080085296E-2</v>
      </c>
      <c r="Z305" s="17"/>
      <c r="AA305" s="17">
        <v>4.6659694423002898E-2</v>
      </c>
      <c r="AB305" s="17">
        <v>7.4182732503204299E-2</v>
      </c>
      <c r="AC305" s="17"/>
      <c r="AD305" s="17">
        <v>5.9770902808057198E-2</v>
      </c>
      <c r="AE305" s="17">
        <v>2.42483726431202E-2</v>
      </c>
      <c r="AF305" s="17">
        <v>4.2019327719729403E-2</v>
      </c>
      <c r="AG305" s="17"/>
      <c r="AH305" s="17">
        <v>7.0381707051050998E-2</v>
      </c>
      <c r="AI305" s="17">
        <v>6.4593879931476694E-2</v>
      </c>
      <c r="AJ305" s="17"/>
      <c r="AK305" s="17">
        <v>6.9160880219041501E-2</v>
      </c>
      <c r="AL305" s="17">
        <v>6.1879454206012097E-2</v>
      </c>
      <c r="AM305" s="17"/>
      <c r="AN305" s="17">
        <v>6.4785363769191098E-2</v>
      </c>
      <c r="AO305" s="17">
        <v>7.2423349376357707E-2</v>
      </c>
      <c r="AP305" s="17"/>
      <c r="AQ305" s="17">
        <v>4.3325857441949597E-2</v>
      </c>
      <c r="AR305" s="17">
        <v>7.0368548019951196E-2</v>
      </c>
      <c r="AS305" s="17"/>
      <c r="AT305" s="17">
        <v>8.9363523934268399E-2</v>
      </c>
      <c r="AU305" s="17">
        <v>5.0170796373917803E-2</v>
      </c>
      <c r="AV305" s="17">
        <v>4.4760251712009903E-2</v>
      </c>
      <c r="AW305" s="17">
        <v>6.0354392998348501E-2</v>
      </c>
      <c r="AX305" s="17"/>
      <c r="AY305" s="17">
        <v>2.8812894801652202E-2</v>
      </c>
      <c r="AZ305" s="17">
        <v>6.9101759966771398E-2</v>
      </c>
      <c r="BA305" s="17"/>
      <c r="BB305" s="17">
        <v>5.2623261752171399E-2</v>
      </c>
      <c r="BC305" s="17">
        <v>6.7455338669995604E-2</v>
      </c>
      <c r="BD305" s="17"/>
      <c r="BE305" s="17">
        <v>4.7564259884362803E-2</v>
      </c>
      <c r="BF305" s="17">
        <v>6.61084096481553E-2</v>
      </c>
      <c r="BG305" s="17"/>
      <c r="BH305" s="17">
        <v>9.1886227569987905E-2</v>
      </c>
      <c r="BI305" s="17">
        <v>6.2700418826461296E-2</v>
      </c>
      <c r="BJ305" s="17"/>
      <c r="BK305" s="17">
        <v>0.13241338090217999</v>
      </c>
      <c r="BL305" s="17">
        <v>6.0473038416380999E-2</v>
      </c>
      <c r="BM305" s="17"/>
      <c r="BN305" s="17">
        <v>0.114778931704273</v>
      </c>
      <c r="BO305" s="17">
        <v>6.3741821412387697E-2</v>
      </c>
      <c r="BP305" s="17"/>
      <c r="BQ305" s="17">
        <v>7.5519864033544203E-3</v>
      </c>
      <c r="BR305" s="17">
        <v>6.6266181601305305E-2</v>
      </c>
      <c r="BS305" s="17"/>
      <c r="BT305" s="17">
        <v>1.9682854740926601E-2</v>
      </c>
      <c r="BU305" s="17">
        <v>6.8380850494724796E-2</v>
      </c>
      <c r="BV305" s="17"/>
      <c r="BW305" s="17">
        <v>4.65513719232752E-2</v>
      </c>
      <c r="BX305" s="17">
        <v>7.4171719243322401E-2</v>
      </c>
      <c r="BY305" s="17"/>
      <c r="BZ305" s="17">
        <v>4.65513719232752E-2</v>
      </c>
      <c r="CA305" s="17">
        <v>7.4171719243322401E-2</v>
      </c>
    </row>
    <row r="306" spans="2:79" x14ac:dyDescent="0.25">
      <c r="B306" t="s">
        <v>221</v>
      </c>
      <c r="C306" s="17">
        <v>1.8779930632285498E-2</v>
      </c>
      <c r="D306" s="17">
        <v>4.7447667010943599E-2</v>
      </c>
      <c r="E306" s="17">
        <v>2.4710033821165898E-2</v>
      </c>
      <c r="F306" s="17">
        <v>4.9686863696379001E-3</v>
      </c>
      <c r="G306" s="17">
        <v>1.06668971719191E-2</v>
      </c>
      <c r="H306" s="17">
        <v>4.7833551130203201E-3</v>
      </c>
      <c r="I306" s="17">
        <v>2.1992352306536199E-2</v>
      </c>
      <c r="J306" s="17">
        <v>7.0436881828704404E-3</v>
      </c>
      <c r="K306" s="17">
        <v>1.7278286811709401E-2</v>
      </c>
      <c r="L306" s="17">
        <v>3.3504588855070003E-2</v>
      </c>
      <c r="M306" s="17"/>
      <c r="N306" s="17">
        <v>1.8257715906538099E-2</v>
      </c>
      <c r="O306" s="17">
        <v>2.5562618723403499E-2</v>
      </c>
      <c r="P306" s="17">
        <v>2.7641570889257699E-2</v>
      </c>
      <c r="Q306" s="17">
        <v>1.45965284944242E-2</v>
      </c>
      <c r="R306" s="17"/>
      <c r="S306" s="17">
        <v>3.24066364849733E-2</v>
      </c>
      <c r="T306" s="17">
        <v>1.8960149599461601E-2</v>
      </c>
      <c r="U306" s="17">
        <v>2.03516839864904E-3</v>
      </c>
      <c r="V306" s="17">
        <v>1.4427635247491299E-2</v>
      </c>
      <c r="W306" s="17">
        <v>6.2633081689261703E-3</v>
      </c>
      <c r="X306" s="17">
        <v>1.4979661861258301E-2</v>
      </c>
      <c r="Y306" s="17">
        <v>6.6353508439223998E-3</v>
      </c>
      <c r="Z306" s="17"/>
      <c r="AA306" s="17">
        <v>1.39585360978492E-2</v>
      </c>
      <c r="AB306" s="17">
        <v>2.12735414547402E-2</v>
      </c>
      <c r="AC306" s="17"/>
      <c r="AD306" s="17">
        <v>2.1103101998519402E-2</v>
      </c>
      <c r="AE306" s="17">
        <v>3.5593486514109399E-4</v>
      </c>
      <c r="AF306" s="17">
        <v>1.3082229719900199E-2</v>
      </c>
      <c r="AG306" s="17"/>
      <c r="AH306" s="17">
        <v>1.58451678008091E-3</v>
      </c>
      <c r="AI306" s="17">
        <v>1.94162262328944E-2</v>
      </c>
      <c r="AJ306" s="17"/>
      <c r="AK306" s="17">
        <v>1.2898779563514999E-2</v>
      </c>
      <c r="AL306" s="17">
        <v>2.2719545635315998E-2</v>
      </c>
      <c r="AM306" s="17"/>
      <c r="AN306" s="17">
        <v>1.8788187401511201E-2</v>
      </c>
      <c r="AO306" s="17">
        <v>1.45965284944242E-2</v>
      </c>
      <c r="AP306" s="17"/>
      <c r="AQ306" s="17">
        <v>1.2854042510685899E-2</v>
      </c>
      <c r="AR306" s="17">
        <v>2.03164548155607E-2</v>
      </c>
      <c r="AS306" s="17"/>
      <c r="AT306" s="17">
        <v>2.8005315040839699E-2</v>
      </c>
      <c r="AU306" s="17">
        <v>1.3851569336053301E-2</v>
      </c>
      <c r="AV306" s="17">
        <v>1.2824416117727199E-2</v>
      </c>
      <c r="AW306" s="17">
        <v>1.34983939650392E-3</v>
      </c>
      <c r="AX306" s="17"/>
      <c r="AY306" s="17">
        <v>1.43542909763481E-2</v>
      </c>
      <c r="AZ306" s="17">
        <v>1.9308898223326699E-2</v>
      </c>
      <c r="BA306" s="17"/>
      <c r="BB306" s="17">
        <v>1.4377059619957701E-2</v>
      </c>
      <c r="BC306" s="17">
        <v>1.9739807547301699E-2</v>
      </c>
      <c r="BD306" s="17"/>
      <c r="BE306" s="17">
        <v>3.1615432179198301E-2</v>
      </c>
      <c r="BF306" s="17">
        <v>1.7805882297910799E-2</v>
      </c>
      <c r="BG306" s="17"/>
      <c r="BH306" s="17">
        <v>4.7018602929234203E-2</v>
      </c>
      <c r="BI306" s="17">
        <v>1.65905584114171E-2</v>
      </c>
      <c r="BJ306" s="17"/>
      <c r="BK306" s="17">
        <v>2.6168051239504799E-2</v>
      </c>
      <c r="BL306" s="17">
        <v>1.8307075556903502E-2</v>
      </c>
      <c r="BM306" s="17"/>
      <c r="BN306" s="17">
        <v>1.7395164502883101E-2</v>
      </c>
      <c r="BO306" s="17">
        <v>1.8809261159927999E-2</v>
      </c>
      <c r="BP306" s="17"/>
      <c r="BQ306" s="17">
        <v>2.6395790252301001E-3</v>
      </c>
      <c r="BR306" s="17">
        <v>1.91931836388105E-2</v>
      </c>
      <c r="BS306" s="17"/>
      <c r="BT306" s="17">
        <v>1.86981477265422E-2</v>
      </c>
      <c r="BU306" s="17">
        <v>1.8786420764591399E-2</v>
      </c>
      <c r="BV306" s="17"/>
      <c r="BW306" s="17">
        <v>1.39543493151388E-2</v>
      </c>
      <c r="BX306" s="17">
        <v>2.1257980206982899E-2</v>
      </c>
      <c r="BY306" s="17"/>
      <c r="BZ306" s="17">
        <v>1.39543493151388E-2</v>
      </c>
      <c r="CA306" s="17">
        <v>2.1257980206982899E-2</v>
      </c>
    </row>
    <row r="307" spans="2:79" x14ac:dyDescent="0.25">
      <c r="B307" t="s">
        <v>222</v>
      </c>
      <c r="C307" s="17">
        <v>1.33497250631759E-2</v>
      </c>
      <c r="D307" s="17">
        <v>1.7603485936353601E-2</v>
      </c>
      <c r="E307" s="17">
        <v>2.35868805380989E-2</v>
      </c>
      <c r="F307" s="17">
        <v>2.7455403869164198E-3</v>
      </c>
      <c r="G307" s="17">
        <v>6.3308482065253602E-3</v>
      </c>
      <c r="H307" s="17">
        <v>1.4722661562233501E-2</v>
      </c>
      <c r="I307" s="17">
        <v>1.26141336327713E-2</v>
      </c>
      <c r="J307" s="17">
        <v>2.1069827852281401E-2</v>
      </c>
      <c r="K307" s="17">
        <v>2.0551374330840401E-2</v>
      </c>
      <c r="L307" s="17">
        <v>2.1376212522748899E-3</v>
      </c>
      <c r="M307" s="17"/>
      <c r="N307" s="17">
        <v>1.3305274623607999E-2</v>
      </c>
      <c r="O307" s="17">
        <v>1.50395013856539E-2</v>
      </c>
      <c r="P307" s="17">
        <v>8.9346975742351994E-3</v>
      </c>
      <c r="Q307" s="17">
        <v>4.5817203672543598E-3</v>
      </c>
      <c r="R307" s="17"/>
      <c r="S307" s="17">
        <v>2.00602508994683E-2</v>
      </c>
      <c r="T307" s="17">
        <v>4.2423308252055401E-3</v>
      </c>
      <c r="U307" s="17">
        <v>2.3585319720485401E-2</v>
      </c>
      <c r="V307" s="17">
        <v>7.3575193283846102E-3</v>
      </c>
      <c r="W307" s="17">
        <v>5.8189282929468401E-4</v>
      </c>
      <c r="X307" s="17">
        <v>2.8371748875189999E-2</v>
      </c>
      <c r="Y307" s="17">
        <v>5.4402492056917096E-3</v>
      </c>
      <c r="Z307" s="17"/>
      <c r="AA307" s="17">
        <v>6.6391690513749602E-3</v>
      </c>
      <c r="AB307" s="17">
        <v>1.6820404547337301E-2</v>
      </c>
      <c r="AC307" s="17"/>
      <c r="AD307" s="17">
        <v>1.0369232345184101E-2</v>
      </c>
      <c r="AE307" s="17">
        <v>1.8259839495957798E-5</v>
      </c>
      <c r="AF307" s="17">
        <v>2.30624590833493E-3</v>
      </c>
      <c r="AG307" s="17"/>
      <c r="AH307" s="17">
        <v>6.1345221612403101E-3</v>
      </c>
      <c r="AI307" s="17">
        <v>1.36167149654523E-2</v>
      </c>
      <c r="AJ307" s="17"/>
      <c r="AK307" s="17">
        <v>1.17312742219475E-2</v>
      </c>
      <c r="AL307" s="17">
        <v>1.44338790223607E-2</v>
      </c>
      <c r="AM307" s="17"/>
      <c r="AN307" s="17">
        <v>1.33670304497868E-2</v>
      </c>
      <c r="AO307" s="17">
        <v>4.5817203672543598E-3</v>
      </c>
      <c r="AP307" s="17"/>
      <c r="AQ307" s="17">
        <v>5.43438056206926E-3</v>
      </c>
      <c r="AR307" s="17">
        <v>1.5402095610060699E-2</v>
      </c>
      <c r="AS307" s="17"/>
      <c r="AT307" s="17">
        <v>2.1771915151093901E-2</v>
      </c>
      <c r="AU307" s="17">
        <v>1.05442475896421E-2</v>
      </c>
      <c r="AV307" s="17">
        <v>4.0716758761277999E-3</v>
      </c>
      <c r="AW307" s="17">
        <v>2.0865298181066401E-5</v>
      </c>
      <c r="AX307" s="17"/>
      <c r="AY307" s="17">
        <v>8.0166249296211006E-3</v>
      </c>
      <c r="AZ307" s="17">
        <v>1.3987155434770601E-2</v>
      </c>
      <c r="BA307" s="17"/>
      <c r="BB307" s="17">
        <v>2.6368674149074098E-2</v>
      </c>
      <c r="BC307" s="17">
        <v>1.05123551114594E-2</v>
      </c>
      <c r="BD307" s="17"/>
      <c r="BE307" s="17">
        <v>1.6381494761928E-2</v>
      </c>
      <c r="BF307" s="17">
        <v>1.31196530075976E-2</v>
      </c>
      <c r="BG307" s="17"/>
      <c r="BH307" s="17">
        <v>2.1494275975661701E-2</v>
      </c>
      <c r="BI307" s="17">
        <v>1.27182699674216E-2</v>
      </c>
      <c r="BJ307" s="17"/>
      <c r="BK307" s="17">
        <v>7.29471884875545E-3</v>
      </c>
      <c r="BL307" s="17">
        <v>1.37372580464844E-2</v>
      </c>
      <c r="BM307" s="17"/>
      <c r="BN307" s="17">
        <v>1.29122154700757E-3</v>
      </c>
      <c r="BO307" s="17">
        <v>1.36051344519517E-2</v>
      </c>
      <c r="BP307" s="17"/>
      <c r="BQ307" s="17">
        <v>8.65079103916001E-3</v>
      </c>
      <c r="BR307" s="17">
        <v>1.3470035243534E-2</v>
      </c>
      <c r="BS307" s="17"/>
      <c r="BT307" s="17">
        <v>4.6595337756044798E-4</v>
      </c>
      <c r="BU307" s="17">
        <v>1.43721561211002E-2</v>
      </c>
      <c r="BV307" s="17"/>
      <c r="BW307" s="17">
        <v>6.6513770062612701E-3</v>
      </c>
      <c r="BX307" s="17">
        <v>1.6789484433644301E-2</v>
      </c>
      <c r="BY307" s="17"/>
      <c r="BZ307" s="17">
        <v>6.6513770062612701E-3</v>
      </c>
      <c r="CA307" s="17">
        <v>1.6789484433644301E-2</v>
      </c>
    </row>
    <row r="308" spans="2:79" x14ac:dyDescent="0.25">
      <c r="B308" t="s">
        <v>75</v>
      </c>
      <c r="C308" s="17">
        <v>1.4006945836167401E-2</v>
      </c>
      <c r="D308" s="17">
        <v>3.3940229559163898E-2</v>
      </c>
      <c r="E308" s="17">
        <v>1.75722368308029E-2</v>
      </c>
      <c r="F308" s="17">
        <v>4.9004496062379896E-4</v>
      </c>
      <c r="G308" s="17">
        <v>8.2259583834243793E-3</v>
      </c>
      <c r="H308" s="17">
        <v>2.4434107522323702E-3</v>
      </c>
      <c r="I308" s="17">
        <v>9.5481330560631596E-3</v>
      </c>
      <c r="J308" s="17">
        <v>2.35066985809738E-2</v>
      </c>
      <c r="K308" s="17">
        <v>3.3861712010197401E-2</v>
      </c>
      <c r="L308" s="17">
        <v>1.96215842606094E-2</v>
      </c>
      <c r="M308" s="17"/>
      <c r="N308" s="17">
        <v>1.41639221369367E-2</v>
      </c>
      <c r="O308" s="17">
        <v>1.24876428953874E-2</v>
      </c>
      <c r="P308" s="17">
        <v>8.3748647887928896E-3</v>
      </c>
      <c r="Q308" s="17">
        <v>1.4066077046794599E-2</v>
      </c>
      <c r="R308" s="17"/>
      <c r="S308" s="17">
        <v>9.1842531204001897E-3</v>
      </c>
      <c r="T308" s="17">
        <v>3.8566763443775501E-4</v>
      </c>
      <c r="U308" s="17">
        <v>2.4787944595693E-3</v>
      </c>
      <c r="V308" s="17">
        <v>2.5593090748484499E-2</v>
      </c>
      <c r="W308" s="17">
        <v>8.4101605132817902E-3</v>
      </c>
      <c r="X308" s="17">
        <v>6.7858504889636902E-3</v>
      </c>
      <c r="Y308" s="17">
        <v>3.8969837110379101E-3</v>
      </c>
      <c r="Z308" s="17"/>
      <c r="AA308" s="17">
        <v>3.5891869572432802E-3</v>
      </c>
      <c r="AB308" s="17">
        <v>1.9394979547299102E-2</v>
      </c>
      <c r="AC308" s="17"/>
      <c r="AD308" s="17">
        <v>8.29247778448539E-4</v>
      </c>
      <c r="AE308" s="17">
        <v>1.13628585009709E-2</v>
      </c>
      <c r="AF308" s="17">
        <v>3.26203339256402E-3</v>
      </c>
      <c r="AG308" s="17"/>
      <c r="AH308" s="17">
        <v>3.19432359934457E-4</v>
      </c>
      <c r="AI308" s="17">
        <v>1.4513435803961101E-2</v>
      </c>
      <c r="AJ308" s="17"/>
      <c r="AK308" s="17">
        <v>1.05825675648809E-2</v>
      </c>
      <c r="AL308" s="17">
        <v>1.63008389628461E-2</v>
      </c>
      <c r="AM308" s="17"/>
      <c r="AN308" s="17">
        <v>1.4006829129060599E-2</v>
      </c>
      <c r="AO308" s="17">
        <v>1.4066077046794599E-2</v>
      </c>
      <c r="AP308" s="17"/>
      <c r="AQ308" s="17">
        <v>5.1720789691157203E-4</v>
      </c>
      <c r="AR308" s="17">
        <v>1.7504701471168602E-2</v>
      </c>
      <c r="AS308" s="17"/>
      <c r="AT308" s="17">
        <v>3.2838035711944699E-2</v>
      </c>
      <c r="AU308" s="17">
        <v>6.4317134924113297E-4</v>
      </c>
      <c r="AV308" s="17">
        <v>5.8672771482155698E-3</v>
      </c>
      <c r="AW308" s="17">
        <v>2.4160924081381499E-3</v>
      </c>
      <c r="AX308" s="17"/>
      <c r="AY308" s="17">
        <v>3.2395748577798499E-4</v>
      </c>
      <c r="AZ308" s="17">
        <v>1.5642383410991299E-2</v>
      </c>
      <c r="BA308" s="17"/>
      <c r="BB308" s="17">
        <v>1.72813318988684E-2</v>
      </c>
      <c r="BC308" s="17">
        <v>1.3293462038557099E-2</v>
      </c>
      <c r="BD308" s="17"/>
      <c r="BE308" s="17">
        <v>1.4919983816615599E-2</v>
      </c>
      <c r="BF308" s="17">
        <v>1.39376580782386E-2</v>
      </c>
      <c r="BG308" s="17"/>
      <c r="BH308" s="17">
        <v>6.5166374570893503E-3</v>
      </c>
      <c r="BI308" s="17">
        <v>1.4587676860574E-2</v>
      </c>
      <c r="BJ308" s="17"/>
      <c r="BK308" s="17">
        <v>2.3130627465430501E-2</v>
      </c>
      <c r="BL308" s="17">
        <v>1.34230112479379E-2</v>
      </c>
      <c r="BM308" s="17"/>
      <c r="BN308" s="17">
        <v>3.0586909782433402E-2</v>
      </c>
      <c r="BO308" s="17">
        <v>1.36557680592764E-2</v>
      </c>
      <c r="BP308" s="17"/>
      <c r="BQ308" s="17">
        <v>4.5334570251617302E-4</v>
      </c>
      <c r="BR308" s="17">
        <v>1.43539683881433E-2</v>
      </c>
      <c r="BS308" s="17"/>
      <c r="BT308" s="17">
        <v>1.5503129499752299E-4</v>
      </c>
      <c r="BU308" s="17">
        <v>1.51062068277617E-2</v>
      </c>
      <c r="BV308" s="17"/>
      <c r="BW308" s="17">
        <v>3.5361209767819598E-3</v>
      </c>
      <c r="BX308" s="17">
        <v>1.93839608286062E-2</v>
      </c>
      <c r="BY308" s="17"/>
      <c r="BZ308" s="17">
        <v>3.5361209767819598E-3</v>
      </c>
      <c r="CA308" s="17">
        <v>1.93839608286062E-2</v>
      </c>
    </row>
    <row r="309" spans="2:79" x14ac:dyDescent="0.25">
      <c r="B309" t="s">
        <v>223</v>
      </c>
      <c r="C309" s="17">
        <v>0.88906298932313599</v>
      </c>
      <c r="D309" s="17">
        <v>0.83689958929010999</v>
      </c>
      <c r="E309" s="17">
        <v>0.84741359517107695</v>
      </c>
      <c r="F309" s="17">
        <v>0.95557358388042601</v>
      </c>
      <c r="G309" s="17">
        <v>0.92879555766501598</v>
      </c>
      <c r="H309" s="17">
        <v>0.905813926322384</v>
      </c>
      <c r="I309" s="17">
        <v>0.87045324459850604</v>
      </c>
      <c r="J309" s="17">
        <v>0.84592564133349901</v>
      </c>
      <c r="K309" s="17">
        <v>0.89887287829499496</v>
      </c>
      <c r="L309" s="17">
        <v>0.91802368682519897</v>
      </c>
      <c r="M309" s="17"/>
      <c r="N309" s="17">
        <v>0.89007651411612099</v>
      </c>
      <c r="O309" s="17">
        <v>0.87684669190687703</v>
      </c>
      <c r="P309" s="17">
        <v>0.86658463258893903</v>
      </c>
      <c r="Q309" s="17">
        <v>0.89433232471516899</v>
      </c>
      <c r="R309" s="17"/>
      <c r="S309" s="17">
        <v>0.87378425885730704</v>
      </c>
      <c r="T309" s="17">
        <v>0.88575308448286605</v>
      </c>
      <c r="U309" s="17">
        <v>0.87533818530719798</v>
      </c>
      <c r="V309" s="17">
        <v>0.88410131497745104</v>
      </c>
      <c r="W309" s="17">
        <v>0.95070765596801898</v>
      </c>
      <c r="X309" s="17">
        <v>0.90947271723525602</v>
      </c>
      <c r="Y309" s="17">
        <v>0.91324435915926305</v>
      </c>
      <c r="Z309" s="17"/>
      <c r="AA309" s="17">
        <v>0.92915341347053004</v>
      </c>
      <c r="AB309" s="17">
        <v>0.86832834194741904</v>
      </c>
      <c r="AC309" s="17"/>
      <c r="AD309" s="17">
        <v>0.90792751506979097</v>
      </c>
      <c r="AE309" s="17">
        <v>0.96401457415127201</v>
      </c>
      <c r="AF309" s="17">
        <v>0.93933016325947105</v>
      </c>
      <c r="AG309" s="17"/>
      <c r="AH309" s="17">
        <v>0.92157982164769303</v>
      </c>
      <c r="AI309" s="17">
        <v>0.88785974306621596</v>
      </c>
      <c r="AJ309" s="17"/>
      <c r="AK309" s="17">
        <v>0.89562649843061504</v>
      </c>
      <c r="AL309" s="17">
        <v>0.88466628217346499</v>
      </c>
      <c r="AM309" s="17"/>
      <c r="AN309" s="17">
        <v>0.88905258925045005</v>
      </c>
      <c r="AO309" s="17">
        <v>0.89433232471516899</v>
      </c>
      <c r="AP309" s="17"/>
      <c r="AQ309" s="17">
        <v>0.93786851158838402</v>
      </c>
      <c r="AR309" s="17">
        <v>0.87640820008325904</v>
      </c>
      <c r="AS309" s="17"/>
      <c r="AT309" s="17">
        <v>0.82802121016185304</v>
      </c>
      <c r="AU309" s="17">
        <v>0.92479021535114603</v>
      </c>
      <c r="AV309" s="17">
        <v>0.93247637914591897</v>
      </c>
      <c r="AW309" s="17">
        <v>0.93585880989882797</v>
      </c>
      <c r="AX309" s="17"/>
      <c r="AY309" s="17">
        <v>0.94849223180660103</v>
      </c>
      <c r="AZ309" s="17">
        <v>0.88195980296414</v>
      </c>
      <c r="BA309" s="17"/>
      <c r="BB309" s="17">
        <v>0.88934967257992803</v>
      </c>
      <c r="BC309" s="17">
        <v>0.88899903663268598</v>
      </c>
      <c r="BD309" s="17"/>
      <c r="BE309" s="17">
        <v>0.88951882935789495</v>
      </c>
      <c r="BF309" s="17">
        <v>0.88902839696809699</v>
      </c>
      <c r="BG309" s="17"/>
      <c r="BH309" s="17">
        <v>0.83308425606802705</v>
      </c>
      <c r="BI309" s="17">
        <v>0.89340307593412605</v>
      </c>
      <c r="BJ309" s="17"/>
      <c r="BK309" s="17">
        <v>0.81099322154412901</v>
      </c>
      <c r="BL309" s="17">
        <v>0.89405961673229295</v>
      </c>
      <c r="BM309" s="17"/>
      <c r="BN309" s="17">
        <v>0.83594777246340302</v>
      </c>
      <c r="BO309" s="17">
        <v>0.89018801491645605</v>
      </c>
      <c r="BP309" s="17"/>
      <c r="BQ309" s="17">
        <v>0.980704297829739</v>
      </c>
      <c r="BR309" s="17">
        <v>0.88671663112820698</v>
      </c>
      <c r="BS309" s="17"/>
      <c r="BT309" s="17">
        <v>0.96099801285997299</v>
      </c>
      <c r="BU309" s="17">
        <v>0.88335436579182203</v>
      </c>
      <c r="BV309" s="17"/>
      <c r="BW309" s="17">
        <v>0.92930678077854301</v>
      </c>
      <c r="BX309" s="17">
        <v>0.86839685528744404</v>
      </c>
      <c r="BY309" s="17"/>
      <c r="BZ309" s="17">
        <v>0.92930678077854301</v>
      </c>
      <c r="CA309" s="17">
        <v>0.86839685528744404</v>
      </c>
    </row>
    <row r="310" spans="2:79" x14ac:dyDescent="0.25">
      <c r="B310" t="s">
        <v>224</v>
      </c>
      <c r="C310" s="17">
        <v>3.2129655695461397E-2</v>
      </c>
      <c r="D310" s="17">
        <v>6.50511529472972E-2</v>
      </c>
      <c r="E310" s="17">
        <v>4.8296914359264802E-2</v>
      </c>
      <c r="F310" s="17">
        <v>7.7142267565543203E-3</v>
      </c>
      <c r="G310" s="17">
        <v>1.6997745378444399E-2</v>
      </c>
      <c r="H310" s="17">
        <v>1.9506016675253798E-2</v>
      </c>
      <c r="I310" s="17">
        <v>3.4606485939307402E-2</v>
      </c>
      <c r="J310" s="17">
        <v>2.81135160351519E-2</v>
      </c>
      <c r="K310" s="17">
        <v>3.7829661142549903E-2</v>
      </c>
      <c r="L310" s="17">
        <v>3.5642210107344897E-2</v>
      </c>
      <c r="M310" s="17"/>
      <c r="N310" s="17">
        <v>3.1562990530146003E-2</v>
      </c>
      <c r="O310" s="17">
        <v>4.0602120109057498E-2</v>
      </c>
      <c r="P310" s="17">
        <v>3.6576268463492899E-2</v>
      </c>
      <c r="Q310" s="17">
        <v>1.9178248861678501E-2</v>
      </c>
      <c r="R310" s="17"/>
      <c r="S310" s="17">
        <v>5.2466887384441503E-2</v>
      </c>
      <c r="T310" s="17">
        <v>2.3202480424667101E-2</v>
      </c>
      <c r="U310" s="17">
        <v>2.5620488119134401E-2</v>
      </c>
      <c r="V310" s="17">
        <v>2.17851545758759E-2</v>
      </c>
      <c r="W310" s="17">
        <v>6.8452009982208498E-3</v>
      </c>
      <c r="X310" s="17">
        <v>4.3351410736448298E-2</v>
      </c>
      <c r="Y310" s="17">
        <v>1.20756000496141E-2</v>
      </c>
      <c r="Z310" s="17"/>
      <c r="AA310" s="17">
        <v>2.0597705149224099E-2</v>
      </c>
      <c r="AB310" s="17">
        <v>3.8093946002077501E-2</v>
      </c>
      <c r="AC310" s="17"/>
      <c r="AD310" s="17">
        <v>3.1472334343703501E-2</v>
      </c>
      <c r="AE310" s="17">
        <v>3.7419470463705102E-4</v>
      </c>
      <c r="AF310" s="17">
        <v>1.53884756282351E-2</v>
      </c>
      <c r="AG310" s="17"/>
      <c r="AH310" s="17">
        <v>7.7190389413212199E-3</v>
      </c>
      <c r="AI310" s="17">
        <v>3.3032941198346703E-2</v>
      </c>
      <c r="AJ310" s="17"/>
      <c r="AK310" s="17">
        <v>2.4630053785462399E-2</v>
      </c>
      <c r="AL310" s="17">
        <v>3.7153424657676702E-2</v>
      </c>
      <c r="AM310" s="17"/>
      <c r="AN310" s="17">
        <v>3.2155217851297997E-2</v>
      </c>
      <c r="AO310" s="17">
        <v>1.9178248861678501E-2</v>
      </c>
      <c r="AP310" s="17"/>
      <c r="AQ310" s="17">
        <v>1.8288423072755099E-2</v>
      </c>
      <c r="AR310" s="17">
        <v>3.5718550425621401E-2</v>
      </c>
      <c r="AS310" s="17"/>
      <c r="AT310" s="17">
        <v>4.97772301919336E-2</v>
      </c>
      <c r="AU310" s="17">
        <v>2.43958169256954E-2</v>
      </c>
      <c r="AV310" s="17">
        <v>1.6896091993855E-2</v>
      </c>
      <c r="AW310" s="17">
        <v>1.37070469468499E-3</v>
      </c>
      <c r="AX310" s="17"/>
      <c r="AY310" s="17">
        <v>2.2370915905969201E-2</v>
      </c>
      <c r="AZ310" s="17">
        <v>3.3296053658097298E-2</v>
      </c>
      <c r="BA310" s="17"/>
      <c r="BB310" s="17">
        <v>4.0745733769031803E-2</v>
      </c>
      <c r="BC310" s="17">
        <v>3.0252162658761E-2</v>
      </c>
      <c r="BD310" s="17"/>
      <c r="BE310" s="17">
        <v>4.7996926941126401E-2</v>
      </c>
      <c r="BF310" s="17">
        <v>3.09255353055084E-2</v>
      </c>
      <c r="BG310" s="17"/>
      <c r="BH310" s="17">
        <v>6.8512878904895796E-2</v>
      </c>
      <c r="BI310" s="17">
        <v>2.9308828378838699E-2</v>
      </c>
      <c r="BJ310" s="17"/>
      <c r="BK310" s="17">
        <v>3.3462770088260201E-2</v>
      </c>
      <c r="BL310" s="17">
        <v>3.2044333603387903E-2</v>
      </c>
      <c r="BM310" s="17"/>
      <c r="BN310" s="17">
        <v>1.8686386049890698E-2</v>
      </c>
      <c r="BO310" s="17">
        <v>3.2414395611879698E-2</v>
      </c>
      <c r="BP310" s="17"/>
      <c r="BQ310" s="17">
        <v>1.12903700643901E-2</v>
      </c>
      <c r="BR310" s="17">
        <v>3.2663218882344497E-2</v>
      </c>
      <c r="BS310" s="17"/>
      <c r="BT310" s="17">
        <v>1.9164101104102702E-2</v>
      </c>
      <c r="BU310" s="17">
        <v>3.3158576885691599E-2</v>
      </c>
      <c r="BV310" s="17"/>
      <c r="BW310" s="17">
        <v>2.0605726321400002E-2</v>
      </c>
      <c r="BX310" s="17">
        <v>3.8047464640627103E-2</v>
      </c>
      <c r="BY310" s="17"/>
      <c r="BZ310" s="17">
        <v>2.0605726321400002E-2</v>
      </c>
      <c r="CA310" s="17">
        <v>3.8047464640627103E-2</v>
      </c>
    </row>
    <row r="311" spans="2:79" x14ac:dyDescent="0.25">
      <c r="B311" t="s">
        <v>166</v>
      </c>
      <c r="C311" s="17">
        <v>0.85693333362767399</v>
      </c>
      <c r="D311" s="17">
        <v>0.77184843634281297</v>
      </c>
      <c r="E311" s="17">
        <v>0.79911668081181197</v>
      </c>
      <c r="F311" s="17">
        <v>0.94785935712387204</v>
      </c>
      <c r="G311" s="17">
        <v>0.91179781228657197</v>
      </c>
      <c r="H311" s="17">
        <v>0.88630790964713002</v>
      </c>
      <c r="I311" s="17">
        <v>0.835846758659198</v>
      </c>
      <c r="J311" s="17">
        <v>0.81781212529834701</v>
      </c>
      <c r="K311" s="17">
        <v>0.86104321715244503</v>
      </c>
      <c r="L311" s="17">
        <v>0.88238147671785405</v>
      </c>
      <c r="M311" s="17"/>
      <c r="N311" s="17">
        <v>0.85851352358597499</v>
      </c>
      <c r="O311" s="17">
        <v>0.83624457179781897</v>
      </c>
      <c r="P311" s="17">
        <v>0.83000836412544599</v>
      </c>
      <c r="Q311" s="17">
        <v>0.87515407585349103</v>
      </c>
      <c r="R311" s="17"/>
      <c r="S311" s="17">
        <v>0.82131737147286599</v>
      </c>
      <c r="T311" s="17">
        <v>0.86255060405819906</v>
      </c>
      <c r="U311" s="17">
        <v>0.849717697188063</v>
      </c>
      <c r="V311" s="17">
        <v>0.86231616040157499</v>
      </c>
      <c r="W311" s="17">
        <v>0.94386245496979804</v>
      </c>
      <c r="X311" s="17">
        <v>0.86612130649880803</v>
      </c>
      <c r="Y311" s="17">
        <v>0.901168759109649</v>
      </c>
      <c r="Z311" s="17"/>
      <c r="AA311" s="17">
        <v>0.90855570832130605</v>
      </c>
      <c r="AB311" s="17">
        <v>0.83023439594534199</v>
      </c>
      <c r="AC311" s="17"/>
      <c r="AD311" s="17">
        <v>0.87645518072608697</v>
      </c>
      <c r="AE311" s="17">
        <v>0.96364037944663505</v>
      </c>
      <c r="AF311" s="17">
        <v>0.92394168763123596</v>
      </c>
      <c r="AG311" s="17"/>
      <c r="AH311" s="17">
        <v>0.91386078270637205</v>
      </c>
      <c r="AI311" s="17">
        <v>0.85482680186786897</v>
      </c>
      <c r="AJ311" s="17"/>
      <c r="AK311" s="17">
        <v>0.87099644464515302</v>
      </c>
      <c r="AL311" s="17">
        <v>0.84751285751578898</v>
      </c>
      <c r="AM311" s="17"/>
      <c r="AN311" s="17">
        <v>0.85689737139915201</v>
      </c>
      <c r="AO311" s="17">
        <v>0.87515407585349103</v>
      </c>
      <c r="AP311" s="17"/>
      <c r="AQ311" s="17">
        <v>0.919580088515629</v>
      </c>
      <c r="AR311" s="17">
        <v>0.84068964965763804</v>
      </c>
      <c r="AS311" s="17"/>
      <c r="AT311" s="17">
        <v>0.77824397996992001</v>
      </c>
      <c r="AU311" s="17">
        <v>0.90039439842544999</v>
      </c>
      <c r="AV311" s="17">
        <v>0.91558028715206397</v>
      </c>
      <c r="AW311" s="17">
        <v>0.93448810520414305</v>
      </c>
      <c r="AX311" s="17"/>
      <c r="AY311" s="17">
        <v>0.92612131590063196</v>
      </c>
      <c r="AZ311" s="17">
        <v>0.84866374930604305</v>
      </c>
      <c r="BA311" s="17"/>
      <c r="BB311" s="17">
        <v>0.84860393881089702</v>
      </c>
      <c r="BC311" s="17">
        <v>0.85874687397392502</v>
      </c>
      <c r="BD311" s="17"/>
      <c r="BE311" s="17">
        <v>0.84152190241676905</v>
      </c>
      <c r="BF311" s="17">
        <v>0.85810286166258898</v>
      </c>
      <c r="BG311" s="17"/>
      <c r="BH311" s="17">
        <v>0.76457137716313095</v>
      </c>
      <c r="BI311" s="17">
        <v>0.86409424755528697</v>
      </c>
      <c r="BJ311" s="17"/>
      <c r="BK311" s="17">
        <v>0.77753045145586897</v>
      </c>
      <c r="BL311" s="17">
        <v>0.86201528312890496</v>
      </c>
      <c r="BM311" s="17"/>
      <c r="BN311" s="17">
        <v>0.81726138641351298</v>
      </c>
      <c r="BO311" s="17">
        <v>0.85777361930457696</v>
      </c>
      <c r="BP311" s="17"/>
      <c r="BQ311" s="17">
        <v>0.96941392776534896</v>
      </c>
      <c r="BR311" s="17">
        <v>0.85405341224586195</v>
      </c>
      <c r="BS311" s="17"/>
      <c r="BT311" s="17">
        <v>0.94183391175586995</v>
      </c>
      <c r="BU311" s="17">
        <v>0.85019578890613001</v>
      </c>
      <c r="BV311" s="17"/>
      <c r="BW311" s="17">
        <v>0.908701054457143</v>
      </c>
      <c r="BX311" s="17">
        <v>0.83034939064681701</v>
      </c>
      <c r="BY311" s="17"/>
      <c r="BZ311" s="17">
        <v>0.908701054457143</v>
      </c>
      <c r="CA311" s="17">
        <v>0.83034939064681701</v>
      </c>
    </row>
    <row r="312" spans="2:79" x14ac:dyDescent="0.25">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c r="CA312" s="17"/>
    </row>
    <row r="313" spans="2:79" x14ac:dyDescent="0.25">
      <c r="B313" s="6" t="s">
        <v>230</v>
      </c>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c r="CA313" s="17"/>
    </row>
    <row r="314" spans="2:79" x14ac:dyDescent="0.25">
      <c r="B314" s="24" t="s">
        <v>77</v>
      </c>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c r="CA314" s="17"/>
    </row>
    <row r="315" spans="2:79" x14ac:dyDescent="0.25">
      <c r="B315" t="s">
        <v>218</v>
      </c>
      <c r="C315" s="17">
        <v>0.62364780688729105</v>
      </c>
      <c r="D315" s="17">
        <v>0.57717892454929898</v>
      </c>
      <c r="E315" s="17">
        <v>0.49419654346312097</v>
      </c>
      <c r="F315" s="17">
        <v>0.68177642412547601</v>
      </c>
      <c r="G315" s="17">
        <v>0.66084979178859005</v>
      </c>
      <c r="H315" s="17">
        <v>0.75369455196870205</v>
      </c>
      <c r="I315" s="17">
        <v>0.53524238247342704</v>
      </c>
      <c r="J315" s="17">
        <v>0.629827452050023</v>
      </c>
      <c r="K315" s="17">
        <v>0.66716890996988598</v>
      </c>
      <c r="L315" s="17">
        <v>0.71113631901204399</v>
      </c>
      <c r="M315" s="17"/>
      <c r="N315" s="17">
        <v>0.62876508036050505</v>
      </c>
      <c r="O315" s="17">
        <v>0.55503150498401399</v>
      </c>
      <c r="P315" s="17">
        <v>0.55593483887415396</v>
      </c>
      <c r="Q315" s="17">
        <v>0.63593656130341403</v>
      </c>
      <c r="R315" s="17"/>
      <c r="S315" s="17">
        <v>0.62079767800500796</v>
      </c>
      <c r="T315" s="17">
        <v>0.52785996717870998</v>
      </c>
      <c r="U315" s="17">
        <v>0.58265531809339499</v>
      </c>
      <c r="V315" s="17">
        <v>0.63176038791185896</v>
      </c>
      <c r="W315" s="17">
        <v>0.65576059708456402</v>
      </c>
      <c r="X315" s="17">
        <v>0.64135920622865705</v>
      </c>
      <c r="Y315" s="17">
        <v>0.65376904526328705</v>
      </c>
      <c r="Z315" s="17"/>
      <c r="AA315" s="17">
        <v>0.68671603747146603</v>
      </c>
      <c r="AB315" s="17">
        <v>0.59102910679658005</v>
      </c>
      <c r="AC315" s="17"/>
      <c r="AD315" s="17">
        <v>0.657865873519352</v>
      </c>
      <c r="AE315" s="17">
        <v>0.66518077084355698</v>
      </c>
      <c r="AF315" s="17">
        <v>0.71559622169939197</v>
      </c>
      <c r="AG315" s="17"/>
      <c r="AH315" s="17">
        <v>0.66196208586108296</v>
      </c>
      <c r="AI315" s="17">
        <v>0.62223003309242497</v>
      </c>
      <c r="AJ315" s="17"/>
      <c r="AK315" s="17">
        <v>0.658123479729389</v>
      </c>
      <c r="AL315" s="17">
        <v>0.60055353905092701</v>
      </c>
      <c r="AM315" s="17"/>
      <c r="AN315" s="17">
        <v>0.623623552606698</v>
      </c>
      <c r="AO315" s="17">
        <v>0.63593656130341403</v>
      </c>
      <c r="AP315" s="17"/>
      <c r="AQ315" s="17">
        <v>0.74871034204615805</v>
      </c>
      <c r="AR315" s="17">
        <v>0.59122032838109295</v>
      </c>
      <c r="AS315" s="17"/>
      <c r="AT315" s="17">
        <v>0.57340429864939002</v>
      </c>
      <c r="AU315" s="17">
        <v>0.63283073056005101</v>
      </c>
      <c r="AV315" s="17">
        <v>0.70338460093061905</v>
      </c>
      <c r="AW315" s="17">
        <v>0.65069119331383796</v>
      </c>
      <c r="AX315" s="17"/>
      <c r="AY315" s="17">
        <v>0.69867748006922303</v>
      </c>
      <c r="AZ315" s="17">
        <v>0.61468000368478404</v>
      </c>
      <c r="BA315" s="17"/>
      <c r="BB315" s="17">
        <v>0.63174480184182202</v>
      </c>
      <c r="BC315" s="17">
        <v>0.62187804311609995</v>
      </c>
      <c r="BD315" s="17"/>
      <c r="BE315" s="17">
        <v>0.55631105660703595</v>
      </c>
      <c r="BF315" s="17">
        <v>0.62875779415291999</v>
      </c>
      <c r="BG315" s="17"/>
      <c r="BH315" s="17">
        <v>0.558485040765205</v>
      </c>
      <c r="BI315" s="17">
        <v>0.62869994065910595</v>
      </c>
      <c r="BJ315" s="17"/>
      <c r="BK315" s="17">
        <v>0.636396246199469</v>
      </c>
      <c r="BL315" s="17">
        <v>0.62283188027314296</v>
      </c>
      <c r="BM315" s="17"/>
      <c r="BN315" s="17">
        <v>0.735944702979206</v>
      </c>
      <c r="BO315" s="17">
        <v>0.62126926285371298</v>
      </c>
      <c r="BP315" s="17"/>
      <c r="BQ315" s="17">
        <v>0.68034262619942798</v>
      </c>
      <c r="BR315" s="17">
        <v>0.62219620873716797</v>
      </c>
      <c r="BS315" s="17"/>
      <c r="BT315" s="17">
        <v>0.79457193818235194</v>
      </c>
      <c r="BU315" s="17">
        <v>0.61008360032967901</v>
      </c>
      <c r="BV315" s="17"/>
      <c r="BW315" s="17">
        <v>0.68694852790204597</v>
      </c>
      <c r="BX315" s="17">
        <v>0.59114139688622602</v>
      </c>
      <c r="BY315" s="17"/>
      <c r="BZ315" s="17">
        <v>0.68694852790204597</v>
      </c>
      <c r="CA315" s="17">
        <v>0.59114139688622602</v>
      </c>
    </row>
    <row r="316" spans="2:79" x14ac:dyDescent="0.25">
      <c r="B316" t="s">
        <v>219</v>
      </c>
      <c r="C316" s="17">
        <v>0.21401820018415699</v>
      </c>
      <c r="D316" s="17">
        <v>0.19472538387612501</v>
      </c>
      <c r="E316" s="17">
        <v>0.25272802728709498</v>
      </c>
      <c r="F316" s="17">
        <v>0.225964670031262</v>
      </c>
      <c r="G316" s="17">
        <v>0.15700031828600899</v>
      </c>
      <c r="H316" s="17">
        <v>0.160325893747676</v>
      </c>
      <c r="I316" s="17">
        <v>0.29902458720619801</v>
      </c>
      <c r="J316" s="17">
        <v>0.22807392131758</v>
      </c>
      <c r="K316" s="17">
        <v>0.1933069085945</v>
      </c>
      <c r="L316" s="17">
        <v>0.184953511057458</v>
      </c>
      <c r="M316" s="17"/>
      <c r="N316" s="17">
        <v>0.211922316394279</v>
      </c>
      <c r="O316" s="17">
        <v>0.24030583034852501</v>
      </c>
      <c r="P316" s="17">
        <v>0.24838215229379401</v>
      </c>
      <c r="Q316" s="17">
        <v>0.23161407568390599</v>
      </c>
      <c r="R316" s="17"/>
      <c r="S316" s="17">
        <v>0.226750669949011</v>
      </c>
      <c r="T316" s="17">
        <v>0.30745445010042</v>
      </c>
      <c r="U316" s="17">
        <v>0.19524037531601199</v>
      </c>
      <c r="V316" s="17">
        <v>0.19984241852169601</v>
      </c>
      <c r="W316" s="17">
        <v>0.21666071245119001</v>
      </c>
      <c r="X316" s="17">
        <v>0.178397628869439</v>
      </c>
      <c r="Y316" s="17">
        <v>0.21755349323994599</v>
      </c>
      <c r="Z316" s="17"/>
      <c r="AA316" s="17">
        <v>0.19675258357427899</v>
      </c>
      <c r="AB316" s="17">
        <v>0.22294792541764299</v>
      </c>
      <c r="AC316" s="17"/>
      <c r="AD316" s="17">
        <v>0.195434181621082</v>
      </c>
      <c r="AE316" s="17">
        <v>0.23862804512870101</v>
      </c>
      <c r="AF316" s="17">
        <v>0.18516592269743401</v>
      </c>
      <c r="AG316" s="17"/>
      <c r="AH316" s="17">
        <v>0.24998943662529099</v>
      </c>
      <c r="AI316" s="17">
        <v>0.21268712785913599</v>
      </c>
      <c r="AJ316" s="17"/>
      <c r="AK316" s="17">
        <v>0.19980434638962599</v>
      </c>
      <c r="AL316" s="17">
        <v>0.223539654573786</v>
      </c>
      <c r="AM316" s="17"/>
      <c r="AN316" s="17">
        <v>0.213983471253364</v>
      </c>
      <c r="AO316" s="17">
        <v>0.23161407568390599</v>
      </c>
      <c r="AP316" s="17"/>
      <c r="AQ316" s="17">
        <v>0.14166612955268501</v>
      </c>
      <c r="AR316" s="17">
        <v>0.23277837654153399</v>
      </c>
      <c r="AS316" s="17"/>
      <c r="AT316" s="17">
        <v>0.21026182832538801</v>
      </c>
      <c r="AU316" s="17">
        <v>0.21925606473423401</v>
      </c>
      <c r="AV316" s="17">
        <v>0.206953356808738</v>
      </c>
      <c r="AW316" s="17">
        <v>0.24013115080054501</v>
      </c>
      <c r="AX316" s="17"/>
      <c r="AY316" s="17">
        <v>0.18389467943923199</v>
      </c>
      <c r="AZ316" s="17">
        <v>0.21761866643105199</v>
      </c>
      <c r="BA316" s="17"/>
      <c r="BB316" s="17">
        <v>0.24493848878436</v>
      </c>
      <c r="BC316" s="17">
        <v>0.207281798025019</v>
      </c>
      <c r="BD316" s="17"/>
      <c r="BE316" s="17">
        <v>0.23402114857891801</v>
      </c>
      <c r="BF316" s="17">
        <v>0.212500235459889</v>
      </c>
      <c r="BG316" s="17"/>
      <c r="BH316" s="17">
        <v>0.26272686990025601</v>
      </c>
      <c r="BI316" s="17">
        <v>0.21024176879706899</v>
      </c>
      <c r="BJ316" s="17"/>
      <c r="BK316" s="17">
        <v>0.16472349349920501</v>
      </c>
      <c r="BL316" s="17">
        <v>0.217173163873118</v>
      </c>
      <c r="BM316" s="17"/>
      <c r="BN316" s="17">
        <v>0.12587552596296001</v>
      </c>
      <c r="BO316" s="17">
        <v>0.21588513719816699</v>
      </c>
      <c r="BP316" s="17"/>
      <c r="BQ316" s="17">
        <v>0.21815346417176501</v>
      </c>
      <c r="BR316" s="17">
        <v>0.21391232205230101</v>
      </c>
      <c r="BS316" s="17"/>
      <c r="BT316" s="17">
        <v>0.143717057238653</v>
      </c>
      <c r="BU316" s="17">
        <v>0.21959716213016101</v>
      </c>
      <c r="BV316" s="17"/>
      <c r="BW316" s="17">
        <v>0.19654197800449399</v>
      </c>
      <c r="BX316" s="17">
        <v>0.22299265157009601</v>
      </c>
      <c r="BY316" s="17"/>
      <c r="BZ316" s="17">
        <v>0.19654197800449399</v>
      </c>
      <c r="CA316" s="17">
        <v>0.22299265157009601</v>
      </c>
    </row>
    <row r="317" spans="2:79" x14ac:dyDescent="0.25">
      <c r="B317" t="s">
        <v>220</v>
      </c>
      <c r="C317" s="17">
        <v>8.0577188893340604E-2</v>
      </c>
      <c r="D317" s="17">
        <v>8.9352223539013398E-2</v>
      </c>
      <c r="E317" s="17">
        <v>0.123102731154483</v>
      </c>
      <c r="F317" s="17">
        <v>5.8464482279979801E-2</v>
      </c>
      <c r="G317" s="17">
        <v>9.0115232593829794E-2</v>
      </c>
      <c r="H317" s="17">
        <v>5.4395641979661201E-2</v>
      </c>
      <c r="I317" s="17">
        <v>8.3702229405527406E-2</v>
      </c>
      <c r="J317" s="17">
        <v>6.5456299300081705E-2</v>
      </c>
      <c r="K317" s="17">
        <v>6.7557648389556094E-2</v>
      </c>
      <c r="L317" s="17">
        <v>6.5023552487460806E-2</v>
      </c>
      <c r="M317" s="17"/>
      <c r="N317" s="17">
        <v>7.8087053561295902E-2</v>
      </c>
      <c r="O317" s="17">
        <v>0.111555364520559</v>
      </c>
      <c r="P317" s="17">
        <v>0.126630217683258</v>
      </c>
      <c r="Q317" s="17">
        <v>8.3481439848680103E-2</v>
      </c>
      <c r="R317" s="17"/>
      <c r="S317" s="17">
        <v>7.9994324963634594E-2</v>
      </c>
      <c r="T317" s="17">
        <v>6.6451843102184396E-2</v>
      </c>
      <c r="U317" s="17">
        <v>0.113385175511601</v>
      </c>
      <c r="V317" s="17">
        <v>8.0368085739087394E-2</v>
      </c>
      <c r="W317" s="17">
        <v>7.4608161922343999E-2</v>
      </c>
      <c r="X317" s="17">
        <v>8.9834356103390106E-2</v>
      </c>
      <c r="Y317" s="17">
        <v>6.5034370089229798E-2</v>
      </c>
      <c r="Z317" s="17"/>
      <c r="AA317" s="17">
        <v>6.0602525508675301E-2</v>
      </c>
      <c r="AB317" s="17">
        <v>9.0908025010388596E-2</v>
      </c>
      <c r="AC317" s="17"/>
      <c r="AD317" s="17">
        <v>5.7129177245098403E-2</v>
      </c>
      <c r="AE317" s="17">
        <v>4.6729845209807497E-2</v>
      </c>
      <c r="AF317" s="17">
        <v>6.3667476018630806E-2</v>
      </c>
      <c r="AG317" s="17"/>
      <c r="AH317" s="17">
        <v>6.5703574331244893E-2</v>
      </c>
      <c r="AI317" s="17">
        <v>8.1127569104736397E-2</v>
      </c>
      <c r="AJ317" s="17"/>
      <c r="AK317" s="17">
        <v>8.1944576604960906E-2</v>
      </c>
      <c r="AL317" s="17">
        <v>7.9661214948671094E-2</v>
      </c>
      <c r="AM317" s="17"/>
      <c r="AN317" s="17">
        <v>8.05714567812649E-2</v>
      </c>
      <c r="AO317" s="17">
        <v>8.3481439848680103E-2</v>
      </c>
      <c r="AP317" s="17"/>
      <c r="AQ317" s="17">
        <v>5.5435349427360399E-2</v>
      </c>
      <c r="AR317" s="17">
        <v>8.7096219215680601E-2</v>
      </c>
      <c r="AS317" s="17"/>
      <c r="AT317" s="17">
        <v>9.5777050902891403E-2</v>
      </c>
      <c r="AU317" s="17">
        <v>8.1604909904603298E-2</v>
      </c>
      <c r="AV317" s="17">
        <v>4.6026442790935901E-2</v>
      </c>
      <c r="AW317" s="17">
        <v>8.1784757918645895E-2</v>
      </c>
      <c r="AX317" s="17"/>
      <c r="AY317" s="17">
        <v>5.4183916695971203E-2</v>
      </c>
      <c r="AZ317" s="17">
        <v>8.3731803073283595E-2</v>
      </c>
      <c r="BA317" s="17"/>
      <c r="BB317" s="17">
        <v>5.8743058559539603E-2</v>
      </c>
      <c r="BC317" s="17">
        <v>8.5337116199977303E-2</v>
      </c>
      <c r="BD317" s="17"/>
      <c r="BE317" s="17">
        <v>0.103084886788186</v>
      </c>
      <c r="BF317" s="17">
        <v>7.8869146121115993E-2</v>
      </c>
      <c r="BG317" s="17"/>
      <c r="BH317" s="17">
        <v>8.2578960992240102E-2</v>
      </c>
      <c r="BI317" s="17">
        <v>8.0421989520659307E-2</v>
      </c>
      <c r="BJ317" s="17"/>
      <c r="BK317" s="17">
        <v>0.113698648521429</v>
      </c>
      <c r="BL317" s="17">
        <v>7.8457346632793801E-2</v>
      </c>
      <c r="BM317" s="17"/>
      <c r="BN317" s="17">
        <v>6.0429736582046902E-2</v>
      </c>
      <c r="BO317" s="17">
        <v>8.1003929116397103E-2</v>
      </c>
      <c r="BP317" s="17"/>
      <c r="BQ317" s="17">
        <v>7.1670074839619194E-2</v>
      </c>
      <c r="BR317" s="17">
        <v>8.0805244127314199E-2</v>
      </c>
      <c r="BS317" s="17"/>
      <c r="BT317" s="17">
        <v>3.4195740169345901E-2</v>
      </c>
      <c r="BU317" s="17">
        <v>8.4257930437362294E-2</v>
      </c>
      <c r="BV317" s="17"/>
      <c r="BW317" s="17">
        <v>6.0498812851575698E-2</v>
      </c>
      <c r="BX317" s="17">
        <v>9.0887907528236403E-2</v>
      </c>
      <c r="BY317" s="17"/>
      <c r="BZ317" s="17">
        <v>6.0498812851575698E-2</v>
      </c>
      <c r="CA317" s="17">
        <v>9.0887907528236403E-2</v>
      </c>
    </row>
    <row r="318" spans="2:79" x14ac:dyDescent="0.25">
      <c r="B318" t="s">
        <v>221</v>
      </c>
      <c r="C318" s="17">
        <v>3.04881789139663E-2</v>
      </c>
      <c r="D318" s="17">
        <v>4.36554351006746E-2</v>
      </c>
      <c r="E318" s="17">
        <v>4.4574973599526398E-2</v>
      </c>
      <c r="F318" s="17">
        <v>1.50464684904059E-2</v>
      </c>
      <c r="G318" s="17">
        <v>3.7204683750728697E-2</v>
      </c>
      <c r="H318" s="17">
        <v>1.35170656540399E-2</v>
      </c>
      <c r="I318" s="17">
        <v>3.67032039073589E-2</v>
      </c>
      <c r="J318" s="17">
        <v>2.6001362314916801E-2</v>
      </c>
      <c r="K318" s="17">
        <v>3.10200783065229E-2</v>
      </c>
      <c r="L318" s="17">
        <v>1.05217678514996E-2</v>
      </c>
      <c r="M318" s="17"/>
      <c r="N318" s="17">
        <v>2.9528241506824399E-2</v>
      </c>
      <c r="O318" s="17">
        <v>4.3444065705815597E-2</v>
      </c>
      <c r="P318" s="17">
        <v>4.4964782949235199E-2</v>
      </c>
      <c r="Q318" s="17">
        <v>1.6869452392464599E-2</v>
      </c>
      <c r="R318" s="17"/>
      <c r="S318" s="17">
        <v>3.9652447759829498E-2</v>
      </c>
      <c r="T318" s="17">
        <v>5.7928101060475398E-2</v>
      </c>
      <c r="U318" s="17">
        <v>4.3698477515956E-2</v>
      </c>
      <c r="V318" s="17">
        <v>1.84473356071665E-2</v>
      </c>
      <c r="W318" s="17">
        <v>2.3332700394755101E-2</v>
      </c>
      <c r="X318" s="17">
        <v>3.2335646262618499E-2</v>
      </c>
      <c r="Y318" s="17">
        <v>3.39533175964436E-2</v>
      </c>
      <c r="Z318" s="17"/>
      <c r="AA318" s="17">
        <v>2.22664071917495E-2</v>
      </c>
      <c r="AB318" s="17">
        <v>3.47404546403852E-2</v>
      </c>
      <c r="AC318" s="17"/>
      <c r="AD318" s="17">
        <v>2.5134320523603999E-2</v>
      </c>
      <c r="AE318" s="17">
        <v>2.9282721508937001E-2</v>
      </c>
      <c r="AF318" s="17">
        <v>1.6093268828838402E-2</v>
      </c>
      <c r="AG318" s="17"/>
      <c r="AH318" s="17">
        <v>2.1173417078870001E-2</v>
      </c>
      <c r="AI318" s="17">
        <v>3.08328604684397E-2</v>
      </c>
      <c r="AJ318" s="17"/>
      <c r="AK318" s="17">
        <v>2.6856992373546301E-2</v>
      </c>
      <c r="AL318" s="17">
        <v>3.2920606989042402E-2</v>
      </c>
      <c r="AM318" s="17"/>
      <c r="AN318" s="17">
        <v>3.0515058156824301E-2</v>
      </c>
      <c r="AO318" s="17">
        <v>1.6869452392464599E-2</v>
      </c>
      <c r="AP318" s="17"/>
      <c r="AQ318" s="17">
        <v>1.6793871719421299E-2</v>
      </c>
      <c r="AR318" s="17">
        <v>3.4038977333687097E-2</v>
      </c>
      <c r="AS318" s="17"/>
      <c r="AT318" s="17">
        <v>4.2568076097289402E-2</v>
      </c>
      <c r="AU318" s="17">
        <v>2.31139144642474E-2</v>
      </c>
      <c r="AV318" s="17">
        <v>2.5177187539212002E-2</v>
      </c>
      <c r="AW318" s="17">
        <v>2.9424111320856799E-3</v>
      </c>
      <c r="AX318" s="17"/>
      <c r="AY318" s="17">
        <v>2.6271326011603001E-2</v>
      </c>
      <c r="AZ318" s="17">
        <v>3.09921915979962E-2</v>
      </c>
      <c r="BA318" s="17"/>
      <c r="BB318" s="17">
        <v>2.4675098997911999E-2</v>
      </c>
      <c r="BC318" s="17">
        <v>3.1755573083171E-2</v>
      </c>
      <c r="BD318" s="17"/>
      <c r="BE318" s="17">
        <v>4.8661117486905103E-2</v>
      </c>
      <c r="BF318" s="17">
        <v>2.9109088234652501E-2</v>
      </c>
      <c r="BG318" s="17"/>
      <c r="BH318" s="17">
        <v>5.6796053554841401E-2</v>
      </c>
      <c r="BI318" s="17">
        <v>2.8448503346958701E-2</v>
      </c>
      <c r="BJ318" s="17"/>
      <c r="BK318" s="17">
        <v>5.1781881050720201E-2</v>
      </c>
      <c r="BL318" s="17">
        <v>2.9125337717357098E-2</v>
      </c>
      <c r="BM318" s="17"/>
      <c r="BN318" s="17">
        <v>4.5823762906558201E-2</v>
      </c>
      <c r="BO318" s="17">
        <v>3.0163358165785099E-2</v>
      </c>
      <c r="BP318" s="17"/>
      <c r="BQ318" s="17">
        <v>4.5421295434279699E-3</v>
      </c>
      <c r="BR318" s="17">
        <v>3.1152494238121602E-2</v>
      </c>
      <c r="BS318" s="17"/>
      <c r="BT318" s="17">
        <v>7.0466823718195997E-3</v>
      </c>
      <c r="BU318" s="17">
        <v>3.23484504783619E-2</v>
      </c>
      <c r="BV318" s="17"/>
      <c r="BW318" s="17">
        <v>2.2303907352140901E-2</v>
      </c>
      <c r="BX318" s="17">
        <v>3.4690994974888201E-2</v>
      </c>
      <c r="BY318" s="17"/>
      <c r="BZ318" s="17">
        <v>2.2303907352140901E-2</v>
      </c>
      <c r="CA318" s="17">
        <v>3.4690994974888201E-2</v>
      </c>
    </row>
    <row r="319" spans="2:79" x14ac:dyDescent="0.25">
      <c r="B319" t="s">
        <v>222</v>
      </c>
      <c r="C319" s="17">
        <v>2.5086359667910198E-2</v>
      </c>
      <c r="D319" s="17">
        <v>6.4557855358324701E-2</v>
      </c>
      <c r="E319" s="17">
        <v>3.1874852131494401E-2</v>
      </c>
      <c r="F319" s="17">
        <v>1.36880734852197E-2</v>
      </c>
      <c r="G319" s="17">
        <v>1.9194192784644099E-2</v>
      </c>
      <c r="H319" s="17">
        <v>1.07836467314228E-2</v>
      </c>
      <c r="I319" s="17">
        <v>2.47987569116426E-2</v>
      </c>
      <c r="J319" s="17">
        <v>1.44781908294666E-2</v>
      </c>
      <c r="K319" s="17">
        <v>1.7329545921181199E-2</v>
      </c>
      <c r="L319" s="17">
        <v>9.0085625146012899E-4</v>
      </c>
      <c r="M319" s="17"/>
      <c r="N319" s="17">
        <v>2.5432402734265201E-2</v>
      </c>
      <c r="O319" s="17">
        <v>2.2472904321958601E-2</v>
      </c>
      <c r="P319" s="17">
        <v>1.10018345721721E-2</v>
      </c>
      <c r="Q319" s="17">
        <v>1.10295845695546E-2</v>
      </c>
      <c r="R319" s="17"/>
      <c r="S319" s="17">
        <v>1.6399814060318402E-2</v>
      </c>
      <c r="T319" s="17">
        <v>2.6782496602363599E-2</v>
      </c>
      <c r="U319" s="17">
        <v>4.6394872100203002E-2</v>
      </c>
      <c r="V319" s="17">
        <v>2.7818982641228999E-2</v>
      </c>
      <c r="W319" s="17">
        <v>1.8987715256141902E-2</v>
      </c>
      <c r="X319" s="17">
        <v>3.9221971386852697E-2</v>
      </c>
      <c r="Y319" s="17">
        <v>1.43221023040132E-2</v>
      </c>
      <c r="Z319" s="17"/>
      <c r="AA319" s="17">
        <v>1.7714807376355699E-2</v>
      </c>
      <c r="AB319" s="17">
        <v>2.8898904449554098E-2</v>
      </c>
      <c r="AC319" s="17"/>
      <c r="AD319" s="17">
        <v>3.78304376655604E-2</v>
      </c>
      <c r="AE319" s="17">
        <v>8.1500438656514004E-3</v>
      </c>
      <c r="AF319" s="17">
        <v>7.0044450620207399E-3</v>
      </c>
      <c r="AG319" s="17"/>
      <c r="AH319" s="17">
        <v>1.15665149289281E-3</v>
      </c>
      <c r="AI319" s="17">
        <v>2.5971849727439399E-2</v>
      </c>
      <c r="AJ319" s="17"/>
      <c r="AK319" s="17">
        <v>1.54131362000545E-2</v>
      </c>
      <c r="AL319" s="17">
        <v>3.1566175584218203E-2</v>
      </c>
      <c r="AM319" s="17"/>
      <c r="AN319" s="17">
        <v>2.5114103486032501E-2</v>
      </c>
      <c r="AO319" s="17">
        <v>1.10295845695546E-2</v>
      </c>
      <c r="AP319" s="17"/>
      <c r="AQ319" s="17">
        <v>2.1834049981401302E-2</v>
      </c>
      <c r="AR319" s="17">
        <v>2.5929651404486598E-2</v>
      </c>
      <c r="AS319" s="17"/>
      <c r="AT319" s="17">
        <v>3.5473649736385102E-2</v>
      </c>
      <c r="AU319" s="17">
        <v>2.4105494039677999E-2</v>
      </c>
      <c r="AV319" s="17">
        <v>9.4708663604953693E-3</v>
      </c>
      <c r="AW319" s="17">
        <v>3.87460792284256E-4</v>
      </c>
      <c r="AX319" s="17"/>
      <c r="AY319" s="17">
        <v>1.7835223940963402E-2</v>
      </c>
      <c r="AZ319" s="17">
        <v>2.5953040214901898E-2</v>
      </c>
      <c r="BA319" s="17"/>
      <c r="BB319" s="17">
        <v>2.2992103186115002E-2</v>
      </c>
      <c r="BC319" s="17">
        <v>2.5543145699608302E-2</v>
      </c>
      <c r="BD319" s="17"/>
      <c r="BE319" s="17">
        <v>3.8963178056373997E-2</v>
      </c>
      <c r="BF319" s="17">
        <v>2.40332888713931E-2</v>
      </c>
      <c r="BG319" s="17"/>
      <c r="BH319" s="17">
        <v>1.74191173294783E-2</v>
      </c>
      <c r="BI319" s="17">
        <v>2.5680808557358902E-2</v>
      </c>
      <c r="BJ319" s="17"/>
      <c r="BK319" s="17">
        <v>7.6447545318996599E-3</v>
      </c>
      <c r="BL319" s="17">
        <v>2.6202658649725898E-2</v>
      </c>
      <c r="BM319" s="17"/>
      <c r="BN319" s="17">
        <v>1.04312868985374E-3</v>
      </c>
      <c r="BO319" s="17">
        <v>2.5595615805710899E-2</v>
      </c>
      <c r="BP319" s="17"/>
      <c r="BQ319" s="17">
        <v>1.33614267048203E-2</v>
      </c>
      <c r="BR319" s="17">
        <v>2.53865615418386E-2</v>
      </c>
      <c r="BS319" s="17"/>
      <c r="BT319" s="17">
        <v>1.2129448031483799E-2</v>
      </c>
      <c r="BU319" s="17">
        <v>2.6114594970050298E-2</v>
      </c>
      <c r="BV319" s="17"/>
      <c r="BW319" s="17">
        <v>1.7763736743949099E-2</v>
      </c>
      <c r="BX319" s="17">
        <v>2.8846698874694099E-2</v>
      </c>
      <c r="BY319" s="17"/>
      <c r="BZ319" s="17">
        <v>1.7763736743949099E-2</v>
      </c>
      <c r="CA319" s="17">
        <v>2.8846698874694099E-2</v>
      </c>
    </row>
    <row r="320" spans="2:79" x14ac:dyDescent="0.25">
      <c r="B320" t="s">
        <v>75</v>
      </c>
      <c r="C320" s="17">
        <v>2.6182265453335098E-2</v>
      </c>
      <c r="D320" s="17">
        <v>3.05301775765629E-2</v>
      </c>
      <c r="E320" s="17">
        <v>5.3522872364280702E-2</v>
      </c>
      <c r="F320" s="17">
        <v>5.0598815876564803E-3</v>
      </c>
      <c r="G320" s="17">
        <v>3.5635780796198301E-2</v>
      </c>
      <c r="H320" s="17">
        <v>7.2831999184979701E-3</v>
      </c>
      <c r="I320" s="17">
        <v>2.0528840095846199E-2</v>
      </c>
      <c r="J320" s="17">
        <v>3.6162774187932102E-2</v>
      </c>
      <c r="K320" s="17">
        <v>2.3616908818352898E-2</v>
      </c>
      <c r="L320" s="17">
        <v>2.74639933400769E-2</v>
      </c>
      <c r="M320" s="17"/>
      <c r="N320" s="17">
        <v>2.626490544283E-2</v>
      </c>
      <c r="O320" s="17">
        <v>2.71903301191272E-2</v>
      </c>
      <c r="P320" s="17">
        <v>1.3086173627386901E-2</v>
      </c>
      <c r="Q320" s="17">
        <v>2.10688862019811E-2</v>
      </c>
      <c r="R320" s="17"/>
      <c r="S320" s="17">
        <v>1.64050652621987E-2</v>
      </c>
      <c r="T320" s="17">
        <v>1.35231419558466E-2</v>
      </c>
      <c r="U320" s="17">
        <v>1.8625781462833599E-2</v>
      </c>
      <c r="V320" s="17">
        <v>4.1762789578962602E-2</v>
      </c>
      <c r="W320" s="17">
        <v>1.06501128910057E-2</v>
      </c>
      <c r="X320" s="17">
        <v>1.8851191149042199E-2</v>
      </c>
      <c r="Y320" s="17">
        <v>1.5367671507080301E-2</v>
      </c>
      <c r="Z320" s="17"/>
      <c r="AA320" s="17">
        <v>1.5947638877474898E-2</v>
      </c>
      <c r="AB320" s="17">
        <v>3.14755836854494E-2</v>
      </c>
      <c r="AC320" s="17"/>
      <c r="AD320" s="17">
        <v>2.6606009425303698E-2</v>
      </c>
      <c r="AE320" s="17">
        <v>1.20285734433455E-2</v>
      </c>
      <c r="AF320" s="17">
        <v>1.2472665693684401E-2</v>
      </c>
      <c r="AG320" s="17"/>
      <c r="AH320" s="17">
        <v>1.4834610617689199E-5</v>
      </c>
      <c r="AI320" s="17">
        <v>2.7150559747823599E-2</v>
      </c>
      <c r="AJ320" s="17"/>
      <c r="AK320" s="17">
        <v>1.7857468702423E-2</v>
      </c>
      <c r="AL320" s="17">
        <v>3.1758808853355101E-2</v>
      </c>
      <c r="AM320" s="17"/>
      <c r="AN320" s="17">
        <v>2.6192357715816902E-2</v>
      </c>
      <c r="AO320" s="17">
        <v>2.10688862019811E-2</v>
      </c>
      <c r="AP320" s="17"/>
      <c r="AQ320" s="17">
        <v>1.55602572729739E-2</v>
      </c>
      <c r="AR320" s="17">
        <v>2.89364471235193E-2</v>
      </c>
      <c r="AS320" s="17"/>
      <c r="AT320" s="17">
        <v>4.25150962886559E-2</v>
      </c>
      <c r="AU320" s="17">
        <v>1.9088886297186299E-2</v>
      </c>
      <c r="AV320" s="17">
        <v>8.9875455699990996E-3</v>
      </c>
      <c r="AW320" s="17">
        <v>2.4063026042600601E-2</v>
      </c>
      <c r="AX320" s="17"/>
      <c r="AY320" s="17">
        <v>1.91373738430076E-2</v>
      </c>
      <c r="AZ320" s="17">
        <v>2.7024294997982298E-2</v>
      </c>
      <c r="BA320" s="17"/>
      <c r="BB320" s="17">
        <v>1.69064486302519E-2</v>
      </c>
      <c r="BC320" s="17">
        <v>2.82043238761246E-2</v>
      </c>
      <c r="BD320" s="17"/>
      <c r="BE320" s="17">
        <v>1.89586124825817E-2</v>
      </c>
      <c r="BF320" s="17">
        <v>2.67304471600293E-2</v>
      </c>
      <c r="BG320" s="17"/>
      <c r="BH320" s="17">
        <v>2.1993957457979701E-2</v>
      </c>
      <c r="BI320" s="17">
        <v>2.65069891188476E-2</v>
      </c>
      <c r="BJ320" s="17"/>
      <c r="BK320" s="17">
        <v>2.5754976197276801E-2</v>
      </c>
      <c r="BL320" s="17">
        <v>2.6209612853861499E-2</v>
      </c>
      <c r="BM320" s="17"/>
      <c r="BN320" s="17">
        <v>3.0883142879375498E-2</v>
      </c>
      <c r="BO320" s="17">
        <v>2.6082696860226899E-2</v>
      </c>
      <c r="BP320" s="17"/>
      <c r="BQ320" s="17">
        <v>1.1930278540940101E-2</v>
      </c>
      <c r="BR320" s="17">
        <v>2.65471693032567E-2</v>
      </c>
      <c r="BS320" s="17"/>
      <c r="BT320" s="17">
        <v>8.3391340063447492E-3</v>
      </c>
      <c r="BU320" s="17">
        <v>2.7598261654385201E-2</v>
      </c>
      <c r="BV320" s="17"/>
      <c r="BW320" s="17">
        <v>1.5943037145794599E-2</v>
      </c>
      <c r="BX320" s="17">
        <v>3.1440350165858999E-2</v>
      </c>
      <c r="BY320" s="17"/>
      <c r="BZ320" s="17">
        <v>1.5943037145794599E-2</v>
      </c>
      <c r="CA320" s="17">
        <v>3.1440350165858999E-2</v>
      </c>
    </row>
    <row r="321" spans="2:79" x14ac:dyDescent="0.25">
      <c r="B321" t="s">
        <v>223</v>
      </c>
      <c r="C321" s="17">
        <v>0.837666007071448</v>
      </c>
      <c r="D321" s="17">
        <v>0.77190430842542401</v>
      </c>
      <c r="E321" s="17">
        <v>0.74692457075021601</v>
      </c>
      <c r="F321" s="17">
        <v>0.90774109415673798</v>
      </c>
      <c r="G321" s="17">
        <v>0.81785011007459896</v>
      </c>
      <c r="H321" s="17">
        <v>0.91402044571637797</v>
      </c>
      <c r="I321" s="17">
        <v>0.83426696967962499</v>
      </c>
      <c r="J321" s="17">
        <v>0.85790137336760297</v>
      </c>
      <c r="K321" s="17">
        <v>0.86047581856438704</v>
      </c>
      <c r="L321" s="17">
        <v>0.89608983006950205</v>
      </c>
      <c r="M321" s="17"/>
      <c r="N321" s="17">
        <v>0.84068739675478499</v>
      </c>
      <c r="O321" s="17">
        <v>0.79533733533253903</v>
      </c>
      <c r="P321" s="17">
        <v>0.80431699116794797</v>
      </c>
      <c r="Q321" s="17">
        <v>0.86755063698732005</v>
      </c>
      <c r="R321" s="17"/>
      <c r="S321" s="17">
        <v>0.84754834795401901</v>
      </c>
      <c r="T321" s="17">
        <v>0.83531441727913003</v>
      </c>
      <c r="U321" s="17">
        <v>0.77789569340940701</v>
      </c>
      <c r="V321" s="17">
        <v>0.831602806433555</v>
      </c>
      <c r="W321" s="17">
        <v>0.87242130953575303</v>
      </c>
      <c r="X321" s="17">
        <v>0.81975683509809605</v>
      </c>
      <c r="Y321" s="17">
        <v>0.87132253850323305</v>
      </c>
      <c r="Z321" s="17"/>
      <c r="AA321" s="17">
        <v>0.88346862104574497</v>
      </c>
      <c r="AB321" s="17">
        <v>0.81397703221422302</v>
      </c>
      <c r="AC321" s="17"/>
      <c r="AD321" s="17">
        <v>0.85330005514043294</v>
      </c>
      <c r="AE321" s="17">
        <v>0.90380881597225904</v>
      </c>
      <c r="AF321" s="17">
        <v>0.900762144396826</v>
      </c>
      <c r="AG321" s="17"/>
      <c r="AH321" s="17">
        <v>0.91195152248637501</v>
      </c>
      <c r="AI321" s="17">
        <v>0.83491716095156099</v>
      </c>
      <c r="AJ321" s="17"/>
      <c r="AK321" s="17">
        <v>0.85792782611901497</v>
      </c>
      <c r="AL321" s="17">
        <v>0.82409319362471301</v>
      </c>
      <c r="AM321" s="17"/>
      <c r="AN321" s="17">
        <v>0.83760702386006103</v>
      </c>
      <c r="AO321" s="17">
        <v>0.86755063698732005</v>
      </c>
      <c r="AP321" s="17"/>
      <c r="AQ321" s="17">
        <v>0.89037647159884303</v>
      </c>
      <c r="AR321" s="17">
        <v>0.82399870492262595</v>
      </c>
      <c r="AS321" s="17"/>
      <c r="AT321" s="17">
        <v>0.783666126974778</v>
      </c>
      <c r="AU321" s="17">
        <v>0.85208679529428499</v>
      </c>
      <c r="AV321" s="17">
        <v>0.91033795773935799</v>
      </c>
      <c r="AW321" s="17">
        <v>0.89082234411438399</v>
      </c>
      <c r="AX321" s="17"/>
      <c r="AY321" s="17">
        <v>0.88257215950845502</v>
      </c>
      <c r="AZ321" s="17">
        <v>0.83229867011583603</v>
      </c>
      <c r="BA321" s="17"/>
      <c r="BB321" s="17">
        <v>0.876683290626181</v>
      </c>
      <c r="BC321" s="17">
        <v>0.82915984114111896</v>
      </c>
      <c r="BD321" s="17"/>
      <c r="BE321" s="17">
        <v>0.79033220518595304</v>
      </c>
      <c r="BF321" s="17">
        <v>0.84125802961280904</v>
      </c>
      <c r="BG321" s="17"/>
      <c r="BH321" s="17">
        <v>0.82121191066546095</v>
      </c>
      <c r="BI321" s="17">
        <v>0.83894170945617497</v>
      </c>
      <c r="BJ321" s="17"/>
      <c r="BK321" s="17">
        <v>0.801119739698674</v>
      </c>
      <c r="BL321" s="17">
        <v>0.84000504414626198</v>
      </c>
      <c r="BM321" s="17"/>
      <c r="BN321" s="17">
        <v>0.86182022894216603</v>
      </c>
      <c r="BO321" s="17">
        <v>0.83715440005188002</v>
      </c>
      <c r="BP321" s="17"/>
      <c r="BQ321" s="17">
        <v>0.89849609037119205</v>
      </c>
      <c r="BR321" s="17">
        <v>0.83610853078946901</v>
      </c>
      <c r="BS321" s="17"/>
      <c r="BT321" s="17">
        <v>0.93828899542100597</v>
      </c>
      <c r="BU321" s="17">
        <v>0.82968076245984002</v>
      </c>
      <c r="BV321" s="17"/>
      <c r="BW321" s="17">
        <v>0.88349050590653999</v>
      </c>
      <c r="BX321" s="17">
        <v>0.81413404845632198</v>
      </c>
      <c r="BY321" s="17"/>
      <c r="BZ321" s="17">
        <v>0.88349050590653999</v>
      </c>
      <c r="CA321" s="17">
        <v>0.81413404845632198</v>
      </c>
    </row>
    <row r="322" spans="2:79" x14ac:dyDescent="0.25">
      <c r="B322" t="s">
        <v>224</v>
      </c>
      <c r="C322" s="17">
        <v>5.5574538581876498E-2</v>
      </c>
      <c r="D322" s="17">
        <v>0.108213290458999</v>
      </c>
      <c r="E322" s="17">
        <v>7.6449825731020798E-2</v>
      </c>
      <c r="F322" s="17">
        <v>2.8734541975625499E-2</v>
      </c>
      <c r="G322" s="17">
        <v>5.6398876535372802E-2</v>
      </c>
      <c r="H322" s="17">
        <v>2.4300712385462699E-2</v>
      </c>
      <c r="I322" s="17">
        <v>6.1501960819001403E-2</v>
      </c>
      <c r="J322" s="17">
        <v>4.0479553144383403E-2</v>
      </c>
      <c r="K322" s="17">
        <v>4.8349624227704197E-2</v>
      </c>
      <c r="L322" s="17">
        <v>1.14226241029598E-2</v>
      </c>
      <c r="M322" s="17"/>
      <c r="N322" s="17">
        <v>5.4960644241089603E-2</v>
      </c>
      <c r="O322" s="17">
        <v>6.5916970027774205E-2</v>
      </c>
      <c r="P322" s="17">
        <v>5.5966617521407303E-2</v>
      </c>
      <c r="Q322" s="17">
        <v>2.7899036962019199E-2</v>
      </c>
      <c r="R322" s="17"/>
      <c r="S322" s="17">
        <v>5.60522618201479E-2</v>
      </c>
      <c r="T322" s="17">
        <v>8.4710597662839004E-2</v>
      </c>
      <c r="U322" s="17">
        <v>9.0093349616159002E-2</v>
      </c>
      <c r="V322" s="17">
        <v>4.6266318248395499E-2</v>
      </c>
      <c r="W322" s="17">
        <v>4.2320415650897003E-2</v>
      </c>
      <c r="X322" s="17">
        <v>7.1557617649471203E-2</v>
      </c>
      <c r="Y322" s="17">
        <v>4.8275419900456799E-2</v>
      </c>
      <c r="Z322" s="17"/>
      <c r="AA322" s="17">
        <v>3.9981214568105203E-2</v>
      </c>
      <c r="AB322" s="17">
        <v>6.3639359089939201E-2</v>
      </c>
      <c r="AC322" s="17"/>
      <c r="AD322" s="17">
        <v>6.2964758189164499E-2</v>
      </c>
      <c r="AE322" s="17">
        <v>3.7432765374588499E-2</v>
      </c>
      <c r="AF322" s="17">
        <v>2.3097713890859101E-2</v>
      </c>
      <c r="AG322" s="17"/>
      <c r="AH322" s="17">
        <v>2.2330068571762798E-2</v>
      </c>
      <c r="AI322" s="17">
        <v>5.6804710195879099E-2</v>
      </c>
      <c r="AJ322" s="17"/>
      <c r="AK322" s="17">
        <v>4.2270128573600803E-2</v>
      </c>
      <c r="AL322" s="17">
        <v>6.4486782573260501E-2</v>
      </c>
      <c r="AM322" s="17"/>
      <c r="AN322" s="17">
        <v>5.5629161642856799E-2</v>
      </c>
      <c r="AO322" s="17">
        <v>2.7899036962019199E-2</v>
      </c>
      <c r="AP322" s="17"/>
      <c r="AQ322" s="17">
        <v>3.8627921700822701E-2</v>
      </c>
      <c r="AR322" s="17">
        <v>5.9968628738173699E-2</v>
      </c>
      <c r="AS322" s="17"/>
      <c r="AT322" s="17">
        <v>7.8041725833674497E-2</v>
      </c>
      <c r="AU322" s="17">
        <v>4.7219408503925399E-2</v>
      </c>
      <c r="AV322" s="17">
        <v>3.4648053899707397E-2</v>
      </c>
      <c r="AW322" s="17">
        <v>3.3298719243699398E-3</v>
      </c>
      <c r="AX322" s="17"/>
      <c r="AY322" s="17">
        <v>4.41065499525665E-2</v>
      </c>
      <c r="AZ322" s="17">
        <v>5.6945231812898102E-2</v>
      </c>
      <c r="BA322" s="17"/>
      <c r="BB322" s="17">
        <v>4.7667202184027001E-2</v>
      </c>
      <c r="BC322" s="17">
        <v>5.7298718782779402E-2</v>
      </c>
      <c r="BD322" s="17"/>
      <c r="BE322" s="17">
        <v>8.7624295543279093E-2</v>
      </c>
      <c r="BF322" s="17">
        <v>5.31423771060456E-2</v>
      </c>
      <c r="BG322" s="17"/>
      <c r="BH322" s="17">
        <v>7.4215170884319698E-2</v>
      </c>
      <c r="BI322" s="17">
        <v>5.4129311904317703E-2</v>
      </c>
      <c r="BJ322" s="17"/>
      <c r="BK322" s="17">
        <v>5.9426635582619798E-2</v>
      </c>
      <c r="BL322" s="17">
        <v>5.5327996367083E-2</v>
      </c>
      <c r="BM322" s="17"/>
      <c r="BN322" s="17">
        <v>4.68668915964119E-2</v>
      </c>
      <c r="BO322" s="17">
        <v>5.5758973971495998E-2</v>
      </c>
      <c r="BP322" s="17"/>
      <c r="BQ322" s="17">
        <v>1.7903556248248301E-2</v>
      </c>
      <c r="BR322" s="17">
        <v>5.6539055779960198E-2</v>
      </c>
      <c r="BS322" s="17"/>
      <c r="BT322" s="17">
        <v>1.9176130403303401E-2</v>
      </c>
      <c r="BU322" s="17">
        <v>5.8463045448412097E-2</v>
      </c>
      <c r="BV322" s="17"/>
      <c r="BW322" s="17">
        <v>4.0067644096089997E-2</v>
      </c>
      <c r="BX322" s="17">
        <v>6.3537693849582397E-2</v>
      </c>
      <c r="BY322" s="17"/>
      <c r="BZ322" s="17">
        <v>4.0067644096089997E-2</v>
      </c>
      <c r="CA322" s="17">
        <v>6.3537693849582397E-2</v>
      </c>
    </row>
    <row r="323" spans="2:79" x14ac:dyDescent="0.25">
      <c r="B323" t="s">
        <v>166</v>
      </c>
      <c r="C323" s="17">
        <v>0.78209146848957101</v>
      </c>
      <c r="D323" s="17">
        <v>0.66369101796642505</v>
      </c>
      <c r="E323" s="17">
        <v>0.67047474501919502</v>
      </c>
      <c r="F323" s="17">
        <v>0.87900655218111301</v>
      </c>
      <c r="G323" s="17">
        <v>0.76145123353922595</v>
      </c>
      <c r="H323" s="17">
        <v>0.88971973333091503</v>
      </c>
      <c r="I323" s="17">
        <v>0.77276500886062405</v>
      </c>
      <c r="J323" s="17">
        <v>0.81742182022321896</v>
      </c>
      <c r="K323" s="17">
        <v>0.81212619433668298</v>
      </c>
      <c r="L323" s="17">
        <v>0.88466720596654302</v>
      </c>
      <c r="M323" s="17"/>
      <c r="N323" s="17">
        <v>0.78572675251369495</v>
      </c>
      <c r="O323" s="17">
        <v>0.72942036530476495</v>
      </c>
      <c r="P323" s="17">
        <v>0.74835037364654</v>
      </c>
      <c r="Q323" s="17">
        <v>0.83965160002530004</v>
      </c>
      <c r="R323" s="17"/>
      <c r="S323" s="17">
        <v>0.79149608613387101</v>
      </c>
      <c r="T323" s="17">
        <v>0.75060381961629097</v>
      </c>
      <c r="U323" s="17">
        <v>0.68780234379324801</v>
      </c>
      <c r="V323" s="17">
        <v>0.785336488185159</v>
      </c>
      <c r="W323" s="17">
        <v>0.83010089388485597</v>
      </c>
      <c r="X323" s="17">
        <v>0.74819921744862505</v>
      </c>
      <c r="Y323" s="17">
        <v>0.82304711860277602</v>
      </c>
      <c r="Z323" s="17"/>
      <c r="AA323" s="17">
        <v>0.84348740647763898</v>
      </c>
      <c r="AB323" s="17">
        <v>0.75033767312428401</v>
      </c>
      <c r="AC323" s="17"/>
      <c r="AD323" s="17">
        <v>0.79033529695126903</v>
      </c>
      <c r="AE323" s="17">
        <v>0.86637605059766998</v>
      </c>
      <c r="AF323" s="17">
        <v>0.87766443050596699</v>
      </c>
      <c r="AG323" s="17"/>
      <c r="AH323" s="17">
        <v>0.889621453914612</v>
      </c>
      <c r="AI323" s="17">
        <v>0.77811245075568103</v>
      </c>
      <c r="AJ323" s="17"/>
      <c r="AK323" s="17">
        <v>0.81565769754541395</v>
      </c>
      <c r="AL323" s="17">
        <v>0.75960641105145299</v>
      </c>
      <c r="AM323" s="17"/>
      <c r="AN323" s="17">
        <v>0.781977862217205</v>
      </c>
      <c r="AO323" s="17">
        <v>0.83965160002530004</v>
      </c>
      <c r="AP323" s="17"/>
      <c r="AQ323" s="17">
        <v>0.85174854989801996</v>
      </c>
      <c r="AR323" s="17">
        <v>0.76403007618445296</v>
      </c>
      <c r="AS323" s="17"/>
      <c r="AT323" s="17">
        <v>0.70562440114110403</v>
      </c>
      <c r="AU323" s="17">
        <v>0.80486738679035996</v>
      </c>
      <c r="AV323" s="17">
        <v>0.87568990383964995</v>
      </c>
      <c r="AW323" s="17">
        <v>0.88749247219001404</v>
      </c>
      <c r="AX323" s="17"/>
      <c r="AY323" s="17">
        <v>0.838465609555888</v>
      </c>
      <c r="AZ323" s="17">
        <v>0.77535343830293801</v>
      </c>
      <c r="BA323" s="17"/>
      <c r="BB323" s="17">
        <v>0.82901608844215402</v>
      </c>
      <c r="BC323" s="17">
        <v>0.77186112235833904</v>
      </c>
      <c r="BD323" s="17"/>
      <c r="BE323" s="17">
        <v>0.70270790964267404</v>
      </c>
      <c r="BF323" s="17">
        <v>0.78811565250676296</v>
      </c>
      <c r="BG323" s="17"/>
      <c r="BH323" s="17">
        <v>0.74699673978114101</v>
      </c>
      <c r="BI323" s="17">
        <v>0.78481239755185805</v>
      </c>
      <c r="BJ323" s="17"/>
      <c r="BK323" s="17">
        <v>0.74169310411605405</v>
      </c>
      <c r="BL323" s="17">
        <v>0.78467704777917902</v>
      </c>
      <c r="BM323" s="17"/>
      <c r="BN323" s="17">
        <v>0.81495333734575404</v>
      </c>
      <c r="BO323" s="17">
        <v>0.78139542608038404</v>
      </c>
      <c r="BP323" s="17"/>
      <c r="BQ323" s="17">
        <v>0.88059253412294403</v>
      </c>
      <c r="BR323" s="17">
        <v>0.77956947500950902</v>
      </c>
      <c r="BS323" s="17"/>
      <c r="BT323" s="17">
        <v>0.91911286501770295</v>
      </c>
      <c r="BU323" s="17">
        <v>0.77121771701142805</v>
      </c>
      <c r="BV323" s="17"/>
      <c r="BW323" s="17">
        <v>0.84342286181045001</v>
      </c>
      <c r="BX323" s="17">
        <v>0.75059635460674001</v>
      </c>
      <c r="BY323" s="17"/>
      <c r="BZ323" s="17">
        <v>0.84342286181045001</v>
      </c>
      <c r="CA323" s="17">
        <v>0.75059635460674001</v>
      </c>
    </row>
    <row r="324" spans="2:79" x14ac:dyDescent="0.25">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c r="CA324" s="17"/>
    </row>
    <row r="325" spans="2:79" x14ac:dyDescent="0.25">
      <c r="B325" s="6" t="s">
        <v>231</v>
      </c>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c r="CA325" s="17"/>
    </row>
    <row r="326" spans="2:79" x14ac:dyDescent="0.25">
      <c r="B326" s="24" t="s">
        <v>77</v>
      </c>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c r="CA326" s="17"/>
    </row>
    <row r="327" spans="2:79" x14ac:dyDescent="0.25">
      <c r="B327" t="s">
        <v>218</v>
      </c>
      <c r="C327" s="17">
        <v>0.49726138019391403</v>
      </c>
      <c r="D327" s="17">
        <v>0.45103162138772801</v>
      </c>
      <c r="E327" s="17">
        <v>0.48429179923548799</v>
      </c>
      <c r="F327" s="17">
        <v>0.54819749472703605</v>
      </c>
      <c r="G327" s="17">
        <v>0.52848435391536497</v>
      </c>
      <c r="H327" s="17">
        <v>0.36572875695817803</v>
      </c>
      <c r="I327" s="17">
        <v>0.50510088644203599</v>
      </c>
      <c r="J327" s="17">
        <v>0.58129839913626702</v>
      </c>
      <c r="K327" s="17">
        <v>0.65234601825751803</v>
      </c>
      <c r="L327" s="17">
        <v>0.54887789334091797</v>
      </c>
      <c r="M327" s="17"/>
      <c r="N327" s="17">
        <v>0.49569724023244299</v>
      </c>
      <c r="O327" s="17">
        <v>0.51820084626916096</v>
      </c>
      <c r="P327" s="17">
        <v>0.50050247741933795</v>
      </c>
      <c r="Q327" s="17">
        <v>0.58055937056349505</v>
      </c>
      <c r="R327" s="17"/>
      <c r="S327" s="17">
        <v>0.46133803009041202</v>
      </c>
      <c r="T327" s="17">
        <v>0.48610475851104701</v>
      </c>
      <c r="U327" s="17">
        <v>0.54783243653168801</v>
      </c>
      <c r="V327" s="17">
        <v>0.49645929926533999</v>
      </c>
      <c r="W327" s="17">
        <v>0.53201304311136799</v>
      </c>
      <c r="X327" s="17">
        <v>0.578108219418624</v>
      </c>
      <c r="Y327" s="17">
        <v>0.55001428018798104</v>
      </c>
      <c r="Z327" s="17"/>
      <c r="AA327" s="17">
        <v>0.58558406391602102</v>
      </c>
      <c r="AB327" s="17">
        <v>0.45158115252852798</v>
      </c>
      <c r="AC327" s="17"/>
      <c r="AD327" s="17">
        <v>0.62652915461097003</v>
      </c>
      <c r="AE327" s="17">
        <v>0.61689277910169804</v>
      </c>
      <c r="AF327" s="17">
        <v>0.58038026023173495</v>
      </c>
      <c r="AG327" s="17"/>
      <c r="AH327" s="17">
        <v>0.63263397481141803</v>
      </c>
      <c r="AI327" s="17">
        <v>0.49225208020622602</v>
      </c>
      <c r="AJ327" s="17"/>
      <c r="AK327" s="17">
        <v>0.46549072360119398</v>
      </c>
      <c r="AL327" s="17">
        <v>0.51854363496091704</v>
      </c>
      <c r="AM327" s="17"/>
      <c r="AN327" s="17">
        <v>0.497096975180773</v>
      </c>
      <c r="AO327" s="17">
        <v>0.58055937056349505</v>
      </c>
      <c r="AP327" s="17"/>
      <c r="AQ327" s="17">
        <v>0.61395833912368802</v>
      </c>
      <c r="AR327" s="17">
        <v>0.467003012868904</v>
      </c>
      <c r="AS327" s="17"/>
      <c r="AT327" s="17">
        <v>0.42459404017385999</v>
      </c>
      <c r="AU327" s="17">
        <v>0.52222614435155601</v>
      </c>
      <c r="AV327" s="17">
        <v>0.58012793028389098</v>
      </c>
      <c r="AW327" s="17">
        <v>0.59080233144067196</v>
      </c>
      <c r="AX327" s="17"/>
      <c r="AY327" s="17">
        <v>0.65548115076616997</v>
      </c>
      <c r="AZ327" s="17">
        <v>0.478350411972084</v>
      </c>
      <c r="BA327" s="17"/>
      <c r="BB327" s="17">
        <v>0.45508837522119799</v>
      </c>
      <c r="BC327" s="17">
        <v>0.506459785613665</v>
      </c>
      <c r="BD327" s="17"/>
      <c r="BE327" s="17">
        <v>0.54443745809750399</v>
      </c>
      <c r="BF327" s="17">
        <v>0.49368132686008998</v>
      </c>
      <c r="BG327" s="17"/>
      <c r="BH327" s="17">
        <v>0.39976136111545901</v>
      </c>
      <c r="BI327" s="17">
        <v>0.50482065320292002</v>
      </c>
      <c r="BJ327" s="17"/>
      <c r="BK327" s="17">
        <v>0.49808529918170602</v>
      </c>
      <c r="BL327" s="17">
        <v>0.49720864766614498</v>
      </c>
      <c r="BM327" s="17"/>
      <c r="BN327" s="17">
        <v>0.56377079181481604</v>
      </c>
      <c r="BO327" s="17">
        <v>0.49585265413208102</v>
      </c>
      <c r="BP327" s="17"/>
      <c r="BQ327" s="17">
        <v>0.67274826043049296</v>
      </c>
      <c r="BR327" s="17">
        <v>0.49276826364794202</v>
      </c>
      <c r="BS327" s="17"/>
      <c r="BT327" s="17">
        <v>0.49886851187662401</v>
      </c>
      <c r="BU327" s="17">
        <v>0.49713384134995797</v>
      </c>
      <c r="BV327" s="17"/>
      <c r="BW327" s="17">
        <v>0.58559849477429704</v>
      </c>
      <c r="BX327" s="17">
        <v>0.45189819287426802</v>
      </c>
      <c r="BY327" s="17"/>
      <c r="BZ327" s="17">
        <v>0.58559849477429704</v>
      </c>
      <c r="CA327" s="17">
        <v>0.45189819287426802</v>
      </c>
    </row>
    <row r="328" spans="2:79" x14ac:dyDescent="0.25">
      <c r="B328" t="s">
        <v>219</v>
      </c>
      <c r="C328" s="17">
        <v>0.25677724083511699</v>
      </c>
      <c r="D328" s="17">
        <v>0.30934033591649801</v>
      </c>
      <c r="E328" s="17">
        <v>0.28313728473661598</v>
      </c>
      <c r="F328" s="17">
        <v>0.23255956341509301</v>
      </c>
      <c r="G328" s="17">
        <v>0.23368456947073701</v>
      </c>
      <c r="H328" s="17">
        <v>0.194665155424081</v>
      </c>
      <c r="I328" s="17">
        <v>0.32539293264376001</v>
      </c>
      <c r="J328" s="17">
        <v>0.210677781064845</v>
      </c>
      <c r="K328" s="17">
        <v>0.206034399280206</v>
      </c>
      <c r="L328" s="17">
        <v>0.248347314707968</v>
      </c>
      <c r="M328" s="17"/>
      <c r="N328" s="17">
        <v>0.25465762870157199</v>
      </c>
      <c r="O328" s="17">
        <v>0.27626765207932302</v>
      </c>
      <c r="P328" s="17">
        <v>0.33040134492781797</v>
      </c>
      <c r="Q328" s="17">
        <v>0.29913171090965102</v>
      </c>
      <c r="R328" s="17"/>
      <c r="S328" s="17">
        <v>0.25650213663965299</v>
      </c>
      <c r="T328" s="17">
        <v>0.29788115819634198</v>
      </c>
      <c r="U328" s="17">
        <v>0.26059739437219698</v>
      </c>
      <c r="V328" s="17">
        <v>0.23950205901760199</v>
      </c>
      <c r="W328" s="17">
        <v>0.28529540746712101</v>
      </c>
      <c r="X328" s="17">
        <v>0.24957973588033</v>
      </c>
      <c r="Y328" s="17">
        <v>0.25310577422977598</v>
      </c>
      <c r="Z328" s="17"/>
      <c r="AA328" s="17">
        <v>0.26231960631699502</v>
      </c>
      <c r="AB328" s="17">
        <v>0.253910745996559</v>
      </c>
      <c r="AC328" s="17"/>
      <c r="AD328" s="17">
        <v>0.23774495845510499</v>
      </c>
      <c r="AE328" s="17">
        <v>0.26864855062376197</v>
      </c>
      <c r="AF328" s="17">
        <v>0.26381734183758598</v>
      </c>
      <c r="AG328" s="17"/>
      <c r="AH328" s="17">
        <v>0.29519464848022697</v>
      </c>
      <c r="AI328" s="17">
        <v>0.25535565088785001</v>
      </c>
      <c r="AJ328" s="17"/>
      <c r="AK328" s="17">
        <v>0.25810763371839801</v>
      </c>
      <c r="AL328" s="17">
        <v>0.25588604866854697</v>
      </c>
      <c r="AM328" s="17"/>
      <c r="AN328" s="17">
        <v>0.256693645934708</v>
      </c>
      <c r="AO328" s="17">
        <v>0.29913171090965102</v>
      </c>
      <c r="AP328" s="17"/>
      <c r="AQ328" s="17">
        <v>0.207880030650929</v>
      </c>
      <c r="AR328" s="17">
        <v>0.26945580384558698</v>
      </c>
      <c r="AS328" s="17"/>
      <c r="AT328" s="17">
        <v>0.24036381503802201</v>
      </c>
      <c r="AU328" s="17">
        <v>0.26182298618262401</v>
      </c>
      <c r="AV328" s="17">
        <v>0.275417858723429</v>
      </c>
      <c r="AW328" s="17">
        <v>0.28522554297245001</v>
      </c>
      <c r="AX328" s="17"/>
      <c r="AY328" s="17">
        <v>0.26266946241328898</v>
      </c>
      <c r="AZ328" s="17">
        <v>0.256072982355802</v>
      </c>
      <c r="BA328" s="17"/>
      <c r="BB328" s="17">
        <v>0.292520636517694</v>
      </c>
      <c r="BC328" s="17">
        <v>0.24897694562946801</v>
      </c>
      <c r="BD328" s="17"/>
      <c r="BE328" s="17">
        <v>0.251818321743983</v>
      </c>
      <c r="BF328" s="17">
        <v>0.25715355857099698</v>
      </c>
      <c r="BG328" s="17"/>
      <c r="BH328" s="17">
        <v>0.27414701144750198</v>
      </c>
      <c r="BI328" s="17">
        <v>0.25543054532260401</v>
      </c>
      <c r="BJ328" s="17"/>
      <c r="BK328" s="17">
        <v>0.27281705264149902</v>
      </c>
      <c r="BL328" s="17">
        <v>0.25575065954008402</v>
      </c>
      <c r="BM328" s="17"/>
      <c r="BN328" s="17">
        <v>0.21514123882008099</v>
      </c>
      <c r="BO328" s="17">
        <v>0.25765912686777998</v>
      </c>
      <c r="BP328" s="17"/>
      <c r="BQ328" s="17">
        <v>0.21318501782877</v>
      </c>
      <c r="BR328" s="17">
        <v>0.25789336380796501</v>
      </c>
      <c r="BS328" s="17"/>
      <c r="BT328" s="17">
        <v>0.243655854763736</v>
      </c>
      <c r="BU328" s="17">
        <v>0.25781852850845899</v>
      </c>
      <c r="BV328" s="17"/>
      <c r="BW328" s="17">
        <v>0.262079582832144</v>
      </c>
      <c r="BX328" s="17">
        <v>0.25405436343090698</v>
      </c>
      <c r="BY328" s="17"/>
      <c r="BZ328" s="17">
        <v>0.262079582832144</v>
      </c>
      <c r="CA328" s="17">
        <v>0.25405436343090698</v>
      </c>
    </row>
    <row r="329" spans="2:79" x14ac:dyDescent="0.25">
      <c r="B329" t="s">
        <v>220</v>
      </c>
      <c r="C329" s="17">
        <v>0.131949075343641</v>
      </c>
      <c r="D329" s="17">
        <v>0.110243013291282</v>
      </c>
      <c r="E329" s="17">
        <v>0.114448677833679</v>
      </c>
      <c r="F329" s="17">
        <v>0.123116034980326</v>
      </c>
      <c r="G329" s="17">
        <v>0.106436345804911</v>
      </c>
      <c r="H329" s="17">
        <v>0.257994493730617</v>
      </c>
      <c r="I329" s="17">
        <v>0.122145356755225</v>
      </c>
      <c r="J329" s="17">
        <v>8.8453861271674594E-2</v>
      </c>
      <c r="K329" s="17">
        <v>9.0828293451558906E-2</v>
      </c>
      <c r="L329" s="17">
        <v>0.102040631029286</v>
      </c>
      <c r="M329" s="17"/>
      <c r="N329" s="17">
        <v>0.13172921879826999</v>
      </c>
      <c r="O329" s="17">
        <v>0.140922671251623</v>
      </c>
      <c r="P329" s="17">
        <v>0.110623504740892</v>
      </c>
      <c r="Q329" s="17">
        <v>6.7301966771889904E-2</v>
      </c>
      <c r="R329" s="17"/>
      <c r="S329" s="17">
        <v>0.14413945279413201</v>
      </c>
      <c r="T329" s="17">
        <v>9.7541857433881607E-2</v>
      </c>
      <c r="U329" s="17">
        <v>0.146703713464061</v>
      </c>
      <c r="V329" s="17">
        <v>0.15768213169713099</v>
      </c>
      <c r="W329" s="17">
        <v>5.5166940597157502E-2</v>
      </c>
      <c r="X329" s="17">
        <v>0.10102721806744901</v>
      </c>
      <c r="Y329" s="17">
        <v>0.11862331517487899</v>
      </c>
      <c r="Z329" s="17"/>
      <c r="AA329" s="17">
        <v>9.9742163581319696E-2</v>
      </c>
      <c r="AB329" s="17">
        <v>0.14860639370967599</v>
      </c>
      <c r="AC329" s="17"/>
      <c r="AD329" s="17">
        <v>0.10783399051124901</v>
      </c>
      <c r="AE329" s="17">
        <v>6.5037788432834795E-2</v>
      </c>
      <c r="AF329" s="17">
        <v>0.105117276015067</v>
      </c>
      <c r="AG329" s="17"/>
      <c r="AH329" s="17">
        <v>6.5358887681861003E-2</v>
      </c>
      <c r="AI329" s="17">
        <v>0.134413165118804</v>
      </c>
      <c r="AJ329" s="17"/>
      <c r="AK329" s="17">
        <v>0.14314746559159999</v>
      </c>
      <c r="AL329" s="17">
        <v>0.124447593794405</v>
      </c>
      <c r="AM329" s="17"/>
      <c r="AN329" s="17">
        <v>0.132076669162977</v>
      </c>
      <c r="AO329" s="17">
        <v>6.7301966771889904E-2</v>
      </c>
      <c r="AP329" s="17"/>
      <c r="AQ329" s="17">
        <v>0.104845241560429</v>
      </c>
      <c r="AR329" s="17">
        <v>0.13897683138844</v>
      </c>
      <c r="AS329" s="17"/>
      <c r="AT329" s="17">
        <v>0.14949619427447899</v>
      </c>
      <c r="AU329" s="17">
        <v>0.136730414412187</v>
      </c>
      <c r="AV329" s="17">
        <v>9.1299435404726695E-2</v>
      </c>
      <c r="AW329" s="17">
        <v>7.9438824249145404E-2</v>
      </c>
      <c r="AX329" s="17"/>
      <c r="AY329" s="17">
        <v>5.3741854216951102E-2</v>
      </c>
      <c r="AZ329" s="17">
        <v>0.14129666994635801</v>
      </c>
      <c r="BA329" s="17"/>
      <c r="BB329" s="17">
        <v>0.10842986752801601</v>
      </c>
      <c r="BC329" s="17">
        <v>0.13707695399462999</v>
      </c>
      <c r="BD329" s="17"/>
      <c r="BE329" s="17">
        <v>0.11426208826550199</v>
      </c>
      <c r="BF329" s="17">
        <v>0.13329128859807399</v>
      </c>
      <c r="BG329" s="17"/>
      <c r="BH329" s="17">
        <v>0.15115718342495699</v>
      </c>
      <c r="BI329" s="17">
        <v>0.13045985170711699</v>
      </c>
      <c r="BJ329" s="17"/>
      <c r="BK329" s="17">
        <v>0.16303474940978599</v>
      </c>
      <c r="BL329" s="17">
        <v>0.12995952759052401</v>
      </c>
      <c r="BM329" s="17"/>
      <c r="BN329" s="17">
        <v>0.121762144060284</v>
      </c>
      <c r="BO329" s="17">
        <v>0.13216484323632299</v>
      </c>
      <c r="BP329" s="17"/>
      <c r="BQ329" s="17">
        <v>5.0176485437272003E-2</v>
      </c>
      <c r="BR329" s="17">
        <v>0.13404275765322399</v>
      </c>
      <c r="BS329" s="17"/>
      <c r="BT329" s="17">
        <v>0.167140233808203</v>
      </c>
      <c r="BU329" s="17">
        <v>0.12915637346592301</v>
      </c>
      <c r="BV329" s="17"/>
      <c r="BW329" s="17">
        <v>9.9928457769674101E-2</v>
      </c>
      <c r="BX329" s="17">
        <v>0.14839241606173501</v>
      </c>
      <c r="BY329" s="17"/>
      <c r="BZ329" s="17">
        <v>9.9928457769674101E-2</v>
      </c>
      <c r="CA329" s="17">
        <v>0.14839241606173501</v>
      </c>
    </row>
    <row r="330" spans="2:79" x14ac:dyDescent="0.25">
      <c r="B330" t="s">
        <v>221</v>
      </c>
      <c r="C330" s="17">
        <v>5.96306183627206E-2</v>
      </c>
      <c r="D330" s="17">
        <v>6.3762951887402802E-2</v>
      </c>
      <c r="E330" s="17">
        <v>6.8604321818450401E-2</v>
      </c>
      <c r="F330" s="17">
        <v>4.7844766529902001E-2</v>
      </c>
      <c r="G330" s="17">
        <v>4.85715654948084E-2</v>
      </c>
      <c r="H330" s="17">
        <v>0.103999797267534</v>
      </c>
      <c r="I330" s="17">
        <v>2.83870995706141E-2</v>
      </c>
      <c r="J330" s="17">
        <v>8.7503061470771401E-2</v>
      </c>
      <c r="K330" s="17">
        <v>3.0170313443012998E-2</v>
      </c>
      <c r="L330" s="17">
        <v>3.0690916306058399E-2</v>
      </c>
      <c r="M330" s="17"/>
      <c r="N330" s="17">
        <v>6.0943881719146602E-2</v>
      </c>
      <c r="O330" s="17">
        <v>4.3783191274187103E-2</v>
      </c>
      <c r="P330" s="17">
        <v>3.8667370693602897E-2</v>
      </c>
      <c r="Q330" s="17">
        <v>2.6787320689903499E-2</v>
      </c>
      <c r="R330" s="17"/>
      <c r="S330" s="17">
        <v>8.1446807722772005E-2</v>
      </c>
      <c r="T330" s="17">
        <v>7.0513863559002493E-2</v>
      </c>
      <c r="U330" s="17">
        <v>2.6378418815101799E-2</v>
      </c>
      <c r="V330" s="17">
        <v>4.6873015785134899E-2</v>
      </c>
      <c r="W330" s="17">
        <v>8.3436508132490803E-2</v>
      </c>
      <c r="X330" s="17">
        <v>2.6431073266286801E-2</v>
      </c>
      <c r="Y330" s="17">
        <v>5.2572923291233101E-2</v>
      </c>
      <c r="Z330" s="17"/>
      <c r="AA330" s="17">
        <v>3.2044235852056402E-2</v>
      </c>
      <c r="AB330" s="17">
        <v>7.3898212829351606E-2</v>
      </c>
      <c r="AC330" s="17"/>
      <c r="AD330" s="17">
        <v>2.5790541634597399E-2</v>
      </c>
      <c r="AE330" s="17">
        <v>3.8058354983997102E-2</v>
      </c>
      <c r="AF330" s="17">
        <v>3.2050359898638699E-2</v>
      </c>
      <c r="AG330" s="17"/>
      <c r="AH330" s="17">
        <v>5.8672178654181999E-3</v>
      </c>
      <c r="AI330" s="17">
        <v>6.1620068311656902E-2</v>
      </c>
      <c r="AJ330" s="17"/>
      <c r="AK330" s="17">
        <v>6.8188667981377904E-2</v>
      </c>
      <c r="AL330" s="17">
        <v>5.38978255335456E-2</v>
      </c>
      <c r="AM330" s="17"/>
      <c r="AN330" s="17">
        <v>5.9695441088473397E-2</v>
      </c>
      <c r="AO330" s="17">
        <v>2.6787320689903499E-2</v>
      </c>
      <c r="AP330" s="17"/>
      <c r="AQ330" s="17">
        <v>4.6553192165097998E-2</v>
      </c>
      <c r="AR330" s="17">
        <v>6.3021465640853105E-2</v>
      </c>
      <c r="AS330" s="17"/>
      <c r="AT330" s="17">
        <v>7.7662183527215295E-2</v>
      </c>
      <c r="AU330" s="17">
        <v>5.6407699442516501E-2</v>
      </c>
      <c r="AV330" s="17">
        <v>3.5310592376344999E-2</v>
      </c>
      <c r="AW330" s="17">
        <v>2.1227863890095899E-2</v>
      </c>
      <c r="AX330" s="17"/>
      <c r="AY330" s="17">
        <v>2.43615797826864E-2</v>
      </c>
      <c r="AZ330" s="17">
        <v>6.3846094503212894E-2</v>
      </c>
      <c r="BA330" s="17"/>
      <c r="BB330" s="17">
        <v>7.4730886063650998E-2</v>
      </c>
      <c r="BC330" s="17">
        <v>5.6340227026993601E-2</v>
      </c>
      <c r="BD330" s="17"/>
      <c r="BE330" s="17">
        <v>4.7108200877926297E-2</v>
      </c>
      <c r="BF330" s="17">
        <v>6.0580907671543303E-2</v>
      </c>
      <c r="BG330" s="17"/>
      <c r="BH330" s="17">
        <v>0.11432649588317299</v>
      </c>
      <c r="BI330" s="17">
        <v>5.5389992826928802E-2</v>
      </c>
      <c r="BJ330" s="17"/>
      <c r="BK330" s="17">
        <v>3.3622617044212502E-2</v>
      </c>
      <c r="BL330" s="17">
        <v>6.1295184505831497E-2</v>
      </c>
      <c r="BM330" s="17"/>
      <c r="BN330" s="17">
        <v>8.7085840170866194E-2</v>
      </c>
      <c r="BO330" s="17">
        <v>5.9049093349163098E-2</v>
      </c>
      <c r="BP330" s="17"/>
      <c r="BQ330" s="17">
        <v>5.04346237782815E-2</v>
      </c>
      <c r="BR330" s="17">
        <v>5.9866070012258701E-2</v>
      </c>
      <c r="BS330" s="17"/>
      <c r="BT330" s="17">
        <v>4.5131460612510603E-2</v>
      </c>
      <c r="BU330" s="17">
        <v>6.0781243316289799E-2</v>
      </c>
      <c r="BV330" s="17"/>
      <c r="BW330" s="17">
        <v>3.2099467833411902E-2</v>
      </c>
      <c r="BX330" s="17">
        <v>7.3768512095370706E-2</v>
      </c>
      <c r="BY330" s="17"/>
      <c r="BZ330" s="17">
        <v>3.2099467833411902E-2</v>
      </c>
      <c r="CA330" s="17">
        <v>7.3768512095370706E-2</v>
      </c>
    </row>
    <row r="331" spans="2:79" x14ac:dyDescent="0.25">
      <c r="B331" t="s">
        <v>222</v>
      </c>
      <c r="C331" s="17">
        <v>3.5513392337290298E-2</v>
      </c>
      <c r="D331" s="17">
        <v>5.3885140188485503E-2</v>
      </c>
      <c r="E331" s="17">
        <v>2.9458997614469299E-2</v>
      </c>
      <c r="F331" s="17">
        <v>3.6521462531754902E-2</v>
      </c>
      <c r="G331" s="17">
        <v>4.20657201827098E-2</v>
      </c>
      <c r="H331" s="17">
        <v>6.1124083856888299E-2</v>
      </c>
      <c r="I331" s="17">
        <v>9.2977884830216396E-3</v>
      </c>
      <c r="J331" s="17">
        <v>8.5220697656073E-3</v>
      </c>
      <c r="K331" s="17">
        <v>6.3625024307927003E-4</v>
      </c>
      <c r="L331" s="17">
        <v>5.0370881629848797E-2</v>
      </c>
      <c r="M331" s="17"/>
      <c r="N331" s="17">
        <v>3.7249987737782597E-2</v>
      </c>
      <c r="O331" s="17">
        <v>1.33396515131055E-2</v>
      </c>
      <c r="P331" s="17">
        <v>1.1883670275013801E-2</v>
      </c>
      <c r="Q331" s="17">
        <v>9.0207294111616307E-3</v>
      </c>
      <c r="R331" s="17"/>
      <c r="S331" s="17">
        <v>4.3002218644268203E-2</v>
      </c>
      <c r="T331" s="17">
        <v>4.7525020266911799E-2</v>
      </c>
      <c r="U331" s="17">
        <v>1.15495103670779E-2</v>
      </c>
      <c r="V331" s="17">
        <v>3.4186975453515601E-2</v>
      </c>
      <c r="W331" s="17">
        <v>2.8983631702504401E-2</v>
      </c>
      <c r="X331" s="17">
        <v>3.1461912703350997E-2</v>
      </c>
      <c r="Y331" s="17">
        <v>1.6889882637425701E-2</v>
      </c>
      <c r="Z331" s="17"/>
      <c r="AA331" s="17">
        <v>1.3150779157044599E-2</v>
      </c>
      <c r="AB331" s="17">
        <v>4.7079268941319197E-2</v>
      </c>
      <c r="AC331" s="17"/>
      <c r="AD331" s="17">
        <v>4.0679167299693302E-4</v>
      </c>
      <c r="AE331" s="17">
        <v>2.4662631167283598E-4</v>
      </c>
      <c r="AF331" s="17">
        <v>1.1497644697854401E-2</v>
      </c>
      <c r="AG331" s="17"/>
      <c r="AH331" s="17">
        <v>9.1836838585258201E-4</v>
      </c>
      <c r="AI331" s="17">
        <v>3.6793539574946799E-2</v>
      </c>
      <c r="AJ331" s="17"/>
      <c r="AK331" s="17">
        <v>4.5446470214448899E-2</v>
      </c>
      <c r="AL331" s="17">
        <v>2.8859507379476099E-2</v>
      </c>
      <c r="AM331" s="17"/>
      <c r="AN331" s="17">
        <v>3.5565680832813203E-2</v>
      </c>
      <c r="AO331" s="17">
        <v>9.0207294111616307E-3</v>
      </c>
      <c r="AP331" s="17"/>
      <c r="AQ331" s="17">
        <v>2.2670459714401799E-2</v>
      </c>
      <c r="AR331" s="17">
        <v>3.8843437750620803E-2</v>
      </c>
      <c r="AS331" s="17"/>
      <c r="AT331" s="17">
        <v>6.8038895534572194E-2</v>
      </c>
      <c r="AU331" s="17">
        <v>1.8770930900858199E-2</v>
      </c>
      <c r="AV331" s="17">
        <v>1.00725782320916E-2</v>
      </c>
      <c r="AW331" s="17">
        <v>2.4767559122215502E-5</v>
      </c>
      <c r="AX331" s="17"/>
      <c r="AY331" s="17">
        <v>3.02432912186051E-3</v>
      </c>
      <c r="AZ331" s="17">
        <v>3.9396596312380197E-2</v>
      </c>
      <c r="BA331" s="17"/>
      <c r="BB331" s="17">
        <v>4.3487446105886403E-2</v>
      </c>
      <c r="BC331" s="17">
        <v>3.3775876582910397E-2</v>
      </c>
      <c r="BD331" s="17"/>
      <c r="BE331" s="17">
        <v>2.5814591246997299E-2</v>
      </c>
      <c r="BF331" s="17">
        <v>3.6249405730526402E-2</v>
      </c>
      <c r="BG331" s="17"/>
      <c r="BH331" s="17">
        <v>3.4862529287839499E-2</v>
      </c>
      <c r="BI331" s="17">
        <v>3.5563854393900897E-2</v>
      </c>
      <c r="BJ331" s="17"/>
      <c r="BK331" s="17">
        <v>5.9206912697249902E-3</v>
      </c>
      <c r="BL331" s="17">
        <v>3.74073867152903E-2</v>
      </c>
      <c r="BM331" s="17"/>
      <c r="BN331" s="17">
        <v>6.0229457961603402E-5</v>
      </c>
      <c r="BO331" s="17">
        <v>3.6264320563917797E-2</v>
      </c>
      <c r="BP331" s="17"/>
      <c r="BQ331" s="17">
        <v>1.30841667868377E-2</v>
      </c>
      <c r="BR331" s="17">
        <v>3.6087663897068502E-2</v>
      </c>
      <c r="BS331" s="17"/>
      <c r="BT331" s="17">
        <v>4.0558548748081701E-2</v>
      </c>
      <c r="BU331" s="17">
        <v>3.5113018538968602E-2</v>
      </c>
      <c r="BV331" s="17"/>
      <c r="BW331" s="17">
        <v>1.31869204264249E-2</v>
      </c>
      <c r="BX331" s="17">
        <v>4.6978561109106899E-2</v>
      </c>
      <c r="BY331" s="17"/>
      <c r="BZ331" s="17">
        <v>1.31869204264249E-2</v>
      </c>
      <c r="CA331" s="17">
        <v>4.6978561109106899E-2</v>
      </c>
    </row>
    <row r="332" spans="2:79" x14ac:dyDescent="0.25">
      <c r="B332" t="s">
        <v>75</v>
      </c>
      <c r="C332" s="17">
        <v>1.88682929273182E-2</v>
      </c>
      <c r="D332" s="17">
        <v>1.17369373286038E-2</v>
      </c>
      <c r="E332" s="17">
        <v>2.0058918761296899E-2</v>
      </c>
      <c r="F332" s="17">
        <v>1.1760677815888699E-2</v>
      </c>
      <c r="G332" s="17">
        <v>4.0757445131468499E-2</v>
      </c>
      <c r="H332" s="17">
        <v>1.6487712762702E-2</v>
      </c>
      <c r="I332" s="17">
        <v>9.6759361053436899E-3</v>
      </c>
      <c r="J332" s="17">
        <v>2.3544827290834899E-2</v>
      </c>
      <c r="K332" s="17">
        <v>1.9984725324625401E-2</v>
      </c>
      <c r="L332" s="17">
        <v>1.9672362985921E-2</v>
      </c>
      <c r="M332" s="17"/>
      <c r="N332" s="17">
        <v>1.9722042810785399E-2</v>
      </c>
      <c r="O332" s="17">
        <v>7.4859876126003302E-3</v>
      </c>
      <c r="P332" s="17">
        <v>7.9216319433349103E-3</v>
      </c>
      <c r="Q332" s="17">
        <v>1.71989016538985E-2</v>
      </c>
      <c r="R332" s="17"/>
      <c r="S332" s="17">
        <v>1.3571354108762999E-2</v>
      </c>
      <c r="T332" s="17">
        <v>4.3334203281540401E-4</v>
      </c>
      <c r="U332" s="17">
        <v>6.9385264498744203E-3</v>
      </c>
      <c r="V332" s="17">
        <v>2.5296518781276801E-2</v>
      </c>
      <c r="W332" s="17">
        <v>1.51044689893584E-2</v>
      </c>
      <c r="X332" s="17">
        <v>1.3391840663958999E-2</v>
      </c>
      <c r="Y332" s="17">
        <v>8.7938244787045608E-3</v>
      </c>
      <c r="Z332" s="17"/>
      <c r="AA332" s="17">
        <v>7.1591511765628701E-3</v>
      </c>
      <c r="AB332" s="17">
        <v>2.4924225994566E-2</v>
      </c>
      <c r="AC332" s="17"/>
      <c r="AD332" s="17">
        <v>1.6945631150822699E-3</v>
      </c>
      <c r="AE332" s="17">
        <v>1.1115900546035199E-2</v>
      </c>
      <c r="AF332" s="17">
        <v>7.1371173191189501E-3</v>
      </c>
      <c r="AG332" s="17"/>
      <c r="AH332" s="17">
        <v>2.69027752234791E-5</v>
      </c>
      <c r="AI332" s="17">
        <v>1.9565495900516601E-2</v>
      </c>
      <c r="AJ332" s="17"/>
      <c r="AK332" s="17">
        <v>1.9619038892981701E-2</v>
      </c>
      <c r="AL332" s="17">
        <v>1.8365389663109001E-2</v>
      </c>
      <c r="AM332" s="17"/>
      <c r="AN332" s="17">
        <v>1.88715878002561E-2</v>
      </c>
      <c r="AO332" s="17">
        <v>1.71989016538985E-2</v>
      </c>
      <c r="AP332" s="17"/>
      <c r="AQ332" s="17">
        <v>4.0927367854538196E-3</v>
      </c>
      <c r="AR332" s="17">
        <v>2.2699448505595899E-2</v>
      </c>
      <c r="AS332" s="17"/>
      <c r="AT332" s="17">
        <v>3.9844871451851602E-2</v>
      </c>
      <c r="AU332" s="17">
        <v>4.0418247102588199E-3</v>
      </c>
      <c r="AV332" s="17">
        <v>7.7716049795172604E-3</v>
      </c>
      <c r="AW332" s="17">
        <v>2.32806698885142E-2</v>
      </c>
      <c r="AX332" s="17"/>
      <c r="AY332" s="17">
        <v>7.2162369904306498E-4</v>
      </c>
      <c r="AZ332" s="17">
        <v>2.1037244910163198E-2</v>
      </c>
      <c r="BA332" s="17"/>
      <c r="BB332" s="17">
        <v>2.5742788563554699E-2</v>
      </c>
      <c r="BC332" s="17">
        <v>1.7370211152332799E-2</v>
      </c>
      <c r="BD332" s="17"/>
      <c r="BE332" s="17">
        <v>1.6559339768087301E-2</v>
      </c>
      <c r="BF332" s="17">
        <v>1.9043512568769599E-2</v>
      </c>
      <c r="BG332" s="17"/>
      <c r="BH332" s="17">
        <v>2.5745418841070199E-2</v>
      </c>
      <c r="BI332" s="17">
        <v>1.8335102546529401E-2</v>
      </c>
      <c r="BJ332" s="17"/>
      <c r="BK332" s="17">
        <v>2.65195904530722E-2</v>
      </c>
      <c r="BL332" s="17">
        <v>1.8378593982125699E-2</v>
      </c>
      <c r="BM332" s="17"/>
      <c r="BN332" s="17">
        <v>1.21797556759908E-2</v>
      </c>
      <c r="BO332" s="17">
        <v>1.9009961850736098E-2</v>
      </c>
      <c r="BP332" s="17"/>
      <c r="BQ332" s="17">
        <v>3.7144573834669198E-4</v>
      </c>
      <c r="BR332" s="17">
        <v>1.93418809815422E-2</v>
      </c>
      <c r="BS332" s="17"/>
      <c r="BT332" s="17">
        <v>4.6453901908447498E-3</v>
      </c>
      <c r="BU332" s="17">
        <v>1.9996994820401501E-2</v>
      </c>
      <c r="BV332" s="17"/>
      <c r="BW332" s="17">
        <v>7.1070763640482598E-3</v>
      </c>
      <c r="BX332" s="17">
        <v>2.4907954428612301E-2</v>
      </c>
      <c r="BY332" s="17"/>
      <c r="BZ332" s="17">
        <v>7.1070763640482598E-3</v>
      </c>
      <c r="CA332" s="17">
        <v>2.4907954428612301E-2</v>
      </c>
    </row>
    <row r="333" spans="2:79" x14ac:dyDescent="0.25">
      <c r="B333" t="s">
        <v>223</v>
      </c>
      <c r="C333" s="17">
        <v>0.75403862102902997</v>
      </c>
      <c r="D333" s="17">
        <v>0.76037195730422602</v>
      </c>
      <c r="E333" s="17">
        <v>0.76742908397210396</v>
      </c>
      <c r="F333" s="17">
        <v>0.78075705814212903</v>
      </c>
      <c r="G333" s="17">
        <v>0.76216892338610198</v>
      </c>
      <c r="H333" s="17">
        <v>0.560393912382259</v>
      </c>
      <c r="I333" s="17">
        <v>0.830493819085796</v>
      </c>
      <c r="J333" s="17">
        <v>0.79197618020111205</v>
      </c>
      <c r="K333" s="17">
        <v>0.85838041753772298</v>
      </c>
      <c r="L333" s="17">
        <v>0.79722520804888597</v>
      </c>
      <c r="M333" s="17"/>
      <c r="N333" s="17">
        <v>0.75035486893401604</v>
      </c>
      <c r="O333" s="17">
        <v>0.79446849834848399</v>
      </c>
      <c r="P333" s="17">
        <v>0.83090382234715598</v>
      </c>
      <c r="Q333" s="17">
        <v>0.87969108147314601</v>
      </c>
      <c r="R333" s="17"/>
      <c r="S333" s="17">
        <v>0.71784016673006501</v>
      </c>
      <c r="T333" s="17">
        <v>0.78398591670738904</v>
      </c>
      <c r="U333" s="17">
        <v>0.80842983090388498</v>
      </c>
      <c r="V333" s="17">
        <v>0.73596135828294196</v>
      </c>
      <c r="W333" s="17">
        <v>0.817308450578489</v>
      </c>
      <c r="X333" s="17">
        <v>0.827687955298954</v>
      </c>
      <c r="Y333" s="17">
        <v>0.80312005441775702</v>
      </c>
      <c r="Z333" s="17"/>
      <c r="AA333" s="17">
        <v>0.84790367023301605</v>
      </c>
      <c r="AB333" s="17">
        <v>0.70549189852508698</v>
      </c>
      <c r="AC333" s="17"/>
      <c r="AD333" s="17">
        <v>0.86427411306607405</v>
      </c>
      <c r="AE333" s="17">
        <v>0.88554132972545996</v>
      </c>
      <c r="AF333" s="17">
        <v>0.84419760206932104</v>
      </c>
      <c r="AG333" s="17"/>
      <c r="AH333" s="17">
        <v>0.92782862329164495</v>
      </c>
      <c r="AI333" s="17">
        <v>0.74760773109407597</v>
      </c>
      <c r="AJ333" s="17"/>
      <c r="AK333" s="17">
        <v>0.72359835731959099</v>
      </c>
      <c r="AL333" s="17">
        <v>0.77442968362946496</v>
      </c>
      <c r="AM333" s="17"/>
      <c r="AN333" s="17">
        <v>0.75379062111548101</v>
      </c>
      <c r="AO333" s="17">
        <v>0.87969108147314601</v>
      </c>
      <c r="AP333" s="17"/>
      <c r="AQ333" s="17">
        <v>0.82183836977461699</v>
      </c>
      <c r="AR333" s="17">
        <v>0.73645881671448998</v>
      </c>
      <c r="AS333" s="17"/>
      <c r="AT333" s="17">
        <v>0.664957855211882</v>
      </c>
      <c r="AU333" s="17">
        <v>0.78404913053417902</v>
      </c>
      <c r="AV333" s="17">
        <v>0.85554578900731904</v>
      </c>
      <c r="AW333" s="17">
        <v>0.87602787441312202</v>
      </c>
      <c r="AX333" s="17"/>
      <c r="AY333" s="17">
        <v>0.91815061317945901</v>
      </c>
      <c r="AZ333" s="17">
        <v>0.73442339432788595</v>
      </c>
      <c r="BA333" s="17"/>
      <c r="BB333" s="17">
        <v>0.74760901173889205</v>
      </c>
      <c r="BC333" s="17">
        <v>0.75543673124313304</v>
      </c>
      <c r="BD333" s="17"/>
      <c r="BE333" s="17">
        <v>0.79625577984148699</v>
      </c>
      <c r="BF333" s="17">
        <v>0.75083488543108701</v>
      </c>
      <c r="BG333" s="17"/>
      <c r="BH333" s="17">
        <v>0.67390837256296099</v>
      </c>
      <c r="BI333" s="17">
        <v>0.76025119852552403</v>
      </c>
      <c r="BJ333" s="17"/>
      <c r="BK333" s="17">
        <v>0.77090235182320399</v>
      </c>
      <c r="BL333" s="17">
        <v>0.75295930720622795</v>
      </c>
      <c r="BM333" s="17"/>
      <c r="BN333" s="17">
        <v>0.778912030634897</v>
      </c>
      <c r="BO333" s="17">
        <v>0.75351178099986005</v>
      </c>
      <c r="BP333" s="17"/>
      <c r="BQ333" s="17">
        <v>0.88593327825926205</v>
      </c>
      <c r="BR333" s="17">
        <v>0.75066162745590703</v>
      </c>
      <c r="BS333" s="17"/>
      <c r="BT333" s="17">
        <v>0.74252436664036003</v>
      </c>
      <c r="BU333" s="17">
        <v>0.75495236985841696</v>
      </c>
      <c r="BV333" s="17"/>
      <c r="BW333" s="17">
        <v>0.84767807760644098</v>
      </c>
      <c r="BX333" s="17">
        <v>0.70595255630517495</v>
      </c>
      <c r="BY333" s="17"/>
      <c r="BZ333" s="17">
        <v>0.84767807760644098</v>
      </c>
      <c r="CA333" s="17">
        <v>0.70595255630517495</v>
      </c>
    </row>
    <row r="334" spans="2:79" x14ac:dyDescent="0.25">
      <c r="B334" t="s">
        <v>224</v>
      </c>
      <c r="C334" s="17">
        <v>9.51440107000108E-2</v>
      </c>
      <c r="D334" s="17">
        <v>0.117648092075888</v>
      </c>
      <c r="E334" s="17">
        <v>9.8063319432919696E-2</v>
      </c>
      <c r="F334" s="17">
        <v>8.4366229061656806E-2</v>
      </c>
      <c r="G334" s="17">
        <v>9.0637285677518206E-2</v>
      </c>
      <c r="H334" s="17">
        <v>0.165123881124422</v>
      </c>
      <c r="I334" s="17">
        <v>3.7684888053635797E-2</v>
      </c>
      <c r="J334" s="17">
        <v>9.6025131236378694E-2</v>
      </c>
      <c r="K334" s="17">
        <v>3.0806563686092199E-2</v>
      </c>
      <c r="L334" s="17">
        <v>8.1061797935907204E-2</v>
      </c>
      <c r="M334" s="17"/>
      <c r="N334" s="17">
        <v>9.8193869456929206E-2</v>
      </c>
      <c r="O334" s="17">
        <v>5.7122842787292599E-2</v>
      </c>
      <c r="P334" s="17">
        <v>5.0551040968616699E-2</v>
      </c>
      <c r="Q334" s="17">
        <v>3.5808050101065199E-2</v>
      </c>
      <c r="R334" s="17"/>
      <c r="S334" s="17">
        <v>0.12444902636704</v>
      </c>
      <c r="T334" s="17">
        <v>0.118038883825914</v>
      </c>
      <c r="U334" s="17">
        <v>3.7927929182179701E-2</v>
      </c>
      <c r="V334" s="17">
        <v>8.1059991238650597E-2</v>
      </c>
      <c r="W334" s="17">
        <v>0.11242013983499501</v>
      </c>
      <c r="X334" s="17">
        <v>5.7892985969637802E-2</v>
      </c>
      <c r="Y334" s="17">
        <v>6.9462805928658805E-2</v>
      </c>
      <c r="Z334" s="17"/>
      <c r="AA334" s="17">
        <v>4.5195015009101003E-2</v>
      </c>
      <c r="AB334" s="17">
        <v>0.120977481770671</v>
      </c>
      <c r="AC334" s="17"/>
      <c r="AD334" s="17">
        <v>2.61973333075943E-2</v>
      </c>
      <c r="AE334" s="17">
        <v>3.83049812956699E-2</v>
      </c>
      <c r="AF334" s="17">
        <v>4.3548004596493099E-2</v>
      </c>
      <c r="AG334" s="17"/>
      <c r="AH334" s="17">
        <v>6.7855862512707799E-3</v>
      </c>
      <c r="AI334" s="17">
        <v>9.8413607886603693E-2</v>
      </c>
      <c r="AJ334" s="17"/>
      <c r="AK334" s="17">
        <v>0.113635138195827</v>
      </c>
      <c r="AL334" s="17">
        <v>8.2757332913021703E-2</v>
      </c>
      <c r="AM334" s="17"/>
      <c r="AN334" s="17">
        <v>9.5261121921286704E-2</v>
      </c>
      <c r="AO334" s="17">
        <v>3.5808050101065199E-2</v>
      </c>
      <c r="AP334" s="17"/>
      <c r="AQ334" s="17">
        <v>6.9223651879499803E-2</v>
      </c>
      <c r="AR334" s="17">
        <v>0.101864903391474</v>
      </c>
      <c r="AS334" s="17"/>
      <c r="AT334" s="17">
        <v>0.145701079061787</v>
      </c>
      <c r="AU334" s="17">
        <v>7.51786303433747E-2</v>
      </c>
      <c r="AV334" s="17">
        <v>4.5383170608436503E-2</v>
      </c>
      <c r="AW334" s="17">
        <v>2.1252631449218101E-2</v>
      </c>
      <c r="AX334" s="17"/>
      <c r="AY334" s="17">
        <v>2.73859089045469E-2</v>
      </c>
      <c r="AZ334" s="17">
        <v>0.10324269081559299</v>
      </c>
      <c r="BA334" s="17"/>
      <c r="BB334" s="17">
        <v>0.118218332169537</v>
      </c>
      <c r="BC334" s="17">
        <v>9.0116103609903894E-2</v>
      </c>
      <c r="BD334" s="17"/>
      <c r="BE334" s="17">
        <v>7.2922792124923599E-2</v>
      </c>
      <c r="BF334" s="17">
        <v>9.6830313402069698E-2</v>
      </c>
      <c r="BG334" s="17"/>
      <c r="BH334" s="17">
        <v>0.14918902517101201</v>
      </c>
      <c r="BI334" s="17">
        <v>9.0953847220829595E-2</v>
      </c>
      <c r="BJ334" s="17"/>
      <c r="BK334" s="17">
        <v>3.95433083139375E-2</v>
      </c>
      <c r="BL334" s="17">
        <v>9.8702571221121804E-2</v>
      </c>
      <c r="BM334" s="17"/>
      <c r="BN334" s="17">
        <v>8.7146069628827802E-2</v>
      </c>
      <c r="BO334" s="17">
        <v>9.5313413913080902E-2</v>
      </c>
      <c r="BP334" s="17"/>
      <c r="BQ334" s="17">
        <v>6.3518790565119096E-2</v>
      </c>
      <c r="BR334" s="17">
        <v>9.5953733909327196E-2</v>
      </c>
      <c r="BS334" s="17"/>
      <c r="BT334" s="17">
        <v>8.5690009360592304E-2</v>
      </c>
      <c r="BU334" s="17">
        <v>9.58942618552584E-2</v>
      </c>
      <c r="BV334" s="17"/>
      <c r="BW334" s="17">
        <v>4.5286388259836802E-2</v>
      </c>
      <c r="BX334" s="17">
        <v>0.120747073204478</v>
      </c>
      <c r="BY334" s="17"/>
      <c r="BZ334" s="17">
        <v>4.5286388259836802E-2</v>
      </c>
      <c r="CA334" s="17">
        <v>0.120747073204478</v>
      </c>
    </row>
    <row r="335" spans="2:79" x14ac:dyDescent="0.25">
      <c r="B335" t="s">
        <v>166</v>
      </c>
      <c r="C335" s="17">
        <v>0.65889461032901997</v>
      </c>
      <c r="D335" s="17">
        <v>0.64272386522833802</v>
      </c>
      <c r="E335" s="17">
        <v>0.66936576453918395</v>
      </c>
      <c r="F335" s="17">
        <v>0.69639082908047201</v>
      </c>
      <c r="G335" s="17">
        <v>0.67153163770858304</v>
      </c>
      <c r="H335" s="17">
        <v>0.395270031257837</v>
      </c>
      <c r="I335" s="17">
        <v>0.79280893103215999</v>
      </c>
      <c r="J335" s="17">
        <v>0.69595104896473303</v>
      </c>
      <c r="K335" s="17">
        <v>0.82757385385163096</v>
      </c>
      <c r="L335" s="17">
        <v>0.71616341011297902</v>
      </c>
      <c r="M335" s="17"/>
      <c r="N335" s="17">
        <v>0.65216099947708694</v>
      </c>
      <c r="O335" s="17">
        <v>0.73734565556119103</v>
      </c>
      <c r="P335" s="17">
        <v>0.78035278137853903</v>
      </c>
      <c r="Q335" s="17">
        <v>0.84388303137208098</v>
      </c>
      <c r="R335" s="17"/>
      <c r="S335" s="17">
        <v>0.59339114036302398</v>
      </c>
      <c r="T335" s="17">
        <v>0.66594703288147405</v>
      </c>
      <c r="U335" s="17">
        <v>0.77050190172170496</v>
      </c>
      <c r="V335" s="17">
        <v>0.65490136704429103</v>
      </c>
      <c r="W335" s="17">
        <v>0.70488831074349401</v>
      </c>
      <c r="X335" s="17">
        <v>0.76979496932931601</v>
      </c>
      <c r="Y335" s="17">
        <v>0.73365724848909897</v>
      </c>
      <c r="Z335" s="17"/>
      <c r="AA335" s="17">
        <v>0.80270865522391499</v>
      </c>
      <c r="AB335" s="17">
        <v>0.58451441675441695</v>
      </c>
      <c r="AC335" s="17"/>
      <c r="AD335" s="17">
        <v>0.83807677975848005</v>
      </c>
      <c r="AE335" s="17">
        <v>0.84723634842979001</v>
      </c>
      <c r="AF335" s="17">
        <v>0.80064959747282805</v>
      </c>
      <c r="AG335" s="17"/>
      <c r="AH335" s="17">
        <v>0.92104303704037405</v>
      </c>
      <c r="AI335" s="17">
        <v>0.64919412320747205</v>
      </c>
      <c r="AJ335" s="17"/>
      <c r="AK335" s="17">
        <v>0.60996321912376406</v>
      </c>
      <c r="AL335" s="17">
        <v>0.69167235071644295</v>
      </c>
      <c r="AM335" s="17"/>
      <c r="AN335" s="17">
        <v>0.65852949919419401</v>
      </c>
      <c r="AO335" s="17">
        <v>0.84388303137208098</v>
      </c>
      <c r="AP335" s="17"/>
      <c r="AQ335" s="17">
        <v>0.75261471789511702</v>
      </c>
      <c r="AR335" s="17">
        <v>0.63459391332301696</v>
      </c>
      <c r="AS335" s="17"/>
      <c r="AT335" s="17">
        <v>0.51925677615009502</v>
      </c>
      <c r="AU335" s="17">
        <v>0.708870500190805</v>
      </c>
      <c r="AV335" s="17">
        <v>0.81016261839888304</v>
      </c>
      <c r="AW335" s="17">
        <v>0.85477524296390395</v>
      </c>
      <c r="AX335" s="17"/>
      <c r="AY335" s="17">
        <v>0.89076470427491194</v>
      </c>
      <c r="AZ335" s="17">
        <v>0.63118070351229205</v>
      </c>
      <c r="BA335" s="17"/>
      <c r="BB335" s="17">
        <v>0.62939067956935502</v>
      </c>
      <c r="BC335" s="17">
        <v>0.66532062763322897</v>
      </c>
      <c r="BD335" s="17"/>
      <c r="BE335" s="17">
        <v>0.72333298771656396</v>
      </c>
      <c r="BF335" s="17">
        <v>0.65400457202901696</v>
      </c>
      <c r="BG335" s="17"/>
      <c r="BH335" s="17">
        <v>0.52471934739194903</v>
      </c>
      <c r="BI335" s="17">
        <v>0.66929735130469503</v>
      </c>
      <c r="BJ335" s="17"/>
      <c r="BK335" s="17">
        <v>0.73135904350926695</v>
      </c>
      <c r="BL335" s="17">
        <v>0.65425673598510703</v>
      </c>
      <c r="BM335" s="17"/>
      <c r="BN335" s="17">
        <v>0.69176596100606902</v>
      </c>
      <c r="BO335" s="17">
        <v>0.65819836708677903</v>
      </c>
      <c r="BP335" s="17"/>
      <c r="BQ335" s="17">
        <v>0.82241448769414305</v>
      </c>
      <c r="BR335" s="17">
        <v>0.65470789354657899</v>
      </c>
      <c r="BS335" s="17"/>
      <c r="BT335" s="17">
        <v>0.65683435727976702</v>
      </c>
      <c r="BU335" s="17">
        <v>0.659058108003159</v>
      </c>
      <c r="BV335" s="17"/>
      <c r="BW335" s="17">
        <v>0.80239168934660399</v>
      </c>
      <c r="BX335" s="17">
        <v>0.58520548310069698</v>
      </c>
      <c r="BY335" s="17"/>
      <c r="BZ335" s="17">
        <v>0.80239168934660399</v>
      </c>
      <c r="CA335" s="17">
        <v>0.58520548310069698</v>
      </c>
    </row>
    <row r="336" spans="2:79" x14ac:dyDescent="0.25">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c r="CA336" s="17"/>
    </row>
    <row r="337" spans="2:79" x14ac:dyDescent="0.25">
      <c r="B337" s="6" t="s">
        <v>232</v>
      </c>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c r="CA337" s="17"/>
    </row>
    <row r="338" spans="2:79" x14ac:dyDescent="0.25">
      <c r="B338" s="24" t="s">
        <v>77</v>
      </c>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c r="CA338" s="17"/>
    </row>
    <row r="339" spans="2:79" x14ac:dyDescent="0.25">
      <c r="B339" t="s">
        <v>218</v>
      </c>
      <c r="C339" s="17">
        <v>0.664361986391932</v>
      </c>
      <c r="D339" s="17">
        <v>0.53787337305208505</v>
      </c>
      <c r="E339" s="17">
        <v>0.72832274186317403</v>
      </c>
      <c r="F339" s="17">
        <v>0.74608390021457105</v>
      </c>
      <c r="G339" s="17">
        <v>0.70690608198882599</v>
      </c>
      <c r="H339" s="17">
        <v>0.78873326447207603</v>
      </c>
      <c r="I339" s="17">
        <v>0.46641209553054003</v>
      </c>
      <c r="J339" s="17">
        <v>0.63237378315432802</v>
      </c>
      <c r="K339" s="17">
        <v>0.65644730813753205</v>
      </c>
      <c r="L339" s="17">
        <v>0.78168675695753598</v>
      </c>
      <c r="M339" s="17"/>
      <c r="N339" s="17">
        <v>0.66590436570759903</v>
      </c>
      <c r="O339" s="17">
        <v>0.64580487168704404</v>
      </c>
      <c r="P339" s="17">
        <v>0.63326264217433303</v>
      </c>
      <c r="Q339" s="17">
        <v>0.656039146298663</v>
      </c>
      <c r="R339" s="17"/>
      <c r="S339" s="17">
        <v>0.66375479798125803</v>
      </c>
      <c r="T339" s="17">
        <v>0.58777769805292701</v>
      </c>
      <c r="U339" s="17">
        <v>0.70539216319183595</v>
      </c>
      <c r="V339" s="17">
        <v>0.65017456599002998</v>
      </c>
      <c r="W339" s="17">
        <v>0.65732666820542995</v>
      </c>
      <c r="X339" s="17">
        <v>0.72042267552314498</v>
      </c>
      <c r="Y339" s="17">
        <v>0.74387542479120095</v>
      </c>
      <c r="Z339" s="17"/>
      <c r="AA339" s="17">
        <v>0.70438154274640397</v>
      </c>
      <c r="AB339" s="17">
        <v>0.64366399162660304</v>
      </c>
      <c r="AC339" s="17"/>
      <c r="AD339" s="17">
        <v>0.72951837532939701</v>
      </c>
      <c r="AE339" s="17">
        <v>0.76385555696292795</v>
      </c>
      <c r="AF339" s="17">
        <v>0.69867838015997297</v>
      </c>
      <c r="AG339" s="17"/>
      <c r="AH339" s="17">
        <v>0.75942465958924799</v>
      </c>
      <c r="AI339" s="17">
        <v>0.66084430654674398</v>
      </c>
      <c r="AJ339" s="17"/>
      <c r="AK339" s="17">
        <v>0.66778013910063305</v>
      </c>
      <c r="AL339" s="17">
        <v>0.66207226359168703</v>
      </c>
      <c r="AM339" s="17"/>
      <c r="AN339" s="17">
        <v>0.66437841315839796</v>
      </c>
      <c r="AO339" s="17">
        <v>0.656039146298663</v>
      </c>
      <c r="AP339" s="17"/>
      <c r="AQ339" s="17">
        <v>0.74950789254830796</v>
      </c>
      <c r="AR339" s="17">
        <v>0.64228449501316498</v>
      </c>
      <c r="AS339" s="17"/>
      <c r="AT339" s="17">
        <v>0.61336684924255302</v>
      </c>
      <c r="AU339" s="17">
        <v>0.68792703479940698</v>
      </c>
      <c r="AV339" s="17">
        <v>0.72005629525705495</v>
      </c>
      <c r="AW339" s="17">
        <v>0.67417751475656695</v>
      </c>
      <c r="AX339" s="17"/>
      <c r="AY339" s="17">
        <v>0.75115770821263095</v>
      </c>
      <c r="AZ339" s="17">
        <v>0.65398786480645998</v>
      </c>
      <c r="BA339" s="17"/>
      <c r="BB339" s="17">
        <v>0.68786668543054597</v>
      </c>
      <c r="BC339" s="17">
        <v>0.65924781172109104</v>
      </c>
      <c r="BD339" s="17"/>
      <c r="BE339" s="17">
        <v>0.65444654796541202</v>
      </c>
      <c r="BF339" s="17">
        <v>0.66511443975330997</v>
      </c>
      <c r="BG339" s="17"/>
      <c r="BH339" s="17">
        <v>0.57973049955505895</v>
      </c>
      <c r="BI339" s="17">
        <v>0.67092354935576404</v>
      </c>
      <c r="BJ339" s="17"/>
      <c r="BK339" s="17">
        <v>0.665230132601349</v>
      </c>
      <c r="BL339" s="17">
        <v>0.66430642323005096</v>
      </c>
      <c r="BM339" s="17"/>
      <c r="BN339" s="17">
        <v>0.668742856786122</v>
      </c>
      <c r="BO339" s="17">
        <v>0.664269195820682</v>
      </c>
      <c r="BP339" s="17"/>
      <c r="BQ339" s="17">
        <v>0.72629291863998402</v>
      </c>
      <c r="BR339" s="17">
        <v>0.66277632428422295</v>
      </c>
      <c r="BS339" s="17"/>
      <c r="BT339" s="17">
        <v>0.74445724223042298</v>
      </c>
      <c r="BU339" s="17">
        <v>0.65800578269941401</v>
      </c>
      <c r="BV339" s="17"/>
      <c r="BW339" s="17">
        <v>0.70464024431377204</v>
      </c>
      <c r="BX339" s="17">
        <v>0.64367815301457199</v>
      </c>
      <c r="BY339" s="17"/>
      <c r="BZ339" s="17">
        <v>0.70464024431377204</v>
      </c>
      <c r="CA339" s="17">
        <v>0.64367815301457199</v>
      </c>
    </row>
    <row r="340" spans="2:79" x14ac:dyDescent="0.25">
      <c r="B340" t="s">
        <v>219</v>
      </c>
      <c r="C340" s="17">
        <v>0.25688974509639201</v>
      </c>
      <c r="D340" s="17">
        <v>0.32683541854683201</v>
      </c>
      <c r="E340" s="17">
        <v>0.198185560974702</v>
      </c>
      <c r="F340" s="17">
        <v>0.217225525426957</v>
      </c>
      <c r="G340" s="17">
        <v>0.21229816885658101</v>
      </c>
      <c r="H340" s="17">
        <v>0.17105192892789201</v>
      </c>
      <c r="I340" s="17">
        <v>0.419694039329638</v>
      </c>
      <c r="J340" s="17">
        <v>0.27391361257763802</v>
      </c>
      <c r="K340" s="17">
        <v>0.27400161998271899</v>
      </c>
      <c r="L340" s="17">
        <v>0.18650055326819401</v>
      </c>
      <c r="M340" s="17"/>
      <c r="N340" s="17">
        <v>0.25644598334056301</v>
      </c>
      <c r="O340" s="17">
        <v>0.26076437574272299</v>
      </c>
      <c r="P340" s="17">
        <v>0.27440375579510601</v>
      </c>
      <c r="Q340" s="17">
        <v>0.26167898021965802</v>
      </c>
      <c r="R340" s="17"/>
      <c r="S340" s="17">
        <v>0.26373536084496801</v>
      </c>
      <c r="T340" s="17">
        <v>0.32836163882708203</v>
      </c>
      <c r="U340" s="17">
        <v>0.217542587365741</v>
      </c>
      <c r="V340" s="17">
        <v>0.253890555162122</v>
      </c>
      <c r="W340" s="17">
        <v>0.298474301353159</v>
      </c>
      <c r="X340" s="17">
        <v>0.224948353825107</v>
      </c>
      <c r="Y340" s="17">
        <v>0.19569186979057299</v>
      </c>
      <c r="Z340" s="17"/>
      <c r="AA340" s="17">
        <v>0.22686409739125801</v>
      </c>
      <c r="AB340" s="17">
        <v>0.27241892022071801</v>
      </c>
      <c r="AC340" s="17"/>
      <c r="AD340" s="17">
        <v>0.19985296521641099</v>
      </c>
      <c r="AE340" s="17">
        <v>0.18314174288510299</v>
      </c>
      <c r="AF340" s="17">
        <v>0.23845803798544299</v>
      </c>
      <c r="AG340" s="17"/>
      <c r="AH340" s="17">
        <v>0.20163393123693099</v>
      </c>
      <c r="AI340" s="17">
        <v>0.25893442000616901</v>
      </c>
      <c r="AJ340" s="17"/>
      <c r="AK340" s="17">
        <v>0.25280929829736598</v>
      </c>
      <c r="AL340" s="17">
        <v>0.25962311977773</v>
      </c>
      <c r="AM340" s="17"/>
      <c r="AN340" s="17">
        <v>0.25688029259627798</v>
      </c>
      <c r="AO340" s="17">
        <v>0.26167898021965802</v>
      </c>
      <c r="AP340" s="17"/>
      <c r="AQ340" s="17">
        <v>0.19136436860061001</v>
      </c>
      <c r="AR340" s="17">
        <v>0.27387982717995302</v>
      </c>
      <c r="AS340" s="17"/>
      <c r="AT340" s="17">
        <v>0.27345182382177102</v>
      </c>
      <c r="AU340" s="17">
        <v>0.246179411934977</v>
      </c>
      <c r="AV340" s="17">
        <v>0.243619630746916</v>
      </c>
      <c r="AW340" s="17">
        <v>0.23382242714359</v>
      </c>
      <c r="AX340" s="17"/>
      <c r="AY340" s="17">
        <v>0.19673757683405099</v>
      </c>
      <c r="AZ340" s="17">
        <v>0.26407933801748501</v>
      </c>
      <c r="BA340" s="17"/>
      <c r="BB340" s="17">
        <v>0.22265806936868601</v>
      </c>
      <c r="BC340" s="17">
        <v>0.26434087682985802</v>
      </c>
      <c r="BD340" s="17"/>
      <c r="BE340" s="17">
        <v>0.27214900936122899</v>
      </c>
      <c r="BF340" s="17">
        <v>0.255731764561963</v>
      </c>
      <c r="BG340" s="17"/>
      <c r="BH340" s="17">
        <v>0.29805856976534401</v>
      </c>
      <c r="BI340" s="17">
        <v>0.25369788536062998</v>
      </c>
      <c r="BJ340" s="17"/>
      <c r="BK340" s="17">
        <v>0.20776690730263001</v>
      </c>
      <c r="BL340" s="17">
        <v>0.26003370881908</v>
      </c>
      <c r="BM340" s="17"/>
      <c r="BN340" s="17">
        <v>0.22052404549010299</v>
      </c>
      <c r="BO340" s="17">
        <v>0.25766000162916902</v>
      </c>
      <c r="BP340" s="17"/>
      <c r="BQ340" s="17">
        <v>0.207167695241847</v>
      </c>
      <c r="BR340" s="17">
        <v>0.25816281442556199</v>
      </c>
      <c r="BS340" s="17"/>
      <c r="BT340" s="17">
        <v>0.22193296856907899</v>
      </c>
      <c r="BU340" s="17">
        <v>0.25966384687951699</v>
      </c>
      <c r="BV340" s="17"/>
      <c r="BW340" s="17">
        <v>0.22667515463094701</v>
      </c>
      <c r="BX340" s="17">
        <v>0.27240564839005299</v>
      </c>
      <c r="BY340" s="17"/>
      <c r="BZ340" s="17">
        <v>0.22667515463094701</v>
      </c>
      <c r="CA340" s="17">
        <v>0.27240564839005299</v>
      </c>
    </row>
    <row r="341" spans="2:79" x14ac:dyDescent="0.25">
      <c r="B341" t="s">
        <v>220</v>
      </c>
      <c r="C341" s="17">
        <v>5.5964095002188297E-2</v>
      </c>
      <c r="D341" s="17">
        <v>9.3299379723095696E-2</v>
      </c>
      <c r="E341" s="17">
        <v>4.47237017224811E-2</v>
      </c>
      <c r="F341" s="17">
        <v>3.1537691778209601E-2</v>
      </c>
      <c r="G341" s="17">
        <v>5.4366667421043097E-2</v>
      </c>
      <c r="H341" s="17">
        <v>3.0272690352700998E-2</v>
      </c>
      <c r="I341" s="17">
        <v>9.1529627217155698E-2</v>
      </c>
      <c r="J341" s="17">
        <v>5.4682623549825997E-2</v>
      </c>
      <c r="K341" s="17">
        <v>6.6017419824399307E-2</v>
      </c>
      <c r="L341" s="17">
        <v>1.1841353779570201E-2</v>
      </c>
      <c r="M341" s="17"/>
      <c r="N341" s="17">
        <v>5.5114368380284301E-2</v>
      </c>
      <c r="O341" s="17">
        <v>6.7196151549995795E-2</v>
      </c>
      <c r="P341" s="17">
        <v>6.7686319253212904E-2</v>
      </c>
      <c r="Q341" s="17">
        <v>5.6492206852473498E-2</v>
      </c>
      <c r="R341" s="17"/>
      <c r="S341" s="17">
        <v>6.2259721168568802E-2</v>
      </c>
      <c r="T341" s="17">
        <v>5.0772411413572298E-2</v>
      </c>
      <c r="U341" s="17">
        <v>5.9033141687538003E-2</v>
      </c>
      <c r="V341" s="17">
        <v>6.2152480165847297E-2</v>
      </c>
      <c r="W341" s="17">
        <v>2.7590123725116902E-2</v>
      </c>
      <c r="X341" s="17">
        <v>4.3519956139605E-2</v>
      </c>
      <c r="Y341" s="17">
        <v>5.0232909218372403E-2</v>
      </c>
      <c r="Z341" s="17"/>
      <c r="AA341" s="17">
        <v>4.6526750734679698E-2</v>
      </c>
      <c r="AB341" s="17">
        <v>6.0845061210742298E-2</v>
      </c>
      <c r="AC341" s="17"/>
      <c r="AD341" s="17">
        <v>3.7530298774231002E-2</v>
      </c>
      <c r="AE341" s="17">
        <v>3.0932282080972599E-2</v>
      </c>
      <c r="AF341" s="17">
        <v>5.0419105530113799E-2</v>
      </c>
      <c r="AG341" s="17"/>
      <c r="AH341" s="17">
        <v>3.0659357865669899E-2</v>
      </c>
      <c r="AI341" s="17">
        <v>5.6900466354045401E-2</v>
      </c>
      <c r="AJ341" s="17"/>
      <c r="AK341" s="17">
        <v>5.5990032693358401E-2</v>
      </c>
      <c r="AL341" s="17">
        <v>5.5946720084237199E-2</v>
      </c>
      <c r="AM341" s="17"/>
      <c r="AN341" s="17">
        <v>5.59630526692904E-2</v>
      </c>
      <c r="AO341" s="17">
        <v>5.6492206852473498E-2</v>
      </c>
      <c r="AP341" s="17"/>
      <c r="AQ341" s="17">
        <v>3.56904668367862E-2</v>
      </c>
      <c r="AR341" s="17">
        <v>6.1220846280587597E-2</v>
      </c>
      <c r="AS341" s="17"/>
      <c r="AT341" s="17">
        <v>7.5041606590919699E-2</v>
      </c>
      <c r="AU341" s="17">
        <v>4.9542595954005099E-2</v>
      </c>
      <c r="AV341" s="17">
        <v>2.8737032666249E-2</v>
      </c>
      <c r="AW341" s="17">
        <v>8.4515791551644598E-2</v>
      </c>
      <c r="AX341" s="17"/>
      <c r="AY341" s="17">
        <v>4.5392126695909502E-2</v>
      </c>
      <c r="AZ341" s="17">
        <v>5.7227692819067498E-2</v>
      </c>
      <c r="BA341" s="17"/>
      <c r="BB341" s="17">
        <v>6.0579315771601402E-2</v>
      </c>
      <c r="BC341" s="17">
        <v>5.4958924844960198E-2</v>
      </c>
      <c r="BD341" s="17"/>
      <c r="BE341" s="17">
        <v>5.4779725774942403E-2</v>
      </c>
      <c r="BF341" s="17">
        <v>5.60539732877283E-2</v>
      </c>
      <c r="BG341" s="17"/>
      <c r="BH341" s="17">
        <v>8.1940835671856199E-2</v>
      </c>
      <c r="BI341" s="17">
        <v>5.3950092579807499E-2</v>
      </c>
      <c r="BJ341" s="17"/>
      <c r="BK341" s="17">
        <v>0.103053832063305</v>
      </c>
      <c r="BL341" s="17">
        <v>5.2950253952274498E-2</v>
      </c>
      <c r="BM341" s="17"/>
      <c r="BN341" s="17">
        <v>0.10540304713312</v>
      </c>
      <c r="BO341" s="17">
        <v>5.4916935831189499E-2</v>
      </c>
      <c r="BP341" s="17"/>
      <c r="BQ341" s="17">
        <v>5.2740266100147197E-2</v>
      </c>
      <c r="BR341" s="17">
        <v>5.6046637007389002E-2</v>
      </c>
      <c r="BS341" s="17"/>
      <c r="BT341" s="17">
        <v>3.2739930027943398E-2</v>
      </c>
      <c r="BU341" s="17">
        <v>5.78071195561344E-2</v>
      </c>
      <c r="BV341" s="17"/>
      <c r="BW341" s="17">
        <v>4.6482147158491201E-2</v>
      </c>
      <c r="BX341" s="17">
        <v>6.0833298374201802E-2</v>
      </c>
      <c r="BY341" s="17"/>
      <c r="BZ341" s="17">
        <v>4.6482147158491201E-2</v>
      </c>
      <c r="CA341" s="17">
        <v>6.0833298374201802E-2</v>
      </c>
    </row>
    <row r="342" spans="2:79" x14ac:dyDescent="0.25">
      <c r="B342" t="s">
        <v>221</v>
      </c>
      <c r="C342" s="17">
        <v>8.3554068665076895E-3</v>
      </c>
      <c r="D342" s="17">
        <v>1.48884901471639E-2</v>
      </c>
      <c r="E342" s="17">
        <v>7.8778827084472307E-3</v>
      </c>
      <c r="F342" s="17">
        <v>2.84640890190341E-3</v>
      </c>
      <c r="G342" s="17">
        <v>6.4232295323547002E-3</v>
      </c>
      <c r="H342" s="17">
        <v>7.4087350784132798E-3</v>
      </c>
      <c r="I342" s="17">
        <v>1.44225317154434E-2</v>
      </c>
      <c r="J342" s="17">
        <v>8.6858270233629298E-3</v>
      </c>
      <c r="K342" s="17">
        <v>2.6111856383794099E-3</v>
      </c>
      <c r="L342" s="17">
        <v>3.2199121901802903E-5</v>
      </c>
      <c r="M342" s="17"/>
      <c r="N342" s="17">
        <v>7.6591064769906498E-3</v>
      </c>
      <c r="O342" s="17">
        <v>1.90490615195263E-2</v>
      </c>
      <c r="P342" s="17">
        <v>8.7208303834248307E-3</v>
      </c>
      <c r="Q342" s="17">
        <v>8.9479036781266001E-3</v>
      </c>
      <c r="R342" s="17"/>
      <c r="S342" s="17">
        <v>3.3858378347318102E-3</v>
      </c>
      <c r="T342" s="17">
        <v>2.0227230663793099E-2</v>
      </c>
      <c r="U342" s="17">
        <v>7.2838048167898298E-3</v>
      </c>
      <c r="V342" s="17">
        <v>1.30971793798239E-2</v>
      </c>
      <c r="W342" s="17">
        <v>5.1783773893839301E-3</v>
      </c>
      <c r="X342" s="17">
        <v>1.26529078155041E-3</v>
      </c>
      <c r="Y342" s="17">
        <v>5.7736905090735703E-3</v>
      </c>
      <c r="Z342" s="17"/>
      <c r="AA342" s="17">
        <v>1.27186007593305E-2</v>
      </c>
      <c r="AB342" s="17">
        <v>6.0987760444703399E-3</v>
      </c>
      <c r="AC342" s="17"/>
      <c r="AD342" s="17">
        <v>1.86350342691122E-2</v>
      </c>
      <c r="AE342" s="17">
        <v>8.7402535774205904E-3</v>
      </c>
      <c r="AF342" s="17">
        <v>9.7806582801762704E-3</v>
      </c>
      <c r="AG342" s="17"/>
      <c r="AH342" s="17">
        <v>4.7482775258884599E-3</v>
      </c>
      <c r="AI342" s="17">
        <v>8.4888843477704708E-3</v>
      </c>
      <c r="AJ342" s="17"/>
      <c r="AK342" s="17">
        <v>8.2482498769708198E-3</v>
      </c>
      <c r="AL342" s="17">
        <v>8.4271882709849102E-3</v>
      </c>
      <c r="AM342" s="17"/>
      <c r="AN342" s="17">
        <v>8.35423745718979E-3</v>
      </c>
      <c r="AO342" s="17">
        <v>8.9479036781266001E-3</v>
      </c>
      <c r="AP342" s="17"/>
      <c r="AQ342" s="17">
        <v>1.6511839058601201E-2</v>
      </c>
      <c r="AR342" s="17">
        <v>6.2405246656919901E-3</v>
      </c>
      <c r="AS342" s="17"/>
      <c r="AT342" s="17">
        <v>7.82013046567933E-3</v>
      </c>
      <c r="AU342" s="17">
        <v>1.11584985161977E-2</v>
      </c>
      <c r="AV342" s="17">
        <v>4.0049948240584799E-3</v>
      </c>
      <c r="AW342" s="17">
        <v>5.0681741400605404E-3</v>
      </c>
      <c r="AX342" s="17"/>
      <c r="AY342" s="17">
        <v>5.4888646515975801E-3</v>
      </c>
      <c r="AZ342" s="17">
        <v>8.6980257979890896E-3</v>
      </c>
      <c r="BA342" s="17"/>
      <c r="BB342" s="17">
        <v>1.21915792579091E-2</v>
      </c>
      <c r="BC342" s="17">
        <v>7.51940404314092E-3</v>
      </c>
      <c r="BD342" s="17"/>
      <c r="BE342" s="17">
        <v>6.0228112765825697E-3</v>
      </c>
      <c r="BF342" s="17">
        <v>8.5324206622547499E-3</v>
      </c>
      <c r="BG342" s="17"/>
      <c r="BH342" s="17">
        <v>1.6650769239545199E-2</v>
      </c>
      <c r="BI342" s="17">
        <v>7.7122592089059697E-3</v>
      </c>
      <c r="BJ342" s="17"/>
      <c r="BK342" s="17">
        <v>3.9282267876670704E-3</v>
      </c>
      <c r="BL342" s="17">
        <v>8.6387555936337894E-3</v>
      </c>
      <c r="BM342" s="17"/>
      <c r="BN342" s="17">
        <v>3.7464141035474701E-3</v>
      </c>
      <c r="BO342" s="17">
        <v>8.4530292640864098E-3</v>
      </c>
      <c r="BP342" s="17"/>
      <c r="BQ342" s="17">
        <v>1.1961323620474499E-2</v>
      </c>
      <c r="BR342" s="17">
        <v>8.2630819918002203E-3</v>
      </c>
      <c r="BS342" s="17"/>
      <c r="BT342" s="17">
        <v>2.7890400854846598E-4</v>
      </c>
      <c r="BU342" s="17">
        <v>8.9963424219406708E-3</v>
      </c>
      <c r="BV342" s="17"/>
      <c r="BW342" s="17">
        <v>1.27353039582531E-2</v>
      </c>
      <c r="BX342" s="17">
        <v>6.1062266305738702E-3</v>
      </c>
      <c r="BY342" s="17"/>
      <c r="BZ342" s="17">
        <v>1.27353039582531E-2</v>
      </c>
      <c r="CA342" s="17">
        <v>6.1062266305738702E-3</v>
      </c>
    </row>
    <row r="343" spans="2:79" x14ac:dyDescent="0.25">
      <c r="B343" t="s">
        <v>222</v>
      </c>
      <c r="C343" s="17">
        <v>6.3818066225116502E-3</v>
      </c>
      <c r="D343" s="17">
        <v>1.38547738470291E-2</v>
      </c>
      <c r="E343" s="17">
        <v>6.41127362205475E-3</v>
      </c>
      <c r="F343" s="17">
        <v>2.06145119804768E-3</v>
      </c>
      <c r="G343" s="17">
        <v>1.44721547486521E-2</v>
      </c>
      <c r="H343" s="17">
        <v>6.0309291310280099E-5</v>
      </c>
      <c r="I343" s="17">
        <v>4.8233914183218396E-3</v>
      </c>
      <c r="J343" s="17">
        <v>6.2269612984613802E-3</v>
      </c>
      <c r="K343" s="17">
        <v>6.51564928136233E-4</v>
      </c>
      <c r="L343" s="17">
        <v>3.1755261218906899E-4</v>
      </c>
      <c r="M343" s="17"/>
      <c r="N343" s="17">
        <v>6.6033039098999102E-3</v>
      </c>
      <c r="O343" s="17">
        <v>2.3828409770343898E-3</v>
      </c>
      <c r="P343" s="17">
        <v>1.0739784677454499E-2</v>
      </c>
      <c r="Q343" s="17">
        <v>2.3369778086128E-3</v>
      </c>
      <c r="R343" s="17"/>
      <c r="S343" s="17">
        <v>6.8185404427762997E-3</v>
      </c>
      <c r="T343" s="17">
        <v>1.28610210426259E-2</v>
      </c>
      <c r="U343" s="17">
        <v>8.2534780481575403E-3</v>
      </c>
      <c r="V343" s="17">
        <v>7.0043315388899196E-3</v>
      </c>
      <c r="W343" s="17">
        <v>2.5793150433131801E-4</v>
      </c>
      <c r="X343" s="17">
        <v>5.0061073608458099E-3</v>
      </c>
      <c r="Y343" s="17">
        <v>5.2912197974263199E-4</v>
      </c>
      <c r="Z343" s="17"/>
      <c r="AA343" s="17">
        <v>7.54280745276134E-3</v>
      </c>
      <c r="AB343" s="17">
        <v>5.7813404680595003E-3</v>
      </c>
      <c r="AC343" s="17"/>
      <c r="AD343" s="17">
        <v>1.30088326745782E-2</v>
      </c>
      <c r="AE343" s="17">
        <v>2.2244520769010602E-3</v>
      </c>
      <c r="AF343" s="17">
        <v>2.3160585236621498E-3</v>
      </c>
      <c r="AG343" s="17"/>
      <c r="AH343" s="17">
        <v>3.1949138584764702E-3</v>
      </c>
      <c r="AI343" s="17">
        <v>6.4997337548736303E-3</v>
      </c>
      <c r="AJ343" s="17"/>
      <c r="AK343" s="17">
        <v>9.7446609005387794E-3</v>
      </c>
      <c r="AL343" s="17">
        <v>4.1291266604084704E-3</v>
      </c>
      <c r="AM343" s="17"/>
      <c r="AN343" s="17">
        <v>6.3897898899512601E-3</v>
      </c>
      <c r="AO343" s="17">
        <v>2.3369778086128E-3</v>
      </c>
      <c r="AP343" s="17"/>
      <c r="AQ343" s="17">
        <v>6.6443582010214004E-3</v>
      </c>
      <c r="AR343" s="17">
        <v>6.3137295948224297E-3</v>
      </c>
      <c r="AS343" s="17"/>
      <c r="AT343" s="17">
        <v>1.2106578039850701E-2</v>
      </c>
      <c r="AU343" s="17">
        <v>3.9637821554230901E-3</v>
      </c>
      <c r="AV343" s="17">
        <v>8.1982765727316696E-4</v>
      </c>
      <c r="AW343" s="17">
        <v>0</v>
      </c>
      <c r="AX343" s="17"/>
      <c r="AY343" s="17">
        <v>9.5836814320731701E-4</v>
      </c>
      <c r="AZ343" s="17">
        <v>7.0300345422224398E-3</v>
      </c>
      <c r="BA343" s="17"/>
      <c r="BB343" s="17">
        <v>4.0493666981375699E-3</v>
      </c>
      <c r="BC343" s="17">
        <v>6.89025834181284E-3</v>
      </c>
      <c r="BD343" s="17"/>
      <c r="BE343" s="17">
        <v>1.223041253797E-2</v>
      </c>
      <c r="BF343" s="17">
        <v>5.9379731790310999E-3</v>
      </c>
      <c r="BG343" s="17"/>
      <c r="BH343" s="17">
        <v>1.7102688311105899E-2</v>
      </c>
      <c r="BI343" s="17">
        <v>5.5506060509904103E-3</v>
      </c>
      <c r="BJ343" s="17"/>
      <c r="BK343" s="17">
        <v>3.8500385896791202E-4</v>
      </c>
      <c r="BL343" s="17">
        <v>6.76561446398563E-3</v>
      </c>
      <c r="BM343" s="17"/>
      <c r="BN343" s="17">
        <v>1.3159568944551699E-3</v>
      </c>
      <c r="BO343" s="17">
        <v>6.48910564024947E-3</v>
      </c>
      <c r="BP343" s="17"/>
      <c r="BQ343" s="17">
        <v>1.8198314089901599E-3</v>
      </c>
      <c r="BR343" s="17">
        <v>6.4986101481459002E-3</v>
      </c>
      <c r="BS343" s="17"/>
      <c r="BT343" s="17">
        <v>5.8375542727526295E-4</v>
      </c>
      <c r="BU343" s="17">
        <v>6.8419286863063101E-3</v>
      </c>
      <c r="BV343" s="17"/>
      <c r="BW343" s="17">
        <v>7.5689608411267199E-3</v>
      </c>
      <c r="BX343" s="17">
        <v>5.7721749919998804E-3</v>
      </c>
      <c r="BY343" s="17"/>
      <c r="BZ343" s="17">
        <v>7.5689608411267199E-3</v>
      </c>
      <c r="CA343" s="17">
        <v>5.7721749919998804E-3</v>
      </c>
    </row>
    <row r="344" spans="2:79" x14ac:dyDescent="0.25">
      <c r="B344" t="s">
        <v>75</v>
      </c>
      <c r="C344" s="17">
        <v>8.0469600204688702E-3</v>
      </c>
      <c r="D344" s="17">
        <v>1.32485646837943E-2</v>
      </c>
      <c r="E344" s="17">
        <v>1.4478839109141601E-2</v>
      </c>
      <c r="F344" s="17">
        <v>2.4502248031190002E-4</v>
      </c>
      <c r="G344" s="17">
        <v>5.53369745254325E-3</v>
      </c>
      <c r="H344" s="17">
        <v>2.4730718776075598E-3</v>
      </c>
      <c r="I344" s="17">
        <v>3.1183147889011502E-3</v>
      </c>
      <c r="J344" s="17">
        <v>2.4117192396384001E-2</v>
      </c>
      <c r="K344" s="17">
        <v>2.7090148883454098E-4</v>
      </c>
      <c r="L344" s="17">
        <v>1.96215842606094E-2</v>
      </c>
      <c r="M344" s="17"/>
      <c r="N344" s="17">
        <v>8.2728721846621698E-3</v>
      </c>
      <c r="O344" s="17">
        <v>4.80269852367612E-3</v>
      </c>
      <c r="P344" s="17">
        <v>5.1866677164691902E-3</v>
      </c>
      <c r="Q344" s="17">
        <v>1.45047851424655E-2</v>
      </c>
      <c r="R344" s="17"/>
      <c r="S344" s="17">
        <v>4.5741727696467301E-5</v>
      </c>
      <c r="T344" s="17">
        <v>0</v>
      </c>
      <c r="U344" s="17">
        <v>2.49482488993754E-3</v>
      </c>
      <c r="V344" s="17">
        <v>1.3680887763287301E-2</v>
      </c>
      <c r="W344" s="17">
        <v>1.1172597822579001E-2</v>
      </c>
      <c r="X344" s="17">
        <v>4.8376163697466104E-3</v>
      </c>
      <c r="Y344" s="17">
        <v>3.8969837110379101E-3</v>
      </c>
      <c r="Z344" s="17"/>
      <c r="AA344" s="17">
        <v>1.9662009155661398E-3</v>
      </c>
      <c r="AB344" s="17">
        <v>1.11919104294066E-2</v>
      </c>
      <c r="AC344" s="17"/>
      <c r="AD344" s="17">
        <v>1.4544937362712901E-3</v>
      </c>
      <c r="AE344" s="17">
        <v>1.1105712416674501E-2</v>
      </c>
      <c r="AF344" s="17">
        <v>3.4775952063121701E-4</v>
      </c>
      <c r="AG344" s="17"/>
      <c r="AH344" s="17">
        <v>3.38859923786072E-4</v>
      </c>
      <c r="AI344" s="17">
        <v>8.3321889903981705E-3</v>
      </c>
      <c r="AJ344" s="17"/>
      <c r="AK344" s="17">
        <v>5.4276191311325899E-3</v>
      </c>
      <c r="AL344" s="17">
        <v>9.8015816149516904E-3</v>
      </c>
      <c r="AM344" s="17"/>
      <c r="AN344" s="17">
        <v>8.0342142288917402E-3</v>
      </c>
      <c r="AO344" s="17">
        <v>1.45047851424655E-2</v>
      </c>
      <c r="AP344" s="17"/>
      <c r="AQ344" s="17">
        <v>2.8107475467271302E-4</v>
      </c>
      <c r="AR344" s="17">
        <v>1.0060577265779899E-2</v>
      </c>
      <c r="AS344" s="17"/>
      <c r="AT344" s="17">
        <v>1.8213011839227099E-2</v>
      </c>
      <c r="AU344" s="17">
        <v>1.2286766399898E-3</v>
      </c>
      <c r="AV344" s="17">
        <v>2.7622188484475998E-3</v>
      </c>
      <c r="AW344" s="17">
        <v>2.4160924081381499E-3</v>
      </c>
      <c r="AX344" s="17"/>
      <c r="AY344" s="17">
        <v>2.65355462603061E-4</v>
      </c>
      <c r="AZ344" s="17">
        <v>8.9770440167760198E-3</v>
      </c>
      <c r="BA344" s="17"/>
      <c r="BB344" s="17">
        <v>1.26549834731206E-2</v>
      </c>
      <c r="BC344" s="17">
        <v>7.0427242191371097E-3</v>
      </c>
      <c r="BD344" s="17"/>
      <c r="BE344" s="17">
        <v>3.71493083864404E-4</v>
      </c>
      <c r="BF344" s="17">
        <v>8.6294285557125001E-3</v>
      </c>
      <c r="BG344" s="17"/>
      <c r="BH344" s="17">
        <v>6.5166374570893503E-3</v>
      </c>
      <c r="BI344" s="17">
        <v>8.1656074439029093E-3</v>
      </c>
      <c r="BJ344" s="17"/>
      <c r="BK344" s="17">
        <v>1.9635897386080601E-2</v>
      </c>
      <c r="BL344" s="17">
        <v>7.3052439409751696E-3</v>
      </c>
      <c r="BM344" s="17"/>
      <c r="BN344" s="17">
        <v>2.6767959265297601E-4</v>
      </c>
      <c r="BO344" s="17">
        <v>8.2117318146239099E-3</v>
      </c>
      <c r="BP344" s="17"/>
      <c r="BQ344" s="17">
        <v>1.7964988558130699E-5</v>
      </c>
      <c r="BR344" s="17">
        <v>8.2525321428792205E-3</v>
      </c>
      <c r="BS344" s="17"/>
      <c r="BT344" s="17">
        <v>7.1997367308567703E-6</v>
      </c>
      <c r="BU344" s="17">
        <v>8.6849797566876802E-3</v>
      </c>
      <c r="BV344" s="17"/>
      <c r="BW344" s="17">
        <v>1.89818909741035E-3</v>
      </c>
      <c r="BX344" s="17">
        <v>1.1204498598599399E-2</v>
      </c>
      <c r="BY344" s="17"/>
      <c r="BZ344" s="17">
        <v>1.89818909741035E-3</v>
      </c>
      <c r="CA344" s="17">
        <v>1.1204498598599399E-2</v>
      </c>
    </row>
    <row r="345" spans="2:79" x14ac:dyDescent="0.25">
      <c r="B345" t="s">
        <v>223</v>
      </c>
      <c r="C345" s="17">
        <v>0.92125173148832395</v>
      </c>
      <c r="D345" s="17">
        <v>0.864708791598917</v>
      </c>
      <c r="E345" s="17">
        <v>0.926508302837875</v>
      </c>
      <c r="F345" s="17">
        <v>0.96330942564152799</v>
      </c>
      <c r="G345" s="17">
        <v>0.91920425084540702</v>
      </c>
      <c r="H345" s="17">
        <v>0.95978519339996804</v>
      </c>
      <c r="I345" s="17">
        <v>0.88610613486017797</v>
      </c>
      <c r="J345" s="17">
        <v>0.90628739573196604</v>
      </c>
      <c r="K345" s="17">
        <v>0.93044892812025004</v>
      </c>
      <c r="L345" s="17">
        <v>0.96818731022572901</v>
      </c>
      <c r="M345" s="17"/>
      <c r="N345" s="17">
        <v>0.92235034904816304</v>
      </c>
      <c r="O345" s="17">
        <v>0.90656924742976697</v>
      </c>
      <c r="P345" s="17">
        <v>0.90766639796943904</v>
      </c>
      <c r="Q345" s="17">
        <v>0.91771812651832096</v>
      </c>
      <c r="R345" s="17"/>
      <c r="S345" s="17">
        <v>0.92749015882622698</v>
      </c>
      <c r="T345" s="17">
        <v>0.91613933688000904</v>
      </c>
      <c r="U345" s="17">
        <v>0.92293475055757701</v>
      </c>
      <c r="V345" s="17">
        <v>0.90406512115215198</v>
      </c>
      <c r="W345" s="17">
        <v>0.95580096955858895</v>
      </c>
      <c r="X345" s="17">
        <v>0.94537102934825201</v>
      </c>
      <c r="Y345" s="17">
        <v>0.93956729458177302</v>
      </c>
      <c r="Z345" s="17"/>
      <c r="AA345" s="17">
        <v>0.93124564013766198</v>
      </c>
      <c r="AB345" s="17">
        <v>0.91608291184732105</v>
      </c>
      <c r="AC345" s="17"/>
      <c r="AD345" s="17">
        <v>0.92937134054580695</v>
      </c>
      <c r="AE345" s="17">
        <v>0.94699729984803105</v>
      </c>
      <c r="AF345" s="17">
        <v>0.93713641814541604</v>
      </c>
      <c r="AG345" s="17"/>
      <c r="AH345" s="17">
        <v>0.96105859082617895</v>
      </c>
      <c r="AI345" s="17">
        <v>0.91977872655291204</v>
      </c>
      <c r="AJ345" s="17"/>
      <c r="AK345" s="17">
        <v>0.92058943739799903</v>
      </c>
      <c r="AL345" s="17">
        <v>0.92169538336941803</v>
      </c>
      <c r="AM345" s="17"/>
      <c r="AN345" s="17">
        <v>0.92125870575467705</v>
      </c>
      <c r="AO345" s="17">
        <v>0.91771812651832096</v>
      </c>
      <c r="AP345" s="17"/>
      <c r="AQ345" s="17">
        <v>0.94087226114891798</v>
      </c>
      <c r="AR345" s="17">
        <v>0.91616432219311805</v>
      </c>
      <c r="AS345" s="17"/>
      <c r="AT345" s="17">
        <v>0.88681867306432305</v>
      </c>
      <c r="AU345" s="17">
        <v>0.93410644673438403</v>
      </c>
      <c r="AV345" s="17">
        <v>0.96367592600397201</v>
      </c>
      <c r="AW345" s="17">
        <v>0.90799994190015698</v>
      </c>
      <c r="AX345" s="17"/>
      <c r="AY345" s="17">
        <v>0.94789528504668297</v>
      </c>
      <c r="AZ345" s="17">
        <v>0.91806720282394505</v>
      </c>
      <c r="BA345" s="17"/>
      <c r="BB345" s="17">
        <v>0.91052475479923101</v>
      </c>
      <c r="BC345" s="17">
        <v>0.923588688550949</v>
      </c>
      <c r="BD345" s="17"/>
      <c r="BE345" s="17">
        <v>0.92659555732664101</v>
      </c>
      <c r="BF345" s="17">
        <v>0.92084620431527298</v>
      </c>
      <c r="BG345" s="17"/>
      <c r="BH345" s="17">
        <v>0.87778906932040401</v>
      </c>
      <c r="BI345" s="17">
        <v>0.92462143471639302</v>
      </c>
      <c r="BJ345" s="17"/>
      <c r="BK345" s="17">
        <v>0.87299703990397903</v>
      </c>
      <c r="BL345" s="17">
        <v>0.92434013204913101</v>
      </c>
      <c r="BM345" s="17"/>
      <c r="BN345" s="17">
        <v>0.88926690227622496</v>
      </c>
      <c r="BO345" s="17">
        <v>0.92192919744985102</v>
      </c>
      <c r="BP345" s="17"/>
      <c r="BQ345" s="17">
        <v>0.93346061388182999</v>
      </c>
      <c r="BR345" s="17">
        <v>0.92093913870978605</v>
      </c>
      <c r="BS345" s="17"/>
      <c r="BT345" s="17">
        <v>0.96639021079950205</v>
      </c>
      <c r="BU345" s="17">
        <v>0.91766962957893095</v>
      </c>
      <c r="BV345" s="17"/>
      <c r="BW345" s="17">
        <v>0.93131539894471904</v>
      </c>
      <c r="BX345" s="17">
        <v>0.91608380140462498</v>
      </c>
      <c r="BY345" s="17"/>
      <c r="BZ345" s="17">
        <v>0.93131539894471904</v>
      </c>
      <c r="CA345" s="17">
        <v>0.91608380140462498</v>
      </c>
    </row>
    <row r="346" spans="2:79" x14ac:dyDescent="0.25">
      <c r="B346" t="s">
        <v>224</v>
      </c>
      <c r="C346" s="17">
        <v>1.47372134890193E-2</v>
      </c>
      <c r="D346" s="17">
        <v>2.8743263994193E-2</v>
      </c>
      <c r="E346" s="17">
        <v>1.4289156330502E-2</v>
      </c>
      <c r="F346" s="17">
        <v>4.9078600999510899E-3</v>
      </c>
      <c r="G346" s="17">
        <v>2.0895384281006801E-2</v>
      </c>
      <c r="H346" s="17">
        <v>7.4690443697235601E-3</v>
      </c>
      <c r="I346" s="17">
        <v>1.9245923133765198E-2</v>
      </c>
      <c r="J346" s="17">
        <v>1.49127883218243E-2</v>
      </c>
      <c r="K346" s="17">
        <v>3.26275056651565E-3</v>
      </c>
      <c r="L346" s="17">
        <v>3.49751734090872E-4</v>
      </c>
      <c r="M346" s="17"/>
      <c r="N346" s="17">
        <v>1.4262410386890601E-2</v>
      </c>
      <c r="O346" s="17">
        <v>2.1431902496560701E-2</v>
      </c>
      <c r="P346" s="17">
        <v>1.9460615060879299E-2</v>
      </c>
      <c r="Q346" s="17">
        <v>1.1284881486739401E-2</v>
      </c>
      <c r="R346" s="17"/>
      <c r="S346" s="17">
        <v>1.02043782775081E-2</v>
      </c>
      <c r="T346" s="17">
        <v>3.3088251706418999E-2</v>
      </c>
      <c r="U346" s="17">
        <v>1.55372828649474E-2</v>
      </c>
      <c r="V346" s="17">
        <v>2.0101510918713799E-2</v>
      </c>
      <c r="W346" s="17">
        <v>5.4363088937152502E-3</v>
      </c>
      <c r="X346" s="17">
        <v>6.2713981423962199E-3</v>
      </c>
      <c r="Y346" s="17">
        <v>6.3028124888161998E-3</v>
      </c>
      <c r="Z346" s="17"/>
      <c r="AA346" s="17">
        <v>2.0261408212091801E-2</v>
      </c>
      <c r="AB346" s="17">
        <v>1.1880116512529799E-2</v>
      </c>
      <c r="AC346" s="17"/>
      <c r="AD346" s="17">
        <v>3.1643866943690403E-2</v>
      </c>
      <c r="AE346" s="17">
        <v>1.0964705654321699E-2</v>
      </c>
      <c r="AF346" s="17">
        <v>1.2096716803838401E-2</v>
      </c>
      <c r="AG346" s="17"/>
      <c r="AH346" s="17">
        <v>7.9431913843649293E-3</v>
      </c>
      <c r="AI346" s="17">
        <v>1.49886181026441E-2</v>
      </c>
      <c r="AJ346" s="17"/>
      <c r="AK346" s="17">
        <v>1.7992910777509599E-2</v>
      </c>
      <c r="AL346" s="17">
        <v>1.2556314931393401E-2</v>
      </c>
      <c r="AM346" s="17"/>
      <c r="AN346" s="17">
        <v>1.4744027347141E-2</v>
      </c>
      <c r="AO346" s="17">
        <v>1.1284881486739401E-2</v>
      </c>
      <c r="AP346" s="17"/>
      <c r="AQ346" s="17">
        <v>2.3156197259622601E-2</v>
      </c>
      <c r="AR346" s="17">
        <v>1.2554254260514401E-2</v>
      </c>
      <c r="AS346" s="17"/>
      <c r="AT346" s="17">
        <v>1.9926708505530102E-2</v>
      </c>
      <c r="AU346" s="17">
        <v>1.5122280671620801E-2</v>
      </c>
      <c r="AV346" s="17">
        <v>4.8248224813316502E-3</v>
      </c>
      <c r="AW346" s="17">
        <v>5.0681741400605404E-3</v>
      </c>
      <c r="AX346" s="17"/>
      <c r="AY346" s="17">
        <v>6.4472327948048901E-3</v>
      </c>
      <c r="AZ346" s="17">
        <v>1.57280603402115E-2</v>
      </c>
      <c r="BA346" s="17"/>
      <c r="BB346" s="17">
        <v>1.62409459560467E-2</v>
      </c>
      <c r="BC346" s="17">
        <v>1.44096623849538E-2</v>
      </c>
      <c r="BD346" s="17"/>
      <c r="BE346" s="17">
        <v>1.8253223814552501E-2</v>
      </c>
      <c r="BF346" s="17">
        <v>1.44703938412858E-2</v>
      </c>
      <c r="BG346" s="17"/>
      <c r="BH346" s="17">
        <v>3.3753457550651102E-2</v>
      </c>
      <c r="BI346" s="17">
        <v>1.32628652598964E-2</v>
      </c>
      <c r="BJ346" s="17"/>
      <c r="BK346" s="17">
        <v>4.3132306466349803E-3</v>
      </c>
      <c r="BL346" s="17">
        <v>1.5404370057619399E-2</v>
      </c>
      <c r="BM346" s="17"/>
      <c r="BN346" s="17">
        <v>5.0623709980026398E-3</v>
      </c>
      <c r="BO346" s="17">
        <v>1.4942134904335901E-2</v>
      </c>
      <c r="BP346" s="17"/>
      <c r="BQ346" s="17">
        <v>1.37811550294647E-2</v>
      </c>
      <c r="BR346" s="17">
        <v>1.47616921399461E-2</v>
      </c>
      <c r="BS346" s="17"/>
      <c r="BT346" s="17">
        <v>8.6265943582372996E-4</v>
      </c>
      <c r="BU346" s="17">
        <v>1.5838271108246999E-2</v>
      </c>
      <c r="BV346" s="17"/>
      <c r="BW346" s="17">
        <v>2.0304264799379801E-2</v>
      </c>
      <c r="BX346" s="17">
        <v>1.18784016225738E-2</v>
      </c>
      <c r="BY346" s="17"/>
      <c r="BZ346" s="17">
        <v>2.0304264799379801E-2</v>
      </c>
      <c r="CA346" s="17">
        <v>1.18784016225738E-2</v>
      </c>
    </row>
    <row r="347" spans="2:79" x14ac:dyDescent="0.25">
      <c r="B347" t="s">
        <v>166</v>
      </c>
      <c r="C347" s="17">
        <v>0.90651451799930405</v>
      </c>
      <c r="D347" s="17">
        <v>0.83596552760472398</v>
      </c>
      <c r="E347" s="17">
        <v>0.91221914650737301</v>
      </c>
      <c r="F347" s="17">
        <v>0.95840156554157696</v>
      </c>
      <c r="G347" s="17">
        <v>0.89830886656440001</v>
      </c>
      <c r="H347" s="17">
        <v>0.95231614903024397</v>
      </c>
      <c r="I347" s="17">
        <v>0.86686021172641303</v>
      </c>
      <c r="J347" s="17">
        <v>0.89137460741014096</v>
      </c>
      <c r="K347" s="17">
        <v>0.927186177553735</v>
      </c>
      <c r="L347" s="17">
        <v>0.96783755849163899</v>
      </c>
      <c r="M347" s="17"/>
      <c r="N347" s="17">
        <v>0.90808793866127202</v>
      </c>
      <c r="O347" s="17">
        <v>0.88513734493320695</v>
      </c>
      <c r="P347" s="17">
        <v>0.88820578290855901</v>
      </c>
      <c r="Q347" s="17">
        <v>0.90643324503158196</v>
      </c>
      <c r="R347" s="17"/>
      <c r="S347" s="17">
        <v>0.91728578054871801</v>
      </c>
      <c r="T347" s="17">
        <v>0.88305108517358999</v>
      </c>
      <c r="U347" s="17">
        <v>0.90739746769262997</v>
      </c>
      <c r="V347" s="17">
        <v>0.88396361023343795</v>
      </c>
      <c r="W347" s="17">
        <v>0.95036466066487402</v>
      </c>
      <c r="X347" s="17">
        <v>0.93909963120585604</v>
      </c>
      <c r="Y347" s="17">
        <v>0.93326448209295698</v>
      </c>
      <c r="Z347" s="17"/>
      <c r="AA347" s="17">
        <v>0.91098423192557099</v>
      </c>
      <c r="AB347" s="17">
        <v>0.90420279533479098</v>
      </c>
      <c r="AC347" s="17"/>
      <c r="AD347" s="17">
        <v>0.89772747360211702</v>
      </c>
      <c r="AE347" s="17">
        <v>0.93603259419370999</v>
      </c>
      <c r="AF347" s="17">
        <v>0.92503970134157798</v>
      </c>
      <c r="AG347" s="17"/>
      <c r="AH347" s="17">
        <v>0.953115399441814</v>
      </c>
      <c r="AI347" s="17">
        <v>0.90479010845026797</v>
      </c>
      <c r="AJ347" s="17"/>
      <c r="AK347" s="17">
        <v>0.90259652662048995</v>
      </c>
      <c r="AL347" s="17">
        <v>0.90913906843802395</v>
      </c>
      <c r="AM347" s="17"/>
      <c r="AN347" s="17">
        <v>0.90651467840753597</v>
      </c>
      <c r="AO347" s="17">
        <v>0.90643324503158196</v>
      </c>
      <c r="AP347" s="17"/>
      <c r="AQ347" s="17">
        <v>0.91771606388929605</v>
      </c>
      <c r="AR347" s="17">
        <v>0.90361006793260401</v>
      </c>
      <c r="AS347" s="17"/>
      <c r="AT347" s="17">
        <v>0.86689196455879303</v>
      </c>
      <c r="AU347" s="17">
        <v>0.91898416606276301</v>
      </c>
      <c r="AV347" s="17">
        <v>0.95885110352264002</v>
      </c>
      <c r="AW347" s="17">
        <v>0.90293176776009598</v>
      </c>
      <c r="AX347" s="17"/>
      <c r="AY347" s="17">
        <v>0.941448052251878</v>
      </c>
      <c r="AZ347" s="17">
        <v>0.90233914248373304</v>
      </c>
      <c r="BA347" s="17"/>
      <c r="BB347" s="17">
        <v>0.89428380884318404</v>
      </c>
      <c r="BC347" s="17">
        <v>0.909179026165995</v>
      </c>
      <c r="BD347" s="17"/>
      <c r="BE347" s="17">
        <v>0.90834233351208804</v>
      </c>
      <c r="BF347" s="17">
        <v>0.90637581047398696</v>
      </c>
      <c r="BG347" s="17"/>
      <c r="BH347" s="17">
        <v>0.84403561176975295</v>
      </c>
      <c r="BI347" s="17">
        <v>0.91135856945649696</v>
      </c>
      <c r="BJ347" s="17"/>
      <c r="BK347" s="17">
        <v>0.86868380925734401</v>
      </c>
      <c r="BL347" s="17">
        <v>0.90893576199151105</v>
      </c>
      <c r="BM347" s="17"/>
      <c r="BN347" s="17">
        <v>0.88420453127822196</v>
      </c>
      <c r="BO347" s="17">
        <v>0.90698706254551498</v>
      </c>
      <c r="BP347" s="17"/>
      <c r="BQ347" s="17">
        <v>0.91967945885236502</v>
      </c>
      <c r="BR347" s="17">
        <v>0.90617744656983901</v>
      </c>
      <c r="BS347" s="17"/>
      <c r="BT347" s="17">
        <v>0.96552755136367796</v>
      </c>
      <c r="BU347" s="17">
        <v>0.90183135847068396</v>
      </c>
      <c r="BV347" s="17"/>
      <c r="BW347" s="17">
        <v>0.91101113414533896</v>
      </c>
      <c r="BX347" s="17">
        <v>0.90420539978205094</v>
      </c>
      <c r="BY347" s="17"/>
      <c r="BZ347" s="17">
        <v>0.91101113414533896</v>
      </c>
      <c r="CA347" s="17">
        <v>0.90420539978205094</v>
      </c>
    </row>
    <row r="348" spans="2:79" x14ac:dyDescent="0.25">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c r="CA348" s="17"/>
    </row>
    <row r="349" spans="2:79" x14ac:dyDescent="0.25">
      <c r="B349" s="6" t="s">
        <v>233</v>
      </c>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c r="CA349" s="17"/>
    </row>
    <row r="350" spans="2:79" x14ac:dyDescent="0.25">
      <c r="B350" s="24" t="s">
        <v>77</v>
      </c>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c r="CA350" s="17"/>
    </row>
    <row r="351" spans="2:79" x14ac:dyDescent="0.25">
      <c r="B351" t="s">
        <v>218</v>
      </c>
      <c r="C351" s="17">
        <v>0.66613575961152804</v>
      </c>
      <c r="D351" s="17">
        <v>0.713542234052012</v>
      </c>
      <c r="E351" s="17">
        <v>0.76338931315338798</v>
      </c>
      <c r="F351" s="17">
        <v>0.76979528663376195</v>
      </c>
      <c r="G351" s="17">
        <v>0.68957836377941795</v>
      </c>
      <c r="H351" s="17">
        <v>0.63031610900402402</v>
      </c>
      <c r="I351" s="17">
        <v>0.55602793839082898</v>
      </c>
      <c r="J351" s="17">
        <v>0.45062553028668501</v>
      </c>
      <c r="K351" s="17">
        <v>0.619385348419904</v>
      </c>
      <c r="L351" s="17">
        <v>0.65361691564027702</v>
      </c>
      <c r="M351" s="17"/>
      <c r="N351" s="17">
        <v>0.669247769035893</v>
      </c>
      <c r="O351" s="17">
        <v>0.63057424903307402</v>
      </c>
      <c r="P351" s="17">
        <v>0.59275273730256395</v>
      </c>
      <c r="Q351" s="17">
        <v>0.64446707114613899</v>
      </c>
      <c r="R351" s="17"/>
      <c r="S351" s="17">
        <v>0.66011493600587601</v>
      </c>
      <c r="T351" s="17">
        <v>0.61149691244288595</v>
      </c>
      <c r="U351" s="17">
        <v>0.70157867669787699</v>
      </c>
      <c r="V351" s="17">
        <v>0.66552396596239605</v>
      </c>
      <c r="W351" s="17">
        <v>0.68754336988212705</v>
      </c>
      <c r="X351" s="17">
        <v>0.71323300215340402</v>
      </c>
      <c r="Y351" s="17">
        <v>0.71017964707619397</v>
      </c>
      <c r="Z351" s="17"/>
      <c r="AA351" s="17">
        <v>0.70007273591861696</v>
      </c>
      <c r="AB351" s="17">
        <v>0.64858365704113696</v>
      </c>
      <c r="AC351" s="17"/>
      <c r="AD351" s="17">
        <v>0.70142160658675101</v>
      </c>
      <c r="AE351" s="17">
        <v>0.75458905564621903</v>
      </c>
      <c r="AF351" s="17">
        <v>0.692193882878678</v>
      </c>
      <c r="AG351" s="17"/>
      <c r="AH351" s="17">
        <v>0.71698662664944501</v>
      </c>
      <c r="AI351" s="17">
        <v>0.66425408445898604</v>
      </c>
      <c r="AJ351" s="17"/>
      <c r="AK351" s="17">
        <v>0.683322493534539</v>
      </c>
      <c r="AL351" s="17">
        <v>0.65462285779614504</v>
      </c>
      <c r="AM351" s="17"/>
      <c r="AN351" s="17">
        <v>0.66617852704200398</v>
      </c>
      <c r="AO351" s="17">
        <v>0.64446707114613899</v>
      </c>
      <c r="AP351" s="17"/>
      <c r="AQ351" s="17">
        <v>0.75354344434943199</v>
      </c>
      <c r="AR351" s="17">
        <v>0.64347181141541598</v>
      </c>
      <c r="AS351" s="17"/>
      <c r="AT351" s="17">
        <v>0.63322920115767101</v>
      </c>
      <c r="AU351" s="17">
        <v>0.68938275218651202</v>
      </c>
      <c r="AV351" s="17">
        <v>0.68795137055974698</v>
      </c>
      <c r="AW351" s="17">
        <v>0.62411086244944203</v>
      </c>
      <c r="AX351" s="17"/>
      <c r="AY351" s="17">
        <v>0.71323857448886896</v>
      </c>
      <c r="AZ351" s="17">
        <v>0.66050587004663697</v>
      </c>
      <c r="BA351" s="17"/>
      <c r="BB351" s="17">
        <v>0.629863244088393</v>
      </c>
      <c r="BC351" s="17">
        <v>0.674037120514969</v>
      </c>
      <c r="BD351" s="17"/>
      <c r="BE351" s="17">
        <v>0.69589202923399296</v>
      </c>
      <c r="BF351" s="17">
        <v>0.66387764412168704</v>
      </c>
      <c r="BG351" s="17"/>
      <c r="BH351" s="17">
        <v>0.64347587100658299</v>
      </c>
      <c r="BI351" s="17">
        <v>0.66789260320948296</v>
      </c>
      <c r="BJ351" s="17"/>
      <c r="BK351" s="17">
        <v>0.64854271403601105</v>
      </c>
      <c r="BL351" s="17">
        <v>0.66726175109624697</v>
      </c>
      <c r="BM351" s="17"/>
      <c r="BN351" s="17">
        <v>0.56348763305558602</v>
      </c>
      <c r="BO351" s="17">
        <v>0.66830993447721398</v>
      </c>
      <c r="BP351" s="17"/>
      <c r="BQ351" s="17">
        <v>0.78094517433396304</v>
      </c>
      <c r="BR351" s="17">
        <v>0.66319621176483201</v>
      </c>
      <c r="BS351" s="17"/>
      <c r="BT351" s="17">
        <v>0.82123529569642595</v>
      </c>
      <c r="BU351" s="17">
        <v>0.65382736214590897</v>
      </c>
      <c r="BV351" s="17"/>
      <c r="BW351" s="17">
        <v>0.70038815265316301</v>
      </c>
      <c r="BX351" s="17">
        <v>0.64854634966674296</v>
      </c>
      <c r="BY351" s="17"/>
      <c r="BZ351" s="17">
        <v>0.70038815265316301</v>
      </c>
      <c r="CA351" s="17">
        <v>0.64854634966674296</v>
      </c>
    </row>
    <row r="352" spans="2:79" x14ac:dyDescent="0.25">
      <c r="B352" t="s">
        <v>219</v>
      </c>
      <c r="C352" s="17">
        <v>0.23795797620039499</v>
      </c>
      <c r="D352" s="17">
        <v>0.222677354741322</v>
      </c>
      <c r="E352" s="17">
        <v>0.175674825479466</v>
      </c>
      <c r="F352" s="17">
        <v>0.15429140029659899</v>
      </c>
      <c r="G352" s="17">
        <v>0.20830302692943101</v>
      </c>
      <c r="H352" s="17">
        <v>0.28054238914833401</v>
      </c>
      <c r="I352" s="17">
        <v>0.35474672950932501</v>
      </c>
      <c r="J352" s="17">
        <v>0.27898300313345098</v>
      </c>
      <c r="K352" s="17">
        <v>0.22459474071002999</v>
      </c>
      <c r="L352" s="17">
        <v>0.28311530382343902</v>
      </c>
      <c r="M352" s="17"/>
      <c r="N352" s="17">
        <v>0.23582435136006399</v>
      </c>
      <c r="O352" s="17">
        <v>0.26208375392862698</v>
      </c>
      <c r="P352" s="17">
        <v>0.28722262930731302</v>
      </c>
      <c r="Q352" s="17">
        <v>0.265761148578951</v>
      </c>
      <c r="R352" s="17"/>
      <c r="S352" s="17">
        <v>0.227459642616855</v>
      </c>
      <c r="T352" s="17">
        <v>0.28720197200541298</v>
      </c>
      <c r="U352" s="17">
        <v>0.24963123633011</v>
      </c>
      <c r="V352" s="17">
        <v>0.22998345715384899</v>
      </c>
      <c r="W352" s="17">
        <v>0.24202781083147001</v>
      </c>
      <c r="X352" s="17">
        <v>0.224200753557426</v>
      </c>
      <c r="Y352" s="17">
        <v>0.22791611519556301</v>
      </c>
      <c r="Z352" s="17"/>
      <c r="AA352" s="17">
        <v>0.22323598196543101</v>
      </c>
      <c r="AB352" s="17">
        <v>0.245572147554806</v>
      </c>
      <c r="AC352" s="17"/>
      <c r="AD352" s="17">
        <v>0.23334476065754201</v>
      </c>
      <c r="AE352" s="17">
        <v>0.185983131574396</v>
      </c>
      <c r="AF352" s="17">
        <v>0.22585482186330499</v>
      </c>
      <c r="AG352" s="17"/>
      <c r="AH352" s="17">
        <v>0.246474651823993</v>
      </c>
      <c r="AI352" s="17">
        <v>0.23764282686594501</v>
      </c>
      <c r="AJ352" s="17"/>
      <c r="AK352" s="17">
        <v>0.23960362631700999</v>
      </c>
      <c r="AL352" s="17">
        <v>0.236855602224052</v>
      </c>
      <c r="AM352" s="17"/>
      <c r="AN352" s="17">
        <v>0.237903101155991</v>
      </c>
      <c r="AO352" s="17">
        <v>0.265761148578951</v>
      </c>
      <c r="AP352" s="17"/>
      <c r="AQ352" s="17">
        <v>0.168178804080091</v>
      </c>
      <c r="AR352" s="17">
        <v>0.25605102541962799</v>
      </c>
      <c r="AS352" s="17"/>
      <c r="AT352" s="17">
        <v>0.23770820047928001</v>
      </c>
      <c r="AU352" s="17">
        <v>0.229224449466334</v>
      </c>
      <c r="AV352" s="17">
        <v>0.24783931469050599</v>
      </c>
      <c r="AW352" s="17">
        <v>0.313676243900464</v>
      </c>
      <c r="AX352" s="17"/>
      <c r="AY352" s="17">
        <v>0.205583268431167</v>
      </c>
      <c r="AZ352" s="17">
        <v>0.24182751202136399</v>
      </c>
      <c r="BA352" s="17"/>
      <c r="BB352" s="17">
        <v>0.25925283382202302</v>
      </c>
      <c r="BC352" s="17">
        <v>0.233319802974573</v>
      </c>
      <c r="BD352" s="17"/>
      <c r="BE352" s="17">
        <v>0.177340664410544</v>
      </c>
      <c r="BF352" s="17">
        <v>0.24255804510828899</v>
      </c>
      <c r="BG352" s="17"/>
      <c r="BH352" s="17">
        <v>0.25652631834726902</v>
      </c>
      <c r="BI352" s="17">
        <v>0.23651835425016801</v>
      </c>
      <c r="BJ352" s="17"/>
      <c r="BK352" s="17">
        <v>0.21952545173917601</v>
      </c>
      <c r="BL352" s="17">
        <v>0.23913769607869101</v>
      </c>
      <c r="BM352" s="17"/>
      <c r="BN352" s="17">
        <v>0.28096750452556501</v>
      </c>
      <c r="BO352" s="17">
        <v>0.237046997709047</v>
      </c>
      <c r="BP352" s="17"/>
      <c r="BQ352" s="17">
        <v>0.18341034339071399</v>
      </c>
      <c r="BR352" s="17">
        <v>0.239354598393406</v>
      </c>
      <c r="BS352" s="17"/>
      <c r="BT352" s="17">
        <v>0.150045954409293</v>
      </c>
      <c r="BU352" s="17">
        <v>0.24493450323280799</v>
      </c>
      <c r="BV352" s="17"/>
      <c r="BW352" s="17">
        <v>0.22299478651768601</v>
      </c>
      <c r="BX352" s="17">
        <v>0.24564192625582101</v>
      </c>
      <c r="BY352" s="17"/>
      <c r="BZ352" s="17">
        <v>0.22299478651768601</v>
      </c>
      <c r="CA352" s="17">
        <v>0.24564192625582101</v>
      </c>
    </row>
    <row r="353" spans="2:79" x14ac:dyDescent="0.25">
      <c r="B353" t="s">
        <v>220</v>
      </c>
      <c r="C353" s="17">
        <v>6.04222822692983E-2</v>
      </c>
      <c r="D353" s="17">
        <v>3.6051598410098099E-2</v>
      </c>
      <c r="E353" s="17">
        <v>2.4307304373367099E-2</v>
      </c>
      <c r="F353" s="17">
        <v>6.3571657426230499E-2</v>
      </c>
      <c r="G353" s="17">
        <v>5.9423406435489601E-2</v>
      </c>
      <c r="H353" s="17">
        <v>6.5899722835702904E-2</v>
      </c>
      <c r="I353" s="17">
        <v>6.5368214679613096E-2</v>
      </c>
      <c r="J353" s="17">
        <v>0.14838863614703501</v>
      </c>
      <c r="K353" s="17">
        <v>9.38254263082237E-2</v>
      </c>
      <c r="L353" s="17">
        <v>4.1688869601527997E-2</v>
      </c>
      <c r="M353" s="17"/>
      <c r="N353" s="17">
        <v>5.9567730744859E-2</v>
      </c>
      <c r="O353" s="17">
        <v>6.9287657774238606E-2</v>
      </c>
      <c r="P353" s="17">
        <v>8.7420784426352302E-2</v>
      </c>
      <c r="Q353" s="17">
        <v>6.0033840203090202E-2</v>
      </c>
      <c r="R353" s="17"/>
      <c r="S353" s="17">
        <v>8.2462079005700503E-2</v>
      </c>
      <c r="T353" s="17">
        <v>9.0648555129364899E-2</v>
      </c>
      <c r="U353" s="17">
        <v>4.4424776603961803E-2</v>
      </c>
      <c r="V353" s="17">
        <v>5.2729012270987398E-2</v>
      </c>
      <c r="W353" s="17">
        <v>6.3433099495850298E-2</v>
      </c>
      <c r="X353" s="17">
        <v>3.9766313137421398E-2</v>
      </c>
      <c r="Y353" s="17">
        <v>4.9541806621408398E-2</v>
      </c>
      <c r="Z353" s="17"/>
      <c r="AA353" s="17">
        <v>5.0571494847209998E-2</v>
      </c>
      <c r="AB353" s="17">
        <v>6.55170800399381E-2</v>
      </c>
      <c r="AC353" s="17"/>
      <c r="AD353" s="17">
        <v>4.3641500002841102E-2</v>
      </c>
      <c r="AE353" s="17">
        <v>4.4763326731716097E-2</v>
      </c>
      <c r="AF353" s="17">
        <v>5.3766675452588501E-2</v>
      </c>
      <c r="AG353" s="17"/>
      <c r="AH353" s="17">
        <v>2.9409226478036701E-2</v>
      </c>
      <c r="AI353" s="17">
        <v>6.1569883084901203E-2</v>
      </c>
      <c r="AJ353" s="17"/>
      <c r="AK353" s="17">
        <v>5.0973102692752598E-2</v>
      </c>
      <c r="AL353" s="17">
        <v>6.675201758655E-2</v>
      </c>
      <c r="AM353" s="17"/>
      <c r="AN353" s="17">
        <v>6.0423048936329701E-2</v>
      </c>
      <c r="AO353" s="17">
        <v>6.0033840203090202E-2</v>
      </c>
      <c r="AP353" s="17"/>
      <c r="AQ353" s="17">
        <v>4.7634482985956003E-2</v>
      </c>
      <c r="AR353" s="17">
        <v>6.3738032152949806E-2</v>
      </c>
      <c r="AS353" s="17"/>
      <c r="AT353" s="17">
        <v>7.3064651558547605E-2</v>
      </c>
      <c r="AU353" s="17">
        <v>5.6975603428879501E-2</v>
      </c>
      <c r="AV353" s="17">
        <v>4.2551228278688999E-2</v>
      </c>
      <c r="AW353" s="17">
        <v>5.8954409457590402E-2</v>
      </c>
      <c r="AX353" s="17"/>
      <c r="AY353" s="17">
        <v>4.0620127289887002E-2</v>
      </c>
      <c r="AZ353" s="17">
        <v>6.2789103572255395E-2</v>
      </c>
      <c r="BA353" s="17"/>
      <c r="BB353" s="17">
        <v>6.0483500428764797E-2</v>
      </c>
      <c r="BC353" s="17">
        <v>6.0409739339394003E-2</v>
      </c>
      <c r="BD353" s="17"/>
      <c r="BE353" s="17">
        <v>8.17798653461108E-2</v>
      </c>
      <c r="BF353" s="17">
        <v>5.8801518316584499E-2</v>
      </c>
      <c r="BG353" s="17"/>
      <c r="BH353" s="17">
        <v>6.1004011617330899E-2</v>
      </c>
      <c r="BI353" s="17">
        <v>6.03771802170045E-2</v>
      </c>
      <c r="BJ353" s="17"/>
      <c r="BK353" s="17">
        <v>9.0032659160397002E-2</v>
      </c>
      <c r="BL353" s="17">
        <v>5.8527156601852197E-2</v>
      </c>
      <c r="BM353" s="17"/>
      <c r="BN353" s="17">
        <v>5.59395545755869E-2</v>
      </c>
      <c r="BO353" s="17">
        <v>6.0517230265023002E-2</v>
      </c>
      <c r="BP353" s="17"/>
      <c r="BQ353" s="17">
        <v>1.71060753317748E-2</v>
      </c>
      <c r="BR353" s="17">
        <v>6.1531338204633003E-2</v>
      </c>
      <c r="BS353" s="17"/>
      <c r="BT353" s="17">
        <v>2.7170454470230001E-2</v>
      </c>
      <c r="BU353" s="17">
        <v>6.3061082638019197E-2</v>
      </c>
      <c r="BV353" s="17"/>
      <c r="BW353" s="17">
        <v>5.0515844243252499E-2</v>
      </c>
      <c r="BX353" s="17">
        <v>6.5509471340173597E-2</v>
      </c>
      <c r="BY353" s="17"/>
      <c r="BZ353" s="17">
        <v>5.0515844243252499E-2</v>
      </c>
      <c r="CA353" s="17">
        <v>6.5509471340173597E-2</v>
      </c>
    </row>
    <row r="354" spans="2:79" x14ac:dyDescent="0.25">
      <c r="B354" t="s">
        <v>221</v>
      </c>
      <c r="C354" s="17">
        <v>1.49401703596703E-2</v>
      </c>
      <c r="D354" s="17">
        <v>6.42043649978968E-3</v>
      </c>
      <c r="E354" s="17">
        <v>1.4091943474084399E-2</v>
      </c>
      <c r="F354" s="17">
        <v>7.4031146298884597E-3</v>
      </c>
      <c r="G354" s="17">
        <v>1.8605700256492601E-2</v>
      </c>
      <c r="H354" s="17">
        <v>1.3083859973718E-2</v>
      </c>
      <c r="I354" s="17">
        <v>1.1886085827988099E-2</v>
      </c>
      <c r="J354" s="17">
        <v>5.0013643869823203E-2</v>
      </c>
      <c r="K354" s="17">
        <v>3.15913603740344E-2</v>
      </c>
      <c r="L354" s="17">
        <v>1.4806546335208799E-3</v>
      </c>
      <c r="M354" s="17"/>
      <c r="N354" s="17">
        <v>1.4476637952815801E-2</v>
      </c>
      <c r="O354" s="17">
        <v>2.1460354876893399E-2</v>
      </c>
      <c r="P354" s="17">
        <v>1.97672116099382E-2</v>
      </c>
      <c r="Q354" s="17">
        <v>1.0981325496203301E-2</v>
      </c>
      <c r="R354" s="17"/>
      <c r="S354" s="17">
        <v>1.3966176838816499E-2</v>
      </c>
      <c r="T354" s="17">
        <v>5.3672235122726904E-3</v>
      </c>
      <c r="U354" s="17">
        <v>3.5242900735732701E-3</v>
      </c>
      <c r="V354" s="17">
        <v>2.29058248279746E-2</v>
      </c>
      <c r="W354" s="17">
        <v>1.5024572982109199E-3</v>
      </c>
      <c r="X354" s="17">
        <v>7.5240122382179897E-3</v>
      </c>
      <c r="Y354" s="17">
        <v>6.9655521335021103E-3</v>
      </c>
      <c r="Z354" s="17"/>
      <c r="AA354" s="17">
        <v>1.6160430930906501E-2</v>
      </c>
      <c r="AB354" s="17">
        <v>1.43090552445482E-2</v>
      </c>
      <c r="AC354" s="17"/>
      <c r="AD354" s="17">
        <v>1.9808393519026701E-2</v>
      </c>
      <c r="AE354" s="17">
        <v>1.89615587597752E-3</v>
      </c>
      <c r="AF354" s="17">
        <v>1.7546009165806099E-2</v>
      </c>
      <c r="AG354" s="17"/>
      <c r="AH354" s="17">
        <v>4.7798055625995197E-3</v>
      </c>
      <c r="AI354" s="17">
        <v>1.53161424343481E-2</v>
      </c>
      <c r="AJ354" s="17"/>
      <c r="AK354" s="17">
        <v>1.2496549435789501E-2</v>
      </c>
      <c r="AL354" s="17">
        <v>1.6577082171808501E-2</v>
      </c>
      <c r="AM354" s="17"/>
      <c r="AN354" s="17">
        <v>1.49479839208248E-2</v>
      </c>
      <c r="AO354" s="17">
        <v>1.0981325496203301E-2</v>
      </c>
      <c r="AP354" s="17"/>
      <c r="AQ354" s="17">
        <v>1.6819825777952501E-2</v>
      </c>
      <c r="AR354" s="17">
        <v>1.4452794299381899E-2</v>
      </c>
      <c r="AS354" s="17"/>
      <c r="AT354" s="17">
        <v>1.55154534586875E-2</v>
      </c>
      <c r="AU354" s="17">
        <v>1.5220683275167299E-2</v>
      </c>
      <c r="AV354" s="17">
        <v>1.48681023204855E-2</v>
      </c>
      <c r="AW354" s="17">
        <v>8.4239178436472297E-4</v>
      </c>
      <c r="AX354" s="17"/>
      <c r="AY354" s="17">
        <v>2.4695364749007898E-2</v>
      </c>
      <c r="AZ354" s="17">
        <v>1.37741961553891E-2</v>
      </c>
      <c r="BA354" s="17"/>
      <c r="BB354" s="17">
        <v>2.35019054459422E-2</v>
      </c>
      <c r="BC354" s="17">
        <v>1.3074294097881901E-2</v>
      </c>
      <c r="BD354" s="17"/>
      <c r="BE354" s="17">
        <v>2.12270672291947E-2</v>
      </c>
      <c r="BF354" s="17">
        <v>1.4463076309097799E-2</v>
      </c>
      <c r="BG354" s="17"/>
      <c r="BH354" s="17">
        <v>2.27810445117505E-2</v>
      </c>
      <c r="BI354" s="17">
        <v>1.43322596238052E-2</v>
      </c>
      <c r="BJ354" s="17"/>
      <c r="BK354" s="17">
        <v>1.6134956794066201E-2</v>
      </c>
      <c r="BL354" s="17">
        <v>1.4863701544455E-2</v>
      </c>
      <c r="BM354" s="17"/>
      <c r="BN354" s="17">
        <v>9.8721949582469104E-2</v>
      </c>
      <c r="BO354" s="17">
        <v>1.3165600820991399E-2</v>
      </c>
      <c r="BP354" s="17"/>
      <c r="BQ354" s="17">
        <v>1.7973148734741401E-2</v>
      </c>
      <c r="BR354" s="17">
        <v>1.4862514837489699E-2</v>
      </c>
      <c r="BS354" s="17"/>
      <c r="BT354" s="17">
        <v>8.16508416227004E-4</v>
      </c>
      <c r="BU354" s="17">
        <v>1.6060996696473599E-2</v>
      </c>
      <c r="BV354" s="17"/>
      <c r="BW354" s="17">
        <v>1.6185382220170599E-2</v>
      </c>
      <c r="BX354" s="17">
        <v>1.4300724763684399E-2</v>
      </c>
      <c r="BY354" s="17"/>
      <c r="BZ354" s="17">
        <v>1.6185382220170599E-2</v>
      </c>
      <c r="CA354" s="17">
        <v>1.4300724763684399E-2</v>
      </c>
    </row>
    <row r="355" spans="2:79" x14ac:dyDescent="0.25">
      <c r="B355" t="s">
        <v>222</v>
      </c>
      <c r="C355" s="17">
        <v>6.7400126716132703E-3</v>
      </c>
      <c r="D355" s="17">
        <v>1.38277763939476E-2</v>
      </c>
      <c r="E355" s="17">
        <v>8.8144133245305206E-3</v>
      </c>
      <c r="F355" s="17">
        <v>2.5747444677033898E-3</v>
      </c>
      <c r="G355" s="17">
        <v>5.2744703378898598E-5</v>
      </c>
      <c r="H355" s="17">
        <v>7.8873758538741592E-3</v>
      </c>
      <c r="I355" s="17">
        <v>3.2461299201294101E-3</v>
      </c>
      <c r="J355" s="17">
        <v>2.24976149927982E-2</v>
      </c>
      <c r="K355" s="17">
        <v>0</v>
      </c>
      <c r="L355" s="17">
        <v>1.2692030653404699E-4</v>
      </c>
      <c r="M355" s="17"/>
      <c r="N355" s="17">
        <v>6.3064526787419998E-3</v>
      </c>
      <c r="O355" s="17">
        <v>1.39248872114624E-2</v>
      </c>
      <c r="P355" s="17">
        <v>4.5260868475288096E-3</v>
      </c>
      <c r="Q355" s="17">
        <v>3.1075022029138201E-3</v>
      </c>
      <c r="R355" s="17"/>
      <c r="S355" s="17">
        <v>1.2390372893253201E-2</v>
      </c>
      <c r="T355" s="17">
        <v>5.2716599088403204E-3</v>
      </c>
      <c r="U355" s="17">
        <v>8.1682728835944798E-4</v>
      </c>
      <c r="V355" s="17">
        <v>2.8189384735579602E-3</v>
      </c>
      <c r="W355" s="17">
        <v>5.4056260269550798E-3</v>
      </c>
      <c r="X355" s="17">
        <v>5.5801246694810501E-3</v>
      </c>
      <c r="Y355" s="17">
        <v>5.1841133508169802E-3</v>
      </c>
      <c r="Z355" s="17"/>
      <c r="AA355" s="17">
        <v>5.1142023529162899E-3</v>
      </c>
      <c r="AB355" s="17">
        <v>7.5808769022845304E-3</v>
      </c>
      <c r="AC355" s="17"/>
      <c r="AD355" s="17">
        <v>6.2723265314019799E-4</v>
      </c>
      <c r="AE355" s="17">
        <v>1.6626177550169601E-3</v>
      </c>
      <c r="AF355" s="17">
        <v>5.3856677783062903E-3</v>
      </c>
      <c r="AG355" s="17"/>
      <c r="AH355" s="17">
        <v>1.9694238297963901E-3</v>
      </c>
      <c r="AI355" s="17">
        <v>6.9165425718792596E-3</v>
      </c>
      <c r="AJ355" s="17"/>
      <c r="AK355" s="17">
        <v>8.1465442000737895E-3</v>
      </c>
      <c r="AL355" s="17">
        <v>5.79781740287026E-3</v>
      </c>
      <c r="AM355" s="17"/>
      <c r="AN355" s="17">
        <v>6.7471821474756801E-3</v>
      </c>
      <c r="AO355" s="17">
        <v>3.1075022029138201E-3</v>
      </c>
      <c r="AP355" s="17"/>
      <c r="AQ355" s="17">
        <v>1.0972745648196801E-2</v>
      </c>
      <c r="AR355" s="17">
        <v>5.64250687224433E-3</v>
      </c>
      <c r="AS355" s="17"/>
      <c r="AT355" s="17">
        <v>7.7616349089764001E-3</v>
      </c>
      <c r="AU355" s="17">
        <v>7.5130919159055697E-3</v>
      </c>
      <c r="AV355" s="17">
        <v>3.9076629489418003E-3</v>
      </c>
      <c r="AW355" s="17">
        <v>0</v>
      </c>
      <c r="AX355" s="17"/>
      <c r="AY355" s="17">
        <v>1.0451816274132601E-3</v>
      </c>
      <c r="AZ355" s="17">
        <v>7.4206783590683896E-3</v>
      </c>
      <c r="BA355" s="17"/>
      <c r="BB355" s="17">
        <v>1.2425182126334399E-2</v>
      </c>
      <c r="BC355" s="17">
        <v>5.50099007692863E-3</v>
      </c>
      <c r="BD355" s="17"/>
      <c r="BE355" s="17">
        <v>1.2392660336212199E-3</v>
      </c>
      <c r="BF355" s="17">
        <v>7.1574481010719801E-3</v>
      </c>
      <c r="BG355" s="17"/>
      <c r="BH355" s="17">
        <v>3.1234089782787301E-4</v>
      </c>
      <c r="BI355" s="17">
        <v>7.2383564279486596E-3</v>
      </c>
      <c r="BJ355" s="17"/>
      <c r="BK355" s="17">
        <v>5.9357109282883501E-3</v>
      </c>
      <c r="BL355" s="17">
        <v>6.7914896549611196E-3</v>
      </c>
      <c r="BM355" s="17"/>
      <c r="BN355" s="17">
        <v>0</v>
      </c>
      <c r="BO355" s="17">
        <v>6.88277188833446E-3</v>
      </c>
      <c r="BP355" s="17"/>
      <c r="BQ355" s="17">
        <v>3.2007217741929102E-5</v>
      </c>
      <c r="BR355" s="17">
        <v>6.9117625497501899E-3</v>
      </c>
      <c r="BS355" s="17"/>
      <c r="BT355" s="17">
        <v>5.3673380379442995E-4</v>
      </c>
      <c r="BU355" s="17">
        <v>7.2322928152069796E-3</v>
      </c>
      <c r="BV355" s="17"/>
      <c r="BW355" s="17">
        <v>5.1305127872413496E-3</v>
      </c>
      <c r="BX355" s="17">
        <v>7.56652874124643E-3</v>
      </c>
      <c r="BY355" s="17"/>
      <c r="BZ355" s="17">
        <v>5.1305127872413496E-3</v>
      </c>
      <c r="CA355" s="17">
        <v>7.56652874124643E-3</v>
      </c>
    </row>
    <row r="356" spans="2:79" x14ac:dyDescent="0.25">
      <c r="B356" t="s">
        <v>75</v>
      </c>
      <c r="C356" s="17">
        <v>1.3803798887495399E-2</v>
      </c>
      <c r="D356" s="17">
        <v>7.4805999028309403E-3</v>
      </c>
      <c r="E356" s="17">
        <v>1.37222001951631E-2</v>
      </c>
      <c r="F356" s="17">
        <v>2.3637965458167399E-3</v>
      </c>
      <c r="G356" s="17">
        <v>2.4036757895790101E-2</v>
      </c>
      <c r="H356" s="17">
        <v>2.2705431843477201E-3</v>
      </c>
      <c r="I356" s="17">
        <v>8.7249016721151797E-3</v>
      </c>
      <c r="J356" s="17">
        <v>4.9491571570206797E-2</v>
      </c>
      <c r="K356" s="17">
        <v>3.0603124187808001E-2</v>
      </c>
      <c r="L356" s="17">
        <v>1.9971335994700301E-2</v>
      </c>
      <c r="M356" s="17"/>
      <c r="N356" s="17">
        <v>1.4577058227626E-2</v>
      </c>
      <c r="O356" s="17">
        <v>2.6690971757039202E-3</v>
      </c>
      <c r="P356" s="17">
        <v>8.3105505063039101E-3</v>
      </c>
      <c r="Q356" s="17">
        <v>1.5649112372702199E-2</v>
      </c>
      <c r="R356" s="17"/>
      <c r="S356" s="17">
        <v>3.60679263949828E-3</v>
      </c>
      <c r="T356" s="17">
        <v>1.3677001223889E-5</v>
      </c>
      <c r="U356" s="17">
        <v>2.4193006118400901E-5</v>
      </c>
      <c r="V356" s="17">
        <v>2.60388013112361E-2</v>
      </c>
      <c r="W356" s="17">
        <v>8.7636465386067803E-5</v>
      </c>
      <c r="X356" s="17">
        <v>9.6957942440495295E-3</v>
      </c>
      <c r="Y356" s="17">
        <v>2.1276562251550099E-4</v>
      </c>
      <c r="Z356" s="17"/>
      <c r="AA356" s="17">
        <v>4.84515398491836E-3</v>
      </c>
      <c r="AB356" s="17">
        <v>1.8437183217286001E-2</v>
      </c>
      <c r="AC356" s="17"/>
      <c r="AD356" s="17">
        <v>1.1565065806986899E-3</v>
      </c>
      <c r="AE356" s="17">
        <v>1.1105712416674501E-2</v>
      </c>
      <c r="AF356" s="17">
        <v>5.2529428613165797E-3</v>
      </c>
      <c r="AG356" s="17"/>
      <c r="AH356" s="17">
        <v>3.8026565612902998E-4</v>
      </c>
      <c r="AI356" s="17">
        <v>1.43005205839407E-2</v>
      </c>
      <c r="AJ356" s="17"/>
      <c r="AK356" s="17">
        <v>5.4576838198357302E-3</v>
      </c>
      <c r="AL356" s="17">
        <v>1.9394622818574101E-2</v>
      </c>
      <c r="AM356" s="17"/>
      <c r="AN356" s="17">
        <v>1.38001567973749E-2</v>
      </c>
      <c r="AO356" s="17">
        <v>1.5649112372702199E-2</v>
      </c>
      <c r="AP356" s="17"/>
      <c r="AQ356" s="17">
        <v>2.8506971583715499E-3</v>
      </c>
      <c r="AR356" s="17">
        <v>1.6643829840379799E-2</v>
      </c>
      <c r="AS356" s="17"/>
      <c r="AT356" s="17">
        <v>3.2720858436838099E-2</v>
      </c>
      <c r="AU356" s="17">
        <v>1.6834197272021199E-3</v>
      </c>
      <c r="AV356" s="17">
        <v>2.8823212016311499E-3</v>
      </c>
      <c r="AW356" s="17">
        <v>2.4160924081381499E-3</v>
      </c>
      <c r="AX356" s="17"/>
      <c r="AY356" s="17">
        <v>1.48174834136563E-2</v>
      </c>
      <c r="AZ356" s="17">
        <v>1.36826398452856E-2</v>
      </c>
      <c r="BA356" s="17"/>
      <c r="BB356" s="17">
        <v>1.44733340885424E-2</v>
      </c>
      <c r="BC356" s="17">
        <v>1.3658052996253301E-2</v>
      </c>
      <c r="BD356" s="17"/>
      <c r="BE356" s="17">
        <v>2.2521107746536199E-2</v>
      </c>
      <c r="BF356" s="17">
        <v>1.3142268043270599E-2</v>
      </c>
      <c r="BG356" s="17"/>
      <c r="BH356" s="17">
        <v>1.5900413619239301E-2</v>
      </c>
      <c r="BI356" s="17">
        <v>1.3641246271590799E-2</v>
      </c>
      <c r="BJ356" s="17"/>
      <c r="BK356" s="17">
        <v>1.9828507342061E-2</v>
      </c>
      <c r="BL356" s="17">
        <v>1.3418205023792901E-2</v>
      </c>
      <c r="BM356" s="17"/>
      <c r="BN356" s="17">
        <v>8.8335826079322696E-4</v>
      </c>
      <c r="BO356" s="17">
        <v>1.40774648393903E-2</v>
      </c>
      <c r="BP356" s="17"/>
      <c r="BQ356" s="17">
        <v>5.3325099106399701E-4</v>
      </c>
      <c r="BR356" s="17">
        <v>1.41435742498883E-2</v>
      </c>
      <c r="BS356" s="17"/>
      <c r="BT356" s="17">
        <v>1.95053204029466E-4</v>
      </c>
      <c r="BU356" s="17">
        <v>1.4883762471583401E-2</v>
      </c>
      <c r="BV356" s="17"/>
      <c r="BW356" s="17">
        <v>4.7853215784864397E-3</v>
      </c>
      <c r="BX356" s="17">
        <v>1.8434999232332099E-2</v>
      </c>
      <c r="BY356" s="17"/>
      <c r="BZ356" s="17">
        <v>4.7853215784864397E-3</v>
      </c>
      <c r="CA356" s="17">
        <v>1.8434999232332099E-2</v>
      </c>
    </row>
    <row r="357" spans="2:79" x14ac:dyDescent="0.25">
      <c r="B357" t="s">
        <v>223</v>
      </c>
      <c r="C357" s="17">
        <v>0.90409373581192298</v>
      </c>
      <c r="D357" s="17">
        <v>0.936219588793334</v>
      </c>
      <c r="E357" s="17">
        <v>0.93906413863285498</v>
      </c>
      <c r="F357" s="17">
        <v>0.924086686930361</v>
      </c>
      <c r="G357" s="17">
        <v>0.89788139070884898</v>
      </c>
      <c r="H357" s="17">
        <v>0.91085849815235698</v>
      </c>
      <c r="I357" s="17">
        <v>0.91077466790015404</v>
      </c>
      <c r="J357" s="17">
        <v>0.72960853342013698</v>
      </c>
      <c r="K357" s="17">
        <v>0.84398008912993405</v>
      </c>
      <c r="L357" s="17">
        <v>0.93673221946371699</v>
      </c>
      <c r="M357" s="17"/>
      <c r="N357" s="17">
        <v>0.90507212039595697</v>
      </c>
      <c r="O357" s="17">
        <v>0.89265800296170195</v>
      </c>
      <c r="P357" s="17">
        <v>0.87997536660987696</v>
      </c>
      <c r="Q357" s="17">
        <v>0.91022821972509005</v>
      </c>
      <c r="R357" s="17"/>
      <c r="S357" s="17">
        <v>0.88757457862273204</v>
      </c>
      <c r="T357" s="17">
        <v>0.89869888444829804</v>
      </c>
      <c r="U357" s="17">
        <v>0.95120991302798696</v>
      </c>
      <c r="V357" s="17">
        <v>0.89550742311624398</v>
      </c>
      <c r="W357" s="17">
        <v>0.92957118071359801</v>
      </c>
      <c r="X357" s="17">
        <v>0.93743375571082999</v>
      </c>
      <c r="Y357" s="17">
        <v>0.93809576227175695</v>
      </c>
      <c r="Z357" s="17"/>
      <c r="AA357" s="17">
        <v>0.923308717884049</v>
      </c>
      <c r="AB357" s="17">
        <v>0.89415580459594302</v>
      </c>
      <c r="AC357" s="17"/>
      <c r="AD357" s="17">
        <v>0.93476636724429296</v>
      </c>
      <c r="AE357" s="17">
        <v>0.94057218722061497</v>
      </c>
      <c r="AF357" s="17">
        <v>0.91804870474198297</v>
      </c>
      <c r="AG357" s="17"/>
      <c r="AH357" s="17">
        <v>0.96346127847343799</v>
      </c>
      <c r="AI357" s="17">
        <v>0.90189691132493099</v>
      </c>
      <c r="AJ357" s="17"/>
      <c r="AK357" s="17">
        <v>0.92292611985154804</v>
      </c>
      <c r="AL357" s="17">
        <v>0.89147846002019704</v>
      </c>
      <c r="AM357" s="17"/>
      <c r="AN357" s="17">
        <v>0.90408162819799498</v>
      </c>
      <c r="AO357" s="17">
        <v>0.91022821972509005</v>
      </c>
      <c r="AP357" s="17"/>
      <c r="AQ357" s="17">
        <v>0.92172224842952299</v>
      </c>
      <c r="AR357" s="17">
        <v>0.89952283683504397</v>
      </c>
      <c r="AS357" s="17"/>
      <c r="AT357" s="17">
        <v>0.87093740163694999</v>
      </c>
      <c r="AU357" s="17">
        <v>0.91860720165284504</v>
      </c>
      <c r="AV357" s="17">
        <v>0.935790685250253</v>
      </c>
      <c r="AW357" s="17">
        <v>0.93778710634990703</v>
      </c>
      <c r="AX357" s="17"/>
      <c r="AY357" s="17">
        <v>0.91882184292003499</v>
      </c>
      <c r="AZ357" s="17">
        <v>0.90233338206800096</v>
      </c>
      <c r="BA357" s="17"/>
      <c r="BB357" s="17">
        <v>0.88911607791041602</v>
      </c>
      <c r="BC357" s="17">
        <v>0.907356923489542</v>
      </c>
      <c r="BD357" s="17"/>
      <c r="BE357" s="17">
        <v>0.87323269364453704</v>
      </c>
      <c r="BF357" s="17">
        <v>0.90643568922997497</v>
      </c>
      <c r="BG357" s="17"/>
      <c r="BH357" s="17">
        <v>0.90000218935385201</v>
      </c>
      <c r="BI357" s="17">
        <v>0.90441095745965105</v>
      </c>
      <c r="BJ357" s="17"/>
      <c r="BK357" s="17">
        <v>0.86806816577518697</v>
      </c>
      <c r="BL357" s="17">
        <v>0.90639944717493903</v>
      </c>
      <c r="BM357" s="17"/>
      <c r="BN357" s="17">
        <v>0.84445513758115098</v>
      </c>
      <c r="BO357" s="17">
        <v>0.90535693218626101</v>
      </c>
      <c r="BP357" s="17"/>
      <c r="BQ357" s="17">
        <v>0.96435551772467798</v>
      </c>
      <c r="BR357" s="17">
        <v>0.90255081015823901</v>
      </c>
      <c r="BS357" s="17"/>
      <c r="BT357" s="17">
        <v>0.97128125010571897</v>
      </c>
      <c r="BU357" s="17">
        <v>0.89876186537871705</v>
      </c>
      <c r="BV357" s="17"/>
      <c r="BW357" s="17">
        <v>0.92338293917084902</v>
      </c>
      <c r="BX357" s="17">
        <v>0.894188275922563</v>
      </c>
      <c r="BY357" s="17"/>
      <c r="BZ357" s="17">
        <v>0.92338293917084902</v>
      </c>
      <c r="CA357" s="17">
        <v>0.894188275922563</v>
      </c>
    </row>
    <row r="358" spans="2:79" x14ac:dyDescent="0.25">
      <c r="B358" t="s">
        <v>224</v>
      </c>
      <c r="C358" s="17">
        <v>2.1680183031283499E-2</v>
      </c>
      <c r="D358" s="17">
        <v>2.0248212893737301E-2</v>
      </c>
      <c r="E358" s="17">
        <v>2.2906356798615E-2</v>
      </c>
      <c r="F358" s="17">
        <v>9.9778590975918603E-3</v>
      </c>
      <c r="G358" s="17">
        <v>1.8658444959871501E-2</v>
      </c>
      <c r="H358" s="17">
        <v>2.09712358275921E-2</v>
      </c>
      <c r="I358" s="17">
        <v>1.5132215748117499E-2</v>
      </c>
      <c r="J358" s="17">
        <v>7.25112588626214E-2</v>
      </c>
      <c r="K358" s="17">
        <v>3.15913603740344E-2</v>
      </c>
      <c r="L358" s="17">
        <v>1.60757494005493E-3</v>
      </c>
      <c r="M358" s="17"/>
      <c r="N358" s="17">
        <v>2.07830906315578E-2</v>
      </c>
      <c r="O358" s="17">
        <v>3.5385242088355903E-2</v>
      </c>
      <c r="P358" s="17">
        <v>2.4293298457467E-2</v>
      </c>
      <c r="Q358" s="17">
        <v>1.4088827699117099E-2</v>
      </c>
      <c r="R358" s="17"/>
      <c r="S358" s="17">
        <v>2.63565497320697E-2</v>
      </c>
      <c r="T358" s="17">
        <v>1.0638883421113E-2</v>
      </c>
      <c r="U358" s="17">
        <v>4.3411173619327201E-3</v>
      </c>
      <c r="V358" s="17">
        <v>2.5724763301532502E-2</v>
      </c>
      <c r="W358" s="17">
        <v>6.9080833251659998E-3</v>
      </c>
      <c r="X358" s="17">
        <v>1.3104136907699E-2</v>
      </c>
      <c r="Y358" s="17">
        <v>1.2149665484319099E-2</v>
      </c>
      <c r="Z358" s="17"/>
      <c r="AA358" s="17">
        <v>2.12746332838228E-2</v>
      </c>
      <c r="AB358" s="17">
        <v>2.18899321468328E-2</v>
      </c>
      <c r="AC358" s="17"/>
      <c r="AD358" s="17">
        <v>2.0435626172166901E-2</v>
      </c>
      <c r="AE358" s="17">
        <v>3.5587736309944801E-3</v>
      </c>
      <c r="AF358" s="17">
        <v>2.2931676944112401E-2</v>
      </c>
      <c r="AG358" s="17"/>
      <c r="AH358" s="17">
        <v>6.7492293923959099E-3</v>
      </c>
      <c r="AI358" s="17">
        <v>2.2232685006227399E-2</v>
      </c>
      <c r="AJ358" s="17"/>
      <c r="AK358" s="17">
        <v>2.0643093635863301E-2</v>
      </c>
      <c r="AL358" s="17">
        <v>2.2374899574678701E-2</v>
      </c>
      <c r="AM358" s="17"/>
      <c r="AN358" s="17">
        <v>2.1695166068300499E-2</v>
      </c>
      <c r="AO358" s="17">
        <v>1.4088827699117099E-2</v>
      </c>
      <c r="AP358" s="17"/>
      <c r="AQ358" s="17">
        <v>2.7792571426149298E-2</v>
      </c>
      <c r="AR358" s="17">
        <v>2.0095301171626199E-2</v>
      </c>
      <c r="AS358" s="17"/>
      <c r="AT358" s="17">
        <v>2.3277088367663901E-2</v>
      </c>
      <c r="AU358" s="17">
        <v>2.2733775191072898E-2</v>
      </c>
      <c r="AV358" s="17">
        <v>1.87757652694273E-2</v>
      </c>
      <c r="AW358" s="17">
        <v>8.4239178436472297E-4</v>
      </c>
      <c r="AX358" s="17"/>
      <c r="AY358" s="17">
        <v>2.5740546376421199E-2</v>
      </c>
      <c r="AZ358" s="17">
        <v>2.11948745144575E-2</v>
      </c>
      <c r="BA358" s="17"/>
      <c r="BB358" s="17">
        <v>3.5927087572276598E-2</v>
      </c>
      <c r="BC358" s="17">
        <v>1.85752841748105E-2</v>
      </c>
      <c r="BD358" s="17"/>
      <c r="BE358" s="17">
        <v>2.2466333262815899E-2</v>
      </c>
      <c r="BF358" s="17">
        <v>2.16205244101698E-2</v>
      </c>
      <c r="BG358" s="17"/>
      <c r="BH358" s="17">
        <v>2.3093385409578299E-2</v>
      </c>
      <c r="BI358" s="17">
        <v>2.1570616051753901E-2</v>
      </c>
      <c r="BJ358" s="17"/>
      <c r="BK358" s="17">
        <v>2.2070667722354501E-2</v>
      </c>
      <c r="BL358" s="17">
        <v>2.1655191199416099E-2</v>
      </c>
      <c r="BM358" s="17"/>
      <c r="BN358" s="17">
        <v>9.8721949582469104E-2</v>
      </c>
      <c r="BO358" s="17">
        <v>2.0048372709325898E-2</v>
      </c>
      <c r="BP358" s="17"/>
      <c r="BQ358" s="17">
        <v>1.8005155952483299E-2</v>
      </c>
      <c r="BR358" s="17">
        <v>2.1774277387239901E-2</v>
      </c>
      <c r="BS358" s="17"/>
      <c r="BT358" s="17">
        <v>1.3532422200214301E-3</v>
      </c>
      <c r="BU358" s="17">
        <v>2.3293289511680599E-2</v>
      </c>
      <c r="BV358" s="17"/>
      <c r="BW358" s="17">
        <v>2.1315895007411899E-2</v>
      </c>
      <c r="BX358" s="17">
        <v>2.1867253504930899E-2</v>
      </c>
      <c r="BY358" s="17"/>
      <c r="BZ358" s="17">
        <v>2.1315895007411899E-2</v>
      </c>
      <c r="CA358" s="17">
        <v>2.1867253504930899E-2</v>
      </c>
    </row>
    <row r="359" spans="2:79" x14ac:dyDescent="0.25">
      <c r="B359" t="s">
        <v>166</v>
      </c>
      <c r="C359" s="17">
        <v>0.88241355278063904</v>
      </c>
      <c r="D359" s="17">
        <v>0.91597137589959599</v>
      </c>
      <c r="E359" s="17">
        <v>0.91615778183424001</v>
      </c>
      <c r="F359" s="17">
        <v>0.91410882783276903</v>
      </c>
      <c r="G359" s="17">
        <v>0.87922294574897697</v>
      </c>
      <c r="H359" s="17">
        <v>0.889887262324765</v>
      </c>
      <c r="I359" s="17">
        <v>0.89564245215203697</v>
      </c>
      <c r="J359" s="17">
        <v>0.65709727455751499</v>
      </c>
      <c r="K359" s="17">
        <v>0.81238872875589896</v>
      </c>
      <c r="L359" s="17">
        <v>0.93512464452366195</v>
      </c>
      <c r="M359" s="17"/>
      <c r="N359" s="17">
        <v>0.88428902976439905</v>
      </c>
      <c r="O359" s="17">
        <v>0.85727276087334603</v>
      </c>
      <c r="P359" s="17">
        <v>0.85568206815240999</v>
      </c>
      <c r="Q359" s="17">
        <v>0.89613939202597304</v>
      </c>
      <c r="R359" s="17"/>
      <c r="S359" s="17">
        <v>0.86121802889066201</v>
      </c>
      <c r="T359" s="17">
        <v>0.88806000102718496</v>
      </c>
      <c r="U359" s="17">
        <v>0.94686879566605398</v>
      </c>
      <c r="V359" s="17">
        <v>0.86978265981471203</v>
      </c>
      <c r="W359" s="17">
        <v>0.922663097388432</v>
      </c>
      <c r="X359" s="17">
        <v>0.92432961880313103</v>
      </c>
      <c r="Y359" s="17">
        <v>0.925946096787438</v>
      </c>
      <c r="Z359" s="17"/>
      <c r="AA359" s="17">
        <v>0.90203408460022605</v>
      </c>
      <c r="AB359" s="17">
        <v>0.87226587244911002</v>
      </c>
      <c r="AC359" s="17"/>
      <c r="AD359" s="17">
        <v>0.91433074107212697</v>
      </c>
      <c r="AE359" s="17">
        <v>0.93701341358962098</v>
      </c>
      <c r="AF359" s="17">
        <v>0.89511702779786995</v>
      </c>
      <c r="AG359" s="17"/>
      <c r="AH359" s="17">
        <v>0.95671204908104202</v>
      </c>
      <c r="AI359" s="17">
        <v>0.879664226318703</v>
      </c>
      <c r="AJ359" s="17"/>
      <c r="AK359" s="17">
        <v>0.90228302621568501</v>
      </c>
      <c r="AL359" s="17">
        <v>0.86910356044551795</v>
      </c>
      <c r="AM359" s="17"/>
      <c r="AN359" s="17">
        <v>0.88238646212969396</v>
      </c>
      <c r="AO359" s="17">
        <v>0.89613939202597304</v>
      </c>
      <c r="AP359" s="17"/>
      <c r="AQ359" s="17">
        <v>0.893929677003374</v>
      </c>
      <c r="AR359" s="17">
        <v>0.87942753566341803</v>
      </c>
      <c r="AS359" s="17"/>
      <c r="AT359" s="17">
        <v>0.84766031326928704</v>
      </c>
      <c r="AU359" s="17">
        <v>0.89587342646177304</v>
      </c>
      <c r="AV359" s="17">
        <v>0.91701491998082496</v>
      </c>
      <c r="AW359" s="17">
        <v>0.93694471456554196</v>
      </c>
      <c r="AX359" s="17"/>
      <c r="AY359" s="17">
        <v>0.89308129654361401</v>
      </c>
      <c r="AZ359" s="17">
        <v>0.88113850755354395</v>
      </c>
      <c r="BA359" s="17"/>
      <c r="BB359" s="17">
        <v>0.85318899033814</v>
      </c>
      <c r="BC359" s="17">
        <v>0.88878163931473197</v>
      </c>
      <c r="BD359" s="17"/>
      <c r="BE359" s="17">
        <v>0.85076636038172104</v>
      </c>
      <c r="BF359" s="17">
        <v>0.88481516481980504</v>
      </c>
      <c r="BG359" s="17"/>
      <c r="BH359" s="17">
        <v>0.87690880394427295</v>
      </c>
      <c r="BI359" s="17">
        <v>0.88284034140789702</v>
      </c>
      <c r="BJ359" s="17"/>
      <c r="BK359" s="17">
        <v>0.84599749805283297</v>
      </c>
      <c r="BL359" s="17">
        <v>0.88474425597552298</v>
      </c>
      <c r="BM359" s="17"/>
      <c r="BN359" s="17">
        <v>0.74573318799868105</v>
      </c>
      <c r="BO359" s="17">
        <v>0.88530855947693499</v>
      </c>
      <c r="BP359" s="17"/>
      <c r="BQ359" s="17">
        <v>0.946350361772195</v>
      </c>
      <c r="BR359" s="17">
        <v>0.88077653277099899</v>
      </c>
      <c r="BS359" s="17"/>
      <c r="BT359" s="17">
        <v>0.969928007885698</v>
      </c>
      <c r="BU359" s="17">
        <v>0.87546857586703597</v>
      </c>
      <c r="BV359" s="17"/>
      <c r="BW359" s="17">
        <v>0.90206704416343697</v>
      </c>
      <c r="BX359" s="17">
        <v>0.87232102241763299</v>
      </c>
      <c r="BY359" s="17"/>
      <c r="BZ359" s="17">
        <v>0.90206704416343697</v>
      </c>
      <c r="CA359" s="17">
        <v>0.87232102241763299</v>
      </c>
    </row>
    <row r="360" spans="2:79" x14ac:dyDescent="0.25">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c r="CA360" s="17"/>
    </row>
    <row r="361" spans="2:79" x14ac:dyDescent="0.25">
      <c r="B361" s="6" t="s">
        <v>234</v>
      </c>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c r="CA361" s="17"/>
    </row>
    <row r="362" spans="2:79" x14ac:dyDescent="0.25">
      <c r="B362" s="24" t="s">
        <v>77</v>
      </c>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c r="CA362" s="17"/>
    </row>
    <row r="363" spans="2:79" x14ac:dyDescent="0.25">
      <c r="B363" t="s">
        <v>218</v>
      </c>
      <c r="C363" s="17">
        <v>0.51268365568660501</v>
      </c>
      <c r="D363" s="17">
        <v>0.43546286209531399</v>
      </c>
      <c r="E363" s="17">
        <v>0.47115908859493599</v>
      </c>
      <c r="F363" s="17">
        <v>0.51465009944681706</v>
      </c>
      <c r="G363" s="17">
        <v>0.498259501030897</v>
      </c>
      <c r="H363" s="17">
        <v>0.636025390889981</v>
      </c>
      <c r="I363" s="17">
        <v>0.52869636063451098</v>
      </c>
      <c r="J363" s="17">
        <v>0.46533751110999</v>
      </c>
      <c r="K363" s="17">
        <v>0.50705871153164195</v>
      </c>
      <c r="L363" s="17">
        <v>0.573118493021336</v>
      </c>
      <c r="M363" s="17"/>
      <c r="N363" s="17">
        <v>0.51402182579526901</v>
      </c>
      <c r="O363" s="17">
        <v>0.49857582185889099</v>
      </c>
      <c r="P363" s="17">
        <v>0.46454141472368898</v>
      </c>
      <c r="Q363" s="17">
        <v>0.54905484518473002</v>
      </c>
      <c r="R363" s="17"/>
      <c r="S363" s="17">
        <v>0.53078995009513696</v>
      </c>
      <c r="T363" s="17">
        <v>0.52450884100151995</v>
      </c>
      <c r="U363" s="17">
        <v>0.52602513945030205</v>
      </c>
      <c r="V363" s="17">
        <v>0.49848903735066002</v>
      </c>
      <c r="W363" s="17">
        <v>0.50392247536930701</v>
      </c>
      <c r="X363" s="17">
        <v>0.54545418185858097</v>
      </c>
      <c r="Y363" s="17">
        <v>0.53730442569555004</v>
      </c>
      <c r="Z363" s="17"/>
      <c r="AA363" s="17">
        <v>0.59679410145206602</v>
      </c>
      <c r="AB363" s="17">
        <v>0.46918198488488799</v>
      </c>
      <c r="AC363" s="17"/>
      <c r="AD363" s="17">
        <v>0.58350643906005395</v>
      </c>
      <c r="AE363" s="17">
        <v>0.65070742821222505</v>
      </c>
      <c r="AF363" s="17">
        <v>0.59988579139433196</v>
      </c>
      <c r="AG363" s="17"/>
      <c r="AH363" s="17">
        <v>0.67191758160792603</v>
      </c>
      <c r="AI363" s="17">
        <v>0.50679139584323796</v>
      </c>
      <c r="AJ363" s="17"/>
      <c r="AK363" s="17">
        <v>0.526330663935067</v>
      </c>
      <c r="AL363" s="17">
        <v>0.50354191492642997</v>
      </c>
      <c r="AM363" s="17"/>
      <c r="AN363" s="17">
        <v>0.512611869970517</v>
      </c>
      <c r="AO363" s="17">
        <v>0.54905484518473002</v>
      </c>
      <c r="AP363" s="17"/>
      <c r="AQ363" s="17">
        <v>0.66241980020265001</v>
      </c>
      <c r="AR363" s="17">
        <v>0.47385855429451301</v>
      </c>
      <c r="AS363" s="17"/>
      <c r="AT363" s="17">
        <v>0.41694807920449101</v>
      </c>
      <c r="AU363" s="17">
        <v>0.54425892958449595</v>
      </c>
      <c r="AV363" s="17">
        <v>0.62025320936582595</v>
      </c>
      <c r="AW363" s="17">
        <v>0.67687894943902305</v>
      </c>
      <c r="AX363" s="17"/>
      <c r="AY363" s="17">
        <v>0.65151752213972003</v>
      </c>
      <c r="AZ363" s="17">
        <v>0.49608975704098901</v>
      </c>
      <c r="BA363" s="17"/>
      <c r="BB363" s="17">
        <v>0.57258985525328499</v>
      </c>
      <c r="BC363" s="17">
        <v>0.49963357946418502</v>
      </c>
      <c r="BD363" s="17"/>
      <c r="BE363" s="17">
        <v>0.45861259998957399</v>
      </c>
      <c r="BF363" s="17">
        <v>0.51678694853784901</v>
      </c>
      <c r="BG363" s="17"/>
      <c r="BH363" s="17">
        <v>0.38721473395724199</v>
      </c>
      <c r="BI363" s="17">
        <v>0.52241138540873699</v>
      </c>
      <c r="BJ363" s="17"/>
      <c r="BK363" s="17">
        <v>0.55989315455074096</v>
      </c>
      <c r="BL363" s="17">
        <v>0.509662149632368</v>
      </c>
      <c r="BM363" s="17"/>
      <c r="BN363" s="17">
        <v>0.61608690763444895</v>
      </c>
      <c r="BO363" s="17">
        <v>0.51049348662109695</v>
      </c>
      <c r="BP363" s="17"/>
      <c r="BQ363" s="17">
        <v>0.77681831324415596</v>
      </c>
      <c r="BR363" s="17">
        <v>0.50592082647318104</v>
      </c>
      <c r="BS363" s="17"/>
      <c r="BT363" s="17">
        <v>0.72691656661664805</v>
      </c>
      <c r="BU363" s="17">
        <v>0.49568254862655398</v>
      </c>
      <c r="BV363" s="17"/>
      <c r="BW363" s="17">
        <v>0.59698328196281303</v>
      </c>
      <c r="BX363" s="17">
        <v>0.469393813632006</v>
      </c>
      <c r="BY363" s="17"/>
      <c r="BZ363" s="17">
        <v>0.59698328196281303</v>
      </c>
      <c r="CA363" s="17">
        <v>0.469393813632006</v>
      </c>
    </row>
    <row r="364" spans="2:79" x14ac:dyDescent="0.25">
      <c r="B364" t="s">
        <v>219</v>
      </c>
      <c r="C364" s="17">
        <v>0.27843980631600301</v>
      </c>
      <c r="D364" s="17">
        <v>0.258874480841709</v>
      </c>
      <c r="E364" s="17">
        <v>0.30002809110469397</v>
      </c>
      <c r="F364" s="17">
        <v>0.29354239973532198</v>
      </c>
      <c r="G364" s="17">
        <v>0.27718799381035603</v>
      </c>
      <c r="H364" s="17">
        <v>0.202444181572417</v>
      </c>
      <c r="I364" s="17">
        <v>0.31177635935744302</v>
      </c>
      <c r="J364" s="17">
        <v>0.31297187029677798</v>
      </c>
      <c r="K364" s="17">
        <v>0.29669997924515701</v>
      </c>
      <c r="L364" s="17">
        <v>0.29078659902471199</v>
      </c>
      <c r="M364" s="17"/>
      <c r="N364" s="17">
        <v>0.27544518579465899</v>
      </c>
      <c r="O364" s="17">
        <v>0.31173948937662399</v>
      </c>
      <c r="P364" s="17">
        <v>0.351857754734827</v>
      </c>
      <c r="Q364" s="17">
        <v>0.31351479381471897</v>
      </c>
      <c r="R364" s="17"/>
      <c r="S364" s="17">
        <v>0.27547114482122798</v>
      </c>
      <c r="T364" s="17">
        <v>0.28438291597125598</v>
      </c>
      <c r="U364" s="17">
        <v>0.22112574548265099</v>
      </c>
      <c r="V364" s="17">
        <v>0.26778536363043598</v>
      </c>
      <c r="W364" s="17">
        <v>0.30294765873423601</v>
      </c>
      <c r="X364" s="17">
        <v>0.29813984873154398</v>
      </c>
      <c r="Y364" s="17">
        <v>0.262458130648837</v>
      </c>
      <c r="Z364" s="17"/>
      <c r="AA364" s="17">
        <v>0.25084057860563702</v>
      </c>
      <c r="AB364" s="17">
        <v>0.29271404428147302</v>
      </c>
      <c r="AC364" s="17"/>
      <c r="AD364" s="17">
        <v>0.25552693104424301</v>
      </c>
      <c r="AE364" s="17">
        <v>0.192237517983012</v>
      </c>
      <c r="AF364" s="17">
        <v>0.26479137957226301</v>
      </c>
      <c r="AG364" s="17"/>
      <c r="AH364" s="17">
        <v>0.23529397647561501</v>
      </c>
      <c r="AI364" s="17">
        <v>0.28003636583751401</v>
      </c>
      <c r="AJ364" s="17"/>
      <c r="AK364" s="17">
        <v>0.27018233699977101</v>
      </c>
      <c r="AL364" s="17">
        <v>0.283971248991917</v>
      </c>
      <c r="AM364" s="17"/>
      <c r="AN364" s="17">
        <v>0.27837057891021499</v>
      </c>
      <c r="AO364" s="17">
        <v>0.31351479381471897</v>
      </c>
      <c r="AP364" s="17"/>
      <c r="AQ364" s="17">
        <v>0.21298931967971599</v>
      </c>
      <c r="AR364" s="17">
        <v>0.295410470199654</v>
      </c>
      <c r="AS364" s="17"/>
      <c r="AT364" s="17">
        <v>0.29434903052626099</v>
      </c>
      <c r="AU364" s="17">
        <v>0.29100943733694401</v>
      </c>
      <c r="AV364" s="17">
        <v>0.225500222249961</v>
      </c>
      <c r="AW364" s="17">
        <v>0.246085320609949</v>
      </c>
      <c r="AX364" s="17"/>
      <c r="AY364" s="17">
        <v>0.27415610498326898</v>
      </c>
      <c r="AZ364" s="17">
        <v>0.278951808953108</v>
      </c>
      <c r="BA364" s="17"/>
      <c r="BB364" s="17">
        <v>0.24968999325748001</v>
      </c>
      <c r="BC364" s="17">
        <v>0.28469642326893002</v>
      </c>
      <c r="BD364" s="17"/>
      <c r="BE364" s="17">
        <v>0.25867660847523899</v>
      </c>
      <c r="BF364" s="17">
        <v>0.27993957707824002</v>
      </c>
      <c r="BG364" s="17"/>
      <c r="BH364" s="17">
        <v>0.32546342492184599</v>
      </c>
      <c r="BI364" s="17">
        <v>0.27479401860977798</v>
      </c>
      <c r="BJ364" s="17"/>
      <c r="BK364" s="17">
        <v>0.246482770153927</v>
      </c>
      <c r="BL364" s="17">
        <v>0.28048512305442203</v>
      </c>
      <c r="BM364" s="17"/>
      <c r="BN364" s="17">
        <v>0.23559235342180301</v>
      </c>
      <c r="BO364" s="17">
        <v>0.27934735191149401</v>
      </c>
      <c r="BP364" s="17"/>
      <c r="BQ364" s="17">
        <v>0.167209907297589</v>
      </c>
      <c r="BR364" s="17">
        <v>0.28128770525302099</v>
      </c>
      <c r="BS364" s="17"/>
      <c r="BT364" s="17">
        <v>0.180044882705964</v>
      </c>
      <c r="BU364" s="17">
        <v>0.28624823604417898</v>
      </c>
      <c r="BV364" s="17"/>
      <c r="BW364" s="17">
        <v>0.250528291342902</v>
      </c>
      <c r="BX364" s="17">
        <v>0.29277302614228201</v>
      </c>
      <c r="BY364" s="17"/>
      <c r="BZ364" s="17">
        <v>0.250528291342902</v>
      </c>
      <c r="CA364" s="17">
        <v>0.29277302614228201</v>
      </c>
    </row>
    <row r="365" spans="2:79" x14ac:dyDescent="0.25">
      <c r="B365" t="s">
        <v>220</v>
      </c>
      <c r="C365" s="17">
        <v>0.123585314807919</v>
      </c>
      <c r="D365" s="17">
        <v>0.17956637539047701</v>
      </c>
      <c r="E365" s="17">
        <v>0.14093303735229701</v>
      </c>
      <c r="F365" s="17">
        <v>0.120146089608868</v>
      </c>
      <c r="G365" s="17">
        <v>0.102688388557975</v>
      </c>
      <c r="H365" s="17">
        <v>0.120428891989625</v>
      </c>
      <c r="I365" s="17">
        <v>9.2480905310113895E-2</v>
      </c>
      <c r="J365" s="17">
        <v>0.150210554860009</v>
      </c>
      <c r="K365" s="17">
        <v>9.8195902725795203E-2</v>
      </c>
      <c r="L365" s="17">
        <v>5.2645054179963797E-2</v>
      </c>
      <c r="M365" s="17"/>
      <c r="N365" s="17">
        <v>0.122802061607423</v>
      </c>
      <c r="O365" s="17">
        <v>0.13570268392585699</v>
      </c>
      <c r="P365" s="17">
        <v>0.13024511571393099</v>
      </c>
      <c r="Q365" s="17">
        <v>9.0766418045515898E-2</v>
      </c>
      <c r="R365" s="17"/>
      <c r="S365" s="17">
        <v>0.12772128428446</v>
      </c>
      <c r="T365" s="17">
        <v>0.141322166297144</v>
      </c>
      <c r="U365" s="17">
        <v>0.15867293157255299</v>
      </c>
      <c r="V365" s="17">
        <v>0.12695521859456499</v>
      </c>
      <c r="W365" s="17">
        <v>0.12850347663508099</v>
      </c>
      <c r="X365" s="17">
        <v>7.5929771628126197E-2</v>
      </c>
      <c r="Y365" s="17">
        <v>0.12600399015470901</v>
      </c>
      <c r="Z365" s="17"/>
      <c r="AA365" s="17">
        <v>0.10021449926539901</v>
      </c>
      <c r="AB365" s="17">
        <v>0.135672630656099</v>
      </c>
      <c r="AC365" s="17"/>
      <c r="AD365" s="17">
        <v>0.11188879262667201</v>
      </c>
      <c r="AE365" s="17">
        <v>9.0866476592907905E-2</v>
      </c>
      <c r="AF365" s="17">
        <v>9.0754755569400894E-2</v>
      </c>
      <c r="AG365" s="17"/>
      <c r="AH365" s="17">
        <v>8.02935001307504E-2</v>
      </c>
      <c r="AI365" s="17">
        <v>0.12518727632266999</v>
      </c>
      <c r="AJ365" s="17"/>
      <c r="AK365" s="17">
        <v>0.127124432171557</v>
      </c>
      <c r="AL365" s="17">
        <v>0.121214561242802</v>
      </c>
      <c r="AM365" s="17"/>
      <c r="AN365" s="17">
        <v>0.12365008937366199</v>
      </c>
      <c r="AO365" s="17">
        <v>9.0766418045515898E-2</v>
      </c>
      <c r="AP365" s="17"/>
      <c r="AQ365" s="17">
        <v>8.4946520451266494E-2</v>
      </c>
      <c r="AR365" s="17">
        <v>0.13360397204938701</v>
      </c>
      <c r="AS365" s="17"/>
      <c r="AT365" s="17">
        <v>0.14905351789882601</v>
      </c>
      <c r="AU365" s="17">
        <v>0.110983754239157</v>
      </c>
      <c r="AV365" s="17">
        <v>0.10308426592645201</v>
      </c>
      <c r="AW365" s="17">
        <v>5.8058171561253001E-2</v>
      </c>
      <c r="AX365" s="17"/>
      <c r="AY365" s="17">
        <v>4.9774458699666298E-2</v>
      </c>
      <c r="AZ365" s="17">
        <v>0.132407440824412</v>
      </c>
      <c r="BA365" s="17"/>
      <c r="BB365" s="17">
        <v>0.105336649313082</v>
      </c>
      <c r="BC365" s="17">
        <v>0.12756434102647701</v>
      </c>
      <c r="BD365" s="17"/>
      <c r="BE365" s="17">
        <v>0.14629100953230001</v>
      </c>
      <c r="BF365" s="17">
        <v>0.121862246640596</v>
      </c>
      <c r="BG365" s="17"/>
      <c r="BH365" s="17">
        <v>0.14137969417570601</v>
      </c>
      <c r="BI365" s="17">
        <v>0.12220569895821599</v>
      </c>
      <c r="BJ365" s="17"/>
      <c r="BK365" s="17">
        <v>0.13322242116092201</v>
      </c>
      <c r="BL365" s="17">
        <v>0.12296851997019501</v>
      </c>
      <c r="BM365" s="17"/>
      <c r="BN365" s="17">
        <v>0.114588259480522</v>
      </c>
      <c r="BO365" s="17">
        <v>0.12377588011304699</v>
      </c>
      <c r="BP365" s="17"/>
      <c r="BQ365" s="17">
        <v>5.0006138014104203E-2</v>
      </c>
      <c r="BR365" s="17">
        <v>0.125469215280966</v>
      </c>
      <c r="BS365" s="17"/>
      <c r="BT365" s="17">
        <v>8.2306415847348005E-2</v>
      </c>
      <c r="BU365" s="17">
        <v>0.126861127928802</v>
      </c>
      <c r="BV365" s="17"/>
      <c r="BW365" s="17">
        <v>0.10027941869630599</v>
      </c>
      <c r="BX365" s="17">
        <v>0.13555344095721999</v>
      </c>
      <c r="BY365" s="17"/>
      <c r="BZ365" s="17">
        <v>0.10027941869630599</v>
      </c>
      <c r="CA365" s="17">
        <v>0.13555344095721999</v>
      </c>
    </row>
    <row r="366" spans="2:79" x14ac:dyDescent="0.25">
      <c r="B366" t="s">
        <v>221</v>
      </c>
      <c r="C366" s="17">
        <v>4.6109790214011202E-2</v>
      </c>
      <c r="D366" s="17">
        <v>5.8084623527199397E-2</v>
      </c>
      <c r="E366" s="17">
        <v>3.86220405027538E-2</v>
      </c>
      <c r="F366" s="17">
        <v>5.09330837036625E-2</v>
      </c>
      <c r="G366" s="17">
        <v>4.9768753058293203E-2</v>
      </c>
      <c r="H366" s="17">
        <v>3.2588308035319501E-2</v>
      </c>
      <c r="I366" s="17">
        <v>5.1436006195556203E-2</v>
      </c>
      <c r="J366" s="17">
        <v>3.2254563225200497E-2</v>
      </c>
      <c r="K366" s="17">
        <v>4.4321105874381102E-2</v>
      </c>
      <c r="L366" s="17">
        <v>5.4426520802766699E-2</v>
      </c>
      <c r="M366" s="17"/>
      <c r="N366" s="17">
        <v>4.7145104938668497E-2</v>
      </c>
      <c r="O366" s="17">
        <v>3.1969529762402298E-2</v>
      </c>
      <c r="P366" s="17">
        <v>3.9815934123108798E-2</v>
      </c>
      <c r="Q366" s="17">
        <v>1.9957553906121001E-2</v>
      </c>
      <c r="R366" s="17"/>
      <c r="S366" s="17">
        <v>3.9355738716520303E-2</v>
      </c>
      <c r="T366" s="17">
        <v>4.3793393278926597E-2</v>
      </c>
      <c r="U366" s="17">
        <v>4.6086783610941998E-2</v>
      </c>
      <c r="V366" s="17">
        <v>5.1859556486398603E-2</v>
      </c>
      <c r="W366" s="17">
        <v>4.6944777045264403E-2</v>
      </c>
      <c r="X366" s="17">
        <v>2.8902109719481699E-2</v>
      </c>
      <c r="Y366" s="17">
        <v>6.0406274116252198E-2</v>
      </c>
      <c r="Z366" s="17"/>
      <c r="AA366" s="17">
        <v>3.6513735801909197E-2</v>
      </c>
      <c r="AB366" s="17">
        <v>5.10728408343189E-2</v>
      </c>
      <c r="AC366" s="17"/>
      <c r="AD366" s="17">
        <v>2.9689372402640701E-2</v>
      </c>
      <c r="AE366" s="17">
        <v>5.50118865438897E-2</v>
      </c>
      <c r="AF366" s="17">
        <v>3.3140106151635103E-2</v>
      </c>
      <c r="AG366" s="17"/>
      <c r="AH366" s="17">
        <v>7.3088357938403403E-3</v>
      </c>
      <c r="AI366" s="17">
        <v>4.7545572848217303E-2</v>
      </c>
      <c r="AJ366" s="17"/>
      <c r="AK366" s="17">
        <v>4.0218651789588201E-2</v>
      </c>
      <c r="AL366" s="17">
        <v>5.0056095461129803E-2</v>
      </c>
      <c r="AM366" s="17"/>
      <c r="AN366" s="17">
        <v>4.61614068104595E-2</v>
      </c>
      <c r="AO366" s="17">
        <v>1.9957553906121001E-2</v>
      </c>
      <c r="AP366" s="17"/>
      <c r="AQ366" s="17">
        <v>2.52683772929077E-2</v>
      </c>
      <c r="AR366" s="17">
        <v>5.1513762464208898E-2</v>
      </c>
      <c r="AS366" s="17"/>
      <c r="AT366" s="17">
        <v>5.80088822492415E-2</v>
      </c>
      <c r="AU366" s="17">
        <v>3.8913079686804498E-2</v>
      </c>
      <c r="AV366" s="17">
        <v>4.1129665272506499E-2</v>
      </c>
      <c r="AW366" s="17">
        <v>1.65515187616277E-2</v>
      </c>
      <c r="AX366" s="17"/>
      <c r="AY366" s="17">
        <v>1.6955205061474202E-2</v>
      </c>
      <c r="AZ366" s="17">
        <v>4.9594445964339602E-2</v>
      </c>
      <c r="BA366" s="17"/>
      <c r="BB366" s="17">
        <v>4.7456676845590497E-2</v>
      </c>
      <c r="BC366" s="17">
        <v>4.5816839779806301E-2</v>
      </c>
      <c r="BD366" s="17"/>
      <c r="BE366" s="17">
        <v>8.4889614181194104E-2</v>
      </c>
      <c r="BF366" s="17">
        <v>4.3166903813778197E-2</v>
      </c>
      <c r="BG366" s="17"/>
      <c r="BH366" s="17">
        <v>8.8506820326282695E-2</v>
      </c>
      <c r="BI366" s="17">
        <v>4.2822706494244502E-2</v>
      </c>
      <c r="BJ366" s="17"/>
      <c r="BK366" s="17">
        <v>3.92405545818683E-2</v>
      </c>
      <c r="BL366" s="17">
        <v>4.6549435572464E-2</v>
      </c>
      <c r="BM366" s="17"/>
      <c r="BN366" s="17">
        <v>4.3742571987545201E-3</v>
      </c>
      <c r="BO366" s="17">
        <v>4.6993784398145701E-2</v>
      </c>
      <c r="BP366" s="17"/>
      <c r="BQ366" s="17">
        <v>5.82737673821876E-3</v>
      </c>
      <c r="BR366" s="17">
        <v>4.7141169757916497E-2</v>
      </c>
      <c r="BS366" s="17"/>
      <c r="BT366" s="17">
        <v>1.0433953895304901E-2</v>
      </c>
      <c r="BU366" s="17">
        <v>4.8940955183380597E-2</v>
      </c>
      <c r="BV366" s="17"/>
      <c r="BW366" s="17">
        <v>3.66158441186311E-2</v>
      </c>
      <c r="BX366" s="17">
        <v>5.0985154970638498E-2</v>
      </c>
      <c r="BY366" s="17"/>
      <c r="BZ366" s="17">
        <v>3.66158441186311E-2</v>
      </c>
      <c r="CA366" s="17">
        <v>5.0985154970638498E-2</v>
      </c>
    </row>
    <row r="367" spans="2:79" x14ac:dyDescent="0.25">
      <c r="B367" t="s">
        <v>222</v>
      </c>
      <c r="C367" s="17">
        <v>2.5153134045126101E-2</v>
      </c>
      <c r="D367" s="17">
        <v>5.06885213175962E-2</v>
      </c>
      <c r="E367" s="17">
        <v>3.4229498249145798E-2</v>
      </c>
      <c r="F367" s="17">
        <v>1.6360096077413799E-2</v>
      </c>
      <c r="G367" s="17">
        <v>4.8910307891540002E-2</v>
      </c>
      <c r="H367" s="17">
        <v>3.8720559347810999E-3</v>
      </c>
      <c r="I367" s="17">
        <v>9.6133217520605902E-3</v>
      </c>
      <c r="J367" s="17">
        <v>8.5425162995766205E-3</v>
      </c>
      <c r="K367" s="17">
        <v>3.5897369030991902E-2</v>
      </c>
      <c r="L367" s="17">
        <v>7.8684997624362495E-5</v>
      </c>
      <c r="M367" s="17"/>
      <c r="N367" s="17">
        <v>2.61072043466264E-2</v>
      </c>
      <c r="O367" s="17">
        <v>1.34938617620581E-2</v>
      </c>
      <c r="P367" s="17">
        <v>9.0699720419429308E-3</v>
      </c>
      <c r="Q367" s="17">
        <v>9.9564214913667095E-3</v>
      </c>
      <c r="R367" s="17"/>
      <c r="S367" s="17">
        <v>2.3911241055800898E-2</v>
      </c>
      <c r="T367" s="17">
        <v>4.7209345320752801E-3</v>
      </c>
      <c r="U367" s="17">
        <v>4.1812549146142797E-2</v>
      </c>
      <c r="V367" s="17">
        <v>2.8644290267313501E-2</v>
      </c>
      <c r="W367" s="17">
        <v>1.76041991941253E-2</v>
      </c>
      <c r="X367" s="17">
        <v>3.7357796278782503E-2</v>
      </c>
      <c r="Y367" s="17">
        <v>5.2620216461442904E-3</v>
      </c>
      <c r="Z367" s="17"/>
      <c r="AA367" s="17">
        <v>8.9827258039062493E-3</v>
      </c>
      <c r="AB367" s="17">
        <v>3.3516420788373698E-2</v>
      </c>
      <c r="AC367" s="17"/>
      <c r="AD367" s="17">
        <v>2.7061642031484799E-3</v>
      </c>
      <c r="AE367" s="17">
        <v>4.2530282433682101E-5</v>
      </c>
      <c r="AF367" s="17">
        <v>9.6075922259288501E-3</v>
      </c>
      <c r="AG367" s="17"/>
      <c r="AH367" s="17">
        <v>1.1622770222247301E-3</v>
      </c>
      <c r="AI367" s="17">
        <v>2.6040886844198901E-2</v>
      </c>
      <c r="AJ367" s="17"/>
      <c r="AK367" s="17">
        <v>2.4839377603506799E-2</v>
      </c>
      <c r="AL367" s="17">
        <v>2.5363310517426699E-2</v>
      </c>
      <c r="AM367" s="17"/>
      <c r="AN367" s="17">
        <v>2.5183127754650401E-2</v>
      </c>
      <c r="AO367" s="17">
        <v>9.9564214913667095E-3</v>
      </c>
      <c r="AP367" s="17"/>
      <c r="AQ367" s="17">
        <v>7.4114401788240901E-3</v>
      </c>
      <c r="AR367" s="17">
        <v>2.9753379800437501E-2</v>
      </c>
      <c r="AS367" s="17"/>
      <c r="AT367" s="17">
        <v>5.3344182243615701E-2</v>
      </c>
      <c r="AU367" s="17">
        <v>9.1554529140590295E-3</v>
      </c>
      <c r="AV367" s="17">
        <v>5.5268658193837498E-3</v>
      </c>
      <c r="AW367" s="17">
        <v>9.9472200084311694E-6</v>
      </c>
      <c r="AX367" s="17"/>
      <c r="AY367" s="17">
        <v>6.9062438126422003E-3</v>
      </c>
      <c r="AZ367" s="17">
        <v>2.73340647852332E-2</v>
      </c>
      <c r="BA367" s="17"/>
      <c r="BB367" s="17">
        <v>1.5052931619738001E-2</v>
      </c>
      <c r="BC367" s="17">
        <v>2.7354857911236999E-2</v>
      </c>
      <c r="BD367" s="17"/>
      <c r="BE367" s="17">
        <v>4.0978265588465103E-2</v>
      </c>
      <c r="BF367" s="17">
        <v>2.3952211512826799E-2</v>
      </c>
      <c r="BG367" s="17"/>
      <c r="BH367" s="17">
        <v>2.8691331827171401E-2</v>
      </c>
      <c r="BI367" s="17">
        <v>2.4878814068092898E-2</v>
      </c>
      <c r="BJ367" s="17"/>
      <c r="BK367" s="17">
        <v>7.0705718521802796E-4</v>
      </c>
      <c r="BL367" s="17">
        <v>2.67177337763609E-2</v>
      </c>
      <c r="BM367" s="17"/>
      <c r="BN367" s="17">
        <v>2.90905426718179E-2</v>
      </c>
      <c r="BO367" s="17">
        <v>2.50697363723257E-2</v>
      </c>
      <c r="BP367" s="17"/>
      <c r="BQ367" s="17">
        <v>9.0270575802584894E-5</v>
      </c>
      <c r="BR367" s="17">
        <v>2.5794836526768301E-2</v>
      </c>
      <c r="BS367" s="17"/>
      <c r="BT367" s="17">
        <v>9.8262589164908404E-5</v>
      </c>
      <c r="BU367" s="17">
        <v>2.7141439904153099E-2</v>
      </c>
      <c r="BV367" s="17"/>
      <c r="BW367" s="17">
        <v>8.9902088695995395E-3</v>
      </c>
      <c r="BX367" s="17">
        <v>3.3453176511462901E-2</v>
      </c>
      <c r="BY367" s="17"/>
      <c r="BZ367" s="17">
        <v>8.9902088695995395E-3</v>
      </c>
      <c r="CA367" s="17">
        <v>3.3453176511462901E-2</v>
      </c>
    </row>
    <row r="368" spans="2:79" x14ac:dyDescent="0.25">
      <c r="B368" t="s">
        <v>75</v>
      </c>
      <c r="C368" s="17">
        <v>1.4028298930336301E-2</v>
      </c>
      <c r="D368" s="17">
        <v>1.7323136827704599E-2</v>
      </c>
      <c r="E368" s="17">
        <v>1.50282441961739E-2</v>
      </c>
      <c r="F368" s="17">
        <v>4.3682314279166103E-3</v>
      </c>
      <c r="G368" s="17">
        <v>2.3185055650938299E-2</v>
      </c>
      <c r="H368" s="17">
        <v>4.64117157787602E-3</v>
      </c>
      <c r="I368" s="17">
        <v>5.9970467503154701E-3</v>
      </c>
      <c r="J368" s="17">
        <v>3.0682984208446201E-2</v>
      </c>
      <c r="K368" s="17">
        <v>1.7826931592032799E-2</v>
      </c>
      <c r="L368" s="17">
        <v>2.89446479735978E-2</v>
      </c>
      <c r="M368" s="17"/>
      <c r="N368" s="17">
        <v>1.44786175173544E-2</v>
      </c>
      <c r="O368" s="17">
        <v>8.5186133141683107E-3</v>
      </c>
      <c r="P368" s="17">
        <v>4.4698086625006702E-3</v>
      </c>
      <c r="Q368" s="17">
        <v>1.67499675575471E-2</v>
      </c>
      <c r="R368" s="17"/>
      <c r="S368" s="17">
        <v>2.7506410268533501E-3</v>
      </c>
      <c r="T368" s="17">
        <v>1.27174891907766E-3</v>
      </c>
      <c r="U368" s="17">
        <v>6.2768507374096703E-3</v>
      </c>
      <c r="V368" s="17">
        <v>2.6266533670626799E-2</v>
      </c>
      <c r="W368" s="17">
        <v>7.7413021986318703E-5</v>
      </c>
      <c r="X368" s="17">
        <v>1.42162917834845E-2</v>
      </c>
      <c r="Y368" s="17">
        <v>8.5651577385078906E-3</v>
      </c>
      <c r="Z368" s="17"/>
      <c r="AA368" s="17">
        <v>6.6543590710830096E-3</v>
      </c>
      <c r="AB368" s="17">
        <v>1.7842078554847901E-2</v>
      </c>
      <c r="AC368" s="17"/>
      <c r="AD368" s="17">
        <v>1.66823006632419E-2</v>
      </c>
      <c r="AE368" s="17">
        <v>1.11341603855312E-2</v>
      </c>
      <c r="AF368" s="17">
        <v>1.82037508643994E-3</v>
      </c>
      <c r="AG368" s="17"/>
      <c r="AH368" s="17">
        <v>4.0238289696434403E-3</v>
      </c>
      <c r="AI368" s="17">
        <v>1.4398502304161899E-2</v>
      </c>
      <c r="AJ368" s="17"/>
      <c r="AK368" s="17">
        <v>1.13045375005095E-2</v>
      </c>
      <c r="AL368" s="17">
        <v>1.58528688602948E-2</v>
      </c>
      <c r="AM368" s="17"/>
      <c r="AN368" s="17">
        <v>1.4022927180496501E-2</v>
      </c>
      <c r="AO368" s="17">
        <v>1.67499675575471E-2</v>
      </c>
      <c r="AP368" s="17"/>
      <c r="AQ368" s="17">
        <v>6.9645421946357899E-3</v>
      </c>
      <c r="AR368" s="17">
        <v>1.5859861191799898E-2</v>
      </c>
      <c r="AS368" s="17"/>
      <c r="AT368" s="17">
        <v>2.8296307877564701E-2</v>
      </c>
      <c r="AU368" s="17">
        <v>5.6793462385395996E-3</v>
      </c>
      <c r="AV368" s="17">
        <v>4.5057713658709902E-3</v>
      </c>
      <c r="AW368" s="17">
        <v>2.4160924081381499E-3</v>
      </c>
      <c r="AX368" s="17"/>
      <c r="AY368" s="17">
        <v>6.9046530322758499E-4</v>
      </c>
      <c r="AZ368" s="17">
        <v>1.5622482431917901E-2</v>
      </c>
      <c r="BA368" s="17"/>
      <c r="BB368" s="17">
        <v>9.8738937108244496E-3</v>
      </c>
      <c r="BC368" s="17">
        <v>1.4933958549365099E-2</v>
      </c>
      <c r="BD368" s="17"/>
      <c r="BE368" s="17">
        <v>1.0551902233227601E-2</v>
      </c>
      <c r="BF368" s="17">
        <v>1.42921124167099E-2</v>
      </c>
      <c r="BG368" s="17"/>
      <c r="BH368" s="17">
        <v>2.87439947917527E-2</v>
      </c>
      <c r="BI368" s="17">
        <v>1.2887376460932101E-2</v>
      </c>
      <c r="BJ368" s="17"/>
      <c r="BK368" s="17">
        <v>2.04540423673246E-2</v>
      </c>
      <c r="BL368" s="17">
        <v>1.36170379941906E-2</v>
      </c>
      <c r="BM368" s="17"/>
      <c r="BN368" s="17">
        <v>2.6767959265297601E-4</v>
      </c>
      <c r="BO368" s="17">
        <v>1.4319760583890701E-2</v>
      </c>
      <c r="BP368" s="17"/>
      <c r="BQ368" s="17">
        <v>4.7994130129755599E-5</v>
      </c>
      <c r="BR368" s="17">
        <v>1.43862467081466E-2</v>
      </c>
      <c r="BS368" s="17"/>
      <c r="BT368" s="17">
        <v>1.99918345569815E-4</v>
      </c>
      <c r="BU368" s="17">
        <v>1.51256923129316E-2</v>
      </c>
      <c r="BV368" s="17"/>
      <c r="BW368" s="17">
        <v>6.6029550097481899E-3</v>
      </c>
      <c r="BX368" s="17">
        <v>1.7841387786390401E-2</v>
      </c>
      <c r="BY368" s="17"/>
      <c r="BZ368" s="17">
        <v>6.6029550097481899E-3</v>
      </c>
      <c r="CA368" s="17">
        <v>1.7841387786390401E-2</v>
      </c>
    </row>
    <row r="369" spans="2:79" x14ac:dyDescent="0.25">
      <c r="B369" t="s">
        <v>223</v>
      </c>
      <c r="C369" s="17">
        <v>0.79112346200260797</v>
      </c>
      <c r="D369" s="17">
        <v>0.69433734293702298</v>
      </c>
      <c r="E369" s="17">
        <v>0.77118717969962902</v>
      </c>
      <c r="F369" s="17">
        <v>0.80819249918213998</v>
      </c>
      <c r="G369" s="17">
        <v>0.77544749484125297</v>
      </c>
      <c r="H369" s="17">
        <v>0.83846957246239795</v>
      </c>
      <c r="I369" s="17">
        <v>0.84047271999195405</v>
      </c>
      <c r="J369" s="17">
        <v>0.77830938140676797</v>
      </c>
      <c r="K369" s="17">
        <v>0.80375869077679896</v>
      </c>
      <c r="L369" s="17">
        <v>0.86390509204604704</v>
      </c>
      <c r="M369" s="17"/>
      <c r="N369" s="17">
        <v>0.78946701158992805</v>
      </c>
      <c r="O369" s="17">
        <v>0.81031531123551503</v>
      </c>
      <c r="P369" s="17">
        <v>0.81639916945851598</v>
      </c>
      <c r="Q369" s="17">
        <v>0.86256963899944905</v>
      </c>
      <c r="R369" s="17"/>
      <c r="S369" s="17">
        <v>0.806261094916365</v>
      </c>
      <c r="T369" s="17">
        <v>0.80889175697277604</v>
      </c>
      <c r="U369" s="17">
        <v>0.74715088493295301</v>
      </c>
      <c r="V369" s="17">
        <v>0.766274400981096</v>
      </c>
      <c r="W369" s="17">
        <v>0.80687013410354302</v>
      </c>
      <c r="X369" s="17">
        <v>0.84359403059012505</v>
      </c>
      <c r="Y369" s="17">
        <v>0.79976255634438698</v>
      </c>
      <c r="Z369" s="17"/>
      <c r="AA369" s="17">
        <v>0.84763468005770304</v>
      </c>
      <c r="AB369" s="17">
        <v>0.76189602916636101</v>
      </c>
      <c r="AC369" s="17"/>
      <c r="AD369" s="17">
        <v>0.83903337010429702</v>
      </c>
      <c r="AE369" s="17">
        <v>0.84294494619523797</v>
      </c>
      <c r="AF369" s="17">
        <v>0.86467717096659502</v>
      </c>
      <c r="AG369" s="17"/>
      <c r="AH369" s="17">
        <v>0.90721155808354104</v>
      </c>
      <c r="AI369" s="17">
        <v>0.78682776168075197</v>
      </c>
      <c r="AJ369" s="17"/>
      <c r="AK369" s="17">
        <v>0.79651300093483801</v>
      </c>
      <c r="AL369" s="17">
        <v>0.78751316391834703</v>
      </c>
      <c r="AM369" s="17"/>
      <c r="AN369" s="17">
        <v>0.79098244888073099</v>
      </c>
      <c r="AO369" s="17">
        <v>0.86256963899944905</v>
      </c>
      <c r="AP369" s="17"/>
      <c r="AQ369" s="17">
        <v>0.87540911988236603</v>
      </c>
      <c r="AR369" s="17">
        <v>0.76926902449416701</v>
      </c>
      <c r="AS369" s="17"/>
      <c r="AT369" s="17">
        <v>0.711297109730752</v>
      </c>
      <c r="AU369" s="17">
        <v>0.83526836692144002</v>
      </c>
      <c r="AV369" s="17">
        <v>0.84575343161578698</v>
      </c>
      <c r="AW369" s="17">
        <v>0.92296427004897297</v>
      </c>
      <c r="AX369" s="17"/>
      <c r="AY369" s="17">
        <v>0.92567362712298995</v>
      </c>
      <c r="AZ369" s="17">
        <v>0.77504156599409701</v>
      </c>
      <c r="BA369" s="17"/>
      <c r="BB369" s="17">
        <v>0.82227984851076497</v>
      </c>
      <c r="BC369" s="17">
        <v>0.78433000273311504</v>
      </c>
      <c r="BD369" s="17"/>
      <c r="BE369" s="17">
        <v>0.71728920846481303</v>
      </c>
      <c r="BF369" s="17">
        <v>0.79672652561608903</v>
      </c>
      <c r="BG369" s="17"/>
      <c r="BH369" s="17">
        <v>0.71267815887908803</v>
      </c>
      <c r="BI369" s="17">
        <v>0.79720540401851503</v>
      </c>
      <c r="BJ369" s="17"/>
      <c r="BK369" s="17">
        <v>0.80637592470466701</v>
      </c>
      <c r="BL369" s="17">
        <v>0.79014727268678997</v>
      </c>
      <c r="BM369" s="17"/>
      <c r="BN369" s="17">
        <v>0.85167926105625202</v>
      </c>
      <c r="BO369" s="17">
        <v>0.78984083853259102</v>
      </c>
      <c r="BP369" s="17"/>
      <c r="BQ369" s="17">
        <v>0.94402822054174496</v>
      </c>
      <c r="BR369" s="17">
        <v>0.78720853172620298</v>
      </c>
      <c r="BS369" s="17"/>
      <c r="BT369" s="17">
        <v>0.90696144932261202</v>
      </c>
      <c r="BU369" s="17">
        <v>0.78193078467073296</v>
      </c>
      <c r="BV369" s="17"/>
      <c r="BW369" s="17">
        <v>0.84751157330571503</v>
      </c>
      <c r="BX369" s="17">
        <v>0.76216683977428801</v>
      </c>
      <c r="BY369" s="17"/>
      <c r="BZ369" s="17">
        <v>0.84751157330571503</v>
      </c>
      <c r="CA369" s="17">
        <v>0.76216683977428801</v>
      </c>
    </row>
    <row r="370" spans="2:79" x14ac:dyDescent="0.25">
      <c r="B370" t="s">
        <v>224</v>
      </c>
      <c r="C370" s="17">
        <v>7.12629242591373E-2</v>
      </c>
      <c r="D370" s="17">
        <v>0.108773144844796</v>
      </c>
      <c r="E370" s="17">
        <v>7.2851538751899605E-2</v>
      </c>
      <c r="F370" s="17">
        <v>6.7293179781076295E-2</v>
      </c>
      <c r="G370" s="17">
        <v>9.8679060949833197E-2</v>
      </c>
      <c r="H370" s="17">
        <v>3.64603639701006E-2</v>
      </c>
      <c r="I370" s="17">
        <v>6.1049327947616798E-2</v>
      </c>
      <c r="J370" s="17">
        <v>4.0797079524777097E-2</v>
      </c>
      <c r="K370" s="17">
        <v>8.0218474905372997E-2</v>
      </c>
      <c r="L370" s="17">
        <v>5.4505205800391102E-2</v>
      </c>
      <c r="M370" s="17"/>
      <c r="N370" s="17">
        <v>7.32523092852949E-2</v>
      </c>
      <c r="O370" s="17">
        <v>4.5463391524460398E-2</v>
      </c>
      <c r="P370" s="17">
        <v>4.8885906165051701E-2</v>
      </c>
      <c r="Q370" s="17">
        <v>2.9913975397487701E-2</v>
      </c>
      <c r="R370" s="17"/>
      <c r="S370" s="17">
        <v>6.3266979772321305E-2</v>
      </c>
      <c r="T370" s="17">
        <v>4.8514327811001901E-2</v>
      </c>
      <c r="U370" s="17">
        <v>8.7899332757084905E-2</v>
      </c>
      <c r="V370" s="17">
        <v>8.0503846753712194E-2</v>
      </c>
      <c r="W370" s="17">
        <v>6.4548976239389697E-2</v>
      </c>
      <c r="X370" s="17">
        <v>6.6259905998264104E-2</v>
      </c>
      <c r="Y370" s="17">
        <v>6.5668295762396495E-2</v>
      </c>
      <c r="Z370" s="17"/>
      <c r="AA370" s="17">
        <v>4.54964616058154E-2</v>
      </c>
      <c r="AB370" s="17">
        <v>8.4589261622692605E-2</v>
      </c>
      <c r="AC370" s="17"/>
      <c r="AD370" s="17">
        <v>3.2395536605789102E-2</v>
      </c>
      <c r="AE370" s="17">
        <v>5.50544168263234E-2</v>
      </c>
      <c r="AF370" s="17">
        <v>4.2747698377564002E-2</v>
      </c>
      <c r="AG370" s="17"/>
      <c r="AH370" s="17">
        <v>8.4711128160650708E-3</v>
      </c>
      <c r="AI370" s="17">
        <v>7.3586459692416201E-2</v>
      </c>
      <c r="AJ370" s="17"/>
      <c r="AK370" s="17">
        <v>6.5058029393095004E-2</v>
      </c>
      <c r="AL370" s="17">
        <v>7.5419405978556495E-2</v>
      </c>
      <c r="AM370" s="17"/>
      <c r="AN370" s="17">
        <v>7.1344534565110002E-2</v>
      </c>
      <c r="AO370" s="17">
        <v>2.9913975397487701E-2</v>
      </c>
      <c r="AP370" s="17"/>
      <c r="AQ370" s="17">
        <v>3.2679817471731799E-2</v>
      </c>
      <c r="AR370" s="17">
        <v>8.1267142264646403E-2</v>
      </c>
      <c r="AS370" s="17"/>
      <c r="AT370" s="17">
        <v>0.11135306449285701</v>
      </c>
      <c r="AU370" s="17">
        <v>4.8068532600863502E-2</v>
      </c>
      <c r="AV370" s="17">
        <v>4.6656531091890302E-2</v>
      </c>
      <c r="AW370" s="17">
        <v>1.65614659816362E-2</v>
      </c>
      <c r="AX370" s="17"/>
      <c r="AY370" s="17">
        <v>2.3861448874116401E-2</v>
      </c>
      <c r="AZ370" s="17">
        <v>7.6928510749572798E-2</v>
      </c>
      <c r="BA370" s="17"/>
      <c r="BB370" s="17">
        <v>6.2509608465328506E-2</v>
      </c>
      <c r="BC370" s="17">
        <v>7.31716976910433E-2</v>
      </c>
      <c r="BD370" s="17"/>
      <c r="BE370" s="17">
        <v>0.12586787976965899</v>
      </c>
      <c r="BF370" s="17">
        <v>6.7119115326605097E-2</v>
      </c>
      <c r="BG370" s="17"/>
      <c r="BH370" s="17">
        <v>0.117198152153454</v>
      </c>
      <c r="BI370" s="17">
        <v>6.77015205623374E-2</v>
      </c>
      <c r="BJ370" s="17"/>
      <c r="BK370" s="17">
        <v>3.9947611767086298E-2</v>
      </c>
      <c r="BL370" s="17">
        <v>7.3267169348824907E-2</v>
      </c>
      <c r="BM370" s="17"/>
      <c r="BN370" s="17">
        <v>3.3464799870572402E-2</v>
      </c>
      <c r="BO370" s="17">
        <v>7.2063520770471498E-2</v>
      </c>
      <c r="BP370" s="17"/>
      <c r="BQ370" s="17">
        <v>5.9176473140213504E-3</v>
      </c>
      <c r="BR370" s="17">
        <v>7.2936006284684801E-2</v>
      </c>
      <c r="BS370" s="17"/>
      <c r="BT370" s="17">
        <v>1.05322164844698E-2</v>
      </c>
      <c r="BU370" s="17">
        <v>7.60823950875337E-2</v>
      </c>
      <c r="BV370" s="17"/>
      <c r="BW370" s="17">
        <v>4.5606052988230603E-2</v>
      </c>
      <c r="BX370" s="17">
        <v>8.4438331482101406E-2</v>
      </c>
      <c r="BY370" s="17"/>
      <c r="BZ370" s="17">
        <v>4.5606052988230603E-2</v>
      </c>
      <c r="CA370" s="17">
        <v>8.4438331482101406E-2</v>
      </c>
    </row>
    <row r="371" spans="2:79" x14ac:dyDescent="0.25">
      <c r="B371" t="s">
        <v>166</v>
      </c>
      <c r="C371" s="17">
        <v>0.71986053774347003</v>
      </c>
      <c r="D371" s="17">
        <v>0.58556419809222704</v>
      </c>
      <c r="E371" s="17">
        <v>0.69833564094772904</v>
      </c>
      <c r="F371" s="17">
        <v>0.74089931940106302</v>
      </c>
      <c r="G371" s="17">
        <v>0.67676843389142005</v>
      </c>
      <c r="H371" s="17">
        <v>0.80200920849229795</v>
      </c>
      <c r="I371" s="17">
        <v>0.77942339204433697</v>
      </c>
      <c r="J371" s="17">
        <v>0.73751230188199102</v>
      </c>
      <c r="K371" s="17">
        <v>0.72354021587142603</v>
      </c>
      <c r="L371" s="17">
        <v>0.80939988624565595</v>
      </c>
      <c r="M371" s="17"/>
      <c r="N371" s="17">
        <v>0.71621470230463302</v>
      </c>
      <c r="O371" s="17">
        <v>0.76485191971105404</v>
      </c>
      <c r="P371" s="17">
        <v>0.76751326329346403</v>
      </c>
      <c r="Q371" s="17">
        <v>0.83265566360196197</v>
      </c>
      <c r="R371" s="17"/>
      <c r="S371" s="17">
        <v>0.74299411514404401</v>
      </c>
      <c r="T371" s="17">
        <v>0.76037742916177498</v>
      </c>
      <c r="U371" s="17">
        <v>0.65925155217586795</v>
      </c>
      <c r="V371" s="17">
        <v>0.68577055422738398</v>
      </c>
      <c r="W371" s="17">
        <v>0.74232115786415298</v>
      </c>
      <c r="X371" s="17">
        <v>0.77733412459186102</v>
      </c>
      <c r="Y371" s="17">
        <v>0.73409426058199001</v>
      </c>
      <c r="Z371" s="17"/>
      <c r="AA371" s="17">
        <v>0.80213821845188704</v>
      </c>
      <c r="AB371" s="17">
        <v>0.67730676754366803</v>
      </c>
      <c r="AC371" s="17"/>
      <c r="AD371" s="17">
        <v>0.80663783349850804</v>
      </c>
      <c r="AE371" s="17">
        <v>0.78789052936891402</v>
      </c>
      <c r="AF371" s="17">
        <v>0.82192947258903104</v>
      </c>
      <c r="AG371" s="17"/>
      <c r="AH371" s="17">
        <v>0.89874044526747598</v>
      </c>
      <c r="AI371" s="17">
        <v>0.71324130198833602</v>
      </c>
      <c r="AJ371" s="17"/>
      <c r="AK371" s="17">
        <v>0.73145497154174299</v>
      </c>
      <c r="AL371" s="17">
        <v>0.71209375793979002</v>
      </c>
      <c r="AM371" s="17"/>
      <c r="AN371" s="17">
        <v>0.71963791431562096</v>
      </c>
      <c r="AO371" s="17">
        <v>0.83265566360196197</v>
      </c>
      <c r="AP371" s="17"/>
      <c r="AQ371" s="17">
        <v>0.84272930241063404</v>
      </c>
      <c r="AR371" s="17">
        <v>0.68800188222952097</v>
      </c>
      <c r="AS371" s="17"/>
      <c r="AT371" s="17">
        <v>0.59994404523789502</v>
      </c>
      <c r="AU371" s="17">
        <v>0.78719983432057705</v>
      </c>
      <c r="AV371" s="17">
        <v>0.79909690052389604</v>
      </c>
      <c r="AW371" s="17">
        <v>0.90640280406733598</v>
      </c>
      <c r="AX371" s="17"/>
      <c r="AY371" s="17">
        <v>0.90181217824887305</v>
      </c>
      <c r="AZ371" s="17">
        <v>0.69811305524452405</v>
      </c>
      <c r="BA371" s="17"/>
      <c r="BB371" s="17">
        <v>0.75977024004543603</v>
      </c>
      <c r="BC371" s="17">
        <v>0.711158305042072</v>
      </c>
      <c r="BD371" s="17"/>
      <c r="BE371" s="17">
        <v>0.59142132869515396</v>
      </c>
      <c r="BF371" s="17">
        <v>0.72960741028948395</v>
      </c>
      <c r="BG371" s="17"/>
      <c r="BH371" s="17">
        <v>0.59548000672563395</v>
      </c>
      <c r="BI371" s="17">
        <v>0.729503883456177</v>
      </c>
      <c r="BJ371" s="17"/>
      <c r="BK371" s="17">
        <v>0.76642831293758096</v>
      </c>
      <c r="BL371" s="17">
        <v>0.71688010333796504</v>
      </c>
      <c r="BM371" s="17"/>
      <c r="BN371" s="17">
        <v>0.81821446118567998</v>
      </c>
      <c r="BO371" s="17">
        <v>0.71777731776211895</v>
      </c>
      <c r="BP371" s="17"/>
      <c r="BQ371" s="17">
        <v>0.93811057322772395</v>
      </c>
      <c r="BR371" s="17">
        <v>0.71427252544151798</v>
      </c>
      <c r="BS371" s="17"/>
      <c r="BT371" s="17">
        <v>0.89642923283814302</v>
      </c>
      <c r="BU371" s="17">
        <v>0.70584838958319895</v>
      </c>
      <c r="BV371" s="17"/>
      <c r="BW371" s="17">
        <v>0.80190552031748497</v>
      </c>
      <c r="BX371" s="17">
        <v>0.677728508292187</v>
      </c>
      <c r="BY371" s="17"/>
      <c r="BZ371" s="17">
        <v>0.80190552031748497</v>
      </c>
      <c r="CA371" s="17">
        <v>0.677728508292187</v>
      </c>
    </row>
    <row r="372" spans="2:79" x14ac:dyDescent="0.25">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c r="CA372" s="17"/>
    </row>
    <row r="373" spans="2:79" x14ac:dyDescent="0.25">
      <c r="B373" s="6" t="s">
        <v>235</v>
      </c>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c r="CA373" s="17"/>
    </row>
    <row r="374" spans="2:79" x14ac:dyDescent="0.25">
      <c r="B374" s="24" t="s">
        <v>77</v>
      </c>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c r="CA374" s="17"/>
    </row>
    <row r="375" spans="2:79" x14ac:dyDescent="0.25">
      <c r="B375" t="s">
        <v>218</v>
      </c>
      <c r="C375" s="17">
        <v>0.22427613480501099</v>
      </c>
      <c r="D375" s="17">
        <v>0.25740643251798601</v>
      </c>
      <c r="E375" s="17">
        <v>0.24188082807994801</v>
      </c>
      <c r="F375" s="17">
        <v>0.17011245990687701</v>
      </c>
      <c r="G375" s="17">
        <v>0.26806218353752598</v>
      </c>
      <c r="H375" s="17">
        <v>0.139961747446358</v>
      </c>
      <c r="I375" s="17">
        <v>0.20929525458871101</v>
      </c>
      <c r="J375" s="17">
        <v>0.26161516552689901</v>
      </c>
      <c r="K375" s="17">
        <v>0.25846207701781798</v>
      </c>
      <c r="L375" s="17">
        <v>0.32994575101497398</v>
      </c>
      <c r="M375" s="17"/>
      <c r="N375" s="17">
        <v>0.22592926101449601</v>
      </c>
      <c r="O375" s="17">
        <v>0.195150667187485</v>
      </c>
      <c r="P375" s="17">
        <v>0.231095039810711</v>
      </c>
      <c r="Q375" s="17">
        <v>0.29882824394231</v>
      </c>
      <c r="R375" s="17"/>
      <c r="S375" s="17">
        <v>0.22501979123513899</v>
      </c>
      <c r="T375" s="17">
        <v>0.19941182576550601</v>
      </c>
      <c r="U375" s="17">
        <v>0.184299723999617</v>
      </c>
      <c r="V375" s="17">
        <v>0.227183192056297</v>
      </c>
      <c r="W375" s="17">
        <v>0.21472556158141001</v>
      </c>
      <c r="X375" s="17">
        <v>0.24871167722861301</v>
      </c>
      <c r="Y375" s="17">
        <v>0.294609507589771</v>
      </c>
      <c r="Z375" s="17"/>
      <c r="AA375" s="17">
        <v>0.32430695523051201</v>
      </c>
      <c r="AB375" s="17">
        <v>0.172540493879866</v>
      </c>
      <c r="AC375" s="17"/>
      <c r="AD375" s="17">
        <v>0.363397893130392</v>
      </c>
      <c r="AE375" s="17">
        <v>0.41622375369234499</v>
      </c>
      <c r="AF375" s="17">
        <v>0.29675173638097802</v>
      </c>
      <c r="AG375" s="17"/>
      <c r="AH375" s="17">
        <v>0.48329148206717398</v>
      </c>
      <c r="AI375" s="17">
        <v>0.214691583518857</v>
      </c>
      <c r="AJ375" s="17"/>
      <c r="AK375" s="17">
        <v>0.22988724602844601</v>
      </c>
      <c r="AL375" s="17">
        <v>0.22051741177595999</v>
      </c>
      <c r="AM375" s="17"/>
      <c r="AN375" s="17">
        <v>0.22412899151346199</v>
      </c>
      <c r="AO375" s="17">
        <v>0.29882824394231</v>
      </c>
      <c r="AP375" s="17"/>
      <c r="AQ375" s="17">
        <v>0.36122740721637298</v>
      </c>
      <c r="AR375" s="17">
        <v>0.188766024308094</v>
      </c>
      <c r="AS375" s="17"/>
      <c r="AT375" s="17">
        <v>0.15584501180077001</v>
      </c>
      <c r="AU375" s="17">
        <v>0.22596112775133601</v>
      </c>
      <c r="AV375" s="17">
        <v>0.33423339032952598</v>
      </c>
      <c r="AW375" s="17">
        <v>0.43896273365713201</v>
      </c>
      <c r="AX375" s="17"/>
      <c r="AY375" s="17">
        <v>0.46505582240506499</v>
      </c>
      <c r="AZ375" s="17">
        <v>0.19549732287652799</v>
      </c>
      <c r="BA375" s="17"/>
      <c r="BB375" s="17">
        <v>0.20411151170310399</v>
      </c>
      <c r="BC375" s="17">
        <v>0.22867408676798201</v>
      </c>
      <c r="BD375" s="17"/>
      <c r="BE375" s="17">
        <v>0.192286850327887</v>
      </c>
      <c r="BF375" s="17">
        <v>0.22670370720246699</v>
      </c>
      <c r="BG375" s="17"/>
      <c r="BH375" s="17">
        <v>0.15329408061882099</v>
      </c>
      <c r="BI375" s="17">
        <v>0.22977944374181999</v>
      </c>
      <c r="BJ375" s="17"/>
      <c r="BK375" s="17">
        <v>0.24179576980276901</v>
      </c>
      <c r="BL375" s="17">
        <v>0.223154841749856</v>
      </c>
      <c r="BM375" s="17"/>
      <c r="BN375" s="17">
        <v>0.199540030830889</v>
      </c>
      <c r="BO375" s="17">
        <v>0.224800066583798</v>
      </c>
      <c r="BP375" s="17"/>
      <c r="BQ375" s="17">
        <v>0.39883496646914002</v>
      </c>
      <c r="BR375" s="17">
        <v>0.219806779752723</v>
      </c>
      <c r="BS375" s="17"/>
      <c r="BT375" s="17">
        <v>0.43065162967224502</v>
      </c>
      <c r="BU375" s="17">
        <v>0.20789857699852399</v>
      </c>
      <c r="BV375" s="17"/>
      <c r="BW375" s="17">
        <v>0.32424247861709699</v>
      </c>
      <c r="BX375" s="17">
        <v>0.172941064585106</v>
      </c>
      <c r="BY375" s="17"/>
      <c r="BZ375" s="17">
        <v>0.32424247861709699</v>
      </c>
      <c r="CA375" s="17">
        <v>0.172941064585106</v>
      </c>
    </row>
    <row r="376" spans="2:79" x14ac:dyDescent="0.25">
      <c r="B376" t="s">
        <v>219</v>
      </c>
      <c r="C376" s="17">
        <v>0.243880979116191</v>
      </c>
      <c r="D376" s="17">
        <v>0.26102219983504399</v>
      </c>
      <c r="E376" s="17">
        <v>0.26850116110032801</v>
      </c>
      <c r="F376" s="17">
        <v>0.17413904688175699</v>
      </c>
      <c r="G376" s="17">
        <v>0.28327075151007203</v>
      </c>
      <c r="H376" s="17">
        <v>0.17090171644423299</v>
      </c>
      <c r="I376" s="17">
        <v>0.28606661543484901</v>
      </c>
      <c r="J376" s="17">
        <v>0.201568294002684</v>
      </c>
      <c r="K376" s="17">
        <v>0.37786094038996199</v>
      </c>
      <c r="L376" s="17">
        <v>0.25374800486843901</v>
      </c>
      <c r="M376" s="17"/>
      <c r="N376" s="17">
        <v>0.239884239878945</v>
      </c>
      <c r="O376" s="17">
        <v>0.29213532473857001</v>
      </c>
      <c r="P376" s="17">
        <v>0.31046629410974302</v>
      </c>
      <c r="Q376" s="17">
        <v>0.329345649284283</v>
      </c>
      <c r="R376" s="17"/>
      <c r="S376" s="17">
        <v>0.19649629444304401</v>
      </c>
      <c r="T376" s="17">
        <v>0.33624177396113802</v>
      </c>
      <c r="U376" s="17">
        <v>0.330636090338706</v>
      </c>
      <c r="V376" s="17">
        <v>0.224850614796028</v>
      </c>
      <c r="W376" s="17">
        <v>0.285768606849859</v>
      </c>
      <c r="X376" s="17">
        <v>0.25899997562578903</v>
      </c>
      <c r="Y376" s="17">
        <v>0.21106700729101699</v>
      </c>
      <c r="Z376" s="17"/>
      <c r="AA376" s="17">
        <v>0.28243490223616602</v>
      </c>
      <c r="AB376" s="17">
        <v>0.22394100547300599</v>
      </c>
      <c r="AC376" s="17"/>
      <c r="AD376" s="17">
        <v>0.25590296634737197</v>
      </c>
      <c r="AE376" s="17">
        <v>0.26545514978059997</v>
      </c>
      <c r="AF376" s="17">
        <v>0.30000485091797902</v>
      </c>
      <c r="AG376" s="17"/>
      <c r="AH376" s="17">
        <v>0.27337494454278</v>
      </c>
      <c r="AI376" s="17">
        <v>0.242789590411811</v>
      </c>
      <c r="AJ376" s="17"/>
      <c r="AK376" s="17">
        <v>0.238615628223766</v>
      </c>
      <c r="AL376" s="17">
        <v>0.24740808718219101</v>
      </c>
      <c r="AM376" s="17"/>
      <c r="AN376" s="17">
        <v>0.243712297733126</v>
      </c>
      <c r="AO376" s="17">
        <v>0.329345649284283</v>
      </c>
      <c r="AP376" s="17"/>
      <c r="AQ376" s="17">
        <v>0.25364394515975802</v>
      </c>
      <c r="AR376" s="17">
        <v>0.241349538576206</v>
      </c>
      <c r="AS376" s="17"/>
      <c r="AT376" s="17">
        <v>0.20616424867933</v>
      </c>
      <c r="AU376" s="17">
        <v>0.25706535370408001</v>
      </c>
      <c r="AV376" s="17">
        <v>0.28089765354586799</v>
      </c>
      <c r="AW376" s="17">
        <v>0.35333922790887901</v>
      </c>
      <c r="AX376" s="17"/>
      <c r="AY376" s="17">
        <v>0.28435514164005599</v>
      </c>
      <c r="AZ376" s="17">
        <v>0.23904336875608501</v>
      </c>
      <c r="BA376" s="17"/>
      <c r="BB376" s="17">
        <v>0.29311111208305701</v>
      </c>
      <c r="BC376" s="17">
        <v>0.23314100967409801</v>
      </c>
      <c r="BD376" s="17"/>
      <c r="BE376" s="17">
        <v>0.250919553839211</v>
      </c>
      <c r="BF376" s="17">
        <v>0.243346842451545</v>
      </c>
      <c r="BG376" s="17"/>
      <c r="BH376" s="17">
        <v>0.31545541102505897</v>
      </c>
      <c r="BI376" s="17">
        <v>0.23833174254806</v>
      </c>
      <c r="BJ376" s="17"/>
      <c r="BK376" s="17">
        <v>0.234266333779661</v>
      </c>
      <c r="BL376" s="17">
        <v>0.244496336402175</v>
      </c>
      <c r="BM376" s="17"/>
      <c r="BN376" s="17">
        <v>0.36221361826963699</v>
      </c>
      <c r="BO376" s="17">
        <v>0.24137459289688301</v>
      </c>
      <c r="BP376" s="17"/>
      <c r="BQ376" s="17">
        <v>0.29466811091763301</v>
      </c>
      <c r="BR376" s="17">
        <v>0.242580639729498</v>
      </c>
      <c r="BS376" s="17"/>
      <c r="BT376" s="17">
        <v>0.203634341627005</v>
      </c>
      <c r="BU376" s="17">
        <v>0.247074873974784</v>
      </c>
      <c r="BV376" s="17"/>
      <c r="BW376" s="17">
        <v>0.28212978761683599</v>
      </c>
      <c r="BX376" s="17">
        <v>0.22423931577898601</v>
      </c>
      <c r="BY376" s="17"/>
      <c r="BZ376" s="17">
        <v>0.28212978761683599</v>
      </c>
      <c r="CA376" s="17">
        <v>0.22423931577898601</v>
      </c>
    </row>
    <row r="377" spans="2:79" x14ac:dyDescent="0.25">
      <c r="B377" t="s">
        <v>220</v>
      </c>
      <c r="C377" s="17">
        <v>0.206651617503715</v>
      </c>
      <c r="D377" s="17">
        <v>0.209906050903614</v>
      </c>
      <c r="E377" s="17">
        <v>0.22187608007574</v>
      </c>
      <c r="F377" s="17">
        <v>0.22389821434488799</v>
      </c>
      <c r="G377" s="17">
        <v>0.155281771432149</v>
      </c>
      <c r="H377" s="17">
        <v>0.24505985703917299</v>
      </c>
      <c r="I377" s="17">
        <v>0.20571532668331199</v>
      </c>
      <c r="J377" s="17">
        <v>0.208225980468255</v>
      </c>
      <c r="K377" s="17">
        <v>0.160620822889573</v>
      </c>
      <c r="L377" s="17">
        <v>0.17338807527670999</v>
      </c>
      <c r="M377" s="17"/>
      <c r="N377" s="17">
        <v>0.206482360673474</v>
      </c>
      <c r="O377" s="17">
        <v>0.21065839506002501</v>
      </c>
      <c r="P377" s="17">
        <v>0.20377503088465601</v>
      </c>
      <c r="Q377" s="17">
        <v>0.17853832848075299</v>
      </c>
      <c r="R377" s="17"/>
      <c r="S377" s="17">
        <v>0.24579455657798599</v>
      </c>
      <c r="T377" s="17">
        <v>0.173733728792546</v>
      </c>
      <c r="U377" s="17">
        <v>0.20299163474152099</v>
      </c>
      <c r="V377" s="17">
        <v>0.21422381794852099</v>
      </c>
      <c r="W377" s="17">
        <v>0.18342214497523401</v>
      </c>
      <c r="X377" s="17">
        <v>0.15961682995520601</v>
      </c>
      <c r="Y377" s="17">
        <v>0.20646960612448501</v>
      </c>
      <c r="Z377" s="17"/>
      <c r="AA377" s="17">
        <v>0.18724104568247699</v>
      </c>
      <c r="AB377" s="17">
        <v>0.216690707152523</v>
      </c>
      <c r="AC377" s="17"/>
      <c r="AD377" s="17">
        <v>0.17433186961448099</v>
      </c>
      <c r="AE377" s="17">
        <v>0.19182929474141999</v>
      </c>
      <c r="AF377" s="17">
        <v>0.193959460875297</v>
      </c>
      <c r="AG377" s="17"/>
      <c r="AH377" s="17">
        <v>0.19877074616106699</v>
      </c>
      <c r="AI377" s="17">
        <v>0.206943239665729</v>
      </c>
      <c r="AJ377" s="17"/>
      <c r="AK377" s="17">
        <v>0.19988966237267999</v>
      </c>
      <c r="AL377" s="17">
        <v>0.21118125797248399</v>
      </c>
      <c r="AM377" s="17"/>
      <c r="AN377" s="17">
        <v>0.206707104624482</v>
      </c>
      <c r="AO377" s="17">
        <v>0.17853832848075299</v>
      </c>
      <c r="AP377" s="17"/>
      <c r="AQ377" s="17">
        <v>0.18627468436503</v>
      </c>
      <c r="AR377" s="17">
        <v>0.21193515474000699</v>
      </c>
      <c r="AS377" s="17"/>
      <c r="AT377" s="17">
        <v>0.200717156999212</v>
      </c>
      <c r="AU377" s="17">
        <v>0.22094794812927099</v>
      </c>
      <c r="AV377" s="17">
        <v>0.189356384515141</v>
      </c>
      <c r="AW377" s="17">
        <v>0.14697384024063101</v>
      </c>
      <c r="AX377" s="17"/>
      <c r="AY377" s="17">
        <v>0.13306767183263901</v>
      </c>
      <c r="AZ377" s="17">
        <v>0.21544662240853599</v>
      </c>
      <c r="BA377" s="17"/>
      <c r="BB377" s="17">
        <v>0.22604039398362699</v>
      </c>
      <c r="BC377" s="17">
        <v>0.202428469992216</v>
      </c>
      <c r="BD377" s="17"/>
      <c r="BE377" s="17">
        <v>0.22235868410731799</v>
      </c>
      <c r="BF377" s="17">
        <v>0.20545965457127899</v>
      </c>
      <c r="BG377" s="17"/>
      <c r="BH377" s="17">
        <v>0.126239793192223</v>
      </c>
      <c r="BI377" s="17">
        <v>0.21288602585427899</v>
      </c>
      <c r="BJ377" s="17"/>
      <c r="BK377" s="17">
        <v>0.18855104362237199</v>
      </c>
      <c r="BL377" s="17">
        <v>0.20781009185492699</v>
      </c>
      <c r="BM377" s="17"/>
      <c r="BN377" s="17">
        <v>0.14492899937529399</v>
      </c>
      <c r="BO377" s="17">
        <v>0.20795895519687799</v>
      </c>
      <c r="BP377" s="17"/>
      <c r="BQ377" s="17">
        <v>0.164640480717962</v>
      </c>
      <c r="BR377" s="17">
        <v>0.20772725879127299</v>
      </c>
      <c r="BS377" s="17"/>
      <c r="BT377" s="17">
        <v>0.178583217798195</v>
      </c>
      <c r="BU377" s="17">
        <v>0.20887907110235401</v>
      </c>
      <c r="BV377" s="17"/>
      <c r="BW377" s="17">
        <v>0.187364435989719</v>
      </c>
      <c r="BX377" s="17">
        <v>0.21655603912811999</v>
      </c>
      <c r="BY377" s="17"/>
      <c r="BZ377" s="17">
        <v>0.187364435989719</v>
      </c>
      <c r="CA377" s="17">
        <v>0.21655603912811999</v>
      </c>
    </row>
    <row r="378" spans="2:79" x14ac:dyDescent="0.25">
      <c r="B378" t="s">
        <v>221</v>
      </c>
      <c r="C378" s="17">
        <v>0.13806265892054601</v>
      </c>
      <c r="D378" s="17">
        <v>0.10001479010997601</v>
      </c>
      <c r="E378" s="17">
        <v>0.12592077147130501</v>
      </c>
      <c r="F378" s="17">
        <v>0.211766831108602</v>
      </c>
      <c r="G378" s="17">
        <v>7.9119919875775296E-2</v>
      </c>
      <c r="H378" s="17">
        <v>0.17059510896202401</v>
      </c>
      <c r="I378" s="17">
        <v>0.17053836535811401</v>
      </c>
      <c r="J378" s="17">
        <v>0.107585096610002</v>
      </c>
      <c r="K378" s="17">
        <v>0.105898887237883</v>
      </c>
      <c r="L378" s="17">
        <v>0.11763453957326001</v>
      </c>
      <c r="M378" s="17"/>
      <c r="N378" s="17">
        <v>0.13676637185815399</v>
      </c>
      <c r="O378" s="17">
        <v>0.155450383807231</v>
      </c>
      <c r="P378" s="17">
        <v>0.163225690435997</v>
      </c>
      <c r="Q378" s="17">
        <v>9.5286857106316694E-2</v>
      </c>
      <c r="R378" s="17"/>
      <c r="S378" s="17">
        <v>0.174104689999211</v>
      </c>
      <c r="T378" s="17">
        <v>0.12215417761682699</v>
      </c>
      <c r="U378" s="17">
        <v>9.6502591242172295E-2</v>
      </c>
      <c r="V378" s="17">
        <v>0.12745248411417201</v>
      </c>
      <c r="W378" s="17">
        <v>0.13691206928243399</v>
      </c>
      <c r="X378" s="17">
        <v>0.14396960767585101</v>
      </c>
      <c r="Y378" s="17">
        <v>0.13718512883206699</v>
      </c>
      <c r="Z378" s="17"/>
      <c r="AA378" s="17">
        <v>0.13054053205410501</v>
      </c>
      <c r="AB378" s="17">
        <v>0.14195308042164101</v>
      </c>
      <c r="AC378" s="17"/>
      <c r="AD378" s="17">
        <v>0.12053870247296999</v>
      </c>
      <c r="AE378" s="17">
        <v>8.5945375668952703E-2</v>
      </c>
      <c r="AF378" s="17">
        <v>0.131505407468539</v>
      </c>
      <c r="AG378" s="17"/>
      <c r="AH378" s="17">
        <v>3.2801295615621603E-2</v>
      </c>
      <c r="AI378" s="17">
        <v>0.14195772902241699</v>
      </c>
      <c r="AJ378" s="17"/>
      <c r="AK378" s="17">
        <v>0.133556002601872</v>
      </c>
      <c r="AL378" s="17">
        <v>0.141081539176968</v>
      </c>
      <c r="AM378" s="17"/>
      <c r="AN378" s="17">
        <v>0.13814708540224299</v>
      </c>
      <c r="AO378" s="17">
        <v>9.5286857106316694E-2</v>
      </c>
      <c r="AP378" s="17"/>
      <c r="AQ378" s="17">
        <v>0.109695273932454</v>
      </c>
      <c r="AR378" s="17">
        <v>0.14541804129632999</v>
      </c>
      <c r="AS378" s="17"/>
      <c r="AT378" s="17">
        <v>0.131348949279254</v>
      </c>
      <c r="AU378" s="17">
        <v>0.15873450047387799</v>
      </c>
      <c r="AV378" s="17">
        <v>0.120667154896135</v>
      </c>
      <c r="AW378" s="17">
        <v>3.6777997584515103E-2</v>
      </c>
      <c r="AX378" s="17"/>
      <c r="AY378" s="17">
        <v>5.40601050175602E-2</v>
      </c>
      <c r="AZ378" s="17">
        <v>0.148102931521538</v>
      </c>
      <c r="BA378" s="17"/>
      <c r="BB378" s="17">
        <v>0.11741527574570899</v>
      </c>
      <c r="BC378" s="17">
        <v>0.14256468960520099</v>
      </c>
      <c r="BD378" s="17"/>
      <c r="BE378" s="17">
        <v>0.121163182789757</v>
      </c>
      <c r="BF378" s="17">
        <v>0.13934511029315799</v>
      </c>
      <c r="BG378" s="17"/>
      <c r="BH378" s="17">
        <v>0.16278171892781301</v>
      </c>
      <c r="BI378" s="17">
        <v>0.136146165725087</v>
      </c>
      <c r="BJ378" s="17"/>
      <c r="BK378" s="17">
        <v>0.16944528758357799</v>
      </c>
      <c r="BL378" s="17">
        <v>0.136054105455996</v>
      </c>
      <c r="BM378" s="17"/>
      <c r="BN378" s="17">
        <v>0.150563208081926</v>
      </c>
      <c r="BO378" s="17">
        <v>0.137797886627998</v>
      </c>
      <c r="BP378" s="17"/>
      <c r="BQ378" s="17">
        <v>9.4687511256262305E-2</v>
      </c>
      <c r="BR378" s="17">
        <v>0.139173223957611</v>
      </c>
      <c r="BS378" s="17"/>
      <c r="BT378" s="17">
        <v>0.12345921319877801</v>
      </c>
      <c r="BU378" s="17">
        <v>0.13922155996466501</v>
      </c>
      <c r="BV378" s="17"/>
      <c r="BW378" s="17">
        <v>0.13077405634838399</v>
      </c>
      <c r="BX378" s="17">
        <v>0.14180552787602399</v>
      </c>
      <c r="BY378" s="17"/>
      <c r="BZ378" s="17">
        <v>0.13077405634838399</v>
      </c>
      <c r="CA378" s="17">
        <v>0.14180552787602399</v>
      </c>
    </row>
    <row r="379" spans="2:79" x14ac:dyDescent="0.25">
      <c r="B379" t="s">
        <v>222</v>
      </c>
      <c r="C379" s="17">
        <v>0.153138216164353</v>
      </c>
      <c r="D379" s="17">
        <v>0.14372026846838101</v>
      </c>
      <c r="E379" s="17">
        <v>0.107215639988731</v>
      </c>
      <c r="F379" s="17">
        <v>0.19531590098944601</v>
      </c>
      <c r="G379" s="17">
        <v>0.168786026400287</v>
      </c>
      <c r="H379" s="17">
        <v>0.243358383900627</v>
      </c>
      <c r="I379" s="17">
        <v>9.6310849225770406E-2</v>
      </c>
      <c r="J379" s="17">
        <v>0.16800601031231199</v>
      </c>
      <c r="K379" s="17">
        <v>5.8320509586747102E-2</v>
      </c>
      <c r="L379" s="17">
        <v>9.7642913899491701E-2</v>
      </c>
      <c r="M379" s="17"/>
      <c r="N379" s="17">
        <v>0.15696908614702801</v>
      </c>
      <c r="O379" s="17">
        <v>0.110484619505882</v>
      </c>
      <c r="P379" s="17">
        <v>6.7100231811550601E-2</v>
      </c>
      <c r="Q379" s="17">
        <v>7.1098489823021804E-2</v>
      </c>
      <c r="R379" s="17"/>
      <c r="S379" s="17">
        <v>0.14372255821525901</v>
      </c>
      <c r="T379" s="17">
        <v>0.16604717641403499</v>
      </c>
      <c r="U379" s="17">
        <v>0.16694304004619501</v>
      </c>
      <c r="V379" s="17">
        <v>0.153497202345768</v>
      </c>
      <c r="W379" s="17">
        <v>0.16107035788627899</v>
      </c>
      <c r="X379" s="17">
        <v>0.15432994173824199</v>
      </c>
      <c r="Y379" s="17">
        <v>0.130688908731939</v>
      </c>
      <c r="Z379" s="17"/>
      <c r="AA379" s="17">
        <v>6.0795951288806299E-2</v>
      </c>
      <c r="AB379" s="17">
        <v>0.20089735917142301</v>
      </c>
      <c r="AC379" s="17"/>
      <c r="AD379" s="17">
        <v>5.4931836928016703E-2</v>
      </c>
      <c r="AE379" s="17">
        <v>2.7683592554424201E-2</v>
      </c>
      <c r="AF379" s="17">
        <v>7.2524693748538094E-2</v>
      </c>
      <c r="AG379" s="17"/>
      <c r="AH379" s="17">
        <v>1.10427061933421E-2</v>
      </c>
      <c r="AI379" s="17">
        <v>0.15839628954589299</v>
      </c>
      <c r="AJ379" s="17"/>
      <c r="AK379" s="17">
        <v>0.16213869499203501</v>
      </c>
      <c r="AL379" s="17">
        <v>0.14710905265378099</v>
      </c>
      <c r="AM379" s="17"/>
      <c r="AN379" s="17">
        <v>0.15330013774526299</v>
      </c>
      <c r="AO379" s="17">
        <v>7.1098489823021804E-2</v>
      </c>
      <c r="AP379" s="17"/>
      <c r="AQ379" s="17">
        <v>6.9891934110164797E-2</v>
      </c>
      <c r="AR379" s="17">
        <v>0.17472315380058501</v>
      </c>
      <c r="AS379" s="17"/>
      <c r="AT379" s="17">
        <v>0.24593919004138401</v>
      </c>
      <c r="AU379" s="17">
        <v>0.116878388721285</v>
      </c>
      <c r="AV379" s="17">
        <v>6.2732683162241301E-2</v>
      </c>
      <c r="AW379" s="17">
        <v>3.9284437409054901E-4</v>
      </c>
      <c r="AX379" s="17"/>
      <c r="AY379" s="17">
        <v>4.7621270682052498E-2</v>
      </c>
      <c r="AZ379" s="17">
        <v>0.16574996244399501</v>
      </c>
      <c r="BA379" s="17"/>
      <c r="BB379" s="17">
        <v>0.13792930312516399</v>
      </c>
      <c r="BC379" s="17">
        <v>0.156455103982828</v>
      </c>
      <c r="BD379" s="17"/>
      <c r="BE379" s="17">
        <v>0.176492387087653</v>
      </c>
      <c r="BF379" s="17">
        <v>0.15136593705197099</v>
      </c>
      <c r="BG379" s="17"/>
      <c r="BH379" s="17">
        <v>0.20809692825413101</v>
      </c>
      <c r="BI379" s="17">
        <v>0.14887721280418301</v>
      </c>
      <c r="BJ379" s="17"/>
      <c r="BK379" s="17">
        <v>0.119779598127952</v>
      </c>
      <c r="BL379" s="17">
        <v>0.15527323705597601</v>
      </c>
      <c r="BM379" s="17"/>
      <c r="BN379" s="17">
        <v>9.4584375357888606E-2</v>
      </c>
      <c r="BO379" s="17">
        <v>0.15437843645129001</v>
      </c>
      <c r="BP379" s="17"/>
      <c r="BQ379" s="17">
        <v>1.9211620501747202E-2</v>
      </c>
      <c r="BR379" s="17">
        <v>0.15656723491553401</v>
      </c>
      <c r="BS379" s="17"/>
      <c r="BT379" s="17">
        <v>6.1631941871947399E-2</v>
      </c>
      <c r="BU379" s="17">
        <v>0.160399976083302</v>
      </c>
      <c r="BV379" s="17"/>
      <c r="BW379" s="17">
        <v>6.0859301560131598E-2</v>
      </c>
      <c r="BX379" s="17">
        <v>0.20052561056510401</v>
      </c>
      <c r="BY379" s="17"/>
      <c r="BZ379" s="17">
        <v>6.0859301560131598E-2</v>
      </c>
      <c r="CA379" s="17">
        <v>0.20052561056510401</v>
      </c>
    </row>
    <row r="380" spans="2:79" x14ac:dyDescent="0.25">
      <c r="B380" t="s">
        <v>75</v>
      </c>
      <c r="C380" s="17">
        <v>3.3990393490182499E-2</v>
      </c>
      <c r="D380" s="17">
        <v>2.7930258164999801E-2</v>
      </c>
      <c r="E380" s="17">
        <v>3.4605519283948297E-2</v>
      </c>
      <c r="F380" s="17">
        <v>2.4767546768429599E-2</v>
      </c>
      <c r="G380" s="17">
        <v>4.5479347244191101E-2</v>
      </c>
      <c r="H380" s="17">
        <v>3.01231862075848E-2</v>
      </c>
      <c r="I380" s="17">
        <v>3.2073588709242901E-2</v>
      </c>
      <c r="J380" s="17">
        <v>5.2999453079847401E-2</v>
      </c>
      <c r="K380" s="17">
        <v>3.8836762878016899E-2</v>
      </c>
      <c r="L380" s="17">
        <v>2.76407153671266E-2</v>
      </c>
      <c r="M380" s="17"/>
      <c r="N380" s="17">
        <v>3.3968680427904199E-2</v>
      </c>
      <c r="O380" s="17">
        <v>3.61206097008063E-2</v>
      </c>
      <c r="P380" s="17">
        <v>2.4337712947342199E-2</v>
      </c>
      <c r="Q380" s="17">
        <v>2.6902431363315701E-2</v>
      </c>
      <c r="R380" s="17"/>
      <c r="S380" s="17">
        <v>1.4862109529362E-2</v>
      </c>
      <c r="T380" s="17">
        <v>2.4113174499475701E-3</v>
      </c>
      <c r="U380" s="17">
        <v>1.8626919631787899E-2</v>
      </c>
      <c r="V380" s="17">
        <v>5.27926887392152E-2</v>
      </c>
      <c r="W380" s="17">
        <v>1.81012594247844E-2</v>
      </c>
      <c r="X380" s="17">
        <v>3.4371967776300201E-2</v>
      </c>
      <c r="Y380" s="17">
        <v>1.9979841430720801E-2</v>
      </c>
      <c r="Z380" s="17"/>
      <c r="AA380" s="17">
        <v>1.4680613507934899E-2</v>
      </c>
      <c r="AB380" s="17">
        <v>4.3977353901540499E-2</v>
      </c>
      <c r="AC380" s="17"/>
      <c r="AD380" s="17">
        <v>3.08967315067676E-2</v>
      </c>
      <c r="AE380" s="17">
        <v>1.2862833562258799E-2</v>
      </c>
      <c r="AF380" s="17">
        <v>5.2538506086691698E-3</v>
      </c>
      <c r="AG380" s="17"/>
      <c r="AH380" s="17">
        <v>7.1882542001568096E-4</v>
      </c>
      <c r="AI380" s="17">
        <v>3.5221567835293899E-2</v>
      </c>
      <c r="AJ380" s="17"/>
      <c r="AK380" s="17">
        <v>3.5912765781200097E-2</v>
      </c>
      <c r="AL380" s="17">
        <v>3.27026512386158E-2</v>
      </c>
      <c r="AM380" s="17"/>
      <c r="AN380" s="17">
        <v>3.4004382981422901E-2</v>
      </c>
      <c r="AO380" s="17">
        <v>2.6902431363315701E-2</v>
      </c>
      <c r="AP380" s="17"/>
      <c r="AQ380" s="17">
        <v>1.9266755216219501E-2</v>
      </c>
      <c r="AR380" s="17">
        <v>3.7808087278777699E-2</v>
      </c>
      <c r="AS380" s="17"/>
      <c r="AT380" s="17">
        <v>5.9985443200049997E-2</v>
      </c>
      <c r="AU380" s="17">
        <v>2.0412681220150702E-2</v>
      </c>
      <c r="AV380" s="17">
        <v>1.21127335510885E-2</v>
      </c>
      <c r="AW380" s="17">
        <v>2.3553356234752399E-2</v>
      </c>
      <c r="AX380" s="17"/>
      <c r="AY380" s="17">
        <v>1.5839988422627599E-2</v>
      </c>
      <c r="AZ380" s="17">
        <v>3.6159791993317897E-2</v>
      </c>
      <c r="BA380" s="17"/>
      <c r="BB380" s="17">
        <v>2.1392403359339899E-2</v>
      </c>
      <c r="BC380" s="17">
        <v>3.6736639977673902E-2</v>
      </c>
      <c r="BD380" s="17"/>
      <c r="BE380" s="17">
        <v>3.67793418481734E-2</v>
      </c>
      <c r="BF380" s="17">
        <v>3.3778748429580202E-2</v>
      </c>
      <c r="BG380" s="17"/>
      <c r="BH380" s="17">
        <v>3.4132067981953798E-2</v>
      </c>
      <c r="BI380" s="17">
        <v>3.3979409326570703E-2</v>
      </c>
      <c r="BJ380" s="17"/>
      <c r="BK380" s="17">
        <v>4.6161967083667599E-2</v>
      </c>
      <c r="BL380" s="17">
        <v>3.3211387481070997E-2</v>
      </c>
      <c r="BM380" s="17"/>
      <c r="BN380" s="17">
        <v>4.8169768084365301E-2</v>
      </c>
      <c r="BO380" s="17">
        <v>3.3690062243152803E-2</v>
      </c>
      <c r="BP380" s="17"/>
      <c r="BQ380" s="17">
        <v>2.7957310137255501E-2</v>
      </c>
      <c r="BR380" s="17">
        <v>3.41448628533607E-2</v>
      </c>
      <c r="BS380" s="17"/>
      <c r="BT380" s="17">
        <v>2.0396558318295402E-3</v>
      </c>
      <c r="BU380" s="17">
        <v>3.65259418763716E-2</v>
      </c>
      <c r="BV380" s="17"/>
      <c r="BW380" s="17">
        <v>1.4629939867832E-2</v>
      </c>
      <c r="BX380" s="17">
        <v>4.3932442066659798E-2</v>
      </c>
      <c r="BY380" s="17"/>
      <c r="BZ380" s="17">
        <v>1.4629939867832E-2</v>
      </c>
      <c r="CA380" s="17">
        <v>4.3932442066659798E-2</v>
      </c>
    </row>
    <row r="381" spans="2:79" x14ac:dyDescent="0.25">
      <c r="B381" t="s">
        <v>223</v>
      </c>
      <c r="C381" s="17">
        <v>0.46815711392120302</v>
      </c>
      <c r="D381" s="17">
        <v>0.51842863235302905</v>
      </c>
      <c r="E381" s="17">
        <v>0.510381989180276</v>
      </c>
      <c r="F381" s="17">
        <v>0.34425150678863398</v>
      </c>
      <c r="G381" s="17">
        <v>0.55133293504759795</v>
      </c>
      <c r="H381" s="17">
        <v>0.310863463890591</v>
      </c>
      <c r="I381" s="17">
        <v>0.49536187002356002</v>
      </c>
      <c r="J381" s="17">
        <v>0.46318345952958301</v>
      </c>
      <c r="K381" s="17">
        <v>0.63632301740777997</v>
      </c>
      <c r="L381" s="17">
        <v>0.58369375588341199</v>
      </c>
      <c r="M381" s="17"/>
      <c r="N381" s="17">
        <v>0.46581350089343998</v>
      </c>
      <c r="O381" s="17">
        <v>0.48728599192605498</v>
      </c>
      <c r="P381" s="17">
        <v>0.54156133392045402</v>
      </c>
      <c r="Q381" s="17">
        <v>0.62817389322659201</v>
      </c>
      <c r="R381" s="17"/>
      <c r="S381" s="17">
        <v>0.421516085678182</v>
      </c>
      <c r="T381" s="17">
        <v>0.53565359972664395</v>
      </c>
      <c r="U381" s="17">
        <v>0.51493581433832303</v>
      </c>
      <c r="V381" s="17">
        <v>0.45203380685232403</v>
      </c>
      <c r="W381" s="17">
        <v>0.50049416843126904</v>
      </c>
      <c r="X381" s="17">
        <v>0.50771165285440101</v>
      </c>
      <c r="Y381" s="17">
        <v>0.50567651488078802</v>
      </c>
      <c r="Z381" s="17"/>
      <c r="AA381" s="17">
        <v>0.60674185746667797</v>
      </c>
      <c r="AB381" s="17">
        <v>0.39648149935287202</v>
      </c>
      <c r="AC381" s="17"/>
      <c r="AD381" s="17">
        <v>0.61930085947776403</v>
      </c>
      <c r="AE381" s="17">
        <v>0.68167890347294402</v>
      </c>
      <c r="AF381" s="17">
        <v>0.59675658729895698</v>
      </c>
      <c r="AG381" s="17"/>
      <c r="AH381" s="17">
        <v>0.75666642660995298</v>
      </c>
      <c r="AI381" s="17">
        <v>0.45748117393066801</v>
      </c>
      <c r="AJ381" s="17"/>
      <c r="AK381" s="17">
        <v>0.46850287425221199</v>
      </c>
      <c r="AL381" s="17">
        <v>0.467925498958151</v>
      </c>
      <c r="AM381" s="17"/>
      <c r="AN381" s="17">
        <v>0.46784128924658902</v>
      </c>
      <c r="AO381" s="17">
        <v>0.62817389322659201</v>
      </c>
      <c r="AP381" s="17"/>
      <c r="AQ381" s="17">
        <v>0.614871352376131</v>
      </c>
      <c r="AR381" s="17">
        <v>0.43011556288429997</v>
      </c>
      <c r="AS381" s="17"/>
      <c r="AT381" s="17">
        <v>0.36200926048010001</v>
      </c>
      <c r="AU381" s="17">
        <v>0.48302648145541499</v>
      </c>
      <c r="AV381" s="17">
        <v>0.61513104387539497</v>
      </c>
      <c r="AW381" s="17">
        <v>0.79230196156601096</v>
      </c>
      <c r="AX381" s="17"/>
      <c r="AY381" s="17">
        <v>0.74941096404512098</v>
      </c>
      <c r="AZ381" s="17">
        <v>0.434540691632613</v>
      </c>
      <c r="BA381" s="17"/>
      <c r="BB381" s="17">
        <v>0.497222623786161</v>
      </c>
      <c r="BC381" s="17">
        <v>0.46181509644208102</v>
      </c>
      <c r="BD381" s="17"/>
      <c r="BE381" s="17">
        <v>0.443206404167098</v>
      </c>
      <c r="BF381" s="17">
        <v>0.470050549654012</v>
      </c>
      <c r="BG381" s="17"/>
      <c r="BH381" s="17">
        <v>0.46874949164388002</v>
      </c>
      <c r="BI381" s="17">
        <v>0.46811118628988002</v>
      </c>
      <c r="BJ381" s="17"/>
      <c r="BK381" s="17">
        <v>0.47606210358242901</v>
      </c>
      <c r="BL381" s="17">
        <v>0.46765117815203</v>
      </c>
      <c r="BM381" s="17"/>
      <c r="BN381" s="17">
        <v>0.56175364910052605</v>
      </c>
      <c r="BO381" s="17">
        <v>0.46617465948067999</v>
      </c>
      <c r="BP381" s="17"/>
      <c r="BQ381" s="17">
        <v>0.69350307738677297</v>
      </c>
      <c r="BR381" s="17">
        <v>0.46238741948222201</v>
      </c>
      <c r="BS381" s="17"/>
      <c r="BT381" s="17">
        <v>0.63428597129925002</v>
      </c>
      <c r="BU381" s="17">
        <v>0.45497345097330799</v>
      </c>
      <c r="BV381" s="17"/>
      <c r="BW381" s="17">
        <v>0.60637226623393303</v>
      </c>
      <c r="BX381" s="17">
        <v>0.39718038036409198</v>
      </c>
      <c r="BY381" s="17"/>
      <c r="BZ381" s="17">
        <v>0.60637226623393303</v>
      </c>
      <c r="CA381" s="17">
        <v>0.39718038036409198</v>
      </c>
    </row>
    <row r="382" spans="2:79" x14ac:dyDescent="0.25">
      <c r="B382" t="s">
        <v>224</v>
      </c>
      <c r="C382" s="17">
        <v>0.291200875084899</v>
      </c>
      <c r="D382" s="17">
        <v>0.24373505857835701</v>
      </c>
      <c r="E382" s="17">
        <v>0.233136411460035</v>
      </c>
      <c r="F382" s="17">
        <v>0.40708273209804802</v>
      </c>
      <c r="G382" s="17">
        <v>0.24790594627606199</v>
      </c>
      <c r="H382" s="17">
        <v>0.41395349286264999</v>
      </c>
      <c r="I382" s="17">
        <v>0.266849214583885</v>
      </c>
      <c r="J382" s="17">
        <v>0.27559110692231398</v>
      </c>
      <c r="K382" s="17">
        <v>0.16421939682462999</v>
      </c>
      <c r="L382" s="17">
        <v>0.21527745347275101</v>
      </c>
      <c r="M382" s="17"/>
      <c r="N382" s="17">
        <v>0.29373545800518103</v>
      </c>
      <c r="O382" s="17">
        <v>0.26593500331311398</v>
      </c>
      <c r="P382" s="17">
        <v>0.230325922247548</v>
      </c>
      <c r="Q382" s="17">
        <v>0.16638534692933901</v>
      </c>
      <c r="R382" s="17"/>
      <c r="S382" s="17">
        <v>0.31782724821447</v>
      </c>
      <c r="T382" s="17">
        <v>0.288201354030862</v>
      </c>
      <c r="U382" s="17">
        <v>0.26344563128836801</v>
      </c>
      <c r="V382" s="17">
        <v>0.28094968645993901</v>
      </c>
      <c r="W382" s="17">
        <v>0.29798242716871298</v>
      </c>
      <c r="X382" s="17">
        <v>0.29829954941409298</v>
      </c>
      <c r="Y382" s="17">
        <v>0.26787403756400602</v>
      </c>
      <c r="Z382" s="17"/>
      <c r="AA382" s="17">
        <v>0.19133648334291101</v>
      </c>
      <c r="AB382" s="17">
        <v>0.34285043959306399</v>
      </c>
      <c r="AC382" s="17"/>
      <c r="AD382" s="17">
        <v>0.175470539400987</v>
      </c>
      <c r="AE382" s="17">
        <v>0.11362896822337699</v>
      </c>
      <c r="AF382" s="17">
        <v>0.20403010121707801</v>
      </c>
      <c r="AG382" s="17"/>
      <c r="AH382" s="17">
        <v>4.3844001808963702E-2</v>
      </c>
      <c r="AI382" s="17">
        <v>0.30035401856831001</v>
      </c>
      <c r="AJ382" s="17"/>
      <c r="AK382" s="17">
        <v>0.29569469759390699</v>
      </c>
      <c r="AL382" s="17">
        <v>0.28819059183074902</v>
      </c>
      <c r="AM382" s="17"/>
      <c r="AN382" s="17">
        <v>0.29144722314750598</v>
      </c>
      <c r="AO382" s="17">
        <v>0.16638534692933901</v>
      </c>
      <c r="AP382" s="17"/>
      <c r="AQ382" s="17">
        <v>0.17958720804261899</v>
      </c>
      <c r="AR382" s="17">
        <v>0.32014119509691402</v>
      </c>
      <c r="AS382" s="17"/>
      <c r="AT382" s="17">
        <v>0.37728813932063798</v>
      </c>
      <c r="AU382" s="17">
        <v>0.27561288919516302</v>
      </c>
      <c r="AV382" s="17">
        <v>0.18339983805837601</v>
      </c>
      <c r="AW382" s="17">
        <v>3.7170841958605601E-2</v>
      </c>
      <c r="AX382" s="17"/>
      <c r="AY382" s="17">
        <v>0.101681375699613</v>
      </c>
      <c r="AZ382" s="17">
        <v>0.31385289396553301</v>
      </c>
      <c r="BA382" s="17"/>
      <c r="BB382" s="17">
        <v>0.25534457887087197</v>
      </c>
      <c r="BC382" s="17">
        <v>0.29901979358802899</v>
      </c>
      <c r="BD382" s="17"/>
      <c r="BE382" s="17">
        <v>0.29765556987741099</v>
      </c>
      <c r="BF382" s="17">
        <v>0.29071104734512898</v>
      </c>
      <c r="BG382" s="17"/>
      <c r="BH382" s="17">
        <v>0.37087864718194302</v>
      </c>
      <c r="BI382" s="17">
        <v>0.28502337852927001</v>
      </c>
      <c r="BJ382" s="17"/>
      <c r="BK382" s="17">
        <v>0.28922488571153099</v>
      </c>
      <c r="BL382" s="17">
        <v>0.29132734251197201</v>
      </c>
      <c r="BM382" s="17"/>
      <c r="BN382" s="17">
        <v>0.24514758343981399</v>
      </c>
      <c r="BO382" s="17">
        <v>0.29217632307928898</v>
      </c>
      <c r="BP382" s="17"/>
      <c r="BQ382" s="17">
        <v>0.113899131758009</v>
      </c>
      <c r="BR382" s="17">
        <v>0.29574045887314498</v>
      </c>
      <c r="BS382" s="17"/>
      <c r="BT382" s="17">
        <v>0.18509115507072499</v>
      </c>
      <c r="BU382" s="17">
        <v>0.29962153604796699</v>
      </c>
      <c r="BV382" s="17"/>
      <c r="BW382" s="17">
        <v>0.19163335790851599</v>
      </c>
      <c r="BX382" s="17">
        <v>0.342331138441128</v>
      </c>
      <c r="BY382" s="17"/>
      <c r="BZ382" s="17">
        <v>0.19163335790851599</v>
      </c>
      <c r="CA382" s="17">
        <v>0.342331138441128</v>
      </c>
    </row>
    <row r="383" spans="2:79" x14ac:dyDescent="0.25">
      <c r="B383" t="s">
        <v>166</v>
      </c>
      <c r="C383" s="17">
        <v>0.17695623883630399</v>
      </c>
      <c r="D383" s="17">
        <v>0.27469357377467202</v>
      </c>
      <c r="E383" s="17">
        <v>0.27724557772024</v>
      </c>
      <c r="F383" s="17">
        <v>-6.2831225309414707E-2</v>
      </c>
      <c r="G383" s="17">
        <v>0.30342698877153601</v>
      </c>
      <c r="H383" s="17">
        <v>-0.103090028972059</v>
      </c>
      <c r="I383" s="17">
        <v>0.228512655439675</v>
      </c>
      <c r="J383" s="17">
        <v>0.187592352607269</v>
      </c>
      <c r="K383" s="17">
        <v>0.47210362058314997</v>
      </c>
      <c r="L383" s="17">
        <v>0.36841630241066098</v>
      </c>
      <c r="M383" s="17"/>
      <c r="N383" s="17">
        <v>0.17207804288825901</v>
      </c>
      <c r="O383" s="17">
        <v>0.221350988612941</v>
      </c>
      <c r="P383" s="17">
        <v>0.31123541167290603</v>
      </c>
      <c r="Q383" s="17">
        <v>0.46178854629725402</v>
      </c>
      <c r="R383" s="17"/>
      <c r="S383" s="17">
        <v>0.10368883746371201</v>
      </c>
      <c r="T383" s="17">
        <v>0.247452245695782</v>
      </c>
      <c r="U383" s="17">
        <v>0.25149018304995602</v>
      </c>
      <c r="V383" s="17">
        <v>0.17108412039238499</v>
      </c>
      <c r="W383" s="17">
        <v>0.202511741262556</v>
      </c>
      <c r="X383" s="17">
        <v>0.209412103440308</v>
      </c>
      <c r="Y383" s="17">
        <v>0.237802477316782</v>
      </c>
      <c r="Z383" s="17"/>
      <c r="AA383" s="17">
        <v>0.41540537412376699</v>
      </c>
      <c r="AB383" s="17">
        <v>5.3631059759807802E-2</v>
      </c>
      <c r="AC383" s="17"/>
      <c r="AD383" s="17">
        <v>0.44383032007677797</v>
      </c>
      <c r="AE383" s="17">
        <v>0.56804993524956804</v>
      </c>
      <c r="AF383" s="17">
        <v>0.39272648608187899</v>
      </c>
      <c r="AG383" s="17"/>
      <c r="AH383" s="17">
        <v>0.71282242480099001</v>
      </c>
      <c r="AI383" s="17">
        <v>0.157127155362358</v>
      </c>
      <c r="AJ383" s="17"/>
      <c r="AK383" s="17">
        <v>0.172808176658305</v>
      </c>
      <c r="AL383" s="17">
        <v>0.17973490712740101</v>
      </c>
      <c r="AM383" s="17"/>
      <c r="AN383" s="17">
        <v>0.17639406609908201</v>
      </c>
      <c r="AO383" s="17">
        <v>0.46178854629725402</v>
      </c>
      <c r="AP383" s="17"/>
      <c r="AQ383" s="17">
        <v>0.43528414433351198</v>
      </c>
      <c r="AR383" s="17">
        <v>0.10997436778738599</v>
      </c>
      <c r="AS383" s="17"/>
      <c r="AT383" s="17">
        <v>-1.52788788405384E-2</v>
      </c>
      <c r="AU383" s="17">
        <v>0.20741359226025299</v>
      </c>
      <c r="AV383" s="17">
        <v>0.43173120581701901</v>
      </c>
      <c r="AW383" s="17">
        <v>0.75513111960740598</v>
      </c>
      <c r="AX383" s="17"/>
      <c r="AY383" s="17">
        <v>0.64772958834550798</v>
      </c>
      <c r="AZ383" s="17">
        <v>0.120687797667081</v>
      </c>
      <c r="BA383" s="17"/>
      <c r="BB383" s="17">
        <v>0.241878044915289</v>
      </c>
      <c r="BC383" s="17">
        <v>0.162795302854052</v>
      </c>
      <c r="BD383" s="17"/>
      <c r="BE383" s="17">
        <v>0.14555083428968801</v>
      </c>
      <c r="BF383" s="17">
        <v>0.17933950230888299</v>
      </c>
      <c r="BG383" s="17"/>
      <c r="BH383" s="17">
        <v>9.7870844461936696E-2</v>
      </c>
      <c r="BI383" s="17">
        <v>0.18308780776061101</v>
      </c>
      <c r="BJ383" s="17"/>
      <c r="BK383" s="17">
        <v>0.18683721787089899</v>
      </c>
      <c r="BL383" s="17">
        <v>0.17632383564005799</v>
      </c>
      <c r="BM383" s="17"/>
      <c r="BN383" s="17">
        <v>0.31660606566071198</v>
      </c>
      <c r="BO383" s="17">
        <v>0.17399833640139201</v>
      </c>
      <c r="BP383" s="17"/>
      <c r="BQ383" s="17">
        <v>0.57960394562876405</v>
      </c>
      <c r="BR383" s="17">
        <v>0.16664696060907699</v>
      </c>
      <c r="BS383" s="17"/>
      <c r="BT383" s="17">
        <v>0.44919481622852497</v>
      </c>
      <c r="BU383" s="17">
        <v>0.15535191492534101</v>
      </c>
      <c r="BV383" s="17"/>
      <c r="BW383" s="17">
        <v>0.41473890832541699</v>
      </c>
      <c r="BX383" s="17">
        <v>5.4849241922964503E-2</v>
      </c>
      <c r="BY383" s="17"/>
      <c r="BZ383" s="17">
        <v>0.41473890832541699</v>
      </c>
      <c r="CA383" s="17">
        <v>5.4849241922964503E-2</v>
      </c>
    </row>
    <row r="384" spans="2:79" x14ac:dyDescent="0.25">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c r="CA384" s="17"/>
    </row>
    <row r="385" spans="2:79" x14ac:dyDescent="0.25">
      <c r="B385" s="6" t="s">
        <v>236</v>
      </c>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c r="CA385" s="17"/>
    </row>
    <row r="386" spans="2:79" x14ac:dyDescent="0.25">
      <c r="B386" s="24" t="s">
        <v>77</v>
      </c>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c r="CA386" s="17"/>
    </row>
    <row r="387" spans="2:79" x14ac:dyDescent="0.25">
      <c r="B387" t="s">
        <v>218</v>
      </c>
      <c r="C387" s="17">
        <v>0.15101956184507401</v>
      </c>
      <c r="D387" s="17">
        <v>0.155022982085123</v>
      </c>
      <c r="E387" s="17">
        <v>0.125671792953298</v>
      </c>
      <c r="F387" s="17">
        <v>0.16491777391044901</v>
      </c>
      <c r="G387" s="17">
        <v>0.187180887451498</v>
      </c>
      <c r="H387" s="17">
        <v>0.110481968017923</v>
      </c>
      <c r="I387" s="17">
        <v>0.14705822914743399</v>
      </c>
      <c r="J387" s="17">
        <v>0.13973890693073601</v>
      </c>
      <c r="K387" s="17">
        <v>0.17079270270843599</v>
      </c>
      <c r="L387" s="17">
        <v>0.20480689012964601</v>
      </c>
      <c r="M387" s="17"/>
      <c r="N387" s="17">
        <v>0.148442752036577</v>
      </c>
      <c r="O387" s="17">
        <v>0.17497691943638499</v>
      </c>
      <c r="P387" s="17">
        <v>0.219619073844806</v>
      </c>
      <c r="Q387" s="17">
        <v>0.297527457541158</v>
      </c>
      <c r="R387" s="17"/>
      <c r="S387" s="17">
        <v>0.13954703784200101</v>
      </c>
      <c r="T387" s="17">
        <v>0.17638533472655499</v>
      </c>
      <c r="U387" s="17">
        <v>0.21610320244366299</v>
      </c>
      <c r="V387" s="17">
        <v>0.136247803079595</v>
      </c>
      <c r="W387" s="17">
        <v>0.177598227743094</v>
      </c>
      <c r="X387" s="17">
        <v>0.16222014550898101</v>
      </c>
      <c r="Y387" s="17">
        <v>0.15136569113287801</v>
      </c>
      <c r="Z387" s="17"/>
      <c r="AA387" s="17">
        <v>0.21921250252879601</v>
      </c>
      <c r="AB387" s="17">
        <v>0.11575037702947701</v>
      </c>
      <c r="AC387" s="17"/>
      <c r="AD387" s="17">
        <v>0.242843790063518</v>
      </c>
      <c r="AE387" s="17">
        <v>0.36722772780315699</v>
      </c>
      <c r="AF387" s="17">
        <v>0.176637124079673</v>
      </c>
      <c r="AG387" s="17"/>
      <c r="AH387" s="17">
        <v>0.41364409736962598</v>
      </c>
      <c r="AI387" s="17">
        <v>0.141301456889734</v>
      </c>
      <c r="AJ387" s="17"/>
      <c r="AK387" s="17">
        <v>0.14090159712801401</v>
      </c>
      <c r="AL387" s="17">
        <v>0.15779729721241201</v>
      </c>
      <c r="AM387" s="17"/>
      <c r="AN387" s="17">
        <v>0.15073039961666601</v>
      </c>
      <c r="AO387" s="17">
        <v>0.297527457541158</v>
      </c>
      <c r="AP387" s="17"/>
      <c r="AQ387" s="17">
        <v>0.25846412730318302</v>
      </c>
      <c r="AR387" s="17">
        <v>0.123160248641686</v>
      </c>
      <c r="AS387" s="17"/>
      <c r="AT387" s="17">
        <v>0.104172443056559</v>
      </c>
      <c r="AU387" s="17">
        <v>0.154300628180083</v>
      </c>
      <c r="AV387" s="17">
        <v>0.207752019201001</v>
      </c>
      <c r="AW387" s="17">
        <v>0.42444474085935602</v>
      </c>
      <c r="AX387" s="17"/>
      <c r="AY387" s="17">
        <v>0.372732488615311</v>
      </c>
      <c r="AZ387" s="17">
        <v>0.12451967439513</v>
      </c>
      <c r="BA387" s="17"/>
      <c r="BB387" s="17">
        <v>0.13356663663763399</v>
      </c>
      <c r="BC387" s="17">
        <v>0.154825515569469</v>
      </c>
      <c r="BD387" s="17"/>
      <c r="BE387" s="17">
        <v>0.15752552822614199</v>
      </c>
      <c r="BF387" s="17">
        <v>0.150525843255752</v>
      </c>
      <c r="BG387" s="17"/>
      <c r="BH387" s="17">
        <v>0.17206640570528101</v>
      </c>
      <c r="BI387" s="17">
        <v>0.149387779203173</v>
      </c>
      <c r="BJ387" s="17"/>
      <c r="BK387" s="17">
        <v>0.173082511405203</v>
      </c>
      <c r="BL387" s="17">
        <v>0.14960748721445599</v>
      </c>
      <c r="BM387" s="17"/>
      <c r="BN387" s="17">
        <v>0.283326030423599</v>
      </c>
      <c r="BO387" s="17">
        <v>0.14821719800072</v>
      </c>
      <c r="BP387" s="17"/>
      <c r="BQ387" s="17">
        <v>0.30653545907089502</v>
      </c>
      <c r="BR387" s="17">
        <v>0.14703777671079499</v>
      </c>
      <c r="BS387" s="17"/>
      <c r="BT387" s="17">
        <v>0.174972735461802</v>
      </c>
      <c r="BU387" s="17">
        <v>0.14911868458341501</v>
      </c>
      <c r="BV387" s="17"/>
      <c r="BW387" s="17">
        <v>0.21875909511414801</v>
      </c>
      <c r="BX387" s="17">
        <v>0.116233717285546</v>
      </c>
      <c r="BY387" s="17"/>
      <c r="BZ387" s="17">
        <v>0.21875909511414801</v>
      </c>
      <c r="CA387" s="17">
        <v>0.116233717285546</v>
      </c>
    </row>
    <row r="388" spans="2:79" x14ac:dyDescent="0.25">
      <c r="B388" t="s">
        <v>219</v>
      </c>
      <c r="C388" s="17">
        <v>0.14957447601613599</v>
      </c>
      <c r="D388" s="17">
        <v>0.184942589733149</v>
      </c>
      <c r="E388" s="17">
        <v>0.13112094384870501</v>
      </c>
      <c r="F388" s="17">
        <v>0.14266836931124499</v>
      </c>
      <c r="G388" s="17">
        <v>0.143239712793166</v>
      </c>
      <c r="H388" s="17">
        <v>9.7276919325785305E-2</v>
      </c>
      <c r="I388" s="17">
        <v>0.233757264201232</v>
      </c>
      <c r="J388" s="17">
        <v>8.9196301656631394E-2</v>
      </c>
      <c r="K388" s="17">
        <v>0.123922449575641</v>
      </c>
      <c r="L388" s="17">
        <v>0.149433775330654</v>
      </c>
      <c r="M388" s="17"/>
      <c r="N388" s="17">
        <v>0.14354874712523699</v>
      </c>
      <c r="O388" s="17">
        <v>0.219417347289387</v>
      </c>
      <c r="P388" s="17">
        <v>0.26561170403024498</v>
      </c>
      <c r="Q388" s="17">
        <v>0.28989844233913098</v>
      </c>
      <c r="R388" s="17"/>
      <c r="S388" s="17">
        <v>0.176003011883578</v>
      </c>
      <c r="T388" s="17">
        <v>0.16242672447229201</v>
      </c>
      <c r="U388" s="17">
        <v>0.19307689399581601</v>
      </c>
      <c r="V388" s="17">
        <v>0.12683173844228701</v>
      </c>
      <c r="W388" s="17">
        <v>0.127557619703318</v>
      </c>
      <c r="X388" s="17">
        <v>0.16485883082896199</v>
      </c>
      <c r="Y388" s="17">
        <v>0.15143281137009601</v>
      </c>
      <c r="Z388" s="17"/>
      <c r="AA388" s="17">
        <v>0.21229145407962999</v>
      </c>
      <c r="AB388" s="17">
        <v>0.11713744267779901</v>
      </c>
      <c r="AC388" s="17"/>
      <c r="AD388" s="17">
        <v>0.22828263940192201</v>
      </c>
      <c r="AE388" s="17">
        <v>0.17641601630523601</v>
      </c>
      <c r="AF388" s="17">
        <v>0.21034736469413601</v>
      </c>
      <c r="AG388" s="17"/>
      <c r="AH388" s="17">
        <v>0.246761733719561</v>
      </c>
      <c r="AI388" s="17">
        <v>0.145978178477533</v>
      </c>
      <c r="AJ388" s="17"/>
      <c r="AK388" s="17">
        <v>0.137478045367708</v>
      </c>
      <c r="AL388" s="17">
        <v>0.157677529161415</v>
      </c>
      <c r="AM388" s="17"/>
      <c r="AN388" s="17">
        <v>0.14929751899202301</v>
      </c>
      <c r="AO388" s="17">
        <v>0.28989844233913098</v>
      </c>
      <c r="AP388" s="17"/>
      <c r="AQ388" s="17">
        <v>0.18573262344029301</v>
      </c>
      <c r="AR388" s="17">
        <v>0.14019902599082401</v>
      </c>
      <c r="AS388" s="17"/>
      <c r="AT388" s="17">
        <v>0.106566149307914</v>
      </c>
      <c r="AU388" s="17">
        <v>0.14129432055327701</v>
      </c>
      <c r="AV388" s="17">
        <v>0.23345189618957801</v>
      </c>
      <c r="AW388" s="17">
        <v>0.32186048512360899</v>
      </c>
      <c r="AX388" s="17"/>
      <c r="AY388" s="17">
        <v>0.24792293784842401</v>
      </c>
      <c r="AZ388" s="17">
        <v>0.137819531424513</v>
      </c>
      <c r="BA388" s="17"/>
      <c r="BB388" s="17">
        <v>0.17665932579440399</v>
      </c>
      <c r="BC388" s="17">
        <v>0.14365993609640401</v>
      </c>
      <c r="BD388" s="17"/>
      <c r="BE388" s="17">
        <v>0.15147930738829901</v>
      </c>
      <c r="BF388" s="17">
        <v>0.14942992398452701</v>
      </c>
      <c r="BG388" s="17"/>
      <c r="BH388" s="17">
        <v>0.14349737636952001</v>
      </c>
      <c r="BI388" s="17">
        <v>0.150045639568368</v>
      </c>
      <c r="BJ388" s="17"/>
      <c r="BK388" s="17">
        <v>0.24362875801985001</v>
      </c>
      <c r="BL388" s="17">
        <v>0.143554806472111</v>
      </c>
      <c r="BM388" s="17"/>
      <c r="BN388" s="17">
        <v>0.11982137091714</v>
      </c>
      <c r="BO388" s="17">
        <v>0.15020467215758301</v>
      </c>
      <c r="BP388" s="17"/>
      <c r="BQ388" s="17">
        <v>0.24839368566134601</v>
      </c>
      <c r="BR388" s="17">
        <v>0.14704433686659801</v>
      </c>
      <c r="BS388" s="17"/>
      <c r="BT388" s="17">
        <v>0.103033775976625</v>
      </c>
      <c r="BU388" s="17">
        <v>0.15326785543476201</v>
      </c>
      <c r="BV388" s="17"/>
      <c r="BW388" s="17">
        <v>0.211777402869985</v>
      </c>
      <c r="BX388" s="17">
        <v>0.11763180915289199</v>
      </c>
      <c r="BY388" s="17"/>
      <c r="BZ388" s="17">
        <v>0.211777402869985</v>
      </c>
      <c r="CA388" s="17">
        <v>0.11763180915289199</v>
      </c>
    </row>
    <row r="389" spans="2:79" x14ac:dyDescent="0.25">
      <c r="B389" t="s">
        <v>220</v>
      </c>
      <c r="C389" s="17">
        <v>0.182421874585704</v>
      </c>
      <c r="D389" s="17">
        <v>0.16109019840640301</v>
      </c>
      <c r="E389" s="17">
        <v>0.19767654887566299</v>
      </c>
      <c r="F389" s="17">
        <v>0.17948278462218101</v>
      </c>
      <c r="G389" s="17">
        <v>0.149379026081502</v>
      </c>
      <c r="H389" s="17">
        <v>0.17292133215886499</v>
      </c>
      <c r="I389" s="17">
        <v>0.22040246733809099</v>
      </c>
      <c r="J389" s="17">
        <v>0.22032372588974899</v>
      </c>
      <c r="K389" s="17">
        <v>0.190522717718899</v>
      </c>
      <c r="L389" s="17">
        <v>0.15445288151469599</v>
      </c>
      <c r="M389" s="17"/>
      <c r="N389" s="17">
        <v>0.18018082662865501</v>
      </c>
      <c r="O389" s="17">
        <v>0.208545242339673</v>
      </c>
      <c r="P389" s="17">
        <v>0.23638566970002101</v>
      </c>
      <c r="Q389" s="17">
        <v>0.17684084016711299</v>
      </c>
      <c r="R389" s="17"/>
      <c r="S389" s="17">
        <v>0.19561863256937201</v>
      </c>
      <c r="T389" s="17">
        <v>0.18706832883865601</v>
      </c>
      <c r="U389" s="17">
        <v>0.168816475862821</v>
      </c>
      <c r="V389" s="17">
        <v>0.19374426584216001</v>
      </c>
      <c r="W389" s="17">
        <v>0.17580276232233</v>
      </c>
      <c r="X389" s="17">
        <v>0.19888146220241401</v>
      </c>
      <c r="Y389" s="17">
        <v>0.15178453591771399</v>
      </c>
      <c r="Z389" s="17"/>
      <c r="AA389" s="17">
        <v>0.198896944238243</v>
      </c>
      <c r="AB389" s="17">
        <v>0.17390101787239401</v>
      </c>
      <c r="AC389" s="17"/>
      <c r="AD389" s="17">
        <v>0.202321695183839</v>
      </c>
      <c r="AE389" s="17">
        <v>0.13452755609863001</v>
      </c>
      <c r="AF389" s="17">
        <v>0.21031554468608801</v>
      </c>
      <c r="AG389" s="17"/>
      <c r="AH389" s="17">
        <v>0.200196537832452</v>
      </c>
      <c r="AI389" s="17">
        <v>0.18176414455818499</v>
      </c>
      <c r="AJ389" s="17"/>
      <c r="AK389" s="17">
        <v>0.17514066019139901</v>
      </c>
      <c r="AL389" s="17">
        <v>0.18729935199321501</v>
      </c>
      <c r="AM389" s="17"/>
      <c r="AN389" s="17">
        <v>0.18243288985789499</v>
      </c>
      <c r="AO389" s="17">
        <v>0.17684084016711299</v>
      </c>
      <c r="AP389" s="17"/>
      <c r="AQ389" s="17">
        <v>0.18184436650695701</v>
      </c>
      <c r="AR389" s="17">
        <v>0.18257161671900499</v>
      </c>
      <c r="AS389" s="17"/>
      <c r="AT389" s="17">
        <v>0.15902405574564499</v>
      </c>
      <c r="AU389" s="17">
        <v>0.19600197233389</v>
      </c>
      <c r="AV389" s="17">
        <v>0.19914642240918301</v>
      </c>
      <c r="AW389" s="17">
        <v>0.16871804362537501</v>
      </c>
      <c r="AX389" s="17"/>
      <c r="AY389" s="17">
        <v>0.16283599357415801</v>
      </c>
      <c r="AZ389" s="17">
        <v>0.184762846084185</v>
      </c>
      <c r="BA389" s="17"/>
      <c r="BB389" s="17">
        <v>0.185953631181458</v>
      </c>
      <c r="BC389" s="17">
        <v>0.18165452507031499</v>
      </c>
      <c r="BD389" s="17"/>
      <c r="BE389" s="17">
        <v>0.22884435291262201</v>
      </c>
      <c r="BF389" s="17">
        <v>0.17889900969985501</v>
      </c>
      <c r="BG389" s="17"/>
      <c r="BH389" s="17">
        <v>0.19279250778627199</v>
      </c>
      <c r="BI389" s="17">
        <v>0.18161782912622301</v>
      </c>
      <c r="BJ389" s="17"/>
      <c r="BK389" s="17">
        <v>0.17471774802831899</v>
      </c>
      <c r="BL389" s="17">
        <v>0.18291495469872801</v>
      </c>
      <c r="BM389" s="17"/>
      <c r="BN389" s="17">
        <v>0.21227348144927699</v>
      </c>
      <c r="BO389" s="17">
        <v>0.18178959209287399</v>
      </c>
      <c r="BP389" s="17"/>
      <c r="BQ389" s="17">
        <v>0.21486613578026401</v>
      </c>
      <c r="BR389" s="17">
        <v>0.181591180880291</v>
      </c>
      <c r="BS389" s="17"/>
      <c r="BT389" s="17">
        <v>0.239848741985521</v>
      </c>
      <c r="BU389" s="17">
        <v>0.177864590102432</v>
      </c>
      <c r="BV389" s="17"/>
      <c r="BW389" s="17">
        <v>0.199008196380492</v>
      </c>
      <c r="BX389" s="17">
        <v>0.17390440799088699</v>
      </c>
      <c r="BY389" s="17"/>
      <c r="BZ389" s="17">
        <v>0.199008196380492</v>
      </c>
      <c r="CA389" s="17">
        <v>0.17390440799088699</v>
      </c>
    </row>
    <row r="390" spans="2:79" x14ac:dyDescent="0.25">
      <c r="B390" t="s">
        <v>221</v>
      </c>
      <c r="C390" s="17">
        <v>0.17095662562925701</v>
      </c>
      <c r="D390" s="17">
        <v>0.128455234704004</v>
      </c>
      <c r="E390" s="17">
        <v>0.20124515224626899</v>
      </c>
      <c r="F390" s="17">
        <v>0.26376660299923999</v>
      </c>
      <c r="G390" s="17">
        <v>0.144875751311695</v>
      </c>
      <c r="H390" s="17">
        <v>0.14864550530117501</v>
      </c>
      <c r="I390" s="17">
        <v>0.18217242842296399</v>
      </c>
      <c r="J390" s="17">
        <v>0.13344922547892701</v>
      </c>
      <c r="K390" s="17">
        <v>0.10888003130782301</v>
      </c>
      <c r="L390" s="17">
        <v>0.14363927733581699</v>
      </c>
      <c r="M390" s="17"/>
      <c r="N390" s="17">
        <v>0.17153347916888001</v>
      </c>
      <c r="O390" s="17">
        <v>0.17137689402848399</v>
      </c>
      <c r="P390" s="17">
        <v>0.127539677818439</v>
      </c>
      <c r="Q390" s="17">
        <v>0.100267864718782</v>
      </c>
      <c r="R390" s="17"/>
      <c r="S390" s="17">
        <v>0.173075205644562</v>
      </c>
      <c r="T390" s="17">
        <v>0.18288914419067501</v>
      </c>
      <c r="U390" s="17">
        <v>0.111628583040268</v>
      </c>
      <c r="V390" s="17">
        <v>0.16646734189072801</v>
      </c>
      <c r="W390" s="17">
        <v>0.21093967152856599</v>
      </c>
      <c r="X390" s="17">
        <v>0.15865520350971199</v>
      </c>
      <c r="Y390" s="17">
        <v>0.20736687786489999</v>
      </c>
      <c r="Z390" s="17"/>
      <c r="AA390" s="17">
        <v>0.16420689408406</v>
      </c>
      <c r="AB390" s="17">
        <v>0.174447566582035</v>
      </c>
      <c r="AC390" s="17"/>
      <c r="AD390" s="17">
        <v>0.130479573417941</v>
      </c>
      <c r="AE390" s="17">
        <v>0.16186311671043899</v>
      </c>
      <c r="AF390" s="17">
        <v>0.17990193918542399</v>
      </c>
      <c r="AG390" s="17"/>
      <c r="AH390" s="17">
        <v>6.7771303328427596E-2</v>
      </c>
      <c r="AI390" s="17">
        <v>0.17477487433159999</v>
      </c>
      <c r="AJ390" s="17"/>
      <c r="AK390" s="17">
        <v>0.17150664822311301</v>
      </c>
      <c r="AL390" s="17">
        <v>0.170588181214648</v>
      </c>
      <c r="AM390" s="17"/>
      <c r="AN390" s="17">
        <v>0.171096143841099</v>
      </c>
      <c r="AO390" s="17">
        <v>0.100267864718782</v>
      </c>
      <c r="AP390" s="17"/>
      <c r="AQ390" s="17">
        <v>0.15571800380331899</v>
      </c>
      <c r="AR390" s="17">
        <v>0.17490784955972499</v>
      </c>
      <c r="AS390" s="17"/>
      <c r="AT390" s="17">
        <v>0.16883212487962099</v>
      </c>
      <c r="AU390" s="17">
        <v>0.18636358601898001</v>
      </c>
      <c r="AV390" s="17">
        <v>0.15660416047198</v>
      </c>
      <c r="AW390" s="17">
        <v>5.8534750967141003E-2</v>
      </c>
      <c r="AX390" s="17"/>
      <c r="AY390" s="17">
        <v>0.13450980340124399</v>
      </c>
      <c r="AZ390" s="17">
        <v>0.17531287450035399</v>
      </c>
      <c r="BA390" s="17"/>
      <c r="BB390" s="17">
        <v>0.172162081791185</v>
      </c>
      <c r="BC390" s="17">
        <v>0.17069615343701</v>
      </c>
      <c r="BD390" s="17"/>
      <c r="BE390" s="17">
        <v>0.124558908902537</v>
      </c>
      <c r="BF390" s="17">
        <v>0.17447761143033899</v>
      </c>
      <c r="BG390" s="17"/>
      <c r="BH390" s="17">
        <v>0.144656151739538</v>
      </c>
      <c r="BI390" s="17">
        <v>0.17299572740870001</v>
      </c>
      <c r="BJ390" s="17"/>
      <c r="BK390" s="17">
        <v>0.16423108822221699</v>
      </c>
      <c r="BL390" s="17">
        <v>0.17138707400261999</v>
      </c>
      <c r="BM390" s="17"/>
      <c r="BN390" s="17">
        <v>9.0208865826809703E-2</v>
      </c>
      <c r="BO390" s="17">
        <v>0.172666932048997</v>
      </c>
      <c r="BP390" s="17"/>
      <c r="BQ390" s="17">
        <v>0.135449428812527</v>
      </c>
      <c r="BR390" s="17">
        <v>0.17186574187374901</v>
      </c>
      <c r="BS390" s="17"/>
      <c r="BT390" s="17">
        <v>0.15589520410765501</v>
      </c>
      <c r="BU390" s="17">
        <v>0.17215187074194099</v>
      </c>
      <c r="BV390" s="17"/>
      <c r="BW390" s="17">
        <v>0.164571991518948</v>
      </c>
      <c r="BX390" s="17">
        <v>0.17423528550499701</v>
      </c>
      <c r="BY390" s="17"/>
      <c r="BZ390" s="17">
        <v>0.164571991518948</v>
      </c>
      <c r="CA390" s="17">
        <v>0.17423528550499701</v>
      </c>
    </row>
    <row r="391" spans="2:79" x14ac:dyDescent="0.25">
      <c r="B391" t="s">
        <v>222</v>
      </c>
      <c r="C391" s="17">
        <v>0.28484943285057601</v>
      </c>
      <c r="D391" s="17">
        <v>0.31779949112128603</v>
      </c>
      <c r="E391" s="17">
        <v>0.29332678817604602</v>
      </c>
      <c r="F391" s="17">
        <v>0.241671429089683</v>
      </c>
      <c r="G391" s="17">
        <v>0.283208106888093</v>
      </c>
      <c r="H391" s="17">
        <v>0.37741400591955299</v>
      </c>
      <c r="I391" s="17">
        <v>0.17304539187651199</v>
      </c>
      <c r="J391" s="17">
        <v>0.32002248381682002</v>
      </c>
      <c r="K391" s="17">
        <v>0.27455023758416802</v>
      </c>
      <c r="L391" s="17">
        <v>0.32017098322720899</v>
      </c>
      <c r="M391" s="17"/>
      <c r="N391" s="17">
        <v>0.29302773344521099</v>
      </c>
      <c r="O391" s="17">
        <v>0.19040462915683401</v>
      </c>
      <c r="P391" s="17">
        <v>0.12196509725567201</v>
      </c>
      <c r="Q391" s="17">
        <v>0.11038371748853</v>
      </c>
      <c r="R391" s="17"/>
      <c r="S391" s="17">
        <v>0.26031111311303401</v>
      </c>
      <c r="T391" s="17">
        <v>0.27683815544864598</v>
      </c>
      <c r="U391" s="17">
        <v>0.26433825462189597</v>
      </c>
      <c r="V391" s="17">
        <v>0.30818184160254602</v>
      </c>
      <c r="W391" s="17">
        <v>0.26483469879913402</v>
      </c>
      <c r="X391" s="17">
        <v>0.251775950941166</v>
      </c>
      <c r="Y391" s="17">
        <v>0.285440631180786</v>
      </c>
      <c r="Z391" s="17"/>
      <c r="AA391" s="17">
        <v>0.17703221584023701</v>
      </c>
      <c r="AB391" s="17">
        <v>0.34061217478419498</v>
      </c>
      <c r="AC391" s="17"/>
      <c r="AD391" s="17">
        <v>0.175020503282282</v>
      </c>
      <c r="AE391" s="17">
        <v>0.12974328703733401</v>
      </c>
      <c r="AF391" s="17">
        <v>0.19279055334282699</v>
      </c>
      <c r="AG391" s="17"/>
      <c r="AH391" s="17">
        <v>7.1306214584804406E-2</v>
      </c>
      <c r="AI391" s="17">
        <v>0.29275134271388298</v>
      </c>
      <c r="AJ391" s="17"/>
      <c r="AK391" s="17">
        <v>0.302046498905579</v>
      </c>
      <c r="AL391" s="17">
        <v>0.27332960983528998</v>
      </c>
      <c r="AM391" s="17"/>
      <c r="AN391" s="17">
        <v>0.28519377535031099</v>
      </c>
      <c r="AO391" s="17">
        <v>0.11038371748853</v>
      </c>
      <c r="AP391" s="17"/>
      <c r="AQ391" s="17">
        <v>0.18276347111842201</v>
      </c>
      <c r="AR391" s="17">
        <v>0.31131931310407301</v>
      </c>
      <c r="AS391" s="17"/>
      <c r="AT391" s="17">
        <v>0.37302199290249799</v>
      </c>
      <c r="AU391" s="17">
        <v>0.268266331716071</v>
      </c>
      <c r="AV391" s="17">
        <v>0.17343123738951199</v>
      </c>
      <c r="AW391" s="17">
        <v>2.3730960307334702E-2</v>
      </c>
      <c r="AX391" s="17"/>
      <c r="AY391" s="17">
        <v>6.6300332697856901E-2</v>
      </c>
      <c r="AZ391" s="17">
        <v>0.31097116892027998</v>
      </c>
      <c r="BA391" s="17"/>
      <c r="BB391" s="17">
        <v>0.29144405887561298</v>
      </c>
      <c r="BC391" s="17">
        <v>0.28341587120084</v>
      </c>
      <c r="BD391" s="17"/>
      <c r="BE391" s="17">
        <v>0.25884640005877901</v>
      </c>
      <c r="BF391" s="17">
        <v>0.28682272627327299</v>
      </c>
      <c r="BG391" s="17"/>
      <c r="BH391" s="17">
        <v>0.272862069285222</v>
      </c>
      <c r="BI391" s="17">
        <v>0.28577882501588198</v>
      </c>
      <c r="BJ391" s="17"/>
      <c r="BK391" s="17">
        <v>0.20491373730533999</v>
      </c>
      <c r="BL391" s="17">
        <v>0.28996548351518198</v>
      </c>
      <c r="BM391" s="17"/>
      <c r="BN391" s="17">
        <v>0.174809732116116</v>
      </c>
      <c r="BO391" s="17">
        <v>0.28718016756139397</v>
      </c>
      <c r="BP391" s="17"/>
      <c r="BQ391" s="17">
        <v>8.0470875707665895E-2</v>
      </c>
      <c r="BR391" s="17">
        <v>0.29008228373665201</v>
      </c>
      <c r="BS391" s="17"/>
      <c r="BT391" s="17">
        <v>0.29416196629087699</v>
      </c>
      <c r="BU391" s="17">
        <v>0.28411040831260198</v>
      </c>
      <c r="BV391" s="17"/>
      <c r="BW391" s="17">
        <v>0.17749270776314699</v>
      </c>
      <c r="BX391" s="17">
        <v>0.33997963778536799</v>
      </c>
      <c r="BY391" s="17"/>
      <c r="BZ391" s="17">
        <v>0.17749270776314699</v>
      </c>
      <c r="CA391" s="17">
        <v>0.33997963778536799</v>
      </c>
    </row>
    <row r="392" spans="2:79" x14ac:dyDescent="0.25">
      <c r="B392" t="s">
        <v>75</v>
      </c>
      <c r="C392" s="17">
        <v>6.1178029073253197E-2</v>
      </c>
      <c r="D392" s="17">
        <v>5.2689503950034702E-2</v>
      </c>
      <c r="E392" s="17">
        <v>5.0958773900018899E-2</v>
      </c>
      <c r="F392" s="17">
        <v>7.4930400672020801E-3</v>
      </c>
      <c r="G392" s="17">
        <v>9.2116515474046201E-2</v>
      </c>
      <c r="H392" s="17">
        <v>9.3260269276698005E-2</v>
      </c>
      <c r="I392" s="17">
        <v>4.3564219013766697E-2</v>
      </c>
      <c r="J392" s="17">
        <v>9.7269356227135395E-2</v>
      </c>
      <c r="K392" s="17">
        <v>0.131331861105033</v>
      </c>
      <c r="L392" s="17">
        <v>2.7496192461978701E-2</v>
      </c>
      <c r="M392" s="17"/>
      <c r="N392" s="17">
        <v>6.3266461595439902E-2</v>
      </c>
      <c r="O392" s="17">
        <v>3.5278967749237201E-2</v>
      </c>
      <c r="P392" s="17">
        <v>2.88787773508173E-2</v>
      </c>
      <c r="Q392" s="17">
        <v>2.5081677745285798E-2</v>
      </c>
      <c r="R392" s="17"/>
      <c r="S392" s="17">
        <v>5.5444998947453E-2</v>
      </c>
      <c r="T392" s="17">
        <v>1.4392312323176301E-2</v>
      </c>
      <c r="U392" s="17">
        <v>4.60365900355355E-2</v>
      </c>
      <c r="V392" s="17">
        <v>6.8527009142682893E-2</v>
      </c>
      <c r="W392" s="17">
        <v>4.3267019903559301E-2</v>
      </c>
      <c r="X392" s="17">
        <v>6.3608407008766299E-2</v>
      </c>
      <c r="Y392" s="17">
        <v>5.2609452533626297E-2</v>
      </c>
      <c r="Z392" s="17"/>
      <c r="AA392" s="17">
        <v>2.8359989229033201E-2</v>
      </c>
      <c r="AB392" s="17">
        <v>7.8151421054099696E-2</v>
      </c>
      <c r="AC392" s="17"/>
      <c r="AD392" s="17">
        <v>2.10517986504976E-2</v>
      </c>
      <c r="AE392" s="17">
        <v>3.0222296045203802E-2</v>
      </c>
      <c r="AF392" s="17">
        <v>3.0007474011851401E-2</v>
      </c>
      <c r="AG392" s="17"/>
      <c r="AH392" s="17">
        <v>3.2011316512952297E-4</v>
      </c>
      <c r="AI392" s="17">
        <v>6.3430003029064694E-2</v>
      </c>
      <c r="AJ392" s="17"/>
      <c r="AK392" s="17">
        <v>7.29265501841872E-2</v>
      </c>
      <c r="AL392" s="17">
        <v>5.3308030583020097E-2</v>
      </c>
      <c r="AM392" s="17"/>
      <c r="AN392" s="17">
        <v>6.1249272342005397E-2</v>
      </c>
      <c r="AO392" s="17">
        <v>2.5081677745285798E-2</v>
      </c>
      <c r="AP392" s="17"/>
      <c r="AQ392" s="17">
        <v>3.5477407827825498E-2</v>
      </c>
      <c r="AR392" s="17">
        <v>6.7841945984687693E-2</v>
      </c>
      <c r="AS392" s="17"/>
      <c r="AT392" s="17">
        <v>8.8383234107762207E-2</v>
      </c>
      <c r="AU392" s="17">
        <v>5.3773161197698698E-2</v>
      </c>
      <c r="AV392" s="17">
        <v>2.9614264338746001E-2</v>
      </c>
      <c r="AW392" s="17">
        <v>2.7110191171842201E-3</v>
      </c>
      <c r="AX392" s="17"/>
      <c r="AY392" s="17">
        <v>1.5698443863006301E-2</v>
      </c>
      <c r="AZ392" s="17">
        <v>6.6613904675538904E-2</v>
      </c>
      <c r="BA392" s="17"/>
      <c r="BB392" s="17">
        <v>4.0214265719705503E-2</v>
      </c>
      <c r="BC392" s="17">
        <v>6.5747998625962395E-2</v>
      </c>
      <c r="BD392" s="17"/>
      <c r="BE392" s="17">
        <v>7.8745502511620893E-2</v>
      </c>
      <c r="BF392" s="17">
        <v>5.9844885356252903E-2</v>
      </c>
      <c r="BG392" s="17"/>
      <c r="BH392" s="17">
        <v>7.41254891141679E-2</v>
      </c>
      <c r="BI392" s="17">
        <v>6.01741996776535E-2</v>
      </c>
      <c r="BJ392" s="17"/>
      <c r="BK392" s="17">
        <v>3.9426157019070499E-2</v>
      </c>
      <c r="BL392" s="17">
        <v>6.25701940969033E-2</v>
      </c>
      <c r="BM392" s="17"/>
      <c r="BN392" s="17">
        <v>0.11956051926705701</v>
      </c>
      <c r="BO392" s="17">
        <v>5.9941438138431599E-2</v>
      </c>
      <c r="BP392" s="17"/>
      <c r="BQ392" s="17">
        <v>1.4284414967302801E-2</v>
      </c>
      <c r="BR392" s="17">
        <v>6.2378679931914698E-2</v>
      </c>
      <c r="BS392" s="17"/>
      <c r="BT392" s="17">
        <v>3.2087576177520498E-2</v>
      </c>
      <c r="BU392" s="17">
        <v>6.3486590824847103E-2</v>
      </c>
      <c r="BV392" s="17"/>
      <c r="BW392" s="17">
        <v>2.83906063532804E-2</v>
      </c>
      <c r="BX392" s="17">
        <v>7.8015142280308702E-2</v>
      </c>
      <c r="BY392" s="17"/>
      <c r="BZ392" s="17">
        <v>2.83906063532804E-2</v>
      </c>
      <c r="CA392" s="17">
        <v>7.8015142280308702E-2</v>
      </c>
    </row>
    <row r="393" spans="2:79" x14ac:dyDescent="0.25">
      <c r="B393" t="s">
        <v>223</v>
      </c>
      <c r="C393" s="17">
        <v>0.30059403786120997</v>
      </c>
      <c r="D393" s="17">
        <v>0.33996557181827203</v>
      </c>
      <c r="E393" s="17">
        <v>0.25679273680200299</v>
      </c>
      <c r="F393" s="17">
        <v>0.30758614322169398</v>
      </c>
      <c r="G393" s="17">
        <v>0.33042060024466402</v>
      </c>
      <c r="H393" s="17">
        <v>0.20775888734370801</v>
      </c>
      <c r="I393" s="17">
        <v>0.38081549334866499</v>
      </c>
      <c r="J393" s="17">
        <v>0.22893520858736799</v>
      </c>
      <c r="K393" s="17">
        <v>0.29471515228407702</v>
      </c>
      <c r="L393" s="17">
        <v>0.35424066546029997</v>
      </c>
      <c r="M393" s="17"/>
      <c r="N393" s="17">
        <v>0.29199149916181399</v>
      </c>
      <c r="O393" s="17">
        <v>0.39439426672577199</v>
      </c>
      <c r="P393" s="17">
        <v>0.48523077787505098</v>
      </c>
      <c r="Q393" s="17">
        <v>0.58742589988028904</v>
      </c>
      <c r="R393" s="17"/>
      <c r="S393" s="17">
        <v>0.31555004972557898</v>
      </c>
      <c r="T393" s="17">
        <v>0.33881205919884699</v>
      </c>
      <c r="U393" s="17">
        <v>0.409180096439479</v>
      </c>
      <c r="V393" s="17">
        <v>0.26307954152188201</v>
      </c>
      <c r="W393" s="17">
        <v>0.305155847446411</v>
      </c>
      <c r="X393" s="17">
        <v>0.32707897633794197</v>
      </c>
      <c r="Y393" s="17">
        <v>0.30279850250297302</v>
      </c>
      <c r="Z393" s="17"/>
      <c r="AA393" s="17">
        <v>0.431503956608427</v>
      </c>
      <c r="AB393" s="17">
        <v>0.23288781970727601</v>
      </c>
      <c r="AC393" s="17"/>
      <c r="AD393" s="17">
        <v>0.47112642946543998</v>
      </c>
      <c r="AE393" s="17">
        <v>0.543643744108394</v>
      </c>
      <c r="AF393" s="17">
        <v>0.38698448877380898</v>
      </c>
      <c r="AG393" s="17"/>
      <c r="AH393" s="17">
        <v>0.66040583108918705</v>
      </c>
      <c r="AI393" s="17">
        <v>0.28727963536726803</v>
      </c>
      <c r="AJ393" s="17"/>
      <c r="AK393" s="17">
        <v>0.278379642495723</v>
      </c>
      <c r="AL393" s="17">
        <v>0.31547482637382701</v>
      </c>
      <c r="AM393" s="17"/>
      <c r="AN393" s="17">
        <v>0.30002791860868899</v>
      </c>
      <c r="AO393" s="17">
        <v>0.58742589988028904</v>
      </c>
      <c r="AP393" s="17"/>
      <c r="AQ393" s="17">
        <v>0.44419675074347598</v>
      </c>
      <c r="AR393" s="17">
        <v>0.26335927463250902</v>
      </c>
      <c r="AS393" s="17"/>
      <c r="AT393" s="17">
        <v>0.21073859236447401</v>
      </c>
      <c r="AU393" s="17">
        <v>0.29559494873336001</v>
      </c>
      <c r="AV393" s="17">
        <v>0.44120391539057902</v>
      </c>
      <c r="AW393" s="17">
        <v>0.746305225982965</v>
      </c>
      <c r="AX393" s="17"/>
      <c r="AY393" s="17">
        <v>0.62065542646373495</v>
      </c>
      <c r="AZ393" s="17">
        <v>0.26233920581964199</v>
      </c>
      <c r="BA393" s="17"/>
      <c r="BB393" s="17">
        <v>0.31022596243203898</v>
      </c>
      <c r="BC393" s="17">
        <v>0.29848545166587298</v>
      </c>
      <c r="BD393" s="17"/>
      <c r="BE393" s="17">
        <v>0.30900483561444098</v>
      </c>
      <c r="BF393" s="17">
        <v>0.29995576724028</v>
      </c>
      <c r="BG393" s="17"/>
      <c r="BH393" s="17">
        <v>0.31556378207480101</v>
      </c>
      <c r="BI393" s="17">
        <v>0.299433418771541</v>
      </c>
      <c r="BJ393" s="17"/>
      <c r="BK393" s="17">
        <v>0.41671126942505299</v>
      </c>
      <c r="BL393" s="17">
        <v>0.29316229368656599</v>
      </c>
      <c r="BM393" s="17"/>
      <c r="BN393" s="17">
        <v>0.40314740134074001</v>
      </c>
      <c r="BO393" s="17">
        <v>0.29842187015830302</v>
      </c>
      <c r="BP393" s="17"/>
      <c r="BQ393" s="17">
        <v>0.55492914473223998</v>
      </c>
      <c r="BR393" s="17">
        <v>0.294082113577393</v>
      </c>
      <c r="BS393" s="17"/>
      <c r="BT393" s="17">
        <v>0.27800651143842697</v>
      </c>
      <c r="BU393" s="17">
        <v>0.302386540018177</v>
      </c>
      <c r="BV393" s="17"/>
      <c r="BW393" s="17">
        <v>0.43053649798413302</v>
      </c>
      <c r="BX393" s="17">
        <v>0.233865526438439</v>
      </c>
      <c r="BY393" s="17"/>
      <c r="BZ393" s="17">
        <v>0.43053649798413302</v>
      </c>
      <c r="CA393" s="17">
        <v>0.233865526438439</v>
      </c>
    </row>
    <row r="394" spans="2:79" x14ac:dyDescent="0.25">
      <c r="B394" t="s">
        <v>224</v>
      </c>
      <c r="C394" s="17">
        <v>0.45580605847983302</v>
      </c>
      <c r="D394" s="17">
        <v>0.44625472582529102</v>
      </c>
      <c r="E394" s="17">
        <v>0.494571940422315</v>
      </c>
      <c r="F394" s="17">
        <v>0.50543803208892302</v>
      </c>
      <c r="G394" s="17">
        <v>0.428083858199787</v>
      </c>
      <c r="H394" s="17">
        <v>0.52605951122072803</v>
      </c>
      <c r="I394" s="17">
        <v>0.35521782029947702</v>
      </c>
      <c r="J394" s="17">
        <v>0.45347170929574798</v>
      </c>
      <c r="K394" s="17">
        <v>0.383430268891991</v>
      </c>
      <c r="L394" s="17">
        <v>0.46381026056302599</v>
      </c>
      <c r="M394" s="17"/>
      <c r="N394" s="17">
        <v>0.464561212614091</v>
      </c>
      <c r="O394" s="17">
        <v>0.36178152318531798</v>
      </c>
      <c r="P394" s="17">
        <v>0.24950477507411101</v>
      </c>
      <c r="Q394" s="17">
        <v>0.210651582207312</v>
      </c>
      <c r="R394" s="17"/>
      <c r="S394" s="17">
        <v>0.43338631875759598</v>
      </c>
      <c r="T394" s="17">
        <v>0.45972729963932102</v>
      </c>
      <c r="U394" s="17">
        <v>0.37596683766216399</v>
      </c>
      <c r="V394" s="17">
        <v>0.47464918349327501</v>
      </c>
      <c r="W394" s="17">
        <v>0.47577437032769998</v>
      </c>
      <c r="X394" s="17">
        <v>0.41043115445087702</v>
      </c>
      <c r="Y394" s="17">
        <v>0.49280750904568599</v>
      </c>
      <c r="Z394" s="17"/>
      <c r="AA394" s="17">
        <v>0.34123910992429701</v>
      </c>
      <c r="AB394" s="17">
        <v>0.51505974136623101</v>
      </c>
      <c r="AC394" s="17"/>
      <c r="AD394" s="17">
        <v>0.305500076700224</v>
      </c>
      <c r="AE394" s="17">
        <v>0.29160640374777302</v>
      </c>
      <c r="AF394" s="17">
        <v>0.37269249252825098</v>
      </c>
      <c r="AG394" s="17"/>
      <c r="AH394" s="17">
        <v>0.139077517913232</v>
      </c>
      <c r="AI394" s="17">
        <v>0.46752621704548297</v>
      </c>
      <c r="AJ394" s="17"/>
      <c r="AK394" s="17">
        <v>0.47355314712869201</v>
      </c>
      <c r="AL394" s="17">
        <v>0.443917791049938</v>
      </c>
      <c r="AM394" s="17"/>
      <c r="AN394" s="17">
        <v>0.45628991919140999</v>
      </c>
      <c r="AO394" s="17">
        <v>0.210651582207312</v>
      </c>
      <c r="AP394" s="17"/>
      <c r="AQ394" s="17">
        <v>0.33848147492174102</v>
      </c>
      <c r="AR394" s="17">
        <v>0.48622716266379801</v>
      </c>
      <c r="AS394" s="17"/>
      <c r="AT394" s="17">
        <v>0.541854117782119</v>
      </c>
      <c r="AU394" s="17">
        <v>0.45462991773505101</v>
      </c>
      <c r="AV394" s="17">
        <v>0.330035397861492</v>
      </c>
      <c r="AW394" s="17">
        <v>8.2265711274475697E-2</v>
      </c>
      <c r="AX394" s="17"/>
      <c r="AY394" s="17">
        <v>0.20081013609910101</v>
      </c>
      <c r="AZ394" s="17">
        <v>0.48628404342063403</v>
      </c>
      <c r="BA394" s="17"/>
      <c r="BB394" s="17">
        <v>0.46360614066679801</v>
      </c>
      <c r="BC394" s="17">
        <v>0.454112024637849</v>
      </c>
      <c r="BD394" s="17"/>
      <c r="BE394" s="17">
        <v>0.38340530896131603</v>
      </c>
      <c r="BF394" s="17">
        <v>0.46130033770361201</v>
      </c>
      <c r="BG394" s="17"/>
      <c r="BH394" s="17">
        <v>0.417518221024759</v>
      </c>
      <c r="BI394" s="17">
        <v>0.45877455242458198</v>
      </c>
      <c r="BJ394" s="17"/>
      <c r="BK394" s="17">
        <v>0.36914482552755701</v>
      </c>
      <c r="BL394" s="17">
        <v>0.46135255751780202</v>
      </c>
      <c r="BM394" s="17"/>
      <c r="BN394" s="17">
        <v>0.26501859794292598</v>
      </c>
      <c r="BO394" s="17">
        <v>0.459847099610391</v>
      </c>
      <c r="BP394" s="17"/>
      <c r="BQ394" s="17">
        <v>0.21592030452019301</v>
      </c>
      <c r="BR394" s="17">
        <v>0.46194802561040099</v>
      </c>
      <c r="BS394" s="17"/>
      <c r="BT394" s="17">
        <v>0.45005717039853199</v>
      </c>
      <c r="BU394" s="17">
        <v>0.45626227905454297</v>
      </c>
      <c r="BV394" s="17"/>
      <c r="BW394" s="17">
        <v>0.34206469928209499</v>
      </c>
      <c r="BX394" s="17">
        <v>0.514214923290365</v>
      </c>
      <c r="BY394" s="17"/>
      <c r="BZ394" s="17">
        <v>0.34206469928209499</v>
      </c>
      <c r="CA394" s="17">
        <v>0.514214923290365</v>
      </c>
    </row>
    <row r="395" spans="2:79" x14ac:dyDescent="0.25">
      <c r="B395" t="s">
        <v>166</v>
      </c>
      <c r="C395" s="17">
        <v>-0.15521202061862299</v>
      </c>
      <c r="D395" s="17">
        <v>-0.10628915400701899</v>
      </c>
      <c r="E395" s="17">
        <v>-0.23777920362031199</v>
      </c>
      <c r="F395" s="17">
        <v>-0.19785188886722899</v>
      </c>
      <c r="G395" s="17">
        <v>-9.7663257955122901E-2</v>
      </c>
      <c r="H395" s="17">
        <v>-0.31830062387702002</v>
      </c>
      <c r="I395" s="17">
        <v>2.55976730491888E-2</v>
      </c>
      <c r="J395" s="17">
        <v>-0.22453650070837999</v>
      </c>
      <c r="K395" s="17">
        <v>-8.87151166079133E-2</v>
      </c>
      <c r="L395" s="17">
        <v>-0.109569595102726</v>
      </c>
      <c r="M395" s="17"/>
      <c r="N395" s="17">
        <v>-0.17256971345227601</v>
      </c>
      <c r="O395" s="17">
        <v>3.26127435404533E-2</v>
      </c>
      <c r="P395" s="17">
        <v>0.23572600280094</v>
      </c>
      <c r="Q395" s="17">
        <v>0.37677431767297798</v>
      </c>
      <c r="R395" s="17"/>
      <c r="S395" s="17">
        <v>-0.11783626903201699</v>
      </c>
      <c r="T395" s="17">
        <v>-0.120915240440474</v>
      </c>
      <c r="U395" s="17">
        <v>3.3213258777315298E-2</v>
      </c>
      <c r="V395" s="17">
        <v>-0.211569641971392</v>
      </c>
      <c r="W395" s="17">
        <v>-0.17061852288128901</v>
      </c>
      <c r="X395" s="17">
        <v>-8.3352178112934799E-2</v>
      </c>
      <c r="Y395" s="17">
        <v>-0.19000900654271299</v>
      </c>
      <c r="Z395" s="17"/>
      <c r="AA395" s="17">
        <v>9.0264846684129499E-2</v>
      </c>
      <c r="AB395" s="17">
        <v>-0.28217192165895499</v>
      </c>
      <c r="AC395" s="17"/>
      <c r="AD395" s="17">
        <v>0.16562635276521601</v>
      </c>
      <c r="AE395" s="17">
        <v>0.25203734036062098</v>
      </c>
      <c r="AF395" s="17">
        <v>1.42919962455574E-2</v>
      </c>
      <c r="AG395" s="17"/>
      <c r="AH395" s="17">
        <v>0.52132831317595496</v>
      </c>
      <c r="AI395" s="17">
        <v>-0.180246581678215</v>
      </c>
      <c r="AJ395" s="17"/>
      <c r="AK395" s="17">
        <v>-0.19517350463296901</v>
      </c>
      <c r="AL395" s="17">
        <v>-0.12844296467611099</v>
      </c>
      <c r="AM395" s="17"/>
      <c r="AN395" s="17">
        <v>-0.15626200058272099</v>
      </c>
      <c r="AO395" s="17">
        <v>0.37677431767297798</v>
      </c>
      <c r="AP395" s="17"/>
      <c r="AQ395" s="17">
        <v>0.105715275821735</v>
      </c>
      <c r="AR395" s="17">
        <v>-0.22286788803128799</v>
      </c>
      <c r="AS395" s="17"/>
      <c r="AT395" s="17">
        <v>-0.33111552541764599</v>
      </c>
      <c r="AU395" s="17">
        <v>-0.15903496900169201</v>
      </c>
      <c r="AV395" s="17">
        <v>0.111168517529087</v>
      </c>
      <c r="AW395" s="17">
        <v>0.66403951470848899</v>
      </c>
      <c r="AX395" s="17"/>
      <c r="AY395" s="17">
        <v>0.41984529036463403</v>
      </c>
      <c r="AZ395" s="17">
        <v>-0.22394483760099099</v>
      </c>
      <c r="BA395" s="17"/>
      <c r="BB395" s="17">
        <v>-0.15338017823476</v>
      </c>
      <c r="BC395" s="17">
        <v>-0.15562657297197599</v>
      </c>
      <c r="BD395" s="17"/>
      <c r="BE395" s="17">
        <v>-7.4400473346874593E-2</v>
      </c>
      <c r="BF395" s="17">
        <v>-0.161344570463332</v>
      </c>
      <c r="BG395" s="17"/>
      <c r="BH395" s="17">
        <v>-0.101954438949958</v>
      </c>
      <c r="BI395" s="17">
        <v>-0.15934113365304101</v>
      </c>
      <c r="BJ395" s="17"/>
      <c r="BK395" s="17">
        <v>4.7566443897496001E-2</v>
      </c>
      <c r="BL395" s="17">
        <v>-0.168190263831236</v>
      </c>
      <c r="BM395" s="17"/>
      <c r="BN395" s="17">
        <v>0.138128803397814</v>
      </c>
      <c r="BO395" s="17">
        <v>-0.16142522945208801</v>
      </c>
      <c r="BP395" s="17"/>
      <c r="BQ395" s="17">
        <v>0.33900884021204802</v>
      </c>
      <c r="BR395" s="17">
        <v>-0.16786591203300799</v>
      </c>
      <c r="BS395" s="17"/>
      <c r="BT395" s="17">
        <v>-0.17205065896010499</v>
      </c>
      <c r="BU395" s="17">
        <v>-0.153875739036366</v>
      </c>
      <c r="BV395" s="17"/>
      <c r="BW395" s="17">
        <v>8.8471798702037599E-2</v>
      </c>
      <c r="BX395" s="17">
        <v>-0.280349396851927</v>
      </c>
      <c r="BY395" s="17"/>
      <c r="BZ395" s="17">
        <v>8.8471798702037599E-2</v>
      </c>
      <c r="CA395" s="17">
        <v>-0.280349396851927</v>
      </c>
    </row>
    <row r="396" spans="2:79" x14ac:dyDescent="0.25">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c r="CA396" s="17"/>
    </row>
    <row r="397" spans="2:79" x14ac:dyDescent="0.25">
      <c r="B397" s="6" t="s">
        <v>237</v>
      </c>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c r="CA397" s="17"/>
    </row>
    <row r="398" spans="2:79" x14ac:dyDescent="0.25">
      <c r="B398" s="24" t="s">
        <v>77</v>
      </c>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c r="CA398" s="17"/>
    </row>
    <row r="399" spans="2:79" x14ac:dyDescent="0.25">
      <c r="B399" t="s">
        <v>218</v>
      </c>
      <c r="C399" s="17">
        <v>7.3663997836236797E-2</v>
      </c>
      <c r="D399" s="17">
        <v>0.104405477297806</v>
      </c>
      <c r="E399" s="17">
        <v>5.8421546066533298E-2</v>
      </c>
      <c r="F399" s="17">
        <v>0.10988813146304401</v>
      </c>
      <c r="G399" s="17">
        <v>4.8903867342241801E-2</v>
      </c>
      <c r="H399" s="17">
        <v>4.1568107811575897E-2</v>
      </c>
      <c r="I399" s="17">
        <v>9.4905906634764794E-2</v>
      </c>
      <c r="J399" s="17">
        <v>5.5947819026090903E-2</v>
      </c>
      <c r="K399" s="17">
        <v>4.4236264904622798E-2</v>
      </c>
      <c r="L399" s="17">
        <v>7.4073014769366105E-2</v>
      </c>
      <c r="M399" s="17"/>
      <c r="N399" s="17">
        <v>7.1038850846975601E-2</v>
      </c>
      <c r="O399" s="17">
        <v>9.8316505100912804E-2</v>
      </c>
      <c r="P399" s="17">
        <v>0.14457694346931399</v>
      </c>
      <c r="Q399" s="17">
        <v>0.21037484064762901</v>
      </c>
      <c r="R399" s="17"/>
      <c r="S399" s="17">
        <v>8.2468948892044605E-2</v>
      </c>
      <c r="T399" s="17">
        <v>4.5049328789201301E-2</v>
      </c>
      <c r="U399" s="17">
        <v>7.5606400317899003E-2</v>
      </c>
      <c r="V399" s="17">
        <v>7.2782385692625406E-2</v>
      </c>
      <c r="W399" s="17">
        <v>6.8373157917850397E-2</v>
      </c>
      <c r="X399" s="17">
        <v>9.7181759175855795E-2</v>
      </c>
      <c r="Y399" s="17">
        <v>7.8152973692050001E-2</v>
      </c>
      <c r="Z399" s="17"/>
      <c r="AA399" s="17">
        <v>0.13170196667433501</v>
      </c>
      <c r="AB399" s="17">
        <v>4.36469340646874E-2</v>
      </c>
      <c r="AC399" s="17"/>
      <c r="AD399" s="17">
        <v>0.154413815206074</v>
      </c>
      <c r="AE399" s="17">
        <v>0.17654917360033801</v>
      </c>
      <c r="AF399" s="17">
        <v>0.107353489554319</v>
      </c>
      <c r="AG399" s="17"/>
      <c r="AH399" s="17">
        <v>0.238152051261598</v>
      </c>
      <c r="AI399" s="17">
        <v>6.7577315326187007E-2</v>
      </c>
      <c r="AJ399" s="17"/>
      <c r="AK399" s="17">
        <v>7.1143126407058693E-2</v>
      </c>
      <c r="AL399" s="17">
        <v>7.5352657553862001E-2</v>
      </c>
      <c r="AM399" s="17"/>
      <c r="AN399" s="17">
        <v>7.3394172024002904E-2</v>
      </c>
      <c r="AO399" s="17">
        <v>0.21037484064762901</v>
      </c>
      <c r="AP399" s="17"/>
      <c r="AQ399" s="17">
        <v>0.126590398386588</v>
      </c>
      <c r="AR399" s="17">
        <v>5.9940705612256402E-2</v>
      </c>
      <c r="AS399" s="17"/>
      <c r="AT399" s="17">
        <v>4.1428321893418399E-2</v>
      </c>
      <c r="AU399" s="17">
        <v>6.7239892162520298E-2</v>
      </c>
      <c r="AV399" s="17">
        <v>0.119796851399446</v>
      </c>
      <c r="AW399" s="17">
        <v>0.35814680900671098</v>
      </c>
      <c r="AX399" s="17"/>
      <c r="AY399" s="17">
        <v>0.155116153587852</v>
      </c>
      <c r="AZ399" s="17">
        <v>6.3928557546776399E-2</v>
      </c>
      <c r="BA399" s="17"/>
      <c r="BB399" s="17">
        <v>6.4196277130093501E-2</v>
      </c>
      <c r="BC399" s="17">
        <v>7.5715273075236594E-2</v>
      </c>
      <c r="BD399" s="17"/>
      <c r="BE399" s="17">
        <v>6.0912184806148698E-2</v>
      </c>
      <c r="BF399" s="17">
        <v>7.4631695296037498E-2</v>
      </c>
      <c r="BG399" s="17"/>
      <c r="BH399" s="17">
        <v>0.10082654633716701</v>
      </c>
      <c r="BI399" s="17">
        <v>7.1558058558689699E-2</v>
      </c>
      <c r="BJ399" s="17"/>
      <c r="BK399" s="17">
        <v>0.10026976292304</v>
      </c>
      <c r="BL399" s="17">
        <v>7.1961173569477802E-2</v>
      </c>
      <c r="BM399" s="17"/>
      <c r="BN399" s="17">
        <v>0.13102920437495499</v>
      </c>
      <c r="BO399" s="17">
        <v>7.2448953836837901E-2</v>
      </c>
      <c r="BP399" s="17"/>
      <c r="BQ399" s="17">
        <v>0.16285345186836001</v>
      </c>
      <c r="BR399" s="17">
        <v>7.1380416231174998E-2</v>
      </c>
      <c r="BS399" s="17"/>
      <c r="BT399" s="17">
        <v>0.10491696994642501</v>
      </c>
      <c r="BU399" s="17">
        <v>7.1183822766573507E-2</v>
      </c>
      <c r="BV399" s="17"/>
      <c r="BW399" s="17">
        <v>0.131179954674533</v>
      </c>
      <c r="BX399" s="17">
        <v>4.4128200382154197E-2</v>
      </c>
      <c r="BY399" s="17"/>
      <c r="BZ399" s="17">
        <v>0.131179954674533</v>
      </c>
      <c r="CA399" s="17">
        <v>4.4128200382154197E-2</v>
      </c>
    </row>
    <row r="400" spans="2:79" x14ac:dyDescent="0.25">
      <c r="B400" t="s">
        <v>219</v>
      </c>
      <c r="C400" s="17">
        <v>0.13200333207019299</v>
      </c>
      <c r="D400" s="17">
        <v>0.188724597176852</v>
      </c>
      <c r="E400" s="17">
        <v>0.100014068122375</v>
      </c>
      <c r="F400" s="17">
        <v>0.15033197176450799</v>
      </c>
      <c r="G400" s="17">
        <v>0.10130151140049</v>
      </c>
      <c r="H400" s="17">
        <v>8.5742060303158396E-2</v>
      </c>
      <c r="I400" s="17">
        <v>0.20627710745427899</v>
      </c>
      <c r="J400" s="17">
        <v>7.3324652930554096E-2</v>
      </c>
      <c r="K400" s="17">
        <v>9.3037726178515801E-2</v>
      </c>
      <c r="L400" s="17">
        <v>0.125127560892666</v>
      </c>
      <c r="M400" s="17"/>
      <c r="N400" s="17">
        <v>0.12568561839907899</v>
      </c>
      <c r="O400" s="17">
        <v>0.203981372686489</v>
      </c>
      <c r="P400" s="17">
        <v>0.26009884528716998</v>
      </c>
      <c r="Q400" s="17">
        <v>0.28546338715386599</v>
      </c>
      <c r="R400" s="17"/>
      <c r="S400" s="17">
        <v>0.125551757576953</v>
      </c>
      <c r="T400" s="17">
        <v>0.21265758826269399</v>
      </c>
      <c r="U400" s="17">
        <v>0.21633503102781801</v>
      </c>
      <c r="V400" s="17">
        <v>0.120911853818545</v>
      </c>
      <c r="W400" s="17">
        <v>0.124958792809461</v>
      </c>
      <c r="X400" s="17">
        <v>0.187555584412645</v>
      </c>
      <c r="Y400" s="17">
        <v>9.4646782681242006E-2</v>
      </c>
      <c r="Z400" s="17"/>
      <c r="AA400" s="17">
        <v>0.21767569575361201</v>
      </c>
      <c r="AB400" s="17">
        <v>8.7693841996231897E-2</v>
      </c>
      <c r="AC400" s="17"/>
      <c r="AD400" s="17">
        <v>0.21124339430536199</v>
      </c>
      <c r="AE400" s="17">
        <v>0.19603030667268001</v>
      </c>
      <c r="AF400" s="17">
        <v>0.23398620616751101</v>
      </c>
      <c r="AG400" s="17"/>
      <c r="AH400" s="17">
        <v>0.27913995315989198</v>
      </c>
      <c r="AI400" s="17">
        <v>0.12655871843701499</v>
      </c>
      <c r="AJ400" s="17"/>
      <c r="AK400" s="17">
        <v>0.13384265110823201</v>
      </c>
      <c r="AL400" s="17">
        <v>0.130771224818927</v>
      </c>
      <c r="AM400" s="17"/>
      <c r="AN400" s="17">
        <v>0.131700448384035</v>
      </c>
      <c r="AO400" s="17">
        <v>0.28546338715386599</v>
      </c>
      <c r="AP400" s="17"/>
      <c r="AQ400" s="17">
        <v>0.204987030435928</v>
      </c>
      <c r="AR400" s="17">
        <v>0.11307938088807901</v>
      </c>
      <c r="AS400" s="17"/>
      <c r="AT400" s="17">
        <v>7.4223198211199201E-2</v>
      </c>
      <c r="AU400" s="17">
        <v>0.114833867152431</v>
      </c>
      <c r="AV400" s="17">
        <v>0.26044029852716599</v>
      </c>
      <c r="AW400" s="17">
        <v>0.33209042309084302</v>
      </c>
      <c r="AX400" s="17"/>
      <c r="AY400" s="17">
        <v>0.22722598292022</v>
      </c>
      <c r="AZ400" s="17">
        <v>0.120621995100039</v>
      </c>
      <c r="BA400" s="17"/>
      <c r="BB400" s="17">
        <v>0.153911207936924</v>
      </c>
      <c r="BC400" s="17">
        <v>0.12723014572820801</v>
      </c>
      <c r="BD400" s="17"/>
      <c r="BE400" s="17">
        <v>0.161487529779103</v>
      </c>
      <c r="BF400" s="17">
        <v>0.129765863314977</v>
      </c>
      <c r="BG400" s="17"/>
      <c r="BH400" s="17">
        <v>0.138462001190268</v>
      </c>
      <c r="BI400" s="17">
        <v>0.13150258505890999</v>
      </c>
      <c r="BJ400" s="17"/>
      <c r="BK400" s="17">
        <v>0.18269111553182099</v>
      </c>
      <c r="BL400" s="17">
        <v>0.128759208571955</v>
      </c>
      <c r="BM400" s="17"/>
      <c r="BN400" s="17">
        <v>0.29326787257845699</v>
      </c>
      <c r="BO400" s="17">
        <v>0.128587611564974</v>
      </c>
      <c r="BP400" s="17"/>
      <c r="BQ400" s="17">
        <v>0.27604227076365101</v>
      </c>
      <c r="BR400" s="17">
        <v>0.12831539974251499</v>
      </c>
      <c r="BS400" s="17"/>
      <c r="BT400" s="17">
        <v>0.11002285463629601</v>
      </c>
      <c r="BU400" s="17">
        <v>0.133747660000306</v>
      </c>
      <c r="BV400" s="17"/>
      <c r="BW400" s="17">
        <v>0.21726750345887499</v>
      </c>
      <c r="BX400" s="17">
        <v>8.8218173400111399E-2</v>
      </c>
      <c r="BY400" s="17"/>
      <c r="BZ400" s="17">
        <v>0.21726750345887499</v>
      </c>
      <c r="CA400" s="17">
        <v>8.8218173400111399E-2</v>
      </c>
    </row>
    <row r="401" spans="2:79" x14ac:dyDescent="0.25">
      <c r="B401" t="s">
        <v>220</v>
      </c>
      <c r="C401" s="17">
        <v>0.20981958200209899</v>
      </c>
      <c r="D401" s="17">
        <v>0.24256618173116901</v>
      </c>
      <c r="E401" s="17">
        <v>0.208273985575264</v>
      </c>
      <c r="F401" s="17">
        <v>0.244550744721243</v>
      </c>
      <c r="G401" s="17">
        <v>0.140551410316897</v>
      </c>
      <c r="H401" s="17">
        <v>0.16678462913761399</v>
      </c>
      <c r="I401" s="17">
        <v>0.30114476741285301</v>
      </c>
      <c r="J401" s="17">
        <v>0.169668201633772</v>
      </c>
      <c r="K401" s="17">
        <v>0.14996866157479799</v>
      </c>
      <c r="L401" s="17">
        <v>0.17470349369337199</v>
      </c>
      <c r="M401" s="17"/>
      <c r="N401" s="17">
        <v>0.20678215491288901</v>
      </c>
      <c r="O401" s="17">
        <v>0.246564050487562</v>
      </c>
      <c r="P401" s="17">
        <v>0.27283397405923698</v>
      </c>
      <c r="Q401" s="17">
        <v>0.21140300931679801</v>
      </c>
      <c r="R401" s="17"/>
      <c r="S401" s="17">
        <v>0.218466027952636</v>
      </c>
      <c r="T401" s="17">
        <v>0.173383440784978</v>
      </c>
      <c r="U401" s="17">
        <v>0.246683030017569</v>
      </c>
      <c r="V401" s="17">
        <v>0.176725909248795</v>
      </c>
      <c r="W401" s="17">
        <v>0.25414168402355097</v>
      </c>
      <c r="X401" s="17">
        <v>0.23960539786670701</v>
      </c>
      <c r="Y401" s="17">
        <v>0.22425876334429001</v>
      </c>
      <c r="Z401" s="17"/>
      <c r="AA401" s="17">
        <v>0.22967521328052801</v>
      </c>
      <c r="AB401" s="17">
        <v>0.19955030893412601</v>
      </c>
      <c r="AC401" s="17"/>
      <c r="AD401" s="17">
        <v>0.2348385138031</v>
      </c>
      <c r="AE401" s="17">
        <v>0.234726366399897</v>
      </c>
      <c r="AF401" s="17">
        <v>0.22801287011732099</v>
      </c>
      <c r="AG401" s="17"/>
      <c r="AH401" s="17">
        <v>0.25348804634303901</v>
      </c>
      <c r="AI401" s="17">
        <v>0.20820368301971301</v>
      </c>
      <c r="AJ401" s="17"/>
      <c r="AK401" s="17">
        <v>0.19001913922730701</v>
      </c>
      <c r="AL401" s="17">
        <v>0.22308333267098401</v>
      </c>
      <c r="AM401" s="17"/>
      <c r="AN401" s="17">
        <v>0.20981645679598901</v>
      </c>
      <c r="AO401" s="17">
        <v>0.21140300931679801</v>
      </c>
      <c r="AP401" s="17"/>
      <c r="AQ401" s="17">
        <v>0.23291826375635999</v>
      </c>
      <c r="AR401" s="17">
        <v>0.203830322267709</v>
      </c>
      <c r="AS401" s="17"/>
      <c r="AT401" s="17">
        <v>0.180533792255928</v>
      </c>
      <c r="AU401" s="17">
        <v>0.22726640484571101</v>
      </c>
      <c r="AV401" s="17">
        <v>0.22748698385751201</v>
      </c>
      <c r="AW401" s="17">
        <v>0.22092952128906601</v>
      </c>
      <c r="AX401" s="17"/>
      <c r="AY401" s="17">
        <v>0.25639273263023798</v>
      </c>
      <c r="AZ401" s="17">
        <v>0.204252999720165</v>
      </c>
      <c r="BA401" s="17"/>
      <c r="BB401" s="17">
        <v>0.238578325763601</v>
      </c>
      <c r="BC401" s="17">
        <v>0.20355424403678599</v>
      </c>
      <c r="BD401" s="17"/>
      <c r="BE401" s="17">
        <v>0.18742166199959601</v>
      </c>
      <c r="BF401" s="17">
        <v>0.211519294054032</v>
      </c>
      <c r="BG401" s="17"/>
      <c r="BH401" s="17">
        <v>0.21540321808169599</v>
      </c>
      <c r="BI401" s="17">
        <v>0.20938667716877099</v>
      </c>
      <c r="BJ401" s="17"/>
      <c r="BK401" s="17">
        <v>0.23082954281486201</v>
      </c>
      <c r="BL401" s="17">
        <v>0.20847490083999401</v>
      </c>
      <c r="BM401" s="17"/>
      <c r="BN401" s="17">
        <v>0.176524966387412</v>
      </c>
      <c r="BO401" s="17">
        <v>0.21052479035670699</v>
      </c>
      <c r="BP401" s="17"/>
      <c r="BQ401" s="17">
        <v>0.27191951325098901</v>
      </c>
      <c r="BR401" s="17">
        <v>0.208229592891677</v>
      </c>
      <c r="BS401" s="17"/>
      <c r="BT401" s="17">
        <v>0.16463838000860001</v>
      </c>
      <c r="BU401" s="17">
        <v>0.213405074300451</v>
      </c>
      <c r="BV401" s="17"/>
      <c r="BW401" s="17">
        <v>0.229781252975578</v>
      </c>
      <c r="BX401" s="17">
        <v>0.19956879416638101</v>
      </c>
      <c r="BY401" s="17"/>
      <c r="BZ401" s="17">
        <v>0.229781252975578</v>
      </c>
      <c r="CA401" s="17">
        <v>0.19956879416638101</v>
      </c>
    </row>
    <row r="402" spans="2:79" x14ac:dyDescent="0.25">
      <c r="B402" t="s">
        <v>221</v>
      </c>
      <c r="C402" s="17">
        <v>0.15900444360593899</v>
      </c>
      <c r="D402" s="17">
        <v>0.106798446205443</v>
      </c>
      <c r="E402" s="17">
        <v>0.14674128242022999</v>
      </c>
      <c r="F402" s="17">
        <v>0.23004533796585599</v>
      </c>
      <c r="G402" s="17">
        <v>0.15447415522574001</v>
      </c>
      <c r="H402" s="17">
        <v>0.18173228548975801</v>
      </c>
      <c r="I402" s="17">
        <v>0.15508559599166399</v>
      </c>
      <c r="J402" s="17">
        <v>0.118737680449015</v>
      </c>
      <c r="K402" s="17">
        <v>0.19257904464106501</v>
      </c>
      <c r="L402" s="17">
        <v>0.12500728850613399</v>
      </c>
      <c r="M402" s="17"/>
      <c r="N402" s="17">
        <v>0.159990132800857</v>
      </c>
      <c r="O402" s="17">
        <v>0.14730261879090201</v>
      </c>
      <c r="P402" s="17">
        <v>0.145344743160505</v>
      </c>
      <c r="Q402" s="17">
        <v>0.118259470194892</v>
      </c>
      <c r="R402" s="17"/>
      <c r="S402" s="17">
        <v>0.16366538810487699</v>
      </c>
      <c r="T402" s="17">
        <v>0.17024321190470099</v>
      </c>
      <c r="U402" s="17">
        <v>0.15599287693444699</v>
      </c>
      <c r="V402" s="17">
        <v>0.157581030738558</v>
      </c>
      <c r="W402" s="17">
        <v>0.18948404635457</v>
      </c>
      <c r="X402" s="17">
        <v>0.120780589571004</v>
      </c>
      <c r="Y402" s="17">
        <v>0.17170554648418301</v>
      </c>
      <c r="Z402" s="17"/>
      <c r="AA402" s="17">
        <v>0.13684986696854001</v>
      </c>
      <c r="AB402" s="17">
        <v>0.17046272433267401</v>
      </c>
      <c r="AC402" s="17"/>
      <c r="AD402" s="17">
        <v>0.13309763455339599</v>
      </c>
      <c r="AE402" s="17">
        <v>0.13477447307629201</v>
      </c>
      <c r="AF402" s="17">
        <v>0.135510252569364</v>
      </c>
      <c r="AG402" s="17"/>
      <c r="AH402" s="17">
        <v>8.5229135299436695E-2</v>
      </c>
      <c r="AI402" s="17">
        <v>0.16173441012564399</v>
      </c>
      <c r="AJ402" s="17"/>
      <c r="AK402" s="17">
        <v>0.149406710256833</v>
      </c>
      <c r="AL402" s="17">
        <v>0.165433690849391</v>
      </c>
      <c r="AM402" s="17"/>
      <c r="AN402" s="17">
        <v>0.159084861847235</v>
      </c>
      <c r="AO402" s="17">
        <v>0.118259470194892</v>
      </c>
      <c r="AP402" s="17"/>
      <c r="AQ402" s="17">
        <v>0.12897982149576001</v>
      </c>
      <c r="AR402" s="17">
        <v>0.16678953117751</v>
      </c>
      <c r="AS402" s="17"/>
      <c r="AT402" s="17">
        <v>0.14387764926391899</v>
      </c>
      <c r="AU402" s="17">
        <v>0.18191121744668201</v>
      </c>
      <c r="AV402" s="17">
        <v>0.156607831436642</v>
      </c>
      <c r="AW402" s="17">
        <v>2.9822398864285501E-2</v>
      </c>
      <c r="AX402" s="17"/>
      <c r="AY402" s="17">
        <v>0.154412789112014</v>
      </c>
      <c r="AZ402" s="17">
        <v>0.159553253858325</v>
      </c>
      <c r="BA402" s="17"/>
      <c r="BB402" s="17">
        <v>0.13837726483104401</v>
      </c>
      <c r="BC402" s="17">
        <v>0.163502347869418</v>
      </c>
      <c r="BD402" s="17"/>
      <c r="BE402" s="17">
        <v>0.184940015100376</v>
      </c>
      <c r="BF402" s="17">
        <v>0.157036269622017</v>
      </c>
      <c r="BG402" s="17"/>
      <c r="BH402" s="17">
        <v>0.145849201360923</v>
      </c>
      <c r="BI402" s="17">
        <v>0.160024382561537</v>
      </c>
      <c r="BJ402" s="17"/>
      <c r="BK402" s="17">
        <v>0.176098447212968</v>
      </c>
      <c r="BL402" s="17">
        <v>0.157910391844482</v>
      </c>
      <c r="BM402" s="17"/>
      <c r="BN402" s="17">
        <v>0.102680329286492</v>
      </c>
      <c r="BO402" s="17">
        <v>0.16019743638421999</v>
      </c>
      <c r="BP402" s="17"/>
      <c r="BQ402" s="17">
        <v>0.120701815548435</v>
      </c>
      <c r="BR402" s="17">
        <v>0.159985133282838</v>
      </c>
      <c r="BS402" s="17"/>
      <c r="BT402" s="17">
        <v>0.12449104313161199</v>
      </c>
      <c r="BU402" s="17">
        <v>0.16174335992800601</v>
      </c>
      <c r="BV402" s="17"/>
      <c r="BW402" s="17">
        <v>0.13697446939114499</v>
      </c>
      <c r="BX402" s="17">
        <v>0.17031735383285401</v>
      </c>
      <c r="BY402" s="17"/>
      <c r="BZ402" s="17">
        <v>0.13697446939114499</v>
      </c>
      <c r="CA402" s="17">
        <v>0.17031735383285401</v>
      </c>
    </row>
    <row r="403" spans="2:79" x14ac:dyDescent="0.25">
      <c r="B403" t="s">
        <v>222</v>
      </c>
      <c r="C403" s="17">
        <v>0.29291025203737397</v>
      </c>
      <c r="D403" s="17">
        <v>0.25386036989176203</v>
      </c>
      <c r="E403" s="17">
        <v>0.36702624228457997</v>
      </c>
      <c r="F403" s="17">
        <v>0.19216755652605499</v>
      </c>
      <c r="G403" s="17">
        <v>0.37932859392363699</v>
      </c>
      <c r="H403" s="17">
        <v>0.32565115946010798</v>
      </c>
      <c r="I403" s="17">
        <v>0.14510590975829499</v>
      </c>
      <c r="J403" s="17">
        <v>0.47272385004481599</v>
      </c>
      <c r="K403" s="17">
        <v>0.26538790398138401</v>
      </c>
      <c r="L403" s="17">
        <v>0.34450896951570797</v>
      </c>
      <c r="M403" s="17"/>
      <c r="N403" s="17">
        <v>0.30068075453837101</v>
      </c>
      <c r="O403" s="17">
        <v>0.20535571418769399</v>
      </c>
      <c r="P403" s="17">
        <v>0.122889730035686</v>
      </c>
      <c r="Q403" s="17">
        <v>0.13590368260375199</v>
      </c>
      <c r="R403" s="17"/>
      <c r="S403" s="17">
        <v>0.278202968634994</v>
      </c>
      <c r="T403" s="17">
        <v>0.26777413236702202</v>
      </c>
      <c r="U403" s="17">
        <v>0.237352181718504</v>
      </c>
      <c r="V403" s="17">
        <v>0.319907620503387</v>
      </c>
      <c r="W403" s="17">
        <v>0.26765112590826701</v>
      </c>
      <c r="X403" s="17">
        <v>0.27438908496546999</v>
      </c>
      <c r="Y403" s="17">
        <v>0.29860584438273602</v>
      </c>
      <c r="Z403" s="17"/>
      <c r="AA403" s="17">
        <v>0.21085049052360699</v>
      </c>
      <c r="AB403" s="17">
        <v>0.33535131508194899</v>
      </c>
      <c r="AC403" s="17"/>
      <c r="AD403" s="17">
        <v>0.20933599113545301</v>
      </c>
      <c r="AE403" s="17">
        <v>0.20503252667604999</v>
      </c>
      <c r="AF403" s="17">
        <v>0.20743080543563799</v>
      </c>
      <c r="AG403" s="17"/>
      <c r="AH403" s="17">
        <v>0.11598875583283701</v>
      </c>
      <c r="AI403" s="17">
        <v>0.29945701913793199</v>
      </c>
      <c r="AJ403" s="17"/>
      <c r="AK403" s="17">
        <v>0.29238062385552699</v>
      </c>
      <c r="AL403" s="17">
        <v>0.29326503481830102</v>
      </c>
      <c r="AM403" s="17"/>
      <c r="AN403" s="17">
        <v>0.29322013546909198</v>
      </c>
      <c r="AO403" s="17">
        <v>0.13590368260375199</v>
      </c>
      <c r="AP403" s="17"/>
      <c r="AQ403" s="17">
        <v>0.205146296544016</v>
      </c>
      <c r="AR403" s="17">
        <v>0.315666577716879</v>
      </c>
      <c r="AS403" s="17"/>
      <c r="AT403" s="17">
        <v>0.37154776351442298</v>
      </c>
      <c r="AU403" s="17">
        <v>0.28805296306313599</v>
      </c>
      <c r="AV403" s="17">
        <v>0.17590647497255699</v>
      </c>
      <c r="AW403" s="17">
        <v>3.43957970293595E-2</v>
      </c>
      <c r="AX403" s="17"/>
      <c r="AY403" s="17">
        <v>0.13626120001730899</v>
      </c>
      <c r="AZ403" s="17">
        <v>0.31163348260468299</v>
      </c>
      <c r="BA403" s="17"/>
      <c r="BB403" s="17">
        <v>0.298207281666374</v>
      </c>
      <c r="BC403" s="17">
        <v>0.29175961488325097</v>
      </c>
      <c r="BD403" s="17"/>
      <c r="BE403" s="17">
        <v>0.26174630831747703</v>
      </c>
      <c r="BF403" s="17">
        <v>0.29527519176037298</v>
      </c>
      <c r="BG403" s="17"/>
      <c r="BH403" s="17">
        <v>0.29862052028889902</v>
      </c>
      <c r="BI403" s="17">
        <v>0.29246752928638398</v>
      </c>
      <c r="BJ403" s="17"/>
      <c r="BK403" s="17">
        <v>0.19760206238452899</v>
      </c>
      <c r="BL403" s="17">
        <v>0.29901017427724302</v>
      </c>
      <c r="BM403" s="17"/>
      <c r="BN403" s="17">
        <v>0.16798999591611999</v>
      </c>
      <c r="BO403" s="17">
        <v>0.29555616960242298</v>
      </c>
      <c r="BP403" s="17"/>
      <c r="BQ403" s="17">
        <v>0.103217261691905</v>
      </c>
      <c r="BR403" s="17">
        <v>0.29776709781653998</v>
      </c>
      <c r="BS403" s="17"/>
      <c r="BT403" s="17">
        <v>0.35754409558772199</v>
      </c>
      <c r="BU403" s="17">
        <v>0.28778103594666299</v>
      </c>
      <c r="BV403" s="17"/>
      <c r="BW403" s="17">
        <v>0.21136011613467301</v>
      </c>
      <c r="BX403" s="17">
        <v>0.33478816607689699</v>
      </c>
      <c r="BY403" s="17"/>
      <c r="BZ403" s="17">
        <v>0.21136011613467301</v>
      </c>
      <c r="CA403" s="17">
        <v>0.33478816607689699</v>
      </c>
    </row>
    <row r="404" spans="2:79" x14ac:dyDescent="0.25">
      <c r="B404" t="s">
        <v>75</v>
      </c>
      <c r="C404" s="17">
        <v>0.13259839244815899</v>
      </c>
      <c r="D404" s="17">
        <v>0.103644927696968</v>
      </c>
      <c r="E404" s="17">
        <v>0.11952287553101799</v>
      </c>
      <c r="F404" s="17">
        <v>7.3016257559293404E-2</v>
      </c>
      <c r="G404" s="17">
        <v>0.17544046179099501</v>
      </c>
      <c r="H404" s="17">
        <v>0.198521757797786</v>
      </c>
      <c r="I404" s="17">
        <v>9.7480712748144793E-2</v>
      </c>
      <c r="J404" s="17">
        <v>0.109597795915752</v>
      </c>
      <c r="K404" s="17">
        <v>0.25479039871961401</v>
      </c>
      <c r="L404" s="17">
        <v>0.15657967262275399</v>
      </c>
      <c r="M404" s="17"/>
      <c r="N404" s="17">
        <v>0.13582248850182899</v>
      </c>
      <c r="O404" s="17">
        <v>9.8479738746440296E-2</v>
      </c>
      <c r="P404" s="17">
        <v>5.42557639880877E-2</v>
      </c>
      <c r="Q404" s="17">
        <v>3.8595610083063503E-2</v>
      </c>
      <c r="R404" s="17"/>
      <c r="S404" s="17">
        <v>0.131644908838495</v>
      </c>
      <c r="T404" s="17">
        <v>0.130892297891404</v>
      </c>
      <c r="U404" s="17">
        <v>6.8030479983762299E-2</v>
      </c>
      <c r="V404" s="17">
        <v>0.15209119999808901</v>
      </c>
      <c r="W404" s="17">
        <v>9.5391192986300596E-2</v>
      </c>
      <c r="X404" s="17">
        <v>8.0487584008318E-2</v>
      </c>
      <c r="Y404" s="17">
        <v>0.132630089415499</v>
      </c>
      <c r="Z404" s="17"/>
      <c r="AA404" s="17">
        <v>7.3246766799378499E-2</v>
      </c>
      <c r="AB404" s="17">
        <v>0.16329487559033101</v>
      </c>
      <c r="AC404" s="17"/>
      <c r="AD404" s="17">
        <v>5.7070650996615603E-2</v>
      </c>
      <c r="AE404" s="17">
        <v>5.2887153574741802E-2</v>
      </c>
      <c r="AF404" s="17">
        <v>8.7706376155846602E-2</v>
      </c>
      <c r="AG404" s="17"/>
      <c r="AH404" s="17">
        <v>2.8002058103196802E-2</v>
      </c>
      <c r="AI404" s="17">
        <v>0.136468853953509</v>
      </c>
      <c r="AJ404" s="17"/>
      <c r="AK404" s="17">
        <v>0.16320774914504299</v>
      </c>
      <c r="AL404" s="17">
        <v>0.112094059288535</v>
      </c>
      <c r="AM404" s="17"/>
      <c r="AN404" s="17">
        <v>0.13278392547964599</v>
      </c>
      <c r="AO404" s="17">
        <v>3.8595610083063503E-2</v>
      </c>
      <c r="AP404" s="17"/>
      <c r="AQ404" s="17">
        <v>0.101378189381349</v>
      </c>
      <c r="AR404" s="17">
        <v>0.14069348233756601</v>
      </c>
      <c r="AS404" s="17"/>
      <c r="AT404" s="17">
        <v>0.18838927486111201</v>
      </c>
      <c r="AU404" s="17">
        <v>0.12069565532951999</v>
      </c>
      <c r="AV404" s="17">
        <v>5.9761559806677397E-2</v>
      </c>
      <c r="AW404" s="17">
        <v>2.4615050719734299E-2</v>
      </c>
      <c r="AX404" s="17"/>
      <c r="AY404" s="17">
        <v>7.0591141732366497E-2</v>
      </c>
      <c r="AZ404" s="17">
        <v>0.14000971117001201</v>
      </c>
      <c r="BA404" s="17"/>
      <c r="BB404" s="17">
        <v>0.106729642671963</v>
      </c>
      <c r="BC404" s="17">
        <v>0.13823837440709999</v>
      </c>
      <c r="BD404" s="17"/>
      <c r="BE404" s="17">
        <v>0.14349229999729901</v>
      </c>
      <c r="BF404" s="17">
        <v>0.131771685952563</v>
      </c>
      <c r="BG404" s="17"/>
      <c r="BH404" s="17">
        <v>0.10083851274104701</v>
      </c>
      <c r="BI404" s="17">
        <v>0.13506076736570799</v>
      </c>
      <c r="BJ404" s="17"/>
      <c r="BK404" s="17">
        <v>0.112509069132779</v>
      </c>
      <c r="BL404" s="17">
        <v>0.13388415089684899</v>
      </c>
      <c r="BM404" s="17"/>
      <c r="BN404" s="17">
        <v>0.12850763145656299</v>
      </c>
      <c r="BO404" s="17">
        <v>0.13268503825483799</v>
      </c>
      <c r="BP404" s="17"/>
      <c r="BQ404" s="17">
        <v>6.52656868766604E-2</v>
      </c>
      <c r="BR404" s="17">
        <v>0.134322360035255</v>
      </c>
      <c r="BS404" s="17"/>
      <c r="BT404" s="17">
        <v>0.138386656689344</v>
      </c>
      <c r="BU404" s="17">
        <v>0.132139047058</v>
      </c>
      <c r="BV404" s="17"/>
      <c r="BW404" s="17">
        <v>7.3436703365197004E-2</v>
      </c>
      <c r="BX404" s="17">
        <v>0.162979312141602</v>
      </c>
      <c r="BY404" s="17"/>
      <c r="BZ404" s="17">
        <v>7.3436703365197004E-2</v>
      </c>
      <c r="CA404" s="17">
        <v>0.162979312141602</v>
      </c>
    </row>
    <row r="405" spans="2:79" x14ac:dyDescent="0.25">
      <c r="B405" t="s">
        <v>223</v>
      </c>
      <c r="C405" s="17">
        <v>0.205667329906429</v>
      </c>
      <c r="D405" s="17">
        <v>0.293130074474658</v>
      </c>
      <c r="E405" s="17">
        <v>0.158435614188909</v>
      </c>
      <c r="F405" s="17">
        <v>0.26022010322755201</v>
      </c>
      <c r="G405" s="17">
        <v>0.15020537874273199</v>
      </c>
      <c r="H405" s="17">
        <v>0.127310168114734</v>
      </c>
      <c r="I405" s="17">
        <v>0.30118301408904402</v>
      </c>
      <c r="J405" s="17">
        <v>0.12927247195664501</v>
      </c>
      <c r="K405" s="17">
        <v>0.13727399108313901</v>
      </c>
      <c r="L405" s="17">
        <v>0.199200575662033</v>
      </c>
      <c r="M405" s="17"/>
      <c r="N405" s="17">
        <v>0.196724469246054</v>
      </c>
      <c r="O405" s="17">
        <v>0.30229787778740203</v>
      </c>
      <c r="P405" s="17">
        <v>0.40467578875648402</v>
      </c>
      <c r="Q405" s="17">
        <v>0.495838227801494</v>
      </c>
      <c r="R405" s="17"/>
      <c r="S405" s="17">
        <v>0.20802070646899801</v>
      </c>
      <c r="T405" s="17">
        <v>0.25770691705189502</v>
      </c>
      <c r="U405" s="17">
        <v>0.29194143134571698</v>
      </c>
      <c r="V405" s="17">
        <v>0.19369423951117101</v>
      </c>
      <c r="W405" s="17">
        <v>0.19333195072731199</v>
      </c>
      <c r="X405" s="17">
        <v>0.284737343588501</v>
      </c>
      <c r="Y405" s="17">
        <v>0.17279975637329201</v>
      </c>
      <c r="Z405" s="17"/>
      <c r="AA405" s="17">
        <v>0.34937766242794699</v>
      </c>
      <c r="AB405" s="17">
        <v>0.13134077606091901</v>
      </c>
      <c r="AC405" s="17"/>
      <c r="AD405" s="17">
        <v>0.36565720951143599</v>
      </c>
      <c r="AE405" s="17">
        <v>0.37257948027301802</v>
      </c>
      <c r="AF405" s="17">
        <v>0.34133969572182998</v>
      </c>
      <c r="AG405" s="17"/>
      <c r="AH405" s="17">
        <v>0.51729200442149004</v>
      </c>
      <c r="AI405" s="17">
        <v>0.19413603376320199</v>
      </c>
      <c r="AJ405" s="17"/>
      <c r="AK405" s="17">
        <v>0.20498577751529001</v>
      </c>
      <c r="AL405" s="17">
        <v>0.206123882372789</v>
      </c>
      <c r="AM405" s="17"/>
      <c r="AN405" s="17">
        <v>0.205094620408038</v>
      </c>
      <c r="AO405" s="17">
        <v>0.495838227801494</v>
      </c>
      <c r="AP405" s="17"/>
      <c r="AQ405" s="17">
        <v>0.33157742882251601</v>
      </c>
      <c r="AR405" s="17">
        <v>0.17302008650033601</v>
      </c>
      <c r="AS405" s="17"/>
      <c r="AT405" s="17">
        <v>0.115651520104618</v>
      </c>
      <c r="AU405" s="17">
        <v>0.18207375931495101</v>
      </c>
      <c r="AV405" s="17">
        <v>0.38023714992661201</v>
      </c>
      <c r="AW405" s="17">
        <v>0.69023723209755405</v>
      </c>
      <c r="AX405" s="17"/>
      <c r="AY405" s="17">
        <v>0.38234213650807197</v>
      </c>
      <c r="AZ405" s="17">
        <v>0.184550552646815</v>
      </c>
      <c r="BA405" s="17"/>
      <c r="BB405" s="17">
        <v>0.21810748506701699</v>
      </c>
      <c r="BC405" s="17">
        <v>0.20294541880344499</v>
      </c>
      <c r="BD405" s="17"/>
      <c r="BE405" s="17">
        <v>0.22239971458525201</v>
      </c>
      <c r="BF405" s="17">
        <v>0.204397558611014</v>
      </c>
      <c r="BG405" s="17"/>
      <c r="BH405" s="17">
        <v>0.239288547527436</v>
      </c>
      <c r="BI405" s="17">
        <v>0.20306064361760001</v>
      </c>
      <c r="BJ405" s="17"/>
      <c r="BK405" s="17">
        <v>0.28296087845486101</v>
      </c>
      <c r="BL405" s="17">
        <v>0.20072038214143301</v>
      </c>
      <c r="BM405" s="17"/>
      <c r="BN405" s="17">
        <v>0.42429707695341301</v>
      </c>
      <c r="BO405" s="17">
        <v>0.201036565401812</v>
      </c>
      <c r="BP405" s="17"/>
      <c r="BQ405" s="17">
        <v>0.43889572263201099</v>
      </c>
      <c r="BR405" s="17">
        <v>0.19969581597368999</v>
      </c>
      <c r="BS405" s="17"/>
      <c r="BT405" s="17">
        <v>0.21493982458272101</v>
      </c>
      <c r="BU405" s="17">
        <v>0.204931482766879</v>
      </c>
      <c r="BV405" s="17"/>
      <c r="BW405" s="17">
        <v>0.34844745813340799</v>
      </c>
      <c r="BX405" s="17">
        <v>0.13234637378226599</v>
      </c>
      <c r="BY405" s="17"/>
      <c r="BZ405" s="17">
        <v>0.34844745813340799</v>
      </c>
      <c r="CA405" s="17">
        <v>0.13234637378226599</v>
      </c>
    </row>
    <row r="406" spans="2:79" x14ac:dyDescent="0.25">
      <c r="B406" t="s">
        <v>224</v>
      </c>
      <c r="C406" s="17">
        <v>0.45191469564331199</v>
      </c>
      <c r="D406" s="17">
        <v>0.36065881609720501</v>
      </c>
      <c r="E406" s="17">
        <v>0.51376752470480902</v>
      </c>
      <c r="F406" s="17">
        <v>0.42221289449191102</v>
      </c>
      <c r="G406" s="17">
        <v>0.53380274914937698</v>
      </c>
      <c r="H406" s="17">
        <v>0.50738344494986598</v>
      </c>
      <c r="I406" s="17">
        <v>0.30019150574995901</v>
      </c>
      <c r="J406" s="17">
        <v>0.59146153049383099</v>
      </c>
      <c r="K406" s="17">
        <v>0.45796694862244902</v>
      </c>
      <c r="L406" s="17">
        <v>0.46951625802184199</v>
      </c>
      <c r="M406" s="17"/>
      <c r="N406" s="17">
        <v>0.46067088733922801</v>
      </c>
      <c r="O406" s="17">
        <v>0.352658332978596</v>
      </c>
      <c r="P406" s="17">
        <v>0.26823447319619098</v>
      </c>
      <c r="Q406" s="17">
        <v>0.25416315279864399</v>
      </c>
      <c r="R406" s="17"/>
      <c r="S406" s="17">
        <v>0.44186835673987102</v>
      </c>
      <c r="T406" s="17">
        <v>0.43801734427172301</v>
      </c>
      <c r="U406" s="17">
        <v>0.393345058652951</v>
      </c>
      <c r="V406" s="17">
        <v>0.477488651241946</v>
      </c>
      <c r="W406" s="17">
        <v>0.45713517226283701</v>
      </c>
      <c r="X406" s="17">
        <v>0.395169674536474</v>
      </c>
      <c r="Y406" s="17">
        <v>0.47031139086691898</v>
      </c>
      <c r="Z406" s="17"/>
      <c r="AA406" s="17">
        <v>0.34770035749214701</v>
      </c>
      <c r="AB406" s="17">
        <v>0.50581403941462399</v>
      </c>
      <c r="AC406" s="17"/>
      <c r="AD406" s="17">
        <v>0.342433625688849</v>
      </c>
      <c r="AE406" s="17">
        <v>0.33980699975234302</v>
      </c>
      <c r="AF406" s="17">
        <v>0.34294105800500202</v>
      </c>
      <c r="AG406" s="17"/>
      <c r="AH406" s="17">
        <v>0.20121789113227401</v>
      </c>
      <c r="AI406" s="17">
        <v>0.46119142926357498</v>
      </c>
      <c r="AJ406" s="17"/>
      <c r="AK406" s="17">
        <v>0.44178733411235999</v>
      </c>
      <c r="AL406" s="17">
        <v>0.45869872566769199</v>
      </c>
      <c r="AM406" s="17"/>
      <c r="AN406" s="17">
        <v>0.45230499731632701</v>
      </c>
      <c r="AO406" s="17">
        <v>0.25416315279864399</v>
      </c>
      <c r="AP406" s="17"/>
      <c r="AQ406" s="17">
        <v>0.33412611803977599</v>
      </c>
      <c r="AR406" s="17">
        <v>0.482456108894389</v>
      </c>
      <c r="AS406" s="17"/>
      <c r="AT406" s="17">
        <v>0.51542541277834197</v>
      </c>
      <c r="AU406" s="17">
        <v>0.46996418050981698</v>
      </c>
      <c r="AV406" s="17">
        <v>0.33251430640919799</v>
      </c>
      <c r="AW406" s="17">
        <v>6.4218195893644997E-2</v>
      </c>
      <c r="AX406" s="17"/>
      <c r="AY406" s="17">
        <v>0.29067398912932302</v>
      </c>
      <c r="AZ406" s="17">
        <v>0.47118673646300802</v>
      </c>
      <c r="BA406" s="17"/>
      <c r="BB406" s="17">
        <v>0.43658454649741801</v>
      </c>
      <c r="BC406" s="17">
        <v>0.455261962752669</v>
      </c>
      <c r="BD406" s="17"/>
      <c r="BE406" s="17">
        <v>0.44668632341785303</v>
      </c>
      <c r="BF406" s="17">
        <v>0.45231146138238998</v>
      </c>
      <c r="BG406" s="17"/>
      <c r="BH406" s="17">
        <v>0.44446972164982201</v>
      </c>
      <c r="BI406" s="17">
        <v>0.45249191184792098</v>
      </c>
      <c r="BJ406" s="17"/>
      <c r="BK406" s="17">
        <v>0.37370050959749701</v>
      </c>
      <c r="BL406" s="17">
        <v>0.45692056612172499</v>
      </c>
      <c r="BM406" s="17"/>
      <c r="BN406" s="17">
        <v>0.27067032520261303</v>
      </c>
      <c r="BO406" s="17">
        <v>0.455753605986643</v>
      </c>
      <c r="BP406" s="17"/>
      <c r="BQ406" s="17">
        <v>0.22391907724033899</v>
      </c>
      <c r="BR406" s="17">
        <v>0.45775223109937802</v>
      </c>
      <c r="BS406" s="17"/>
      <c r="BT406" s="17">
        <v>0.48203513871933501</v>
      </c>
      <c r="BU406" s="17">
        <v>0.44952439587467002</v>
      </c>
      <c r="BV406" s="17"/>
      <c r="BW406" s="17">
        <v>0.34833458552581698</v>
      </c>
      <c r="BX406" s="17">
        <v>0.50510551990975106</v>
      </c>
      <c r="BY406" s="17"/>
      <c r="BZ406" s="17">
        <v>0.34833458552581698</v>
      </c>
      <c r="CA406" s="17">
        <v>0.50510551990975106</v>
      </c>
    </row>
    <row r="407" spans="2:79" x14ac:dyDescent="0.25">
      <c r="B407" t="s">
        <v>166</v>
      </c>
      <c r="C407" s="17">
        <v>-0.24624736573688299</v>
      </c>
      <c r="D407" s="17">
        <v>-6.75287416225476E-2</v>
      </c>
      <c r="E407" s="17">
        <v>-0.35533191051590102</v>
      </c>
      <c r="F407" s="17">
        <v>-0.161992791264359</v>
      </c>
      <c r="G407" s="17">
        <v>-0.38359737040664499</v>
      </c>
      <c r="H407" s="17">
        <v>-0.38007327683513198</v>
      </c>
      <c r="I407" s="17">
        <v>9.915083390849011E-4</v>
      </c>
      <c r="J407" s="17">
        <v>-0.462189058537186</v>
      </c>
      <c r="K407" s="17">
        <v>-0.32069295753930999</v>
      </c>
      <c r="L407" s="17">
        <v>-0.27031568235980902</v>
      </c>
      <c r="M407" s="17"/>
      <c r="N407" s="17">
        <v>-0.26394641809317398</v>
      </c>
      <c r="O407" s="17">
        <v>-5.0360455191193997E-2</v>
      </c>
      <c r="P407" s="17">
        <v>0.13644131556029299</v>
      </c>
      <c r="Q407" s="17">
        <v>0.24167507500284999</v>
      </c>
      <c r="R407" s="17"/>
      <c r="S407" s="17">
        <v>-0.23384765027087301</v>
      </c>
      <c r="T407" s="17">
        <v>-0.18031042721982801</v>
      </c>
      <c r="U407" s="17">
        <v>-0.101403627307234</v>
      </c>
      <c r="V407" s="17">
        <v>-0.28379441173077502</v>
      </c>
      <c r="W407" s="17">
        <v>-0.26380322153552499</v>
      </c>
      <c r="X407" s="17">
        <v>-0.110432330947972</v>
      </c>
      <c r="Y407" s="17">
        <v>-0.297511634493627</v>
      </c>
      <c r="Z407" s="17"/>
      <c r="AA407" s="17">
        <v>1.67730493580065E-3</v>
      </c>
      <c r="AB407" s="17">
        <v>-0.37447326335370401</v>
      </c>
      <c r="AC407" s="17"/>
      <c r="AD407" s="17">
        <v>2.3223583822586599E-2</v>
      </c>
      <c r="AE407" s="17">
        <v>3.27724805206756E-2</v>
      </c>
      <c r="AF407" s="17">
        <v>-1.60136228317131E-3</v>
      </c>
      <c r="AG407" s="17"/>
      <c r="AH407" s="17">
        <v>0.31607411328921697</v>
      </c>
      <c r="AI407" s="17">
        <v>-0.26705539550037299</v>
      </c>
      <c r="AJ407" s="17"/>
      <c r="AK407" s="17">
        <v>-0.23680155659707</v>
      </c>
      <c r="AL407" s="17">
        <v>-0.25257484329490298</v>
      </c>
      <c r="AM407" s="17"/>
      <c r="AN407" s="17">
        <v>-0.24721037690828901</v>
      </c>
      <c r="AO407" s="17">
        <v>0.24167507500284999</v>
      </c>
      <c r="AP407" s="17"/>
      <c r="AQ407" s="17">
        <v>-2.54868921726042E-3</v>
      </c>
      <c r="AR407" s="17">
        <v>-0.30943602239405399</v>
      </c>
      <c r="AS407" s="17"/>
      <c r="AT407" s="17">
        <v>-0.39977389267372399</v>
      </c>
      <c r="AU407" s="17">
        <v>-0.28789042119486602</v>
      </c>
      <c r="AV407" s="17">
        <v>4.7722843517413897E-2</v>
      </c>
      <c r="AW407" s="17">
        <v>0.62601903620390897</v>
      </c>
      <c r="AX407" s="17"/>
      <c r="AY407" s="17">
        <v>9.1668147378749495E-2</v>
      </c>
      <c r="AZ407" s="17">
        <v>-0.28663618381619299</v>
      </c>
      <c r="BA407" s="17"/>
      <c r="BB407" s="17">
        <v>-0.21847706143040099</v>
      </c>
      <c r="BC407" s="17">
        <v>-0.25231654394922398</v>
      </c>
      <c r="BD407" s="17"/>
      <c r="BE407" s="17">
        <v>-0.22428660883260099</v>
      </c>
      <c r="BF407" s="17">
        <v>-0.24791390277137601</v>
      </c>
      <c r="BG407" s="17"/>
      <c r="BH407" s="17">
        <v>-0.20518117412238601</v>
      </c>
      <c r="BI407" s="17">
        <v>-0.249431268230321</v>
      </c>
      <c r="BJ407" s="17"/>
      <c r="BK407" s="17">
        <v>-9.0739631142636307E-2</v>
      </c>
      <c r="BL407" s="17">
        <v>-0.25620018398029198</v>
      </c>
      <c r="BM407" s="17"/>
      <c r="BN407" s="17">
        <v>0.15362675175080001</v>
      </c>
      <c r="BO407" s="17">
        <v>-0.25471704058483102</v>
      </c>
      <c r="BP407" s="17"/>
      <c r="BQ407" s="17">
        <v>0.214976645391671</v>
      </c>
      <c r="BR407" s="17">
        <v>-0.258056415125689</v>
      </c>
      <c r="BS407" s="17"/>
      <c r="BT407" s="17">
        <v>-0.26709531413661403</v>
      </c>
      <c r="BU407" s="17">
        <v>-0.24459291310779099</v>
      </c>
      <c r="BV407" s="17"/>
      <c r="BW407" s="17">
        <v>1.12872607590464E-4</v>
      </c>
      <c r="BX407" s="17">
        <v>-0.37275914612748601</v>
      </c>
      <c r="BY407" s="17"/>
      <c r="BZ407" s="17">
        <v>1.12872607590464E-4</v>
      </c>
      <c r="CA407" s="17">
        <v>-0.37275914612748601</v>
      </c>
    </row>
    <row r="408" spans="2:79" x14ac:dyDescent="0.25">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c r="CA408" s="17"/>
    </row>
    <row r="409" spans="2:79" x14ac:dyDescent="0.25">
      <c r="B409" s="6" t="s">
        <v>241</v>
      </c>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c r="CA409" s="17"/>
    </row>
    <row r="410" spans="2:79" x14ac:dyDescent="0.25">
      <c r="B410" s="24" t="s">
        <v>77</v>
      </c>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c r="CA410" s="17"/>
    </row>
    <row r="411" spans="2:79" x14ac:dyDescent="0.25">
      <c r="B411" t="s">
        <v>238</v>
      </c>
      <c r="C411" s="17">
        <v>0.20590180768643501</v>
      </c>
      <c r="D411" s="17">
        <v>0.23412022427992299</v>
      </c>
      <c r="E411" s="17">
        <v>0.18956910747204</v>
      </c>
      <c r="F411" s="17">
        <v>6.7465076193723703E-2</v>
      </c>
      <c r="G411" s="17">
        <v>0.13197807684820501</v>
      </c>
      <c r="H411" s="17">
        <v>0.35813699776799102</v>
      </c>
      <c r="I411" s="17">
        <v>0.21532561504328901</v>
      </c>
      <c r="J411" s="17">
        <v>0.231509182957335</v>
      </c>
      <c r="K411" s="17">
        <v>0.25338360541221699</v>
      </c>
      <c r="L411" s="17">
        <v>0.25428185214711102</v>
      </c>
      <c r="M411" s="17"/>
      <c r="N411" s="17">
        <v>0.19845085064405399</v>
      </c>
      <c r="O411" s="17">
        <v>0.29006771460214598</v>
      </c>
      <c r="P411" s="17">
        <v>0.33909084754506302</v>
      </c>
      <c r="Q411" s="17">
        <v>0.49705524525677097</v>
      </c>
      <c r="R411" s="17"/>
      <c r="S411" s="17">
        <v>0.21264070187203801</v>
      </c>
      <c r="T411" s="17">
        <v>0.24301301001373099</v>
      </c>
      <c r="U411" s="17">
        <v>0.222660696288558</v>
      </c>
      <c r="V411" s="17">
        <v>0.18530124311177801</v>
      </c>
      <c r="W411" s="17">
        <v>0.18917998177024101</v>
      </c>
      <c r="X411" s="17">
        <v>0.217837096637058</v>
      </c>
      <c r="Y411" s="17">
        <v>0.275345675124746</v>
      </c>
      <c r="Z411" s="17"/>
      <c r="AA411" s="17">
        <v>0.31447048496025098</v>
      </c>
      <c r="AB411" s="17">
        <v>0.149750412753717</v>
      </c>
      <c r="AC411" s="17"/>
      <c r="AD411" s="17">
        <v>0.346491351699661</v>
      </c>
      <c r="AE411" s="17">
        <v>0.45401763081369501</v>
      </c>
      <c r="AF411" s="17">
        <v>0.28001990416806799</v>
      </c>
      <c r="AG411" s="17"/>
      <c r="AH411" s="17">
        <v>0.39470691098039301</v>
      </c>
      <c r="AI411" s="17">
        <v>0.198915302003523</v>
      </c>
      <c r="AJ411" s="17"/>
      <c r="AK411" s="17">
        <v>0.170446328337961</v>
      </c>
      <c r="AL411" s="17">
        <v>0.22965241989610999</v>
      </c>
      <c r="AM411" s="17"/>
      <c r="AN411" s="17">
        <v>0.20532715895220499</v>
      </c>
      <c r="AO411" s="17">
        <v>0.49705524525677097</v>
      </c>
      <c r="AP411" s="17"/>
      <c r="AQ411" s="17">
        <v>1</v>
      </c>
      <c r="AR411" s="17">
        <v>0</v>
      </c>
      <c r="AS411" s="17"/>
      <c r="AT411" s="17">
        <v>9.2940030913523097E-2</v>
      </c>
      <c r="AU411" s="17">
        <v>0.232594688531956</v>
      </c>
      <c r="AV411" s="17">
        <v>0.33985571493811501</v>
      </c>
      <c r="AW411" s="17">
        <v>0.52666881349991901</v>
      </c>
      <c r="AX411" s="17"/>
      <c r="AY411" s="17">
        <v>0.40701540064200997</v>
      </c>
      <c r="AZ411" s="17">
        <v>0.18186402308085101</v>
      </c>
      <c r="BA411" s="17"/>
      <c r="BB411" s="17">
        <v>0.188308873057632</v>
      </c>
      <c r="BC411" s="17">
        <v>0.20973900372343801</v>
      </c>
      <c r="BD411" s="17"/>
      <c r="BE411" s="17">
        <v>0.237024406758159</v>
      </c>
      <c r="BF411" s="17">
        <v>0.203540005486776</v>
      </c>
      <c r="BG411" s="17"/>
      <c r="BH411" s="17">
        <v>0.16688516869127901</v>
      </c>
      <c r="BI411" s="17">
        <v>0.208926806336137</v>
      </c>
      <c r="BJ411" s="17"/>
      <c r="BK411" s="17">
        <v>0.223974092882673</v>
      </c>
      <c r="BL411" s="17">
        <v>0.20474514386987</v>
      </c>
      <c r="BM411" s="17"/>
      <c r="BN411" s="17">
        <v>0.43326276945299602</v>
      </c>
      <c r="BO411" s="17">
        <v>0.20108610860748899</v>
      </c>
      <c r="BP411" s="17"/>
      <c r="BQ411" s="17">
        <v>0.46393391882021501</v>
      </c>
      <c r="BR411" s="17">
        <v>0.199295226349048</v>
      </c>
      <c r="BS411" s="17"/>
      <c r="BT411" s="17">
        <v>0.37031492666596399</v>
      </c>
      <c r="BU411" s="17">
        <v>0.192854302400188</v>
      </c>
      <c r="BV411" s="17"/>
      <c r="BW411" s="17">
        <v>0.31340355336331099</v>
      </c>
      <c r="BX411" s="17">
        <v>0.15069713126595399</v>
      </c>
      <c r="BY411" s="17"/>
      <c r="BZ411" s="17">
        <v>0.31340355336331099</v>
      </c>
      <c r="CA411" s="17">
        <v>0.15069713126595399</v>
      </c>
    </row>
    <row r="412" spans="2:79" x14ac:dyDescent="0.25">
      <c r="B412" t="s">
        <v>239</v>
      </c>
      <c r="C412" s="17">
        <v>0.45232973319277398</v>
      </c>
      <c r="D412" s="17">
        <v>0.36163682771094302</v>
      </c>
      <c r="E412" s="17">
        <v>0.410419652074202</v>
      </c>
      <c r="F412" s="17">
        <v>0.605007866657021</v>
      </c>
      <c r="G412" s="17">
        <v>0.35167225651641698</v>
      </c>
      <c r="H412" s="17">
        <v>0.50533644597319005</v>
      </c>
      <c r="I412" s="17">
        <v>0.48923748002067302</v>
      </c>
      <c r="J412" s="17">
        <v>0.46225113854587002</v>
      </c>
      <c r="K412" s="17">
        <v>0.37899685528717297</v>
      </c>
      <c r="L412" s="17">
        <v>0.47040285864112202</v>
      </c>
      <c r="M412" s="17"/>
      <c r="N412" s="17">
        <v>0.45051361001597801</v>
      </c>
      <c r="O412" s="17">
        <v>0.47086341623094502</v>
      </c>
      <c r="P412" s="17">
        <v>0.52142321655034896</v>
      </c>
      <c r="Q412" s="17">
        <v>0.403130304082161</v>
      </c>
      <c r="R412" s="17"/>
      <c r="S412" s="17">
        <v>0.436948873889414</v>
      </c>
      <c r="T412" s="17">
        <v>0.45593118428168899</v>
      </c>
      <c r="U412" s="17">
        <v>0.54006496298723705</v>
      </c>
      <c r="V412" s="17">
        <v>0.437669759022356</v>
      </c>
      <c r="W412" s="17">
        <v>0.508590259855218</v>
      </c>
      <c r="X412" s="17">
        <v>0.52014477556285199</v>
      </c>
      <c r="Y412" s="17">
        <v>0.47631971904190501</v>
      </c>
      <c r="Z412" s="17"/>
      <c r="AA412" s="17">
        <v>0.51073665650431099</v>
      </c>
      <c r="AB412" s="17">
        <v>0.42212184727186802</v>
      </c>
      <c r="AC412" s="17"/>
      <c r="AD412" s="17">
        <v>0.53067975629152697</v>
      </c>
      <c r="AE412" s="17">
        <v>0.44238252476218098</v>
      </c>
      <c r="AF412" s="17">
        <v>0.50563366925435105</v>
      </c>
      <c r="AG412" s="17"/>
      <c r="AH412" s="17">
        <v>0.57915985463855801</v>
      </c>
      <c r="AI412" s="17">
        <v>0.44763653714676499</v>
      </c>
      <c r="AJ412" s="17"/>
      <c r="AK412" s="17">
        <v>0.45356967817272797</v>
      </c>
      <c r="AL412" s="17">
        <v>0.45149912949141702</v>
      </c>
      <c r="AM412" s="17"/>
      <c r="AN412" s="17">
        <v>0.45242683796989502</v>
      </c>
      <c r="AO412" s="17">
        <v>0.403130304082161</v>
      </c>
      <c r="AP412" s="17"/>
      <c r="AQ412" s="17">
        <v>0</v>
      </c>
      <c r="AR412" s="17">
        <v>0.56961435949744998</v>
      </c>
      <c r="AS412" s="17"/>
      <c r="AT412" s="17">
        <v>0.34797796837836298</v>
      </c>
      <c r="AU412" s="17">
        <v>0.51334442084887799</v>
      </c>
      <c r="AV412" s="17">
        <v>0.53729411923083803</v>
      </c>
      <c r="AW412" s="17">
        <v>0.39277874268230401</v>
      </c>
      <c r="AX412" s="17"/>
      <c r="AY412" s="17">
        <v>0.44141489352833702</v>
      </c>
      <c r="AZ412" s="17">
        <v>0.453634312167285</v>
      </c>
      <c r="BA412" s="17"/>
      <c r="BB412" s="17">
        <v>0.48071954801195099</v>
      </c>
      <c r="BC412" s="17">
        <v>0.446134777386062</v>
      </c>
      <c r="BD412" s="17"/>
      <c r="BE412" s="17">
        <v>0.42817561417733302</v>
      </c>
      <c r="BF412" s="17">
        <v>0.45416271800519298</v>
      </c>
      <c r="BG412" s="17"/>
      <c r="BH412" s="17">
        <v>0.467337227984718</v>
      </c>
      <c r="BI412" s="17">
        <v>0.45116618726338997</v>
      </c>
      <c r="BJ412" s="17"/>
      <c r="BK412" s="17">
        <v>0.49692043841594102</v>
      </c>
      <c r="BL412" s="17">
        <v>0.44947583537483199</v>
      </c>
      <c r="BM412" s="17"/>
      <c r="BN412" s="17">
        <v>0.378280413155833</v>
      </c>
      <c r="BO412" s="17">
        <v>0.45389816094539998</v>
      </c>
      <c r="BP412" s="17"/>
      <c r="BQ412" s="17">
        <v>0.35874859866376402</v>
      </c>
      <c r="BR412" s="17">
        <v>0.454725758145615</v>
      </c>
      <c r="BS412" s="17"/>
      <c r="BT412" s="17">
        <v>0.40640491371371101</v>
      </c>
      <c r="BU412" s="17">
        <v>0.45597423752820698</v>
      </c>
      <c r="BV412" s="17"/>
      <c r="BW412" s="17">
        <v>0.51128563811610295</v>
      </c>
      <c r="BX412" s="17">
        <v>0.42205448850836003</v>
      </c>
      <c r="BY412" s="17"/>
      <c r="BZ412" s="17">
        <v>0.51128563811610295</v>
      </c>
      <c r="CA412" s="17">
        <v>0.42205448850836003</v>
      </c>
    </row>
    <row r="413" spans="2:79" x14ac:dyDescent="0.25">
      <c r="B413" t="s">
        <v>240</v>
      </c>
      <c r="C413" s="17">
        <v>0.28467495133811999</v>
      </c>
      <c r="D413" s="17">
        <v>0.33350258437163299</v>
      </c>
      <c r="E413" s="17">
        <v>0.35790030891302999</v>
      </c>
      <c r="F413" s="17">
        <v>0.28411865877507197</v>
      </c>
      <c r="G413" s="17">
        <v>0.43212355772955602</v>
      </c>
      <c r="H413" s="17">
        <v>8.4877116442551706E-2</v>
      </c>
      <c r="I413" s="17">
        <v>0.245399992896083</v>
      </c>
      <c r="J413" s="17">
        <v>0.27399907084705899</v>
      </c>
      <c r="K413" s="17">
        <v>0.25185431907219902</v>
      </c>
      <c r="L413" s="17">
        <v>0.229552184419855</v>
      </c>
      <c r="M413" s="17"/>
      <c r="N413" s="17">
        <v>0.291634296984494</v>
      </c>
      <c r="O413" s="17">
        <v>0.20954449298442901</v>
      </c>
      <c r="P413" s="17">
        <v>0.123154081467569</v>
      </c>
      <c r="Q413" s="17">
        <v>8.9589373048675994E-2</v>
      </c>
      <c r="R413" s="17"/>
      <c r="S413" s="17">
        <v>0.29935485744295998</v>
      </c>
      <c r="T413" s="17">
        <v>0.236959584760318</v>
      </c>
      <c r="U413" s="17">
        <v>0.21000196982852101</v>
      </c>
      <c r="V413" s="17">
        <v>0.31471292813462198</v>
      </c>
      <c r="W413" s="17">
        <v>0.27782874669734903</v>
      </c>
      <c r="X413" s="17">
        <v>0.23692332393701601</v>
      </c>
      <c r="Y413" s="17">
        <v>0.20265334945638899</v>
      </c>
      <c r="Z413" s="17"/>
      <c r="AA413" s="17">
        <v>0.144057077181483</v>
      </c>
      <c r="AB413" s="17">
        <v>0.35740209497324799</v>
      </c>
      <c r="AC413" s="17"/>
      <c r="AD413" s="17">
        <v>0.103954701097615</v>
      </c>
      <c r="AE413" s="17">
        <v>7.6355362729060003E-2</v>
      </c>
      <c r="AF413" s="17">
        <v>0.18186129546760299</v>
      </c>
      <c r="AG413" s="17"/>
      <c r="AH413" s="17">
        <v>2.2493835899760801E-2</v>
      </c>
      <c r="AI413" s="17">
        <v>0.29437664806668001</v>
      </c>
      <c r="AJ413" s="17"/>
      <c r="AK413" s="17">
        <v>0.29889539403961302</v>
      </c>
      <c r="AL413" s="17">
        <v>0.27514908322804399</v>
      </c>
      <c r="AM413" s="17"/>
      <c r="AN413" s="17">
        <v>0.285059991204268</v>
      </c>
      <c r="AO413" s="17">
        <v>8.9589373048675994E-2</v>
      </c>
      <c r="AP413" s="17"/>
      <c r="AQ413" s="17">
        <v>0</v>
      </c>
      <c r="AR413" s="17">
        <v>0.35848835080298302</v>
      </c>
      <c r="AS413" s="17"/>
      <c r="AT413" s="17">
        <v>0.45150931102925401</v>
      </c>
      <c r="AU413" s="17">
        <v>0.22269374336435399</v>
      </c>
      <c r="AV413" s="17">
        <v>0.10554611096696701</v>
      </c>
      <c r="AW413" s="17">
        <v>8.0472125484744306E-2</v>
      </c>
      <c r="AX413" s="17"/>
      <c r="AY413" s="17">
        <v>0.121654077025213</v>
      </c>
      <c r="AZ413" s="17">
        <v>0.30415976390279498</v>
      </c>
      <c r="BA413" s="17"/>
      <c r="BB413" s="17">
        <v>0.28403095190911798</v>
      </c>
      <c r="BC413" s="17">
        <v>0.28481908289563901</v>
      </c>
      <c r="BD413" s="17"/>
      <c r="BE413" s="17">
        <v>0.30969552546366702</v>
      </c>
      <c r="BF413" s="17">
        <v>0.28277621380433399</v>
      </c>
      <c r="BG413" s="17"/>
      <c r="BH413" s="17">
        <v>0.31270940023476601</v>
      </c>
      <c r="BI413" s="17">
        <v>0.282501412759668</v>
      </c>
      <c r="BJ413" s="17"/>
      <c r="BK413" s="17">
        <v>0.25962943170231201</v>
      </c>
      <c r="BL413" s="17">
        <v>0.28627791665297903</v>
      </c>
      <c r="BM413" s="17"/>
      <c r="BN413" s="17">
        <v>0.17306971753754799</v>
      </c>
      <c r="BO413" s="17">
        <v>0.28703884537447</v>
      </c>
      <c r="BP413" s="17"/>
      <c r="BQ413" s="17">
        <v>0.177252700274555</v>
      </c>
      <c r="BR413" s="17">
        <v>0.28742536033170701</v>
      </c>
      <c r="BS413" s="17"/>
      <c r="BT413" s="17">
        <v>0.19475941322531301</v>
      </c>
      <c r="BU413" s="17">
        <v>0.29181047352834499</v>
      </c>
      <c r="BV413" s="17"/>
      <c r="BW413" s="17">
        <v>0.144447974969068</v>
      </c>
      <c r="BX413" s="17">
        <v>0.356684803895716</v>
      </c>
      <c r="BY413" s="17"/>
      <c r="BZ413" s="17">
        <v>0.144447974969068</v>
      </c>
      <c r="CA413" s="17">
        <v>0.356684803895716</v>
      </c>
    </row>
    <row r="414" spans="2:79" x14ac:dyDescent="0.25">
      <c r="B414" t="s">
        <v>75</v>
      </c>
      <c r="C414" s="17">
        <v>5.7093507782671298E-2</v>
      </c>
      <c r="D414" s="17">
        <v>7.0740363637501399E-2</v>
      </c>
      <c r="E414" s="17">
        <v>4.2110931540727502E-2</v>
      </c>
      <c r="F414" s="17">
        <v>4.34083983741834E-2</v>
      </c>
      <c r="G414" s="17">
        <v>8.4226108905822605E-2</v>
      </c>
      <c r="H414" s="17">
        <v>5.1649439816267101E-2</v>
      </c>
      <c r="I414" s="17">
        <v>5.0036912039955098E-2</v>
      </c>
      <c r="J414" s="17">
        <v>3.22406076497357E-2</v>
      </c>
      <c r="K414" s="17">
        <v>0.115765220228411</v>
      </c>
      <c r="L414" s="17">
        <v>4.5763104791911702E-2</v>
      </c>
      <c r="M414" s="17"/>
      <c r="N414" s="17">
        <v>5.94012423554744E-2</v>
      </c>
      <c r="O414" s="17">
        <v>2.9524376182479099E-2</v>
      </c>
      <c r="P414" s="17">
        <v>1.6331854437019299E-2</v>
      </c>
      <c r="Q414" s="17">
        <v>1.02250776123919E-2</v>
      </c>
      <c r="R414" s="17"/>
      <c r="S414" s="17">
        <v>5.1055566795586697E-2</v>
      </c>
      <c r="T414" s="17">
        <v>6.4096220944262594E-2</v>
      </c>
      <c r="U414" s="17">
        <v>2.7272370895684999E-2</v>
      </c>
      <c r="V414" s="17">
        <v>6.2316069731243602E-2</v>
      </c>
      <c r="W414" s="17">
        <v>2.4401011677191501E-2</v>
      </c>
      <c r="X414" s="17">
        <v>2.50948038630735E-2</v>
      </c>
      <c r="Y414" s="17">
        <v>4.5681256376958898E-2</v>
      </c>
      <c r="Z414" s="17"/>
      <c r="AA414" s="17">
        <v>3.0735781353955601E-2</v>
      </c>
      <c r="AB414" s="17">
        <v>7.0725645001168305E-2</v>
      </c>
      <c r="AC414" s="17"/>
      <c r="AD414" s="17">
        <v>1.8874190911196801E-2</v>
      </c>
      <c r="AE414" s="17">
        <v>2.7244481695063799E-2</v>
      </c>
      <c r="AF414" s="17">
        <v>3.2485131109977299E-2</v>
      </c>
      <c r="AG414" s="17"/>
      <c r="AH414" s="17">
        <v>3.6393984812877899E-3</v>
      </c>
      <c r="AI414" s="17">
        <v>5.9071512783032298E-2</v>
      </c>
      <c r="AJ414" s="17"/>
      <c r="AK414" s="17">
        <v>7.7088599449697606E-2</v>
      </c>
      <c r="AL414" s="17">
        <v>4.3699367384428603E-2</v>
      </c>
      <c r="AM414" s="17"/>
      <c r="AN414" s="17">
        <v>5.7186011873632599E-2</v>
      </c>
      <c r="AO414" s="17">
        <v>1.02250776123919E-2</v>
      </c>
      <c r="AP414" s="17"/>
      <c r="AQ414" s="17">
        <v>0</v>
      </c>
      <c r="AR414" s="17">
        <v>7.1897289699567504E-2</v>
      </c>
      <c r="AS414" s="17"/>
      <c r="AT414" s="17">
        <v>0.10757268967886</v>
      </c>
      <c r="AU414" s="17">
        <v>3.13671472548116E-2</v>
      </c>
      <c r="AV414" s="17">
        <v>1.7304054864080098E-2</v>
      </c>
      <c r="AW414" s="17">
        <v>8.0318333033045205E-5</v>
      </c>
      <c r="AX414" s="17"/>
      <c r="AY414" s="17">
        <v>2.9915628804439098E-2</v>
      </c>
      <c r="AZ414" s="17">
        <v>6.0341900849069798E-2</v>
      </c>
      <c r="BA414" s="17"/>
      <c r="BB414" s="17">
        <v>4.6940627021298503E-2</v>
      </c>
      <c r="BC414" s="17">
        <v>5.9307135994861197E-2</v>
      </c>
      <c r="BD414" s="17"/>
      <c r="BE414" s="17">
        <v>2.5104453600840501E-2</v>
      </c>
      <c r="BF414" s="17">
        <v>5.9521062703696503E-2</v>
      </c>
      <c r="BG414" s="17"/>
      <c r="BH414" s="17">
        <v>5.3068203089237098E-2</v>
      </c>
      <c r="BI414" s="17">
        <v>5.7405593640804498E-2</v>
      </c>
      <c r="BJ414" s="17"/>
      <c r="BK414" s="17">
        <v>1.9476036999073999E-2</v>
      </c>
      <c r="BL414" s="17">
        <v>5.9501104102319298E-2</v>
      </c>
      <c r="BM414" s="17"/>
      <c r="BN414" s="17">
        <v>1.5387099853623E-2</v>
      </c>
      <c r="BO414" s="17">
        <v>5.7976885072640101E-2</v>
      </c>
      <c r="BP414" s="17"/>
      <c r="BQ414" s="17">
        <v>6.4782241466979798E-5</v>
      </c>
      <c r="BR414" s="17">
        <v>5.8553655173629801E-2</v>
      </c>
      <c r="BS414" s="17"/>
      <c r="BT414" s="17">
        <v>2.8520746395011499E-2</v>
      </c>
      <c r="BU414" s="17">
        <v>5.9360986543259699E-2</v>
      </c>
      <c r="BV414" s="17"/>
      <c r="BW414" s="17">
        <v>3.0862833551518101E-2</v>
      </c>
      <c r="BX414" s="17">
        <v>7.0563576329970804E-2</v>
      </c>
      <c r="BY414" s="17"/>
      <c r="BZ414" s="17">
        <v>3.0862833551518101E-2</v>
      </c>
      <c r="CA414" s="17">
        <v>7.0563576329970804E-2</v>
      </c>
    </row>
    <row r="415" spans="2:79" x14ac:dyDescent="0.25">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c r="CA415" s="17"/>
    </row>
    <row r="416" spans="2:79" x14ac:dyDescent="0.25">
      <c r="B416" s="6" t="s">
        <v>247</v>
      </c>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c r="CA416" s="17"/>
    </row>
    <row r="417" spans="2:79" x14ac:dyDescent="0.25">
      <c r="B417" s="24" t="s">
        <v>77</v>
      </c>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c r="CA417" s="17"/>
    </row>
    <row r="418" spans="2:79" x14ac:dyDescent="0.25">
      <c r="B418" t="s">
        <v>242</v>
      </c>
      <c r="C418" s="17">
        <v>0.29510057512361298</v>
      </c>
      <c r="D418" s="17">
        <v>0.26350436213501399</v>
      </c>
      <c r="E418" s="17">
        <v>0.243342964541957</v>
      </c>
      <c r="F418" s="17">
        <v>0.43521114545526302</v>
      </c>
      <c r="G418" s="17">
        <v>0.16092362975150601</v>
      </c>
      <c r="H418" s="17">
        <v>0.29132996508415998</v>
      </c>
      <c r="I418" s="17">
        <v>0.39076238841350902</v>
      </c>
      <c r="J418" s="17">
        <v>0.27741496154731499</v>
      </c>
      <c r="K418" s="17">
        <v>0.28779748560929302</v>
      </c>
      <c r="L418" s="17">
        <v>0.2759499928686</v>
      </c>
      <c r="M418" s="17"/>
      <c r="N418" s="17">
        <v>0.28997040546952302</v>
      </c>
      <c r="O418" s="17">
        <v>0.35145474910316499</v>
      </c>
      <c r="P418" s="17">
        <v>0.39370630797114198</v>
      </c>
      <c r="Q418" s="17">
        <v>0.510176010355196</v>
      </c>
      <c r="R418" s="17"/>
      <c r="S418" s="17">
        <v>0.31893897161533302</v>
      </c>
      <c r="T418" s="17">
        <v>0.27303785861684698</v>
      </c>
      <c r="U418" s="17">
        <v>0.30540578709181998</v>
      </c>
      <c r="V418" s="17">
        <v>0.24143028914457501</v>
      </c>
      <c r="W418" s="17">
        <v>0.33048285801713301</v>
      </c>
      <c r="X418" s="17">
        <v>0.32421531128703501</v>
      </c>
      <c r="Y418" s="17">
        <v>0.43140620970208599</v>
      </c>
      <c r="Z418" s="17"/>
      <c r="AA418" s="17">
        <v>0.42102074938387202</v>
      </c>
      <c r="AB418" s="17">
        <v>0.229975037883694</v>
      </c>
      <c r="AC418" s="17"/>
      <c r="AD418" s="17">
        <v>0.43459929155952898</v>
      </c>
      <c r="AE418" s="17">
        <v>0.46771822741628399</v>
      </c>
      <c r="AF418" s="17">
        <v>0.38984856027180798</v>
      </c>
      <c r="AG418" s="17"/>
      <c r="AH418" s="17">
        <v>0.55023035442796397</v>
      </c>
      <c r="AI418" s="17">
        <v>0.285659804604742</v>
      </c>
      <c r="AJ418" s="17"/>
      <c r="AK418" s="17">
        <v>0.30387843724686198</v>
      </c>
      <c r="AL418" s="17">
        <v>0.2892205361804</v>
      </c>
      <c r="AM418" s="17"/>
      <c r="AN418" s="17">
        <v>0.29467608133212198</v>
      </c>
      <c r="AO418" s="17">
        <v>0.510176010355196</v>
      </c>
      <c r="AP418" s="17"/>
      <c r="AQ418" s="17">
        <v>0.46323669164944198</v>
      </c>
      <c r="AR418" s="17">
        <v>0.25150454296393299</v>
      </c>
      <c r="AS418" s="17"/>
      <c r="AT418" s="17">
        <v>0.16527202568051999</v>
      </c>
      <c r="AU418" s="17">
        <v>0.31023550141303702</v>
      </c>
      <c r="AV418" s="17">
        <v>0.487348954166403</v>
      </c>
      <c r="AW418" s="17">
        <v>0.61439572115809105</v>
      </c>
      <c r="AX418" s="17"/>
      <c r="AY418" s="17">
        <v>0.436414297113279</v>
      </c>
      <c r="AZ418" s="17">
        <v>0.27821027566110301</v>
      </c>
      <c r="BA418" s="17"/>
      <c r="BB418" s="17">
        <v>0.34143254393858802</v>
      </c>
      <c r="BC418" s="17">
        <v>0.28499295346686998</v>
      </c>
      <c r="BD418" s="17"/>
      <c r="BE418" s="17">
        <v>0.29611953253025602</v>
      </c>
      <c r="BF418" s="17">
        <v>0.29502324945300201</v>
      </c>
      <c r="BG418" s="17"/>
      <c r="BH418" s="17">
        <v>0.30465377373328201</v>
      </c>
      <c r="BI418" s="17">
        <v>0.29435990617726498</v>
      </c>
      <c r="BJ418" s="17"/>
      <c r="BK418" s="17">
        <v>0.29009654436163201</v>
      </c>
      <c r="BL418" s="17">
        <v>0.29542084349346798</v>
      </c>
      <c r="BM418" s="17"/>
      <c r="BN418" s="17">
        <v>0.26294834698254399</v>
      </c>
      <c r="BO418" s="17">
        <v>0.29578158673722499</v>
      </c>
      <c r="BP418" s="17"/>
      <c r="BQ418" s="17">
        <v>0.37623563368982299</v>
      </c>
      <c r="BR418" s="17">
        <v>0.29302321598650299</v>
      </c>
      <c r="BS418" s="17"/>
      <c r="BT418" s="17">
        <v>0.41155659220982099</v>
      </c>
      <c r="BU418" s="17">
        <v>0.28585885215175699</v>
      </c>
      <c r="BV418" s="17"/>
      <c r="BW418" s="17">
        <v>0.42046433320641802</v>
      </c>
      <c r="BX418" s="17">
        <v>0.23072333495656799</v>
      </c>
      <c r="BY418" s="17"/>
      <c r="BZ418" s="17">
        <v>0.42046433320641802</v>
      </c>
      <c r="CA418" s="17">
        <v>0.23072333495656799</v>
      </c>
    </row>
    <row r="419" spans="2:79" x14ac:dyDescent="0.25">
      <c r="B419" t="s">
        <v>243</v>
      </c>
      <c r="C419" s="17">
        <v>0.31804619611193502</v>
      </c>
      <c r="D419" s="17">
        <v>0.29907465013904999</v>
      </c>
      <c r="E419" s="17">
        <v>0.28564304793697198</v>
      </c>
      <c r="F419" s="17">
        <v>0.29706066330860997</v>
      </c>
      <c r="G419" s="17">
        <v>0.339422661397284</v>
      </c>
      <c r="H419" s="17">
        <v>0.34790960037916502</v>
      </c>
      <c r="I419" s="17">
        <v>0.33213362873065</v>
      </c>
      <c r="J419" s="17">
        <v>0.30322674689235901</v>
      </c>
      <c r="K419" s="17">
        <v>0.29746398406197899</v>
      </c>
      <c r="L419" s="17">
        <v>0.38690324065659898</v>
      </c>
      <c r="M419" s="17"/>
      <c r="N419" s="17">
        <v>0.31465608264586897</v>
      </c>
      <c r="O419" s="17">
        <v>0.35345640188982802</v>
      </c>
      <c r="P419" s="17">
        <v>0.421369992141159</v>
      </c>
      <c r="Q419" s="17">
        <v>0.32783164942630499</v>
      </c>
      <c r="R419" s="17"/>
      <c r="S419" s="17">
        <v>0.30782583460551899</v>
      </c>
      <c r="T419" s="17">
        <v>0.459209180148547</v>
      </c>
      <c r="U419" s="17">
        <v>0.324704503491893</v>
      </c>
      <c r="V419" s="17">
        <v>0.26639969724850898</v>
      </c>
      <c r="W419" s="17">
        <v>0.33361554970726998</v>
      </c>
      <c r="X419" s="17">
        <v>0.46242205161799199</v>
      </c>
      <c r="Y419" s="17">
        <v>0.282880938157616</v>
      </c>
      <c r="Z419" s="17"/>
      <c r="AA419" s="17">
        <v>0.33584359587571</v>
      </c>
      <c r="AB419" s="17">
        <v>0.30884143422291599</v>
      </c>
      <c r="AC419" s="17"/>
      <c r="AD419" s="17">
        <v>0.32895590378754402</v>
      </c>
      <c r="AE419" s="17">
        <v>0.28429034230828698</v>
      </c>
      <c r="AF419" s="17">
        <v>0.368575007161903</v>
      </c>
      <c r="AG419" s="17"/>
      <c r="AH419" s="17">
        <v>0.26145451754651799</v>
      </c>
      <c r="AI419" s="17">
        <v>0.32014030308788499</v>
      </c>
      <c r="AJ419" s="17"/>
      <c r="AK419" s="17">
        <v>0.30996594487996598</v>
      </c>
      <c r="AL419" s="17">
        <v>0.323458925458535</v>
      </c>
      <c r="AM419" s="17"/>
      <c r="AN419" s="17">
        <v>0.318026882589801</v>
      </c>
      <c r="AO419" s="17">
        <v>0.32783164942630499</v>
      </c>
      <c r="AP419" s="17"/>
      <c r="AQ419" s="17">
        <v>0.28932262482648102</v>
      </c>
      <c r="AR419" s="17">
        <v>0.32549393407196497</v>
      </c>
      <c r="AS419" s="17"/>
      <c r="AT419" s="17">
        <v>0.26263368700895801</v>
      </c>
      <c r="AU419" s="17">
        <v>0.37035195048005498</v>
      </c>
      <c r="AV419" s="17">
        <v>0.33597446639892498</v>
      </c>
      <c r="AW419" s="17">
        <v>0.18822404989066299</v>
      </c>
      <c r="AX419" s="17"/>
      <c r="AY419" s="17">
        <v>0.27243054506603498</v>
      </c>
      <c r="AZ419" s="17">
        <v>0.32349833476835599</v>
      </c>
      <c r="BA419" s="17"/>
      <c r="BB419" s="17">
        <v>0.30780112260324399</v>
      </c>
      <c r="BC419" s="17">
        <v>0.32028337274740898</v>
      </c>
      <c r="BD419" s="17"/>
      <c r="BE419" s="17">
        <v>0.34716335841715801</v>
      </c>
      <c r="BF419" s="17">
        <v>0.31583658059037101</v>
      </c>
      <c r="BG419" s="17"/>
      <c r="BH419" s="17">
        <v>0.31902293489296302</v>
      </c>
      <c r="BI419" s="17">
        <v>0.317970468587222</v>
      </c>
      <c r="BJ419" s="17"/>
      <c r="BK419" s="17">
        <v>0.35457286317196701</v>
      </c>
      <c r="BL419" s="17">
        <v>0.31570841349787698</v>
      </c>
      <c r="BM419" s="17"/>
      <c r="BN419" s="17">
        <v>0.47983165413216999</v>
      </c>
      <c r="BO419" s="17">
        <v>0.31461944212953902</v>
      </c>
      <c r="BP419" s="17"/>
      <c r="BQ419" s="17">
        <v>0.45567255616941299</v>
      </c>
      <c r="BR419" s="17">
        <v>0.31452244963754</v>
      </c>
      <c r="BS419" s="17"/>
      <c r="BT419" s="17">
        <v>0.30013540937308197</v>
      </c>
      <c r="BU419" s="17">
        <v>0.31946756130533599</v>
      </c>
      <c r="BV419" s="17"/>
      <c r="BW419" s="17">
        <v>0.33594742054185101</v>
      </c>
      <c r="BX419" s="17">
        <v>0.308853496068214</v>
      </c>
      <c r="BY419" s="17"/>
      <c r="BZ419" s="17">
        <v>0.33594742054185101</v>
      </c>
      <c r="CA419" s="17">
        <v>0.308853496068214</v>
      </c>
    </row>
    <row r="420" spans="2:79" x14ac:dyDescent="0.25">
      <c r="B420" t="s">
        <v>244</v>
      </c>
      <c r="C420" s="17">
        <v>0.34133946029425499</v>
      </c>
      <c r="D420" s="17">
        <v>0.37195776446869599</v>
      </c>
      <c r="E420" s="17">
        <v>0.40438037652779701</v>
      </c>
      <c r="F420" s="17">
        <v>0.23353194144268399</v>
      </c>
      <c r="G420" s="17">
        <v>0.46319101222708498</v>
      </c>
      <c r="H420" s="17">
        <v>0.31121032952324001</v>
      </c>
      <c r="I420" s="17">
        <v>0.24556138656088999</v>
      </c>
      <c r="J420" s="17">
        <v>0.38541376610350703</v>
      </c>
      <c r="K420" s="17">
        <v>0.39121851580561601</v>
      </c>
      <c r="L420" s="17">
        <v>0.28681464385528999</v>
      </c>
      <c r="M420" s="17"/>
      <c r="N420" s="17">
        <v>0.34938061512186702</v>
      </c>
      <c r="O420" s="17">
        <v>0.25519953225043102</v>
      </c>
      <c r="P420" s="17">
        <v>0.149118090917808</v>
      </c>
      <c r="Q420" s="17">
        <v>0.123100479765422</v>
      </c>
      <c r="R420" s="17"/>
      <c r="S420" s="17">
        <v>0.30880034740219497</v>
      </c>
      <c r="T420" s="17">
        <v>0.25037749142911397</v>
      </c>
      <c r="U420" s="17">
        <v>0.34572452045313901</v>
      </c>
      <c r="V420" s="17">
        <v>0.455494410976369</v>
      </c>
      <c r="W420" s="17">
        <v>0.32424651932206999</v>
      </c>
      <c r="X420" s="17">
        <v>0.19935901307589601</v>
      </c>
      <c r="Y420" s="17">
        <v>0.26709399360164199</v>
      </c>
      <c r="Z420" s="17"/>
      <c r="AA420" s="17">
        <v>0.22124305146304299</v>
      </c>
      <c r="AB420" s="17">
        <v>0.403452963485189</v>
      </c>
      <c r="AC420" s="17"/>
      <c r="AD420" s="17">
        <v>0.21096572257587401</v>
      </c>
      <c r="AE420" s="17">
        <v>0.226902956470423</v>
      </c>
      <c r="AF420" s="17">
        <v>0.22676273852075499</v>
      </c>
      <c r="AG420" s="17"/>
      <c r="AH420" s="17">
        <v>0.15905193620813199</v>
      </c>
      <c r="AI420" s="17">
        <v>0.348084790800332</v>
      </c>
      <c r="AJ420" s="17"/>
      <c r="AK420" s="17">
        <v>0.31908918253624102</v>
      </c>
      <c r="AL420" s="17">
        <v>0.35624428539601699</v>
      </c>
      <c r="AM420" s="17"/>
      <c r="AN420" s="17">
        <v>0.341770197966347</v>
      </c>
      <c r="AO420" s="17">
        <v>0.123100479765422</v>
      </c>
      <c r="AP420" s="17"/>
      <c r="AQ420" s="17">
        <v>0.232872472038329</v>
      </c>
      <c r="AR420" s="17">
        <v>0.369463877617421</v>
      </c>
      <c r="AS420" s="17"/>
      <c r="AT420" s="17">
        <v>0.49527767875614098</v>
      </c>
      <c r="AU420" s="17">
        <v>0.29308677707719299</v>
      </c>
      <c r="AV420" s="17">
        <v>0.150402631253819</v>
      </c>
      <c r="AW420" s="17">
        <v>0.17489335117468799</v>
      </c>
      <c r="AX420" s="17"/>
      <c r="AY420" s="17">
        <v>0.28837612190832701</v>
      </c>
      <c r="AZ420" s="17">
        <v>0.34766981967674998</v>
      </c>
      <c r="BA420" s="17"/>
      <c r="BB420" s="17">
        <v>0.29518411843165399</v>
      </c>
      <c r="BC420" s="17">
        <v>0.35140377232527098</v>
      </c>
      <c r="BD420" s="17"/>
      <c r="BE420" s="17">
        <v>0.33079980844033902</v>
      </c>
      <c r="BF420" s="17">
        <v>0.34213928337056199</v>
      </c>
      <c r="BG420" s="17"/>
      <c r="BH420" s="17">
        <v>0.29515409901783302</v>
      </c>
      <c r="BI420" s="17">
        <v>0.344920257079814</v>
      </c>
      <c r="BJ420" s="17"/>
      <c r="BK420" s="17">
        <v>0.32683288891806</v>
      </c>
      <c r="BL420" s="17">
        <v>0.34226791101485099</v>
      </c>
      <c r="BM420" s="17"/>
      <c r="BN420" s="17">
        <v>0.25217044388804999</v>
      </c>
      <c r="BO420" s="17">
        <v>0.343228136111077</v>
      </c>
      <c r="BP420" s="17"/>
      <c r="BQ420" s="17">
        <v>0.16598111411616501</v>
      </c>
      <c r="BR420" s="17">
        <v>0.34582928589047601</v>
      </c>
      <c r="BS420" s="17"/>
      <c r="BT420" s="17">
        <v>0.27319490117357498</v>
      </c>
      <c r="BU420" s="17">
        <v>0.34674727994316501</v>
      </c>
      <c r="BV420" s="17"/>
      <c r="BW420" s="17">
        <v>0.22176280681312799</v>
      </c>
      <c r="BX420" s="17">
        <v>0.40274488605088599</v>
      </c>
      <c r="BY420" s="17"/>
      <c r="BZ420" s="17">
        <v>0.22176280681312799</v>
      </c>
      <c r="CA420" s="17">
        <v>0.40274488605088599</v>
      </c>
    </row>
    <row r="421" spans="2:79" x14ac:dyDescent="0.25">
      <c r="B421" t="s">
        <v>245</v>
      </c>
      <c r="C421" s="17">
        <v>1.0063995558969399E-2</v>
      </c>
      <c r="D421" s="17">
        <v>9.4655923309461404E-3</v>
      </c>
      <c r="E421" s="17">
        <v>1.8534879625426399E-2</v>
      </c>
      <c r="F421" s="17">
        <v>9.4813683637381494E-3</v>
      </c>
      <c r="G421" s="17">
        <v>5.1299127350601E-3</v>
      </c>
      <c r="H421" s="17">
        <v>1.1254988575612E-2</v>
      </c>
      <c r="I421" s="17">
        <v>1.3210686762652499E-2</v>
      </c>
      <c r="J421" s="17">
        <v>7.6072198169084698E-3</v>
      </c>
      <c r="K421" s="17">
        <v>6.88309578348615E-4</v>
      </c>
      <c r="L421" s="17">
        <v>1.2692030653404699E-4</v>
      </c>
      <c r="M421" s="17"/>
      <c r="N421" s="17">
        <v>9.9863804099715493E-3</v>
      </c>
      <c r="O421" s="17">
        <v>9.8462022352096609E-3</v>
      </c>
      <c r="P421" s="17">
        <v>1.90556477391138E-2</v>
      </c>
      <c r="Q421" s="17">
        <v>8.9634174120244905E-3</v>
      </c>
      <c r="R421" s="17"/>
      <c r="S421" s="17">
        <v>1.94753736020255E-2</v>
      </c>
      <c r="T421" s="17">
        <v>1.1921876276944601E-2</v>
      </c>
      <c r="U421" s="17">
        <v>2.2502137154081902E-3</v>
      </c>
      <c r="V421" s="17">
        <v>7.3257293342882E-3</v>
      </c>
      <c r="W421" s="17">
        <v>4.3074746796578399E-3</v>
      </c>
      <c r="X421" s="17">
        <v>2.1993834736441799E-3</v>
      </c>
      <c r="Y421" s="17">
        <v>1.7292646083146401E-2</v>
      </c>
      <c r="Z421" s="17"/>
      <c r="AA421" s="17">
        <v>6.8846248137024403E-3</v>
      </c>
      <c r="AB421" s="17">
        <v>1.1708356592352601E-2</v>
      </c>
      <c r="AC421" s="17"/>
      <c r="AD421" s="17">
        <v>1.08302316358926E-2</v>
      </c>
      <c r="AE421" s="17">
        <v>9.8001950361038693E-3</v>
      </c>
      <c r="AF421" s="17">
        <v>3.0919792612192801E-3</v>
      </c>
      <c r="AG421" s="17"/>
      <c r="AH421" s="17">
        <v>2.5479670201847299E-2</v>
      </c>
      <c r="AI421" s="17">
        <v>9.4935570664742598E-3</v>
      </c>
      <c r="AJ421" s="17"/>
      <c r="AK421" s="17">
        <v>1.33030516547497E-2</v>
      </c>
      <c r="AL421" s="17">
        <v>7.8942444606931103E-3</v>
      </c>
      <c r="AM421" s="17"/>
      <c r="AN421" s="17">
        <v>1.00661677670132E-2</v>
      </c>
      <c r="AO421" s="17">
        <v>8.9634174120244905E-3</v>
      </c>
      <c r="AP421" s="17"/>
      <c r="AQ421" s="17">
        <v>5.1253105272084098E-3</v>
      </c>
      <c r="AR421" s="17">
        <v>1.13445477444251E-2</v>
      </c>
      <c r="AS421" s="17"/>
      <c r="AT421" s="17">
        <v>1.3637084332593301E-2</v>
      </c>
      <c r="AU421" s="17">
        <v>5.7795183111656297E-3</v>
      </c>
      <c r="AV421" s="17">
        <v>1.23773895564825E-2</v>
      </c>
      <c r="AW421" s="17">
        <v>6.40378612524806E-3</v>
      </c>
      <c r="AX421" s="17"/>
      <c r="AY421" s="17">
        <v>1.7837139533560199E-3</v>
      </c>
      <c r="AZ421" s="17">
        <v>1.1053683141913E-2</v>
      </c>
      <c r="BA421" s="17"/>
      <c r="BB421" s="17">
        <v>9.7594496972400902E-3</v>
      </c>
      <c r="BC421" s="17">
        <v>1.01305061194845E-2</v>
      </c>
      <c r="BD421" s="17"/>
      <c r="BE421" s="17">
        <v>1.0952751342434499E-2</v>
      </c>
      <c r="BF421" s="17">
        <v>9.9965505053120803E-3</v>
      </c>
      <c r="BG421" s="17"/>
      <c r="BH421" s="17">
        <v>2.9363905207091201E-2</v>
      </c>
      <c r="BI421" s="17">
        <v>8.5676544560828599E-3</v>
      </c>
      <c r="BJ421" s="17"/>
      <c r="BK421" s="17">
        <v>1.35524635285221E-2</v>
      </c>
      <c r="BL421" s="17">
        <v>9.8407263579903797E-3</v>
      </c>
      <c r="BM421" s="17"/>
      <c r="BN421" s="17">
        <v>1.7696031031737499E-3</v>
      </c>
      <c r="BO421" s="17">
        <v>1.02396778651993E-2</v>
      </c>
      <c r="BP421" s="17"/>
      <c r="BQ421" s="17">
        <v>1.3426374158954999E-3</v>
      </c>
      <c r="BR421" s="17">
        <v>1.0287294751040999E-2</v>
      </c>
      <c r="BS421" s="17"/>
      <c r="BT421" s="17">
        <v>6.5548128555787798E-3</v>
      </c>
      <c r="BU421" s="17">
        <v>1.03424774718306E-2</v>
      </c>
      <c r="BV421" s="17"/>
      <c r="BW421" s="17">
        <v>6.8732936720097004E-3</v>
      </c>
      <c r="BX421" s="17">
        <v>1.17024960699589E-2</v>
      </c>
      <c r="BY421" s="17"/>
      <c r="BZ421" s="17">
        <v>6.8732936720097004E-3</v>
      </c>
      <c r="CA421" s="17">
        <v>1.17024960699589E-2</v>
      </c>
    </row>
    <row r="422" spans="2:79" x14ac:dyDescent="0.25">
      <c r="B422" t="s">
        <v>246</v>
      </c>
      <c r="C422" s="17">
        <v>1.10624178132805E-2</v>
      </c>
      <c r="D422" s="17">
        <v>2.3941520975292001E-2</v>
      </c>
      <c r="E422" s="17">
        <v>1.8292597133716899E-2</v>
      </c>
      <c r="F422" s="17">
        <v>6.8655301619875899E-3</v>
      </c>
      <c r="G422" s="17">
        <v>1.08398162216538E-2</v>
      </c>
      <c r="H422" s="17">
        <v>1.3021995769626E-2</v>
      </c>
      <c r="I422" s="17">
        <v>4.6196730754182602E-4</v>
      </c>
      <c r="J422" s="17">
        <v>7.9574408597975903E-6</v>
      </c>
      <c r="K422" s="17">
        <v>1.79504647556403E-2</v>
      </c>
      <c r="L422" s="17">
        <v>0</v>
      </c>
      <c r="M422" s="17"/>
      <c r="N422" s="17">
        <v>1.10720764920554E-2</v>
      </c>
      <c r="O422" s="17">
        <v>1.2310866335223001E-2</v>
      </c>
      <c r="P422" s="17">
        <v>3.3241547736336898E-3</v>
      </c>
      <c r="Q422" s="17">
        <v>6.6158369182313598E-3</v>
      </c>
      <c r="R422" s="17"/>
      <c r="S422" s="17">
        <v>2.2829763946595302E-2</v>
      </c>
      <c r="T422" s="17">
        <v>1.4461282057673299E-3</v>
      </c>
      <c r="U422" s="17">
        <v>1.0133924513324901E-2</v>
      </c>
      <c r="V422" s="17">
        <v>8.6039123427144593E-3</v>
      </c>
      <c r="W422" s="17">
        <v>1.80333712676547E-3</v>
      </c>
      <c r="X422" s="17">
        <v>6.5492731160219798E-3</v>
      </c>
      <c r="Y422" s="17">
        <v>1.29716011286747E-3</v>
      </c>
      <c r="Z422" s="17"/>
      <c r="AA422" s="17">
        <v>7.1036741664556096E-3</v>
      </c>
      <c r="AB422" s="17">
        <v>1.3109868178634399E-2</v>
      </c>
      <c r="AC422" s="17"/>
      <c r="AD422" s="17">
        <v>1.30090608977824E-2</v>
      </c>
      <c r="AE422" s="17">
        <v>1.01137534482816E-4</v>
      </c>
      <c r="AF422" s="17">
        <v>5.5854058368901699E-3</v>
      </c>
      <c r="AG422" s="17"/>
      <c r="AH422" s="17">
        <v>3.3916700369818801E-3</v>
      </c>
      <c r="AI422" s="17">
        <v>1.13462646055352E-2</v>
      </c>
      <c r="AJ422" s="17"/>
      <c r="AK422" s="17">
        <v>1.8586774783045299E-2</v>
      </c>
      <c r="AL422" s="17">
        <v>6.02206614408943E-3</v>
      </c>
      <c r="AM422" s="17"/>
      <c r="AN422" s="17">
        <v>1.10711940176912E-2</v>
      </c>
      <c r="AO422" s="17">
        <v>6.6158369182313598E-3</v>
      </c>
      <c r="AP422" s="17"/>
      <c r="AQ422" s="17">
        <v>3.2341764565201199E-3</v>
      </c>
      <c r="AR422" s="17">
        <v>1.30922033762808E-2</v>
      </c>
      <c r="AS422" s="17"/>
      <c r="AT422" s="17">
        <v>2.2648529998420701E-2</v>
      </c>
      <c r="AU422" s="17">
        <v>3.0339865941289099E-3</v>
      </c>
      <c r="AV422" s="17">
        <v>6.0853402670128596E-3</v>
      </c>
      <c r="AW422" s="17">
        <v>1.99673524033724E-4</v>
      </c>
      <c r="AX422" s="17"/>
      <c r="AY422" s="17">
        <v>2.9638669108234699E-4</v>
      </c>
      <c r="AZ422" s="17">
        <v>1.23492106817744E-2</v>
      </c>
      <c r="BA422" s="17"/>
      <c r="BB422" s="17">
        <v>1.35941410289013E-2</v>
      </c>
      <c r="BC422" s="17">
        <v>1.0510762209259301E-2</v>
      </c>
      <c r="BD422" s="17"/>
      <c r="BE422" s="17">
        <v>1.45497069708565E-2</v>
      </c>
      <c r="BF422" s="17">
        <v>1.07977777302261E-2</v>
      </c>
      <c r="BG422" s="17"/>
      <c r="BH422" s="17">
        <v>1.96841006231489E-2</v>
      </c>
      <c r="BI422" s="17">
        <v>1.03939702091379E-2</v>
      </c>
      <c r="BJ422" s="17"/>
      <c r="BK422" s="17">
        <v>6.31484524485138E-3</v>
      </c>
      <c r="BL422" s="17">
        <v>1.13662723256896E-2</v>
      </c>
      <c r="BM422" s="17"/>
      <c r="BN422" s="17">
        <v>1.2505665821842699E-4</v>
      </c>
      <c r="BO422" s="17">
        <v>1.12940804506624E-2</v>
      </c>
      <c r="BP422" s="17"/>
      <c r="BQ422" s="17">
        <v>7.25113390807512E-4</v>
      </c>
      <c r="BR422" s="17">
        <v>1.1327091237748201E-2</v>
      </c>
      <c r="BS422" s="17"/>
      <c r="BT422" s="17">
        <v>3.52794757466648E-5</v>
      </c>
      <c r="BU422" s="17">
        <v>1.1937510060445199E-2</v>
      </c>
      <c r="BV422" s="17"/>
      <c r="BW422" s="17">
        <v>7.1066779539643698E-3</v>
      </c>
      <c r="BX422" s="17">
        <v>1.30937833279721E-2</v>
      </c>
      <c r="BY422" s="17"/>
      <c r="BZ422" s="17">
        <v>7.1066779539643698E-3</v>
      </c>
      <c r="CA422" s="17">
        <v>1.30937833279721E-2</v>
      </c>
    </row>
    <row r="423" spans="2:79" x14ac:dyDescent="0.25">
      <c r="B423" t="s">
        <v>75</v>
      </c>
      <c r="C423" s="17">
        <v>2.4387355097947299E-2</v>
      </c>
      <c r="D423" s="17">
        <v>3.2056109951001097E-2</v>
      </c>
      <c r="E423" s="17">
        <v>2.9806134234130501E-2</v>
      </c>
      <c r="F423" s="17">
        <v>1.7849351267718101E-2</v>
      </c>
      <c r="G423" s="17">
        <v>2.04929676674117E-2</v>
      </c>
      <c r="H423" s="17">
        <v>2.5273120668197101E-2</v>
      </c>
      <c r="I423" s="17">
        <v>1.78699422247568E-2</v>
      </c>
      <c r="J423" s="17">
        <v>2.63293481990509E-2</v>
      </c>
      <c r="K423" s="17">
        <v>4.8812401891223699E-3</v>
      </c>
      <c r="L423" s="17">
        <v>5.0205202312976101E-2</v>
      </c>
      <c r="M423" s="17"/>
      <c r="N423" s="17">
        <v>2.4934439860714398E-2</v>
      </c>
      <c r="O423" s="17">
        <v>1.7732248186143901E-2</v>
      </c>
      <c r="P423" s="17">
        <v>1.34258064571437E-2</v>
      </c>
      <c r="Q423" s="17">
        <v>2.3312606122821398E-2</v>
      </c>
      <c r="R423" s="17"/>
      <c r="S423" s="17">
        <v>2.2129708828331401E-2</v>
      </c>
      <c r="T423" s="17">
        <v>4.0074653227802001E-3</v>
      </c>
      <c r="U423" s="17">
        <v>1.17810507344147E-2</v>
      </c>
      <c r="V423" s="17">
        <v>2.07459609535444E-2</v>
      </c>
      <c r="W423" s="17">
        <v>5.5442611471032497E-3</v>
      </c>
      <c r="X423" s="17">
        <v>5.2549674294102003E-3</v>
      </c>
      <c r="Y423" s="17">
        <v>2.9052342642698901E-5</v>
      </c>
      <c r="Z423" s="17"/>
      <c r="AA423" s="17">
        <v>7.9043042972169898E-3</v>
      </c>
      <c r="AB423" s="17">
        <v>3.29123396372136E-2</v>
      </c>
      <c r="AC423" s="17"/>
      <c r="AD423" s="17">
        <v>1.63978954337831E-3</v>
      </c>
      <c r="AE423" s="17">
        <v>1.11871412344186E-2</v>
      </c>
      <c r="AF423" s="17">
        <v>6.1363089474245503E-3</v>
      </c>
      <c r="AG423" s="17"/>
      <c r="AH423" s="17">
        <v>3.9185157855661698E-4</v>
      </c>
      <c r="AI423" s="17">
        <v>2.5275279835032201E-2</v>
      </c>
      <c r="AJ423" s="17"/>
      <c r="AK423" s="17">
        <v>3.5176608899135701E-2</v>
      </c>
      <c r="AL423" s="17">
        <v>1.7159942360264999E-2</v>
      </c>
      <c r="AM423" s="17"/>
      <c r="AN423" s="17">
        <v>2.4389476327026101E-2</v>
      </c>
      <c r="AO423" s="17">
        <v>2.3312606122821398E-2</v>
      </c>
      <c r="AP423" s="17"/>
      <c r="AQ423" s="17">
        <v>6.2087245020188498E-3</v>
      </c>
      <c r="AR423" s="17">
        <v>2.9100894225974502E-2</v>
      </c>
      <c r="AS423" s="17"/>
      <c r="AT423" s="17">
        <v>4.0530994223367298E-2</v>
      </c>
      <c r="AU423" s="17">
        <v>1.75122661244199E-2</v>
      </c>
      <c r="AV423" s="17">
        <v>7.8112183573570797E-3</v>
      </c>
      <c r="AW423" s="17">
        <v>1.5883418127276599E-2</v>
      </c>
      <c r="AX423" s="17"/>
      <c r="AY423" s="17">
        <v>6.98935267921026E-4</v>
      </c>
      <c r="AZ423" s="17">
        <v>2.7218676070103601E-2</v>
      </c>
      <c r="BA423" s="17"/>
      <c r="BB423" s="17">
        <v>3.2228624300372398E-2</v>
      </c>
      <c r="BC423" s="17">
        <v>2.2678633131706399E-2</v>
      </c>
      <c r="BD423" s="17"/>
      <c r="BE423" s="17">
        <v>4.1484229895619401E-4</v>
      </c>
      <c r="BF423" s="17">
        <v>2.62065583505269E-2</v>
      </c>
      <c r="BG423" s="17"/>
      <c r="BH423" s="17">
        <v>3.2121186525681598E-2</v>
      </c>
      <c r="BI423" s="17">
        <v>2.3787743490478401E-2</v>
      </c>
      <c r="BJ423" s="17"/>
      <c r="BK423" s="17">
        <v>8.6303947749681708E-3</v>
      </c>
      <c r="BL423" s="17">
        <v>2.5395833310123801E-2</v>
      </c>
      <c r="BM423" s="17"/>
      <c r="BN423" s="17">
        <v>3.1548952358442799E-3</v>
      </c>
      <c r="BO423" s="17">
        <v>2.4837076706297399E-2</v>
      </c>
      <c r="BP423" s="17"/>
      <c r="BQ423" s="17">
        <v>4.2945217895842397E-5</v>
      </c>
      <c r="BR423" s="17">
        <v>2.5010662496691399E-2</v>
      </c>
      <c r="BS423" s="17"/>
      <c r="BT423" s="17">
        <v>8.5230049121962897E-3</v>
      </c>
      <c r="BU423" s="17">
        <v>2.5646319067466301E-2</v>
      </c>
      <c r="BV423" s="17"/>
      <c r="BW423" s="17">
        <v>7.8454678126291498E-3</v>
      </c>
      <c r="BX423" s="17">
        <v>3.2882003526400701E-2</v>
      </c>
      <c r="BY423" s="17"/>
      <c r="BZ423" s="17">
        <v>7.8454678126291498E-3</v>
      </c>
      <c r="CA423" s="17">
        <v>3.2882003526400701E-2</v>
      </c>
    </row>
    <row r="424" spans="2:79" x14ac:dyDescent="0.25">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c r="CA424" s="17"/>
    </row>
    <row r="425" spans="2:79" x14ac:dyDescent="0.25">
      <c r="B425" s="6" t="s">
        <v>251</v>
      </c>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c r="CA425" s="17"/>
    </row>
    <row r="426" spans="2:79" x14ac:dyDescent="0.25">
      <c r="B426" s="24" t="s">
        <v>77</v>
      </c>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c r="CA426" s="17"/>
    </row>
    <row r="427" spans="2:79" x14ac:dyDescent="0.25">
      <c r="B427" t="s">
        <v>248</v>
      </c>
      <c r="C427" s="17">
        <v>0.41730011899515701</v>
      </c>
      <c r="D427" s="17">
        <v>0.42367190205384803</v>
      </c>
      <c r="E427" s="17">
        <v>0.324400817712303</v>
      </c>
      <c r="F427" s="17">
        <v>0.48138180961573901</v>
      </c>
      <c r="G427" s="17">
        <v>0.30635936566373501</v>
      </c>
      <c r="H427" s="17">
        <v>0.49832160361285899</v>
      </c>
      <c r="I427" s="17">
        <v>0.55046707881551804</v>
      </c>
      <c r="J427" s="17">
        <v>0.27464900548022397</v>
      </c>
      <c r="K427" s="17">
        <v>0.402115427622803</v>
      </c>
      <c r="L427" s="17">
        <v>0.39214491648549299</v>
      </c>
      <c r="M427" s="17"/>
      <c r="N427" s="17">
        <v>0.41086358294071401</v>
      </c>
      <c r="O427" s="17">
        <v>0.48887031204055098</v>
      </c>
      <c r="P427" s="17">
        <v>0.54491879790429099</v>
      </c>
      <c r="Q427" s="17">
        <v>0.64153187507152798</v>
      </c>
      <c r="R427" s="17"/>
      <c r="S427" s="17">
        <v>0.42344933324776102</v>
      </c>
      <c r="T427" s="17">
        <v>0.43856369479017099</v>
      </c>
      <c r="U427" s="17">
        <v>0.50272807516834805</v>
      </c>
      <c r="V427" s="17">
        <v>0.35578943955341102</v>
      </c>
      <c r="W427" s="17">
        <v>0.408965751364537</v>
      </c>
      <c r="X427" s="17">
        <v>0.54091936135684604</v>
      </c>
      <c r="Y427" s="17">
        <v>0.51446229050362602</v>
      </c>
      <c r="Z427" s="17"/>
      <c r="AA427" s="17">
        <v>0.552117737721465</v>
      </c>
      <c r="AB427" s="17">
        <v>0.34757285010804401</v>
      </c>
      <c r="AC427" s="17"/>
      <c r="AD427" s="17">
        <v>0.58189845883847902</v>
      </c>
      <c r="AE427" s="17">
        <v>0.56349535108072701</v>
      </c>
      <c r="AF427" s="17">
        <v>0.52902041983892201</v>
      </c>
      <c r="AG427" s="17"/>
      <c r="AH427" s="17">
        <v>0.64732359907026504</v>
      </c>
      <c r="AI427" s="17">
        <v>0.40878837687213898</v>
      </c>
      <c r="AJ427" s="17"/>
      <c r="AK427" s="17">
        <v>0.40646816491214199</v>
      </c>
      <c r="AL427" s="17">
        <v>0.424556135431155</v>
      </c>
      <c r="AM427" s="17"/>
      <c r="AN427" s="17">
        <v>0.41685755339854702</v>
      </c>
      <c r="AO427" s="17">
        <v>0.64153187507152798</v>
      </c>
      <c r="AP427" s="17"/>
      <c r="AQ427" s="17">
        <v>0.56680962590452899</v>
      </c>
      <c r="AR427" s="17">
        <v>0.37853378249304498</v>
      </c>
      <c r="AS427" s="17"/>
      <c r="AT427" s="17">
        <v>0.27822930793684397</v>
      </c>
      <c r="AU427" s="17">
        <v>0.43856337054751499</v>
      </c>
      <c r="AV427" s="17">
        <v>0.61621730510974504</v>
      </c>
      <c r="AW427" s="17">
        <v>0.71452182949151599</v>
      </c>
      <c r="AX427" s="17"/>
      <c r="AY427" s="17">
        <v>0.49448318839403999</v>
      </c>
      <c r="AZ427" s="17">
        <v>0.408074934510397</v>
      </c>
      <c r="BA427" s="17"/>
      <c r="BB427" s="17">
        <v>0.49834526281507502</v>
      </c>
      <c r="BC427" s="17">
        <v>0.39962820063518201</v>
      </c>
      <c r="BD427" s="17"/>
      <c r="BE427" s="17">
        <v>0.44537214492124999</v>
      </c>
      <c r="BF427" s="17">
        <v>0.415169815789171</v>
      </c>
      <c r="BG427" s="17"/>
      <c r="BH427" s="17">
        <v>0.50663238842385805</v>
      </c>
      <c r="BI427" s="17">
        <v>0.410374099702974</v>
      </c>
      <c r="BJ427" s="17"/>
      <c r="BK427" s="17">
        <v>0.39461413939287499</v>
      </c>
      <c r="BL427" s="17">
        <v>0.41875206884346799</v>
      </c>
      <c r="BM427" s="17"/>
      <c r="BN427" s="17">
        <v>0.53076236731642401</v>
      </c>
      <c r="BO427" s="17">
        <v>0.41489689180747202</v>
      </c>
      <c r="BP427" s="17"/>
      <c r="BQ427" s="17">
        <v>0.58014340432446299</v>
      </c>
      <c r="BR427" s="17">
        <v>0.41313072548421698</v>
      </c>
      <c r="BS427" s="17"/>
      <c r="BT427" s="17">
        <v>0.48485866364139502</v>
      </c>
      <c r="BU427" s="17">
        <v>0.411938804314954</v>
      </c>
      <c r="BV427" s="17"/>
      <c r="BW427" s="17">
        <v>0.55156928485997803</v>
      </c>
      <c r="BX427" s="17">
        <v>0.34834974234643901</v>
      </c>
      <c r="BY427" s="17"/>
      <c r="BZ427" s="17">
        <v>0.55156928485997803</v>
      </c>
      <c r="CA427" s="17">
        <v>0.34834974234643901</v>
      </c>
    </row>
    <row r="428" spans="2:79" x14ac:dyDescent="0.25">
      <c r="B428" t="s">
        <v>249</v>
      </c>
      <c r="C428" s="17">
        <v>0.488871754747148</v>
      </c>
      <c r="D428" s="17">
        <v>0.43648966337624201</v>
      </c>
      <c r="E428" s="17">
        <v>0.55941478321887295</v>
      </c>
      <c r="F428" s="17">
        <v>0.449073689871056</v>
      </c>
      <c r="G428" s="17">
        <v>0.59744276493965798</v>
      </c>
      <c r="H428" s="17">
        <v>0.40066463490749998</v>
      </c>
      <c r="I428" s="17">
        <v>0.39822707386077399</v>
      </c>
      <c r="J428" s="17">
        <v>0.62815500609282005</v>
      </c>
      <c r="K428" s="17">
        <v>0.52109574692236105</v>
      </c>
      <c r="L428" s="17">
        <v>0.53927559694958005</v>
      </c>
      <c r="M428" s="17"/>
      <c r="N428" s="17">
        <v>0.49345115936092099</v>
      </c>
      <c r="O428" s="17">
        <v>0.436794477551884</v>
      </c>
      <c r="P428" s="17">
        <v>0.410467706581781</v>
      </c>
      <c r="Q428" s="17">
        <v>0.30351381632692997</v>
      </c>
      <c r="R428" s="17"/>
      <c r="S428" s="17">
        <v>0.46424669371454202</v>
      </c>
      <c r="T428" s="17">
        <v>0.51823979855102098</v>
      </c>
      <c r="U428" s="17">
        <v>0.43830587358128398</v>
      </c>
      <c r="V428" s="17">
        <v>0.57058440083307005</v>
      </c>
      <c r="W428" s="17">
        <v>0.50687118502888995</v>
      </c>
      <c r="X428" s="17">
        <v>0.41508238209257298</v>
      </c>
      <c r="Y428" s="17">
        <v>0.407583472762652</v>
      </c>
      <c r="Z428" s="17"/>
      <c r="AA428" s="17">
        <v>0.40446889836757499</v>
      </c>
      <c r="AB428" s="17">
        <v>0.53252465944327898</v>
      </c>
      <c r="AC428" s="17"/>
      <c r="AD428" s="17">
        <v>0.39645472700405798</v>
      </c>
      <c r="AE428" s="17">
        <v>0.39997338980674402</v>
      </c>
      <c r="AF428" s="17">
        <v>0.42506164001404301</v>
      </c>
      <c r="AG428" s="17"/>
      <c r="AH428" s="17">
        <v>0.33546379255970699</v>
      </c>
      <c r="AI428" s="17">
        <v>0.49454843181216301</v>
      </c>
      <c r="AJ428" s="17"/>
      <c r="AK428" s="17">
        <v>0.469888692956547</v>
      </c>
      <c r="AL428" s="17">
        <v>0.50158796525750604</v>
      </c>
      <c r="AM428" s="17"/>
      <c r="AN428" s="17">
        <v>0.48923759519739801</v>
      </c>
      <c r="AO428" s="17">
        <v>0.30351381632692997</v>
      </c>
      <c r="AP428" s="17"/>
      <c r="AQ428" s="17">
        <v>0.37451030950726599</v>
      </c>
      <c r="AR428" s="17">
        <v>0.51852454647044999</v>
      </c>
      <c r="AS428" s="17"/>
      <c r="AT428" s="17">
        <v>0.56513319915260796</v>
      </c>
      <c r="AU428" s="17">
        <v>0.49602469740869198</v>
      </c>
      <c r="AV428" s="17">
        <v>0.34847072730707301</v>
      </c>
      <c r="AW428" s="17">
        <v>0.26671880726692399</v>
      </c>
      <c r="AX428" s="17"/>
      <c r="AY428" s="17">
        <v>0.47780188364382298</v>
      </c>
      <c r="AZ428" s="17">
        <v>0.49019486360957099</v>
      </c>
      <c r="BA428" s="17"/>
      <c r="BB428" s="17">
        <v>0.41137885125739598</v>
      </c>
      <c r="BC428" s="17">
        <v>0.505768202006594</v>
      </c>
      <c r="BD428" s="17"/>
      <c r="BE428" s="17">
        <v>0.46793876347726698</v>
      </c>
      <c r="BF428" s="17">
        <v>0.490460297680619</v>
      </c>
      <c r="BG428" s="17"/>
      <c r="BH428" s="17">
        <v>0.38466544765409999</v>
      </c>
      <c r="BI428" s="17">
        <v>0.49695097290548301</v>
      </c>
      <c r="BJ428" s="17"/>
      <c r="BK428" s="17">
        <v>0.54554242421509302</v>
      </c>
      <c r="BL428" s="17">
        <v>0.48524471410882503</v>
      </c>
      <c r="BM428" s="17"/>
      <c r="BN428" s="17">
        <v>0.35611023388368102</v>
      </c>
      <c r="BO428" s="17">
        <v>0.49168375698699601</v>
      </c>
      <c r="BP428" s="17"/>
      <c r="BQ428" s="17">
        <v>0.41542523906652901</v>
      </c>
      <c r="BR428" s="17">
        <v>0.49075225860249999</v>
      </c>
      <c r="BS428" s="17"/>
      <c r="BT428" s="17">
        <v>0.48562288453256403</v>
      </c>
      <c r="BU428" s="17">
        <v>0.48912957876728802</v>
      </c>
      <c r="BV428" s="17"/>
      <c r="BW428" s="17">
        <v>0.404976093642057</v>
      </c>
      <c r="BX428" s="17">
        <v>0.53195415117920097</v>
      </c>
      <c r="BY428" s="17"/>
      <c r="BZ428" s="17">
        <v>0.404976093642057</v>
      </c>
      <c r="CA428" s="17">
        <v>0.53195415117920097</v>
      </c>
    </row>
    <row r="429" spans="2:79" x14ac:dyDescent="0.25">
      <c r="B429" t="s">
        <v>250</v>
      </c>
      <c r="C429" s="17">
        <v>1.9643358664237401E-2</v>
      </c>
      <c r="D429" s="17">
        <v>3.30897493260034E-2</v>
      </c>
      <c r="E429" s="17">
        <v>4.6064808540496903E-2</v>
      </c>
      <c r="F429" s="17">
        <v>1.47505470160615E-2</v>
      </c>
      <c r="G429" s="17">
        <v>1.20684175417793E-2</v>
      </c>
      <c r="H429" s="17">
        <v>1.2669193696565099E-2</v>
      </c>
      <c r="I429" s="17">
        <v>7.8816490396243204E-3</v>
      </c>
      <c r="J429" s="17">
        <v>2.3252185742328901E-2</v>
      </c>
      <c r="K429" s="17">
        <v>2.6403249314316899E-3</v>
      </c>
      <c r="L429" s="17">
        <v>5.37510074776994E-4</v>
      </c>
      <c r="M429" s="17"/>
      <c r="N429" s="17">
        <v>1.8943142358990799E-2</v>
      </c>
      <c r="O429" s="17">
        <v>3.1403055746314697E-2</v>
      </c>
      <c r="P429" s="17">
        <v>1.5926750382309399E-2</v>
      </c>
      <c r="Q429" s="17">
        <v>9.7243624675873407E-3</v>
      </c>
      <c r="R429" s="17"/>
      <c r="S429" s="17">
        <v>4.2024790786952301E-2</v>
      </c>
      <c r="T429" s="17">
        <v>1.3277891686049001E-2</v>
      </c>
      <c r="U429" s="17">
        <v>1.25874559369773E-2</v>
      </c>
      <c r="V429" s="17">
        <v>1.7480235516303001E-2</v>
      </c>
      <c r="W429" s="17">
        <v>5.6257683040896603E-3</v>
      </c>
      <c r="X429" s="17">
        <v>8.6200660139499896E-3</v>
      </c>
      <c r="Y429" s="17">
        <v>9.3439056100217705E-3</v>
      </c>
      <c r="Z429" s="17"/>
      <c r="AA429" s="17">
        <v>1.5764005619149299E-2</v>
      </c>
      <c r="AB429" s="17">
        <v>2.1649748447994398E-2</v>
      </c>
      <c r="AC429" s="17"/>
      <c r="AD429" s="17">
        <v>1.17995388837613E-2</v>
      </c>
      <c r="AE429" s="17">
        <v>1.4840897846086099E-4</v>
      </c>
      <c r="AF429" s="17">
        <v>2.1081371256837001E-2</v>
      </c>
      <c r="AG429" s="17"/>
      <c r="AH429" s="17">
        <v>7.7370657366937698E-3</v>
      </c>
      <c r="AI429" s="17">
        <v>2.00839367087365E-2</v>
      </c>
      <c r="AJ429" s="17"/>
      <c r="AK429" s="17">
        <v>2.0196014164093799E-2</v>
      </c>
      <c r="AL429" s="17">
        <v>1.9273150541153701E-2</v>
      </c>
      <c r="AM429" s="17"/>
      <c r="AN429" s="17">
        <v>1.9662935759588999E-2</v>
      </c>
      <c r="AO429" s="17">
        <v>9.7243624675873407E-3</v>
      </c>
      <c r="AP429" s="17"/>
      <c r="AQ429" s="17">
        <v>8.2889207638777197E-3</v>
      </c>
      <c r="AR429" s="17">
        <v>2.2587452117134098E-2</v>
      </c>
      <c r="AS429" s="17"/>
      <c r="AT429" s="17">
        <v>2.85430972739537E-2</v>
      </c>
      <c r="AU429" s="17">
        <v>1.7463923077507802E-2</v>
      </c>
      <c r="AV429" s="17">
        <v>8.5728908469781592E-3</v>
      </c>
      <c r="AW429" s="17">
        <v>2.6404941076872E-3</v>
      </c>
      <c r="AX429" s="17"/>
      <c r="AY429" s="17">
        <v>5.9021001036620004E-3</v>
      </c>
      <c r="AZ429" s="17">
        <v>2.12857608939153E-2</v>
      </c>
      <c r="BA429" s="17"/>
      <c r="BB429" s="17">
        <v>1.6786582518943299E-2</v>
      </c>
      <c r="BC429" s="17">
        <v>2.02662677091709E-2</v>
      </c>
      <c r="BD429" s="17"/>
      <c r="BE429" s="17">
        <v>1.82101787424475E-2</v>
      </c>
      <c r="BF429" s="17">
        <v>1.97521184591373E-2</v>
      </c>
      <c r="BG429" s="17"/>
      <c r="BH429" s="17">
        <v>1.15297801396291E-2</v>
      </c>
      <c r="BI429" s="17">
        <v>2.0272412440095401E-2</v>
      </c>
      <c r="BJ429" s="17"/>
      <c r="BK429" s="17">
        <v>1.6525412126140799E-2</v>
      </c>
      <c r="BL429" s="17">
        <v>1.98429137234588E-2</v>
      </c>
      <c r="BM429" s="17"/>
      <c r="BN429" s="17">
        <v>2.23403349746309E-2</v>
      </c>
      <c r="BO429" s="17">
        <v>1.9586234405820399E-2</v>
      </c>
      <c r="BP429" s="17"/>
      <c r="BQ429" s="17">
        <v>4.3548932689496901E-3</v>
      </c>
      <c r="BR429" s="17">
        <v>2.0034800216662801E-2</v>
      </c>
      <c r="BS429" s="17"/>
      <c r="BT429" s="17">
        <v>7.4752675967742002E-4</v>
      </c>
      <c r="BU429" s="17">
        <v>2.1142895125762E-2</v>
      </c>
      <c r="BV429" s="17"/>
      <c r="BW429" s="17">
        <v>1.5800864182643499E-2</v>
      </c>
      <c r="BX429" s="17">
        <v>2.1616570012278898E-2</v>
      </c>
      <c r="BY429" s="17"/>
      <c r="BZ429" s="17">
        <v>1.5800864182643499E-2</v>
      </c>
      <c r="CA429" s="17">
        <v>2.1616570012278898E-2</v>
      </c>
    </row>
    <row r="430" spans="2:79" x14ac:dyDescent="0.25">
      <c r="B430" t="s">
        <v>96</v>
      </c>
      <c r="C430" s="17">
        <v>7.4184767593457296E-2</v>
      </c>
      <c r="D430" s="17">
        <v>0.106748685243907</v>
      </c>
      <c r="E430" s="17">
        <v>7.0119590528326697E-2</v>
      </c>
      <c r="F430" s="17">
        <v>5.4793953497143499E-2</v>
      </c>
      <c r="G430" s="17">
        <v>8.4129451854827494E-2</v>
      </c>
      <c r="H430" s="17">
        <v>8.83445677830757E-2</v>
      </c>
      <c r="I430" s="17">
        <v>4.3424198284083199E-2</v>
      </c>
      <c r="J430" s="17">
        <v>7.3943802684626803E-2</v>
      </c>
      <c r="K430" s="17">
        <v>7.4148500523403604E-2</v>
      </c>
      <c r="L430" s="17">
        <v>6.80419764901498E-2</v>
      </c>
      <c r="M430" s="17"/>
      <c r="N430" s="17">
        <v>7.6742115339374903E-2</v>
      </c>
      <c r="O430" s="17">
        <v>4.2932154661250298E-2</v>
      </c>
      <c r="P430" s="17">
        <v>2.8686745131618601E-2</v>
      </c>
      <c r="Q430" s="17">
        <v>4.5229946133954202E-2</v>
      </c>
      <c r="R430" s="17"/>
      <c r="S430" s="17">
        <v>7.0279182250745101E-2</v>
      </c>
      <c r="T430" s="17">
        <v>2.9918614972759602E-2</v>
      </c>
      <c r="U430" s="17">
        <v>4.6378595313391197E-2</v>
      </c>
      <c r="V430" s="17">
        <v>5.6145924097216103E-2</v>
      </c>
      <c r="W430" s="17">
        <v>7.8537295302483198E-2</v>
      </c>
      <c r="X430" s="17">
        <v>3.5378190536630397E-2</v>
      </c>
      <c r="Y430" s="17">
        <v>6.8610331123700199E-2</v>
      </c>
      <c r="Z430" s="17"/>
      <c r="AA430" s="17">
        <v>2.76493582918108E-2</v>
      </c>
      <c r="AB430" s="17">
        <v>9.8252742000682305E-2</v>
      </c>
      <c r="AC430" s="17"/>
      <c r="AD430" s="17">
        <v>9.8472752737015397E-3</v>
      </c>
      <c r="AE430" s="17">
        <v>3.6382850134068397E-2</v>
      </c>
      <c r="AF430" s="17">
        <v>2.4836568890197801E-2</v>
      </c>
      <c r="AG430" s="17"/>
      <c r="AH430" s="17">
        <v>9.4755426333342392E-3</v>
      </c>
      <c r="AI430" s="17">
        <v>7.65792546069618E-2</v>
      </c>
      <c r="AJ430" s="17"/>
      <c r="AK430" s="17">
        <v>0.103447127967218</v>
      </c>
      <c r="AL430" s="17">
        <v>5.4582748770184299E-2</v>
      </c>
      <c r="AM430" s="17"/>
      <c r="AN430" s="17">
        <v>7.4241915644465806E-2</v>
      </c>
      <c r="AO430" s="17">
        <v>4.5229946133954202E-2</v>
      </c>
      <c r="AP430" s="17"/>
      <c r="AQ430" s="17">
        <v>5.0391143824328098E-2</v>
      </c>
      <c r="AR430" s="17">
        <v>8.0354218919371098E-2</v>
      </c>
      <c r="AS430" s="17"/>
      <c r="AT430" s="17">
        <v>0.128094395636595</v>
      </c>
      <c r="AU430" s="17">
        <v>4.7948008966285101E-2</v>
      </c>
      <c r="AV430" s="17">
        <v>2.6739076736203099E-2</v>
      </c>
      <c r="AW430" s="17">
        <v>1.6118869133872501E-2</v>
      </c>
      <c r="AX430" s="17"/>
      <c r="AY430" s="17">
        <v>2.1812827858474999E-2</v>
      </c>
      <c r="AZ430" s="17">
        <v>8.0444440986116694E-2</v>
      </c>
      <c r="BA430" s="17"/>
      <c r="BB430" s="17">
        <v>7.3489303408586004E-2</v>
      </c>
      <c r="BC430" s="17">
        <v>7.4337329649053693E-2</v>
      </c>
      <c r="BD430" s="17"/>
      <c r="BE430" s="17">
        <v>6.8478912859035901E-2</v>
      </c>
      <c r="BF430" s="17">
        <v>7.4617768071072801E-2</v>
      </c>
      <c r="BG430" s="17"/>
      <c r="BH430" s="17">
        <v>9.7172383782413205E-2</v>
      </c>
      <c r="BI430" s="17">
        <v>7.2402514951447602E-2</v>
      </c>
      <c r="BJ430" s="17"/>
      <c r="BK430" s="17">
        <v>4.3318024265891403E-2</v>
      </c>
      <c r="BL430" s="17">
        <v>7.6160303324247905E-2</v>
      </c>
      <c r="BM430" s="17"/>
      <c r="BN430" s="17">
        <v>9.0787063825263706E-2</v>
      </c>
      <c r="BO430" s="17">
        <v>7.3833116799712106E-2</v>
      </c>
      <c r="BP430" s="17"/>
      <c r="BQ430" s="17">
        <v>7.6463340058558897E-5</v>
      </c>
      <c r="BR430" s="17">
        <v>7.6082215696620201E-2</v>
      </c>
      <c r="BS430" s="17"/>
      <c r="BT430" s="17">
        <v>2.8770925066363098E-2</v>
      </c>
      <c r="BU430" s="17">
        <v>7.7788721791995696E-2</v>
      </c>
      <c r="BV430" s="17"/>
      <c r="BW430" s="17">
        <v>2.7653757315321398E-2</v>
      </c>
      <c r="BX430" s="17">
        <v>9.8079536462081701E-2</v>
      </c>
      <c r="BY430" s="17"/>
      <c r="BZ430" s="17">
        <v>2.7653757315321398E-2</v>
      </c>
      <c r="CA430" s="17">
        <v>9.8079536462081701E-2</v>
      </c>
    </row>
    <row r="431" spans="2:79" x14ac:dyDescent="0.25">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c r="CA431" s="17"/>
    </row>
    <row r="432" spans="2:79" x14ac:dyDescent="0.25">
      <c r="B432" s="6" t="s">
        <v>260</v>
      </c>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c r="CA432" s="17"/>
    </row>
    <row r="433" spans="2:79" x14ac:dyDescent="0.25">
      <c r="B433" s="24" t="s">
        <v>77</v>
      </c>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c r="CA433" s="17"/>
    </row>
    <row r="434" spans="2:79" x14ac:dyDescent="0.25">
      <c r="B434" t="s">
        <v>252</v>
      </c>
      <c r="C434" s="17">
        <v>0.40486769983890702</v>
      </c>
      <c r="D434" s="17">
        <v>0.33273738830222599</v>
      </c>
      <c r="E434" s="17">
        <v>0.434816520987998</v>
      </c>
      <c r="F434" s="17">
        <v>0.38427553595154001</v>
      </c>
      <c r="G434" s="17">
        <v>0.27247509303480999</v>
      </c>
      <c r="H434" s="17">
        <v>0.48186682958470101</v>
      </c>
      <c r="I434" s="17">
        <v>0.48474791483107899</v>
      </c>
      <c r="J434" s="17">
        <v>0.38460491427379701</v>
      </c>
      <c r="K434" s="17">
        <v>0.45315626268731701</v>
      </c>
      <c r="L434" s="17">
        <v>0.52461123315114799</v>
      </c>
      <c r="M434" s="17"/>
      <c r="N434" s="17">
        <v>0.408196793512909</v>
      </c>
      <c r="O434" s="17">
        <v>0.37039709325121101</v>
      </c>
      <c r="P434" s="17">
        <v>0.31868447024915803</v>
      </c>
      <c r="Q434" s="17">
        <v>0.31074404896425301</v>
      </c>
      <c r="R434" s="17"/>
      <c r="S434" s="17">
        <v>0.41601030599989602</v>
      </c>
      <c r="T434" s="17">
        <v>0.473405665976734</v>
      </c>
      <c r="U434" s="17">
        <v>0.352431307423894</v>
      </c>
      <c r="V434" s="17">
        <v>0.35678984885499399</v>
      </c>
      <c r="W434" s="17">
        <v>0.44912263010151399</v>
      </c>
      <c r="X434" s="17">
        <v>0.43466077868151298</v>
      </c>
      <c r="Y434" s="17">
        <v>0.46883156182146801</v>
      </c>
      <c r="Z434" s="17"/>
      <c r="AA434" s="17">
        <v>0.468096370684977</v>
      </c>
      <c r="AB434" s="17">
        <v>0.37216602052495201</v>
      </c>
      <c r="AC434" s="17"/>
      <c r="AD434" s="17">
        <v>0.37350260303318999</v>
      </c>
      <c r="AE434" s="17">
        <v>0.50280460062768595</v>
      </c>
      <c r="AF434" s="17">
        <v>0.49065303038625702</v>
      </c>
      <c r="AG434" s="17"/>
      <c r="AH434" s="17">
        <v>0.43806463017021202</v>
      </c>
      <c r="AI434" s="17">
        <v>0.40363928737352001</v>
      </c>
      <c r="AJ434" s="17"/>
      <c r="AK434" s="17">
        <v>0.422732137957607</v>
      </c>
      <c r="AL434" s="17">
        <v>0.39290082335330501</v>
      </c>
      <c r="AM434" s="17"/>
      <c r="AN434" s="17">
        <v>0.405053471428237</v>
      </c>
      <c r="AO434" s="17">
        <v>0.31074404896425301</v>
      </c>
      <c r="AP434" s="17"/>
      <c r="AQ434" s="17">
        <v>0.43160867100730799</v>
      </c>
      <c r="AR434" s="17">
        <v>0.39793403048143999</v>
      </c>
      <c r="AS434" s="17"/>
      <c r="AT434" s="17">
        <v>0.31610583262623698</v>
      </c>
      <c r="AU434" s="17">
        <v>0.44772442950047697</v>
      </c>
      <c r="AV434" s="17">
        <v>0.478487561208152</v>
      </c>
      <c r="AW434" s="17">
        <v>0.54798073664192204</v>
      </c>
      <c r="AX434" s="17"/>
      <c r="AY434" s="17">
        <v>0.38763818705182801</v>
      </c>
      <c r="AZ434" s="17">
        <v>0.40692703014646298</v>
      </c>
      <c r="BA434" s="17"/>
      <c r="BB434" s="17">
        <v>0.55664499622631802</v>
      </c>
      <c r="BC434" s="17">
        <v>0.37179241991891199</v>
      </c>
      <c r="BD434" s="17"/>
      <c r="BE434" s="17">
        <v>0.32205489306373503</v>
      </c>
      <c r="BF434" s="17">
        <v>0.411152119361544</v>
      </c>
      <c r="BG434" s="17"/>
      <c r="BH434" s="17">
        <v>0.35472840622836399</v>
      </c>
      <c r="BI434" s="17">
        <v>0.40875504891291897</v>
      </c>
      <c r="BJ434" s="17"/>
      <c r="BK434" s="17">
        <v>0.40532719115742899</v>
      </c>
      <c r="BL434" s="17">
        <v>0.40483829143944899</v>
      </c>
      <c r="BM434" s="17"/>
      <c r="BN434" s="17">
        <v>0.60742316684271302</v>
      </c>
      <c r="BO434" s="17">
        <v>0.40057740229483202</v>
      </c>
      <c r="BP434" s="17"/>
      <c r="BQ434" s="17">
        <v>0.56228610737171802</v>
      </c>
      <c r="BR434" s="17">
        <v>0.40083720336775902</v>
      </c>
      <c r="BS434" s="17"/>
      <c r="BT434" s="17">
        <v>0.577612801166968</v>
      </c>
      <c r="BU434" s="17">
        <v>0.39115898464184401</v>
      </c>
      <c r="BV434" s="17"/>
      <c r="BW434" s="17">
        <v>0.46882253506560401</v>
      </c>
      <c r="BX434" s="17">
        <v>0.37202538679566399</v>
      </c>
      <c r="BY434" s="17"/>
      <c r="BZ434" s="17">
        <v>0.46882253506560401</v>
      </c>
      <c r="CA434" s="17">
        <v>0.37202538679566399</v>
      </c>
    </row>
    <row r="435" spans="2:79" x14ac:dyDescent="0.25">
      <c r="B435" t="s">
        <v>253</v>
      </c>
      <c r="C435" s="17">
        <v>0.37342681017429702</v>
      </c>
      <c r="D435" s="17">
        <v>0.32715388775293502</v>
      </c>
      <c r="E435" s="17">
        <v>0.35126106752375702</v>
      </c>
      <c r="F435" s="17">
        <v>0.33034419330916198</v>
      </c>
      <c r="G435" s="17">
        <v>0.244698009866822</v>
      </c>
      <c r="H435" s="17">
        <v>0.536224716325574</v>
      </c>
      <c r="I435" s="17">
        <v>0.42100469501462601</v>
      </c>
      <c r="J435" s="17">
        <v>0.39114251982068099</v>
      </c>
      <c r="K435" s="17">
        <v>0.336086780512517</v>
      </c>
      <c r="L435" s="17">
        <v>0.48264068861501702</v>
      </c>
      <c r="M435" s="17"/>
      <c r="N435" s="17">
        <v>0.37590558834001098</v>
      </c>
      <c r="O435" s="17">
        <v>0.338010767562758</v>
      </c>
      <c r="P435" s="17">
        <v>0.35591350059118299</v>
      </c>
      <c r="Q435" s="17">
        <v>0.37041233806104901</v>
      </c>
      <c r="R435" s="17"/>
      <c r="S435" s="17">
        <v>0.42087821944032899</v>
      </c>
      <c r="T435" s="17">
        <v>0.44614220425170398</v>
      </c>
      <c r="U435" s="17">
        <v>0.34805705153177502</v>
      </c>
      <c r="V435" s="17">
        <v>0.32378220096117299</v>
      </c>
      <c r="W435" s="17">
        <v>0.35046998999166401</v>
      </c>
      <c r="X435" s="17">
        <v>0.46405594675658901</v>
      </c>
      <c r="Y435" s="17">
        <v>0.360578813691665</v>
      </c>
      <c r="Z435" s="17"/>
      <c r="AA435" s="17">
        <v>0.43536547473949799</v>
      </c>
      <c r="AB435" s="17">
        <v>0.34139231824773197</v>
      </c>
      <c r="AC435" s="17"/>
      <c r="AD435" s="17">
        <v>0.43922923849214601</v>
      </c>
      <c r="AE435" s="17">
        <v>0.44592502811283502</v>
      </c>
      <c r="AF435" s="17">
        <v>0.43554845909740703</v>
      </c>
      <c r="AG435" s="17"/>
      <c r="AH435" s="17">
        <v>0.48502762630438501</v>
      </c>
      <c r="AI435" s="17">
        <v>0.36929715624806497</v>
      </c>
      <c r="AJ435" s="17"/>
      <c r="AK435" s="17">
        <v>0.40665015228117601</v>
      </c>
      <c r="AL435" s="17">
        <v>0.35117144290272601</v>
      </c>
      <c r="AM435" s="17"/>
      <c r="AN435" s="17">
        <v>0.37343275982956697</v>
      </c>
      <c r="AO435" s="17">
        <v>0.37041233806104901</v>
      </c>
      <c r="AP435" s="17"/>
      <c r="AQ435" s="17">
        <v>0.41573339388471098</v>
      </c>
      <c r="AR435" s="17">
        <v>0.362457131427601</v>
      </c>
      <c r="AS435" s="17"/>
      <c r="AT435" s="17">
        <v>0.247480180397321</v>
      </c>
      <c r="AU435" s="17">
        <v>0.41690593254124902</v>
      </c>
      <c r="AV435" s="17">
        <v>0.52419908085126699</v>
      </c>
      <c r="AW435" s="17">
        <v>0.452678057370621</v>
      </c>
      <c r="AX435" s="17"/>
      <c r="AY435" s="17">
        <v>0.32372625427769403</v>
      </c>
      <c r="AZ435" s="17">
        <v>0.379367190632241</v>
      </c>
      <c r="BA435" s="17"/>
      <c r="BB435" s="17">
        <v>0.58739274435726196</v>
      </c>
      <c r="BC435" s="17">
        <v>0.32679678169736198</v>
      </c>
      <c r="BD435" s="17"/>
      <c r="BE435" s="17">
        <v>0.32458354358370201</v>
      </c>
      <c r="BF435" s="17">
        <v>0.37713338153764397</v>
      </c>
      <c r="BG435" s="17"/>
      <c r="BH435" s="17">
        <v>0.28399705903713801</v>
      </c>
      <c r="BI435" s="17">
        <v>0.380360387319849</v>
      </c>
      <c r="BJ435" s="17"/>
      <c r="BK435" s="17">
        <v>0.415460566532874</v>
      </c>
      <c r="BL435" s="17">
        <v>0.37073656239841402</v>
      </c>
      <c r="BM435" s="17"/>
      <c r="BN435" s="17">
        <v>0.33159425368901602</v>
      </c>
      <c r="BO435" s="17">
        <v>0.37431285939827402</v>
      </c>
      <c r="BP435" s="17"/>
      <c r="BQ435" s="17">
        <v>0.405323652226113</v>
      </c>
      <c r="BR435" s="17">
        <v>0.37261013243409202</v>
      </c>
      <c r="BS435" s="17"/>
      <c r="BT435" s="17">
        <v>0.50949497630015095</v>
      </c>
      <c r="BU435" s="17">
        <v>0.362628705206541</v>
      </c>
      <c r="BV435" s="17"/>
      <c r="BW435" s="17">
        <v>0.43554417728806699</v>
      </c>
      <c r="BX435" s="17">
        <v>0.34152808025120102</v>
      </c>
      <c r="BY435" s="17"/>
      <c r="BZ435" s="17">
        <v>0.43554417728806699</v>
      </c>
      <c r="CA435" s="17">
        <v>0.34152808025120102</v>
      </c>
    </row>
    <row r="436" spans="2:79" x14ac:dyDescent="0.25">
      <c r="B436" t="s">
        <v>254</v>
      </c>
      <c r="C436" s="17">
        <v>0.35921721090856801</v>
      </c>
      <c r="D436" s="17">
        <v>0.34549857190959599</v>
      </c>
      <c r="E436" s="17">
        <v>0.28663729266177601</v>
      </c>
      <c r="F436" s="17">
        <v>0.40741508737640197</v>
      </c>
      <c r="G436" s="17">
        <v>0.23039470189666</v>
      </c>
      <c r="H436" s="17">
        <v>0.432175496609084</v>
      </c>
      <c r="I436" s="17">
        <v>0.46792765887908999</v>
      </c>
      <c r="J436" s="17">
        <v>0.29701471940485202</v>
      </c>
      <c r="K436" s="17">
        <v>0.36451068975194401</v>
      </c>
      <c r="L436" s="17">
        <v>0.40523411543466897</v>
      </c>
      <c r="M436" s="17"/>
      <c r="N436" s="17">
        <v>0.35733337723110797</v>
      </c>
      <c r="O436" s="17">
        <v>0.374092395851224</v>
      </c>
      <c r="P436" s="17">
        <v>0.42341482511434497</v>
      </c>
      <c r="Q436" s="17">
        <v>0.47750238822045699</v>
      </c>
      <c r="R436" s="17"/>
      <c r="S436" s="17">
        <v>0.372006064549878</v>
      </c>
      <c r="T436" s="17">
        <v>0.41150045110559502</v>
      </c>
      <c r="U436" s="17">
        <v>0.39805392412922902</v>
      </c>
      <c r="V436" s="17">
        <v>0.30021700419796199</v>
      </c>
      <c r="W436" s="17">
        <v>0.40701052982094899</v>
      </c>
      <c r="X436" s="17">
        <v>0.381710610952255</v>
      </c>
      <c r="Y436" s="17">
        <v>0.42867911298418598</v>
      </c>
      <c r="Z436" s="17"/>
      <c r="AA436" s="17">
        <v>0.45620158685902101</v>
      </c>
      <c r="AB436" s="17">
        <v>0.30905718194770598</v>
      </c>
      <c r="AC436" s="17"/>
      <c r="AD436" s="17">
        <v>0.414485641669122</v>
      </c>
      <c r="AE436" s="17">
        <v>0.522697881814291</v>
      </c>
      <c r="AF436" s="17">
        <v>0.45454539884419998</v>
      </c>
      <c r="AG436" s="17"/>
      <c r="AH436" s="17">
        <v>0.62725733245502402</v>
      </c>
      <c r="AI436" s="17">
        <v>0.349298708708354</v>
      </c>
      <c r="AJ436" s="17"/>
      <c r="AK436" s="17">
        <v>0.37001205849378699</v>
      </c>
      <c r="AL436" s="17">
        <v>0.35198605105484898</v>
      </c>
      <c r="AM436" s="17"/>
      <c r="AN436" s="17">
        <v>0.358983751781354</v>
      </c>
      <c r="AO436" s="17">
        <v>0.47750238822045699</v>
      </c>
      <c r="AP436" s="17"/>
      <c r="AQ436" s="17">
        <v>0.462853047268729</v>
      </c>
      <c r="AR436" s="17">
        <v>0.33234546349219002</v>
      </c>
      <c r="AS436" s="17"/>
      <c r="AT436" s="17">
        <v>0.25928027754956101</v>
      </c>
      <c r="AU436" s="17">
        <v>0.39621089972393903</v>
      </c>
      <c r="AV436" s="17">
        <v>0.45432310822273397</v>
      </c>
      <c r="AW436" s="17">
        <v>0.59814391545013401</v>
      </c>
      <c r="AX436" s="17"/>
      <c r="AY436" s="17">
        <v>0.491084219134168</v>
      </c>
      <c r="AZ436" s="17">
        <v>0.34345601499074702</v>
      </c>
      <c r="BA436" s="17"/>
      <c r="BB436" s="17">
        <v>0.36256321308856199</v>
      </c>
      <c r="BC436" s="17">
        <v>0.35849268797053202</v>
      </c>
      <c r="BD436" s="17"/>
      <c r="BE436" s="17">
        <v>0.34061925625468698</v>
      </c>
      <c r="BF436" s="17">
        <v>0.360628554804027</v>
      </c>
      <c r="BG436" s="17"/>
      <c r="BH436" s="17">
        <v>0.43284454407560002</v>
      </c>
      <c r="BI436" s="17">
        <v>0.35350881087341701</v>
      </c>
      <c r="BJ436" s="17"/>
      <c r="BK436" s="17">
        <v>0.35849061842097302</v>
      </c>
      <c r="BL436" s="17">
        <v>0.35926371433802801</v>
      </c>
      <c r="BM436" s="17"/>
      <c r="BN436" s="17">
        <v>0.38106779011666703</v>
      </c>
      <c r="BO436" s="17">
        <v>0.35875439700529599</v>
      </c>
      <c r="BP436" s="17"/>
      <c r="BQ436" s="17">
        <v>0.61270597583035502</v>
      </c>
      <c r="BR436" s="17">
        <v>0.35272695612511901</v>
      </c>
      <c r="BS436" s="17"/>
      <c r="BT436" s="17">
        <v>0.42432133272788403</v>
      </c>
      <c r="BU436" s="17">
        <v>0.35405067444927402</v>
      </c>
      <c r="BV436" s="17"/>
      <c r="BW436" s="17">
        <v>0.456097385786361</v>
      </c>
      <c r="BX436" s="17">
        <v>0.30946696106831301</v>
      </c>
      <c r="BY436" s="17"/>
      <c r="BZ436" s="17">
        <v>0.456097385786361</v>
      </c>
      <c r="CA436" s="17">
        <v>0.30946696106831301</v>
      </c>
    </row>
    <row r="437" spans="2:79" x14ac:dyDescent="0.25">
      <c r="B437" t="s">
        <v>255</v>
      </c>
      <c r="C437" s="17">
        <v>0.30914662168177798</v>
      </c>
      <c r="D437" s="17">
        <v>0.25117856472801098</v>
      </c>
      <c r="E437" s="17">
        <v>0.26811408954507598</v>
      </c>
      <c r="F437" s="17">
        <v>0.28075989169458299</v>
      </c>
      <c r="G437" s="17">
        <v>0.185639774383448</v>
      </c>
      <c r="H437" s="17">
        <v>0.39837389257535999</v>
      </c>
      <c r="I437" s="17">
        <v>0.44832140804333798</v>
      </c>
      <c r="J437" s="17">
        <v>0.32140180517289102</v>
      </c>
      <c r="K437" s="17">
        <v>0.34471057123396598</v>
      </c>
      <c r="L437" s="17">
        <v>0.32660613163056501</v>
      </c>
      <c r="M437" s="17"/>
      <c r="N437" s="17">
        <v>0.30390455912258602</v>
      </c>
      <c r="O437" s="17">
        <v>0.37337601394611197</v>
      </c>
      <c r="P437" s="17">
        <v>0.38660691607873998</v>
      </c>
      <c r="Q437" s="17">
        <v>0.44126607380739602</v>
      </c>
      <c r="R437" s="17"/>
      <c r="S437" s="17">
        <v>0.31053713854227699</v>
      </c>
      <c r="T437" s="17">
        <v>0.36984013922825498</v>
      </c>
      <c r="U437" s="17">
        <v>0.32898302698817</v>
      </c>
      <c r="V437" s="17">
        <v>0.26087759986390502</v>
      </c>
      <c r="W437" s="17">
        <v>0.32015092433332898</v>
      </c>
      <c r="X437" s="17">
        <v>0.33278218719469399</v>
      </c>
      <c r="Y437" s="17">
        <v>0.42299877382755902</v>
      </c>
      <c r="Z437" s="17"/>
      <c r="AA437" s="17">
        <v>0.40381856408795902</v>
      </c>
      <c r="AB437" s="17">
        <v>0.26018257642874498</v>
      </c>
      <c r="AC437" s="17"/>
      <c r="AD437" s="17">
        <v>0.42473634854493397</v>
      </c>
      <c r="AE437" s="17">
        <v>0.46753582107537001</v>
      </c>
      <c r="AF437" s="17">
        <v>0.37732190875412602</v>
      </c>
      <c r="AG437" s="17"/>
      <c r="AH437" s="17">
        <v>0.45033061289090898</v>
      </c>
      <c r="AI437" s="17">
        <v>0.30392227795531002</v>
      </c>
      <c r="AJ437" s="17"/>
      <c r="AK437" s="17">
        <v>0.28787201125121098</v>
      </c>
      <c r="AL437" s="17">
        <v>0.32339787512788498</v>
      </c>
      <c r="AM437" s="17"/>
      <c r="AN437" s="17">
        <v>0.30888585788463802</v>
      </c>
      <c r="AO437" s="17">
        <v>0.44126607380739602</v>
      </c>
      <c r="AP437" s="17"/>
      <c r="AQ437" s="17">
        <v>0.402287580610308</v>
      </c>
      <c r="AR437" s="17">
        <v>0.28499609218975303</v>
      </c>
      <c r="AS437" s="17"/>
      <c r="AT437" s="17">
        <v>0.199656712690816</v>
      </c>
      <c r="AU437" s="17">
        <v>0.33786635013139898</v>
      </c>
      <c r="AV437" s="17">
        <v>0.43854156471154099</v>
      </c>
      <c r="AW437" s="17">
        <v>0.558640855557195</v>
      </c>
      <c r="AX437" s="17"/>
      <c r="AY437" s="17">
        <v>0.34207378282503098</v>
      </c>
      <c r="AZ437" s="17">
        <v>0.30521105474369598</v>
      </c>
      <c r="BA437" s="17"/>
      <c r="BB437" s="17">
        <v>0.366721892083683</v>
      </c>
      <c r="BC437" s="17">
        <v>0.29660188895517903</v>
      </c>
      <c r="BD437" s="17"/>
      <c r="BE437" s="17">
        <v>0.35393423672959101</v>
      </c>
      <c r="BF437" s="17">
        <v>0.30574782174564002</v>
      </c>
      <c r="BG437" s="17"/>
      <c r="BH437" s="17">
        <v>0.31565626295818799</v>
      </c>
      <c r="BI437" s="17">
        <v>0.30864192274875002</v>
      </c>
      <c r="BJ437" s="17"/>
      <c r="BK437" s="17">
        <v>0.37061697733091398</v>
      </c>
      <c r="BL437" s="17">
        <v>0.305212391151509</v>
      </c>
      <c r="BM437" s="17"/>
      <c r="BN437" s="17">
        <v>0.41644706874561799</v>
      </c>
      <c r="BO437" s="17">
        <v>0.30687390669992298</v>
      </c>
      <c r="BP437" s="17"/>
      <c r="BQ437" s="17">
        <v>0.35219225824664802</v>
      </c>
      <c r="BR437" s="17">
        <v>0.308044493353889</v>
      </c>
      <c r="BS437" s="17"/>
      <c r="BT437" s="17">
        <v>0.35261840109239001</v>
      </c>
      <c r="BU437" s="17">
        <v>0.30569678583423099</v>
      </c>
      <c r="BV437" s="17"/>
      <c r="BW437" s="17">
        <v>0.40358320653805702</v>
      </c>
      <c r="BX437" s="17">
        <v>0.26065121282659298</v>
      </c>
      <c r="BY437" s="17"/>
      <c r="BZ437" s="17">
        <v>0.40358320653805702</v>
      </c>
      <c r="CA437" s="17">
        <v>0.26065121282659298</v>
      </c>
    </row>
    <row r="438" spans="2:79" x14ac:dyDescent="0.25">
      <c r="B438" t="s">
        <v>256</v>
      </c>
      <c r="C438" s="17">
        <v>0.24783713768157101</v>
      </c>
      <c r="D438" s="17">
        <v>0.14392516266952099</v>
      </c>
      <c r="E438" s="17">
        <v>0.23994550672078299</v>
      </c>
      <c r="F438" s="17">
        <v>0.22328168004296201</v>
      </c>
      <c r="G438" s="17">
        <v>0.20904093149864</v>
      </c>
      <c r="H438" s="17">
        <v>0.41615355884463201</v>
      </c>
      <c r="I438" s="17">
        <v>0.27054609880208802</v>
      </c>
      <c r="J438" s="17">
        <v>0.152805607551113</v>
      </c>
      <c r="K438" s="17">
        <v>0.28293478353879598</v>
      </c>
      <c r="L438" s="17">
        <v>0.326857087082358</v>
      </c>
      <c r="M438" s="17"/>
      <c r="N438" s="17">
        <v>0.23862164307870001</v>
      </c>
      <c r="O438" s="17">
        <v>0.356265310837098</v>
      </c>
      <c r="P438" s="17">
        <v>0.41630274359508501</v>
      </c>
      <c r="Q438" s="17">
        <v>0.457631805317049</v>
      </c>
      <c r="R438" s="17"/>
      <c r="S438" s="17">
        <v>0.24100889471210499</v>
      </c>
      <c r="T438" s="17">
        <v>0.25754194575495998</v>
      </c>
      <c r="U438" s="17">
        <v>0.22590555695577699</v>
      </c>
      <c r="V438" s="17">
        <v>0.203333355197298</v>
      </c>
      <c r="W438" s="17">
        <v>0.274944698105338</v>
      </c>
      <c r="X438" s="17">
        <v>0.35388056860540901</v>
      </c>
      <c r="Y438" s="17">
        <v>0.32859339596044401</v>
      </c>
      <c r="Z438" s="17"/>
      <c r="AA438" s="17">
        <v>0.31366445229885898</v>
      </c>
      <c r="AB438" s="17">
        <v>0.21379144758705701</v>
      </c>
      <c r="AC438" s="17"/>
      <c r="AD438" s="17">
        <v>0.313357648468923</v>
      </c>
      <c r="AE438" s="17">
        <v>0.401061449368385</v>
      </c>
      <c r="AF438" s="17">
        <v>0.291866964572017</v>
      </c>
      <c r="AG438" s="17"/>
      <c r="AH438" s="17">
        <v>0.41914096752556601</v>
      </c>
      <c r="AI438" s="17">
        <v>0.241498245565682</v>
      </c>
      <c r="AJ438" s="17"/>
      <c r="AK438" s="17">
        <v>0.233628730825193</v>
      </c>
      <c r="AL438" s="17">
        <v>0.257354943323019</v>
      </c>
      <c r="AM438" s="17"/>
      <c r="AN438" s="17">
        <v>0.247423066526475</v>
      </c>
      <c r="AO438" s="17">
        <v>0.457631805317049</v>
      </c>
      <c r="AP438" s="17"/>
      <c r="AQ438" s="17">
        <v>0.32047811370641399</v>
      </c>
      <c r="AR438" s="17">
        <v>0.22900205101294899</v>
      </c>
      <c r="AS438" s="17"/>
      <c r="AT438" s="17">
        <v>0.16442584160384399</v>
      </c>
      <c r="AU438" s="17">
        <v>0.26615216401411801</v>
      </c>
      <c r="AV438" s="17">
        <v>0.35351866421578398</v>
      </c>
      <c r="AW438" s="17">
        <v>0.43612487192426802</v>
      </c>
      <c r="AX438" s="17"/>
      <c r="AY438" s="17">
        <v>0.27494779366015798</v>
      </c>
      <c r="AZ438" s="17">
        <v>0.24459677933804899</v>
      </c>
      <c r="BA438" s="17"/>
      <c r="BB438" s="17">
        <v>0.29770011832041898</v>
      </c>
      <c r="BC438" s="17">
        <v>0.23695928821828399</v>
      </c>
      <c r="BD438" s="17"/>
      <c r="BE438" s="17">
        <v>0.29416123256861798</v>
      </c>
      <c r="BF438" s="17">
        <v>0.244321738824641</v>
      </c>
      <c r="BG438" s="17"/>
      <c r="BH438" s="17">
        <v>0.20709471958357401</v>
      </c>
      <c r="BI438" s="17">
        <v>0.25099593769372303</v>
      </c>
      <c r="BJ438" s="17"/>
      <c r="BK438" s="17">
        <v>0.35226515091127197</v>
      </c>
      <c r="BL438" s="17">
        <v>0.24115352777684601</v>
      </c>
      <c r="BM438" s="17"/>
      <c r="BN438" s="17">
        <v>0.32991751536621899</v>
      </c>
      <c r="BO438" s="17">
        <v>0.24609860527853999</v>
      </c>
      <c r="BP438" s="17"/>
      <c r="BQ438" s="17">
        <v>0.37212117927231803</v>
      </c>
      <c r="BR438" s="17">
        <v>0.24465500416299199</v>
      </c>
      <c r="BS438" s="17"/>
      <c r="BT438" s="17">
        <v>0.25706175582303398</v>
      </c>
      <c r="BU438" s="17">
        <v>0.24710508993069</v>
      </c>
      <c r="BV438" s="17"/>
      <c r="BW438" s="17">
        <v>0.31292058924175498</v>
      </c>
      <c r="BX438" s="17">
        <v>0.21441525358949901</v>
      </c>
      <c r="BY438" s="17"/>
      <c r="BZ438" s="17">
        <v>0.31292058924175498</v>
      </c>
      <c r="CA438" s="17">
        <v>0.21441525358949901</v>
      </c>
    </row>
    <row r="439" spans="2:79" x14ac:dyDescent="0.25">
      <c r="B439" t="s">
        <v>257</v>
      </c>
      <c r="C439" s="17">
        <v>0.243723136892814</v>
      </c>
      <c r="D439" s="17">
        <v>0.18226487507391501</v>
      </c>
      <c r="E439" s="17">
        <v>0.26919461409933598</v>
      </c>
      <c r="F439" s="17">
        <v>0.222969680002743</v>
      </c>
      <c r="G439" s="17">
        <v>0.16955643622286701</v>
      </c>
      <c r="H439" s="17">
        <v>0.32562868451893101</v>
      </c>
      <c r="I439" s="17">
        <v>0.34766052068167302</v>
      </c>
      <c r="J439" s="17">
        <v>0.17445529012099001</v>
      </c>
      <c r="K439" s="17">
        <v>0.19066773443872401</v>
      </c>
      <c r="L439" s="17">
        <v>0.221418590545266</v>
      </c>
      <c r="M439" s="17"/>
      <c r="N439" s="17">
        <v>0.23317225615096199</v>
      </c>
      <c r="O439" s="17">
        <v>0.36647524722377001</v>
      </c>
      <c r="P439" s="17">
        <v>0.44350134107418898</v>
      </c>
      <c r="Q439" s="17">
        <v>0.49219203137530698</v>
      </c>
      <c r="R439" s="17"/>
      <c r="S439" s="17">
        <v>0.20658023022333999</v>
      </c>
      <c r="T439" s="17">
        <v>0.27793125219313602</v>
      </c>
      <c r="U439" s="17">
        <v>0.34924443582977799</v>
      </c>
      <c r="V439" s="17">
        <v>0.20553472956074301</v>
      </c>
      <c r="W439" s="17">
        <v>0.25886876062098602</v>
      </c>
      <c r="X439" s="17">
        <v>0.26214195374022498</v>
      </c>
      <c r="Y439" s="17">
        <v>0.36091607425435202</v>
      </c>
      <c r="Z439" s="17"/>
      <c r="AA439" s="17">
        <v>0.31429746906152001</v>
      </c>
      <c r="AB439" s="17">
        <v>0.20722230352884599</v>
      </c>
      <c r="AC439" s="17"/>
      <c r="AD439" s="17">
        <v>0.32177811334818102</v>
      </c>
      <c r="AE439" s="17">
        <v>0.42496467852370501</v>
      </c>
      <c r="AF439" s="17">
        <v>0.29353363472719202</v>
      </c>
      <c r="AG439" s="17"/>
      <c r="AH439" s="17">
        <v>0.39022375231232298</v>
      </c>
      <c r="AI439" s="17">
        <v>0.23830205788424</v>
      </c>
      <c r="AJ439" s="17"/>
      <c r="AK439" s="17">
        <v>0.23781219704512099</v>
      </c>
      <c r="AL439" s="17">
        <v>0.24768270654740701</v>
      </c>
      <c r="AM439" s="17"/>
      <c r="AN439" s="17">
        <v>0.243232734523185</v>
      </c>
      <c r="AO439" s="17">
        <v>0.49219203137530698</v>
      </c>
      <c r="AP439" s="17"/>
      <c r="AQ439" s="17">
        <v>0.31374913570783303</v>
      </c>
      <c r="AR439" s="17">
        <v>0.225566087952741</v>
      </c>
      <c r="AS439" s="17"/>
      <c r="AT439" s="17">
        <v>0.14973579661266101</v>
      </c>
      <c r="AU439" s="17">
        <v>0.273620165499045</v>
      </c>
      <c r="AV439" s="17">
        <v>0.347439705335786</v>
      </c>
      <c r="AW439" s="17">
        <v>0.43546046594579102</v>
      </c>
      <c r="AX439" s="17"/>
      <c r="AY439" s="17">
        <v>0.31296404136518602</v>
      </c>
      <c r="AZ439" s="17">
        <v>0.23544722712887101</v>
      </c>
      <c r="BA439" s="17"/>
      <c r="BB439" s="17">
        <v>0.27728500706363401</v>
      </c>
      <c r="BC439" s="17">
        <v>0.236398143540477</v>
      </c>
      <c r="BD439" s="17"/>
      <c r="BE439" s="17">
        <v>0.24423594188558201</v>
      </c>
      <c r="BF439" s="17">
        <v>0.243684221635218</v>
      </c>
      <c r="BG439" s="17"/>
      <c r="BH439" s="17">
        <v>0.28192898450381498</v>
      </c>
      <c r="BI439" s="17">
        <v>0.240760999701849</v>
      </c>
      <c r="BJ439" s="17"/>
      <c r="BK439" s="17">
        <v>0.34152053802852</v>
      </c>
      <c r="BL439" s="17">
        <v>0.23746389994410999</v>
      </c>
      <c r="BM439" s="17"/>
      <c r="BN439" s="17">
        <v>0.26619778404647099</v>
      </c>
      <c r="BO439" s="17">
        <v>0.24324710469820801</v>
      </c>
      <c r="BP439" s="17"/>
      <c r="BQ439" s="17">
        <v>0.31148538142146798</v>
      </c>
      <c r="BR439" s="17">
        <v>0.24198817151150701</v>
      </c>
      <c r="BS439" s="17"/>
      <c r="BT439" s="17">
        <v>0.195543716522429</v>
      </c>
      <c r="BU439" s="17">
        <v>0.24754656196906399</v>
      </c>
      <c r="BV439" s="17"/>
      <c r="BW439" s="17">
        <v>0.313397430415705</v>
      </c>
      <c r="BX439" s="17">
        <v>0.207943747409056</v>
      </c>
      <c r="BY439" s="17"/>
      <c r="BZ439" s="17">
        <v>0.313397430415705</v>
      </c>
      <c r="CA439" s="17">
        <v>0.207943747409056</v>
      </c>
    </row>
    <row r="440" spans="2:79" x14ac:dyDescent="0.25">
      <c r="B440" t="s">
        <v>258</v>
      </c>
      <c r="C440" s="17">
        <v>0.19024677110108201</v>
      </c>
      <c r="D440" s="17">
        <v>0.12557586904739401</v>
      </c>
      <c r="E440" s="17">
        <v>0.151749356338927</v>
      </c>
      <c r="F440" s="17">
        <v>0.16282995550460899</v>
      </c>
      <c r="G440" s="17">
        <v>0.17501648074117901</v>
      </c>
      <c r="H440" s="17">
        <v>0.29938867130871899</v>
      </c>
      <c r="I440" s="17">
        <v>0.25294651194548001</v>
      </c>
      <c r="J440" s="17">
        <v>0.12252085490956199</v>
      </c>
      <c r="K440" s="17">
        <v>0.21825825611809099</v>
      </c>
      <c r="L440" s="17">
        <v>0.18989910290640799</v>
      </c>
      <c r="M440" s="17"/>
      <c r="N440" s="17">
        <v>0.180262552745697</v>
      </c>
      <c r="O440" s="17">
        <v>0.30695737422915798</v>
      </c>
      <c r="P440" s="17">
        <v>0.37902454030216198</v>
      </c>
      <c r="Q440" s="17">
        <v>0.40991446039872498</v>
      </c>
      <c r="R440" s="17"/>
      <c r="S440" s="17">
        <v>0.19199416079859</v>
      </c>
      <c r="T440" s="17">
        <v>0.17318056375518601</v>
      </c>
      <c r="U440" s="17">
        <v>0.23019599236652399</v>
      </c>
      <c r="V440" s="17">
        <v>0.14674700719001699</v>
      </c>
      <c r="W440" s="17">
        <v>0.240021372728425</v>
      </c>
      <c r="X440" s="17">
        <v>0.23335388007354901</v>
      </c>
      <c r="Y440" s="17">
        <v>0.23539661621536401</v>
      </c>
      <c r="Z440" s="17"/>
      <c r="AA440" s="17">
        <v>0.25022741421455602</v>
      </c>
      <c r="AB440" s="17">
        <v>0.15922496200886299</v>
      </c>
      <c r="AC440" s="17"/>
      <c r="AD440" s="17">
        <v>0.28045886786070001</v>
      </c>
      <c r="AE440" s="17">
        <v>0.35609891940115102</v>
      </c>
      <c r="AF440" s="17">
        <v>0.216903494237317</v>
      </c>
      <c r="AG440" s="17"/>
      <c r="AH440" s="17">
        <v>0.369741827768375</v>
      </c>
      <c r="AI440" s="17">
        <v>0.183604772492028</v>
      </c>
      <c r="AJ440" s="17"/>
      <c r="AK440" s="17">
        <v>0.175166356706702</v>
      </c>
      <c r="AL440" s="17">
        <v>0.20034870966809101</v>
      </c>
      <c r="AM440" s="17"/>
      <c r="AN440" s="17">
        <v>0.18981321359044601</v>
      </c>
      <c r="AO440" s="17">
        <v>0.40991446039872498</v>
      </c>
      <c r="AP440" s="17"/>
      <c r="AQ440" s="17">
        <v>0.25623402082372998</v>
      </c>
      <c r="AR440" s="17">
        <v>0.173136929857691</v>
      </c>
      <c r="AS440" s="17"/>
      <c r="AT440" s="17">
        <v>0.115103737044009</v>
      </c>
      <c r="AU440" s="17">
        <v>0.19722782856958701</v>
      </c>
      <c r="AV440" s="17">
        <v>0.30349575196900702</v>
      </c>
      <c r="AW440" s="17">
        <v>0.39350889466899502</v>
      </c>
      <c r="AX440" s="17"/>
      <c r="AY440" s="17">
        <v>0.29441022505613201</v>
      </c>
      <c r="AZ440" s="17">
        <v>0.17779679875884299</v>
      </c>
      <c r="BA440" s="17"/>
      <c r="BB440" s="17">
        <v>0.2033230921759</v>
      </c>
      <c r="BC440" s="17">
        <v>0.18738600023631599</v>
      </c>
      <c r="BD440" s="17"/>
      <c r="BE440" s="17">
        <v>0.201931097988099</v>
      </c>
      <c r="BF440" s="17">
        <v>0.18936008201449001</v>
      </c>
      <c r="BG440" s="17"/>
      <c r="BH440" s="17">
        <v>0.22695810055231899</v>
      </c>
      <c r="BI440" s="17">
        <v>0.18740050538269101</v>
      </c>
      <c r="BJ440" s="17"/>
      <c r="BK440" s="17">
        <v>0.28246104479839601</v>
      </c>
      <c r="BL440" s="17">
        <v>0.18434486591320101</v>
      </c>
      <c r="BM440" s="17"/>
      <c r="BN440" s="17">
        <v>0.33212225936825002</v>
      </c>
      <c r="BO440" s="17">
        <v>0.18724172725861901</v>
      </c>
      <c r="BP440" s="17"/>
      <c r="BQ440" s="17">
        <v>0.44329386509309099</v>
      </c>
      <c r="BR440" s="17">
        <v>0.18376782473544601</v>
      </c>
      <c r="BS440" s="17"/>
      <c r="BT440" s="17">
        <v>0.244097843349531</v>
      </c>
      <c r="BU440" s="17">
        <v>0.18597325476496099</v>
      </c>
      <c r="BV440" s="17"/>
      <c r="BW440" s="17">
        <v>0.24949563467559299</v>
      </c>
      <c r="BX440" s="17">
        <v>0.159821085254608</v>
      </c>
      <c r="BY440" s="17"/>
      <c r="BZ440" s="17">
        <v>0.24949563467559299</v>
      </c>
      <c r="CA440" s="17">
        <v>0.159821085254608</v>
      </c>
    </row>
    <row r="441" spans="2:79" x14ac:dyDescent="0.25">
      <c r="B441" t="s">
        <v>259</v>
      </c>
      <c r="C441" s="17">
        <v>0.165563488843021</v>
      </c>
      <c r="D441" s="17">
        <v>0.14673134136419</v>
      </c>
      <c r="E441" s="17">
        <v>0.11745527132384199</v>
      </c>
      <c r="F441" s="17">
        <v>0.19975234690777999</v>
      </c>
      <c r="G441" s="17">
        <v>8.9162450984015804E-2</v>
      </c>
      <c r="H441" s="17">
        <v>0.21913941202180801</v>
      </c>
      <c r="I441" s="17">
        <v>0.250429348793208</v>
      </c>
      <c r="J441" s="17">
        <v>8.8225578873434699E-2</v>
      </c>
      <c r="K441" s="17">
        <v>0.14999095153514</v>
      </c>
      <c r="L441" s="17">
        <v>0.20856852865095499</v>
      </c>
      <c r="M441" s="17"/>
      <c r="N441" s="17">
        <v>0.16185015813460499</v>
      </c>
      <c r="O441" s="17">
        <v>0.19285751190011199</v>
      </c>
      <c r="P441" s="17">
        <v>0.30240910009281502</v>
      </c>
      <c r="Q441" s="17">
        <v>0.40970711581233998</v>
      </c>
      <c r="R441" s="17"/>
      <c r="S441" s="17">
        <v>0.16413544116985301</v>
      </c>
      <c r="T441" s="17">
        <v>0.16360870670661101</v>
      </c>
      <c r="U441" s="17">
        <v>0.201092083257945</v>
      </c>
      <c r="V441" s="17">
        <v>0.14050030760590901</v>
      </c>
      <c r="W441" s="17">
        <v>0.186617499375232</v>
      </c>
      <c r="X441" s="17">
        <v>0.21414111172956701</v>
      </c>
      <c r="Y441" s="17">
        <v>0.17309428635065999</v>
      </c>
      <c r="Z441" s="17"/>
      <c r="AA441" s="17">
        <v>0.248176806445179</v>
      </c>
      <c r="AB441" s="17">
        <v>0.12283612824635901</v>
      </c>
      <c r="AC441" s="17"/>
      <c r="AD441" s="17">
        <v>0.30253655013782998</v>
      </c>
      <c r="AE441" s="17">
        <v>0.32133430229958199</v>
      </c>
      <c r="AF441" s="17">
        <v>0.216821474627863</v>
      </c>
      <c r="AG441" s="17"/>
      <c r="AH441" s="17">
        <v>0.43859557730063597</v>
      </c>
      <c r="AI441" s="17">
        <v>0.15546026491344</v>
      </c>
      <c r="AJ441" s="17"/>
      <c r="AK441" s="17">
        <v>0.14971793520263399</v>
      </c>
      <c r="AL441" s="17">
        <v>0.17617797232134499</v>
      </c>
      <c r="AM441" s="17"/>
      <c r="AN441" s="17">
        <v>0.165081623241917</v>
      </c>
      <c r="AO441" s="17">
        <v>0.40970711581233998</v>
      </c>
      <c r="AP441" s="17"/>
      <c r="AQ441" s="17">
        <v>0.23859227282904599</v>
      </c>
      <c r="AR441" s="17">
        <v>0.146627847405461</v>
      </c>
      <c r="AS441" s="17"/>
      <c r="AT441" s="17">
        <v>9.0624223804944407E-2</v>
      </c>
      <c r="AU441" s="17">
        <v>0.170639177162584</v>
      </c>
      <c r="AV441" s="17">
        <v>0.27940065562041999</v>
      </c>
      <c r="AW441" s="17">
        <v>0.37055389829637803</v>
      </c>
      <c r="AX441" s="17"/>
      <c r="AY441" s="17">
        <v>0.23410395478607601</v>
      </c>
      <c r="AZ441" s="17">
        <v>0.15737129788818299</v>
      </c>
      <c r="BA441" s="17"/>
      <c r="BB441" s="17">
        <v>0.157785098078292</v>
      </c>
      <c r="BC441" s="17">
        <v>0.167247782546148</v>
      </c>
      <c r="BD441" s="17"/>
      <c r="BE441" s="17">
        <v>0.199887160308302</v>
      </c>
      <c r="BF441" s="17">
        <v>0.16295876670589299</v>
      </c>
      <c r="BG441" s="17"/>
      <c r="BH441" s="17">
        <v>0.163402523935785</v>
      </c>
      <c r="BI441" s="17">
        <v>0.16573103059174099</v>
      </c>
      <c r="BJ441" s="17"/>
      <c r="BK441" s="17">
        <v>0.21690991343344601</v>
      </c>
      <c r="BL441" s="17">
        <v>0.16227721094352701</v>
      </c>
      <c r="BM441" s="17"/>
      <c r="BN441" s="17">
        <v>0.218404264201703</v>
      </c>
      <c r="BO441" s="17">
        <v>0.16444427615475499</v>
      </c>
      <c r="BP441" s="17"/>
      <c r="BQ441" s="17">
        <v>0.33384533807085898</v>
      </c>
      <c r="BR441" s="17">
        <v>0.16125484787719499</v>
      </c>
      <c r="BS441" s="17"/>
      <c r="BT441" s="17">
        <v>0.21347201025454199</v>
      </c>
      <c r="BU441" s="17">
        <v>0.161761561781161</v>
      </c>
      <c r="BV441" s="17"/>
      <c r="BW441" s="17">
        <v>0.247300011356895</v>
      </c>
      <c r="BX441" s="17">
        <v>0.123589860892118</v>
      </c>
      <c r="BY441" s="17"/>
      <c r="BZ441" s="17">
        <v>0.247300011356895</v>
      </c>
      <c r="CA441" s="17">
        <v>0.123589860892118</v>
      </c>
    </row>
    <row r="442" spans="2:79" x14ac:dyDescent="0.25">
      <c r="B442" t="s">
        <v>115</v>
      </c>
      <c r="C442" s="17">
        <v>0.16756807014699601</v>
      </c>
      <c r="D442" s="17">
        <v>0.22844078713819199</v>
      </c>
      <c r="E442" s="17">
        <v>0.227054330150852</v>
      </c>
      <c r="F442" s="17">
        <v>0.121992276445542</v>
      </c>
      <c r="G442" s="17">
        <v>0.30279054475930001</v>
      </c>
      <c r="H442" s="17">
        <v>6.6903492631748301E-2</v>
      </c>
      <c r="I442" s="17">
        <v>7.2848691529706494E-2</v>
      </c>
      <c r="J442" s="17">
        <v>0.1717059284478</v>
      </c>
      <c r="K442" s="17">
        <v>0.16573799135654599</v>
      </c>
      <c r="L442" s="17">
        <v>0.115353697194909</v>
      </c>
      <c r="M442" s="17"/>
      <c r="N442" s="17">
        <v>0.17453091734925799</v>
      </c>
      <c r="O442" s="17">
        <v>8.4055201413946706E-2</v>
      </c>
      <c r="P442" s="17">
        <v>4.4106882354363199E-2</v>
      </c>
      <c r="Q442" s="17">
        <v>3.8613253930512299E-2</v>
      </c>
      <c r="R442" s="17"/>
      <c r="S442" s="17">
        <v>0.139705041952214</v>
      </c>
      <c r="T442" s="17">
        <v>0.130386824183503</v>
      </c>
      <c r="U442" s="17">
        <v>0.114997795782934</v>
      </c>
      <c r="V442" s="17">
        <v>0.239026693959144</v>
      </c>
      <c r="W442" s="17">
        <v>0.13823752296268799</v>
      </c>
      <c r="X442" s="17">
        <v>6.3711163864480697E-2</v>
      </c>
      <c r="Y442" s="17">
        <v>0.120634135924981</v>
      </c>
      <c r="Z442" s="17"/>
      <c r="AA442" s="17">
        <v>5.7639544053038699E-2</v>
      </c>
      <c r="AB442" s="17">
        <v>0.224422774819374</v>
      </c>
      <c r="AC442" s="17"/>
      <c r="AD442" s="17">
        <v>4.5307916047977001E-2</v>
      </c>
      <c r="AE442" s="17">
        <v>4.1331969737699897E-2</v>
      </c>
      <c r="AF442" s="17">
        <v>6.2097145982239497E-2</v>
      </c>
      <c r="AG442" s="17"/>
      <c r="AH442" s="17">
        <v>1.0783355805289001E-3</v>
      </c>
      <c r="AI442" s="17">
        <v>0.17372882245931201</v>
      </c>
      <c r="AJ442" s="17"/>
      <c r="AK442" s="17">
        <v>0.17603195484913001</v>
      </c>
      <c r="AL442" s="17">
        <v>0.16189835570393199</v>
      </c>
      <c r="AM442" s="17"/>
      <c r="AN442" s="17">
        <v>0.167822587910997</v>
      </c>
      <c r="AO442" s="17">
        <v>3.8613253930512299E-2</v>
      </c>
      <c r="AP442" s="17"/>
      <c r="AQ442" s="17">
        <v>7.5959930627509206E-2</v>
      </c>
      <c r="AR442" s="17">
        <v>0.19132115472574199</v>
      </c>
      <c r="AS442" s="17"/>
      <c r="AT442" s="17">
        <v>0.32270648863406198</v>
      </c>
      <c r="AU442" s="17">
        <v>9.3983654299682001E-2</v>
      </c>
      <c r="AV442" s="17">
        <v>3.0690905419201098E-2</v>
      </c>
      <c r="AW442" s="17">
        <v>1.00914728046805E-3</v>
      </c>
      <c r="AX442" s="17"/>
      <c r="AY442" s="17">
        <v>9.3684163565853407E-2</v>
      </c>
      <c r="AZ442" s="17">
        <v>0.17639892740590299</v>
      </c>
      <c r="BA442" s="17"/>
      <c r="BB442" s="17">
        <v>9.4730574090884007E-2</v>
      </c>
      <c r="BC442" s="17">
        <v>0.183445594016901</v>
      </c>
      <c r="BD442" s="17"/>
      <c r="BE442" s="17">
        <v>0.12958319625756101</v>
      </c>
      <c r="BF442" s="17">
        <v>0.17045063013175499</v>
      </c>
      <c r="BG442" s="17"/>
      <c r="BH442" s="17">
        <v>0.167558619611931</v>
      </c>
      <c r="BI442" s="17">
        <v>0.16756880285633599</v>
      </c>
      <c r="BJ442" s="17"/>
      <c r="BK442" s="17">
        <v>9.8474699693917894E-2</v>
      </c>
      <c r="BL442" s="17">
        <v>0.171990189469475</v>
      </c>
      <c r="BM442" s="17"/>
      <c r="BN442" s="17">
        <v>6.8878113128412494E-2</v>
      </c>
      <c r="BO442" s="17">
        <v>0.169658407606087</v>
      </c>
      <c r="BP442" s="17"/>
      <c r="BQ442" s="17">
        <v>1.35815991201998E-2</v>
      </c>
      <c r="BR442" s="17">
        <v>0.171510696284595</v>
      </c>
      <c r="BS442" s="17"/>
      <c r="BT442" s="17">
        <v>9.9198441796936904E-2</v>
      </c>
      <c r="BU442" s="17">
        <v>0.17299375085211799</v>
      </c>
      <c r="BV442" s="17"/>
      <c r="BW442" s="17">
        <v>5.77800936942564E-2</v>
      </c>
      <c r="BX442" s="17">
        <v>0.22394677987651301</v>
      </c>
      <c r="BY442" s="17"/>
      <c r="BZ442" s="17">
        <v>5.77800936942564E-2</v>
      </c>
      <c r="CA442" s="17">
        <v>0.22394677987651301</v>
      </c>
    </row>
    <row r="443" spans="2:79" x14ac:dyDescent="0.25">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c r="CA443" s="17"/>
    </row>
    <row r="444" spans="2:79" x14ac:dyDescent="0.25">
      <c r="B444" s="6" t="s">
        <v>269</v>
      </c>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c r="CA444" s="17"/>
    </row>
    <row r="445" spans="2:79" x14ac:dyDescent="0.25">
      <c r="B445" s="24" t="s">
        <v>77</v>
      </c>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c r="CA445" s="17"/>
    </row>
    <row r="446" spans="2:79" x14ac:dyDescent="0.25">
      <c r="B446" t="s">
        <v>261</v>
      </c>
      <c r="C446" s="17">
        <v>0.348838872161364</v>
      </c>
      <c r="D446" s="17">
        <v>0.33608277818592902</v>
      </c>
      <c r="E446" s="17">
        <v>0.36199044613590903</v>
      </c>
      <c r="F446" s="17">
        <v>0.36120782371468602</v>
      </c>
      <c r="G446" s="17">
        <v>0.30069947789697798</v>
      </c>
      <c r="H446" s="17">
        <v>0.34535945088131098</v>
      </c>
      <c r="I446" s="17">
        <v>0.45925968690933699</v>
      </c>
      <c r="J446" s="17">
        <v>0.24023984407687399</v>
      </c>
      <c r="K446" s="17">
        <v>0.206112202465212</v>
      </c>
      <c r="L446" s="17">
        <v>0.41884111328046603</v>
      </c>
      <c r="M446" s="17"/>
      <c r="N446" s="17">
        <v>0.35173854021908801</v>
      </c>
      <c r="O446" s="17">
        <v>0.312237086027226</v>
      </c>
      <c r="P446" s="17">
        <v>0.31174322776194102</v>
      </c>
      <c r="Q446" s="17">
        <v>0.28009738288593899</v>
      </c>
      <c r="R446" s="17"/>
      <c r="S446" s="17">
        <v>0.35990338851369702</v>
      </c>
      <c r="T446" s="17">
        <v>0.40694964191689997</v>
      </c>
      <c r="U446" s="17">
        <v>0.37666672819743702</v>
      </c>
      <c r="V446" s="17">
        <v>0.31690078023231699</v>
      </c>
      <c r="W446" s="17">
        <v>0.33433064264422302</v>
      </c>
      <c r="X446" s="17">
        <v>0.40289240791387199</v>
      </c>
      <c r="Y446" s="17">
        <v>0.32608248707717902</v>
      </c>
      <c r="Z446" s="17"/>
      <c r="AA446" s="17">
        <v>0.36077161930164803</v>
      </c>
      <c r="AB446" s="17">
        <v>0.34266729105591798</v>
      </c>
      <c r="AC446" s="17"/>
      <c r="AD446" s="17">
        <v>0.29766654127813003</v>
      </c>
      <c r="AE446" s="17">
        <v>0.41612691396509099</v>
      </c>
      <c r="AF446" s="17">
        <v>0.37899712984801498</v>
      </c>
      <c r="AG446" s="17"/>
      <c r="AH446" s="17">
        <v>0.36086017459532599</v>
      </c>
      <c r="AI446" s="17">
        <v>0.348394038328456</v>
      </c>
      <c r="AJ446" s="17"/>
      <c r="AK446" s="17">
        <v>0.38328051830659898</v>
      </c>
      <c r="AL446" s="17">
        <v>0.32576739783666198</v>
      </c>
      <c r="AM446" s="17"/>
      <c r="AN446" s="17">
        <v>0.34897454704856701</v>
      </c>
      <c r="AO446" s="17">
        <v>0.28009738288593899</v>
      </c>
      <c r="AP446" s="17"/>
      <c r="AQ446" s="17">
        <v>0.32474990426107397</v>
      </c>
      <c r="AR446" s="17">
        <v>0.355084903299553</v>
      </c>
      <c r="AS446" s="17"/>
      <c r="AT446" s="17">
        <v>0.299140600755394</v>
      </c>
      <c r="AU446" s="17">
        <v>0.37642148053561097</v>
      </c>
      <c r="AV446" s="17">
        <v>0.39065764247613999</v>
      </c>
      <c r="AW446" s="17">
        <v>0.34407386046379301</v>
      </c>
      <c r="AX446" s="17"/>
      <c r="AY446" s="17">
        <v>0.31534242113609301</v>
      </c>
      <c r="AZ446" s="17">
        <v>0.35284248257358902</v>
      </c>
      <c r="BA446" s="17"/>
      <c r="BB446" s="17">
        <v>0.43471917514359099</v>
      </c>
      <c r="BC446" s="17">
        <v>0.33012543796866001</v>
      </c>
      <c r="BD446" s="17"/>
      <c r="BE446" s="17">
        <v>0.36838311472957702</v>
      </c>
      <c r="BF446" s="17">
        <v>0.34735571726861603</v>
      </c>
      <c r="BG446" s="17"/>
      <c r="BH446" s="17">
        <v>0.32967353624120499</v>
      </c>
      <c r="BI446" s="17">
        <v>0.35032477962988701</v>
      </c>
      <c r="BJ446" s="17"/>
      <c r="BK446" s="17">
        <v>0.36005347756892198</v>
      </c>
      <c r="BL446" s="17">
        <v>0.34812111410525098</v>
      </c>
      <c r="BM446" s="17"/>
      <c r="BN446" s="17">
        <v>0.22236382864398299</v>
      </c>
      <c r="BO446" s="17">
        <v>0.35151772144949101</v>
      </c>
      <c r="BP446" s="17"/>
      <c r="BQ446" s="17">
        <v>0.46111479421582602</v>
      </c>
      <c r="BR446" s="17">
        <v>0.34596419114579702</v>
      </c>
      <c r="BS446" s="17"/>
      <c r="BT446" s="17">
        <v>0.38772700169142299</v>
      </c>
      <c r="BU446" s="17">
        <v>0.34575278585167701</v>
      </c>
      <c r="BV446" s="17"/>
      <c r="BW446" s="17">
        <v>0.36118801211967499</v>
      </c>
      <c r="BX446" s="17">
        <v>0.34249729816014801</v>
      </c>
      <c r="BY446" s="17"/>
      <c r="BZ446" s="17">
        <v>0.36118801211967499</v>
      </c>
      <c r="CA446" s="17">
        <v>0.34249729816014801</v>
      </c>
    </row>
    <row r="447" spans="2:79" x14ac:dyDescent="0.25">
      <c r="B447" t="s">
        <v>262</v>
      </c>
      <c r="C447" s="17">
        <v>0.247898201299591</v>
      </c>
      <c r="D447" s="17">
        <v>0.291456591464963</v>
      </c>
      <c r="E447" s="17">
        <v>0.30611767051358202</v>
      </c>
      <c r="F447" s="17">
        <v>0.182124826877538</v>
      </c>
      <c r="G447" s="17">
        <v>0.20018646467433299</v>
      </c>
      <c r="H447" s="17">
        <v>0.27169008960721802</v>
      </c>
      <c r="I447" s="17">
        <v>0.29402139706462399</v>
      </c>
      <c r="J447" s="17">
        <v>0.20328059149385899</v>
      </c>
      <c r="K447" s="17">
        <v>0.190398567943066</v>
      </c>
      <c r="L447" s="17">
        <v>0.17814486806294999</v>
      </c>
      <c r="M447" s="17"/>
      <c r="N447" s="17">
        <v>0.24751576127000199</v>
      </c>
      <c r="O447" s="17">
        <v>0.25822224143629302</v>
      </c>
      <c r="P447" s="17">
        <v>0.22553327919951599</v>
      </c>
      <c r="Q447" s="17">
        <v>0.22385670081422601</v>
      </c>
      <c r="R447" s="17"/>
      <c r="S447" s="17">
        <v>0.26353140003353098</v>
      </c>
      <c r="T447" s="17">
        <v>0.25053665735693298</v>
      </c>
      <c r="U447" s="17">
        <v>0.19270467355927401</v>
      </c>
      <c r="V447" s="17">
        <v>0.223993929287751</v>
      </c>
      <c r="W447" s="17">
        <v>0.27643572604423</v>
      </c>
      <c r="X447" s="17">
        <v>0.26104418698633097</v>
      </c>
      <c r="Y447" s="17">
        <v>0.32988600750712599</v>
      </c>
      <c r="Z447" s="17"/>
      <c r="AA447" s="17">
        <v>0.26923107091889498</v>
      </c>
      <c r="AB447" s="17">
        <v>0.23686490498318999</v>
      </c>
      <c r="AC447" s="17"/>
      <c r="AD447" s="17">
        <v>0.26092347431065799</v>
      </c>
      <c r="AE447" s="17">
        <v>0.36751975452351898</v>
      </c>
      <c r="AF447" s="17">
        <v>0.25393574495999599</v>
      </c>
      <c r="AG447" s="17"/>
      <c r="AH447" s="17">
        <v>0.38790782959976</v>
      </c>
      <c r="AI447" s="17">
        <v>0.242717313459613</v>
      </c>
      <c r="AJ447" s="17"/>
      <c r="AK447" s="17">
        <v>0.248325134640761</v>
      </c>
      <c r="AL447" s="17">
        <v>0.24761221085716001</v>
      </c>
      <c r="AM447" s="17"/>
      <c r="AN447" s="17">
        <v>0.247945651942586</v>
      </c>
      <c r="AO447" s="17">
        <v>0.22385670081422601</v>
      </c>
      <c r="AP447" s="17"/>
      <c r="AQ447" s="17">
        <v>0.276830278126451</v>
      </c>
      <c r="AR447" s="17">
        <v>0.24039639991478101</v>
      </c>
      <c r="AS447" s="17"/>
      <c r="AT447" s="17">
        <v>0.22080028133436999</v>
      </c>
      <c r="AU447" s="17">
        <v>0.26641936962763602</v>
      </c>
      <c r="AV447" s="17">
        <v>0.25903953773140398</v>
      </c>
      <c r="AW447" s="17">
        <v>0.30123855758873302</v>
      </c>
      <c r="AX447" s="17"/>
      <c r="AY447" s="17">
        <v>0.27870286211433298</v>
      </c>
      <c r="AZ447" s="17">
        <v>0.24421632286148701</v>
      </c>
      <c r="BA447" s="17"/>
      <c r="BB447" s="17">
        <v>0.23639425211687801</v>
      </c>
      <c r="BC447" s="17">
        <v>0.25040882770765599</v>
      </c>
      <c r="BD447" s="17"/>
      <c r="BE447" s="17">
        <v>0.21773883785309001</v>
      </c>
      <c r="BF447" s="17">
        <v>0.25018690639019497</v>
      </c>
      <c r="BG447" s="17"/>
      <c r="BH447" s="17">
        <v>0.257976772822476</v>
      </c>
      <c r="BI447" s="17">
        <v>0.24711679967113601</v>
      </c>
      <c r="BJ447" s="17"/>
      <c r="BK447" s="17">
        <v>0.29331848829471002</v>
      </c>
      <c r="BL447" s="17">
        <v>0.244991208523924</v>
      </c>
      <c r="BM447" s="17"/>
      <c r="BN447" s="17">
        <v>0.34108658858902002</v>
      </c>
      <c r="BO447" s="17">
        <v>0.24592439177947301</v>
      </c>
      <c r="BP447" s="17"/>
      <c r="BQ447" s="17">
        <v>0.354585868142614</v>
      </c>
      <c r="BR447" s="17">
        <v>0.24516660039303201</v>
      </c>
      <c r="BS447" s="17"/>
      <c r="BT447" s="17">
        <v>0.239357261129514</v>
      </c>
      <c r="BU447" s="17">
        <v>0.24857599369663499</v>
      </c>
      <c r="BV447" s="17"/>
      <c r="BW447" s="17">
        <v>0.269515869636896</v>
      </c>
      <c r="BX447" s="17">
        <v>0.23679701984423901</v>
      </c>
      <c r="BY447" s="17"/>
      <c r="BZ447" s="17">
        <v>0.269515869636896</v>
      </c>
      <c r="CA447" s="17">
        <v>0.23679701984423901</v>
      </c>
    </row>
    <row r="448" spans="2:79" x14ac:dyDescent="0.25">
      <c r="B448" t="s">
        <v>263</v>
      </c>
      <c r="C448" s="17">
        <v>0.214840923056803</v>
      </c>
      <c r="D448" s="17">
        <v>0.20802343447711399</v>
      </c>
      <c r="E448" s="17">
        <v>0.21228835233297699</v>
      </c>
      <c r="F448" s="17">
        <v>0.18143491904223699</v>
      </c>
      <c r="G448" s="17">
        <v>0.20780486685664601</v>
      </c>
      <c r="H448" s="17">
        <v>0.27284746479107902</v>
      </c>
      <c r="I448" s="17">
        <v>0.139242733182704</v>
      </c>
      <c r="J448" s="17">
        <v>0.33397643687150302</v>
      </c>
      <c r="K448" s="17">
        <v>0.222312048979495</v>
      </c>
      <c r="L448" s="17">
        <v>0.240189493377756</v>
      </c>
      <c r="M448" s="17"/>
      <c r="N448" s="17">
        <v>0.2208721045682</v>
      </c>
      <c r="O448" s="17">
        <v>0.136235389885285</v>
      </c>
      <c r="P448" s="17">
        <v>0.13495269164245599</v>
      </c>
      <c r="Q448" s="17">
        <v>0.16072790330638001</v>
      </c>
      <c r="R448" s="17"/>
      <c r="S448" s="17">
        <v>0.22821151996082401</v>
      </c>
      <c r="T448" s="17">
        <v>0.142875984950075</v>
      </c>
      <c r="U448" s="17">
        <v>0.26662883201925103</v>
      </c>
      <c r="V448" s="17">
        <v>0.22442276559295701</v>
      </c>
      <c r="W448" s="17">
        <v>0.190367304096347</v>
      </c>
      <c r="X448" s="17">
        <v>0.17436335440266301</v>
      </c>
      <c r="Y448" s="17">
        <v>0.23207265654041601</v>
      </c>
      <c r="Z448" s="17"/>
      <c r="AA448" s="17">
        <v>0.16328462158357401</v>
      </c>
      <c r="AB448" s="17">
        <v>0.241505687867306</v>
      </c>
      <c r="AC448" s="17"/>
      <c r="AD448" s="17">
        <v>0.113414629976418</v>
      </c>
      <c r="AE448" s="17">
        <v>0.192778886700438</v>
      </c>
      <c r="AF448" s="17">
        <v>0.177733877654599</v>
      </c>
      <c r="AG448" s="17"/>
      <c r="AH448" s="17">
        <v>0.158985030115637</v>
      </c>
      <c r="AI448" s="17">
        <v>0.216907803171003</v>
      </c>
      <c r="AJ448" s="17"/>
      <c r="AK448" s="17">
        <v>0.17427021305069501</v>
      </c>
      <c r="AL448" s="17">
        <v>0.24201808207800099</v>
      </c>
      <c r="AM448" s="17"/>
      <c r="AN448" s="17">
        <v>0.21494772577417601</v>
      </c>
      <c r="AO448" s="17">
        <v>0.16072790330638001</v>
      </c>
      <c r="AP448" s="17"/>
      <c r="AQ448" s="17">
        <v>0.19441700610009899</v>
      </c>
      <c r="AR448" s="17">
        <v>0.22013664273244099</v>
      </c>
      <c r="AS448" s="17"/>
      <c r="AT448" s="17">
        <v>0.25602991674847903</v>
      </c>
      <c r="AU448" s="17">
        <v>0.21036003382358301</v>
      </c>
      <c r="AV448" s="17">
        <v>0.14541314029288599</v>
      </c>
      <c r="AW448" s="17">
        <v>0.18379140437439101</v>
      </c>
      <c r="AX448" s="17"/>
      <c r="AY448" s="17">
        <v>0.219663677429183</v>
      </c>
      <c r="AZ448" s="17">
        <v>0.214264490956391</v>
      </c>
      <c r="BA448" s="17"/>
      <c r="BB448" s="17">
        <v>0.189440724361775</v>
      </c>
      <c r="BC448" s="17">
        <v>0.220379870648507</v>
      </c>
      <c r="BD448" s="17"/>
      <c r="BE448" s="17">
        <v>0.168523372877047</v>
      </c>
      <c r="BF448" s="17">
        <v>0.21835582525521099</v>
      </c>
      <c r="BG448" s="17"/>
      <c r="BH448" s="17">
        <v>0.19966962764562701</v>
      </c>
      <c r="BI448" s="17">
        <v>0.21601716861036699</v>
      </c>
      <c r="BJ448" s="17"/>
      <c r="BK448" s="17">
        <v>0.24238383519263401</v>
      </c>
      <c r="BL448" s="17">
        <v>0.21307811943100699</v>
      </c>
      <c r="BM448" s="17"/>
      <c r="BN448" s="17">
        <v>0.40317983856943301</v>
      </c>
      <c r="BO448" s="17">
        <v>0.21085174419814301</v>
      </c>
      <c r="BP448" s="17"/>
      <c r="BQ448" s="17">
        <v>0.199622879851169</v>
      </c>
      <c r="BR448" s="17">
        <v>0.21523056153936301</v>
      </c>
      <c r="BS448" s="17"/>
      <c r="BT448" s="17">
        <v>0.22363116406552699</v>
      </c>
      <c r="BU448" s="17">
        <v>0.21414334663017401</v>
      </c>
      <c r="BV448" s="17"/>
      <c r="BW448" s="17">
        <v>0.16324628602475</v>
      </c>
      <c r="BX448" s="17">
        <v>0.241335983434222</v>
      </c>
      <c r="BY448" s="17"/>
      <c r="BZ448" s="17">
        <v>0.16324628602475</v>
      </c>
      <c r="CA448" s="17">
        <v>0.241335983434222</v>
      </c>
    </row>
    <row r="449" spans="2:79" x14ac:dyDescent="0.25">
      <c r="B449" t="s">
        <v>264</v>
      </c>
      <c r="C449" s="17">
        <v>0.17570579232208</v>
      </c>
      <c r="D449" s="17">
        <v>0.17943714366316299</v>
      </c>
      <c r="E449" s="17">
        <v>0.16761941587598</v>
      </c>
      <c r="F449" s="17">
        <v>0.199161380709479</v>
      </c>
      <c r="G449" s="17">
        <v>0.11426775128444799</v>
      </c>
      <c r="H449" s="17">
        <v>0.195349907152398</v>
      </c>
      <c r="I449" s="17">
        <v>0.17596867116282899</v>
      </c>
      <c r="J449" s="17">
        <v>0.22037173598488799</v>
      </c>
      <c r="K449" s="17">
        <v>0.120487917736339</v>
      </c>
      <c r="L449" s="17">
        <v>0.22840867589342201</v>
      </c>
      <c r="M449" s="17"/>
      <c r="N449" s="17">
        <v>0.16860247719785201</v>
      </c>
      <c r="O449" s="17">
        <v>0.27010691056803299</v>
      </c>
      <c r="P449" s="17">
        <v>0.25114816140398999</v>
      </c>
      <c r="Q449" s="17">
        <v>0.275825548770121</v>
      </c>
      <c r="R449" s="17"/>
      <c r="S449" s="17">
        <v>0.15407929473127199</v>
      </c>
      <c r="T449" s="17">
        <v>0.28056182657815698</v>
      </c>
      <c r="U449" s="17">
        <v>0.15582091825227201</v>
      </c>
      <c r="V449" s="17">
        <v>0.161330277289577</v>
      </c>
      <c r="W449" s="17">
        <v>0.194117963930037</v>
      </c>
      <c r="X449" s="17">
        <v>0.18395482677555</v>
      </c>
      <c r="Y449" s="17">
        <v>0.17244750522839</v>
      </c>
      <c r="Z449" s="17"/>
      <c r="AA449" s="17">
        <v>0.20788013035961</v>
      </c>
      <c r="AB449" s="17">
        <v>0.15906532098901199</v>
      </c>
      <c r="AC449" s="17"/>
      <c r="AD449" s="17">
        <v>0.21029459897386901</v>
      </c>
      <c r="AE449" s="17">
        <v>0.22518458474469999</v>
      </c>
      <c r="AF449" s="17">
        <v>0.21466548564742299</v>
      </c>
      <c r="AG449" s="17"/>
      <c r="AH449" s="17">
        <v>0.264619121499369</v>
      </c>
      <c r="AI449" s="17">
        <v>0.17241566155365201</v>
      </c>
      <c r="AJ449" s="17"/>
      <c r="AK449" s="17">
        <v>0.16857252498422801</v>
      </c>
      <c r="AL449" s="17">
        <v>0.180484164225168</v>
      </c>
      <c r="AM449" s="17"/>
      <c r="AN449" s="17">
        <v>0.175508186235769</v>
      </c>
      <c r="AO449" s="17">
        <v>0.275825548770121</v>
      </c>
      <c r="AP449" s="17"/>
      <c r="AQ449" s="17">
        <v>0.14826253049608801</v>
      </c>
      <c r="AR449" s="17">
        <v>0.182821558701451</v>
      </c>
      <c r="AS449" s="17"/>
      <c r="AT449" s="17">
        <v>0.13495191161390999</v>
      </c>
      <c r="AU449" s="17">
        <v>0.18495752611561</v>
      </c>
      <c r="AV449" s="17">
        <v>0.225770303135502</v>
      </c>
      <c r="AW449" s="17">
        <v>0.26593202712455799</v>
      </c>
      <c r="AX449" s="17"/>
      <c r="AY449" s="17">
        <v>0.15138862124481101</v>
      </c>
      <c r="AZ449" s="17">
        <v>0.17861226379415901</v>
      </c>
      <c r="BA449" s="17"/>
      <c r="BB449" s="17">
        <v>0.192856882478601</v>
      </c>
      <c r="BC449" s="17">
        <v>0.17196995034660201</v>
      </c>
      <c r="BD449" s="17"/>
      <c r="BE449" s="17">
        <v>0.17170338457064699</v>
      </c>
      <c r="BF449" s="17">
        <v>0.176009523235089</v>
      </c>
      <c r="BG449" s="17"/>
      <c r="BH449" s="17">
        <v>0.26267062735033297</v>
      </c>
      <c r="BI449" s="17">
        <v>0.16896332256284</v>
      </c>
      <c r="BJ449" s="17"/>
      <c r="BK449" s="17">
        <v>0.241779959698362</v>
      </c>
      <c r="BL449" s="17">
        <v>0.171476908272058</v>
      </c>
      <c r="BM449" s="17"/>
      <c r="BN449" s="17">
        <v>0.35609234307798499</v>
      </c>
      <c r="BO449" s="17">
        <v>0.17188505133127899</v>
      </c>
      <c r="BP449" s="17"/>
      <c r="BQ449" s="17">
        <v>0.21029833952042601</v>
      </c>
      <c r="BR449" s="17">
        <v>0.17482009450823399</v>
      </c>
      <c r="BS449" s="17"/>
      <c r="BT449" s="17">
        <v>0.17266588355037699</v>
      </c>
      <c r="BU449" s="17">
        <v>0.17594703356861</v>
      </c>
      <c r="BV449" s="17"/>
      <c r="BW449" s="17">
        <v>0.20755830035105</v>
      </c>
      <c r="BX449" s="17">
        <v>0.15934877981174</v>
      </c>
      <c r="BY449" s="17"/>
      <c r="BZ449" s="17">
        <v>0.20755830035105</v>
      </c>
      <c r="CA449" s="17">
        <v>0.15934877981174</v>
      </c>
    </row>
    <row r="450" spans="2:79" x14ac:dyDescent="0.25">
      <c r="B450" t="s">
        <v>265</v>
      </c>
      <c r="C450" s="17">
        <v>0.16814889211021899</v>
      </c>
      <c r="D450" s="17">
        <v>0.13553029586690099</v>
      </c>
      <c r="E450" s="17">
        <v>0.16853364971575199</v>
      </c>
      <c r="F450" s="17">
        <v>0.20608941889156401</v>
      </c>
      <c r="G450" s="17">
        <v>0.106438395947696</v>
      </c>
      <c r="H450" s="17">
        <v>0.14268039186223799</v>
      </c>
      <c r="I450" s="17">
        <v>0.23702104992489101</v>
      </c>
      <c r="J450" s="17">
        <v>0.17412989762492001</v>
      </c>
      <c r="K450" s="17">
        <v>9.4225692128000901E-2</v>
      </c>
      <c r="L450" s="17">
        <v>0.26691253332752202</v>
      </c>
      <c r="M450" s="17"/>
      <c r="N450" s="17">
        <v>0.16549303664507001</v>
      </c>
      <c r="O450" s="17">
        <v>0.204023050085615</v>
      </c>
      <c r="P450" s="17">
        <v>0.186887870231738</v>
      </c>
      <c r="Q450" s="17">
        <v>0.23461940572694201</v>
      </c>
      <c r="R450" s="17"/>
      <c r="S450" s="17">
        <v>0.19736734284643001</v>
      </c>
      <c r="T450" s="17">
        <v>0.22305022878330599</v>
      </c>
      <c r="U450" s="17">
        <v>0.123823016862546</v>
      </c>
      <c r="V450" s="17">
        <v>0.13336001081146701</v>
      </c>
      <c r="W450" s="17">
        <v>0.168480288821788</v>
      </c>
      <c r="X450" s="17">
        <v>0.187735701242464</v>
      </c>
      <c r="Y450" s="17">
        <v>0.19908998975084399</v>
      </c>
      <c r="Z450" s="17"/>
      <c r="AA450" s="17">
        <v>0.18747576229649501</v>
      </c>
      <c r="AB450" s="17">
        <v>0.158153092696489</v>
      </c>
      <c r="AC450" s="17"/>
      <c r="AD450" s="17">
        <v>0.177461484790506</v>
      </c>
      <c r="AE450" s="17">
        <v>0.229567445309799</v>
      </c>
      <c r="AF450" s="17">
        <v>0.18996695603169</v>
      </c>
      <c r="AG450" s="17"/>
      <c r="AH450" s="17">
        <v>0.232512272923529</v>
      </c>
      <c r="AI450" s="17">
        <v>0.165767202643258</v>
      </c>
      <c r="AJ450" s="17"/>
      <c r="AK450" s="17">
        <v>0.146956453019085</v>
      </c>
      <c r="AL450" s="17">
        <v>0.1823451013247</v>
      </c>
      <c r="AM450" s="17"/>
      <c r="AN450" s="17">
        <v>0.16801769944139</v>
      </c>
      <c r="AO450" s="17">
        <v>0.23461940572694201</v>
      </c>
      <c r="AP450" s="17"/>
      <c r="AQ450" s="17">
        <v>0.154313086137988</v>
      </c>
      <c r="AR450" s="17">
        <v>0.171736379763579</v>
      </c>
      <c r="AS450" s="17"/>
      <c r="AT450" s="17">
        <v>0.128236913315291</v>
      </c>
      <c r="AU450" s="17">
        <v>0.19392461443656001</v>
      </c>
      <c r="AV450" s="17">
        <v>0.18437580523882399</v>
      </c>
      <c r="AW450" s="17">
        <v>0.26248935457259498</v>
      </c>
      <c r="AX450" s="17"/>
      <c r="AY450" s="17">
        <v>0.14732319891308801</v>
      </c>
      <c r="AZ450" s="17">
        <v>0.17063805020230799</v>
      </c>
      <c r="BA450" s="17"/>
      <c r="BB450" s="17">
        <v>0.18893107263160899</v>
      </c>
      <c r="BC450" s="17">
        <v>0.163621535339983</v>
      </c>
      <c r="BD450" s="17"/>
      <c r="BE450" s="17">
        <v>0.19553006964411199</v>
      </c>
      <c r="BF450" s="17">
        <v>0.16607101534999799</v>
      </c>
      <c r="BG450" s="17"/>
      <c r="BH450" s="17">
        <v>0.24404482444494499</v>
      </c>
      <c r="BI450" s="17">
        <v>0.16226460533556999</v>
      </c>
      <c r="BJ450" s="17"/>
      <c r="BK450" s="17">
        <v>0.18375607181569301</v>
      </c>
      <c r="BL450" s="17">
        <v>0.16715000016888801</v>
      </c>
      <c r="BM450" s="17"/>
      <c r="BN450" s="17">
        <v>0.22866993839840699</v>
      </c>
      <c r="BO450" s="17">
        <v>0.16686700473341301</v>
      </c>
      <c r="BP450" s="17"/>
      <c r="BQ450" s="17">
        <v>0.18797502403199701</v>
      </c>
      <c r="BR450" s="17">
        <v>0.16764126942492</v>
      </c>
      <c r="BS450" s="17"/>
      <c r="BT450" s="17">
        <v>0.222450524840338</v>
      </c>
      <c r="BU450" s="17">
        <v>0.16383962017075501</v>
      </c>
      <c r="BV450" s="17"/>
      <c r="BW450" s="17">
        <v>0.18724973129977901</v>
      </c>
      <c r="BX450" s="17">
        <v>0.15834016165491199</v>
      </c>
      <c r="BY450" s="17"/>
      <c r="BZ450" s="17">
        <v>0.18724973129977901</v>
      </c>
      <c r="CA450" s="17">
        <v>0.15834016165491199</v>
      </c>
    </row>
    <row r="451" spans="2:79" x14ac:dyDescent="0.25">
      <c r="B451" t="s">
        <v>266</v>
      </c>
      <c r="C451" s="17">
        <v>0.15853136619689501</v>
      </c>
      <c r="D451" s="17">
        <v>0.14905161212561399</v>
      </c>
      <c r="E451" s="17">
        <v>0.1365481649203</v>
      </c>
      <c r="F451" s="17">
        <v>0.19416876370521599</v>
      </c>
      <c r="G451" s="17">
        <v>0.13193509106537599</v>
      </c>
      <c r="H451" s="17">
        <v>0.14989861183720499</v>
      </c>
      <c r="I451" s="17">
        <v>0.200853520616249</v>
      </c>
      <c r="J451" s="17">
        <v>0.15969770101113701</v>
      </c>
      <c r="K451" s="17">
        <v>9.0826576956802005E-2</v>
      </c>
      <c r="L451" s="17">
        <v>0.17881040755804301</v>
      </c>
      <c r="M451" s="17"/>
      <c r="N451" s="17">
        <v>0.15203785631765601</v>
      </c>
      <c r="O451" s="17">
        <v>0.225270105136812</v>
      </c>
      <c r="P451" s="17">
        <v>0.33006262594581598</v>
      </c>
      <c r="Q451" s="17">
        <v>0.34037929815638501</v>
      </c>
      <c r="R451" s="17"/>
      <c r="S451" s="17">
        <v>0.157916025606361</v>
      </c>
      <c r="T451" s="17">
        <v>0.16344537126429701</v>
      </c>
      <c r="U451" s="17">
        <v>0.15606692922242499</v>
      </c>
      <c r="V451" s="17">
        <v>0.11595308801619</v>
      </c>
      <c r="W451" s="17">
        <v>0.19783639283784299</v>
      </c>
      <c r="X451" s="17">
        <v>0.24544601552272499</v>
      </c>
      <c r="Y451" s="17">
        <v>0.18259030110379501</v>
      </c>
      <c r="Z451" s="17"/>
      <c r="AA451" s="17">
        <v>0.211403632929343</v>
      </c>
      <c r="AB451" s="17">
        <v>0.13118598809309701</v>
      </c>
      <c r="AC451" s="17"/>
      <c r="AD451" s="17">
        <v>0.26415463508402098</v>
      </c>
      <c r="AE451" s="17">
        <v>0.207886578043286</v>
      </c>
      <c r="AF451" s="17">
        <v>0.18658370167357899</v>
      </c>
      <c r="AG451" s="17"/>
      <c r="AH451" s="17">
        <v>0.31720859942317398</v>
      </c>
      <c r="AI451" s="17">
        <v>0.15265970609691201</v>
      </c>
      <c r="AJ451" s="17"/>
      <c r="AK451" s="17">
        <v>0.13729452710863899</v>
      </c>
      <c r="AL451" s="17">
        <v>0.17275731770038599</v>
      </c>
      <c r="AM451" s="17"/>
      <c r="AN451" s="17">
        <v>0.15817245343668501</v>
      </c>
      <c r="AO451" s="17">
        <v>0.34037929815638501</v>
      </c>
      <c r="AP451" s="17"/>
      <c r="AQ451" s="17">
        <v>0.18981183822617501</v>
      </c>
      <c r="AR451" s="17">
        <v>0.15042064916157599</v>
      </c>
      <c r="AS451" s="17"/>
      <c r="AT451" s="17">
        <v>0.11008827502384699</v>
      </c>
      <c r="AU451" s="17">
        <v>0.17356804412759499</v>
      </c>
      <c r="AV451" s="17">
        <v>0.208960055733906</v>
      </c>
      <c r="AW451" s="17">
        <v>0.29785818282866</v>
      </c>
      <c r="AX451" s="17"/>
      <c r="AY451" s="17">
        <v>0.18182579620365799</v>
      </c>
      <c r="AZ451" s="17">
        <v>0.15574713623618699</v>
      </c>
      <c r="BA451" s="17"/>
      <c r="BB451" s="17">
        <v>0.19509691987413599</v>
      </c>
      <c r="BC451" s="17">
        <v>0.15055057684494699</v>
      </c>
      <c r="BD451" s="17"/>
      <c r="BE451" s="17">
        <v>0.191893322913371</v>
      </c>
      <c r="BF451" s="17">
        <v>0.155999625754</v>
      </c>
      <c r="BG451" s="17"/>
      <c r="BH451" s="17">
        <v>0.22744245201021401</v>
      </c>
      <c r="BI451" s="17">
        <v>0.15318862148839599</v>
      </c>
      <c r="BJ451" s="17"/>
      <c r="BK451" s="17">
        <v>0.201912897046261</v>
      </c>
      <c r="BL451" s="17">
        <v>0.15575485805219599</v>
      </c>
      <c r="BM451" s="17"/>
      <c r="BN451" s="17">
        <v>0.32184184817677602</v>
      </c>
      <c r="BO451" s="17">
        <v>0.15507231090639101</v>
      </c>
      <c r="BP451" s="17"/>
      <c r="BQ451" s="17">
        <v>0.20992978702453199</v>
      </c>
      <c r="BR451" s="17">
        <v>0.15721537553852699</v>
      </c>
      <c r="BS451" s="17"/>
      <c r="BT451" s="17">
        <v>0.21710860575004201</v>
      </c>
      <c r="BU451" s="17">
        <v>0.15388279041737599</v>
      </c>
      <c r="BV451" s="17"/>
      <c r="BW451" s="17">
        <v>0.21076886285152999</v>
      </c>
      <c r="BX451" s="17">
        <v>0.13170618227380801</v>
      </c>
      <c r="BY451" s="17"/>
      <c r="BZ451" s="17">
        <v>0.21076886285152999</v>
      </c>
      <c r="CA451" s="17">
        <v>0.13170618227380801</v>
      </c>
    </row>
    <row r="452" spans="2:79" x14ac:dyDescent="0.25">
      <c r="B452" t="s">
        <v>267</v>
      </c>
      <c r="C452" s="17">
        <v>0.13837734443482499</v>
      </c>
      <c r="D452" s="17">
        <v>0.15713057062162999</v>
      </c>
      <c r="E452" s="17">
        <v>0.173054215795446</v>
      </c>
      <c r="F452" s="17">
        <v>0.150090764747533</v>
      </c>
      <c r="G452" s="17">
        <v>8.7445042339722695E-2</v>
      </c>
      <c r="H452" s="17">
        <v>0.13920512722599601</v>
      </c>
      <c r="I452" s="17">
        <v>0.197378791455943</v>
      </c>
      <c r="J452" s="17">
        <v>6.2845093006323197E-2</v>
      </c>
      <c r="K452" s="17">
        <v>4.8231861795359897E-2</v>
      </c>
      <c r="L452" s="17">
        <v>9.6166692276880295E-2</v>
      </c>
      <c r="M452" s="17"/>
      <c r="N452" s="17">
        <v>0.13493692428251</v>
      </c>
      <c r="O452" s="17">
        <v>0.17894623322183001</v>
      </c>
      <c r="P452" s="17">
        <v>0.19513566762884901</v>
      </c>
      <c r="Q452" s="17">
        <v>0.24421091164578099</v>
      </c>
      <c r="R452" s="17"/>
      <c r="S452" s="17">
        <v>0.14174074362835201</v>
      </c>
      <c r="T452" s="17">
        <v>0.239360132528768</v>
      </c>
      <c r="U452" s="17">
        <v>0.128710263171182</v>
      </c>
      <c r="V452" s="17">
        <v>0.10947339492767</v>
      </c>
      <c r="W452" s="17">
        <v>0.17645549743064101</v>
      </c>
      <c r="X452" s="17">
        <v>0.13992478433213201</v>
      </c>
      <c r="Y452" s="17">
        <v>0.158398196284434</v>
      </c>
      <c r="Z452" s="17"/>
      <c r="AA452" s="17">
        <v>0.17213979728524301</v>
      </c>
      <c r="AB452" s="17">
        <v>0.120915504873863</v>
      </c>
      <c r="AC452" s="17"/>
      <c r="AD452" s="17">
        <v>0.19414768060267501</v>
      </c>
      <c r="AE452" s="17">
        <v>0.27012343126651001</v>
      </c>
      <c r="AF452" s="17">
        <v>0.14084402444085001</v>
      </c>
      <c r="AG452" s="17"/>
      <c r="AH452" s="17">
        <v>0.31728726780410499</v>
      </c>
      <c r="AI452" s="17">
        <v>0.13175699797944901</v>
      </c>
      <c r="AJ452" s="17"/>
      <c r="AK452" s="17">
        <v>0.12881971343555701</v>
      </c>
      <c r="AL452" s="17">
        <v>0.14477972826034599</v>
      </c>
      <c r="AM452" s="17"/>
      <c r="AN452" s="17">
        <v>0.13816846101601801</v>
      </c>
      <c r="AO452" s="17">
        <v>0.24421091164578099</v>
      </c>
      <c r="AP452" s="17"/>
      <c r="AQ452" s="17">
        <v>0.17376189152163499</v>
      </c>
      <c r="AR452" s="17">
        <v>0.12920248132612799</v>
      </c>
      <c r="AS452" s="17"/>
      <c r="AT452" s="17">
        <v>9.5081214490340502E-2</v>
      </c>
      <c r="AU452" s="17">
        <v>0.15536065969329599</v>
      </c>
      <c r="AV452" s="17">
        <v>0.16573782462454101</v>
      </c>
      <c r="AW452" s="17">
        <v>0.35574717972152298</v>
      </c>
      <c r="AX452" s="17"/>
      <c r="AY452" s="17">
        <v>0.170986612937847</v>
      </c>
      <c r="AZ452" s="17">
        <v>0.13447977311255899</v>
      </c>
      <c r="BA452" s="17"/>
      <c r="BB452" s="17">
        <v>0.17156223680083801</v>
      </c>
      <c r="BC452" s="17">
        <v>0.13114635893030499</v>
      </c>
      <c r="BD452" s="17"/>
      <c r="BE452" s="17">
        <v>0.21907969715120801</v>
      </c>
      <c r="BF452" s="17">
        <v>0.13225308104268499</v>
      </c>
      <c r="BG452" s="17"/>
      <c r="BH452" s="17">
        <v>0.20141870248538701</v>
      </c>
      <c r="BI452" s="17">
        <v>0.133489685531094</v>
      </c>
      <c r="BJ452" s="17"/>
      <c r="BK452" s="17">
        <v>0.223720419834644</v>
      </c>
      <c r="BL452" s="17">
        <v>0.13291521022005801</v>
      </c>
      <c r="BM452" s="17"/>
      <c r="BN452" s="17">
        <v>0.29187487784682198</v>
      </c>
      <c r="BO452" s="17">
        <v>0.13512613576413099</v>
      </c>
      <c r="BP452" s="17"/>
      <c r="BQ452" s="17">
        <v>0.274872227737324</v>
      </c>
      <c r="BR452" s="17">
        <v>0.13488256797187601</v>
      </c>
      <c r="BS452" s="17"/>
      <c r="BT452" s="17">
        <v>0.19697672789443499</v>
      </c>
      <c r="BU452" s="17">
        <v>0.133727011357965</v>
      </c>
      <c r="BV452" s="17"/>
      <c r="BW452" s="17">
        <v>0.17172211444539601</v>
      </c>
      <c r="BX452" s="17">
        <v>0.12125402027707601</v>
      </c>
      <c r="BY452" s="17"/>
      <c r="BZ452" s="17">
        <v>0.17172211444539601</v>
      </c>
      <c r="CA452" s="17">
        <v>0.12125402027707601</v>
      </c>
    </row>
    <row r="453" spans="2:79" x14ac:dyDescent="0.25">
      <c r="B453" t="s">
        <v>268</v>
      </c>
      <c r="C453" s="17">
        <v>0.11427354835635301</v>
      </c>
      <c r="D453" s="17">
        <v>9.5118120624554298E-2</v>
      </c>
      <c r="E453" s="17">
        <v>9.2460464123422403E-2</v>
      </c>
      <c r="F453" s="17">
        <v>0.22667327244368901</v>
      </c>
      <c r="G453" s="17">
        <v>4.7041188112085498E-2</v>
      </c>
      <c r="H453" s="17">
        <v>0.13307722105768199</v>
      </c>
      <c r="I453" s="17">
        <v>0.13622366886533599</v>
      </c>
      <c r="J453" s="17">
        <v>8.1964752443742198E-2</v>
      </c>
      <c r="K453" s="17">
        <v>4.2751675765143902E-2</v>
      </c>
      <c r="L453" s="17">
        <v>8.0996421967570301E-2</v>
      </c>
      <c r="M453" s="17"/>
      <c r="N453" s="17">
        <v>0.111710162659408</v>
      </c>
      <c r="O453" s="17">
        <v>0.13883105132722301</v>
      </c>
      <c r="P453" s="17">
        <v>0.20127496123007299</v>
      </c>
      <c r="Q453" s="17">
        <v>0.145484277212722</v>
      </c>
      <c r="R453" s="17"/>
      <c r="S453" s="17">
        <v>0.13918824217045001</v>
      </c>
      <c r="T453" s="17">
        <v>0.134955890592761</v>
      </c>
      <c r="U453" s="17">
        <v>0.118203713221089</v>
      </c>
      <c r="V453" s="17">
        <v>9.8347032945660301E-2</v>
      </c>
      <c r="W453" s="17">
        <v>8.3858357878051501E-2</v>
      </c>
      <c r="X453" s="17">
        <v>0.13436144501175201</v>
      </c>
      <c r="Y453" s="17">
        <v>9.1541857477153099E-2</v>
      </c>
      <c r="Z453" s="17"/>
      <c r="AA453" s="17">
        <v>0.164613959967743</v>
      </c>
      <c r="AB453" s="17">
        <v>8.8237638143154495E-2</v>
      </c>
      <c r="AC453" s="17"/>
      <c r="AD453" s="17">
        <v>0.153881791538234</v>
      </c>
      <c r="AE453" s="17">
        <v>0.186399016015066</v>
      </c>
      <c r="AF453" s="17">
        <v>0.16775141483515099</v>
      </c>
      <c r="AG453" s="17"/>
      <c r="AH453" s="17">
        <v>0.25965053377875902</v>
      </c>
      <c r="AI453" s="17">
        <v>0.108894047923905</v>
      </c>
      <c r="AJ453" s="17"/>
      <c r="AK453" s="17">
        <v>0.127128623979926</v>
      </c>
      <c r="AL453" s="17">
        <v>0.10566230062618601</v>
      </c>
      <c r="AM453" s="17"/>
      <c r="AN453" s="17">
        <v>0.114211947827156</v>
      </c>
      <c r="AO453" s="17">
        <v>0.145484277212722</v>
      </c>
      <c r="AP453" s="17"/>
      <c r="AQ453" s="17">
        <v>0.126529474358132</v>
      </c>
      <c r="AR453" s="17">
        <v>0.111095707954418</v>
      </c>
      <c r="AS453" s="17"/>
      <c r="AT453" s="17">
        <v>6.8958561709836705E-2</v>
      </c>
      <c r="AU453" s="17">
        <v>0.12786946398239499</v>
      </c>
      <c r="AV453" s="17">
        <v>0.15937767197191799</v>
      </c>
      <c r="AW453" s="17">
        <v>0.25051182905205899</v>
      </c>
      <c r="AX453" s="17"/>
      <c r="AY453" s="17">
        <v>0.181843412714666</v>
      </c>
      <c r="AZ453" s="17">
        <v>0.10619736702318699</v>
      </c>
      <c r="BA453" s="17"/>
      <c r="BB453" s="17">
        <v>0.131809024363507</v>
      </c>
      <c r="BC453" s="17">
        <v>0.11043987607201999</v>
      </c>
      <c r="BD453" s="17"/>
      <c r="BE453" s="17">
        <v>0.13570760667942899</v>
      </c>
      <c r="BF453" s="17">
        <v>0.112646980922881</v>
      </c>
      <c r="BG453" s="17"/>
      <c r="BH453" s="17">
        <v>0.118799086345227</v>
      </c>
      <c r="BI453" s="17">
        <v>0.113922678915568</v>
      </c>
      <c r="BJ453" s="17"/>
      <c r="BK453" s="17">
        <v>0.154834841851687</v>
      </c>
      <c r="BL453" s="17">
        <v>0.11167754126429399</v>
      </c>
      <c r="BM453" s="17"/>
      <c r="BN453" s="17">
        <v>0.21024201993786301</v>
      </c>
      <c r="BO453" s="17">
        <v>0.11224085427988501</v>
      </c>
      <c r="BP453" s="17"/>
      <c r="BQ453" s="17">
        <v>0.30249164256689298</v>
      </c>
      <c r="BR453" s="17">
        <v>0.109454465401498</v>
      </c>
      <c r="BS453" s="17"/>
      <c r="BT453" s="17">
        <v>0.112755651895904</v>
      </c>
      <c r="BU453" s="17">
        <v>0.114394005666661</v>
      </c>
      <c r="BV453" s="17"/>
      <c r="BW453" s="17">
        <v>0.16465990410075301</v>
      </c>
      <c r="BX453" s="17">
        <v>8.8398968856615398E-2</v>
      </c>
      <c r="BY453" s="17"/>
      <c r="BZ453" s="17">
        <v>0.16465990410075301</v>
      </c>
      <c r="CA453" s="17">
        <v>8.8398968856615398E-2</v>
      </c>
    </row>
    <row r="454" spans="2:79" x14ac:dyDescent="0.25">
      <c r="B454" t="s">
        <v>115</v>
      </c>
      <c r="C454" s="17">
        <v>0.186395453164756</v>
      </c>
      <c r="D454" s="17">
        <v>0.18762330715502901</v>
      </c>
      <c r="E454" s="17">
        <v>0.192207737401695</v>
      </c>
      <c r="F454" s="17">
        <v>0.15104162410397301</v>
      </c>
      <c r="G454" s="17">
        <v>0.32393660601783197</v>
      </c>
      <c r="H454" s="17">
        <v>0.144691677581128</v>
      </c>
      <c r="I454" s="17">
        <v>0.100065924210457</v>
      </c>
      <c r="J454" s="17">
        <v>0.17581118853660299</v>
      </c>
      <c r="K454" s="17">
        <v>0.314894920613907</v>
      </c>
      <c r="L454" s="17">
        <v>0.15159460209570499</v>
      </c>
      <c r="M454" s="17"/>
      <c r="N454" s="17">
        <v>0.189448967519314</v>
      </c>
      <c r="O454" s="17">
        <v>0.150756924460236</v>
      </c>
      <c r="P454" s="17">
        <v>0.12326679275612901</v>
      </c>
      <c r="Q454" s="17">
        <v>0.14410413855919399</v>
      </c>
      <c r="R454" s="17"/>
      <c r="S454" s="17">
        <v>0.16647627372820301</v>
      </c>
      <c r="T454" s="17">
        <v>0.123045369644474</v>
      </c>
      <c r="U454" s="17">
        <v>0.18237730796201501</v>
      </c>
      <c r="V454" s="17">
        <v>0.22782515259935701</v>
      </c>
      <c r="W454" s="17">
        <v>0.16379562871085901</v>
      </c>
      <c r="X454" s="17">
        <v>0.11506074889593799</v>
      </c>
      <c r="Y454" s="17">
        <v>0.20268061767232101</v>
      </c>
      <c r="Z454" s="17"/>
      <c r="AA454" s="17">
        <v>0.12659101614934901</v>
      </c>
      <c r="AB454" s="17">
        <v>0.21732612899045201</v>
      </c>
      <c r="AC454" s="17"/>
      <c r="AD454" s="17">
        <v>0.129467826463004</v>
      </c>
      <c r="AE454" s="17">
        <v>0.14888285970866999</v>
      </c>
      <c r="AF454" s="17">
        <v>0.120513030663068</v>
      </c>
      <c r="AG454" s="17"/>
      <c r="AH454" s="17">
        <v>5.41733359049099E-2</v>
      </c>
      <c r="AI454" s="17">
        <v>0.19128817352838101</v>
      </c>
      <c r="AJ454" s="17"/>
      <c r="AK454" s="17">
        <v>0.195190940237495</v>
      </c>
      <c r="AL454" s="17">
        <v>0.18050360777164501</v>
      </c>
      <c r="AM454" s="17"/>
      <c r="AN454" s="17">
        <v>0.18647892341538999</v>
      </c>
      <c r="AO454" s="17">
        <v>0.14410413855919399</v>
      </c>
      <c r="AP454" s="17"/>
      <c r="AQ454" s="17">
        <v>0.16292455181628199</v>
      </c>
      <c r="AR454" s="17">
        <v>0.192481225758698</v>
      </c>
      <c r="AS454" s="17"/>
      <c r="AT454" s="17">
        <v>0.28139804076769998</v>
      </c>
      <c r="AU454" s="17">
        <v>0.13258865199345801</v>
      </c>
      <c r="AV454" s="17">
        <v>0.11225030224388199</v>
      </c>
      <c r="AW454" s="17">
        <v>0.157927977994894</v>
      </c>
      <c r="AX454" s="17"/>
      <c r="AY454" s="17">
        <v>0.181746636624599</v>
      </c>
      <c r="AZ454" s="17">
        <v>0.18695109562045001</v>
      </c>
      <c r="BA454" s="17"/>
      <c r="BB454" s="17">
        <v>0.11486523971048899</v>
      </c>
      <c r="BC454" s="17">
        <v>0.20198829733199999</v>
      </c>
      <c r="BD454" s="17"/>
      <c r="BE454" s="17">
        <v>0.16011927276649701</v>
      </c>
      <c r="BF454" s="17">
        <v>0.18838947495323899</v>
      </c>
      <c r="BG454" s="17"/>
      <c r="BH454" s="17">
        <v>0.12615059678587801</v>
      </c>
      <c r="BI454" s="17">
        <v>0.19106629652520599</v>
      </c>
      <c r="BJ454" s="17"/>
      <c r="BK454" s="17">
        <v>0.11675564328489001</v>
      </c>
      <c r="BL454" s="17">
        <v>0.190852545746346</v>
      </c>
      <c r="BM454" s="17"/>
      <c r="BN454" s="17">
        <v>3.10134946467218E-2</v>
      </c>
      <c r="BO454" s="17">
        <v>0.18968657556636001</v>
      </c>
      <c r="BP454" s="17"/>
      <c r="BQ454" s="17">
        <v>7.0923578167177995E-2</v>
      </c>
      <c r="BR454" s="17">
        <v>0.18935196245734001</v>
      </c>
      <c r="BS454" s="17"/>
      <c r="BT454" s="17">
        <v>9.8373285753051695E-2</v>
      </c>
      <c r="BU454" s="17">
        <v>0.19338072113935201</v>
      </c>
      <c r="BV454" s="17"/>
      <c r="BW454" s="17">
        <v>0.12652449697631801</v>
      </c>
      <c r="BX454" s="17">
        <v>0.21714059820921</v>
      </c>
      <c r="BY454" s="17"/>
      <c r="BZ454" s="17">
        <v>0.12652449697631801</v>
      </c>
      <c r="CA454" s="17">
        <v>0.21714059820921</v>
      </c>
    </row>
    <row r="455" spans="2:79" x14ac:dyDescent="0.25">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c r="CA455" s="17"/>
    </row>
    <row r="456" spans="2:79" x14ac:dyDescent="0.25">
      <c r="B456" s="6" t="s">
        <v>282</v>
      </c>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c r="CA456" s="17"/>
    </row>
    <row r="457" spans="2:79" x14ac:dyDescent="0.25">
      <c r="B457" s="24" t="s">
        <v>77</v>
      </c>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c r="CA457" s="17"/>
    </row>
    <row r="458" spans="2:79" x14ac:dyDescent="0.25">
      <c r="B458" t="s">
        <v>278</v>
      </c>
      <c r="C458" s="17">
        <v>0.17816939513863</v>
      </c>
      <c r="D458" s="17">
        <v>0.178433519664838</v>
      </c>
      <c r="E458" s="17">
        <v>0.229867494333163</v>
      </c>
      <c r="F458" s="17">
        <v>0.15766029584587199</v>
      </c>
      <c r="G458" s="17">
        <v>0.20402729924935201</v>
      </c>
      <c r="H458" s="17">
        <v>0.15881641098901</v>
      </c>
      <c r="I458" s="17">
        <v>0.15388358828340801</v>
      </c>
      <c r="J458" s="17">
        <v>0.17836809579611099</v>
      </c>
      <c r="K458" s="17">
        <v>0.157192231703456</v>
      </c>
      <c r="L458" s="17">
        <v>0.152368568611748</v>
      </c>
      <c r="M458" s="17"/>
      <c r="N458" s="17">
        <v>0.17922774682117201</v>
      </c>
      <c r="O458" s="17">
        <v>0.16603349261224401</v>
      </c>
      <c r="P458" s="17">
        <v>0.15490278513292999</v>
      </c>
      <c r="Q458" s="17">
        <v>0.16374871963332899</v>
      </c>
      <c r="R458" s="17"/>
      <c r="S458" s="17">
        <v>0.17813663165146901</v>
      </c>
      <c r="T458" s="17">
        <v>0.17624983683668599</v>
      </c>
      <c r="U458" s="17">
        <v>0.19601480666953</v>
      </c>
      <c r="V458" s="17">
        <v>0.18003899225089201</v>
      </c>
      <c r="W458" s="17">
        <v>0.16767085032058399</v>
      </c>
      <c r="X458" s="17">
        <v>0.15355708949254401</v>
      </c>
      <c r="Y458" s="17">
        <v>0.20690409594730599</v>
      </c>
      <c r="Z458" s="17"/>
      <c r="AA458" s="17">
        <v>0.146757381429996</v>
      </c>
      <c r="AB458" s="17">
        <v>0.194415594610482</v>
      </c>
      <c r="AC458" s="17"/>
      <c r="AD458" s="17">
        <v>0.14135616749634899</v>
      </c>
      <c r="AE458" s="17">
        <v>0.22251647900691399</v>
      </c>
      <c r="AF458" s="17">
        <v>0.129935731763583</v>
      </c>
      <c r="AG458" s="17"/>
      <c r="AH458" s="17">
        <v>7.4151244479447695E-2</v>
      </c>
      <c r="AI458" s="17">
        <v>0.18201846165234101</v>
      </c>
      <c r="AJ458" s="17"/>
      <c r="AK458" s="17">
        <v>0.14845995481086</v>
      </c>
      <c r="AL458" s="17">
        <v>0.198070900044436</v>
      </c>
      <c r="AM458" s="17"/>
      <c r="AN458" s="17">
        <v>0.178197857185979</v>
      </c>
      <c r="AO458" s="17">
        <v>0.16374871963332899</v>
      </c>
      <c r="AP458" s="17"/>
      <c r="AQ458" s="17">
        <v>0.140513798721559</v>
      </c>
      <c r="AR458" s="17">
        <v>0.18793311887813</v>
      </c>
      <c r="AS458" s="17"/>
      <c r="AT458" s="17">
        <v>0.235629316889125</v>
      </c>
      <c r="AU458" s="17">
        <v>0.161771713447769</v>
      </c>
      <c r="AV458" s="17">
        <v>0.109149739578316</v>
      </c>
      <c r="AW458" s="17">
        <v>7.39009292760303E-2</v>
      </c>
      <c r="AX458" s="17"/>
      <c r="AY458" s="17">
        <v>0.143197056252577</v>
      </c>
      <c r="AZ458" s="17">
        <v>0.18234940871673899</v>
      </c>
      <c r="BA458" s="17"/>
      <c r="BB458" s="17">
        <v>0.13955587093810401</v>
      </c>
      <c r="BC458" s="17">
        <v>0.18658776928044199</v>
      </c>
      <c r="BD458" s="17"/>
      <c r="BE458" s="17">
        <v>0.14517885955423701</v>
      </c>
      <c r="BF458" s="17">
        <v>0.18067294952788901</v>
      </c>
      <c r="BG458" s="17"/>
      <c r="BH458" s="17">
        <v>0.135954515044173</v>
      </c>
      <c r="BI458" s="17">
        <v>0.181442356587178</v>
      </c>
      <c r="BJ458" s="17"/>
      <c r="BK458" s="17">
        <v>0.21372782842653601</v>
      </c>
      <c r="BL458" s="17">
        <v>0.17589358149850301</v>
      </c>
      <c r="BM458" s="17"/>
      <c r="BN458" s="17">
        <v>0.31377490524434198</v>
      </c>
      <c r="BO458" s="17">
        <v>0.17529715478108601</v>
      </c>
      <c r="BP458" s="17"/>
      <c r="BQ458" s="17">
        <v>0.18502440691456101</v>
      </c>
      <c r="BR458" s="17">
        <v>0.17799388135211999</v>
      </c>
      <c r="BS458" s="17"/>
      <c r="BT458" s="17">
        <v>0.154290846990109</v>
      </c>
      <c r="BU458" s="17">
        <v>0.180064350268303</v>
      </c>
      <c r="BV458" s="17"/>
      <c r="BW458" s="17">
        <v>0.146674257929614</v>
      </c>
      <c r="BX458" s="17">
        <v>0.19434288932232899</v>
      </c>
      <c r="BY458" s="17"/>
      <c r="BZ458" s="17">
        <v>0.146674257929614</v>
      </c>
      <c r="CA458" s="17">
        <v>0.19434288932232899</v>
      </c>
    </row>
    <row r="459" spans="2:79" x14ac:dyDescent="0.25">
      <c r="B459" t="s">
        <v>279</v>
      </c>
      <c r="C459" s="17">
        <v>0.49042126624409399</v>
      </c>
      <c r="D459" s="17">
        <v>0.44726534079012098</v>
      </c>
      <c r="E459" s="17">
        <v>0.41431059049658397</v>
      </c>
      <c r="F459" s="17">
        <v>0.51084660013691896</v>
      </c>
      <c r="G459" s="17">
        <v>0.34932194770069003</v>
      </c>
      <c r="H459" s="17">
        <v>0.60862009048474297</v>
      </c>
      <c r="I459" s="17">
        <v>0.54811370588974595</v>
      </c>
      <c r="J459" s="17">
        <v>0.50819160708940403</v>
      </c>
      <c r="K459" s="17">
        <v>0.59605727817064502</v>
      </c>
      <c r="L459" s="17">
        <v>0.57909274954174506</v>
      </c>
      <c r="M459" s="17"/>
      <c r="N459" s="17">
        <v>0.48323535904770898</v>
      </c>
      <c r="O459" s="17">
        <v>0.56713910822080305</v>
      </c>
      <c r="P459" s="17">
        <v>0.66659710182474397</v>
      </c>
      <c r="Q459" s="17">
        <v>0.67170054360933595</v>
      </c>
      <c r="R459" s="17"/>
      <c r="S459" s="17">
        <v>0.52138381833263603</v>
      </c>
      <c r="T459" s="17">
        <v>0.56114876024540195</v>
      </c>
      <c r="U459" s="17">
        <v>0.54744013718189899</v>
      </c>
      <c r="V459" s="17">
        <v>0.43126196529225802</v>
      </c>
      <c r="W459" s="17">
        <v>0.517808578620639</v>
      </c>
      <c r="X459" s="17">
        <v>0.57646127206909004</v>
      </c>
      <c r="Y459" s="17">
        <v>0.50341686835848498</v>
      </c>
      <c r="Z459" s="17"/>
      <c r="AA459" s="17">
        <v>0.64292530159100902</v>
      </c>
      <c r="AB459" s="17">
        <v>0.41154663561742799</v>
      </c>
      <c r="AC459" s="17"/>
      <c r="AD459" s="17">
        <v>0.66511698350348503</v>
      </c>
      <c r="AE459" s="17">
        <v>0.64464817678492703</v>
      </c>
      <c r="AF459" s="17">
        <v>0.62392045035116594</v>
      </c>
      <c r="AG459" s="17"/>
      <c r="AH459" s="17">
        <v>0.86183077235390304</v>
      </c>
      <c r="AI459" s="17">
        <v>0.47667770433897</v>
      </c>
      <c r="AJ459" s="17"/>
      <c r="AK459" s="17">
        <v>0.53314093064436896</v>
      </c>
      <c r="AL459" s="17">
        <v>0.46180458409670999</v>
      </c>
      <c r="AM459" s="17"/>
      <c r="AN459" s="17">
        <v>0.490063475835884</v>
      </c>
      <c r="AO459" s="17">
        <v>0.67170054360933595</v>
      </c>
      <c r="AP459" s="17"/>
      <c r="AQ459" s="17">
        <v>0.62472572007997196</v>
      </c>
      <c r="AR459" s="17">
        <v>0.45559744962693299</v>
      </c>
      <c r="AS459" s="17"/>
      <c r="AT459" s="17">
        <v>0.25413638377833098</v>
      </c>
      <c r="AU459" s="17">
        <v>0.55618711803152698</v>
      </c>
      <c r="AV459" s="17">
        <v>0.77976213471316103</v>
      </c>
      <c r="AW459" s="17">
        <v>0.87613712383063602</v>
      </c>
      <c r="AX459" s="17"/>
      <c r="AY459" s="17">
        <v>0.57035547843751699</v>
      </c>
      <c r="AZ459" s="17">
        <v>0.48086725576133599</v>
      </c>
      <c r="BA459" s="17"/>
      <c r="BB459" s="17">
        <v>0.66651814670617404</v>
      </c>
      <c r="BC459" s="17">
        <v>0.45203330271597097</v>
      </c>
      <c r="BD459" s="17"/>
      <c r="BE459" s="17">
        <v>0.50455434950240097</v>
      </c>
      <c r="BF459" s="17">
        <v>0.48934874826285102</v>
      </c>
      <c r="BG459" s="17"/>
      <c r="BH459" s="17">
        <v>0.40533219376596002</v>
      </c>
      <c r="BI459" s="17">
        <v>0.49701830627572502</v>
      </c>
      <c r="BJ459" s="17"/>
      <c r="BK459" s="17">
        <v>0.57549355235600697</v>
      </c>
      <c r="BL459" s="17">
        <v>0.48497646310660097</v>
      </c>
      <c r="BM459" s="17"/>
      <c r="BN459" s="17">
        <v>0.43399652117922399</v>
      </c>
      <c r="BO459" s="17">
        <v>0.49161639046738798</v>
      </c>
      <c r="BP459" s="17"/>
      <c r="BQ459" s="17">
        <v>0.60439181011781795</v>
      </c>
      <c r="BR459" s="17">
        <v>0.487503196609816</v>
      </c>
      <c r="BS459" s="17"/>
      <c r="BT459" s="17">
        <v>0.64654430741322</v>
      </c>
      <c r="BU459" s="17">
        <v>0.47803164540603399</v>
      </c>
      <c r="BV459" s="17"/>
      <c r="BW459" s="17">
        <v>0.64255141896275203</v>
      </c>
      <c r="BX459" s="17">
        <v>0.41229885249394699</v>
      </c>
      <c r="BY459" s="17"/>
      <c r="BZ459" s="17">
        <v>0.64255141896275203</v>
      </c>
      <c r="CA459" s="17">
        <v>0.41229885249394699</v>
      </c>
    </row>
    <row r="460" spans="2:79" x14ac:dyDescent="0.25">
      <c r="B460" t="s">
        <v>280</v>
      </c>
      <c r="C460" s="17">
        <v>0.31091106047880801</v>
      </c>
      <c r="D460" s="17">
        <v>0.351821874491901</v>
      </c>
      <c r="E460" s="17">
        <v>0.32730167338098298</v>
      </c>
      <c r="F460" s="17">
        <v>0.31927552396008602</v>
      </c>
      <c r="G460" s="17">
        <v>0.4213080268487</v>
      </c>
      <c r="H460" s="17">
        <v>0.208919577432151</v>
      </c>
      <c r="I460" s="17">
        <v>0.292626718467564</v>
      </c>
      <c r="J460" s="17">
        <v>0.28694392593816398</v>
      </c>
      <c r="K460" s="17">
        <v>0.238290736896173</v>
      </c>
      <c r="L460" s="17">
        <v>0.22732254694850601</v>
      </c>
      <c r="M460" s="17"/>
      <c r="N460" s="17">
        <v>0.31726233713150298</v>
      </c>
      <c r="O460" s="17">
        <v>0.244184023441265</v>
      </c>
      <c r="P460" s="17">
        <v>0.154211242818491</v>
      </c>
      <c r="Q460" s="17">
        <v>0.12264446049255601</v>
      </c>
      <c r="R460" s="17"/>
      <c r="S460" s="17">
        <v>0.28139983443552402</v>
      </c>
      <c r="T460" s="17">
        <v>0.22655152915077101</v>
      </c>
      <c r="U460" s="17">
        <v>0.25253777983374198</v>
      </c>
      <c r="V460" s="17">
        <v>0.37038927467098698</v>
      </c>
      <c r="W460" s="17">
        <v>0.311899017551238</v>
      </c>
      <c r="X460" s="17">
        <v>0.25848434422272698</v>
      </c>
      <c r="Y460" s="17">
        <v>0.26264421002547</v>
      </c>
      <c r="Z460" s="17"/>
      <c r="AA460" s="17">
        <v>0.19751371048520899</v>
      </c>
      <c r="AB460" s="17">
        <v>0.36955983048965901</v>
      </c>
      <c r="AC460" s="17"/>
      <c r="AD460" s="17">
        <v>0.183929909685043</v>
      </c>
      <c r="AE460" s="17">
        <v>9.8209299751836093E-2</v>
      </c>
      <c r="AF460" s="17">
        <v>0.235944840063781</v>
      </c>
      <c r="AG460" s="17"/>
      <c r="AH460" s="17">
        <v>6.3659692741517795E-2</v>
      </c>
      <c r="AI460" s="17">
        <v>0.32006029985670198</v>
      </c>
      <c r="AJ460" s="17"/>
      <c r="AK460" s="17">
        <v>0.29290223018064598</v>
      </c>
      <c r="AL460" s="17">
        <v>0.322974661158343</v>
      </c>
      <c r="AM460" s="17"/>
      <c r="AN460" s="17">
        <v>0.31128264174634401</v>
      </c>
      <c r="AO460" s="17">
        <v>0.12264446049255601</v>
      </c>
      <c r="AP460" s="17"/>
      <c r="AQ460" s="17">
        <v>0.21541785016589199</v>
      </c>
      <c r="AR460" s="17">
        <v>0.33567150549118802</v>
      </c>
      <c r="AS460" s="17"/>
      <c r="AT460" s="17">
        <v>0.47525705115045902</v>
      </c>
      <c r="AU460" s="17">
        <v>0.27113092733558902</v>
      </c>
      <c r="AV460" s="17">
        <v>9.6974776506320706E-2</v>
      </c>
      <c r="AW460" s="17">
        <v>4.9410677902075997E-2</v>
      </c>
      <c r="AX460" s="17"/>
      <c r="AY460" s="17">
        <v>0.272116270625051</v>
      </c>
      <c r="AZ460" s="17">
        <v>0.31554794647253298</v>
      </c>
      <c r="BA460" s="17"/>
      <c r="BB460" s="17">
        <v>0.17597168636641</v>
      </c>
      <c r="BC460" s="17">
        <v>0.34032590455718698</v>
      </c>
      <c r="BD460" s="17"/>
      <c r="BE460" s="17">
        <v>0.32055908328105498</v>
      </c>
      <c r="BF460" s="17">
        <v>0.31017890050000302</v>
      </c>
      <c r="BG460" s="17"/>
      <c r="BH460" s="17">
        <v>0.43431260156385898</v>
      </c>
      <c r="BI460" s="17">
        <v>0.30134361682483901</v>
      </c>
      <c r="BJ460" s="17"/>
      <c r="BK460" s="17">
        <v>0.19863613156566201</v>
      </c>
      <c r="BL460" s="17">
        <v>0.31809688929741903</v>
      </c>
      <c r="BM460" s="17"/>
      <c r="BN460" s="17">
        <v>0.25083855518443898</v>
      </c>
      <c r="BO460" s="17">
        <v>0.31218344737481801</v>
      </c>
      <c r="BP460" s="17"/>
      <c r="BQ460" s="17">
        <v>0.20944105259988199</v>
      </c>
      <c r="BR460" s="17">
        <v>0.31350906991806698</v>
      </c>
      <c r="BS460" s="17"/>
      <c r="BT460" s="17">
        <v>0.17443648915434701</v>
      </c>
      <c r="BU460" s="17">
        <v>0.321741416972537</v>
      </c>
      <c r="BV460" s="17"/>
      <c r="BW460" s="17">
        <v>0.19806529771515499</v>
      </c>
      <c r="BX460" s="17">
        <v>0.36886001544289398</v>
      </c>
      <c r="BY460" s="17"/>
      <c r="BZ460" s="17">
        <v>0.19806529771515499</v>
      </c>
      <c r="CA460" s="17">
        <v>0.36886001544289398</v>
      </c>
    </row>
    <row r="461" spans="2:79" x14ac:dyDescent="0.25">
      <c r="B461" t="s">
        <v>75</v>
      </c>
      <c r="C461" s="17">
        <v>2.0498278138467899E-2</v>
      </c>
      <c r="D461" s="17">
        <v>2.24792650531404E-2</v>
      </c>
      <c r="E461" s="17">
        <v>2.8520241789270599E-2</v>
      </c>
      <c r="F461" s="17">
        <v>1.2217580057122901E-2</v>
      </c>
      <c r="G461" s="17">
        <v>2.5342726201257999E-2</v>
      </c>
      <c r="H461" s="17">
        <v>2.3643921094095601E-2</v>
      </c>
      <c r="I461" s="17">
        <v>5.3759873592820698E-3</v>
      </c>
      <c r="J461" s="17">
        <v>2.6496371176321198E-2</v>
      </c>
      <c r="K461" s="17">
        <v>8.45975322972564E-3</v>
      </c>
      <c r="L461" s="17">
        <v>4.1216134898000398E-2</v>
      </c>
      <c r="M461" s="17"/>
      <c r="N461" s="17">
        <v>2.0274556999616701E-2</v>
      </c>
      <c r="O461" s="17">
        <v>2.2643375725687299E-2</v>
      </c>
      <c r="P461" s="17">
        <v>2.4288870223835201E-2</v>
      </c>
      <c r="Q461" s="17">
        <v>4.1906276264778802E-2</v>
      </c>
      <c r="R461" s="17"/>
      <c r="S461" s="17">
        <v>1.90797155803713E-2</v>
      </c>
      <c r="T461" s="17">
        <v>3.6049873767140701E-2</v>
      </c>
      <c r="U461" s="17">
        <v>4.0072763148291399E-3</v>
      </c>
      <c r="V461" s="17">
        <v>1.8309767785863299E-2</v>
      </c>
      <c r="W461" s="17">
        <v>2.6215535075392801E-3</v>
      </c>
      <c r="X461" s="17">
        <v>1.14972942156376E-2</v>
      </c>
      <c r="Y461" s="17">
        <v>2.7034825668739298E-2</v>
      </c>
      <c r="Z461" s="17"/>
      <c r="AA461" s="17">
        <v>1.28036064937857E-2</v>
      </c>
      <c r="AB461" s="17">
        <v>2.44779392824316E-2</v>
      </c>
      <c r="AC461" s="17"/>
      <c r="AD461" s="17">
        <v>9.59693931512276E-3</v>
      </c>
      <c r="AE461" s="17">
        <v>3.4626044456322801E-2</v>
      </c>
      <c r="AF461" s="17">
        <v>1.01989778214706E-2</v>
      </c>
      <c r="AG461" s="17"/>
      <c r="AH461" s="17">
        <v>3.5829042513097999E-4</v>
      </c>
      <c r="AI461" s="17">
        <v>2.12435341519875E-2</v>
      </c>
      <c r="AJ461" s="17"/>
      <c r="AK461" s="17">
        <v>2.5496884364124901E-2</v>
      </c>
      <c r="AL461" s="17">
        <v>1.7149854700510302E-2</v>
      </c>
      <c r="AM461" s="17"/>
      <c r="AN461" s="17">
        <v>2.0456025231793101E-2</v>
      </c>
      <c r="AO461" s="17">
        <v>4.1906276264778802E-2</v>
      </c>
      <c r="AP461" s="17"/>
      <c r="AQ461" s="17">
        <v>1.9342631032576701E-2</v>
      </c>
      <c r="AR461" s="17">
        <v>2.0797926003749301E-2</v>
      </c>
      <c r="AS461" s="17"/>
      <c r="AT461" s="17">
        <v>3.4977248182084503E-2</v>
      </c>
      <c r="AU461" s="17">
        <v>1.09102411851152E-2</v>
      </c>
      <c r="AV461" s="17">
        <v>1.4113349202202001E-2</v>
      </c>
      <c r="AW461" s="17">
        <v>5.5126899125784799E-4</v>
      </c>
      <c r="AX461" s="17"/>
      <c r="AY461" s="17">
        <v>1.4331194684854401E-2</v>
      </c>
      <c r="AZ461" s="17">
        <v>2.1235389049391599E-2</v>
      </c>
      <c r="BA461" s="17"/>
      <c r="BB461" s="17">
        <v>1.79542959893122E-2</v>
      </c>
      <c r="BC461" s="17">
        <v>2.10530234463999E-2</v>
      </c>
      <c r="BD461" s="17"/>
      <c r="BE461" s="17">
        <v>2.97077076623074E-2</v>
      </c>
      <c r="BF461" s="17">
        <v>1.9799401709257002E-2</v>
      </c>
      <c r="BG461" s="17"/>
      <c r="BH461" s="17">
        <v>2.4400689626008401E-2</v>
      </c>
      <c r="BI461" s="17">
        <v>2.01957203122579E-2</v>
      </c>
      <c r="BJ461" s="17"/>
      <c r="BK461" s="17">
        <v>1.21424876517947E-2</v>
      </c>
      <c r="BL461" s="17">
        <v>2.1033066097477501E-2</v>
      </c>
      <c r="BM461" s="17"/>
      <c r="BN461" s="17">
        <v>1.3900183919950801E-3</v>
      </c>
      <c r="BO461" s="17">
        <v>2.09030073767081E-2</v>
      </c>
      <c r="BP461" s="17"/>
      <c r="BQ461" s="17">
        <v>1.1427303677392299E-3</v>
      </c>
      <c r="BR461" s="17">
        <v>2.0993852119997301E-2</v>
      </c>
      <c r="BS461" s="17"/>
      <c r="BT461" s="17">
        <v>2.4728356442324399E-2</v>
      </c>
      <c r="BU461" s="17">
        <v>2.0162587353125601E-2</v>
      </c>
      <c r="BV461" s="17"/>
      <c r="BW461" s="17">
        <v>1.2709025392478699E-2</v>
      </c>
      <c r="BX461" s="17">
        <v>2.44982427408304E-2</v>
      </c>
      <c r="BY461" s="17"/>
      <c r="BZ461" s="17">
        <v>1.2709025392478699E-2</v>
      </c>
      <c r="CA461" s="17">
        <v>2.44982427408304E-2</v>
      </c>
    </row>
    <row r="462" spans="2:79" x14ac:dyDescent="0.25">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c r="CA462" s="17"/>
    </row>
    <row r="463" spans="2:79" x14ac:dyDescent="0.25">
      <c r="B463" s="6" t="s">
        <v>283</v>
      </c>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c r="CA463" s="17"/>
    </row>
    <row r="464" spans="2:79" x14ac:dyDescent="0.25">
      <c r="B464" s="24" t="s">
        <v>77</v>
      </c>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c r="CA464" s="17"/>
    </row>
    <row r="465" spans="2:79" x14ac:dyDescent="0.25">
      <c r="B465" t="s">
        <v>278</v>
      </c>
      <c r="C465" s="17">
        <v>0.15933183954918301</v>
      </c>
      <c r="D465" s="17">
        <v>0.158875400715868</v>
      </c>
      <c r="E465" s="17">
        <v>0.236517706883623</v>
      </c>
      <c r="F465" s="17">
        <v>0.146872374913875</v>
      </c>
      <c r="G465" s="17">
        <v>0.20308540832029001</v>
      </c>
      <c r="H465" s="17">
        <v>0.111354837571729</v>
      </c>
      <c r="I465" s="17">
        <v>0.118990423212429</v>
      </c>
      <c r="J465" s="17">
        <v>0.154596322068947</v>
      </c>
      <c r="K465" s="17">
        <v>0.158613417553891</v>
      </c>
      <c r="L465" s="17">
        <v>0.102607342899522</v>
      </c>
      <c r="M465" s="17"/>
      <c r="N465" s="17">
        <v>0.15812393367451699</v>
      </c>
      <c r="O465" s="17">
        <v>0.18314734363933299</v>
      </c>
      <c r="P465" s="17">
        <v>0.128139864361456</v>
      </c>
      <c r="Q465" s="17">
        <v>0.15682979932802599</v>
      </c>
      <c r="R465" s="17"/>
      <c r="S465" s="17">
        <v>0.15799194295678501</v>
      </c>
      <c r="T465" s="17">
        <v>0.15174150474075701</v>
      </c>
      <c r="U465" s="17">
        <v>0.19959768632925701</v>
      </c>
      <c r="V465" s="17">
        <v>0.170007583955155</v>
      </c>
      <c r="W465" s="17">
        <v>0.16076314910123701</v>
      </c>
      <c r="X465" s="17">
        <v>0.162456331784299</v>
      </c>
      <c r="Y465" s="17">
        <v>0.122120954512781</v>
      </c>
      <c r="Z465" s="17"/>
      <c r="AA465" s="17">
        <v>0.12283677357264999</v>
      </c>
      <c r="AB465" s="17">
        <v>0.17820697844007799</v>
      </c>
      <c r="AC465" s="17"/>
      <c r="AD465" s="17">
        <v>0.110120216948261</v>
      </c>
      <c r="AE465" s="17">
        <v>0.113510944767441</v>
      </c>
      <c r="AF465" s="17">
        <v>0.12952007165486701</v>
      </c>
      <c r="AG465" s="17"/>
      <c r="AH465" s="17">
        <v>8.9093764290049504E-2</v>
      </c>
      <c r="AI465" s="17">
        <v>0.16193091501585999</v>
      </c>
      <c r="AJ465" s="17"/>
      <c r="AK465" s="17">
        <v>0.13327250913522101</v>
      </c>
      <c r="AL465" s="17">
        <v>0.17678824015295799</v>
      </c>
      <c r="AM465" s="17"/>
      <c r="AN465" s="17">
        <v>0.15933677781904601</v>
      </c>
      <c r="AO465" s="17">
        <v>0.15682979932802599</v>
      </c>
      <c r="AP465" s="17"/>
      <c r="AQ465" s="17">
        <v>0.11413683115048</v>
      </c>
      <c r="AR465" s="17">
        <v>0.17105045825121701</v>
      </c>
      <c r="AS465" s="17"/>
      <c r="AT465" s="17">
        <v>0.20795855032316901</v>
      </c>
      <c r="AU465" s="17">
        <v>0.14333188530062399</v>
      </c>
      <c r="AV465" s="17">
        <v>0.103865889523744</v>
      </c>
      <c r="AW465" s="17">
        <v>8.1924146424351807E-2</v>
      </c>
      <c r="AX465" s="17"/>
      <c r="AY465" s="17">
        <v>0.13067049387357799</v>
      </c>
      <c r="AZ465" s="17">
        <v>0.16275754162993999</v>
      </c>
      <c r="BA465" s="17"/>
      <c r="BB465" s="17">
        <v>0.13965153470775701</v>
      </c>
      <c r="BC465" s="17">
        <v>0.16362337212007899</v>
      </c>
      <c r="BD465" s="17"/>
      <c r="BE465" s="17">
        <v>0.15393623970760101</v>
      </c>
      <c r="BF465" s="17">
        <v>0.159741295698554</v>
      </c>
      <c r="BG465" s="17"/>
      <c r="BH465" s="17">
        <v>0.112816506209653</v>
      </c>
      <c r="BI465" s="17">
        <v>0.162938219395484</v>
      </c>
      <c r="BJ465" s="17"/>
      <c r="BK465" s="17">
        <v>0.175888050596616</v>
      </c>
      <c r="BL465" s="17">
        <v>0.158272207629366</v>
      </c>
      <c r="BM465" s="17"/>
      <c r="BN465" s="17">
        <v>0.165783469736864</v>
      </c>
      <c r="BO465" s="17">
        <v>0.15919518851942399</v>
      </c>
      <c r="BP465" s="17"/>
      <c r="BQ465" s="17">
        <v>0.153882768390357</v>
      </c>
      <c r="BR465" s="17">
        <v>0.15947135602899601</v>
      </c>
      <c r="BS465" s="17"/>
      <c r="BT465" s="17">
        <v>0.12574895470494599</v>
      </c>
      <c r="BU465" s="17">
        <v>0.161996911960997</v>
      </c>
      <c r="BV465" s="17"/>
      <c r="BW465" s="17">
        <v>0.12270270017823599</v>
      </c>
      <c r="BX465" s="17">
        <v>0.17814176466995099</v>
      </c>
      <c r="BY465" s="17"/>
      <c r="BZ465" s="17">
        <v>0.12270270017823599</v>
      </c>
      <c r="CA465" s="17">
        <v>0.17814176466995099</v>
      </c>
    </row>
    <row r="466" spans="2:79" x14ac:dyDescent="0.25">
      <c r="B466" t="s">
        <v>279</v>
      </c>
      <c r="C466" s="17">
        <v>0.52456481589730397</v>
      </c>
      <c r="D466" s="17">
        <v>0.497477201372647</v>
      </c>
      <c r="E466" s="17">
        <v>0.37998559098481499</v>
      </c>
      <c r="F466" s="17">
        <v>0.57596538896258598</v>
      </c>
      <c r="G466" s="17">
        <v>0.38757846497979798</v>
      </c>
      <c r="H466" s="17">
        <v>0.62105088413284903</v>
      </c>
      <c r="I466" s="17">
        <v>0.61760968679961603</v>
      </c>
      <c r="J466" s="17">
        <v>0.52510911178200803</v>
      </c>
      <c r="K466" s="17">
        <v>0.59254540381573595</v>
      </c>
      <c r="L466" s="17">
        <v>0.68742331829939496</v>
      </c>
      <c r="M466" s="17"/>
      <c r="N466" s="17">
        <v>0.51785614867667196</v>
      </c>
      <c r="O466" s="17">
        <v>0.59432233854283001</v>
      </c>
      <c r="P466" s="17">
        <v>0.69898198084887597</v>
      </c>
      <c r="Q466" s="17">
        <v>0.70162882805674498</v>
      </c>
      <c r="R466" s="17"/>
      <c r="S466" s="17">
        <v>0.52035195861691796</v>
      </c>
      <c r="T466" s="17">
        <v>0.56782178398365801</v>
      </c>
      <c r="U466" s="17">
        <v>0.55362122912271805</v>
      </c>
      <c r="V466" s="17">
        <v>0.462973302384455</v>
      </c>
      <c r="W466" s="17">
        <v>0.58623761827403198</v>
      </c>
      <c r="X466" s="17">
        <v>0.57124936890880895</v>
      </c>
      <c r="Y466" s="17">
        <v>0.61388162037424199</v>
      </c>
      <c r="Z466" s="17"/>
      <c r="AA466" s="17">
        <v>0.68197327798569096</v>
      </c>
      <c r="AB466" s="17">
        <v>0.44315363043922601</v>
      </c>
      <c r="AC466" s="17"/>
      <c r="AD466" s="17">
        <v>0.69431318291074295</v>
      </c>
      <c r="AE466" s="17">
        <v>0.75131437421612501</v>
      </c>
      <c r="AF466" s="17">
        <v>0.66102403454983005</v>
      </c>
      <c r="AG466" s="17"/>
      <c r="AH466" s="17">
        <v>0.784403926384447</v>
      </c>
      <c r="AI466" s="17">
        <v>0.51494978224413601</v>
      </c>
      <c r="AJ466" s="17"/>
      <c r="AK466" s="17">
        <v>0.55859786755010798</v>
      </c>
      <c r="AL466" s="17">
        <v>0.501767047344433</v>
      </c>
      <c r="AM466" s="17"/>
      <c r="AN466" s="17">
        <v>0.52421534514636803</v>
      </c>
      <c r="AO466" s="17">
        <v>0.70162882805674498</v>
      </c>
      <c r="AP466" s="17"/>
      <c r="AQ466" s="17">
        <v>0.66149269131577804</v>
      </c>
      <c r="AR466" s="17">
        <v>0.48906077200924802</v>
      </c>
      <c r="AS466" s="17"/>
      <c r="AT466" s="17">
        <v>0.30505869195825802</v>
      </c>
      <c r="AU466" s="17">
        <v>0.59126102470151098</v>
      </c>
      <c r="AV466" s="17">
        <v>0.78804283067571301</v>
      </c>
      <c r="AW466" s="17">
        <v>0.84821128847710203</v>
      </c>
      <c r="AX466" s="17"/>
      <c r="AY466" s="17">
        <v>0.58088632963930897</v>
      </c>
      <c r="AZ466" s="17">
        <v>0.51783307590850103</v>
      </c>
      <c r="BA466" s="17"/>
      <c r="BB466" s="17">
        <v>0.62836014523863604</v>
      </c>
      <c r="BC466" s="17">
        <v>0.50193579799432997</v>
      </c>
      <c r="BD466" s="17"/>
      <c r="BE466" s="17">
        <v>0.497565068791057</v>
      </c>
      <c r="BF466" s="17">
        <v>0.52661374702798502</v>
      </c>
      <c r="BG466" s="17"/>
      <c r="BH466" s="17">
        <v>0.55328115396018995</v>
      </c>
      <c r="BI466" s="17">
        <v>0.52233840977668999</v>
      </c>
      <c r="BJ466" s="17"/>
      <c r="BK466" s="17">
        <v>0.61484917953260798</v>
      </c>
      <c r="BL466" s="17">
        <v>0.51878642896479099</v>
      </c>
      <c r="BM466" s="17"/>
      <c r="BN466" s="17">
        <v>0.63295273737526703</v>
      </c>
      <c r="BO466" s="17">
        <v>0.52226906727988698</v>
      </c>
      <c r="BP466" s="17"/>
      <c r="BQ466" s="17">
        <v>0.68004400420975997</v>
      </c>
      <c r="BR466" s="17">
        <v>0.52058397064768103</v>
      </c>
      <c r="BS466" s="17"/>
      <c r="BT466" s="17">
        <v>0.68266903992902594</v>
      </c>
      <c r="BU466" s="17">
        <v>0.51201797224130097</v>
      </c>
      <c r="BV466" s="17"/>
      <c r="BW466" s="17">
        <v>0.68171657885442505</v>
      </c>
      <c r="BX466" s="17">
        <v>0.44386368710789198</v>
      </c>
      <c r="BY466" s="17"/>
      <c r="BZ466" s="17">
        <v>0.68171657885442505</v>
      </c>
      <c r="CA466" s="17">
        <v>0.44386368710789198</v>
      </c>
    </row>
    <row r="467" spans="2:79" x14ac:dyDescent="0.25">
      <c r="B467" t="s">
        <v>280</v>
      </c>
      <c r="C467" s="17">
        <v>0.29385219326615097</v>
      </c>
      <c r="D467" s="17">
        <v>0.30849715871663103</v>
      </c>
      <c r="E467" s="17">
        <v>0.35608610521845502</v>
      </c>
      <c r="F467" s="17">
        <v>0.260788199985726</v>
      </c>
      <c r="G467" s="17">
        <v>0.39163995465398299</v>
      </c>
      <c r="H467" s="17">
        <v>0.24121253491335801</v>
      </c>
      <c r="I467" s="17">
        <v>0.26254543163663802</v>
      </c>
      <c r="J467" s="17">
        <v>0.28343952650140403</v>
      </c>
      <c r="K467" s="17">
        <v>0.23901417735461</v>
      </c>
      <c r="L467" s="17">
        <v>0.16664708308635001</v>
      </c>
      <c r="M467" s="17"/>
      <c r="N467" s="17">
        <v>0.30245122855513301</v>
      </c>
      <c r="O467" s="17">
        <v>0.19221882163496601</v>
      </c>
      <c r="P467" s="17">
        <v>0.13995858353273299</v>
      </c>
      <c r="Q467" s="17">
        <v>9.5778044286324401E-2</v>
      </c>
      <c r="R467" s="17"/>
      <c r="S467" s="17">
        <v>0.28896080354181097</v>
      </c>
      <c r="T467" s="17">
        <v>0.25934778821106602</v>
      </c>
      <c r="U467" s="17">
        <v>0.23364900265972699</v>
      </c>
      <c r="V467" s="17">
        <v>0.34987535717573798</v>
      </c>
      <c r="W467" s="17">
        <v>0.22998595022374399</v>
      </c>
      <c r="X467" s="17">
        <v>0.26137671438258198</v>
      </c>
      <c r="Y467" s="17">
        <v>0.24170864425011901</v>
      </c>
      <c r="Z467" s="17"/>
      <c r="AA467" s="17">
        <v>0.18349450200322601</v>
      </c>
      <c r="AB467" s="17">
        <v>0.35092886087939801</v>
      </c>
      <c r="AC467" s="17"/>
      <c r="AD467" s="17">
        <v>0.188115689985835</v>
      </c>
      <c r="AE467" s="17">
        <v>9.9039658487241097E-2</v>
      </c>
      <c r="AF467" s="17">
        <v>0.19978992618771099</v>
      </c>
      <c r="AG467" s="17"/>
      <c r="AH467" s="17">
        <v>0.124921171560089</v>
      </c>
      <c r="AI467" s="17">
        <v>0.30010328247178503</v>
      </c>
      <c r="AJ467" s="17"/>
      <c r="AK467" s="17">
        <v>0.29041325883298902</v>
      </c>
      <c r="AL467" s="17">
        <v>0.29615583714961902</v>
      </c>
      <c r="AM467" s="17"/>
      <c r="AN467" s="17">
        <v>0.29424313166600202</v>
      </c>
      <c r="AO467" s="17">
        <v>9.5778044286324401E-2</v>
      </c>
      <c r="AP467" s="17"/>
      <c r="AQ467" s="17">
        <v>0.20089136968758201</v>
      </c>
      <c r="AR467" s="17">
        <v>0.31795601544345797</v>
      </c>
      <c r="AS467" s="17"/>
      <c r="AT467" s="17">
        <v>0.45609266808216198</v>
      </c>
      <c r="AU467" s="17">
        <v>0.24873201867244801</v>
      </c>
      <c r="AV467" s="17">
        <v>9.1335188215593902E-2</v>
      </c>
      <c r="AW467" s="17">
        <v>6.58164068865396E-2</v>
      </c>
      <c r="AX467" s="17"/>
      <c r="AY467" s="17">
        <v>0.27410465550201601</v>
      </c>
      <c r="AZ467" s="17">
        <v>0.29621248653270199</v>
      </c>
      <c r="BA467" s="17"/>
      <c r="BB467" s="17">
        <v>0.210562041377926</v>
      </c>
      <c r="BC467" s="17">
        <v>0.31200959881989199</v>
      </c>
      <c r="BD467" s="17"/>
      <c r="BE467" s="17">
        <v>0.31118493620068899</v>
      </c>
      <c r="BF467" s="17">
        <v>0.29253686255438799</v>
      </c>
      <c r="BG467" s="17"/>
      <c r="BH467" s="17">
        <v>0.30592435015725999</v>
      </c>
      <c r="BI467" s="17">
        <v>0.29291622699034903</v>
      </c>
      <c r="BJ467" s="17"/>
      <c r="BK467" s="17">
        <v>0.19617574153345699</v>
      </c>
      <c r="BL467" s="17">
        <v>0.30010368920166303</v>
      </c>
      <c r="BM467" s="17"/>
      <c r="BN467" s="17">
        <v>0.16997529961600599</v>
      </c>
      <c r="BO467" s="17">
        <v>0.29647601152421299</v>
      </c>
      <c r="BP467" s="17"/>
      <c r="BQ467" s="17">
        <v>0.164857110449216</v>
      </c>
      <c r="BR467" s="17">
        <v>0.29715494695447497</v>
      </c>
      <c r="BS467" s="17"/>
      <c r="BT467" s="17">
        <v>0.15607638462464701</v>
      </c>
      <c r="BU467" s="17">
        <v>0.30478581342203898</v>
      </c>
      <c r="BV467" s="17"/>
      <c r="BW467" s="17">
        <v>0.18400976691181001</v>
      </c>
      <c r="BX467" s="17">
        <v>0.35025886430159903</v>
      </c>
      <c r="BY467" s="17"/>
      <c r="BZ467" s="17">
        <v>0.18400976691181001</v>
      </c>
      <c r="CA467" s="17">
        <v>0.35025886430159903</v>
      </c>
    </row>
    <row r="468" spans="2:79" x14ac:dyDescent="0.25">
      <c r="B468" t="s">
        <v>75</v>
      </c>
      <c r="C468" s="17">
        <v>2.2251151287361999E-2</v>
      </c>
      <c r="D468" s="17">
        <v>3.5150239194855402E-2</v>
      </c>
      <c r="E468" s="17">
        <v>2.7410596913107099E-2</v>
      </c>
      <c r="F468" s="17">
        <v>1.6374036137812902E-2</v>
      </c>
      <c r="G468" s="17">
        <v>1.76961720459291E-2</v>
      </c>
      <c r="H468" s="17">
        <v>2.6381743382063401E-2</v>
      </c>
      <c r="I468" s="17">
        <v>8.5445835131602705E-4</v>
      </c>
      <c r="J468" s="17">
        <v>3.6855039647640503E-2</v>
      </c>
      <c r="K468" s="17">
        <v>9.8270012757627704E-3</v>
      </c>
      <c r="L468" s="17">
        <v>4.3322255714732701E-2</v>
      </c>
      <c r="M468" s="17"/>
      <c r="N468" s="17">
        <v>2.15686890936777E-2</v>
      </c>
      <c r="O468" s="17">
        <v>3.0311496182870299E-2</v>
      </c>
      <c r="P468" s="17">
        <v>3.29195712569346E-2</v>
      </c>
      <c r="Q468" s="17">
        <v>4.5763328328904097E-2</v>
      </c>
      <c r="R468" s="17"/>
      <c r="S468" s="17">
        <v>3.2695294884485498E-2</v>
      </c>
      <c r="T468" s="17">
        <v>2.10889230645184E-2</v>
      </c>
      <c r="U468" s="17">
        <v>1.3132081888298499E-2</v>
      </c>
      <c r="V468" s="17">
        <v>1.7143756484651499E-2</v>
      </c>
      <c r="W468" s="17">
        <v>2.3013282400986001E-2</v>
      </c>
      <c r="X468" s="17">
        <v>4.9175849243104797E-3</v>
      </c>
      <c r="Y468" s="17">
        <v>2.22887808628584E-2</v>
      </c>
      <c r="Z468" s="17"/>
      <c r="AA468" s="17">
        <v>1.1695446438433999E-2</v>
      </c>
      <c r="AB468" s="17">
        <v>2.7710530241298301E-2</v>
      </c>
      <c r="AC468" s="17"/>
      <c r="AD468" s="17">
        <v>7.4509101551610201E-3</v>
      </c>
      <c r="AE468" s="17">
        <v>3.6135022529192901E-2</v>
      </c>
      <c r="AF468" s="17">
        <v>9.6659676075929006E-3</v>
      </c>
      <c r="AG468" s="17"/>
      <c r="AH468" s="17">
        <v>1.58113776541399E-3</v>
      </c>
      <c r="AI468" s="17">
        <v>2.3016020268218501E-2</v>
      </c>
      <c r="AJ468" s="17"/>
      <c r="AK468" s="17">
        <v>1.7716364481682002E-2</v>
      </c>
      <c r="AL468" s="17">
        <v>2.5288875352990601E-2</v>
      </c>
      <c r="AM468" s="17"/>
      <c r="AN468" s="17">
        <v>2.22047453685837E-2</v>
      </c>
      <c r="AO468" s="17">
        <v>4.5763328328904097E-2</v>
      </c>
      <c r="AP468" s="17"/>
      <c r="AQ468" s="17">
        <v>2.3479107846159E-2</v>
      </c>
      <c r="AR468" s="17">
        <v>2.1932754296078001E-2</v>
      </c>
      <c r="AS468" s="17"/>
      <c r="AT468" s="17">
        <v>3.0890089636411398E-2</v>
      </c>
      <c r="AU468" s="17">
        <v>1.66750713254172E-2</v>
      </c>
      <c r="AV468" s="17">
        <v>1.6756091584948299E-2</v>
      </c>
      <c r="AW468" s="17">
        <v>4.0481582120061102E-3</v>
      </c>
      <c r="AX468" s="17"/>
      <c r="AY468" s="17">
        <v>1.4338520985097599E-2</v>
      </c>
      <c r="AZ468" s="17">
        <v>2.3196895928856501E-2</v>
      </c>
      <c r="BA468" s="17"/>
      <c r="BB468" s="17">
        <v>2.1426278675681001E-2</v>
      </c>
      <c r="BC468" s="17">
        <v>2.2431231065699098E-2</v>
      </c>
      <c r="BD468" s="17"/>
      <c r="BE468" s="17">
        <v>3.7313755300654103E-2</v>
      </c>
      <c r="BF468" s="17">
        <v>2.1108094719072198E-2</v>
      </c>
      <c r="BG468" s="17"/>
      <c r="BH468" s="17">
        <v>2.7977989672898201E-2</v>
      </c>
      <c r="BI468" s="17">
        <v>2.1807143837477401E-2</v>
      </c>
      <c r="BJ468" s="17"/>
      <c r="BK468" s="17">
        <v>1.3087028337319499E-2</v>
      </c>
      <c r="BL468" s="17">
        <v>2.28376742041803E-2</v>
      </c>
      <c r="BM468" s="17"/>
      <c r="BN468" s="17">
        <v>3.1288493271862797E-2</v>
      </c>
      <c r="BO468" s="17">
        <v>2.20597326764768E-2</v>
      </c>
      <c r="BP468" s="17"/>
      <c r="BQ468" s="17">
        <v>1.2161169506669301E-3</v>
      </c>
      <c r="BR468" s="17">
        <v>2.2789726368848899E-2</v>
      </c>
      <c r="BS468" s="17"/>
      <c r="BT468" s="17">
        <v>3.5505620741380098E-2</v>
      </c>
      <c r="BU468" s="17">
        <v>2.1199302375662699E-2</v>
      </c>
      <c r="BV468" s="17"/>
      <c r="BW468" s="17">
        <v>1.1570954055528901E-2</v>
      </c>
      <c r="BX468" s="17">
        <v>2.77356839205571E-2</v>
      </c>
      <c r="BY468" s="17"/>
      <c r="BZ468" s="17">
        <v>1.1570954055528901E-2</v>
      </c>
      <c r="CA468" s="17">
        <v>2.77356839205571E-2</v>
      </c>
    </row>
    <row r="469" spans="2:79" x14ac:dyDescent="0.25">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c r="CA469" s="17"/>
    </row>
    <row r="470" spans="2:79" x14ac:dyDescent="0.25">
      <c r="B470" s="6" t="s">
        <v>284</v>
      </c>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c r="CA470" s="17"/>
    </row>
    <row r="471" spans="2:79" x14ac:dyDescent="0.25">
      <c r="B471" s="24" t="s">
        <v>77</v>
      </c>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c r="CA471" s="17"/>
    </row>
    <row r="472" spans="2:79" x14ac:dyDescent="0.25">
      <c r="B472" t="s">
        <v>278</v>
      </c>
      <c r="C472" s="17">
        <v>0.17482338749333301</v>
      </c>
      <c r="D472" s="17">
        <v>0.193019224915291</v>
      </c>
      <c r="E472" s="17">
        <v>0.26602962550701498</v>
      </c>
      <c r="F472" s="17">
        <v>0.16914002716658</v>
      </c>
      <c r="G472" s="17">
        <v>0.18403232919391399</v>
      </c>
      <c r="H472" s="17">
        <v>0.128363327478766</v>
      </c>
      <c r="I472" s="17">
        <v>0.133870719031282</v>
      </c>
      <c r="J472" s="17">
        <v>0.151371812017248</v>
      </c>
      <c r="K472" s="17">
        <v>0.15215524170773401</v>
      </c>
      <c r="L472" s="17">
        <v>0.15127395560264201</v>
      </c>
      <c r="M472" s="17"/>
      <c r="N472" s="17">
        <v>0.176152437644018</v>
      </c>
      <c r="O472" s="17">
        <v>0.157483516311023</v>
      </c>
      <c r="P472" s="17">
        <v>0.159302278382043</v>
      </c>
      <c r="Q472" s="17">
        <v>0.15318343740603299</v>
      </c>
      <c r="R472" s="17"/>
      <c r="S472" s="17">
        <v>0.193135601600292</v>
      </c>
      <c r="T472" s="17">
        <v>0.14449559434307099</v>
      </c>
      <c r="U472" s="17">
        <v>0.15435632655614201</v>
      </c>
      <c r="V472" s="17">
        <v>0.17177813516363499</v>
      </c>
      <c r="W472" s="17">
        <v>0.19086132445235701</v>
      </c>
      <c r="X472" s="17">
        <v>0.17853836089032599</v>
      </c>
      <c r="Y472" s="17">
        <v>0.18475983699069601</v>
      </c>
      <c r="Z472" s="17"/>
      <c r="AA472" s="17">
        <v>0.15120763565168099</v>
      </c>
      <c r="AB472" s="17">
        <v>0.18703738366231301</v>
      </c>
      <c r="AC472" s="17"/>
      <c r="AD472" s="17">
        <v>0.15398179631994199</v>
      </c>
      <c r="AE472" s="17">
        <v>0.18951831318390999</v>
      </c>
      <c r="AF472" s="17">
        <v>0.136859843117524</v>
      </c>
      <c r="AG472" s="17"/>
      <c r="AH472" s="17">
        <v>0.205459596737713</v>
      </c>
      <c r="AI472" s="17">
        <v>0.173689731430787</v>
      </c>
      <c r="AJ472" s="17"/>
      <c r="AK472" s="17">
        <v>0.158543409594505</v>
      </c>
      <c r="AL472" s="17">
        <v>0.18572887936545901</v>
      </c>
      <c r="AM472" s="17"/>
      <c r="AN472" s="17">
        <v>0.17486609820295099</v>
      </c>
      <c r="AO472" s="17">
        <v>0.15318343740603299</v>
      </c>
      <c r="AP472" s="17"/>
      <c r="AQ472" s="17">
        <v>0.15260735672284301</v>
      </c>
      <c r="AR472" s="17">
        <v>0.180583784556993</v>
      </c>
      <c r="AS472" s="17"/>
      <c r="AT472" s="17">
        <v>0.21562955452097801</v>
      </c>
      <c r="AU472" s="17">
        <v>0.161433180171771</v>
      </c>
      <c r="AV472" s="17">
        <v>0.11964975659869501</v>
      </c>
      <c r="AW472" s="17">
        <v>0.166622323612555</v>
      </c>
      <c r="AX472" s="17"/>
      <c r="AY472" s="17">
        <v>0.16497989119869499</v>
      </c>
      <c r="AZ472" s="17">
        <v>0.17599991584340099</v>
      </c>
      <c r="BA472" s="17"/>
      <c r="BB472" s="17">
        <v>0.16342903559982</v>
      </c>
      <c r="BC472" s="17">
        <v>0.177309159232174</v>
      </c>
      <c r="BD472" s="17"/>
      <c r="BE472" s="17">
        <v>0.188992526172058</v>
      </c>
      <c r="BF472" s="17">
        <v>0.17374813337263501</v>
      </c>
      <c r="BG472" s="17"/>
      <c r="BH472" s="17">
        <v>0.16241243711539899</v>
      </c>
      <c r="BI472" s="17">
        <v>0.17578562076359</v>
      </c>
      <c r="BJ472" s="17"/>
      <c r="BK472" s="17">
        <v>0.23289499295534699</v>
      </c>
      <c r="BL472" s="17">
        <v>0.17110668403948501</v>
      </c>
      <c r="BM472" s="17"/>
      <c r="BN472" s="17">
        <v>0.14669301643303401</v>
      </c>
      <c r="BO472" s="17">
        <v>0.17541921274386299</v>
      </c>
      <c r="BP472" s="17"/>
      <c r="BQ472" s="17">
        <v>0.16643864981640399</v>
      </c>
      <c r="BR472" s="17">
        <v>0.17503806795000901</v>
      </c>
      <c r="BS472" s="17"/>
      <c r="BT472" s="17">
        <v>0.221037382844602</v>
      </c>
      <c r="BU472" s="17">
        <v>0.17115593472321999</v>
      </c>
      <c r="BV472" s="17"/>
      <c r="BW472" s="17">
        <v>0.151194732940787</v>
      </c>
      <c r="BX472" s="17">
        <v>0.18695725769805799</v>
      </c>
      <c r="BY472" s="17"/>
      <c r="BZ472" s="17">
        <v>0.151194732940787</v>
      </c>
      <c r="CA472" s="17">
        <v>0.18695725769805799</v>
      </c>
    </row>
    <row r="473" spans="2:79" x14ac:dyDescent="0.25">
      <c r="B473" t="s">
        <v>279</v>
      </c>
      <c r="C473" s="17">
        <v>0.500332317729559</v>
      </c>
      <c r="D473" s="17">
        <v>0.48633160582555002</v>
      </c>
      <c r="E473" s="17">
        <v>0.33309523123601498</v>
      </c>
      <c r="F473" s="17">
        <v>0.54533622529639603</v>
      </c>
      <c r="G473" s="17">
        <v>0.35526178374152201</v>
      </c>
      <c r="H473" s="17">
        <v>0.60525411393028195</v>
      </c>
      <c r="I473" s="17">
        <v>0.64012562852120103</v>
      </c>
      <c r="J473" s="17">
        <v>0.49707595253561898</v>
      </c>
      <c r="K473" s="17">
        <v>0.57094619507490996</v>
      </c>
      <c r="L473" s="17">
        <v>0.55746136425119697</v>
      </c>
      <c r="M473" s="17"/>
      <c r="N473" s="17">
        <v>0.49216997226033099</v>
      </c>
      <c r="O473" s="17">
        <v>0.59285742262531704</v>
      </c>
      <c r="P473" s="17">
        <v>0.66973420409943796</v>
      </c>
      <c r="Q473" s="17">
        <v>0.69363735401717197</v>
      </c>
      <c r="R473" s="17"/>
      <c r="S473" s="17">
        <v>0.50058718460153295</v>
      </c>
      <c r="T473" s="17">
        <v>0.55708169525144502</v>
      </c>
      <c r="U473" s="17">
        <v>0.54367469698262805</v>
      </c>
      <c r="V473" s="17">
        <v>0.42135528846866299</v>
      </c>
      <c r="W473" s="17">
        <v>0.53186996248963803</v>
      </c>
      <c r="X473" s="17">
        <v>0.57439777969316996</v>
      </c>
      <c r="Y473" s="17">
        <v>0.58716183564923496</v>
      </c>
      <c r="Z473" s="17"/>
      <c r="AA473" s="17">
        <v>0.63967977308703905</v>
      </c>
      <c r="AB473" s="17">
        <v>0.428262230894907</v>
      </c>
      <c r="AC473" s="17"/>
      <c r="AD473" s="17">
        <v>0.609856363214484</v>
      </c>
      <c r="AE473" s="17">
        <v>0.62772603664926296</v>
      </c>
      <c r="AF473" s="17">
        <v>0.64451948827158301</v>
      </c>
      <c r="AG473" s="17"/>
      <c r="AH473" s="17">
        <v>0.66838625546342301</v>
      </c>
      <c r="AI473" s="17">
        <v>0.494113683961036</v>
      </c>
      <c r="AJ473" s="17"/>
      <c r="AK473" s="17">
        <v>0.54491715223122905</v>
      </c>
      <c r="AL473" s="17">
        <v>0.47046621144245598</v>
      </c>
      <c r="AM473" s="17"/>
      <c r="AN473" s="17">
        <v>0.49995079211423399</v>
      </c>
      <c r="AO473" s="17">
        <v>0.69363735401717197</v>
      </c>
      <c r="AP473" s="17"/>
      <c r="AQ473" s="17">
        <v>0.63041026944149203</v>
      </c>
      <c r="AR473" s="17">
        <v>0.466604391313301</v>
      </c>
      <c r="AS473" s="17"/>
      <c r="AT473" s="17">
        <v>0.30719360290850301</v>
      </c>
      <c r="AU473" s="17">
        <v>0.548227820897768</v>
      </c>
      <c r="AV473" s="17">
        <v>0.754804176608462</v>
      </c>
      <c r="AW473" s="17">
        <v>0.785147103735505</v>
      </c>
      <c r="AX473" s="17"/>
      <c r="AY473" s="17">
        <v>0.55756615049885105</v>
      </c>
      <c r="AZ473" s="17">
        <v>0.49349153424972703</v>
      </c>
      <c r="BA473" s="17"/>
      <c r="BB473" s="17">
        <v>0.60394015083627595</v>
      </c>
      <c r="BC473" s="17">
        <v>0.47774384479743798</v>
      </c>
      <c r="BD473" s="17"/>
      <c r="BE473" s="17">
        <v>0.427600254303034</v>
      </c>
      <c r="BF473" s="17">
        <v>0.50585173938809902</v>
      </c>
      <c r="BG473" s="17"/>
      <c r="BH473" s="17">
        <v>0.45645150020967301</v>
      </c>
      <c r="BI473" s="17">
        <v>0.50373444095606201</v>
      </c>
      <c r="BJ473" s="17"/>
      <c r="BK473" s="17">
        <v>0.52666374920607595</v>
      </c>
      <c r="BL473" s="17">
        <v>0.498647051384073</v>
      </c>
      <c r="BM473" s="17"/>
      <c r="BN473" s="17">
        <v>0.62522769061218697</v>
      </c>
      <c r="BO473" s="17">
        <v>0.497686927212726</v>
      </c>
      <c r="BP473" s="17"/>
      <c r="BQ473" s="17">
        <v>0.59871120974901504</v>
      </c>
      <c r="BR473" s="17">
        <v>0.497813452348221</v>
      </c>
      <c r="BS473" s="17"/>
      <c r="BT473" s="17">
        <v>0.64331579201404498</v>
      </c>
      <c r="BU473" s="17">
        <v>0.48898542735881501</v>
      </c>
      <c r="BV473" s="17"/>
      <c r="BW473" s="17">
        <v>0.63927223661306298</v>
      </c>
      <c r="BX473" s="17">
        <v>0.42898339948123299</v>
      </c>
      <c r="BY473" s="17"/>
      <c r="BZ473" s="17">
        <v>0.63927223661306298</v>
      </c>
      <c r="CA473" s="17">
        <v>0.42898339948123299</v>
      </c>
    </row>
    <row r="474" spans="2:79" x14ac:dyDescent="0.25">
      <c r="B474" t="s">
        <v>280</v>
      </c>
      <c r="C474" s="17">
        <v>0.30135386917122298</v>
      </c>
      <c r="D474" s="17">
        <v>0.29409792672881602</v>
      </c>
      <c r="E474" s="17">
        <v>0.37369793760544001</v>
      </c>
      <c r="F474" s="17">
        <v>0.265254091203939</v>
      </c>
      <c r="G474" s="17">
        <v>0.43373280076958298</v>
      </c>
      <c r="H474" s="17">
        <v>0.23257280745101799</v>
      </c>
      <c r="I474" s="17">
        <v>0.22300391592659199</v>
      </c>
      <c r="J474" s="17">
        <v>0.31876771285852301</v>
      </c>
      <c r="K474" s="17">
        <v>0.25645512559761902</v>
      </c>
      <c r="L474" s="17">
        <v>0.26864685173665798</v>
      </c>
      <c r="M474" s="17"/>
      <c r="N474" s="17">
        <v>0.30855274495565099</v>
      </c>
      <c r="O474" s="17">
        <v>0.221087655074584</v>
      </c>
      <c r="P474" s="17">
        <v>0.148988735880379</v>
      </c>
      <c r="Q474" s="17">
        <v>0.10470989993409301</v>
      </c>
      <c r="R474" s="17"/>
      <c r="S474" s="17">
        <v>0.28486981750321599</v>
      </c>
      <c r="T474" s="17">
        <v>0.26386490773765803</v>
      </c>
      <c r="U474" s="17">
        <v>0.28378781355274801</v>
      </c>
      <c r="V474" s="17">
        <v>0.388008426990751</v>
      </c>
      <c r="W474" s="17">
        <v>0.269424777200784</v>
      </c>
      <c r="X474" s="17">
        <v>0.23930052534134399</v>
      </c>
      <c r="Y474" s="17">
        <v>0.19369101764480601</v>
      </c>
      <c r="Z474" s="17"/>
      <c r="AA474" s="17">
        <v>0.19620533638054699</v>
      </c>
      <c r="AB474" s="17">
        <v>0.35573637561398302</v>
      </c>
      <c r="AC474" s="17"/>
      <c r="AD474" s="17">
        <v>0.21748937880801</v>
      </c>
      <c r="AE474" s="17">
        <v>0.148715022962111</v>
      </c>
      <c r="AF474" s="17">
        <v>0.211990433222217</v>
      </c>
      <c r="AG474" s="17"/>
      <c r="AH474" s="17">
        <v>0.114757453872048</v>
      </c>
      <c r="AI474" s="17">
        <v>0.30825864501231398</v>
      </c>
      <c r="AJ474" s="17"/>
      <c r="AK474" s="17">
        <v>0.271603377782759</v>
      </c>
      <c r="AL474" s="17">
        <v>0.32128287300924702</v>
      </c>
      <c r="AM474" s="17"/>
      <c r="AN474" s="17">
        <v>0.301741984829273</v>
      </c>
      <c r="AO474" s="17">
        <v>0.10470989993409301</v>
      </c>
      <c r="AP474" s="17"/>
      <c r="AQ474" s="17">
        <v>0.20215149368965901</v>
      </c>
      <c r="AR474" s="17">
        <v>0.32707606402842698</v>
      </c>
      <c r="AS474" s="17"/>
      <c r="AT474" s="17">
        <v>0.433286849676221</v>
      </c>
      <c r="AU474" s="17">
        <v>0.28033906458621999</v>
      </c>
      <c r="AV474" s="17">
        <v>0.111942509662057</v>
      </c>
      <c r="AW474" s="17">
        <v>4.5553080313683603E-2</v>
      </c>
      <c r="AX474" s="17"/>
      <c r="AY474" s="17">
        <v>0.262779421799607</v>
      </c>
      <c r="AZ474" s="17">
        <v>0.30596441907772898</v>
      </c>
      <c r="BA474" s="17"/>
      <c r="BB474" s="17">
        <v>0.21070013850752101</v>
      </c>
      <c r="BC474" s="17">
        <v>0.32111630376747502</v>
      </c>
      <c r="BD474" s="17"/>
      <c r="BE474" s="17">
        <v>0.35388118245338901</v>
      </c>
      <c r="BF474" s="17">
        <v>0.29736772637620501</v>
      </c>
      <c r="BG474" s="17"/>
      <c r="BH474" s="17">
        <v>0.35112298491708399</v>
      </c>
      <c r="BI474" s="17">
        <v>0.29749522035355402</v>
      </c>
      <c r="BJ474" s="17"/>
      <c r="BK474" s="17">
        <v>0.21345285693496899</v>
      </c>
      <c r="BL474" s="17">
        <v>0.30697971666029999</v>
      </c>
      <c r="BM474" s="17"/>
      <c r="BN474" s="17">
        <v>0.22627524279397701</v>
      </c>
      <c r="BO474" s="17">
        <v>0.30294409850999898</v>
      </c>
      <c r="BP474" s="17"/>
      <c r="BQ474" s="17">
        <v>0.23118633710247</v>
      </c>
      <c r="BR474" s="17">
        <v>0.303150418855753</v>
      </c>
      <c r="BS474" s="17"/>
      <c r="BT474" s="17">
        <v>0.11925839238057701</v>
      </c>
      <c r="BU474" s="17">
        <v>0.315804611975534</v>
      </c>
      <c r="BV474" s="17"/>
      <c r="BW474" s="17">
        <v>0.196752802467311</v>
      </c>
      <c r="BX474" s="17">
        <v>0.35506897867263898</v>
      </c>
      <c r="BY474" s="17"/>
      <c r="BZ474" s="17">
        <v>0.196752802467311</v>
      </c>
      <c r="CA474" s="17">
        <v>0.35506897867263898</v>
      </c>
    </row>
    <row r="475" spans="2:79" x14ac:dyDescent="0.25">
      <c r="B475" t="s">
        <v>75</v>
      </c>
      <c r="C475" s="17">
        <v>2.34904256058849E-2</v>
      </c>
      <c r="D475" s="17">
        <v>2.6551242530342099E-2</v>
      </c>
      <c r="E475" s="17">
        <v>2.71772056515306E-2</v>
      </c>
      <c r="F475" s="17">
        <v>2.02696563330849E-2</v>
      </c>
      <c r="G475" s="17">
        <v>2.6973086294980599E-2</v>
      </c>
      <c r="H475" s="17">
        <v>3.3809751139935298E-2</v>
      </c>
      <c r="I475" s="17">
        <v>2.9997365209247701E-3</v>
      </c>
      <c r="J475" s="17">
        <v>3.2784522588610102E-2</v>
      </c>
      <c r="K475" s="17">
        <v>2.0443437619737201E-2</v>
      </c>
      <c r="L475" s="17">
        <v>2.2617828409501901E-2</v>
      </c>
      <c r="M475" s="17"/>
      <c r="N475" s="17">
        <v>2.31248451400001E-2</v>
      </c>
      <c r="O475" s="17">
        <v>2.85714059890756E-2</v>
      </c>
      <c r="P475" s="17">
        <v>2.1974781638140099E-2</v>
      </c>
      <c r="Q475" s="17">
        <v>4.8469308642702401E-2</v>
      </c>
      <c r="R475" s="17"/>
      <c r="S475" s="17">
        <v>2.1407396294958699E-2</v>
      </c>
      <c r="T475" s="17">
        <v>3.4557802667826099E-2</v>
      </c>
      <c r="U475" s="17">
        <v>1.8181162908481201E-2</v>
      </c>
      <c r="V475" s="17">
        <v>1.8858149376951398E-2</v>
      </c>
      <c r="W475" s="17">
        <v>7.8439358572202408E-3</v>
      </c>
      <c r="X475" s="17">
        <v>7.7633340751596704E-3</v>
      </c>
      <c r="Y475" s="17">
        <v>3.4387309715262999E-2</v>
      </c>
      <c r="Z475" s="17"/>
      <c r="AA475" s="17">
        <v>1.2907254880733399E-2</v>
      </c>
      <c r="AB475" s="17">
        <v>2.8964009828796801E-2</v>
      </c>
      <c r="AC475" s="17"/>
      <c r="AD475" s="17">
        <v>1.8672461657563599E-2</v>
      </c>
      <c r="AE475" s="17">
        <v>3.4040627204715998E-2</v>
      </c>
      <c r="AF475" s="17">
        <v>6.6302353886757799E-3</v>
      </c>
      <c r="AG475" s="17"/>
      <c r="AH475" s="17">
        <v>1.1396693926815599E-2</v>
      </c>
      <c r="AI475" s="17">
        <v>2.39379395958637E-2</v>
      </c>
      <c r="AJ475" s="17"/>
      <c r="AK475" s="17">
        <v>2.4936060391507298E-2</v>
      </c>
      <c r="AL475" s="17">
        <v>2.2522036182837601E-2</v>
      </c>
      <c r="AM475" s="17"/>
      <c r="AN475" s="17">
        <v>2.3441124853541499E-2</v>
      </c>
      <c r="AO475" s="17">
        <v>4.8469308642702401E-2</v>
      </c>
      <c r="AP475" s="17"/>
      <c r="AQ475" s="17">
        <v>1.4830880146005599E-2</v>
      </c>
      <c r="AR475" s="17">
        <v>2.5735760101279301E-2</v>
      </c>
      <c r="AS475" s="17"/>
      <c r="AT475" s="17">
        <v>4.3889992894298298E-2</v>
      </c>
      <c r="AU475" s="17">
        <v>9.9999343442404402E-3</v>
      </c>
      <c r="AV475" s="17">
        <v>1.36035571307862E-2</v>
      </c>
      <c r="AW475" s="17">
        <v>2.6774923382566801E-3</v>
      </c>
      <c r="AX475" s="17"/>
      <c r="AY475" s="17">
        <v>1.46745365028464E-2</v>
      </c>
      <c r="AZ475" s="17">
        <v>2.45441308291433E-2</v>
      </c>
      <c r="BA475" s="17"/>
      <c r="BB475" s="17">
        <v>2.19306750563832E-2</v>
      </c>
      <c r="BC475" s="17">
        <v>2.3830692202912701E-2</v>
      </c>
      <c r="BD475" s="17"/>
      <c r="BE475" s="17">
        <v>2.95260370715189E-2</v>
      </c>
      <c r="BF475" s="17">
        <v>2.3032400863061499E-2</v>
      </c>
      <c r="BG475" s="17"/>
      <c r="BH475" s="17">
        <v>3.0013077757843801E-2</v>
      </c>
      <c r="BI475" s="17">
        <v>2.29847179267944E-2</v>
      </c>
      <c r="BJ475" s="17"/>
      <c r="BK475" s="17">
        <v>2.6988400903607601E-2</v>
      </c>
      <c r="BL475" s="17">
        <v>2.3266547916141599E-2</v>
      </c>
      <c r="BM475" s="17"/>
      <c r="BN475" s="17">
        <v>1.80405016080258E-3</v>
      </c>
      <c r="BO475" s="17">
        <v>2.39497615334122E-2</v>
      </c>
      <c r="BP475" s="17"/>
      <c r="BQ475" s="17">
        <v>3.6638033321101798E-3</v>
      </c>
      <c r="BR475" s="17">
        <v>2.3998060846017601E-2</v>
      </c>
      <c r="BS475" s="17"/>
      <c r="BT475" s="17">
        <v>1.6388432760775298E-2</v>
      </c>
      <c r="BU475" s="17">
        <v>2.4054025942431001E-2</v>
      </c>
      <c r="BV475" s="17"/>
      <c r="BW475" s="17">
        <v>1.27802279788388E-2</v>
      </c>
      <c r="BX475" s="17">
        <v>2.8990364148070599E-2</v>
      </c>
      <c r="BY475" s="17"/>
      <c r="BZ475" s="17">
        <v>1.27802279788388E-2</v>
      </c>
      <c r="CA475" s="17">
        <v>2.8990364148070599E-2</v>
      </c>
    </row>
    <row r="476" spans="2:79" x14ac:dyDescent="0.25">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c r="CA476" s="17"/>
    </row>
    <row r="477" spans="2:79" x14ac:dyDescent="0.25">
      <c r="B477" s="6" t="s">
        <v>285</v>
      </c>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c r="CA477" s="17"/>
    </row>
    <row r="478" spans="2:79" x14ac:dyDescent="0.25">
      <c r="B478" s="24" t="s">
        <v>77</v>
      </c>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c r="CA478" s="17"/>
    </row>
    <row r="479" spans="2:79" x14ac:dyDescent="0.25">
      <c r="B479" t="s">
        <v>278</v>
      </c>
      <c r="C479" s="17">
        <v>0.171306058694946</v>
      </c>
      <c r="D479" s="17">
        <v>0.20844799090964899</v>
      </c>
      <c r="E479" s="17">
        <v>0.238473704810368</v>
      </c>
      <c r="F479" s="17">
        <v>0.172792865343629</v>
      </c>
      <c r="G479" s="17">
        <v>0.19955179547173399</v>
      </c>
      <c r="H479" s="17">
        <v>0.141337888580162</v>
      </c>
      <c r="I479" s="17">
        <v>0.13469737752550501</v>
      </c>
      <c r="J479" s="17">
        <v>0.114729374068791</v>
      </c>
      <c r="K479" s="17">
        <v>9.4685007499745094E-2</v>
      </c>
      <c r="L479" s="17">
        <v>0.11099619446880001</v>
      </c>
      <c r="M479" s="17"/>
      <c r="N479" s="17">
        <v>0.17391318404447301</v>
      </c>
      <c r="O479" s="17">
        <v>0.13880792708133</v>
      </c>
      <c r="P479" s="17">
        <v>0.13134726911285299</v>
      </c>
      <c r="Q479" s="17">
        <v>0.12953520819634901</v>
      </c>
      <c r="R479" s="17"/>
      <c r="S479" s="17">
        <v>0.17966851934904399</v>
      </c>
      <c r="T479" s="17">
        <v>0.186725734176034</v>
      </c>
      <c r="U479" s="17">
        <v>0.16928889607918901</v>
      </c>
      <c r="V479" s="17">
        <v>0.171937409528781</v>
      </c>
      <c r="W479" s="17">
        <v>0.156807188744925</v>
      </c>
      <c r="X479" s="17">
        <v>0.16539421862196199</v>
      </c>
      <c r="Y479" s="17">
        <v>0.156879154304184</v>
      </c>
      <c r="Z479" s="17"/>
      <c r="AA479" s="17">
        <v>0.12453914207434499</v>
      </c>
      <c r="AB479" s="17">
        <v>0.19549376799461801</v>
      </c>
      <c r="AC479" s="17"/>
      <c r="AD479" s="17">
        <v>0.12639505410829399</v>
      </c>
      <c r="AE479" s="17">
        <v>0.125497634987116</v>
      </c>
      <c r="AF479" s="17">
        <v>0.109845844051787</v>
      </c>
      <c r="AG479" s="17"/>
      <c r="AH479" s="17">
        <v>0.165769828566531</v>
      </c>
      <c r="AI479" s="17">
        <v>0.171510920229827</v>
      </c>
      <c r="AJ479" s="17"/>
      <c r="AK479" s="17">
        <v>0.16637939465137599</v>
      </c>
      <c r="AL479" s="17">
        <v>0.17460629012141099</v>
      </c>
      <c r="AM479" s="17"/>
      <c r="AN479" s="17">
        <v>0.171388501707013</v>
      </c>
      <c r="AO479" s="17">
        <v>0.12953520819634901</v>
      </c>
      <c r="AP479" s="17"/>
      <c r="AQ479" s="17">
        <v>0.13509339200217399</v>
      </c>
      <c r="AR479" s="17">
        <v>0.180695645027418</v>
      </c>
      <c r="AS479" s="17"/>
      <c r="AT479" s="17">
        <v>0.21781038307717601</v>
      </c>
      <c r="AU479" s="17">
        <v>0.16487654767714899</v>
      </c>
      <c r="AV479" s="17">
        <v>0.103444994840483</v>
      </c>
      <c r="AW479" s="17">
        <v>6.5010558095436904E-2</v>
      </c>
      <c r="AX479" s="17"/>
      <c r="AY479" s="17">
        <v>0.10366445075344401</v>
      </c>
      <c r="AZ479" s="17">
        <v>0.17939081506659699</v>
      </c>
      <c r="BA479" s="17"/>
      <c r="BB479" s="17">
        <v>0.198104199699279</v>
      </c>
      <c r="BC479" s="17">
        <v>0.16546753429965599</v>
      </c>
      <c r="BD479" s="17"/>
      <c r="BE479" s="17">
        <v>0.114366709523065</v>
      </c>
      <c r="BF479" s="17">
        <v>0.175627017873561</v>
      </c>
      <c r="BG479" s="17"/>
      <c r="BH479" s="17">
        <v>0.16339153499166401</v>
      </c>
      <c r="BI479" s="17">
        <v>0.17191967955343301</v>
      </c>
      <c r="BJ479" s="17"/>
      <c r="BK479" s="17">
        <v>0.189665328839802</v>
      </c>
      <c r="BL479" s="17">
        <v>0.17013102724515899</v>
      </c>
      <c r="BM479" s="17"/>
      <c r="BN479" s="17">
        <v>0.236905678816625</v>
      </c>
      <c r="BO479" s="17">
        <v>0.169916602792998</v>
      </c>
      <c r="BP479" s="17"/>
      <c r="BQ479" s="17">
        <v>0.147322745177284</v>
      </c>
      <c r="BR479" s="17">
        <v>0.171920120684356</v>
      </c>
      <c r="BS479" s="17"/>
      <c r="BT479" s="17">
        <v>0.172300419850658</v>
      </c>
      <c r="BU479" s="17">
        <v>0.17122714812797901</v>
      </c>
      <c r="BV479" s="17"/>
      <c r="BW479" s="17">
        <v>0.124518501463988</v>
      </c>
      <c r="BX479" s="17">
        <v>0.195332570461587</v>
      </c>
      <c r="BY479" s="17"/>
      <c r="BZ479" s="17">
        <v>0.124518501463988</v>
      </c>
      <c r="CA479" s="17">
        <v>0.195332570461587</v>
      </c>
    </row>
    <row r="480" spans="2:79" x14ac:dyDescent="0.25">
      <c r="B480" t="s">
        <v>279</v>
      </c>
      <c r="C480" s="17">
        <v>0.44835909371423599</v>
      </c>
      <c r="D480" s="17">
        <v>0.40765649615976102</v>
      </c>
      <c r="E480" s="17">
        <v>0.30681631739279103</v>
      </c>
      <c r="F480" s="17">
        <v>0.48545736371926201</v>
      </c>
      <c r="G480" s="17">
        <v>0.43113850951814803</v>
      </c>
      <c r="H480" s="17">
        <v>0.46927381517359501</v>
      </c>
      <c r="I480" s="17">
        <v>0.519307612819777</v>
      </c>
      <c r="J480" s="17">
        <v>0.47987372415789897</v>
      </c>
      <c r="K480" s="17">
        <v>0.49726566113132897</v>
      </c>
      <c r="L480" s="17">
        <v>0.58503408140452795</v>
      </c>
      <c r="M480" s="17"/>
      <c r="N480" s="17">
        <v>0.436662617675172</v>
      </c>
      <c r="O480" s="17">
        <v>0.57818138259170104</v>
      </c>
      <c r="P480" s="17">
        <v>0.69875378311442904</v>
      </c>
      <c r="Q480" s="17">
        <v>0.77189149516641997</v>
      </c>
      <c r="R480" s="17"/>
      <c r="S480" s="17">
        <v>0.43305420486429302</v>
      </c>
      <c r="T480" s="17">
        <v>0.46042314868156098</v>
      </c>
      <c r="U480" s="17">
        <v>0.53393143318871295</v>
      </c>
      <c r="V480" s="17">
        <v>0.431560267422396</v>
      </c>
      <c r="W480" s="17">
        <v>0.43376826422638398</v>
      </c>
      <c r="X480" s="17">
        <v>0.54368331935207903</v>
      </c>
      <c r="Y480" s="17">
        <v>0.50967416911706198</v>
      </c>
      <c r="Z480" s="17"/>
      <c r="AA480" s="17">
        <v>0.64267428997753195</v>
      </c>
      <c r="AB480" s="17">
        <v>0.347859855805213</v>
      </c>
      <c r="AC480" s="17"/>
      <c r="AD480" s="17">
        <v>0.69073806093719503</v>
      </c>
      <c r="AE480" s="17">
        <v>0.72198046668846605</v>
      </c>
      <c r="AF480" s="17">
        <v>0.62790435195552097</v>
      </c>
      <c r="AG480" s="17"/>
      <c r="AH480" s="17">
        <v>0.71674046282213699</v>
      </c>
      <c r="AI480" s="17">
        <v>0.43842796405858803</v>
      </c>
      <c r="AJ480" s="17"/>
      <c r="AK480" s="17">
        <v>0.44022181175686598</v>
      </c>
      <c r="AL480" s="17">
        <v>0.45381002631370099</v>
      </c>
      <c r="AM480" s="17"/>
      <c r="AN480" s="17">
        <v>0.44772053870857098</v>
      </c>
      <c r="AO480" s="17">
        <v>0.77189149516641997</v>
      </c>
      <c r="AP480" s="17"/>
      <c r="AQ480" s="17">
        <v>0.62634054598585098</v>
      </c>
      <c r="AR480" s="17">
        <v>0.40221026336541699</v>
      </c>
      <c r="AS480" s="17"/>
      <c r="AT480" s="17">
        <v>0.25076640826712598</v>
      </c>
      <c r="AU480" s="17">
        <v>0.502433329102972</v>
      </c>
      <c r="AV480" s="17">
        <v>0.68353615672009005</v>
      </c>
      <c r="AW480" s="17">
        <v>0.86641839039494595</v>
      </c>
      <c r="AX480" s="17"/>
      <c r="AY480" s="17">
        <v>0.704305281508248</v>
      </c>
      <c r="AZ480" s="17">
        <v>0.41776752980054199</v>
      </c>
      <c r="BA480" s="17"/>
      <c r="BB480" s="17">
        <v>0.38384856468606798</v>
      </c>
      <c r="BC480" s="17">
        <v>0.46241219141735301</v>
      </c>
      <c r="BD480" s="17"/>
      <c r="BE480" s="17">
        <v>0.56687878547152704</v>
      </c>
      <c r="BF480" s="17">
        <v>0.439364984062591</v>
      </c>
      <c r="BG480" s="17"/>
      <c r="BH480" s="17">
        <v>0.380649267645152</v>
      </c>
      <c r="BI480" s="17">
        <v>0.45360870356545702</v>
      </c>
      <c r="BJ480" s="17"/>
      <c r="BK480" s="17">
        <v>0.46787234592539101</v>
      </c>
      <c r="BL480" s="17">
        <v>0.44711020501360499</v>
      </c>
      <c r="BM480" s="17"/>
      <c r="BN480" s="17">
        <v>0.48849558253293102</v>
      </c>
      <c r="BO480" s="17">
        <v>0.44750896864995698</v>
      </c>
      <c r="BP480" s="17"/>
      <c r="BQ480" s="17">
        <v>0.65162933852697003</v>
      </c>
      <c r="BR480" s="17">
        <v>0.443154619744212</v>
      </c>
      <c r="BS480" s="17"/>
      <c r="BT480" s="17">
        <v>0.538542108913311</v>
      </c>
      <c r="BU480" s="17">
        <v>0.44120234506277201</v>
      </c>
      <c r="BV480" s="17"/>
      <c r="BW480" s="17">
        <v>0.64198257583018903</v>
      </c>
      <c r="BX480" s="17">
        <v>0.34892887878780598</v>
      </c>
      <c r="BY480" s="17"/>
      <c r="BZ480" s="17">
        <v>0.64198257583018903</v>
      </c>
      <c r="CA480" s="17">
        <v>0.34892887878780598</v>
      </c>
    </row>
    <row r="481" spans="2:79" x14ac:dyDescent="0.25">
      <c r="B481" t="s">
        <v>280</v>
      </c>
      <c r="C481" s="17">
        <v>0.34421899481500601</v>
      </c>
      <c r="D481" s="17">
        <v>0.322319954473965</v>
      </c>
      <c r="E481" s="17">
        <v>0.41169770546193102</v>
      </c>
      <c r="F481" s="17">
        <v>0.327264582644262</v>
      </c>
      <c r="G481" s="17">
        <v>0.35114459442296297</v>
      </c>
      <c r="H481" s="17">
        <v>0.33997776070483499</v>
      </c>
      <c r="I481" s="17">
        <v>0.33635703444258902</v>
      </c>
      <c r="J481" s="17">
        <v>0.34863855547136702</v>
      </c>
      <c r="K481" s="17">
        <v>0.347316833576575</v>
      </c>
      <c r="L481" s="17">
        <v>0.25455520672337301</v>
      </c>
      <c r="M481" s="17"/>
      <c r="N481" s="17">
        <v>0.353141023189742</v>
      </c>
      <c r="O481" s="17">
        <v>0.248871962064285</v>
      </c>
      <c r="P481" s="17">
        <v>0.13769621036409699</v>
      </c>
      <c r="Q481" s="17">
        <v>6.1799247693730103E-2</v>
      </c>
      <c r="R481" s="17"/>
      <c r="S481" s="17">
        <v>0.356942268822942</v>
      </c>
      <c r="T481" s="17">
        <v>0.32257325310657098</v>
      </c>
      <c r="U481" s="17">
        <v>0.26495521422201801</v>
      </c>
      <c r="V481" s="17">
        <v>0.36228905954624002</v>
      </c>
      <c r="W481" s="17">
        <v>0.38297332021018798</v>
      </c>
      <c r="X481" s="17">
        <v>0.281542545581913</v>
      </c>
      <c r="Y481" s="17">
        <v>0.29051527652204501</v>
      </c>
      <c r="Z481" s="17"/>
      <c r="AA481" s="17">
        <v>0.21021037080011601</v>
      </c>
      <c r="AB481" s="17">
        <v>0.41352785405874898</v>
      </c>
      <c r="AC481" s="17"/>
      <c r="AD481" s="17">
        <v>0.15949450164116599</v>
      </c>
      <c r="AE481" s="17">
        <v>0.11524220201072401</v>
      </c>
      <c r="AF481" s="17">
        <v>0.247930577633722</v>
      </c>
      <c r="AG481" s="17"/>
      <c r="AH481" s="17">
        <v>0.115114300522267</v>
      </c>
      <c r="AI481" s="17">
        <v>0.352696738375603</v>
      </c>
      <c r="AJ481" s="17"/>
      <c r="AK481" s="17">
        <v>0.34522524354741901</v>
      </c>
      <c r="AL481" s="17">
        <v>0.343544937550256</v>
      </c>
      <c r="AM481" s="17"/>
      <c r="AN481" s="17">
        <v>0.34477640588856001</v>
      </c>
      <c r="AO481" s="17">
        <v>6.1799247693730103E-2</v>
      </c>
      <c r="AP481" s="17"/>
      <c r="AQ481" s="17">
        <v>0.209235231346313</v>
      </c>
      <c r="AR481" s="17">
        <v>0.37921894970162701</v>
      </c>
      <c r="AS481" s="17"/>
      <c r="AT481" s="17">
        <v>0.48683876017024003</v>
      </c>
      <c r="AU481" s="17">
        <v>0.29354614782595401</v>
      </c>
      <c r="AV481" s="17">
        <v>0.198293455311393</v>
      </c>
      <c r="AW481" s="17">
        <v>6.4698157959052996E-2</v>
      </c>
      <c r="AX481" s="17"/>
      <c r="AY481" s="17">
        <v>0.16764428205265799</v>
      </c>
      <c r="AZ481" s="17">
        <v>0.365323808516544</v>
      </c>
      <c r="BA481" s="17"/>
      <c r="BB481" s="17">
        <v>0.37556267062374099</v>
      </c>
      <c r="BC481" s="17">
        <v>0.33739203686679903</v>
      </c>
      <c r="BD481" s="17"/>
      <c r="BE481" s="17">
        <v>0.28216035130808798</v>
      </c>
      <c r="BF481" s="17">
        <v>0.348928442133487</v>
      </c>
      <c r="BG481" s="17"/>
      <c r="BH481" s="17">
        <v>0.40369962402493698</v>
      </c>
      <c r="BI481" s="17">
        <v>0.33960740274358697</v>
      </c>
      <c r="BJ481" s="17"/>
      <c r="BK481" s="17">
        <v>0.30622813381307201</v>
      </c>
      <c r="BL481" s="17">
        <v>0.34665048888473499</v>
      </c>
      <c r="BM481" s="17"/>
      <c r="BN481" s="17">
        <v>0.27218429874180899</v>
      </c>
      <c r="BO481" s="17">
        <v>0.34574475111387298</v>
      </c>
      <c r="BP481" s="17"/>
      <c r="BQ481" s="17">
        <v>0.19855721012232699</v>
      </c>
      <c r="BR481" s="17">
        <v>0.34794847803355899</v>
      </c>
      <c r="BS481" s="17"/>
      <c r="BT481" s="17">
        <v>0.23558749027088699</v>
      </c>
      <c r="BU481" s="17">
        <v>0.35283977969269498</v>
      </c>
      <c r="BV481" s="17"/>
      <c r="BW481" s="17">
        <v>0.21094968646444701</v>
      </c>
      <c r="BX481" s="17">
        <v>0.41265592109886001</v>
      </c>
      <c r="BY481" s="17"/>
      <c r="BZ481" s="17">
        <v>0.21094968646444701</v>
      </c>
      <c r="CA481" s="17">
        <v>0.41265592109886001</v>
      </c>
    </row>
    <row r="482" spans="2:79" x14ac:dyDescent="0.25">
      <c r="B482" t="s">
        <v>75</v>
      </c>
      <c r="C482" s="17">
        <v>3.6115852775812099E-2</v>
      </c>
      <c r="D482" s="17">
        <v>6.1575558456624803E-2</v>
      </c>
      <c r="E482" s="17">
        <v>4.3012272334909403E-2</v>
      </c>
      <c r="F482" s="17">
        <v>1.4485188292846901E-2</v>
      </c>
      <c r="G482" s="17">
        <v>1.8165100587155199E-2</v>
      </c>
      <c r="H482" s="17">
        <v>4.9410535541408701E-2</v>
      </c>
      <c r="I482" s="17">
        <v>9.6379752121289897E-3</v>
      </c>
      <c r="J482" s="17">
        <v>5.6758346301942597E-2</v>
      </c>
      <c r="K482" s="17">
        <v>6.0732497792350897E-2</v>
      </c>
      <c r="L482" s="17">
        <v>4.9414517403298899E-2</v>
      </c>
      <c r="M482" s="17"/>
      <c r="N482" s="17">
        <v>3.62831750906129E-2</v>
      </c>
      <c r="O482" s="17">
        <v>3.4138728262683798E-2</v>
      </c>
      <c r="P482" s="17">
        <v>3.2202737408620501E-2</v>
      </c>
      <c r="Q482" s="17">
        <v>3.6774048943500399E-2</v>
      </c>
      <c r="R482" s="17"/>
      <c r="S482" s="17">
        <v>3.0335006963720199E-2</v>
      </c>
      <c r="T482" s="17">
        <v>3.02778640358345E-2</v>
      </c>
      <c r="U482" s="17">
        <v>3.1824456510079098E-2</v>
      </c>
      <c r="V482" s="17">
        <v>3.42132635025836E-2</v>
      </c>
      <c r="W482" s="17">
        <v>2.6451226818502101E-2</v>
      </c>
      <c r="X482" s="17">
        <v>9.3799164440459496E-3</v>
      </c>
      <c r="Y482" s="17">
        <v>4.2931400056709798E-2</v>
      </c>
      <c r="Z482" s="17"/>
      <c r="AA482" s="17">
        <v>2.25761971480073E-2</v>
      </c>
      <c r="AB482" s="17">
        <v>4.3118522141419501E-2</v>
      </c>
      <c r="AC482" s="17"/>
      <c r="AD482" s="17">
        <v>2.3372383313345201E-2</v>
      </c>
      <c r="AE482" s="17">
        <v>3.7279696313694301E-2</v>
      </c>
      <c r="AF482" s="17">
        <v>1.4319226358970099E-2</v>
      </c>
      <c r="AG482" s="17"/>
      <c r="AH482" s="17">
        <v>2.3754080890642801E-3</v>
      </c>
      <c r="AI482" s="17">
        <v>3.73643773359821E-2</v>
      </c>
      <c r="AJ482" s="17"/>
      <c r="AK482" s="17">
        <v>4.8173550044338799E-2</v>
      </c>
      <c r="AL482" s="17">
        <v>2.8038746014632E-2</v>
      </c>
      <c r="AM482" s="17"/>
      <c r="AN482" s="17">
        <v>3.6114553695856803E-2</v>
      </c>
      <c r="AO482" s="17">
        <v>3.6774048943500399E-2</v>
      </c>
      <c r="AP482" s="17"/>
      <c r="AQ482" s="17">
        <v>2.93308306656632E-2</v>
      </c>
      <c r="AR482" s="17">
        <v>3.7875141905537701E-2</v>
      </c>
      <c r="AS482" s="17"/>
      <c r="AT482" s="17">
        <v>4.4584448485458603E-2</v>
      </c>
      <c r="AU482" s="17">
        <v>3.9143975393924897E-2</v>
      </c>
      <c r="AV482" s="17">
        <v>1.4725393128033899E-2</v>
      </c>
      <c r="AW482" s="17">
        <v>3.8728935505636499E-3</v>
      </c>
      <c r="AX482" s="17"/>
      <c r="AY482" s="17">
        <v>2.43859856856493E-2</v>
      </c>
      <c r="AZ482" s="17">
        <v>3.7517846616316602E-2</v>
      </c>
      <c r="BA482" s="17"/>
      <c r="BB482" s="17">
        <v>4.2484564990912403E-2</v>
      </c>
      <c r="BC482" s="17">
        <v>3.4728237416191403E-2</v>
      </c>
      <c r="BD482" s="17"/>
      <c r="BE482" s="17">
        <v>3.6594153697320699E-2</v>
      </c>
      <c r="BF482" s="17">
        <v>3.6079555930361697E-2</v>
      </c>
      <c r="BG482" s="17"/>
      <c r="BH482" s="17">
        <v>5.22595733382476E-2</v>
      </c>
      <c r="BI482" s="17">
        <v>3.4864214137522498E-2</v>
      </c>
      <c r="BJ482" s="17"/>
      <c r="BK482" s="17">
        <v>3.6234191421734299E-2</v>
      </c>
      <c r="BL482" s="17">
        <v>3.6108278856501197E-2</v>
      </c>
      <c r="BM482" s="17"/>
      <c r="BN482" s="17">
        <v>2.4144399086345101E-3</v>
      </c>
      <c r="BO482" s="17">
        <v>3.68296774431719E-2</v>
      </c>
      <c r="BP482" s="17"/>
      <c r="BQ482" s="17">
        <v>2.4907061734188401E-3</v>
      </c>
      <c r="BR482" s="17">
        <v>3.6976781537872601E-2</v>
      </c>
      <c r="BS482" s="17"/>
      <c r="BT482" s="17">
        <v>5.35699809651436E-2</v>
      </c>
      <c r="BU482" s="17">
        <v>3.4730727116554297E-2</v>
      </c>
      <c r="BV482" s="17"/>
      <c r="BW482" s="17">
        <v>2.2549236241375802E-2</v>
      </c>
      <c r="BX482" s="17">
        <v>4.3082629651747098E-2</v>
      </c>
      <c r="BY482" s="17"/>
      <c r="BZ482" s="17">
        <v>2.2549236241375802E-2</v>
      </c>
      <c r="CA482" s="17">
        <v>4.3082629651747098E-2</v>
      </c>
    </row>
    <row r="483" spans="2:79" x14ac:dyDescent="0.25">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c r="CA483" s="17"/>
    </row>
    <row r="484" spans="2:79" x14ac:dyDescent="0.25">
      <c r="B484" s="6" t="s">
        <v>286</v>
      </c>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c r="CA484" s="17"/>
    </row>
    <row r="485" spans="2:79" x14ac:dyDescent="0.25">
      <c r="B485" s="24" t="s">
        <v>77</v>
      </c>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c r="CA485" s="17"/>
    </row>
    <row r="486" spans="2:79" x14ac:dyDescent="0.25">
      <c r="B486" t="s">
        <v>278</v>
      </c>
      <c r="C486" s="17">
        <v>0.24055383403708</v>
      </c>
      <c r="D486" s="17">
        <v>0.24812158675166399</v>
      </c>
      <c r="E486" s="17">
        <v>0.315094834659714</v>
      </c>
      <c r="F486" s="17">
        <v>0.247558315467615</v>
      </c>
      <c r="G486" s="17">
        <v>0.25249094913894199</v>
      </c>
      <c r="H486" s="17">
        <v>0.23379551278784799</v>
      </c>
      <c r="I486" s="17">
        <v>0.18052203989554899</v>
      </c>
      <c r="J486" s="17">
        <v>0.24287198091036499</v>
      </c>
      <c r="K486" s="17">
        <v>0.15029850283079901</v>
      </c>
      <c r="L486" s="17">
        <v>0.20800982599904</v>
      </c>
      <c r="M486" s="17"/>
      <c r="N486" s="17">
        <v>0.241507548612864</v>
      </c>
      <c r="O486" s="17">
        <v>0.23243887145880299</v>
      </c>
      <c r="P486" s="17">
        <v>0.209982907663671</v>
      </c>
      <c r="Q486" s="17">
        <v>0.188955831725892</v>
      </c>
      <c r="R486" s="17"/>
      <c r="S486" s="17">
        <v>0.25284979691964798</v>
      </c>
      <c r="T486" s="17">
        <v>0.163822821115124</v>
      </c>
      <c r="U486" s="17">
        <v>0.30257438187462399</v>
      </c>
      <c r="V486" s="17">
        <v>0.23573401802263999</v>
      </c>
      <c r="W486" s="17">
        <v>0.31726392874347198</v>
      </c>
      <c r="X486" s="17">
        <v>0.22630558760809499</v>
      </c>
      <c r="Y486" s="17">
        <v>0.240126481914962</v>
      </c>
      <c r="Z486" s="17"/>
      <c r="AA486" s="17">
        <v>0.19031200093152001</v>
      </c>
      <c r="AB486" s="17">
        <v>0.26653875974211499</v>
      </c>
      <c r="AC486" s="17"/>
      <c r="AD486" s="17">
        <v>0.233315896590049</v>
      </c>
      <c r="AE486" s="17">
        <v>0.202713487170468</v>
      </c>
      <c r="AF486" s="17">
        <v>0.17665105202578399</v>
      </c>
      <c r="AG486" s="17"/>
      <c r="AH486" s="17">
        <v>0.22951814401663301</v>
      </c>
      <c r="AI486" s="17">
        <v>0.24096219646848499</v>
      </c>
      <c r="AJ486" s="17"/>
      <c r="AK486" s="17">
        <v>0.206599258603548</v>
      </c>
      <c r="AL486" s="17">
        <v>0.26329903361370699</v>
      </c>
      <c r="AM486" s="17"/>
      <c r="AN486" s="17">
        <v>0.24065567287149101</v>
      </c>
      <c r="AO486" s="17">
        <v>0.188955831725892</v>
      </c>
      <c r="AP486" s="17"/>
      <c r="AQ486" s="17">
        <v>0.202903722029525</v>
      </c>
      <c r="AR486" s="17">
        <v>0.25031613572343298</v>
      </c>
      <c r="AS486" s="17"/>
      <c r="AT486" s="17">
        <v>0.27338093437393501</v>
      </c>
      <c r="AU486" s="17">
        <v>0.24041186506302401</v>
      </c>
      <c r="AV486" s="17">
        <v>0.18461636167610301</v>
      </c>
      <c r="AW486" s="17">
        <v>0.15791130857520799</v>
      </c>
      <c r="AX486" s="17"/>
      <c r="AY486" s="17">
        <v>0.26802584390351403</v>
      </c>
      <c r="AZ486" s="17">
        <v>0.23727028544075199</v>
      </c>
      <c r="BA486" s="17"/>
      <c r="BB486" s="17">
        <v>0.26439232341153601</v>
      </c>
      <c r="BC486" s="17">
        <v>0.23536129759858199</v>
      </c>
      <c r="BD486" s="17"/>
      <c r="BE486" s="17">
        <v>0.18729905367425601</v>
      </c>
      <c r="BF486" s="17">
        <v>0.24459518216206799</v>
      </c>
      <c r="BG486" s="17"/>
      <c r="BH486" s="17">
        <v>0.23164170617037</v>
      </c>
      <c r="BI486" s="17">
        <v>0.24124480013403499</v>
      </c>
      <c r="BJ486" s="17"/>
      <c r="BK486" s="17">
        <v>0.31587198809337302</v>
      </c>
      <c r="BL486" s="17">
        <v>0.23573331562552099</v>
      </c>
      <c r="BM486" s="17"/>
      <c r="BN486" s="17">
        <v>8.6663883157757998E-2</v>
      </c>
      <c r="BO486" s="17">
        <v>0.24381335444441099</v>
      </c>
      <c r="BP486" s="17"/>
      <c r="BQ486" s="17">
        <v>0.19182892943375701</v>
      </c>
      <c r="BR486" s="17">
        <v>0.24180137274070801</v>
      </c>
      <c r="BS486" s="17"/>
      <c r="BT486" s="17">
        <v>0.206844383754999</v>
      </c>
      <c r="BU486" s="17">
        <v>0.24322895043583101</v>
      </c>
      <c r="BV486" s="17"/>
      <c r="BW486" s="17">
        <v>0.19031843753668501</v>
      </c>
      <c r="BX486" s="17">
        <v>0.26635089241224902</v>
      </c>
      <c r="BY486" s="17"/>
      <c r="BZ486" s="17">
        <v>0.19031843753668501</v>
      </c>
      <c r="CA486" s="17">
        <v>0.26635089241224902</v>
      </c>
    </row>
    <row r="487" spans="2:79" x14ac:dyDescent="0.25">
      <c r="B487" t="s">
        <v>279</v>
      </c>
      <c r="C487" s="17">
        <v>0.36493558012538602</v>
      </c>
      <c r="D487" s="17">
        <v>0.40827954713567599</v>
      </c>
      <c r="E487" s="17">
        <v>0.29421712541297701</v>
      </c>
      <c r="F487" s="17">
        <v>0.43695079632606798</v>
      </c>
      <c r="G487" s="17">
        <v>0.17354699697235801</v>
      </c>
      <c r="H487" s="17">
        <v>0.39647354095681903</v>
      </c>
      <c r="I487" s="17">
        <v>0.48385077836056301</v>
      </c>
      <c r="J487" s="17">
        <v>0.34545409165659302</v>
      </c>
      <c r="K487" s="17">
        <v>0.36659801822725202</v>
      </c>
      <c r="L487" s="17">
        <v>0.377017808677654</v>
      </c>
      <c r="M487" s="17"/>
      <c r="N487" s="17">
        <v>0.351278807712889</v>
      </c>
      <c r="O487" s="17">
        <v>0.52044733983651204</v>
      </c>
      <c r="P487" s="17">
        <v>0.64626570651923498</v>
      </c>
      <c r="Q487" s="17">
        <v>0.67728308285116201</v>
      </c>
      <c r="R487" s="17"/>
      <c r="S487" s="17">
        <v>0.35415478244955201</v>
      </c>
      <c r="T487" s="17">
        <v>0.47715361167011899</v>
      </c>
      <c r="U487" s="17">
        <v>0.45366638425556599</v>
      </c>
      <c r="V487" s="17">
        <v>0.31091247429500801</v>
      </c>
      <c r="W487" s="17">
        <v>0.37665095763412698</v>
      </c>
      <c r="X487" s="17">
        <v>0.438790475630359</v>
      </c>
      <c r="Y487" s="17">
        <v>0.38732649434059802</v>
      </c>
      <c r="Z487" s="17"/>
      <c r="AA487" s="17">
        <v>0.518672364850711</v>
      </c>
      <c r="AB487" s="17">
        <v>0.28542337520990702</v>
      </c>
      <c r="AC487" s="17"/>
      <c r="AD487" s="17">
        <v>0.478454914198023</v>
      </c>
      <c r="AE487" s="17">
        <v>0.600964321438056</v>
      </c>
      <c r="AF487" s="17">
        <v>0.51008024297674903</v>
      </c>
      <c r="AG487" s="17"/>
      <c r="AH487" s="17">
        <v>0.66991652951738201</v>
      </c>
      <c r="AI487" s="17">
        <v>0.35365012703681298</v>
      </c>
      <c r="AJ487" s="17"/>
      <c r="AK487" s="17">
        <v>0.40258119141146498</v>
      </c>
      <c r="AL487" s="17">
        <v>0.33971786113013203</v>
      </c>
      <c r="AM487" s="17"/>
      <c r="AN487" s="17">
        <v>0.36431910072339302</v>
      </c>
      <c r="AO487" s="17">
        <v>0.67728308285116201</v>
      </c>
      <c r="AP487" s="17"/>
      <c r="AQ487" s="17">
        <v>0.46876027574961798</v>
      </c>
      <c r="AR487" s="17">
        <v>0.33801486336963998</v>
      </c>
      <c r="AS487" s="17"/>
      <c r="AT487" s="17">
        <v>0.17280204600080101</v>
      </c>
      <c r="AU487" s="17">
        <v>0.398662274343698</v>
      </c>
      <c r="AV487" s="17">
        <v>0.62933175813381803</v>
      </c>
      <c r="AW487" s="17">
        <v>0.78379842533486699</v>
      </c>
      <c r="AX487" s="17"/>
      <c r="AY487" s="17">
        <v>0.42068320040049401</v>
      </c>
      <c r="AZ487" s="17">
        <v>0.35827243384693902</v>
      </c>
      <c r="BA487" s="17"/>
      <c r="BB487" s="17">
        <v>0.55850535736993201</v>
      </c>
      <c r="BC487" s="17">
        <v>0.32273764798805399</v>
      </c>
      <c r="BD487" s="17"/>
      <c r="BE487" s="17">
        <v>0.30097338705218502</v>
      </c>
      <c r="BF487" s="17">
        <v>0.36978948220301</v>
      </c>
      <c r="BG487" s="17"/>
      <c r="BH487" s="17">
        <v>0.41102032894746099</v>
      </c>
      <c r="BI487" s="17">
        <v>0.36136258392302301</v>
      </c>
      <c r="BJ487" s="17"/>
      <c r="BK487" s="17">
        <v>0.49876357925391201</v>
      </c>
      <c r="BL487" s="17">
        <v>0.35637031001402603</v>
      </c>
      <c r="BM487" s="17"/>
      <c r="BN487" s="17">
        <v>0.52665095441280296</v>
      </c>
      <c r="BO487" s="17">
        <v>0.36151031057622302</v>
      </c>
      <c r="BP487" s="17"/>
      <c r="BQ487" s="17">
        <v>0.578281217087661</v>
      </c>
      <c r="BR487" s="17">
        <v>0.35947313865879899</v>
      </c>
      <c r="BS487" s="17"/>
      <c r="BT487" s="17">
        <v>0.41416647672569801</v>
      </c>
      <c r="BU487" s="17">
        <v>0.36102871194098501</v>
      </c>
      <c r="BV487" s="17"/>
      <c r="BW487" s="17">
        <v>0.51781236260116204</v>
      </c>
      <c r="BX487" s="17">
        <v>0.28642975442329199</v>
      </c>
      <c r="BY487" s="17"/>
      <c r="BZ487" s="17">
        <v>0.51781236260116204</v>
      </c>
      <c r="CA487" s="17">
        <v>0.28642975442329199</v>
      </c>
    </row>
    <row r="488" spans="2:79" x14ac:dyDescent="0.25">
      <c r="B488" t="s">
        <v>280</v>
      </c>
      <c r="C488" s="17">
        <v>0.37043660588486799</v>
      </c>
      <c r="D488" s="17">
        <v>0.31264654756914401</v>
      </c>
      <c r="E488" s="17">
        <v>0.36110447164207099</v>
      </c>
      <c r="F488" s="17">
        <v>0.3002162995789</v>
      </c>
      <c r="G488" s="17">
        <v>0.56073755593701902</v>
      </c>
      <c r="H488" s="17">
        <v>0.32046253582621198</v>
      </c>
      <c r="I488" s="17">
        <v>0.33023678452796601</v>
      </c>
      <c r="J488" s="17">
        <v>0.382987258294753</v>
      </c>
      <c r="K488" s="17">
        <v>0.46797112632779703</v>
      </c>
      <c r="L488" s="17">
        <v>0.38612397403324</v>
      </c>
      <c r="M488" s="17"/>
      <c r="N488" s="17">
        <v>0.38470383472994901</v>
      </c>
      <c r="O488" s="17">
        <v>0.20110535285973399</v>
      </c>
      <c r="P488" s="17">
        <v>0.111840475847447</v>
      </c>
      <c r="Q488" s="17">
        <v>7.9333571419643797E-2</v>
      </c>
      <c r="R488" s="17"/>
      <c r="S488" s="17">
        <v>0.37467475591691601</v>
      </c>
      <c r="T488" s="17">
        <v>0.32463965326526101</v>
      </c>
      <c r="U488" s="17">
        <v>0.222280974142674</v>
      </c>
      <c r="V488" s="17">
        <v>0.43111164854126999</v>
      </c>
      <c r="W488" s="17">
        <v>0.280060897506268</v>
      </c>
      <c r="X488" s="17">
        <v>0.32963160001589198</v>
      </c>
      <c r="Y488" s="17">
        <v>0.34130835128167702</v>
      </c>
      <c r="Z488" s="17"/>
      <c r="AA488" s="17">
        <v>0.27774304865537303</v>
      </c>
      <c r="AB488" s="17">
        <v>0.41837743624595902</v>
      </c>
      <c r="AC488" s="17"/>
      <c r="AD488" s="17">
        <v>0.28058051553119001</v>
      </c>
      <c r="AE488" s="17">
        <v>0.162257395513732</v>
      </c>
      <c r="AF488" s="17">
        <v>0.30280585845228902</v>
      </c>
      <c r="AG488" s="17"/>
      <c r="AH488" s="17">
        <v>0.100142828218465</v>
      </c>
      <c r="AI488" s="17">
        <v>0.380438501918272</v>
      </c>
      <c r="AJ488" s="17"/>
      <c r="AK488" s="17">
        <v>0.36002647882298999</v>
      </c>
      <c r="AL488" s="17">
        <v>0.37741005245627302</v>
      </c>
      <c r="AM488" s="17"/>
      <c r="AN488" s="17">
        <v>0.37101115513862998</v>
      </c>
      <c r="AO488" s="17">
        <v>7.9333571419643797E-2</v>
      </c>
      <c r="AP488" s="17"/>
      <c r="AQ488" s="17">
        <v>0.305839738023095</v>
      </c>
      <c r="AR488" s="17">
        <v>0.38718593486252301</v>
      </c>
      <c r="AS488" s="17"/>
      <c r="AT488" s="17">
        <v>0.51586909186368002</v>
      </c>
      <c r="AU488" s="17">
        <v>0.34574768792167698</v>
      </c>
      <c r="AV488" s="17">
        <v>0.168130143623514</v>
      </c>
      <c r="AW488" s="17">
        <v>5.8166600986822303E-2</v>
      </c>
      <c r="AX488" s="17"/>
      <c r="AY488" s="17">
        <v>0.29048429985601099</v>
      </c>
      <c r="AZ488" s="17">
        <v>0.37999277900473299</v>
      </c>
      <c r="BA488" s="17"/>
      <c r="BB488" s="17">
        <v>0.160970525271043</v>
      </c>
      <c r="BC488" s="17">
        <v>0.41609571561967501</v>
      </c>
      <c r="BD488" s="17"/>
      <c r="BE488" s="17">
        <v>0.47640240323899202</v>
      </c>
      <c r="BF488" s="17">
        <v>0.36239517423249201</v>
      </c>
      <c r="BG488" s="17"/>
      <c r="BH488" s="17">
        <v>0.33021465621285701</v>
      </c>
      <c r="BI488" s="17">
        <v>0.373555053464664</v>
      </c>
      <c r="BJ488" s="17"/>
      <c r="BK488" s="17">
        <v>0.16616509290215201</v>
      </c>
      <c r="BL488" s="17">
        <v>0.38351040730270802</v>
      </c>
      <c r="BM488" s="17"/>
      <c r="BN488" s="17">
        <v>0.38661003974388197</v>
      </c>
      <c r="BO488" s="17">
        <v>0.37009403876194202</v>
      </c>
      <c r="BP488" s="17"/>
      <c r="BQ488" s="17">
        <v>0.20909284795563099</v>
      </c>
      <c r="BR488" s="17">
        <v>0.37456760591953697</v>
      </c>
      <c r="BS488" s="17"/>
      <c r="BT488" s="17">
        <v>0.36490670307836398</v>
      </c>
      <c r="BU488" s="17">
        <v>0.37087544821416701</v>
      </c>
      <c r="BV488" s="17"/>
      <c r="BW488" s="17">
        <v>0.27874677009932403</v>
      </c>
      <c r="BX488" s="17">
        <v>0.41752149444846698</v>
      </c>
      <c r="BY488" s="17"/>
      <c r="BZ488" s="17">
        <v>0.27874677009932403</v>
      </c>
      <c r="CA488" s="17">
        <v>0.41752149444846698</v>
      </c>
    </row>
    <row r="489" spans="2:79" x14ac:dyDescent="0.25">
      <c r="B489" t="s">
        <v>75</v>
      </c>
      <c r="C489" s="17">
        <v>2.4073979952665799E-2</v>
      </c>
      <c r="D489" s="17">
        <v>3.0952318543515399E-2</v>
      </c>
      <c r="E489" s="17">
        <v>2.95835682852373E-2</v>
      </c>
      <c r="F489" s="17">
        <v>1.5274588627416799E-2</v>
      </c>
      <c r="G489" s="17">
        <v>1.3224497951680601E-2</v>
      </c>
      <c r="H489" s="17">
        <v>4.9268410429120398E-2</v>
      </c>
      <c r="I489" s="17">
        <v>5.3903972159226E-3</v>
      </c>
      <c r="J489" s="17">
        <v>2.8686669138288198E-2</v>
      </c>
      <c r="K489" s="17">
        <v>1.5132352614151299E-2</v>
      </c>
      <c r="L489" s="17">
        <v>2.8848391290066E-2</v>
      </c>
      <c r="M489" s="17"/>
      <c r="N489" s="17">
        <v>2.2509808944297698E-2</v>
      </c>
      <c r="O489" s="17">
        <v>4.6008435844950499E-2</v>
      </c>
      <c r="P489" s="17">
        <v>3.1910909969647003E-2</v>
      </c>
      <c r="Q489" s="17">
        <v>5.4427514003302903E-2</v>
      </c>
      <c r="R489" s="17"/>
      <c r="S489" s="17">
        <v>1.8320664713884001E-2</v>
      </c>
      <c r="T489" s="17">
        <v>3.43839139494969E-2</v>
      </c>
      <c r="U489" s="17">
        <v>2.1478259727136701E-2</v>
      </c>
      <c r="V489" s="17">
        <v>2.2241859141081899E-2</v>
      </c>
      <c r="W489" s="17">
        <v>2.6024216116134102E-2</v>
      </c>
      <c r="X489" s="17">
        <v>5.2723367456534104E-3</v>
      </c>
      <c r="Y489" s="17">
        <v>3.1238672462762799E-2</v>
      </c>
      <c r="Z489" s="17"/>
      <c r="AA489" s="17">
        <v>1.3272585562395699E-2</v>
      </c>
      <c r="AB489" s="17">
        <v>2.9660428802018999E-2</v>
      </c>
      <c r="AC489" s="17"/>
      <c r="AD489" s="17">
        <v>7.6486736807378098E-3</v>
      </c>
      <c r="AE489" s="17">
        <v>3.4064795877744997E-2</v>
      </c>
      <c r="AF489" s="17">
        <v>1.04628465451778E-2</v>
      </c>
      <c r="AG489" s="17"/>
      <c r="AH489" s="17">
        <v>4.2249824751968502E-4</v>
      </c>
      <c r="AI489" s="17">
        <v>2.4949174576430901E-2</v>
      </c>
      <c r="AJ489" s="17"/>
      <c r="AK489" s="17">
        <v>3.0793071161998E-2</v>
      </c>
      <c r="AL489" s="17">
        <v>1.9573052799888201E-2</v>
      </c>
      <c r="AM489" s="17"/>
      <c r="AN489" s="17">
        <v>2.40140712664858E-2</v>
      </c>
      <c r="AO489" s="17">
        <v>5.4427514003302903E-2</v>
      </c>
      <c r="AP489" s="17"/>
      <c r="AQ489" s="17">
        <v>2.2496264197762E-2</v>
      </c>
      <c r="AR489" s="17">
        <v>2.44830660444041E-2</v>
      </c>
      <c r="AS489" s="17"/>
      <c r="AT489" s="17">
        <v>3.79479277615834E-2</v>
      </c>
      <c r="AU489" s="17">
        <v>1.5178172671600799E-2</v>
      </c>
      <c r="AV489" s="17">
        <v>1.7921736566564699E-2</v>
      </c>
      <c r="AW489" s="17">
        <v>1.2366510310208E-4</v>
      </c>
      <c r="AX489" s="17"/>
      <c r="AY489" s="17">
        <v>2.0806655839981099E-2</v>
      </c>
      <c r="AZ489" s="17">
        <v>2.4464501707576199E-2</v>
      </c>
      <c r="BA489" s="17"/>
      <c r="BB489" s="17">
        <v>1.6131793947488499E-2</v>
      </c>
      <c r="BC489" s="17">
        <v>2.5805338793688699E-2</v>
      </c>
      <c r="BD489" s="17"/>
      <c r="BE489" s="17">
        <v>3.5325156034566901E-2</v>
      </c>
      <c r="BF489" s="17">
        <v>2.3220161402430099E-2</v>
      </c>
      <c r="BG489" s="17"/>
      <c r="BH489" s="17">
        <v>2.7123308669312299E-2</v>
      </c>
      <c r="BI489" s="17">
        <v>2.3837562478277501E-2</v>
      </c>
      <c r="BJ489" s="17"/>
      <c r="BK489" s="17">
        <v>1.91993397505625E-2</v>
      </c>
      <c r="BL489" s="17">
        <v>2.43859670577454E-2</v>
      </c>
      <c r="BM489" s="17"/>
      <c r="BN489" s="17">
        <v>7.5122685556616795E-5</v>
      </c>
      <c r="BO489" s="17">
        <v>2.4582296217423801E-2</v>
      </c>
      <c r="BP489" s="17"/>
      <c r="BQ489" s="17">
        <v>2.0797005522952001E-2</v>
      </c>
      <c r="BR489" s="17">
        <v>2.4157882680955301E-2</v>
      </c>
      <c r="BS489" s="17"/>
      <c r="BT489" s="17">
        <v>1.4082436440938701E-2</v>
      </c>
      <c r="BU489" s="17">
        <v>2.4866889409016799E-2</v>
      </c>
      <c r="BV489" s="17"/>
      <c r="BW489" s="17">
        <v>1.31224297628286E-2</v>
      </c>
      <c r="BX489" s="17">
        <v>2.9697858715991499E-2</v>
      </c>
      <c r="BY489" s="17"/>
      <c r="BZ489" s="17">
        <v>1.31224297628286E-2</v>
      </c>
      <c r="CA489" s="17">
        <v>2.9697858715991499E-2</v>
      </c>
    </row>
    <row r="490" spans="2:79" x14ac:dyDescent="0.25">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c r="CA490" s="17"/>
    </row>
    <row r="491" spans="2:79" x14ac:dyDescent="0.25">
      <c r="B491" s="6" t="s">
        <v>287</v>
      </c>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c r="CA491" s="17"/>
    </row>
    <row r="492" spans="2:79" x14ac:dyDescent="0.25">
      <c r="B492" s="24" t="s">
        <v>77</v>
      </c>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c r="CA492" s="17"/>
    </row>
    <row r="493" spans="2:79" x14ac:dyDescent="0.25">
      <c r="B493" t="s">
        <v>278</v>
      </c>
      <c r="C493" s="17">
        <v>0.26399392411434502</v>
      </c>
      <c r="D493" s="17">
        <v>0.24821190030485199</v>
      </c>
      <c r="E493" s="17">
        <v>0.35254400518920898</v>
      </c>
      <c r="F493" s="17">
        <v>0.275082832327188</v>
      </c>
      <c r="G493" s="17">
        <v>0.24264261520102401</v>
      </c>
      <c r="H493" s="17">
        <v>0.28908669717121399</v>
      </c>
      <c r="I493" s="17">
        <v>0.241685971985628</v>
      </c>
      <c r="J493" s="17">
        <v>0.21622248290524201</v>
      </c>
      <c r="K493" s="17">
        <v>0.16101311542987501</v>
      </c>
      <c r="L493" s="17">
        <v>0.221997435875566</v>
      </c>
      <c r="M493" s="17"/>
      <c r="N493" s="17">
        <v>0.26413742760374798</v>
      </c>
      <c r="O493" s="17">
        <v>0.271518482819399</v>
      </c>
      <c r="P493" s="17">
        <v>0.21804519428653199</v>
      </c>
      <c r="Q493" s="17">
        <v>0.19359496889431599</v>
      </c>
      <c r="R493" s="17"/>
      <c r="S493" s="17">
        <v>0.28701678681052001</v>
      </c>
      <c r="T493" s="17">
        <v>0.25740342562544399</v>
      </c>
      <c r="U493" s="17">
        <v>0.29386830773122702</v>
      </c>
      <c r="V493" s="17">
        <v>0.25297580677717602</v>
      </c>
      <c r="W493" s="17">
        <v>0.29900399584376403</v>
      </c>
      <c r="X493" s="17">
        <v>0.25090965482642802</v>
      </c>
      <c r="Y493" s="17">
        <v>0.27324346995232901</v>
      </c>
      <c r="Z493" s="17"/>
      <c r="AA493" s="17">
        <v>0.24461811515287599</v>
      </c>
      <c r="AB493" s="17">
        <v>0.27401503451612802</v>
      </c>
      <c r="AC493" s="17"/>
      <c r="AD493" s="17">
        <v>0.26115179318340098</v>
      </c>
      <c r="AE493" s="17">
        <v>0.29948796013846701</v>
      </c>
      <c r="AF493" s="17">
        <v>0.23568280641491901</v>
      </c>
      <c r="AG493" s="17"/>
      <c r="AH493" s="17">
        <v>0.246749035546244</v>
      </c>
      <c r="AI493" s="17">
        <v>0.26463205046728899</v>
      </c>
      <c r="AJ493" s="17"/>
      <c r="AK493" s="17">
        <v>0.23307069005172801</v>
      </c>
      <c r="AL493" s="17">
        <v>0.28470851474987902</v>
      </c>
      <c r="AM493" s="17"/>
      <c r="AN493" s="17">
        <v>0.26413287033749799</v>
      </c>
      <c r="AO493" s="17">
        <v>0.19359496889431599</v>
      </c>
      <c r="AP493" s="17"/>
      <c r="AQ493" s="17">
        <v>0.22475388070858199</v>
      </c>
      <c r="AR493" s="17">
        <v>0.27416847928793298</v>
      </c>
      <c r="AS493" s="17"/>
      <c r="AT493" s="17">
        <v>0.28403252273244001</v>
      </c>
      <c r="AU493" s="17">
        <v>0.27067041977781597</v>
      </c>
      <c r="AV493" s="17">
        <v>0.22306130561760201</v>
      </c>
      <c r="AW493" s="17">
        <v>0.14864477266526499</v>
      </c>
      <c r="AX493" s="17"/>
      <c r="AY493" s="17">
        <v>0.27632686655219701</v>
      </c>
      <c r="AZ493" s="17">
        <v>0.26251984864526601</v>
      </c>
      <c r="BA493" s="17"/>
      <c r="BB493" s="17">
        <v>0.27244935783692598</v>
      </c>
      <c r="BC493" s="17">
        <v>0.26215451380072102</v>
      </c>
      <c r="BD493" s="17"/>
      <c r="BE493" s="17">
        <v>0.202801376346184</v>
      </c>
      <c r="BF493" s="17">
        <v>0.26863764598309098</v>
      </c>
      <c r="BG493" s="17"/>
      <c r="BH493" s="17">
        <v>0.21839856812702199</v>
      </c>
      <c r="BI493" s="17">
        <v>0.26752897720570601</v>
      </c>
      <c r="BJ493" s="17"/>
      <c r="BK493" s="17">
        <v>0.27227106107113602</v>
      </c>
      <c r="BL493" s="17">
        <v>0.263464170144733</v>
      </c>
      <c r="BM493" s="17"/>
      <c r="BN493" s="17">
        <v>0.28751422297755802</v>
      </c>
      <c r="BO493" s="17">
        <v>0.26349574412472798</v>
      </c>
      <c r="BP493" s="17"/>
      <c r="BQ493" s="17">
        <v>0.26962262700909201</v>
      </c>
      <c r="BR493" s="17">
        <v>0.26384980839427202</v>
      </c>
      <c r="BS493" s="17"/>
      <c r="BT493" s="17">
        <v>0.26560687320456</v>
      </c>
      <c r="BU493" s="17">
        <v>0.26386592361224598</v>
      </c>
      <c r="BV493" s="17"/>
      <c r="BW493" s="17">
        <v>0.24486190917581799</v>
      </c>
      <c r="BX493" s="17">
        <v>0.27381866405045602</v>
      </c>
      <c r="BY493" s="17"/>
      <c r="BZ493" s="17">
        <v>0.24486190917581799</v>
      </c>
      <c r="CA493" s="17">
        <v>0.27381866405045602</v>
      </c>
    </row>
    <row r="494" spans="2:79" x14ac:dyDescent="0.25">
      <c r="B494" t="s">
        <v>279</v>
      </c>
      <c r="C494" s="17">
        <v>0.35346891807798198</v>
      </c>
      <c r="D494" s="17">
        <v>0.36071949441987899</v>
      </c>
      <c r="E494" s="17">
        <v>0.25709604629928801</v>
      </c>
      <c r="F494" s="17">
        <v>0.392026641954761</v>
      </c>
      <c r="G494" s="17">
        <v>0.26346082826581702</v>
      </c>
      <c r="H494" s="17">
        <v>0.405251982769607</v>
      </c>
      <c r="I494" s="17">
        <v>0.47885761999685</v>
      </c>
      <c r="J494" s="17">
        <v>0.24526526328545201</v>
      </c>
      <c r="K494" s="17">
        <v>0.47156551079826098</v>
      </c>
      <c r="L494" s="17">
        <v>0.29499175404985101</v>
      </c>
      <c r="M494" s="17"/>
      <c r="N494" s="17">
        <v>0.33858662560839098</v>
      </c>
      <c r="O494" s="17">
        <v>0.52242800795112698</v>
      </c>
      <c r="P494" s="17">
        <v>0.66056777530173605</v>
      </c>
      <c r="Q494" s="17">
        <v>0.70673876587215201</v>
      </c>
      <c r="R494" s="17"/>
      <c r="S494" s="17">
        <v>0.31022578398024397</v>
      </c>
      <c r="T494" s="17">
        <v>0.40672269284519702</v>
      </c>
      <c r="U494" s="17">
        <v>0.42547195354943201</v>
      </c>
      <c r="V494" s="17">
        <v>0.314508903375738</v>
      </c>
      <c r="W494" s="17">
        <v>0.38822300246437402</v>
      </c>
      <c r="X494" s="17">
        <v>0.46806812965136602</v>
      </c>
      <c r="Y494" s="17">
        <v>0.42936677774562299</v>
      </c>
      <c r="Z494" s="17"/>
      <c r="AA494" s="17">
        <v>0.53581926778490696</v>
      </c>
      <c r="AB494" s="17">
        <v>0.25915786299632998</v>
      </c>
      <c r="AC494" s="17"/>
      <c r="AD494" s="17">
        <v>0.56545385300226703</v>
      </c>
      <c r="AE494" s="17">
        <v>0.56963124401356002</v>
      </c>
      <c r="AF494" s="17">
        <v>0.49843401426737799</v>
      </c>
      <c r="AG494" s="17"/>
      <c r="AH494" s="17">
        <v>0.65818735314296695</v>
      </c>
      <c r="AI494" s="17">
        <v>0.34219317901622998</v>
      </c>
      <c r="AJ494" s="17"/>
      <c r="AK494" s="17">
        <v>0.371331305271347</v>
      </c>
      <c r="AL494" s="17">
        <v>0.34150341544864099</v>
      </c>
      <c r="AM494" s="17"/>
      <c r="AN494" s="17">
        <v>0.35277167035674301</v>
      </c>
      <c r="AO494" s="17">
        <v>0.70673876587215201</v>
      </c>
      <c r="AP494" s="17"/>
      <c r="AQ494" s="17">
        <v>0.49794366660503597</v>
      </c>
      <c r="AR494" s="17">
        <v>0.31600804463096499</v>
      </c>
      <c r="AS494" s="17"/>
      <c r="AT494" s="17">
        <v>0.16359181589899</v>
      </c>
      <c r="AU494" s="17">
        <v>0.37337588101737501</v>
      </c>
      <c r="AV494" s="17">
        <v>0.64093928371213604</v>
      </c>
      <c r="AW494" s="17">
        <v>0.79644399666534405</v>
      </c>
      <c r="AX494" s="17"/>
      <c r="AY494" s="17">
        <v>0.41803895281303499</v>
      </c>
      <c r="AZ494" s="17">
        <v>0.34575128664329702</v>
      </c>
      <c r="BA494" s="17"/>
      <c r="BB494" s="17">
        <v>0.43548137612280802</v>
      </c>
      <c r="BC494" s="17">
        <v>0.33558532361539101</v>
      </c>
      <c r="BD494" s="17"/>
      <c r="BE494" s="17">
        <v>0.47582812539750102</v>
      </c>
      <c r="BF494" s="17">
        <v>0.344183438920866</v>
      </c>
      <c r="BG494" s="17"/>
      <c r="BH494" s="17">
        <v>0.41461929165857597</v>
      </c>
      <c r="BI494" s="17">
        <v>0.34872786907237602</v>
      </c>
      <c r="BJ494" s="17"/>
      <c r="BK494" s="17">
        <v>0.45162747622687499</v>
      </c>
      <c r="BL494" s="17">
        <v>0.34718656632975398</v>
      </c>
      <c r="BM494" s="17"/>
      <c r="BN494" s="17">
        <v>0.416065235720736</v>
      </c>
      <c r="BO494" s="17">
        <v>0.352143074683956</v>
      </c>
      <c r="BP494" s="17"/>
      <c r="BQ494" s="17">
        <v>0.52446111627185898</v>
      </c>
      <c r="BR494" s="17">
        <v>0.349090882102293</v>
      </c>
      <c r="BS494" s="17"/>
      <c r="BT494" s="17">
        <v>0.306883796280155</v>
      </c>
      <c r="BU494" s="17">
        <v>0.357165822720934</v>
      </c>
      <c r="BV494" s="17"/>
      <c r="BW494" s="17">
        <v>0.53485564721377099</v>
      </c>
      <c r="BX494" s="17">
        <v>0.26032256379450203</v>
      </c>
      <c r="BY494" s="17"/>
      <c r="BZ494" s="17">
        <v>0.53485564721377099</v>
      </c>
      <c r="CA494" s="17">
        <v>0.26032256379450203</v>
      </c>
    </row>
    <row r="495" spans="2:79" x14ac:dyDescent="0.25">
      <c r="B495" t="s">
        <v>280</v>
      </c>
      <c r="C495" s="17">
        <v>0.34342632053265698</v>
      </c>
      <c r="D495" s="17">
        <v>0.35250598314647902</v>
      </c>
      <c r="E495" s="17">
        <v>0.33835497303786299</v>
      </c>
      <c r="F495" s="17">
        <v>0.289087135187023</v>
      </c>
      <c r="G495" s="17">
        <v>0.465066990030297</v>
      </c>
      <c r="H495" s="17">
        <v>0.26401754424200402</v>
      </c>
      <c r="I495" s="17">
        <v>0.26594948296759502</v>
      </c>
      <c r="J495" s="17">
        <v>0.46091416251298301</v>
      </c>
      <c r="K495" s="17">
        <v>0.34133845182992001</v>
      </c>
      <c r="L495" s="17">
        <v>0.44011870204456599</v>
      </c>
      <c r="M495" s="17"/>
      <c r="N495" s="17">
        <v>0.360068915167499</v>
      </c>
      <c r="O495" s="17">
        <v>0.13853014822555099</v>
      </c>
      <c r="P495" s="17">
        <v>7.7420735030169996E-2</v>
      </c>
      <c r="Q495" s="17">
        <v>5.2785207956755099E-2</v>
      </c>
      <c r="R495" s="17"/>
      <c r="S495" s="17">
        <v>0.36492212521413597</v>
      </c>
      <c r="T495" s="17">
        <v>0.29524926204294599</v>
      </c>
      <c r="U495" s="17">
        <v>0.237163079904819</v>
      </c>
      <c r="V495" s="17">
        <v>0.40285764290373099</v>
      </c>
      <c r="W495" s="17">
        <v>0.278238880475696</v>
      </c>
      <c r="X495" s="17">
        <v>0.25796654430182198</v>
      </c>
      <c r="Y495" s="17">
        <v>0.26385943661912398</v>
      </c>
      <c r="Z495" s="17"/>
      <c r="AA495" s="17">
        <v>0.190325762167014</v>
      </c>
      <c r="AB495" s="17">
        <v>0.42260947107917601</v>
      </c>
      <c r="AC495" s="17"/>
      <c r="AD495" s="17">
        <v>0.14719126237813601</v>
      </c>
      <c r="AE495" s="17">
        <v>9.0365540784468096E-2</v>
      </c>
      <c r="AF495" s="17">
        <v>0.250431587449576</v>
      </c>
      <c r="AG495" s="17"/>
      <c r="AH495" s="17">
        <v>7.5413263656299898E-2</v>
      </c>
      <c r="AI495" s="17">
        <v>0.353343821237318</v>
      </c>
      <c r="AJ495" s="17"/>
      <c r="AK495" s="17">
        <v>0.34895081372775699</v>
      </c>
      <c r="AL495" s="17">
        <v>0.33972562044502802</v>
      </c>
      <c r="AM495" s="17"/>
      <c r="AN495" s="17">
        <v>0.34399995809246298</v>
      </c>
      <c r="AO495" s="17">
        <v>5.2785207956755099E-2</v>
      </c>
      <c r="AP495" s="17"/>
      <c r="AQ495" s="17">
        <v>0.240232637701012</v>
      </c>
      <c r="AR495" s="17">
        <v>0.37018342191196102</v>
      </c>
      <c r="AS495" s="17"/>
      <c r="AT495" s="17">
        <v>0.50220311471849599</v>
      </c>
      <c r="AU495" s="17">
        <v>0.31988024465613002</v>
      </c>
      <c r="AV495" s="17">
        <v>0.110164036790259</v>
      </c>
      <c r="AW495" s="17">
        <v>5.3554967463593402E-2</v>
      </c>
      <c r="AX495" s="17"/>
      <c r="AY495" s="17">
        <v>0.27191647745618303</v>
      </c>
      <c r="AZ495" s="17">
        <v>0.351973421600217</v>
      </c>
      <c r="BA495" s="17"/>
      <c r="BB495" s="17">
        <v>0.26530893386273402</v>
      </c>
      <c r="BC495" s="17">
        <v>0.360456951667398</v>
      </c>
      <c r="BD495" s="17"/>
      <c r="BE495" s="17">
        <v>0.28692877085523799</v>
      </c>
      <c r="BF495" s="17">
        <v>0.34771375285140199</v>
      </c>
      <c r="BG495" s="17"/>
      <c r="BH495" s="17">
        <v>0.31297536326194902</v>
      </c>
      <c r="BI495" s="17">
        <v>0.34578721339781299</v>
      </c>
      <c r="BJ495" s="17"/>
      <c r="BK495" s="17">
        <v>0.24176443547801399</v>
      </c>
      <c r="BL495" s="17">
        <v>0.34993289248466503</v>
      </c>
      <c r="BM495" s="17"/>
      <c r="BN495" s="17">
        <v>0.29566362176463501</v>
      </c>
      <c r="BO495" s="17">
        <v>0.344437975227808</v>
      </c>
      <c r="BP495" s="17"/>
      <c r="BQ495" s="17">
        <v>0.187782151621146</v>
      </c>
      <c r="BR495" s="17">
        <v>0.34741138989896803</v>
      </c>
      <c r="BS495" s="17"/>
      <c r="BT495" s="17">
        <v>0.39571125048059302</v>
      </c>
      <c r="BU495" s="17">
        <v>0.33927709020285701</v>
      </c>
      <c r="BV495" s="17"/>
      <c r="BW495" s="17">
        <v>0.191069027710384</v>
      </c>
      <c r="BX495" s="17">
        <v>0.42166537607167098</v>
      </c>
      <c r="BY495" s="17"/>
      <c r="BZ495" s="17">
        <v>0.191069027710384</v>
      </c>
      <c r="CA495" s="17">
        <v>0.42166537607167098</v>
      </c>
    </row>
    <row r="496" spans="2:79" x14ac:dyDescent="0.25">
      <c r="B496" t="s">
        <v>75</v>
      </c>
      <c r="C496" s="17">
        <v>3.91108372750162E-2</v>
      </c>
      <c r="D496" s="17">
        <v>3.8562622128790199E-2</v>
      </c>
      <c r="E496" s="17">
        <v>5.2004975473639803E-2</v>
      </c>
      <c r="F496" s="17">
        <v>4.3803390531027699E-2</v>
      </c>
      <c r="G496" s="17">
        <v>2.8829566502862201E-2</v>
      </c>
      <c r="H496" s="17">
        <v>4.1643775817176001E-2</v>
      </c>
      <c r="I496" s="17">
        <v>1.35069250499271E-2</v>
      </c>
      <c r="J496" s="17">
        <v>7.7598091296322697E-2</v>
      </c>
      <c r="K496" s="17">
        <v>2.6082921941943199E-2</v>
      </c>
      <c r="L496" s="17">
        <v>4.2892108030016897E-2</v>
      </c>
      <c r="M496" s="17"/>
      <c r="N496" s="17">
        <v>3.7207031620362201E-2</v>
      </c>
      <c r="O496" s="17">
        <v>6.7523361003923602E-2</v>
      </c>
      <c r="P496" s="17">
        <v>4.3966295381561701E-2</v>
      </c>
      <c r="Q496" s="17">
        <v>4.6881057276776099E-2</v>
      </c>
      <c r="R496" s="17"/>
      <c r="S496" s="17">
        <v>3.7835303995100801E-2</v>
      </c>
      <c r="T496" s="17">
        <v>4.0624619486412702E-2</v>
      </c>
      <c r="U496" s="17">
        <v>4.3496658814521798E-2</v>
      </c>
      <c r="V496" s="17">
        <v>2.9657646943355501E-2</v>
      </c>
      <c r="W496" s="17">
        <v>3.4534121216166197E-2</v>
      </c>
      <c r="X496" s="17">
        <v>2.3055671220384499E-2</v>
      </c>
      <c r="Y496" s="17">
        <v>3.3530315682924597E-2</v>
      </c>
      <c r="Z496" s="17"/>
      <c r="AA496" s="17">
        <v>2.9236854895203199E-2</v>
      </c>
      <c r="AB496" s="17">
        <v>4.4217631408367097E-2</v>
      </c>
      <c r="AC496" s="17"/>
      <c r="AD496" s="17">
        <v>2.6203091436196001E-2</v>
      </c>
      <c r="AE496" s="17">
        <v>4.0515255063505597E-2</v>
      </c>
      <c r="AF496" s="17">
        <v>1.54515918681267E-2</v>
      </c>
      <c r="AG496" s="17"/>
      <c r="AH496" s="17">
        <v>1.9650347654489499E-2</v>
      </c>
      <c r="AI496" s="17">
        <v>3.98309492791626E-2</v>
      </c>
      <c r="AJ496" s="17"/>
      <c r="AK496" s="17">
        <v>4.6647190949168103E-2</v>
      </c>
      <c r="AL496" s="17">
        <v>3.4062449356451897E-2</v>
      </c>
      <c r="AM496" s="17"/>
      <c r="AN496" s="17">
        <v>3.9095501213295802E-2</v>
      </c>
      <c r="AO496" s="17">
        <v>4.6881057276776099E-2</v>
      </c>
      <c r="AP496" s="17"/>
      <c r="AQ496" s="17">
        <v>3.706981498537E-2</v>
      </c>
      <c r="AR496" s="17">
        <v>3.9640054169141202E-2</v>
      </c>
      <c r="AS496" s="17"/>
      <c r="AT496" s="17">
        <v>5.0172546650073702E-2</v>
      </c>
      <c r="AU496" s="17">
        <v>3.6073454548678698E-2</v>
      </c>
      <c r="AV496" s="17">
        <v>2.58353738800031E-2</v>
      </c>
      <c r="AW496" s="17">
        <v>1.3562632057975599E-3</v>
      </c>
      <c r="AX496" s="17"/>
      <c r="AY496" s="17">
        <v>3.3717703178584697E-2</v>
      </c>
      <c r="AZ496" s="17">
        <v>3.9755443111219903E-2</v>
      </c>
      <c r="BA496" s="17"/>
      <c r="BB496" s="17">
        <v>2.67603321775319E-2</v>
      </c>
      <c r="BC496" s="17">
        <v>4.1803210916490301E-2</v>
      </c>
      <c r="BD496" s="17"/>
      <c r="BE496" s="17">
        <v>3.4441727401077399E-2</v>
      </c>
      <c r="BF496" s="17">
        <v>3.94651622446405E-2</v>
      </c>
      <c r="BG496" s="17"/>
      <c r="BH496" s="17">
        <v>5.4006776952453601E-2</v>
      </c>
      <c r="BI496" s="17">
        <v>3.79559403241055E-2</v>
      </c>
      <c r="BJ496" s="17"/>
      <c r="BK496" s="17">
        <v>3.43370272239754E-2</v>
      </c>
      <c r="BL496" s="17">
        <v>3.9416371040848101E-2</v>
      </c>
      <c r="BM496" s="17"/>
      <c r="BN496" s="17">
        <v>7.5691953707184804E-4</v>
      </c>
      <c r="BO496" s="17">
        <v>3.99232059635082E-2</v>
      </c>
      <c r="BP496" s="17"/>
      <c r="BQ496" s="17">
        <v>1.8134105097902899E-2</v>
      </c>
      <c r="BR496" s="17">
        <v>3.9647919604466397E-2</v>
      </c>
      <c r="BS496" s="17"/>
      <c r="BT496" s="17">
        <v>3.1798080034691402E-2</v>
      </c>
      <c r="BU496" s="17">
        <v>3.9691163463962599E-2</v>
      </c>
      <c r="BV496" s="17"/>
      <c r="BW496" s="17">
        <v>2.92134159000264E-2</v>
      </c>
      <c r="BX496" s="17">
        <v>4.4193396083370501E-2</v>
      </c>
      <c r="BY496" s="17"/>
      <c r="BZ496" s="17">
        <v>2.92134159000264E-2</v>
      </c>
      <c r="CA496" s="17">
        <v>4.4193396083370501E-2</v>
      </c>
    </row>
    <row r="497" spans="2:79" x14ac:dyDescent="0.25">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c r="CA497" s="17"/>
    </row>
    <row r="498" spans="2:79" x14ac:dyDescent="0.25">
      <c r="B498" s="6" t="s">
        <v>288</v>
      </c>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c r="CA498" s="17"/>
    </row>
    <row r="499" spans="2:79" x14ac:dyDescent="0.25">
      <c r="B499" s="24" t="s">
        <v>77</v>
      </c>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c r="CA499" s="17"/>
    </row>
    <row r="500" spans="2:79" x14ac:dyDescent="0.25">
      <c r="B500" t="s">
        <v>278</v>
      </c>
      <c r="C500" s="17">
        <v>0.17447474571706301</v>
      </c>
      <c r="D500" s="17">
        <v>0.21758323961034001</v>
      </c>
      <c r="E500" s="17">
        <v>0.23337395692118801</v>
      </c>
      <c r="F500" s="17">
        <v>0.15930248395577601</v>
      </c>
      <c r="G500" s="17">
        <v>0.20393119493723699</v>
      </c>
      <c r="H500" s="17">
        <v>0.168734079736544</v>
      </c>
      <c r="I500" s="17">
        <v>0.125513160702308</v>
      </c>
      <c r="J500" s="17">
        <v>0.14372777917023699</v>
      </c>
      <c r="K500" s="17">
        <v>7.1746807957933395E-2</v>
      </c>
      <c r="L500" s="17">
        <v>0.11576779356278501</v>
      </c>
      <c r="M500" s="17"/>
      <c r="N500" s="17">
        <v>0.17714668444401399</v>
      </c>
      <c r="O500" s="17">
        <v>0.13749028252849599</v>
      </c>
      <c r="P500" s="17">
        <v>0.15663190460409601</v>
      </c>
      <c r="Q500" s="17">
        <v>0.129830775847848</v>
      </c>
      <c r="R500" s="17"/>
      <c r="S500" s="17">
        <v>0.197140425874057</v>
      </c>
      <c r="T500" s="17">
        <v>0.16947464293727801</v>
      </c>
      <c r="U500" s="17">
        <v>0.18199943418123901</v>
      </c>
      <c r="V500" s="17">
        <v>0.18139361060301501</v>
      </c>
      <c r="W500" s="17">
        <v>0.124196788345504</v>
      </c>
      <c r="X500" s="17">
        <v>0.15844229162239801</v>
      </c>
      <c r="Y500" s="17">
        <v>0.15077658877050201</v>
      </c>
      <c r="Z500" s="17"/>
      <c r="AA500" s="17">
        <v>0.101766751882722</v>
      </c>
      <c r="AB500" s="17">
        <v>0.212079102508306</v>
      </c>
      <c r="AC500" s="17"/>
      <c r="AD500" s="17">
        <v>8.3929575970571796E-2</v>
      </c>
      <c r="AE500" s="17">
        <v>0.15112324090432899</v>
      </c>
      <c r="AF500" s="17">
        <v>9.7531500521869499E-2</v>
      </c>
      <c r="AG500" s="17"/>
      <c r="AH500" s="17">
        <v>0.111933392134779</v>
      </c>
      <c r="AI500" s="17">
        <v>0.17678901325854701</v>
      </c>
      <c r="AJ500" s="17"/>
      <c r="AK500" s="17">
        <v>0.172828283022646</v>
      </c>
      <c r="AL500" s="17">
        <v>0.17557766401605099</v>
      </c>
      <c r="AM500" s="17"/>
      <c r="AN500" s="17">
        <v>0.17456285939688301</v>
      </c>
      <c r="AO500" s="17">
        <v>0.129830775847848</v>
      </c>
      <c r="AP500" s="17"/>
      <c r="AQ500" s="17">
        <v>0.14595944323819701</v>
      </c>
      <c r="AR500" s="17">
        <v>0.181868481635311</v>
      </c>
      <c r="AS500" s="17"/>
      <c r="AT500" s="17">
        <v>0.243349543676354</v>
      </c>
      <c r="AU500" s="17">
        <v>0.14550387459193201</v>
      </c>
      <c r="AV500" s="17">
        <v>0.106215147133313</v>
      </c>
      <c r="AW500" s="17">
        <v>7.5354325051877905E-2</v>
      </c>
      <c r="AX500" s="17"/>
      <c r="AY500" s="17">
        <v>0.13582559795531901</v>
      </c>
      <c r="AZ500" s="17">
        <v>0.17909422406973499</v>
      </c>
      <c r="BA500" s="17"/>
      <c r="BB500" s="17">
        <v>0.17580507600178899</v>
      </c>
      <c r="BC500" s="17">
        <v>0.174187103143294</v>
      </c>
      <c r="BD500" s="17"/>
      <c r="BE500" s="17">
        <v>0.174144153551377</v>
      </c>
      <c r="BF500" s="17">
        <v>0.174499833380928</v>
      </c>
      <c r="BG500" s="17"/>
      <c r="BH500" s="17">
        <v>0.137520061248569</v>
      </c>
      <c r="BI500" s="17">
        <v>0.177339878990876</v>
      </c>
      <c r="BJ500" s="17"/>
      <c r="BK500" s="17">
        <v>0.219973426687045</v>
      </c>
      <c r="BL500" s="17">
        <v>0.17156273556405899</v>
      </c>
      <c r="BM500" s="17"/>
      <c r="BN500" s="17">
        <v>0.14537472414049399</v>
      </c>
      <c r="BO500" s="17">
        <v>0.17509110899251201</v>
      </c>
      <c r="BP500" s="17"/>
      <c r="BQ500" s="17">
        <v>8.4906863202661997E-2</v>
      </c>
      <c r="BR500" s="17">
        <v>0.17676801649816501</v>
      </c>
      <c r="BS500" s="17"/>
      <c r="BT500" s="17">
        <v>0.16075188410677199</v>
      </c>
      <c r="BU500" s="17">
        <v>0.175563765319112</v>
      </c>
      <c r="BV500" s="17"/>
      <c r="BW500" s="17">
        <v>0.101659716418483</v>
      </c>
      <c r="BX500" s="17">
        <v>0.21186697693773901</v>
      </c>
      <c r="BY500" s="17"/>
      <c r="BZ500" s="17">
        <v>0.101659716418483</v>
      </c>
      <c r="CA500" s="17">
        <v>0.21186697693773901</v>
      </c>
    </row>
    <row r="501" spans="2:79" x14ac:dyDescent="0.25">
      <c r="B501" t="s">
        <v>279</v>
      </c>
      <c r="C501" s="17">
        <v>0.59590556828234198</v>
      </c>
      <c r="D501" s="17">
        <v>0.58290981079061599</v>
      </c>
      <c r="E501" s="17">
        <v>0.44182774134122699</v>
      </c>
      <c r="F501" s="17">
        <v>0.63483930598911897</v>
      </c>
      <c r="G501" s="17">
        <v>0.56245015660910702</v>
      </c>
      <c r="H501" s="17">
        <v>0.58368122712631298</v>
      </c>
      <c r="I501" s="17">
        <v>0.67607447170859802</v>
      </c>
      <c r="J501" s="17">
        <v>0.61160713826382296</v>
      </c>
      <c r="K501" s="17">
        <v>0.72479889660694796</v>
      </c>
      <c r="L501" s="17">
        <v>0.76230592808140396</v>
      </c>
      <c r="M501" s="17"/>
      <c r="N501" s="17">
        <v>0.58647917141261496</v>
      </c>
      <c r="O501" s="17">
        <v>0.709588284150383</v>
      </c>
      <c r="P501" s="17">
        <v>0.755244497966294</v>
      </c>
      <c r="Q501" s="17">
        <v>0.79000534394005995</v>
      </c>
      <c r="R501" s="17"/>
      <c r="S501" s="17">
        <v>0.58130660666324596</v>
      </c>
      <c r="T501" s="17">
        <v>0.645533447307436</v>
      </c>
      <c r="U501" s="17">
        <v>0.62108123897934298</v>
      </c>
      <c r="V501" s="17">
        <v>0.53975700468676902</v>
      </c>
      <c r="W501" s="17">
        <v>0.67160642564967898</v>
      </c>
      <c r="X501" s="17">
        <v>0.701293604434583</v>
      </c>
      <c r="Y501" s="17">
        <v>0.64537430361518699</v>
      </c>
      <c r="Z501" s="17"/>
      <c r="AA501" s="17">
        <v>0.82816215453856501</v>
      </c>
      <c r="AB501" s="17">
        <v>0.475783157030091</v>
      </c>
      <c r="AC501" s="17"/>
      <c r="AD501" s="17">
        <v>0.85116780451462803</v>
      </c>
      <c r="AE501" s="17">
        <v>0.80472957436975001</v>
      </c>
      <c r="AF501" s="17">
        <v>0.82793010125639399</v>
      </c>
      <c r="AG501" s="17"/>
      <c r="AH501" s="17">
        <v>0.87904751070817599</v>
      </c>
      <c r="AI501" s="17">
        <v>0.58542824137053195</v>
      </c>
      <c r="AJ501" s="17"/>
      <c r="AK501" s="17">
        <v>0.59890952453007396</v>
      </c>
      <c r="AL501" s="17">
        <v>0.59389330385253403</v>
      </c>
      <c r="AM501" s="17"/>
      <c r="AN501" s="17">
        <v>0.595522474092121</v>
      </c>
      <c r="AO501" s="17">
        <v>0.79000534394005995</v>
      </c>
      <c r="AP501" s="17"/>
      <c r="AQ501" s="17">
        <v>0.73927075999821201</v>
      </c>
      <c r="AR501" s="17">
        <v>0.55873239194301905</v>
      </c>
      <c r="AS501" s="17"/>
      <c r="AT501" s="17">
        <v>0.38766820784754802</v>
      </c>
      <c r="AU501" s="17">
        <v>0.67460845551454396</v>
      </c>
      <c r="AV501" s="17">
        <v>0.81246320310803199</v>
      </c>
      <c r="AW501" s="17">
        <v>0.90008416594292795</v>
      </c>
      <c r="AX501" s="17"/>
      <c r="AY501" s="17">
        <v>0.73760855288997695</v>
      </c>
      <c r="AZ501" s="17">
        <v>0.578968742820131</v>
      </c>
      <c r="BA501" s="17"/>
      <c r="BB501" s="17">
        <v>0.605457458555415</v>
      </c>
      <c r="BC501" s="17">
        <v>0.59381833536280204</v>
      </c>
      <c r="BD501" s="17"/>
      <c r="BE501" s="17">
        <v>0.60756502448454996</v>
      </c>
      <c r="BF501" s="17">
        <v>0.59502076655862501</v>
      </c>
      <c r="BG501" s="17"/>
      <c r="BH501" s="17">
        <v>0.64906924764759</v>
      </c>
      <c r="BI501" s="17">
        <v>0.59178373558647501</v>
      </c>
      <c r="BJ501" s="17"/>
      <c r="BK501" s="17">
        <v>0.62131909614834302</v>
      </c>
      <c r="BL501" s="17">
        <v>0.59427904967583001</v>
      </c>
      <c r="BM501" s="17"/>
      <c r="BN501" s="17">
        <v>0.64581421967204</v>
      </c>
      <c r="BO501" s="17">
        <v>0.59484846048045104</v>
      </c>
      <c r="BP501" s="17"/>
      <c r="BQ501" s="17">
        <v>0.72518553669094998</v>
      </c>
      <c r="BR501" s="17">
        <v>0.59259552046374497</v>
      </c>
      <c r="BS501" s="17"/>
      <c r="BT501" s="17">
        <v>0.71457484779899305</v>
      </c>
      <c r="BU501" s="17">
        <v>0.58648820510950805</v>
      </c>
      <c r="BV501" s="17"/>
      <c r="BW501" s="17">
        <v>0.82820479646826195</v>
      </c>
      <c r="BX501" s="17">
        <v>0.47661444752903598</v>
      </c>
      <c r="BY501" s="17"/>
      <c r="BZ501" s="17">
        <v>0.82820479646826195</v>
      </c>
      <c r="CA501" s="17">
        <v>0.47661444752903598</v>
      </c>
    </row>
    <row r="502" spans="2:79" x14ac:dyDescent="0.25">
      <c r="B502" t="s">
        <v>280</v>
      </c>
      <c r="C502" s="17">
        <v>0.20202007558671201</v>
      </c>
      <c r="D502" s="17">
        <v>0.175287133616125</v>
      </c>
      <c r="E502" s="17">
        <v>0.27825516992192401</v>
      </c>
      <c r="F502" s="17">
        <v>0.18043477202448299</v>
      </c>
      <c r="G502" s="17">
        <v>0.21141519424434799</v>
      </c>
      <c r="H502" s="17">
        <v>0.208374636254471</v>
      </c>
      <c r="I502" s="17">
        <v>0.193981075459637</v>
      </c>
      <c r="J502" s="17">
        <v>0.21526563086908199</v>
      </c>
      <c r="K502" s="17">
        <v>0.165090547093868</v>
      </c>
      <c r="L502" s="17">
        <v>9.3522359984468201E-2</v>
      </c>
      <c r="M502" s="17"/>
      <c r="N502" s="17">
        <v>0.20903657740665901</v>
      </c>
      <c r="O502" s="17">
        <v>0.12037511262235299</v>
      </c>
      <c r="P502" s="17">
        <v>6.8414022740187194E-2</v>
      </c>
      <c r="Q502" s="17">
        <v>4.0874762516648899E-2</v>
      </c>
      <c r="R502" s="17"/>
      <c r="S502" s="17">
        <v>0.17844954274021699</v>
      </c>
      <c r="T502" s="17">
        <v>0.16994295213275701</v>
      </c>
      <c r="U502" s="17">
        <v>0.169056375520656</v>
      </c>
      <c r="V502" s="17">
        <v>0.26007006711449998</v>
      </c>
      <c r="W502" s="17">
        <v>0.17585029577243599</v>
      </c>
      <c r="X502" s="17">
        <v>0.12780026735028199</v>
      </c>
      <c r="Y502" s="17">
        <v>0.17796548751373101</v>
      </c>
      <c r="Z502" s="17"/>
      <c r="AA502" s="17">
        <v>6.27881743158724E-2</v>
      </c>
      <c r="AB502" s="17">
        <v>0.27403039819361502</v>
      </c>
      <c r="AC502" s="17"/>
      <c r="AD502" s="17">
        <v>6.23722154818077E-2</v>
      </c>
      <c r="AE502" s="17">
        <v>2.0864625892662698E-2</v>
      </c>
      <c r="AF502" s="17">
        <v>6.9627218612348302E-2</v>
      </c>
      <c r="AG502" s="17"/>
      <c r="AH502" s="17">
        <v>5.0752205388529103E-3</v>
      </c>
      <c r="AI502" s="17">
        <v>0.20930778298977901</v>
      </c>
      <c r="AJ502" s="17"/>
      <c r="AK502" s="17">
        <v>0.19637927520513099</v>
      </c>
      <c r="AL502" s="17">
        <v>0.20579868653421499</v>
      </c>
      <c r="AM502" s="17"/>
      <c r="AN502" s="17">
        <v>0.20233812764529499</v>
      </c>
      <c r="AO502" s="17">
        <v>4.0874762516648899E-2</v>
      </c>
      <c r="AP502" s="17"/>
      <c r="AQ502" s="17">
        <v>9.4802054950520298E-2</v>
      </c>
      <c r="AR502" s="17">
        <v>0.22982064795829099</v>
      </c>
      <c r="AS502" s="17"/>
      <c r="AT502" s="17">
        <v>0.32740002633797699</v>
      </c>
      <c r="AU502" s="17">
        <v>0.1594268642319</v>
      </c>
      <c r="AV502" s="17">
        <v>6.3319967846855396E-2</v>
      </c>
      <c r="AW502" s="17">
        <v>2.4491803001363201E-2</v>
      </c>
      <c r="AX502" s="17"/>
      <c r="AY502" s="17">
        <v>0.115825709904085</v>
      </c>
      <c r="AZ502" s="17">
        <v>0.212322321029424</v>
      </c>
      <c r="BA502" s="17"/>
      <c r="BB502" s="17">
        <v>0.18784965744915</v>
      </c>
      <c r="BC502" s="17">
        <v>0.20511126522627399</v>
      </c>
      <c r="BD502" s="17"/>
      <c r="BE502" s="17">
        <v>0.18714940307224501</v>
      </c>
      <c r="BF502" s="17">
        <v>0.20314856703995299</v>
      </c>
      <c r="BG502" s="17"/>
      <c r="BH502" s="17">
        <v>0.170729441489335</v>
      </c>
      <c r="BI502" s="17">
        <v>0.20444606942756099</v>
      </c>
      <c r="BJ502" s="17"/>
      <c r="BK502" s="17">
        <v>0.13662108248157601</v>
      </c>
      <c r="BL502" s="17">
        <v>0.206205747080003</v>
      </c>
      <c r="BM502" s="17"/>
      <c r="BN502" s="17">
        <v>0.207362344280977</v>
      </c>
      <c r="BO502" s="17">
        <v>0.20190692177952099</v>
      </c>
      <c r="BP502" s="17"/>
      <c r="BQ502" s="17">
        <v>0.18878887487325799</v>
      </c>
      <c r="BR502" s="17">
        <v>0.20235884351493899</v>
      </c>
      <c r="BS502" s="17"/>
      <c r="BT502" s="17">
        <v>0.11474318134726701</v>
      </c>
      <c r="BU502" s="17">
        <v>0.20894620013215101</v>
      </c>
      <c r="BV502" s="17"/>
      <c r="BW502" s="17">
        <v>6.2948305315934303E-2</v>
      </c>
      <c r="BX502" s="17">
        <v>0.27343670262547898</v>
      </c>
      <c r="BY502" s="17"/>
      <c r="BZ502" s="17">
        <v>6.2948305315934303E-2</v>
      </c>
      <c r="CA502" s="17">
        <v>0.27343670262547898</v>
      </c>
    </row>
    <row r="503" spans="2:79" x14ac:dyDescent="0.25">
      <c r="B503" t="s">
        <v>75</v>
      </c>
      <c r="C503" s="17">
        <v>2.7599610413882699E-2</v>
      </c>
      <c r="D503" s="17">
        <v>2.4219815982919599E-2</v>
      </c>
      <c r="E503" s="17">
        <v>4.6543131815660901E-2</v>
      </c>
      <c r="F503" s="17">
        <v>2.5423438030622501E-2</v>
      </c>
      <c r="G503" s="17">
        <v>2.22034542093082E-2</v>
      </c>
      <c r="H503" s="17">
        <v>3.9210056882672199E-2</v>
      </c>
      <c r="I503" s="17">
        <v>4.4312921294565296E-3</v>
      </c>
      <c r="J503" s="17">
        <v>2.9399451696857599E-2</v>
      </c>
      <c r="K503" s="17">
        <v>3.8363748341251003E-2</v>
      </c>
      <c r="L503" s="17">
        <v>2.8403918371342901E-2</v>
      </c>
      <c r="M503" s="17"/>
      <c r="N503" s="17">
        <v>2.7337566736712299E-2</v>
      </c>
      <c r="O503" s="17">
        <v>3.2546320698767797E-2</v>
      </c>
      <c r="P503" s="17">
        <v>1.9709574689423501E-2</v>
      </c>
      <c r="Q503" s="17">
        <v>3.9289117695443299E-2</v>
      </c>
      <c r="R503" s="17"/>
      <c r="S503" s="17">
        <v>4.31034247224798E-2</v>
      </c>
      <c r="T503" s="17">
        <v>1.5048957622528799E-2</v>
      </c>
      <c r="U503" s="17">
        <v>2.7862951318762399E-2</v>
      </c>
      <c r="V503" s="17">
        <v>1.8779317595716799E-2</v>
      </c>
      <c r="W503" s="17">
        <v>2.83464902323819E-2</v>
      </c>
      <c r="X503" s="17">
        <v>1.2463836592736199E-2</v>
      </c>
      <c r="Y503" s="17">
        <v>2.5883620100580498E-2</v>
      </c>
      <c r="Z503" s="17"/>
      <c r="AA503" s="17">
        <v>7.2829192628408998E-3</v>
      </c>
      <c r="AB503" s="17">
        <v>3.8107342267988703E-2</v>
      </c>
      <c r="AC503" s="17"/>
      <c r="AD503" s="17">
        <v>2.5304040329928701E-3</v>
      </c>
      <c r="AE503" s="17">
        <v>2.3282558833258499E-2</v>
      </c>
      <c r="AF503" s="17">
        <v>4.9111796093880503E-3</v>
      </c>
      <c r="AG503" s="17"/>
      <c r="AH503" s="17">
        <v>3.9438766181917597E-3</v>
      </c>
      <c r="AI503" s="17">
        <v>2.8474962381142499E-2</v>
      </c>
      <c r="AJ503" s="17"/>
      <c r="AK503" s="17">
        <v>3.1882917242148603E-2</v>
      </c>
      <c r="AL503" s="17">
        <v>2.4730345597199999E-2</v>
      </c>
      <c r="AM503" s="17"/>
      <c r="AN503" s="17">
        <v>2.7576538865701199E-2</v>
      </c>
      <c r="AO503" s="17">
        <v>3.9289117695443299E-2</v>
      </c>
      <c r="AP503" s="17"/>
      <c r="AQ503" s="17">
        <v>1.9967741813070899E-2</v>
      </c>
      <c r="AR503" s="17">
        <v>2.95784784633796E-2</v>
      </c>
      <c r="AS503" s="17"/>
      <c r="AT503" s="17">
        <v>4.1582222138121003E-2</v>
      </c>
      <c r="AU503" s="17">
        <v>2.04608056616245E-2</v>
      </c>
      <c r="AV503" s="17">
        <v>1.8001681911799398E-2</v>
      </c>
      <c r="AW503" s="17">
        <v>6.97060038312038E-5</v>
      </c>
      <c r="AX503" s="17"/>
      <c r="AY503" s="17">
        <v>1.0740139250619099E-2</v>
      </c>
      <c r="AZ503" s="17">
        <v>2.9614712080710998E-2</v>
      </c>
      <c r="BA503" s="17"/>
      <c r="BB503" s="17">
        <v>3.0887807993645901E-2</v>
      </c>
      <c r="BC503" s="17">
        <v>2.6883296267630301E-2</v>
      </c>
      <c r="BD503" s="17"/>
      <c r="BE503" s="17">
        <v>3.11414188918278E-2</v>
      </c>
      <c r="BF503" s="17">
        <v>2.7330833020494001E-2</v>
      </c>
      <c r="BG503" s="17"/>
      <c r="BH503" s="17">
        <v>4.2681249614505999E-2</v>
      </c>
      <c r="BI503" s="17">
        <v>2.6430315995087699E-2</v>
      </c>
      <c r="BJ503" s="17"/>
      <c r="BK503" s="17">
        <v>2.2086394683036501E-2</v>
      </c>
      <c r="BL503" s="17">
        <v>2.79524676801081E-2</v>
      </c>
      <c r="BM503" s="17"/>
      <c r="BN503" s="17">
        <v>1.4487119064880601E-3</v>
      </c>
      <c r="BO503" s="17">
        <v>2.8153508747515599E-2</v>
      </c>
      <c r="BP503" s="17"/>
      <c r="BQ503" s="17">
        <v>1.11872523313078E-3</v>
      </c>
      <c r="BR503" s="17">
        <v>2.8277619523151901E-2</v>
      </c>
      <c r="BS503" s="17"/>
      <c r="BT503" s="17">
        <v>9.9300867469675792E-3</v>
      </c>
      <c r="BU503" s="17">
        <v>2.9001829439228601E-2</v>
      </c>
      <c r="BV503" s="17"/>
      <c r="BW503" s="17">
        <v>7.1871817973201604E-3</v>
      </c>
      <c r="BX503" s="17">
        <v>3.8081872907745701E-2</v>
      </c>
      <c r="BY503" s="17"/>
      <c r="BZ503" s="17">
        <v>7.1871817973201604E-3</v>
      </c>
      <c r="CA503" s="17">
        <v>3.8081872907745701E-2</v>
      </c>
    </row>
    <row r="504" spans="2:79" x14ac:dyDescent="0.25">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c r="AK504" s="17"/>
      <c r="AL504" s="17"/>
      <c r="AM504" s="17"/>
      <c r="AN504" s="17"/>
      <c r="AO504" s="17"/>
      <c r="AP504" s="17"/>
      <c r="AQ504" s="17"/>
      <c r="AR504" s="17"/>
      <c r="AS504" s="17"/>
      <c r="AT504" s="17"/>
      <c r="AU504" s="17"/>
      <c r="AV504" s="17"/>
      <c r="AW504" s="17"/>
      <c r="AX504" s="17"/>
      <c r="AY504" s="17"/>
      <c r="AZ504" s="17"/>
      <c r="BA504" s="17"/>
      <c r="BB504" s="17"/>
      <c r="BC504" s="17"/>
      <c r="BD504" s="17"/>
      <c r="BE504" s="17"/>
      <c r="BF504" s="17"/>
      <c r="BG504" s="17"/>
      <c r="BH504" s="17"/>
      <c r="BI504" s="17"/>
      <c r="BJ504" s="17"/>
      <c r="BK504" s="17"/>
      <c r="BL504" s="17"/>
      <c r="BM504" s="17"/>
      <c r="BN504" s="17"/>
      <c r="BO504" s="17"/>
      <c r="BP504" s="17"/>
      <c r="BQ504" s="17"/>
      <c r="BR504" s="17"/>
      <c r="BS504" s="17"/>
      <c r="BT504" s="17"/>
      <c r="BU504" s="17"/>
      <c r="BV504" s="17"/>
      <c r="BW504" s="17"/>
      <c r="BX504" s="17"/>
      <c r="BY504" s="17"/>
      <c r="BZ504" s="17"/>
      <c r="CA504" s="17"/>
    </row>
    <row r="505" spans="2:79" x14ac:dyDescent="0.25">
      <c r="B505" s="6" t="s">
        <v>289</v>
      </c>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c r="AK505" s="17"/>
      <c r="AL505" s="17"/>
      <c r="AM505" s="17"/>
      <c r="AN505" s="17"/>
      <c r="AO505" s="17"/>
      <c r="AP505" s="17"/>
      <c r="AQ505" s="17"/>
      <c r="AR505" s="17"/>
      <c r="AS505" s="17"/>
      <c r="AT505" s="17"/>
      <c r="AU505" s="17"/>
      <c r="AV505" s="17"/>
      <c r="AW505" s="17"/>
      <c r="AX505" s="17"/>
      <c r="AY505" s="17"/>
      <c r="AZ505" s="17"/>
      <c r="BA505" s="17"/>
      <c r="BB505" s="17"/>
      <c r="BC505" s="17"/>
      <c r="BD505" s="17"/>
      <c r="BE505" s="17"/>
      <c r="BF505" s="17"/>
      <c r="BG505" s="17"/>
      <c r="BH505" s="17"/>
      <c r="BI505" s="17"/>
      <c r="BJ505" s="17"/>
      <c r="BK505" s="17"/>
      <c r="BL505" s="17"/>
      <c r="BM505" s="17"/>
      <c r="BN505" s="17"/>
      <c r="BO505" s="17"/>
      <c r="BP505" s="17"/>
      <c r="BQ505" s="17"/>
      <c r="BR505" s="17"/>
      <c r="BS505" s="17"/>
      <c r="BT505" s="17"/>
      <c r="BU505" s="17"/>
      <c r="BV505" s="17"/>
      <c r="BW505" s="17"/>
      <c r="BX505" s="17"/>
      <c r="BY505" s="17"/>
      <c r="BZ505" s="17"/>
      <c r="CA505" s="17"/>
    </row>
    <row r="506" spans="2:79" x14ac:dyDescent="0.25">
      <c r="B506" s="24" t="s">
        <v>77</v>
      </c>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c r="AK506" s="17"/>
      <c r="AL506" s="17"/>
      <c r="AM506" s="17"/>
      <c r="AN506" s="17"/>
      <c r="AO506" s="17"/>
      <c r="AP506" s="17"/>
      <c r="AQ506" s="17"/>
      <c r="AR506" s="17"/>
      <c r="AS506" s="17"/>
      <c r="AT506" s="17"/>
      <c r="AU506" s="17"/>
      <c r="AV506" s="17"/>
      <c r="AW506" s="17"/>
      <c r="AX506" s="17"/>
      <c r="AY506" s="17"/>
      <c r="AZ506" s="17"/>
      <c r="BA506" s="17"/>
      <c r="BB506" s="17"/>
      <c r="BC506" s="17"/>
      <c r="BD506" s="17"/>
      <c r="BE506" s="17"/>
      <c r="BF506" s="17"/>
      <c r="BG506" s="17"/>
      <c r="BH506" s="17"/>
      <c r="BI506" s="17"/>
      <c r="BJ506" s="17"/>
      <c r="BK506" s="17"/>
      <c r="BL506" s="17"/>
      <c r="BM506" s="17"/>
      <c r="BN506" s="17"/>
      <c r="BO506" s="17"/>
      <c r="BP506" s="17"/>
      <c r="BQ506" s="17"/>
      <c r="BR506" s="17"/>
      <c r="BS506" s="17"/>
      <c r="BT506" s="17"/>
      <c r="BU506" s="17"/>
      <c r="BV506" s="17"/>
      <c r="BW506" s="17"/>
      <c r="BX506" s="17"/>
      <c r="BY506" s="17"/>
      <c r="BZ506" s="17"/>
      <c r="CA506" s="17"/>
    </row>
    <row r="507" spans="2:79" x14ac:dyDescent="0.25">
      <c r="B507" t="s">
        <v>278</v>
      </c>
      <c r="C507" s="17">
        <v>0.24242351580247601</v>
      </c>
      <c r="D507" s="17">
        <v>0.260060742803426</v>
      </c>
      <c r="E507" s="17">
        <v>0.371826416960365</v>
      </c>
      <c r="F507" s="17">
        <v>0.25748230417101797</v>
      </c>
      <c r="G507" s="17">
        <v>0.25902981138084502</v>
      </c>
      <c r="H507" s="17">
        <v>0.19421507184505701</v>
      </c>
      <c r="I507" s="17">
        <v>0.19797432109186899</v>
      </c>
      <c r="J507" s="17">
        <v>0.195152745864029</v>
      </c>
      <c r="K507" s="17">
        <v>0.13988548327217001</v>
      </c>
      <c r="L507" s="17">
        <v>0.127595943542577</v>
      </c>
      <c r="M507" s="17"/>
      <c r="N507" s="17">
        <v>0.24335674012004099</v>
      </c>
      <c r="O507" s="17">
        <v>0.23412809491544501</v>
      </c>
      <c r="P507" s="17">
        <v>0.2136819467901</v>
      </c>
      <c r="Q507" s="17">
        <v>0.19696369581378301</v>
      </c>
      <c r="R507" s="17"/>
      <c r="S507" s="17">
        <v>0.27361551042776</v>
      </c>
      <c r="T507" s="17">
        <v>0.21683237463330701</v>
      </c>
      <c r="U507" s="17">
        <v>0.31089510022102401</v>
      </c>
      <c r="V507" s="17">
        <v>0.23020145629356401</v>
      </c>
      <c r="W507" s="17">
        <v>0.26118998761587198</v>
      </c>
      <c r="X507" s="17">
        <v>0.25128463230470099</v>
      </c>
      <c r="Y507" s="17">
        <v>0.233269565432833</v>
      </c>
      <c r="Z507" s="17"/>
      <c r="AA507" s="17">
        <v>0.21044921086365401</v>
      </c>
      <c r="AB507" s="17">
        <v>0.25896053061560498</v>
      </c>
      <c r="AC507" s="17"/>
      <c r="AD507" s="17">
        <v>0.19956185358489101</v>
      </c>
      <c r="AE507" s="17">
        <v>0.29072145973209801</v>
      </c>
      <c r="AF507" s="17">
        <v>0.206405385165675</v>
      </c>
      <c r="AG507" s="17"/>
      <c r="AH507" s="17">
        <v>0.246236042146145</v>
      </c>
      <c r="AI507" s="17">
        <v>0.24228243785224199</v>
      </c>
      <c r="AJ507" s="17"/>
      <c r="AK507" s="17">
        <v>0.220373157874762</v>
      </c>
      <c r="AL507" s="17">
        <v>0.25719442032412598</v>
      </c>
      <c r="AM507" s="17"/>
      <c r="AN507" s="17">
        <v>0.24251323972341901</v>
      </c>
      <c r="AO507" s="17">
        <v>0.19696369581378301</v>
      </c>
      <c r="AP507" s="17"/>
      <c r="AQ507" s="17">
        <v>0.20038414409567701</v>
      </c>
      <c r="AR507" s="17">
        <v>0.25332390911934399</v>
      </c>
      <c r="AS507" s="17"/>
      <c r="AT507" s="17">
        <v>0.26161028232227901</v>
      </c>
      <c r="AU507" s="17">
        <v>0.24336801767680999</v>
      </c>
      <c r="AV507" s="17">
        <v>0.21388832102805</v>
      </c>
      <c r="AW507" s="17">
        <v>0.13653744273454199</v>
      </c>
      <c r="AX507" s="17"/>
      <c r="AY507" s="17">
        <v>0.278108885831367</v>
      </c>
      <c r="AZ507" s="17">
        <v>0.238158278303016</v>
      </c>
      <c r="BA507" s="17"/>
      <c r="BB507" s="17">
        <v>0.25346830313524699</v>
      </c>
      <c r="BC507" s="17">
        <v>0.24001945704538499</v>
      </c>
      <c r="BD507" s="17"/>
      <c r="BE507" s="17">
        <v>0.228809415388461</v>
      </c>
      <c r="BF507" s="17">
        <v>0.24345664970720199</v>
      </c>
      <c r="BG507" s="17"/>
      <c r="BH507" s="17">
        <v>0.209247111416037</v>
      </c>
      <c r="BI507" s="17">
        <v>0.24499571528084199</v>
      </c>
      <c r="BJ507" s="17"/>
      <c r="BK507" s="17">
        <v>0.28413983948305099</v>
      </c>
      <c r="BL507" s="17">
        <v>0.23975358437778199</v>
      </c>
      <c r="BM507" s="17"/>
      <c r="BN507" s="17">
        <v>0.270081507761813</v>
      </c>
      <c r="BO507" s="17">
        <v>0.24183769594418</v>
      </c>
      <c r="BP507" s="17"/>
      <c r="BQ507" s="17">
        <v>0.17572070204026799</v>
      </c>
      <c r="BR507" s="17">
        <v>0.24413135581748899</v>
      </c>
      <c r="BS507" s="17"/>
      <c r="BT507" s="17">
        <v>0.201041306505923</v>
      </c>
      <c r="BU507" s="17">
        <v>0.245707527430651</v>
      </c>
      <c r="BV507" s="17"/>
      <c r="BW507" s="17">
        <v>0.21049479219379</v>
      </c>
      <c r="BX507" s="17">
        <v>0.25881966680670598</v>
      </c>
      <c r="BY507" s="17"/>
      <c r="BZ507" s="17">
        <v>0.21049479219379</v>
      </c>
      <c r="CA507" s="17">
        <v>0.25881966680670598</v>
      </c>
    </row>
    <row r="508" spans="2:79" x14ac:dyDescent="0.25">
      <c r="B508" t="s">
        <v>279</v>
      </c>
      <c r="C508" s="17">
        <v>0.34357760736382698</v>
      </c>
      <c r="D508" s="17">
        <v>0.28040791047684799</v>
      </c>
      <c r="E508" s="17">
        <v>0.22874002025912099</v>
      </c>
      <c r="F508" s="17">
        <v>0.39850802017671599</v>
      </c>
      <c r="G508" s="17">
        <v>0.33377755322827102</v>
      </c>
      <c r="H508" s="17">
        <v>0.45096401274953402</v>
      </c>
      <c r="I508" s="17">
        <v>0.38896628128809102</v>
      </c>
      <c r="J508" s="17">
        <v>0.203656769264841</v>
      </c>
      <c r="K508" s="17">
        <v>0.31183868335895298</v>
      </c>
      <c r="L508" s="17">
        <v>0.54414851123048902</v>
      </c>
      <c r="M508" s="17"/>
      <c r="N508" s="17">
        <v>0.33116017916249002</v>
      </c>
      <c r="O508" s="17">
        <v>0.48302848830974898</v>
      </c>
      <c r="P508" s="17">
        <v>0.59725876079863205</v>
      </c>
      <c r="Q508" s="17">
        <v>0.69736896119501002</v>
      </c>
      <c r="R508" s="17"/>
      <c r="S508" s="17">
        <v>0.33069158628423401</v>
      </c>
      <c r="T508" s="17">
        <v>0.41574637064855502</v>
      </c>
      <c r="U508" s="17">
        <v>0.37924100444745701</v>
      </c>
      <c r="V508" s="17">
        <v>0.29942321431374502</v>
      </c>
      <c r="W508" s="17">
        <v>0.35277585340714501</v>
      </c>
      <c r="X508" s="17">
        <v>0.44593216032528199</v>
      </c>
      <c r="Y508" s="17">
        <v>0.382405867249623</v>
      </c>
      <c r="Z508" s="17"/>
      <c r="AA508" s="17">
        <v>0.52202749661713099</v>
      </c>
      <c r="AB508" s="17">
        <v>0.25128385875444897</v>
      </c>
      <c r="AC508" s="17"/>
      <c r="AD508" s="17">
        <v>0.57105461650621003</v>
      </c>
      <c r="AE508" s="17">
        <v>0.54721643504116801</v>
      </c>
      <c r="AF508" s="17">
        <v>0.49951715956280601</v>
      </c>
      <c r="AG508" s="17"/>
      <c r="AH508" s="17">
        <v>0.62860931796568098</v>
      </c>
      <c r="AI508" s="17">
        <v>0.33303035185437302</v>
      </c>
      <c r="AJ508" s="17"/>
      <c r="AK508" s="17">
        <v>0.34137272174066602</v>
      </c>
      <c r="AL508" s="17">
        <v>0.34505459722166099</v>
      </c>
      <c r="AM508" s="17"/>
      <c r="AN508" s="17">
        <v>0.34287933034756601</v>
      </c>
      <c r="AO508" s="17">
        <v>0.69736896119501002</v>
      </c>
      <c r="AP508" s="17"/>
      <c r="AQ508" s="17">
        <v>0.50206297409700795</v>
      </c>
      <c r="AR508" s="17">
        <v>0.302483919180081</v>
      </c>
      <c r="AS508" s="17"/>
      <c r="AT508" s="17">
        <v>0.153376384765669</v>
      </c>
      <c r="AU508" s="17">
        <v>0.38108247997487199</v>
      </c>
      <c r="AV508" s="17">
        <v>0.59960742022045199</v>
      </c>
      <c r="AW508" s="17">
        <v>0.72614269913162999</v>
      </c>
      <c r="AX508" s="17"/>
      <c r="AY508" s="17">
        <v>0.49986019353466099</v>
      </c>
      <c r="AZ508" s="17">
        <v>0.32489817804843502</v>
      </c>
      <c r="BA508" s="17"/>
      <c r="BB508" s="17">
        <v>0.35127221223350702</v>
      </c>
      <c r="BC508" s="17">
        <v>0.34189183895119502</v>
      </c>
      <c r="BD508" s="17"/>
      <c r="BE508" s="17">
        <v>0.39862930822401899</v>
      </c>
      <c r="BF508" s="17">
        <v>0.339399896245069</v>
      </c>
      <c r="BG508" s="17"/>
      <c r="BH508" s="17">
        <v>0.309792980983218</v>
      </c>
      <c r="BI508" s="17">
        <v>0.346196962895571</v>
      </c>
      <c r="BJ508" s="17"/>
      <c r="BK508" s="17">
        <v>0.44855702346700899</v>
      </c>
      <c r="BL508" s="17">
        <v>0.33685870652908401</v>
      </c>
      <c r="BM508" s="17"/>
      <c r="BN508" s="17">
        <v>0.513605999346602</v>
      </c>
      <c r="BO508" s="17">
        <v>0.33997626100997602</v>
      </c>
      <c r="BP508" s="17"/>
      <c r="BQ508" s="17">
        <v>0.57779083417190902</v>
      </c>
      <c r="BR508" s="17">
        <v>0.33758087801723302</v>
      </c>
      <c r="BS508" s="17"/>
      <c r="BT508" s="17">
        <v>0.41728573080263098</v>
      </c>
      <c r="BU508" s="17">
        <v>0.337728274073538</v>
      </c>
      <c r="BV508" s="17"/>
      <c r="BW508" s="17">
        <v>0.52111326899049204</v>
      </c>
      <c r="BX508" s="17">
        <v>0.25240886687978797</v>
      </c>
      <c r="BY508" s="17"/>
      <c r="BZ508" s="17">
        <v>0.52111326899049204</v>
      </c>
      <c r="CA508" s="17">
        <v>0.25240886687978797</v>
      </c>
    </row>
    <row r="509" spans="2:79" x14ac:dyDescent="0.25">
      <c r="B509" t="s">
        <v>280</v>
      </c>
      <c r="C509" s="17">
        <v>0.368960410926988</v>
      </c>
      <c r="D509" s="17">
        <v>0.42605055559408</v>
      </c>
      <c r="E509" s="17">
        <v>0.34333983575751298</v>
      </c>
      <c r="F509" s="17">
        <v>0.28704045706678299</v>
      </c>
      <c r="G509" s="17">
        <v>0.36054985352731</v>
      </c>
      <c r="H509" s="17">
        <v>0.294683266090489</v>
      </c>
      <c r="I509" s="17">
        <v>0.40574383499108102</v>
      </c>
      <c r="J509" s="17">
        <v>0.53144904027894302</v>
      </c>
      <c r="K509" s="17">
        <v>0.50385284080339698</v>
      </c>
      <c r="L509" s="17">
        <v>0.28972000744321103</v>
      </c>
      <c r="M509" s="17"/>
      <c r="N509" s="17">
        <v>0.38166043246472597</v>
      </c>
      <c r="O509" s="17">
        <v>0.21814360701743701</v>
      </c>
      <c r="P509" s="17">
        <v>0.15087268800791201</v>
      </c>
      <c r="Q509" s="17">
        <v>5.2810587924896298E-2</v>
      </c>
      <c r="R509" s="17"/>
      <c r="S509" s="17">
        <v>0.345688407783658</v>
      </c>
      <c r="T509" s="17">
        <v>0.32492574474679098</v>
      </c>
      <c r="U509" s="17">
        <v>0.290493524911421</v>
      </c>
      <c r="V509" s="17">
        <v>0.42873095271110401</v>
      </c>
      <c r="W509" s="17">
        <v>0.35747839629321099</v>
      </c>
      <c r="X509" s="17">
        <v>0.27551520647105299</v>
      </c>
      <c r="Y509" s="17">
        <v>0.346311388855573</v>
      </c>
      <c r="Z509" s="17"/>
      <c r="AA509" s="17">
        <v>0.23611604245696</v>
      </c>
      <c r="AB509" s="17">
        <v>0.43766712068762398</v>
      </c>
      <c r="AC509" s="17"/>
      <c r="AD509" s="17">
        <v>0.20908522506966801</v>
      </c>
      <c r="AE509" s="17">
        <v>0.118191939608792</v>
      </c>
      <c r="AF509" s="17">
        <v>0.27285446611798703</v>
      </c>
      <c r="AG509" s="17"/>
      <c r="AH509" s="17">
        <v>9.1489935600108999E-2</v>
      </c>
      <c r="AI509" s="17">
        <v>0.37922787202253599</v>
      </c>
      <c r="AJ509" s="17"/>
      <c r="AK509" s="17">
        <v>0.38314970360337902</v>
      </c>
      <c r="AL509" s="17">
        <v>0.35945540932838299</v>
      </c>
      <c r="AM509" s="17"/>
      <c r="AN509" s="17">
        <v>0.36958439495799</v>
      </c>
      <c r="AO509" s="17">
        <v>5.2810587924896298E-2</v>
      </c>
      <c r="AP509" s="17"/>
      <c r="AQ509" s="17">
        <v>0.26089421860432599</v>
      </c>
      <c r="AR509" s="17">
        <v>0.39698090582850498</v>
      </c>
      <c r="AS509" s="17"/>
      <c r="AT509" s="17">
        <v>0.52449064393669798</v>
      </c>
      <c r="AU509" s="17">
        <v>0.329557099881021</v>
      </c>
      <c r="AV509" s="17">
        <v>0.169081477616804</v>
      </c>
      <c r="AW509" s="17">
        <v>0.134765585865358</v>
      </c>
      <c r="AX509" s="17"/>
      <c r="AY509" s="17">
        <v>0.201207729236725</v>
      </c>
      <c r="AZ509" s="17">
        <v>0.38901078529611599</v>
      </c>
      <c r="BA509" s="17"/>
      <c r="BB509" s="17">
        <v>0.35592165511294999</v>
      </c>
      <c r="BC509" s="17">
        <v>0.371807158951173</v>
      </c>
      <c r="BD509" s="17"/>
      <c r="BE509" s="17">
        <v>0.33223793718663502</v>
      </c>
      <c r="BF509" s="17">
        <v>0.37174717108982103</v>
      </c>
      <c r="BG509" s="17"/>
      <c r="BH509" s="17">
        <v>0.41328284387236602</v>
      </c>
      <c r="BI509" s="17">
        <v>0.36552404881932699</v>
      </c>
      <c r="BJ509" s="17"/>
      <c r="BK509" s="17">
        <v>0.222263820400673</v>
      </c>
      <c r="BL509" s="17">
        <v>0.37834929763571601</v>
      </c>
      <c r="BM509" s="17"/>
      <c r="BN509" s="17">
        <v>0.16340467947161599</v>
      </c>
      <c r="BO509" s="17">
        <v>0.37331425663097501</v>
      </c>
      <c r="BP509" s="17"/>
      <c r="BQ509" s="17">
        <v>0.240803499405881</v>
      </c>
      <c r="BR509" s="17">
        <v>0.37224170431404902</v>
      </c>
      <c r="BS509" s="17"/>
      <c r="BT509" s="17">
        <v>0.35244126767980299</v>
      </c>
      <c r="BU509" s="17">
        <v>0.370271338000081</v>
      </c>
      <c r="BV509" s="17"/>
      <c r="BW509" s="17">
        <v>0.23702490187721401</v>
      </c>
      <c r="BX509" s="17">
        <v>0.43671239987939597</v>
      </c>
      <c r="BY509" s="17"/>
      <c r="BZ509" s="17">
        <v>0.23702490187721401</v>
      </c>
      <c r="CA509" s="17">
        <v>0.43671239987939597</v>
      </c>
    </row>
    <row r="510" spans="2:79" x14ac:dyDescent="0.25">
      <c r="B510" t="s">
        <v>75</v>
      </c>
      <c r="C510" s="17">
        <v>4.5038465906709603E-2</v>
      </c>
      <c r="D510" s="17">
        <v>3.3480791125646503E-2</v>
      </c>
      <c r="E510" s="17">
        <v>5.6093727023001E-2</v>
      </c>
      <c r="F510" s="17">
        <v>5.6969218585482498E-2</v>
      </c>
      <c r="G510" s="17">
        <v>4.6642781863574102E-2</v>
      </c>
      <c r="H510" s="17">
        <v>6.0137649314920202E-2</v>
      </c>
      <c r="I510" s="17">
        <v>7.3155626289589E-3</v>
      </c>
      <c r="J510" s="17">
        <v>6.9741444592186702E-2</v>
      </c>
      <c r="K510" s="17">
        <v>4.4422992565479699E-2</v>
      </c>
      <c r="L510" s="17">
        <v>3.8535537783722498E-2</v>
      </c>
      <c r="M510" s="17"/>
      <c r="N510" s="17">
        <v>4.3822648252743901E-2</v>
      </c>
      <c r="O510" s="17">
        <v>6.4699809757368706E-2</v>
      </c>
      <c r="P510" s="17">
        <v>3.8186604403356597E-2</v>
      </c>
      <c r="Q510" s="17">
        <v>5.2856755066310497E-2</v>
      </c>
      <c r="R510" s="17"/>
      <c r="S510" s="17">
        <v>5.0004495504348601E-2</v>
      </c>
      <c r="T510" s="17">
        <v>4.2495509971347302E-2</v>
      </c>
      <c r="U510" s="17">
        <v>1.93703704200969E-2</v>
      </c>
      <c r="V510" s="17">
        <v>4.16443766815872E-2</v>
      </c>
      <c r="W510" s="17">
        <v>2.85557626837716E-2</v>
      </c>
      <c r="X510" s="17">
        <v>2.72680008989638E-2</v>
      </c>
      <c r="Y510" s="17">
        <v>3.8013178461970297E-2</v>
      </c>
      <c r="Z510" s="17"/>
      <c r="AA510" s="17">
        <v>3.14072500622554E-2</v>
      </c>
      <c r="AB510" s="17">
        <v>5.2088489942322298E-2</v>
      </c>
      <c r="AC510" s="17"/>
      <c r="AD510" s="17">
        <v>2.0298304839231701E-2</v>
      </c>
      <c r="AE510" s="17">
        <v>4.3870165617941902E-2</v>
      </c>
      <c r="AF510" s="17">
        <v>2.1222989153532702E-2</v>
      </c>
      <c r="AG510" s="17"/>
      <c r="AH510" s="17">
        <v>3.3664704288064701E-2</v>
      </c>
      <c r="AI510" s="17">
        <v>4.54593382708482E-2</v>
      </c>
      <c r="AJ510" s="17"/>
      <c r="AK510" s="17">
        <v>5.5104416781192697E-2</v>
      </c>
      <c r="AL510" s="17">
        <v>3.8295573125828902E-2</v>
      </c>
      <c r="AM510" s="17"/>
      <c r="AN510" s="17">
        <v>4.5023034971025298E-2</v>
      </c>
      <c r="AO510" s="17">
        <v>5.2856755066310497E-2</v>
      </c>
      <c r="AP510" s="17"/>
      <c r="AQ510" s="17">
        <v>3.6658663202988301E-2</v>
      </c>
      <c r="AR510" s="17">
        <v>4.72112658720703E-2</v>
      </c>
      <c r="AS510" s="17"/>
      <c r="AT510" s="17">
        <v>6.0522688975354601E-2</v>
      </c>
      <c r="AU510" s="17">
        <v>4.5992402467296502E-2</v>
      </c>
      <c r="AV510" s="17">
        <v>1.7422781134693401E-2</v>
      </c>
      <c r="AW510" s="17">
        <v>2.55427226846944E-3</v>
      </c>
      <c r="AX510" s="17"/>
      <c r="AY510" s="17">
        <v>2.0823191397247701E-2</v>
      </c>
      <c r="AZ510" s="17">
        <v>4.79327583524327E-2</v>
      </c>
      <c r="BA510" s="17"/>
      <c r="BB510" s="17">
        <v>3.93378295182958E-2</v>
      </c>
      <c r="BC510" s="17">
        <v>4.62815450522467E-2</v>
      </c>
      <c r="BD510" s="17"/>
      <c r="BE510" s="17">
        <v>4.03233392008851E-2</v>
      </c>
      <c r="BF510" s="17">
        <v>4.5396282957908402E-2</v>
      </c>
      <c r="BG510" s="17"/>
      <c r="BH510" s="17">
        <v>6.7677063728379394E-2</v>
      </c>
      <c r="BI510" s="17">
        <v>4.3283273004260998E-2</v>
      </c>
      <c r="BJ510" s="17"/>
      <c r="BK510" s="17">
        <v>4.5039316649266997E-2</v>
      </c>
      <c r="BL510" s="17">
        <v>4.5038411457417597E-2</v>
      </c>
      <c r="BM510" s="17"/>
      <c r="BN510" s="17">
        <v>5.2907813419969502E-2</v>
      </c>
      <c r="BO510" s="17">
        <v>4.4871786414869601E-2</v>
      </c>
      <c r="BP510" s="17"/>
      <c r="BQ510" s="17">
        <v>5.6849643819417801E-3</v>
      </c>
      <c r="BR510" s="17">
        <v>4.6046061851229801E-2</v>
      </c>
      <c r="BS510" s="17"/>
      <c r="BT510" s="17">
        <v>2.9231695011641998E-2</v>
      </c>
      <c r="BU510" s="17">
        <v>4.6292860495729997E-2</v>
      </c>
      <c r="BV510" s="17"/>
      <c r="BW510" s="17">
        <v>3.1367036938502797E-2</v>
      </c>
      <c r="BX510" s="17">
        <v>5.2059066434109201E-2</v>
      </c>
      <c r="BY510" s="17"/>
      <c r="BZ510" s="17">
        <v>3.1367036938502797E-2</v>
      </c>
      <c r="CA510" s="17">
        <v>5.2059066434109201E-2</v>
      </c>
    </row>
    <row r="511" spans="2:79" x14ac:dyDescent="0.25">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c r="AK511" s="17"/>
      <c r="AL511" s="17"/>
      <c r="AM511" s="17"/>
      <c r="AN511" s="17"/>
      <c r="AO511" s="17"/>
      <c r="AP511" s="17"/>
      <c r="AQ511" s="17"/>
      <c r="AR511" s="17"/>
      <c r="AS511" s="17"/>
      <c r="AT511" s="17"/>
      <c r="AU511" s="17"/>
      <c r="AV511" s="17"/>
      <c r="AW511" s="17"/>
      <c r="AX511" s="17"/>
      <c r="AY511" s="17"/>
      <c r="AZ511" s="17"/>
      <c r="BA511" s="17"/>
      <c r="BB511" s="17"/>
      <c r="BC511" s="17"/>
      <c r="BD511" s="17"/>
      <c r="BE511" s="17"/>
      <c r="BF511" s="17"/>
      <c r="BG511" s="17"/>
      <c r="BH511" s="17"/>
      <c r="BI511" s="17"/>
      <c r="BJ511" s="17"/>
      <c r="BK511" s="17"/>
      <c r="BL511" s="17"/>
      <c r="BM511" s="17"/>
      <c r="BN511" s="17"/>
      <c r="BO511" s="17"/>
      <c r="BP511" s="17"/>
      <c r="BQ511" s="17"/>
      <c r="BR511" s="17"/>
      <c r="BS511" s="17"/>
      <c r="BT511" s="17"/>
      <c r="BU511" s="17"/>
      <c r="BV511" s="17"/>
      <c r="BW511" s="17"/>
      <c r="BX511" s="17"/>
      <c r="BY511" s="17"/>
      <c r="BZ511" s="17"/>
      <c r="CA511" s="17"/>
    </row>
    <row r="512" spans="2:79" x14ac:dyDescent="0.25">
      <c r="B512" s="6" t="s">
        <v>296</v>
      </c>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c r="AK512" s="17"/>
      <c r="AL512" s="17"/>
      <c r="AM512" s="17"/>
      <c r="AN512" s="17"/>
      <c r="AO512" s="17"/>
      <c r="AP512" s="17"/>
      <c r="AQ512" s="17"/>
      <c r="AR512" s="17"/>
      <c r="AS512" s="17"/>
      <c r="AT512" s="17"/>
      <c r="AU512" s="17"/>
      <c r="AV512" s="17"/>
      <c r="AW512" s="17"/>
      <c r="AX512" s="17"/>
      <c r="AY512" s="17"/>
      <c r="AZ512" s="17"/>
      <c r="BA512" s="17"/>
      <c r="BB512" s="17"/>
      <c r="BC512" s="17"/>
      <c r="BD512" s="17"/>
      <c r="BE512" s="17"/>
      <c r="BF512" s="17"/>
      <c r="BG512" s="17"/>
      <c r="BH512" s="17"/>
      <c r="BI512" s="17"/>
      <c r="BJ512" s="17"/>
      <c r="BK512" s="17"/>
      <c r="BL512" s="17"/>
      <c r="BM512" s="17"/>
      <c r="BN512" s="17"/>
      <c r="BO512" s="17"/>
      <c r="BP512" s="17"/>
      <c r="BQ512" s="17"/>
      <c r="BR512" s="17"/>
      <c r="BS512" s="17"/>
      <c r="BT512" s="17"/>
      <c r="BU512" s="17"/>
      <c r="BV512" s="17"/>
      <c r="BW512" s="17"/>
      <c r="BX512" s="17"/>
      <c r="BY512" s="17"/>
      <c r="BZ512" s="17"/>
      <c r="CA512" s="17"/>
    </row>
    <row r="513" spans="2:79" x14ac:dyDescent="0.25">
      <c r="B513" s="24" t="s">
        <v>77</v>
      </c>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c r="AK513" s="17"/>
      <c r="AL513" s="17"/>
      <c r="AM513" s="17"/>
      <c r="AN513" s="17"/>
      <c r="AO513" s="17"/>
      <c r="AP513" s="17"/>
      <c r="AQ513" s="17"/>
      <c r="AR513" s="17"/>
      <c r="AS513" s="17"/>
      <c r="AT513" s="17"/>
      <c r="AU513" s="17"/>
      <c r="AV513" s="17"/>
      <c r="AW513" s="17"/>
      <c r="AX513" s="17"/>
      <c r="AY513" s="17"/>
      <c r="AZ513" s="17"/>
      <c r="BA513" s="17"/>
      <c r="BB513" s="17"/>
      <c r="BC513" s="17"/>
      <c r="BD513" s="17"/>
      <c r="BE513" s="17"/>
      <c r="BF513" s="17"/>
      <c r="BG513" s="17"/>
      <c r="BH513" s="17"/>
      <c r="BI513" s="17"/>
      <c r="BJ513" s="17"/>
      <c r="BK513" s="17"/>
      <c r="BL513" s="17"/>
      <c r="BM513" s="17"/>
      <c r="BN513" s="17"/>
      <c r="BO513" s="17"/>
      <c r="BP513" s="17"/>
      <c r="BQ513" s="17"/>
      <c r="BR513" s="17"/>
      <c r="BS513" s="17"/>
      <c r="BT513" s="17"/>
      <c r="BU513" s="17"/>
      <c r="BV513" s="17"/>
      <c r="BW513" s="17"/>
      <c r="BX513" s="17"/>
      <c r="BY513" s="17"/>
      <c r="BZ513" s="17"/>
      <c r="CA513" s="17"/>
    </row>
    <row r="514" spans="2:79" x14ac:dyDescent="0.25">
      <c r="B514" t="s">
        <v>290</v>
      </c>
      <c r="C514" s="17">
        <v>0.47118584289166199</v>
      </c>
      <c r="D514" s="17">
        <v>0.46943247132857202</v>
      </c>
      <c r="E514" s="17">
        <v>0.46026573519015701</v>
      </c>
      <c r="F514" s="17">
        <v>0.50447553987806604</v>
      </c>
      <c r="G514" s="17">
        <v>0.58003774954733101</v>
      </c>
      <c r="H514" s="17">
        <v>0.33822905913553902</v>
      </c>
      <c r="I514" s="17">
        <v>0.46262353283768898</v>
      </c>
      <c r="J514" s="17">
        <v>0.51534788867747205</v>
      </c>
      <c r="K514" s="17">
        <v>0.444228099493024</v>
      </c>
      <c r="L514" s="17">
        <v>0.45901291642606301</v>
      </c>
      <c r="M514" s="17"/>
      <c r="N514" s="17">
        <v>0.478491235046199</v>
      </c>
      <c r="O514" s="17">
        <v>0.40261604592022798</v>
      </c>
      <c r="P514" s="17">
        <v>0.25382024653934299</v>
      </c>
      <c r="Q514" s="17">
        <v>0.18838070221061001</v>
      </c>
      <c r="R514" s="17"/>
      <c r="S514" s="17">
        <v>0.47411603335578001</v>
      </c>
      <c r="T514" s="17">
        <v>0.411488522081773</v>
      </c>
      <c r="U514" s="17">
        <v>0.51927569255510297</v>
      </c>
      <c r="V514" s="17">
        <v>0.520451357479494</v>
      </c>
      <c r="W514" s="17">
        <v>0.48557444213323497</v>
      </c>
      <c r="X514" s="17">
        <v>0.41395061575992698</v>
      </c>
      <c r="Y514" s="17">
        <v>0.454600522728423</v>
      </c>
      <c r="Z514" s="17"/>
      <c r="AA514" s="17">
        <v>0.34968337414925199</v>
      </c>
      <c r="AB514" s="17">
        <v>0.53402655606023697</v>
      </c>
      <c r="AC514" s="17"/>
      <c r="AD514" s="17">
        <v>0.28391164169187999</v>
      </c>
      <c r="AE514" s="17">
        <v>0.28109075175227499</v>
      </c>
      <c r="AF514" s="17">
        <v>0.40176829351950499</v>
      </c>
      <c r="AG514" s="17"/>
      <c r="AH514" s="17">
        <v>0.229364471848919</v>
      </c>
      <c r="AI514" s="17">
        <v>0.48013415177507901</v>
      </c>
      <c r="AJ514" s="17"/>
      <c r="AK514" s="17">
        <v>0.42754995181653199</v>
      </c>
      <c r="AL514" s="17">
        <v>0.50041627910049202</v>
      </c>
      <c r="AM514" s="17"/>
      <c r="AN514" s="17">
        <v>0.47174401461541798</v>
      </c>
      <c r="AO514" s="17">
        <v>0.18838070221061001</v>
      </c>
      <c r="AP514" s="17"/>
      <c r="AQ514" s="17">
        <v>0.329266456230423</v>
      </c>
      <c r="AR514" s="17">
        <v>0.50798413627924</v>
      </c>
      <c r="AS514" s="17"/>
      <c r="AT514" s="17">
        <v>0.62390625835206903</v>
      </c>
      <c r="AU514" s="17">
        <v>0.44518222675110702</v>
      </c>
      <c r="AV514" s="17">
        <v>0.26078766591087899</v>
      </c>
      <c r="AW514" s="17">
        <v>0.13819758887596201</v>
      </c>
      <c r="AX514" s="17"/>
      <c r="AY514" s="17">
        <v>0.43496167536006097</v>
      </c>
      <c r="AZ514" s="17">
        <v>0.47551547931178001</v>
      </c>
      <c r="BA514" s="17"/>
      <c r="BB514" s="17">
        <v>0.36921207280083201</v>
      </c>
      <c r="BC514" s="17">
        <v>0.49341778636655298</v>
      </c>
      <c r="BD514" s="17"/>
      <c r="BE514" s="17">
        <v>0.42712449879411701</v>
      </c>
      <c r="BF514" s="17">
        <v>0.47452952826863498</v>
      </c>
      <c r="BG514" s="17"/>
      <c r="BH514" s="17">
        <v>0.53301303041855097</v>
      </c>
      <c r="BI514" s="17">
        <v>0.46639231983072099</v>
      </c>
      <c r="BJ514" s="17"/>
      <c r="BK514" s="17">
        <v>0.42011432804758397</v>
      </c>
      <c r="BL514" s="17">
        <v>0.47445452599597798</v>
      </c>
      <c r="BM514" s="17"/>
      <c r="BN514" s="17">
        <v>0.308165222664531</v>
      </c>
      <c r="BO514" s="17">
        <v>0.47463875866302901</v>
      </c>
      <c r="BP514" s="17"/>
      <c r="BQ514" s="17">
        <v>0.29764019551260501</v>
      </c>
      <c r="BR514" s="17">
        <v>0.475629256659512</v>
      </c>
      <c r="BS514" s="17"/>
      <c r="BT514" s="17">
        <v>0.29622962269844</v>
      </c>
      <c r="BU514" s="17">
        <v>0.48507002818053302</v>
      </c>
      <c r="BV514" s="17"/>
      <c r="BW514" s="17">
        <v>0.35056888577854201</v>
      </c>
      <c r="BX514" s="17">
        <v>0.53312548904649903</v>
      </c>
      <c r="BY514" s="17"/>
      <c r="BZ514" s="17">
        <v>0.35056888577854201</v>
      </c>
      <c r="CA514" s="17">
        <v>0.53312548904649903</v>
      </c>
    </row>
    <row r="515" spans="2:79" x14ac:dyDescent="0.25">
      <c r="B515" t="s">
        <v>291</v>
      </c>
      <c r="C515" s="17">
        <v>0.14915896530942199</v>
      </c>
      <c r="D515" s="17">
        <v>0.16366473940905801</v>
      </c>
      <c r="E515" s="17">
        <v>0.120489903069929</v>
      </c>
      <c r="F515" s="17">
        <v>0.18314150547456901</v>
      </c>
      <c r="G515" s="17">
        <v>8.4729502346934701E-2</v>
      </c>
      <c r="H515" s="17">
        <v>0.21251511573105</v>
      </c>
      <c r="I515" s="17">
        <v>0.18244259333401699</v>
      </c>
      <c r="J515" s="17">
        <v>0.102862172508856</v>
      </c>
      <c r="K515" s="17">
        <v>7.6878249171101004E-2</v>
      </c>
      <c r="L515" s="17">
        <v>0.11709615966298401</v>
      </c>
      <c r="M515" s="17"/>
      <c r="N515" s="17">
        <v>0.145195015698416</v>
      </c>
      <c r="O515" s="17">
        <v>0.1922889862627</v>
      </c>
      <c r="P515" s="17">
        <v>0.24738805879037801</v>
      </c>
      <c r="Q515" s="17">
        <v>0.21932182300080699</v>
      </c>
      <c r="R515" s="17"/>
      <c r="S515" s="17">
        <v>0.15234557072088001</v>
      </c>
      <c r="T515" s="17">
        <v>0.28019278008960502</v>
      </c>
      <c r="U515" s="17">
        <v>0.174683634377226</v>
      </c>
      <c r="V515" s="17">
        <v>0.12899564201779701</v>
      </c>
      <c r="W515" s="17">
        <v>0.160108310916139</v>
      </c>
      <c r="X515" s="17">
        <v>0.18834436989862499</v>
      </c>
      <c r="Y515" s="17">
        <v>9.9155743070538399E-2</v>
      </c>
      <c r="Z515" s="17"/>
      <c r="AA515" s="17">
        <v>0.203060091943215</v>
      </c>
      <c r="AB515" s="17">
        <v>0.121281463944094</v>
      </c>
      <c r="AC515" s="17"/>
      <c r="AD515" s="17">
        <v>0.24206438328289701</v>
      </c>
      <c r="AE515" s="17">
        <v>0.221596470751181</v>
      </c>
      <c r="AF515" s="17">
        <v>0.18309055980073999</v>
      </c>
      <c r="AG515" s="17"/>
      <c r="AH515" s="17">
        <v>0.33353762556648803</v>
      </c>
      <c r="AI515" s="17">
        <v>0.14233625482532999</v>
      </c>
      <c r="AJ515" s="17"/>
      <c r="AK515" s="17">
        <v>0.16362578459103999</v>
      </c>
      <c r="AL515" s="17">
        <v>0.139468056570376</v>
      </c>
      <c r="AM515" s="17"/>
      <c r="AN515" s="17">
        <v>0.149020485071308</v>
      </c>
      <c r="AO515" s="17">
        <v>0.21932182300080699</v>
      </c>
      <c r="AP515" s="17"/>
      <c r="AQ515" s="17">
        <v>0.196232679262489</v>
      </c>
      <c r="AR515" s="17">
        <v>0.13695321683742001</v>
      </c>
      <c r="AS515" s="17"/>
      <c r="AT515" s="17">
        <v>7.6393830243146693E-2</v>
      </c>
      <c r="AU515" s="17">
        <v>0.16050094465812201</v>
      </c>
      <c r="AV515" s="17">
        <v>0.25191150415005897</v>
      </c>
      <c r="AW515" s="17">
        <v>0.31499461964713599</v>
      </c>
      <c r="AX515" s="17"/>
      <c r="AY515" s="17">
        <v>0.170021457974874</v>
      </c>
      <c r="AZ515" s="17">
        <v>0.14666540881899401</v>
      </c>
      <c r="BA515" s="17"/>
      <c r="BB515" s="17">
        <v>0.17789515866297101</v>
      </c>
      <c r="BC515" s="17">
        <v>0.14289773928427399</v>
      </c>
      <c r="BD515" s="17"/>
      <c r="BE515" s="17">
        <v>0.20391429547807399</v>
      </c>
      <c r="BF515" s="17">
        <v>0.14500374488784501</v>
      </c>
      <c r="BG515" s="17"/>
      <c r="BH515" s="17">
        <v>0.13832041844555701</v>
      </c>
      <c r="BI515" s="17">
        <v>0.149999288578476</v>
      </c>
      <c r="BJ515" s="17"/>
      <c r="BK515" s="17">
        <v>0.24915557069156599</v>
      </c>
      <c r="BL515" s="17">
        <v>0.14275897471780799</v>
      </c>
      <c r="BM515" s="17"/>
      <c r="BN515" s="17">
        <v>0.39148829171808602</v>
      </c>
      <c r="BO515" s="17">
        <v>0.14402622350132799</v>
      </c>
      <c r="BP515" s="17"/>
      <c r="BQ515" s="17">
        <v>0.38098934154259201</v>
      </c>
      <c r="BR515" s="17">
        <v>0.143223245796328</v>
      </c>
      <c r="BS515" s="17"/>
      <c r="BT515" s="17">
        <v>0.16363785958100899</v>
      </c>
      <c r="BU515" s="17">
        <v>0.14800994842609699</v>
      </c>
      <c r="BV515" s="17"/>
      <c r="BW515" s="17">
        <v>0.20293662249522901</v>
      </c>
      <c r="BX515" s="17">
        <v>0.12154287270644699</v>
      </c>
      <c r="BY515" s="17"/>
      <c r="BZ515" s="17">
        <v>0.20293662249522901</v>
      </c>
      <c r="CA515" s="17">
        <v>0.12154287270644699</v>
      </c>
    </row>
    <row r="516" spans="2:79" x14ac:dyDescent="0.25">
      <c r="B516" t="s">
        <v>292</v>
      </c>
      <c r="C516" s="17">
        <v>7.1038994258677005E-2</v>
      </c>
      <c r="D516" s="17">
        <v>4.82239700449704E-2</v>
      </c>
      <c r="E516" s="17">
        <v>9.1122656333521707E-2</v>
      </c>
      <c r="F516" s="17">
        <v>7.6096651955369896E-2</v>
      </c>
      <c r="G516" s="17">
        <v>4.3692105565804197E-2</v>
      </c>
      <c r="H516" s="17">
        <v>8.1775572896155599E-2</v>
      </c>
      <c r="I516" s="17">
        <v>8.9237361632263895E-2</v>
      </c>
      <c r="J516" s="17">
        <v>5.35715689808762E-2</v>
      </c>
      <c r="K516" s="17">
        <v>7.6450534561883096E-2</v>
      </c>
      <c r="L516" s="17">
        <v>8.2232039334118198E-2</v>
      </c>
      <c r="M516" s="17"/>
      <c r="N516" s="17">
        <v>6.4777665569825796E-2</v>
      </c>
      <c r="O516" s="17">
        <v>0.14075788106041701</v>
      </c>
      <c r="P516" s="17">
        <v>0.202245490445423</v>
      </c>
      <c r="Q516" s="17">
        <v>0.25141385214040701</v>
      </c>
      <c r="R516" s="17"/>
      <c r="S516" s="17">
        <v>9.0975609579386205E-2</v>
      </c>
      <c r="T516" s="17">
        <v>9.8203786658855596E-2</v>
      </c>
      <c r="U516" s="17">
        <v>8.2525371179661897E-2</v>
      </c>
      <c r="V516" s="17">
        <v>5.1840430805516098E-2</v>
      </c>
      <c r="W516" s="17">
        <v>7.0084507637923801E-2</v>
      </c>
      <c r="X516" s="17">
        <v>6.5690869778974703E-2</v>
      </c>
      <c r="Y516" s="17">
        <v>8.5996594932599896E-2</v>
      </c>
      <c r="Z516" s="17"/>
      <c r="AA516" s="17">
        <v>0.122324011276517</v>
      </c>
      <c r="AB516" s="17">
        <v>4.4514536956529599E-2</v>
      </c>
      <c r="AC516" s="17"/>
      <c r="AD516" s="17">
        <v>0.13380238446186801</v>
      </c>
      <c r="AE516" s="17">
        <v>0.13928187248031501</v>
      </c>
      <c r="AF516" s="17">
        <v>0.107039889426379</v>
      </c>
      <c r="AG516" s="17"/>
      <c r="AH516" s="17">
        <v>0.21554121336879001</v>
      </c>
      <c r="AI516" s="17">
        <v>6.5691863501123104E-2</v>
      </c>
      <c r="AJ516" s="17"/>
      <c r="AK516" s="17">
        <v>8.0265916877957602E-2</v>
      </c>
      <c r="AL516" s="17">
        <v>6.4858142524439999E-2</v>
      </c>
      <c r="AM516" s="17"/>
      <c r="AN516" s="17">
        <v>7.0682988900699198E-2</v>
      </c>
      <c r="AO516" s="17">
        <v>0.25141385214040701</v>
      </c>
      <c r="AP516" s="17"/>
      <c r="AQ516" s="17">
        <v>0.106129582041718</v>
      </c>
      <c r="AR516" s="17">
        <v>6.1940351890209397E-2</v>
      </c>
      <c r="AS516" s="17"/>
      <c r="AT516" s="17">
        <v>3.2354543802540103E-2</v>
      </c>
      <c r="AU516" s="17">
        <v>6.7124669349503993E-2</v>
      </c>
      <c r="AV516" s="17">
        <v>0.140231011563622</v>
      </c>
      <c r="AW516" s="17">
        <v>0.21644857359838501</v>
      </c>
      <c r="AX516" s="17"/>
      <c r="AY516" s="17">
        <v>8.9730807754049402E-2</v>
      </c>
      <c r="AZ516" s="17">
        <v>6.8804884768182403E-2</v>
      </c>
      <c r="BA516" s="17"/>
      <c r="BB516" s="17">
        <v>6.2613506160349094E-2</v>
      </c>
      <c r="BC516" s="17">
        <v>7.2863074808859493E-2</v>
      </c>
      <c r="BD516" s="17"/>
      <c r="BE516" s="17">
        <v>8.7060954435460705E-2</v>
      </c>
      <c r="BF516" s="17">
        <v>6.9823134982233803E-2</v>
      </c>
      <c r="BG516" s="17"/>
      <c r="BH516" s="17">
        <v>4.0440838610526601E-2</v>
      </c>
      <c r="BI516" s="17">
        <v>7.3411299559769494E-2</v>
      </c>
      <c r="BJ516" s="17"/>
      <c r="BK516" s="17">
        <v>0.113112814694781</v>
      </c>
      <c r="BL516" s="17">
        <v>6.8346182298558003E-2</v>
      </c>
      <c r="BM516" s="17"/>
      <c r="BN516" s="17">
        <v>8.8324564620955504E-2</v>
      </c>
      <c r="BO516" s="17">
        <v>7.0672871136106194E-2</v>
      </c>
      <c r="BP516" s="17"/>
      <c r="BQ516" s="17">
        <v>0.129918232103055</v>
      </c>
      <c r="BR516" s="17">
        <v>6.9531466873061901E-2</v>
      </c>
      <c r="BS516" s="17"/>
      <c r="BT516" s="17">
        <v>0.10677867699709501</v>
      </c>
      <c r="BU516" s="17">
        <v>6.8202762561640901E-2</v>
      </c>
      <c r="BV516" s="17"/>
      <c r="BW516" s="17">
        <v>0.12158664107339801</v>
      </c>
      <c r="BX516" s="17">
        <v>4.5081587998401701E-2</v>
      </c>
      <c r="BY516" s="17"/>
      <c r="BZ516" s="17">
        <v>0.12158664107339801</v>
      </c>
      <c r="CA516" s="17">
        <v>4.5081587998401701E-2</v>
      </c>
    </row>
    <row r="517" spans="2:79" x14ac:dyDescent="0.25">
      <c r="B517" t="s">
        <v>293</v>
      </c>
      <c r="C517" s="17">
        <v>6.0143504375657797E-2</v>
      </c>
      <c r="D517" s="17">
        <v>5.81377214940084E-2</v>
      </c>
      <c r="E517" s="17">
        <v>5.8762422829697201E-2</v>
      </c>
      <c r="F517" s="17">
        <v>4.4016107760244998E-2</v>
      </c>
      <c r="G517" s="17">
        <v>4.8031034489231399E-2</v>
      </c>
      <c r="H517" s="17">
        <v>9.3076249445616294E-2</v>
      </c>
      <c r="I517" s="17">
        <v>5.3649856742045102E-2</v>
      </c>
      <c r="J517" s="17">
        <v>5.2969575335613202E-2</v>
      </c>
      <c r="K517" s="17">
        <v>7.3119178121109504E-2</v>
      </c>
      <c r="L517" s="17">
        <v>7.9296276334454394E-2</v>
      </c>
      <c r="M517" s="17"/>
      <c r="N517" s="17">
        <v>5.8167468624553201E-2</v>
      </c>
      <c r="O517" s="17">
        <v>7.4618545778983594E-2</v>
      </c>
      <c r="P517" s="17">
        <v>0.138716972679539</v>
      </c>
      <c r="Q517" s="17">
        <v>0.163222726278167</v>
      </c>
      <c r="R517" s="17"/>
      <c r="S517" s="17">
        <v>7.6718192408972499E-2</v>
      </c>
      <c r="T517" s="17">
        <v>4.9921159348546698E-2</v>
      </c>
      <c r="U517" s="17">
        <v>3.5863089876224503E-2</v>
      </c>
      <c r="V517" s="17">
        <v>4.9460715331806099E-2</v>
      </c>
      <c r="W517" s="17">
        <v>6.25139182338912E-2</v>
      </c>
      <c r="X517" s="17">
        <v>7.4353730609806795E-2</v>
      </c>
      <c r="Y517" s="17">
        <v>8.8363129349654596E-2</v>
      </c>
      <c r="Z517" s="17"/>
      <c r="AA517" s="17">
        <v>9.0272815539902102E-2</v>
      </c>
      <c r="AB517" s="17">
        <v>4.4560714820550303E-2</v>
      </c>
      <c r="AC517" s="17"/>
      <c r="AD517" s="17">
        <v>0.13860007143771499</v>
      </c>
      <c r="AE517" s="17">
        <v>8.6114474355856799E-2</v>
      </c>
      <c r="AF517" s="17">
        <v>7.18406795399298E-2</v>
      </c>
      <c r="AG517" s="17"/>
      <c r="AH517" s="17">
        <v>8.5630089072202306E-2</v>
      </c>
      <c r="AI517" s="17">
        <v>5.9200403973635303E-2</v>
      </c>
      <c r="AJ517" s="17"/>
      <c r="AK517" s="17">
        <v>5.7477009072868498E-2</v>
      </c>
      <c r="AL517" s="17">
        <v>6.1929713363922299E-2</v>
      </c>
      <c r="AM517" s="17"/>
      <c r="AN517" s="17">
        <v>5.9940057200566797E-2</v>
      </c>
      <c r="AO517" s="17">
        <v>0.163222726278167</v>
      </c>
      <c r="AP517" s="17"/>
      <c r="AQ517" s="17">
        <v>8.4770198116565804E-2</v>
      </c>
      <c r="AR517" s="17">
        <v>5.3758046245070697E-2</v>
      </c>
      <c r="AS517" s="17"/>
      <c r="AT517" s="17">
        <v>3.2916699033225298E-2</v>
      </c>
      <c r="AU517" s="17">
        <v>5.5879427730688901E-2</v>
      </c>
      <c r="AV517" s="17">
        <v>0.116796785991981</v>
      </c>
      <c r="AW517" s="17">
        <v>0.117016394715541</v>
      </c>
      <c r="AX517" s="17"/>
      <c r="AY517" s="17">
        <v>9.55870136205548E-2</v>
      </c>
      <c r="AZ517" s="17">
        <v>5.5907174904466499E-2</v>
      </c>
      <c r="BA517" s="17"/>
      <c r="BB517" s="17">
        <v>8.4842463879075999E-2</v>
      </c>
      <c r="BC517" s="17">
        <v>5.4761035756093597E-2</v>
      </c>
      <c r="BD517" s="17"/>
      <c r="BE517" s="17">
        <v>5.2442029552836097E-2</v>
      </c>
      <c r="BF517" s="17">
        <v>6.0727946572636297E-2</v>
      </c>
      <c r="BG517" s="17"/>
      <c r="BH517" s="17">
        <v>6.32488180029806E-2</v>
      </c>
      <c r="BI517" s="17">
        <v>5.9902746335717003E-2</v>
      </c>
      <c r="BJ517" s="17"/>
      <c r="BK517" s="17">
        <v>8.7498397904833797E-2</v>
      </c>
      <c r="BL517" s="17">
        <v>5.8392734331491898E-2</v>
      </c>
      <c r="BM517" s="17"/>
      <c r="BN517" s="17">
        <v>8.4780437407095802E-2</v>
      </c>
      <c r="BO517" s="17">
        <v>5.9621673122017403E-2</v>
      </c>
      <c r="BP517" s="17"/>
      <c r="BQ517" s="17">
        <v>8.4170352933160594E-2</v>
      </c>
      <c r="BR517" s="17">
        <v>5.9528327727376498E-2</v>
      </c>
      <c r="BS517" s="17"/>
      <c r="BT517" s="17">
        <v>9.3190732116148006E-2</v>
      </c>
      <c r="BU517" s="17">
        <v>5.7520940669573299E-2</v>
      </c>
      <c r="BV517" s="17"/>
      <c r="BW517" s="17">
        <v>8.9816992635483303E-2</v>
      </c>
      <c r="BX517" s="17">
        <v>4.4905469799229603E-2</v>
      </c>
      <c r="BY517" s="17"/>
      <c r="BZ517" s="17">
        <v>8.9816992635483303E-2</v>
      </c>
      <c r="CA517" s="17">
        <v>4.4905469799229603E-2</v>
      </c>
    </row>
    <row r="518" spans="2:79" x14ac:dyDescent="0.25">
      <c r="B518" t="s">
        <v>294</v>
      </c>
      <c r="C518" s="17">
        <v>5.3033979651390298E-2</v>
      </c>
      <c r="D518" s="17">
        <v>5.86837013671372E-2</v>
      </c>
      <c r="E518" s="17">
        <v>6.4144829971539793E-2</v>
      </c>
      <c r="F518" s="17">
        <v>3.2800531675419901E-2</v>
      </c>
      <c r="G518" s="17">
        <v>4.93992249901581E-2</v>
      </c>
      <c r="H518" s="17">
        <v>6.3745108219196295E-2</v>
      </c>
      <c r="I518" s="17">
        <v>4.6728252551009798E-2</v>
      </c>
      <c r="J518" s="17">
        <v>4.7680380829988697E-2</v>
      </c>
      <c r="K518" s="17">
        <v>6.2084289884232098E-2</v>
      </c>
      <c r="L518" s="17">
        <v>6.3881409153031601E-2</v>
      </c>
      <c r="M518" s="17"/>
      <c r="N518" s="17">
        <v>5.3249905822883803E-2</v>
      </c>
      <c r="O518" s="17">
        <v>4.9254565370496398E-2</v>
      </c>
      <c r="P518" s="17">
        <v>5.4802860321971597E-2</v>
      </c>
      <c r="Q518" s="17">
        <v>5.7686294257818099E-2</v>
      </c>
      <c r="R518" s="17"/>
      <c r="S518" s="17">
        <v>5.08509515886722E-2</v>
      </c>
      <c r="T518" s="17">
        <v>6.4145281143326599E-2</v>
      </c>
      <c r="U518" s="17">
        <v>6.2906117514487006E-2</v>
      </c>
      <c r="V518" s="17">
        <v>4.8609283113686397E-2</v>
      </c>
      <c r="W518" s="17">
        <v>5.0781290127518697E-2</v>
      </c>
      <c r="X518" s="17">
        <v>6.1746510358203499E-2</v>
      </c>
      <c r="Y518" s="17">
        <v>5.8518108236798899E-2</v>
      </c>
      <c r="Z518" s="17"/>
      <c r="AA518" s="17">
        <v>6.3187584198466998E-2</v>
      </c>
      <c r="AB518" s="17">
        <v>4.7782565770058502E-2</v>
      </c>
      <c r="AC518" s="17"/>
      <c r="AD518" s="17">
        <v>7.14385028855343E-2</v>
      </c>
      <c r="AE518" s="17">
        <v>5.5243798071650203E-2</v>
      </c>
      <c r="AF518" s="17">
        <v>5.8256192170171903E-2</v>
      </c>
      <c r="AG518" s="17"/>
      <c r="AH518" s="17">
        <v>5.8117381979957201E-2</v>
      </c>
      <c r="AI518" s="17">
        <v>5.2845874464414702E-2</v>
      </c>
      <c r="AJ518" s="17"/>
      <c r="AK518" s="17">
        <v>5.21753788034355E-2</v>
      </c>
      <c r="AL518" s="17">
        <v>5.3609131818485603E-2</v>
      </c>
      <c r="AM518" s="17"/>
      <c r="AN518" s="17">
        <v>5.3024797390922702E-2</v>
      </c>
      <c r="AO518" s="17">
        <v>5.7686294257818099E-2</v>
      </c>
      <c r="AP518" s="17"/>
      <c r="AQ518" s="17">
        <v>7.9322305478318894E-2</v>
      </c>
      <c r="AR518" s="17">
        <v>4.6217676754333498E-2</v>
      </c>
      <c r="AS518" s="17"/>
      <c r="AT518" s="17">
        <v>2.7038561915226699E-2</v>
      </c>
      <c r="AU518" s="17">
        <v>6.0524167937345601E-2</v>
      </c>
      <c r="AV518" s="17">
        <v>8.8896401352791601E-2</v>
      </c>
      <c r="AW518" s="17">
        <v>5.7543658959665997E-2</v>
      </c>
      <c r="AX518" s="17"/>
      <c r="AY518" s="17">
        <v>5.7883590422939002E-2</v>
      </c>
      <c r="AZ518" s="17">
        <v>5.2454337582277903E-2</v>
      </c>
      <c r="BA518" s="17"/>
      <c r="BB518" s="17">
        <v>0.10762777948437</v>
      </c>
      <c r="BC518" s="17">
        <v>4.1135683247864499E-2</v>
      </c>
      <c r="BD518" s="17"/>
      <c r="BE518" s="17">
        <v>5.34770425713307E-2</v>
      </c>
      <c r="BF518" s="17">
        <v>5.3000356913890503E-2</v>
      </c>
      <c r="BG518" s="17"/>
      <c r="BH518" s="17">
        <v>3.8223367395211698E-2</v>
      </c>
      <c r="BI518" s="17">
        <v>5.4182261082852498E-2</v>
      </c>
      <c r="BJ518" s="17"/>
      <c r="BK518" s="17">
        <v>4.8516181347480099E-2</v>
      </c>
      <c r="BL518" s="17">
        <v>5.3323128133274701E-2</v>
      </c>
      <c r="BM518" s="17"/>
      <c r="BN518" s="17">
        <v>3.4735987920107597E-2</v>
      </c>
      <c r="BO518" s="17">
        <v>5.3421546722017703E-2</v>
      </c>
      <c r="BP518" s="17"/>
      <c r="BQ518" s="17">
        <v>6.5221294811790301E-2</v>
      </c>
      <c r="BR518" s="17">
        <v>5.2721939074201099E-2</v>
      </c>
      <c r="BS518" s="17"/>
      <c r="BT518" s="17">
        <v>5.4787184970344301E-2</v>
      </c>
      <c r="BU518" s="17">
        <v>5.2894848687821801E-2</v>
      </c>
      <c r="BV518" s="17"/>
      <c r="BW518" s="17">
        <v>6.3173443524318196E-2</v>
      </c>
      <c r="BX518" s="17">
        <v>4.7827126323960599E-2</v>
      </c>
      <c r="BY518" s="17"/>
      <c r="BZ518" s="17">
        <v>6.3173443524318196E-2</v>
      </c>
      <c r="CA518" s="17">
        <v>4.7827126323960599E-2</v>
      </c>
    </row>
    <row r="519" spans="2:79" x14ac:dyDescent="0.25">
      <c r="B519" t="s">
        <v>295</v>
      </c>
      <c r="C519" s="17">
        <v>9.6182194408820296E-2</v>
      </c>
      <c r="D519" s="17">
        <v>0.10556618079956299</v>
      </c>
      <c r="E519" s="17">
        <v>0.12811534113319301</v>
      </c>
      <c r="F519" s="17">
        <v>4.5700623410897603E-2</v>
      </c>
      <c r="G519" s="17">
        <v>9.20156998455567E-2</v>
      </c>
      <c r="H519" s="17">
        <v>7.7251328258429897E-2</v>
      </c>
      <c r="I519" s="17">
        <v>7.8191445164930304E-2</v>
      </c>
      <c r="J519" s="17">
        <v>0.137874917014251</v>
      </c>
      <c r="K519" s="17">
        <v>0.17831728909156899</v>
      </c>
      <c r="L519" s="17">
        <v>0.12109603927781599</v>
      </c>
      <c r="M519" s="17"/>
      <c r="N519" s="17">
        <v>0.10097354017082701</v>
      </c>
      <c r="O519" s="17">
        <v>3.5248392658770097E-2</v>
      </c>
      <c r="P519" s="17">
        <v>3.02311966768532E-2</v>
      </c>
      <c r="Q519" s="17">
        <v>1.9361274871136199E-2</v>
      </c>
      <c r="R519" s="17"/>
      <c r="S519" s="17">
        <v>6.4224240797737794E-2</v>
      </c>
      <c r="T519" s="17">
        <v>4.7416058437668503E-2</v>
      </c>
      <c r="U519" s="17">
        <v>8.8870730312817295E-2</v>
      </c>
      <c r="V519" s="17">
        <v>0.114158868761938</v>
      </c>
      <c r="W519" s="17">
        <v>9.7280124305897997E-2</v>
      </c>
      <c r="X519" s="17">
        <v>0.115832399109405</v>
      </c>
      <c r="Y519" s="17">
        <v>0.145327476986467</v>
      </c>
      <c r="Z519" s="17"/>
      <c r="AA519" s="17">
        <v>0.103277271366642</v>
      </c>
      <c r="AB519" s="17">
        <v>9.2512641842273799E-2</v>
      </c>
      <c r="AC519" s="17"/>
      <c r="AD519" s="17">
        <v>8.1889183800481699E-2</v>
      </c>
      <c r="AE519" s="17">
        <v>0.15749894207103901</v>
      </c>
      <c r="AF519" s="17">
        <v>0.108281848423238</v>
      </c>
      <c r="AG519" s="17"/>
      <c r="AH519" s="17">
        <v>5.8675336618447399E-2</v>
      </c>
      <c r="AI519" s="17">
        <v>9.7570090554257805E-2</v>
      </c>
      <c r="AJ519" s="17"/>
      <c r="AK519" s="17">
        <v>9.7117014194294596E-2</v>
      </c>
      <c r="AL519" s="17">
        <v>9.5555985354007805E-2</v>
      </c>
      <c r="AM519" s="17"/>
      <c r="AN519" s="17">
        <v>9.6333815645179802E-2</v>
      </c>
      <c r="AO519" s="17">
        <v>1.9361274871136199E-2</v>
      </c>
      <c r="AP519" s="17"/>
      <c r="AQ519" s="17">
        <v>0.138304241128617</v>
      </c>
      <c r="AR519" s="17">
        <v>8.5260364278732306E-2</v>
      </c>
      <c r="AS519" s="17"/>
      <c r="AT519" s="17">
        <v>6.4899507457466393E-2</v>
      </c>
      <c r="AU519" s="17">
        <v>0.12104152438796301</v>
      </c>
      <c r="AV519" s="17">
        <v>0.103001040773175</v>
      </c>
      <c r="AW519" s="17">
        <v>0.13410634248474201</v>
      </c>
      <c r="AX519" s="17"/>
      <c r="AY519" s="17">
        <v>0.10360116029472501</v>
      </c>
      <c r="AZ519" s="17">
        <v>9.5295454227111401E-2</v>
      </c>
      <c r="BA519" s="17"/>
      <c r="BB519" s="17">
        <v>0.14055158881795801</v>
      </c>
      <c r="BC519" s="17">
        <v>8.6512930773796307E-2</v>
      </c>
      <c r="BD519" s="17"/>
      <c r="BE519" s="17">
        <v>0.104413948444063</v>
      </c>
      <c r="BF519" s="17">
        <v>9.5557510887283897E-2</v>
      </c>
      <c r="BG519" s="17"/>
      <c r="BH519" s="17">
        <v>3.7290175014562402E-2</v>
      </c>
      <c r="BI519" s="17">
        <v>0.100748150978477</v>
      </c>
      <c r="BJ519" s="17"/>
      <c r="BK519" s="17">
        <v>1.31222659749045E-2</v>
      </c>
      <c r="BL519" s="17">
        <v>0.10149820247215099</v>
      </c>
      <c r="BM519" s="17"/>
      <c r="BN519" s="17">
        <v>3.6100131981243497E-2</v>
      </c>
      <c r="BO519" s="17">
        <v>9.7454783733062794E-2</v>
      </c>
      <c r="BP519" s="17"/>
      <c r="BQ519" s="17">
        <v>2.62030255378858E-2</v>
      </c>
      <c r="BR519" s="17">
        <v>9.7973921295203395E-2</v>
      </c>
      <c r="BS519" s="17"/>
      <c r="BT519" s="17">
        <v>0.215274170597548</v>
      </c>
      <c r="BU519" s="17">
        <v>8.6731286850369793E-2</v>
      </c>
      <c r="BV519" s="17"/>
      <c r="BW519" s="17">
        <v>0.103670443649929</v>
      </c>
      <c r="BX519" s="17">
        <v>9.2336802190224596E-2</v>
      </c>
      <c r="BY519" s="17"/>
      <c r="BZ519" s="17">
        <v>0.103670443649929</v>
      </c>
      <c r="CA519" s="17">
        <v>9.2336802190224596E-2</v>
      </c>
    </row>
    <row r="520" spans="2:79" x14ac:dyDescent="0.25">
      <c r="B520" t="s">
        <v>75</v>
      </c>
      <c r="C520" s="17">
        <v>9.9256519104370597E-2</v>
      </c>
      <c r="D520" s="17">
        <v>9.6291215556691095E-2</v>
      </c>
      <c r="E520" s="17">
        <v>7.7099111471962106E-2</v>
      </c>
      <c r="F520" s="17">
        <v>0.113769039845433</v>
      </c>
      <c r="G520" s="17">
        <v>0.10209468321498399</v>
      </c>
      <c r="H520" s="17">
        <v>0.13340756631401299</v>
      </c>
      <c r="I520" s="17">
        <v>8.7126957738045394E-2</v>
      </c>
      <c r="J520" s="17">
        <v>8.9693496652942697E-2</v>
      </c>
      <c r="K520" s="17">
        <v>8.8922359677081494E-2</v>
      </c>
      <c r="L520" s="17">
        <v>7.7385159811533002E-2</v>
      </c>
      <c r="M520" s="17"/>
      <c r="N520" s="17">
        <v>9.91451690672943E-2</v>
      </c>
      <c r="O520" s="17">
        <v>0.105215582948405</v>
      </c>
      <c r="P520" s="17">
        <v>7.27951745464928E-2</v>
      </c>
      <c r="Q520" s="17">
        <v>0.100613327241054</v>
      </c>
      <c r="R520" s="17"/>
      <c r="S520" s="17">
        <v>9.0769401548571702E-2</v>
      </c>
      <c r="T520" s="17">
        <v>4.8632412240224701E-2</v>
      </c>
      <c r="U520" s="17">
        <v>3.5875364184479501E-2</v>
      </c>
      <c r="V520" s="17">
        <v>8.6483702489762906E-2</v>
      </c>
      <c r="W520" s="17">
        <v>7.3657406645393705E-2</v>
      </c>
      <c r="X520" s="17">
        <v>8.00815044850577E-2</v>
      </c>
      <c r="Y520" s="17">
        <v>6.8038424695518407E-2</v>
      </c>
      <c r="Z520" s="17"/>
      <c r="AA520" s="17">
        <v>6.8194851526004505E-2</v>
      </c>
      <c r="AB520" s="17">
        <v>0.115321520606257</v>
      </c>
      <c r="AC520" s="17"/>
      <c r="AD520" s="17">
        <v>4.8293832439622902E-2</v>
      </c>
      <c r="AE520" s="17">
        <v>5.9173690517683397E-2</v>
      </c>
      <c r="AF520" s="17">
        <v>6.9722537120035302E-2</v>
      </c>
      <c r="AG520" s="17"/>
      <c r="AH520" s="17">
        <v>1.9133881545194999E-2</v>
      </c>
      <c r="AI520" s="17">
        <v>0.10222136090616001</v>
      </c>
      <c r="AJ520" s="17"/>
      <c r="AK520" s="17">
        <v>0.12178894464387199</v>
      </c>
      <c r="AL520" s="17">
        <v>8.4162691268275996E-2</v>
      </c>
      <c r="AM520" s="17"/>
      <c r="AN520" s="17">
        <v>9.9253841175904994E-2</v>
      </c>
      <c r="AO520" s="17">
        <v>0.100613327241054</v>
      </c>
      <c r="AP520" s="17"/>
      <c r="AQ520" s="17">
        <v>6.59745377418679E-2</v>
      </c>
      <c r="AR520" s="17">
        <v>0.10788620771499501</v>
      </c>
      <c r="AS520" s="17"/>
      <c r="AT520" s="17">
        <v>0.14249059919632601</v>
      </c>
      <c r="AU520" s="17">
        <v>8.9747039185269994E-2</v>
      </c>
      <c r="AV520" s="17">
        <v>3.8375590257492202E-2</v>
      </c>
      <c r="AW520" s="17">
        <v>2.1692821718567502E-2</v>
      </c>
      <c r="AX520" s="17"/>
      <c r="AY520" s="17">
        <v>4.8214294572797398E-2</v>
      </c>
      <c r="AZ520" s="17">
        <v>0.105357260387188</v>
      </c>
      <c r="BA520" s="17"/>
      <c r="BB520" s="17">
        <v>5.7257430194443099E-2</v>
      </c>
      <c r="BC520" s="17">
        <v>0.108411749762559</v>
      </c>
      <c r="BD520" s="17"/>
      <c r="BE520" s="17">
        <v>7.1567230724118303E-2</v>
      </c>
      <c r="BF520" s="17">
        <v>0.101357777487476</v>
      </c>
      <c r="BG520" s="17"/>
      <c r="BH520" s="17">
        <v>0.149463352112611</v>
      </c>
      <c r="BI520" s="17">
        <v>9.5363933633987305E-2</v>
      </c>
      <c r="BJ520" s="17"/>
      <c r="BK520" s="17">
        <v>6.8480441338850798E-2</v>
      </c>
      <c r="BL520" s="17">
        <v>0.101226252050738</v>
      </c>
      <c r="BM520" s="17"/>
      <c r="BN520" s="17">
        <v>5.6405363687980201E-2</v>
      </c>
      <c r="BO520" s="17">
        <v>0.100164143122439</v>
      </c>
      <c r="BP520" s="17"/>
      <c r="BQ520" s="17">
        <v>1.5857557558910901E-2</v>
      </c>
      <c r="BR520" s="17">
        <v>0.10139184257431701</v>
      </c>
      <c r="BS520" s="17"/>
      <c r="BT520" s="17">
        <v>7.0101753039415293E-2</v>
      </c>
      <c r="BU520" s="17">
        <v>0.101570184623964</v>
      </c>
      <c r="BV520" s="17"/>
      <c r="BW520" s="17">
        <v>6.8246970843101398E-2</v>
      </c>
      <c r="BX520" s="17">
        <v>0.11518065193523799</v>
      </c>
      <c r="BY520" s="17"/>
      <c r="BZ520" s="17">
        <v>6.8246970843101398E-2</v>
      </c>
      <c r="CA520" s="17">
        <v>0.11518065193523799</v>
      </c>
    </row>
    <row r="521" spans="2:79" x14ac:dyDescent="0.25">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c r="AG521" s="17"/>
      <c r="AH521" s="17"/>
      <c r="AI521" s="17"/>
      <c r="AJ521" s="17"/>
      <c r="AK521" s="17"/>
      <c r="AL521" s="17"/>
      <c r="AM521" s="17"/>
      <c r="AN521" s="17"/>
      <c r="AO521" s="17"/>
      <c r="AP521" s="17"/>
      <c r="AQ521" s="17"/>
      <c r="AR521" s="17"/>
      <c r="AS521" s="17"/>
      <c r="AT521" s="17"/>
      <c r="AU521" s="17"/>
      <c r="AV521" s="17"/>
      <c r="AW521" s="17"/>
      <c r="AX521" s="17"/>
      <c r="AY521" s="17"/>
      <c r="AZ521" s="17"/>
      <c r="BA521" s="17"/>
      <c r="BB521" s="17"/>
      <c r="BC521" s="17"/>
      <c r="BD521" s="17"/>
      <c r="BE521" s="17"/>
      <c r="BF521" s="17"/>
      <c r="BG521" s="17"/>
      <c r="BH521" s="17"/>
      <c r="BI521" s="17"/>
      <c r="BJ521" s="17"/>
      <c r="BK521" s="17"/>
      <c r="BL521" s="17"/>
      <c r="BM521" s="17"/>
      <c r="BN521" s="17"/>
      <c r="BO521" s="17"/>
      <c r="BP521" s="17"/>
      <c r="BQ521" s="17"/>
      <c r="BR521" s="17"/>
      <c r="BS521" s="17"/>
      <c r="BT521" s="17"/>
      <c r="BU521" s="17"/>
      <c r="BV521" s="17"/>
      <c r="BW521" s="17"/>
      <c r="BX521" s="17"/>
      <c r="BY521" s="17"/>
      <c r="BZ521" s="17"/>
      <c r="CA521" s="17"/>
    </row>
    <row r="522" spans="2:79" x14ac:dyDescent="0.25">
      <c r="B522" s="6" t="s">
        <v>319</v>
      </c>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c r="BE522" s="17"/>
      <c r="BF522" s="17"/>
      <c r="BG522" s="17"/>
      <c r="BH522" s="17"/>
      <c r="BI522" s="17"/>
      <c r="BJ522" s="17"/>
      <c r="BK522" s="17"/>
      <c r="BL522" s="17"/>
      <c r="BM522" s="17"/>
      <c r="BN522" s="17"/>
      <c r="BO522" s="17"/>
      <c r="BP522" s="17"/>
      <c r="BQ522" s="17"/>
      <c r="BR522" s="17"/>
      <c r="BS522" s="17"/>
      <c r="BT522" s="17"/>
      <c r="BU522" s="17"/>
      <c r="BV522" s="17"/>
      <c r="BW522" s="17"/>
      <c r="BX522" s="17"/>
      <c r="BY522" s="17"/>
      <c r="BZ522" s="17"/>
      <c r="CA522" s="17"/>
    </row>
    <row r="523" spans="2:79" x14ac:dyDescent="0.25">
      <c r="B523" s="24" t="s">
        <v>77</v>
      </c>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c r="BG523" s="17"/>
      <c r="BH523" s="17"/>
      <c r="BI523" s="17"/>
      <c r="BJ523" s="17"/>
      <c r="BK523" s="17"/>
      <c r="BL523" s="17"/>
      <c r="BM523" s="17"/>
      <c r="BN523" s="17"/>
      <c r="BO523" s="17"/>
      <c r="BP523" s="17"/>
      <c r="BQ523" s="17"/>
      <c r="BR523" s="17"/>
      <c r="BS523" s="17"/>
      <c r="BT523" s="17"/>
      <c r="BU523" s="17"/>
      <c r="BV523" s="17"/>
      <c r="BW523" s="17"/>
      <c r="BX523" s="17"/>
      <c r="BY523" s="17"/>
      <c r="BZ523" s="17"/>
      <c r="CA523" s="17"/>
    </row>
    <row r="524" spans="2:79" x14ac:dyDescent="0.25">
      <c r="B524" t="s">
        <v>315</v>
      </c>
      <c r="C524" s="17">
        <v>0.32176323372864801</v>
      </c>
      <c r="D524" s="17">
        <v>0.30749273631761798</v>
      </c>
      <c r="E524" s="17">
        <v>0.43433909111275498</v>
      </c>
      <c r="F524" s="17">
        <v>0.33510185775815898</v>
      </c>
      <c r="G524" s="17">
        <v>0.32021796456215001</v>
      </c>
      <c r="H524" s="17">
        <v>0.31365555059546502</v>
      </c>
      <c r="I524" s="17">
        <v>0.27578551493943698</v>
      </c>
      <c r="J524" s="17">
        <v>0.33740521199213502</v>
      </c>
      <c r="K524" s="17">
        <v>0.238215897311254</v>
      </c>
      <c r="L524" s="17">
        <v>0.184940998484282</v>
      </c>
      <c r="M524" s="17"/>
      <c r="N524" s="17">
        <v>0.325617972330077</v>
      </c>
      <c r="O524" s="17">
        <v>0.27810764274217398</v>
      </c>
      <c r="P524" s="17">
        <v>0.24688578183469001</v>
      </c>
      <c r="Q524" s="17">
        <v>0.20399626032672399</v>
      </c>
      <c r="R524" s="17"/>
      <c r="S524" s="17">
        <v>0.33421561745031197</v>
      </c>
      <c r="T524" s="17">
        <v>0.31035348791920803</v>
      </c>
      <c r="U524" s="17">
        <v>0.32862241245747698</v>
      </c>
      <c r="V524" s="17">
        <v>0.329060965495442</v>
      </c>
      <c r="W524" s="17">
        <v>0.33116136578541899</v>
      </c>
      <c r="X524" s="17">
        <v>0.28591765637585598</v>
      </c>
      <c r="Y524" s="17">
        <v>0.30891957082197802</v>
      </c>
      <c r="Z524" s="17"/>
      <c r="AA524" s="17">
        <v>0.21034466730113099</v>
      </c>
      <c r="AB524" s="17">
        <v>0.37938858280175197</v>
      </c>
      <c r="AC524" s="17"/>
      <c r="AD524" s="17">
        <v>0.23222283725944901</v>
      </c>
      <c r="AE524" s="17">
        <v>0.20590903775132199</v>
      </c>
      <c r="AF524" s="17">
        <v>0.20530749463714701</v>
      </c>
      <c r="AG524" s="17"/>
      <c r="AH524" s="17">
        <v>0.17766735774252901</v>
      </c>
      <c r="AI524" s="17">
        <v>0.32709532824779802</v>
      </c>
      <c r="AJ524" s="17"/>
      <c r="AK524" s="17">
        <v>0.28915206681734801</v>
      </c>
      <c r="AL524" s="17">
        <v>0.34360852233419098</v>
      </c>
      <c r="AM524" s="17"/>
      <c r="AN524" s="17">
        <v>0.32199567007823798</v>
      </c>
      <c r="AO524" s="17">
        <v>0.20399626032672399</v>
      </c>
      <c r="AP524" s="17"/>
      <c r="AQ524" s="17">
        <v>0.241904163690837</v>
      </c>
      <c r="AR524" s="17">
        <v>0.342469900788343</v>
      </c>
      <c r="AS524" s="17"/>
      <c r="AT524" s="17">
        <v>0.404900290561655</v>
      </c>
      <c r="AU524" s="17">
        <v>0.31676638997558398</v>
      </c>
      <c r="AV524" s="17">
        <v>0.19106855219263999</v>
      </c>
      <c r="AW524" s="17">
        <v>9.0227199752798803E-2</v>
      </c>
      <c r="AX524" s="17"/>
      <c r="AY524" s="17">
        <v>0.313434747984287</v>
      </c>
      <c r="AZ524" s="17">
        <v>0.32275868283515302</v>
      </c>
      <c r="BA524" s="17"/>
      <c r="BB524" s="17">
        <v>0.33031828956968001</v>
      </c>
      <c r="BC524" s="17">
        <v>0.31990287502487202</v>
      </c>
      <c r="BD524" s="17"/>
      <c r="BE524" s="17">
        <v>0.33111083977639399</v>
      </c>
      <c r="BF524" s="17">
        <v>0.321053871490801</v>
      </c>
      <c r="BG524" s="17"/>
      <c r="BH524" s="17">
        <v>0.27356986469547101</v>
      </c>
      <c r="BI524" s="17">
        <v>0.32549971334361499</v>
      </c>
      <c r="BJ524" s="17"/>
      <c r="BK524" s="17">
        <v>0.28267463934297699</v>
      </c>
      <c r="BL524" s="17">
        <v>0.32426498501662099</v>
      </c>
      <c r="BM524" s="17"/>
      <c r="BN524" s="17">
        <v>0.27288818411166199</v>
      </c>
      <c r="BO524" s="17">
        <v>0.32279844896346699</v>
      </c>
      <c r="BP524" s="17"/>
      <c r="BQ524" s="17">
        <v>0.198984460186898</v>
      </c>
      <c r="BR524" s="17">
        <v>0.32490682678900001</v>
      </c>
      <c r="BS524" s="17"/>
      <c r="BT524" s="17">
        <v>0.26579856015411402</v>
      </c>
      <c r="BU524" s="17">
        <v>0.32620448135437802</v>
      </c>
      <c r="BV524" s="17"/>
      <c r="BW524" s="17">
        <v>0.21042931656692501</v>
      </c>
      <c r="BX524" s="17">
        <v>0.37893582039539297</v>
      </c>
      <c r="BY524" s="17"/>
      <c r="BZ524" s="17">
        <v>0.21042931656692501</v>
      </c>
      <c r="CA524" s="17">
        <v>0.37893582039539297</v>
      </c>
    </row>
    <row r="525" spans="2:79" x14ac:dyDescent="0.25">
      <c r="B525" t="s">
        <v>316</v>
      </c>
      <c r="C525" s="17">
        <v>0.473119655515991</v>
      </c>
      <c r="D525" s="17">
        <v>0.476787712172905</v>
      </c>
      <c r="E525" s="17">
        <v>0.323539223612759</v>
      </c>
      <c r="F525" s="17">
        <v>0.42665959813722298</v>
      </c>
      <c r="G525" s="17">
        <v>0.45649210156786701</v>
      </c>
      <c r="H525" s="17">
        <v>0.47850147160192302</v>
      </c>
      <c r="I525" s="17">
        <v>0.58012227693819096</v>
      </c>
      <c r="J525" s="17">
        <v>0.48132493563366802</v>
      </c>
      <c r="K525" s="17">
        <v>0.59546021229907897</v>
      </c>
      <c r="L525" s="17">
        <v>0.66848942946325396</v>
      </c>
      <c r="M525" s="17"/>
      <c r="N525" s="17">
        <v>0.46331687718355802</v>
      </c>
      <c r="O525" s="17">
        <v>0.58816471843564799</v>
      </c>
      <c r="P525" s="17">
        <v>0.64914364417109505</v>
      </c>
      <c r="Q525" s="17">
        <v>0.72086953665529196</v>
      </c>
      <c r="R525" s="17"/>
      <c r="S525" s="17">
        <v>0.44903105803960902</v>
      </c>
      <c r="T525" s="17">
        <v>0.49742669305932302</v>
      </c>
      <c r="U525" s="17">
        <v>0.590286440849772</v>
      </c>
      <c r="V525" s="17">
        <v>0.45248970442146702</v>
      </c>
      <c r="W525" s="17">
        <v>0.41391945109189399</v>
      </c>
      <c r="X525" s="17">
        <v>0.59595909795163104</v>
      </c>
      <c r="Y525" s="17">
        <v>0.52423995941700896</v>
      </c>
      <c r="Z525" s="17"/>
      <c r="AA525" s="17">
        <v>0.70771450525175605</v>
      </c>
      <c r="AB525" s="17">
        <v>0.35178790139069899</v>
      </c>
      <c r="AC525" s="17"/>
      <c r="AD525" s="17">
        <v>0.67834533304190703</v>
      </c>
      <c r="AE525" s="17">
        <v>0.74692016383042104</v>
      </c>
      <c r="AF525" s="17">
        <v>0.72370811562090898</v>
      </c>
      <c r="AG525" s="17"/>
      <c r="AH525" s="17">
        <v>0.77652860831217096</v>
      </c>
      <c r="AI525" s="17">
        <v>0.46189237227006802</v>
      </c>
      <c r="AJ525" s="17"/>
      <c r="AK525" s="17">
        <v>0.495737316621848</v>
      </c>
      <c r="AL525" s="17">
        <v>0.45796873081023798</v>
      </c>
      <c r="AM525" s="17"/>
      <c r="AN525" s="17">
        <v>0.47263067226100802</v>
      </c>
      <c r="AO525" s="17">
        <v>0.72086953665529196</v>
      </c>
      <c r="AP525" s="17"/>
      <c r="AQ525" s="17">
        <v>0.61956601835432101</v>
      </c>
      <c r="AR525" s="17">
        <v>0.435147561977199</v>
      </c>
      <c r="AS525" s="17"/>
      <c r="AT525" s="17">
        <v>0.239474650278451</v>
      </c>
      <c r="AU525" s="17">
        <v>0.55231930340130198</v>
      </c>
      <c r="AV525" s="17">
        <v>0.72828069784391303</v>
      </c>
      <c r="AW525" s="17">
        <v>0.86666164644744403</v>
      </c>
      <c r="AX525" s="17"/>
      <c r="AY525" s="17">
        <v>0.61007961367761399</v>
      </c>
      <c r="AZ525" s="17">
        <v>0.45674973279969699</v>
      </c>
      <c r="BA525" s="17"/>
      <c r="BB525" s="17">
        <v>0.46112600738008502</v>
      </c>
      <c r="BC525" s="17">
        <v>0.47572675765442402</v>
      </c>
      <c r="BD525" s="17"/>
      <c r="BE525" s="17">
        <v>0.49815458708583599</v>
      </c>
      <c r="BF525" s="17">
        <v>0.47121982843812599</v>
      </c>
      <c r="BG525" s="17"/>
      <c r="BH525" s="17">
        <v>0.49113873663151902</v>
      </c>
      <c r="BI525" s="17">
        <v>0.47172261831731999</v>
      </c>
      <c r="BJ525" s="17"/>
      <c r="BK525" s="17">
        <v>0.52697040749705004</v>
      </c>
      <c r="BL525" s="17">
        <v>0.46967309545814601</v>
      </c>
      <c r="BM525" s="17"/>
      <c r="BN525" s="17">
        <v>0.68397859703234098</v>
      </c>
      <c r="BO525" s="17">
        <v>0.46865348329997802</v>
      </c>
      <c r="BP525" s="17"/>
      <c r="BQ525" s="17">
        <v>0.68798967696468405</v>
      </c>
      <c r="BR525" s="17">
        <v>0.46761818413931</v>
      </c>
      <c r="BS525" s="17"/>
      <c r="BT525" s="17">
        <v>0.54352220539818896</v>
      </c>
      <c r="BU525" s="17">
        <v>0.46753264611275902</v>
      </c>
      <c r="BV525" s="17"/>
      <c r="BW525" s="17">
        <v>0.70751394908268705</v>
      </c>
      <c r="BX525" s="17">
        <v>0.35275266938303701</v>
      </c>
      <c r="BY525" s="17"/>
      <c r="BZ525" s="17">
        <v>0.70751394908268705</v>
      </c>
      <c r="CA525" s="17">
        <v>0.35275266938303701</v>
      </c>
    </row>
    <row r="526" spans="2:79" x14ac:dyDescent="0.25">
      <c r="B526" t="s">
        <v>317</v>
      </c>
      <c r="C526" s="17">
        <v>0.17712854910726999</v>
      </c>
      <c r="D526" s="17">
        <v>0.20162822055207</v>
      </c>
      <c r="E526" s="17">
        <v>0.19559101747336899</v>
      </c>
      <c r="F526" s="17">
        <v>0.208981474050419</v>
      </c>
      <c r="G526" s="17">
        <v>0.198200331990732</v>
      </c>
      <c r="H526" s="17">
        <v>0.169699882421741</v>
      </c>
      <c r="I526" s="17">
        <v>0.13195544720653599</v>
      </c>
      <c r="J526" s="17">
        <v>0.14120236953378201</v>
      </c>
      <c r="K526" s="17">
        <v>0.15119868328227001</v>
      </c>
      <c r="L526" s="17">
        <v>0.11657598714509999</v>
      </c>
      <c r="M526" s="17"/>
      <c r="N526" s="17">
        <v>0.18385114458180801</v>
      </c>
      <c r="O526" s="17">
        <v>9.5865959238820103E-2</v>
      </c>
      <c r="P526" s="17">
        <v>6.5453898923675993E-2</v>
      </c>
      <c r="Q526" s="17">
        <v>3.47621731515231E-2</v>
      </c>
      <c r="R526" s="17"/>
      <c r="S526" s="17">
        <v>0.191149984709927</v>
      </c>
      <c r="T526" s="17">
        <v>0.174730546969704</v>
      </c>
      <c r="U526" s="17">
        <v>6.0727547096714303E-2</v>
      </c>
      <c r="V526" s="17">
        <v>0.195214256954098</v>
      </c>
      <c r="W526" s="17">
        <v>0.220968606729191</v>
      </c>
      <c r="X526" s="17">
        <v>0.101358943982034</v>
      </c>
      <c r="Y526" s="17">
        <v>0.14709379988249499</v>
      </c>
      <c r="Z526" s="17"/>
      <c r="AA526" s="17">
        <v>6.8859390682361396E-2</v>
      </c>
      <c r="AB526" s="17">
        <v>0.23312503378781399</v>
      </c>
      <c r="AC526" s="17"/>
      <c r="AD526" s="17">
        <v>7.9079922752382001E-2</v>
      </c>
      <c r="AE526" s="17">
        <v>3.4771542744354698E-2</v>
      </c>
      <c r="AF526" s="17">
        <v>6.2318857420172499E-2</v>
      </c>
      <c r="AG526" s="17"/>
      <c r="AH526" s="17">
        <v>4.5282801913977398E-2</v>
      </c>
      <c r="AI526" s="17">
        <v>0.18200734234941901</v>
      </c>
      <c r="AJ526" s="17"/>
      <c r="AK526" s="17">
        <v>0.17444071382672699</v>
      </c>
      <c r="AL526" s="17">
        <v>0.178929053136682</v>
      </c>
      <c r="AM526" s="17"/>
      <c r="AN526" s="17">
        <v>0.17740953722962399</v>
      </c>
      <c r="AO526" s="17">
        <v>3.47621731515231E-2</v>
      </c>
      <c r="AP526" s="17"/>
      <c r="AQ526" s="17">
        <v>0.122093864473027</v>
      </c>
      <c r="AR526" s="17">
        <v>0.19139849854340801</v>
      </c>
      <c r="AS526" s="17"/>
      <c r="AT526" s="17">
        <v>0.31194115906251302</v>
      </c>
      <c r="AU526" s="17">
        <v>0.10981132547194</v>
      </c>
      <c r="AV526" s="17">
        <v>6.6135982661776199E-2</v>
      </c>
      <c r="AW526" s="17">
        <v>4.3052374588631898E-2</v>
      </c>
      <c r="AX526" s="17"/>
      <c r="AY526" s="17">
        <v>7.0326376961546394E-2</v>
      </c>
      <c r="AZ526" s="17">
        <v>0.18989391007426601</v>
      </c>
      <c r="BA526" s="17"/>
      <c r="BB526" s="17">
        <v>0.18634974936270801</v>
      </c>
      <c r="BC526" s="17">
        <v>0.175121086112691</v>
      </c>
      <c r="BD526" s="17"/>
      <c r="BE526" s="17">
        <v>0.14551148945352499</v>
      </c>
      <c r="BF526" s="17">
        <v>0.17952787446132801</v>
      </c>
      <c r="BG526" s="17"/>
      <c r="BH526" s="17">
        <v>0.18224556342956999</v>
      </c>
      <c r="BI526" s="17">
        <v>0.176731821920764</v>
      </c>
      <c r="BJ526" s="17"/>
      <c r="BK526" s="17">
        <v>0.16330523752380199</v>
      </c>
      <c r="BL526" s="17">
        <v>0.178013269780947</v>
      </c>
      <c r="BM526" s="17"/>
      <c r="BN526" s="17">
        <v>4.1063370111632899E-2</v>
      </c>
      <c r="BO526" s="17">
        <v>0.18001052564393999</v>
      </c>
      <c r="BP526" s="17"/>
      <c r="BQ526" s="17">
        <v>0.106392061363871</v>
      </c>
      <c r="BR526" s="17">
        <v>0.17893966617229101</v>
      </c>
      <c r="BS526" s="17"/>
      <c r="BT526" s="17">
        <v>0.183219931308579</v>
      </c>
      <c r="BU526" s="17">
        <v>0.17664514886545599</v>
      </c>
      <c r="BV526" s="17"/>
      <c r="BW526" s="17">
        <v>6.9046648993283902E-2</v>
      </c>
      <c r="BX526" s="17">
        <v>0.23263114848493599</v>
      </c>
      <c r="BY526" s="17"/>
      <c r="BZ526" s="17">
        <v>6.9046648993283902E-2</v>
      </c>
      <c r="CA526" s="17">
        <v>0.23263114848493599</v>
      </c>
    </row>
    <row r="527" spans="2:79" x14ac:dyDescent="0.25">
      <c r="B527" t="s">
        <v>75</v>
      </c>
      <c r="C527" s="17">
        <v>2.7988561648091801E-2</v>
      </c>
      <c r="D527" s="17">
        <v>1.40913309574075E-2</v>
      </c>
      <c r="E527" s="17">
        <v>4.6530667801116803E-2</v>
      </c>
      <c r="F527" s="17">
        <v>2.9257070054199402E-2</v>
      </c>
      <c r="G527" s="17">
        <v>2.50896018792508E-2</v>
      </c>
      <c r="H527" s="17">
        <v>3.81430953808711E-2</v>
      </c>
      <c r="I527" s="17">
        <v>1.21367609158359E-2</v>
      </c>
      <c r="J527" s="17">
        <v>4.0067482840414399E-2</v>
      </c>
      <c r="K527" s="17">
        <v>1.51252071073966E-2</v>
      </c>
      <c r="L527" s="17">
        <v>2.9993584907364298E-2</v>
      </c>
      <c r="M527" s="17"/>
      <c r="N527" s="17">
        <v>2.72140059045568E-2</v>
      </c>
      <c r="O527" s="17">
        <v>3.7861679583357601E-2</v>
      </c>
      <c r="P527" s="17">
        <v>3.85166750705382E-2</v>
      </c>
      <c r="Q527" s="17">
        <v>4.0372029866460497E-2</v>
      </c>
      <c r="R527" s="17"/>
      <c r="S527" s="17">
        <v>2.56033398001515E-2</v>
      </c>
      <c r="T527" s="17">
        <v>1.7489272051766099E-2</v>
      </c>
      <c r="U527" s="17">
        <v>2.0363599596036501E-2</v>
      </c>
      <c r="V527" s="17">
        <v>2.3235073128992301E-2</v>
      </c>
      <c r="W527" s="17">
        <v>3.3950576393495198E-2</v>
      </c>
      <c r="X527" s="17">
        <v>1.67643016904792E-2</v>
      </c>
      <c r="Y527" s="17">
        <v>1.9746669878518301E-2</v>
      </c>
      <c r="Z527" s="17"/>
      <c r="AA527" s="17">
        <v>1.30814367647518E-2</v>
      </c>
      <c r="AB527" s="17">
        <v>3.56984820197353E-2</v>
      </c>
      <c r="AC527" s="17"/>
      <c r="AD527" s="17">
        <v>1.0351906946261501E-2</v>
      </c>
      <c r="AE527" s="17">
        <v>1.2399255673902199E-2</v>
      </c>
      <c r="AF527" s="17">
        <v>8.6655323217713701E-3</v>
      </c>
      <c r="AG527" s="17"/>
      <c r="AH527" s="17">
        <v>5.2123203132187603E-4</v>
      </c>
      <c r="AI527" s="17">
        <v>2.9004957132715999E-2</v>
      </c>
      <c r="AJ527" s="17"/>
      <c r="AK527" s="17">
        <v>4.06699027340768E-2</v>
      </c>
      <c r="AL527" s="17">
        <v>1.9493693718889201E-2</v>
      </c>
      <c r="AM527" s="17"/>
      <c r="AN527" s="17">
        <v>2.79641204311291E-2</v>
      </c>
      <c r="AO527" s="17">
        <v>4.0372029866460497E-2</v>
      </c>
      <c r="AP527" s="17"/>
      <c r="AQ527" s="17">
        <v>1.6435953481815199E-2</v>
      </c>
      <c r="AR527" s="17">
        <v>3.09840386910494E-2</v>
      </c>
      <c r="AS527" s="17"/>
      <c r="AT527" s="17">
        <v>4.3683900097381601E-2</v>
      </c>
      <c r="AU527" s="17">
        <v>2.11029811511746E-2</v>
      </c>
      <c r="AV527" s="17">
        <v>1.4514767301670801E-2</v>
      </c>
      <c r="AW527" s="17">
        <v>5.8779211125572097E-5</v>
      </c>
      <c r="AX527" s="17"/>
      <c r="AY527" s="17">
        <v>6.1592613765520197E-3</v>
      </c>
      <c r="AZ527" s="17">
        <v>3.05976742908847E-2</v>
      </c>
      <c r="BA527" s="17"/>
      <c r="BB527" s="17">
        <v>2.2205953687527102E-2</v>
      </c>
      <c r="BC527" s="17">
        <v>2.92492812080123E-2</v>
      </c>
      <c r="BD527" s="17"/>
      <c r="BE527" s="17">
        <v>2.52230836842442E-2</v>
      </c>
      <c r="BF527" s="17">
        <v>2.8198425609744601E-2</v>
      </c>
      <c r="BG527" s="17"/>
      <c r="BH527" s="17">
        <v>5.3045835243439601E-2</v>
      </c>
      <c r="BI527" s="17">
        <v>2.6045846418300999E-2</v>
      </c>
      <c r="BJ527" s="17"/>
      <c r="BK527" s="17">
        <v>2.7049715636171701E-2</v>
      </c>
      <c r="BL527" s="17">
        <v>2.80486497442856E-2</v>
      </c>
      <c r="BM527" s="17"/>
      <c r="BN527" s="17">
        <v>2.0698487443641198E-3</v>
      </c>
      <c r="BO527" s="17">
        <v>2.8537542092615401E-2</v>
      </c>
      <c r="BP527" s="17"/>
      <c r="BQ527" s="17">
        <v>6.6338014845480301E-3</v>
      </c>
      <c r="BR527" s="17">
        <v>2.8535322899398599E-2</v>
      </c>
      <c r="BS527" s="17"/>
      <c r="BT527" s="17">
        <v>7.45930313911805E-3</v>
      </c>
      <c r="BU527" s="17">
        <v>2.9617723667406799E-2</v>
      </c>
      <c r="BV527" s="17"/>
      <c r="BW527" s="17">
        <v>1.3010085357103501E-2</v>
      </c>
      <c r="BX527" s="17">
        <v>3.5680361736634199E-2</v>
      </c>
      <c r="BY527" s="17"/>
      <c r="BZ527" s="17">
        <v>1.3010085357103501E-2</v>
      </c>
      <c r="CA527" s="17">
        <v>3.5680361736634199E-2</v>
      </c>
    </row>
    <row r="528" spans="2:79" x14ac:dyDescent="0.25">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c r="AG528" s="17"/>
      <c r="AH528" s="17"/>
      <c r="AI528" s="17"/>
      <c r="AJ528" s="17"/>
      <c r="AK528" s="17"/>
      <c r="AL528" s="17"/>
      <c r="AM528" s="17"/>
      <c r="AN528" s="17"/>
      <c r="AO528" s="17"/>
      <c r="AP528" s="17"/>
      <c r="AQ528" s="17"/>
      <c r="AR528" s="17"/>
      <c r="AS528" s="17"/>
      <c r="AT528" s="17"/>
      <c r="AU528" s="17"/>
      <c r="AV528" s="17"/>
      <c r="AW528" s="17"/>
      <c r="AX528" s="17"/>
      <c r="AY528" s="17"/>
      <c r="AZ528" s="17"/>
      <c r="BA528" s="17"/>
      <c r="BB528" s="17"/>
      <c r="BC528" s="17"/>
      <c r="BD528" s="17"/>
      <c r="BE528" s="17"/>
      <c r="BF528" s="17"/>
      <c r="BG528" s="17"/>
      <c r="BH528" s="17"/>
      <c r="BI528" s="17"/>
      <c r="BJ528" s="17"/>
      <c r="BK528" s="17"/>
      <c r="BL528" s="17"/>
      <c r="BM528" s="17"/>
      <c r="BN528" s="17"/>
      <c r="BO528" s="17"/>
      <c r="BP528" s="17"/>
      <c r="BQ528" s="17"/>
      <c r="BR528" s="17"/>
      <c r="BS528" s="17"/>
      <c r="BT528" s="17"/>
      <c r="BU528" s="17"/>
      <c r="BV528" s="17"/>
      <c r="BW528" s="17"/>
      <c r="BX528" s="17"/>
      <c r="BY528" s="17"/>
      <c r="BZ528" s="17"/>
      <c r="CA528" s="17"/>
    </row>
    <row r="529" spans="2:79" x14ac:dyDescent="0.25">
      <c r="B529" s="6" t="s">
        <v>320</v>
      </c>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c r="BE529" s="17"/>
      <c r="BF529" s="17"/>
      <c r="BG529" s="17"/>
      <c r="BH529" s="17"/>
      <c r="BI529" s="17"/>
      <c r="BJ529" s="17"/>
      <c r="BK529" s="17"/>
      <c r="BL529" s="17"/>
      <c r="BM529" s="17"/>
      <c r="BN529" s="17"/>
      <c r="BO529" s="17"/>
      <c r="BP529" s="17"/>
      <c r="BQ529" s="17"/>
      <c r="BR529" s="17"/>
      <c r="BS529" s="17"/>
      <c r="BT529" s="17"/>
      <c r="BU529" s="17"/>
      <c r="BV529" s="17"/>
      <c r="BW529" s="17"/>
      <c r="BX529" s="17"/>
      <c r="BY529" s="17"/>
      <c r="BZ529" s="17"/>
      <c r="CA529" s="17"/>
    </row>
    <row r="530" spans="2:79" x14ac:dyDescent="0.25">
      <c r="B530" s="24" t="s">
        <v>77</v>
      </c>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c r="BE530" s="17"/>
      <c r="BF530" s="17"/>
      <c r="BG530" s="17"/>
      <c r="BH530" s="17"/>
      <c r="BI530" s="17"/>
      <c r="BJ530" s="17"/>
      <c r="BK530" s="17"/>
      <c r="BL530" s="17"/>
      <c r="BM530" s="17"/>
      <c r="BN530" s="17"/>
      <c r="BO530" s="17"/>
      <c r="BP530" s="17"/>
      <c r="BQ530" s="17"/>
      <c r="BR530" s="17"/>
      <c r="BS530" s="17"/>
      <c r="BT530" s="17"/>
      <c r="BU530" s="17"/>
      <c r="BV530" s="17"/>
      <c r="BW530" s="17"/>
      <c r="BX530" s="17"/>
      <c r="BY530" s="17"/>
      <c r="BZ530" s="17"/>
      <c r="CA530" s="17"/>
    </row>
    <row r="531" spans="2:79" x14ac:dyDescent="0.25">
      <c r="B531" t="s">
        <v>315</v>
      </c>
      <c r="C531" s="17">
        <v>0.17489450657862199</v>
      </c>
      <c r="D531" s="17">
        <v>0.183891562142728</v>
      </c>
      <c r="E531" s="17">
        <v>0.222912576162694</v>
      </c>
      <c r="F531" s="17">
        <v>0.241229018086486</v>
      </c>
      <c r="G531" s="17">
        <v>0.122278962064999</v>
      </c>
      <c r="H531" s="17">
        <v>0.16812405591830501</v>
      </c>
      <c r="I531" s="17">
        <v>0.13622997923680799</v>
      </c>
      <c r="J531" s="17">
        <v>0.18570762643298899</v>
      </c>
      <c r="K531" s="17">
        <v>0.111258617934388</v>
      </c>
      <c r="L531" s="17">
        <v>0.13146551382673299</v>
      </c>
      <c r="M531" s="17"/>
      <c r="N531" s="17">
        <v>0.174630841187247</v>
      </c>
      <c r="O531" s="17">
        <v>0.17814975524008</v>
      </c>
      <c r="P531" s="17">
        <v>0.184202023900707</v>
      </c>
      <c r="Q531" s="17">
        <v>0.15412060895072399</v>
      </c>
      <c r="R531" s="17"/>
      <c r="S531" s="17">
        <v>0.18923792349219201</v>
      </c>
      <c r="T531" s="17">
        <v>0.195641925480006</v>
      </c>
      <c r="U531" s="17">
        <v>0.152614831332086</v>
      </c>
      <c r="V531" s="17">
        <v>0.175441433186658</v>
      </c>
      <c r="W531" s="17">
        <v>0.17571868640087299</v>
      </c>
      <c r="X531" s="17">
        <v>0.14829033037938499</v>
      </c>
      <c r="Y531" s="17">
        <v>0.17141751793215099</v>
      </c>
      <c r="Z531" s="17"/>
      <c r="AA531" s="17">
        <v>0.11532107962225201</v>
      </c>
      <c r="AB531" s="17">
        <v>0.205705704693213</v>
      </c>
      <c r="AC531" s="17"/>
      <c r="AD531" s="17">
        <v>0.104887663779101</v>
      </c>
      <c r="AE531" s="17">
        <v>9.0566676697169696E-2</v>
      </c>
      <c r="AF531" s="17">
        <v>0.12422353524167699</v>
      </c>
      <c r="AG531" s="17"/>
      <c r="AH531" s="17">
        <v>0.107927931140544</v>
      </c>
      <c r="AI531" s="17">
        <v>0.17737252413058899</v>
      </c>
      <c r="AJ531" s="17"/>
      <c r="AK531" s="17">
        <v>0.15637422106551399</v>
      </c>
      <c r="AL531" s="17">
        <v>0.18730071648798599</v>
      </c>
      <c r="AM531" s="17"/>
      <c r="AN531" s="17">
        <v>0.174935507962898</v>
      </c>
      <c r="AO531" s="17">
        <v>0.15412060895072399</v>
      </c>
      <c r="AP531" s="17"/>
      <c r="AQ531" s="17">
        <v>0.120761489052431</v>
      </c>
      <c r="AR531" s="17">
        <v>0.188930662651073</v>
      </c>
      <c r="AS531" s="17"/>
      <c r="AT531" s="17">
        <v>0.20998996561723801</v>
      </c>
      <c r="AU531" s="17">
        <v>0.17419397902446401</v>
      </c>
      <c r="AV531" s="17">
        <v>0.11776909702086701</v>
      </c>
      <c r="AW531" s="17">
        <v>6.8551463304726695E-2</v>
      </c>
      <c r="AX531" s="17"/>
      <c r="AY531" s="17">
        <v>0.121149652196526</v>
      </c>
      <c r="AZ531" s="17">
        <v>0.18131827542641299</v>
      </c>
      <c r="BA531" s="17"/>
      <c r="BB531" s="17">
        <v>0.184767721444836</v>
      </c>
      <c r="BC531" s="17">
        <v>0.172744904083241</v>
      </c>
      <c r="BD531" s="17"/>
      <c r="BE531" s="17">
        <v>0.205656335102395</v>
      </c>
      <c r="BF531" s="17">
        <v>0.172560082191201</v>
      </c>
      <c r="BG531" s="17"/>
      <c r="BH531" s="17">
        <v>0.120168874785426</v>
      </c>
      <c r="BI531" s="17">
        <v>0.17913743899263801</v>
      </c>
      <c r="BJ531" s="17"/>
      <c r="BK531" s="17">
        <v>0.21258273724195301</v>
      </c>
      <c r="BL531" s="17">
        <v>0.17248238147959399</v>
      </c>
      <c r="BM531" s="17"/>
      <c r="BN531" s="17">
        <v>0.214465385115921</v>
      </c>
      <c r="BO531" s="17">
        <v>0.17405636162249399</v>
      </c>
      <c r="BP531" s="17"/>
      <c r="BQ531" s="17">
        <v>9.2400842453350104E-2</v>
      </c>
      <c r="BR531" s="17">
        <v>0.17700665106896499</v>
      </c>
      <c r="BS531" s="17"/>
      <c r="BT531" s="17">
        <v>0.122515762237703</v>
      </c>
      <c r="BU531" s="17">
        <v>0.17905118183614999</v>
      </c>
      <c r="BV531" s="17"/>
      <c r="BW531" s="17">
        <v>0.11514669143882</v>
      </c>
      <c r="BX531" s="17">
        <v>0.205576415796521</v>
      </c>
      <c r="BY531" s="17"/>
      <c r="BZ531" s="17">
        <v>0.11514669143882</v>
      </c>
      <c r="CA531" s="17">
        <v>0.205576415796521</v>
      </c>
    </row>
    <row r="532" spans="2:79" x14ac:dyDescent="0.25">
      <c r="B532" t="s">
        <v>316</v>
      </c>
      <c r="C532" s="17">
        <v>0.450483835552971</v>
      </c>
      <c r="D532" s="17">
        <v>0.47061725648243502</v>
      </c>
      <c r="E532" s="17">
        <v>0.38260452444645698</v>
      </c>
      <c r="F532" s="17">
        <v>0.33035503041744702</v>
      </c>
      <c r="G532" s="17">
        <v>0.46571228985910201</v>
      </c>
      <c r="H532" s="17">
        <v>0.37554574424465897</v>
      </c>
      <c r="I532" s="17">
        <v>0.584757503398875</v>
      </c>
      <c r="J532" s="17">
        <v>0.444552594718094</v>
      </c>
      <c r="K532" s="17">
        <v>0.60583781185951402</v>
      </c>
      <c r="L532" s="17">
        <v>0.62612790958141695</v>
      </c>
      <c r="M532" s="17"/>
      <c r="N532" s="17">
        <v>0.442316973372263</v>
      </c>
      <c r="O532" s="17">
        <v>0.54172466819926401</v>
      </c>
      <c r="P532" s="17">
        <v>0.62105939585126202</v>
      </c>
      <c r="Q532" s="17">
        <v>0.67925530084539798</v>
      </c>
      <c r="R532" s="17"/>
      <c r="S532" s="17">
        <v>0.42223757032750397</v>
      </c>
      <c r="T532" s="17">
        <v>0.49552310424064799</v>
      </c>
      <c r="U532" s="17">
        <v>0.48942011103158101</v>
      </c>
      <c r="V532" s="17">
        <v>0.41780793591736598</v>
      </c>
      <c r="W532" s="17">
        <v>0.51309901560813498</v>
      </c>
      <c r="X532" s="17">
        <v>0.53003691309185197</v>
      </c>
      <c r="Y532" s="17">
        <v>0.51270541275269899</v>
      </c>
      <c r="Z532" s="17"/>
      <c r="AA532" s="17">
        <v>0.68070122161286495</v>
      </c>
      <c r="AB532" s="17">
        <v>0.331416092538799</v>
      </c>
      <c r="AC532" s="17"/>
      <c r="AD532" s="17">
        <v>0.67558889918738196</v>
      </c>
      <c r="AE532" s="17">
        <v>0.80447847042505305</v>
      </c>
      <c r="AF532" s="17">
        <v>0.67030925405603603</v>
      </c>
      <c r="AG532" s="17"/>
      <c r="AH532" s="17">
        <v>0.76643160408442501</v>
      </c>
      <c r="AI532" s="17">
        <v>0.43879256851707998</v>
      </c>
      <c r="AJ532" s="17"/>
      <c r="AK532" s="17">
        <v>0.42056060543179002</v>
      </c>
      <c r="AL532" s="17">
        <v>0.47052855213073802</v>
      </c>
      <c r="AM532" s="17"/>
      <c r="AN532" s="17">
        <v>0.45003230994484</v>
      </c>
      <c r="AO532" s="17">
        <v>0.67925530084539798</v>
      </c>
      <c r="AP532" s="17"/>
      <c r="AQ532" s="17">
        <v>0.62734508914075404</v>
      </c>
      <c r="AR532" s="17">
        <v>0.40462546164417601</v>
      </c>
      <c r="AS532" s="17"/>
      <c r="AT532" s="17">
        <v>0.23750164986351099</v>
      </c>
      <c r="AU532" s="17">
        <v>0.49547504389444302</v>
      </c>
      <c r="AV532" s="17">
        <v>0.73782847664295104</v>
      </c>
      <c r="AW532" s="17">
        <v>0.84959950999228295</v>
      </c>
      <c r="AX532" s="17"/>
      <c r="AY532" s="17">
        <v>0.69883029259824803</v>
      </c>
      <c r="AZ532" s="17">
        <v>0.42080061745575797</v>
      </c>
      <c r="BA532" s="17"/>
      <c r="BB532" s="17">
        <v>0.46368475622553501</v>
      </c>
      <c r="BC532" s="17">
        <v>0.447599352635213</v>
      </c>
      <c r="BD532" s="17"/>
      <c r="BE532" s="17">
        <v>0.37957026204081501</v>
      </c>
      <c r="BF532" s="17">
        <v>0.455865257378336</v>
      </c>
      <c r="BG532" s="17"/>
      <c r="BH532" s="17">
        <v>0.46444066660359901</v>
      </c>
      <c r="BI532" s="17">
        <v>0.44940174862366</v>
      </c>
      <c r="BJ532" s="17"/>
      <c r="BK532" s="17">
        <v>0.53650093772796703</v>
      </c>
      <c r="BL532" s="17">
        <v>0.44497856222359999</v>
      </c>
      <c r="BM532" s="17"/>
      <c r="BN532" s="17">
        <v>0.52910227295638901</v>
      </c>
      <c r="BO532" s="17">
        <v>0.44881862999767203</v>
      </c>
      <c r="BP532" s="17"/>
      <c r="BQ532" s="17">
        <v>0.64075084683461403</v>
      </c>
      <c r="BR532" s="17">
        <v>0.44561229270378599</v>
      </c>
      <c r="BS532" s="17"/>
      <c r="BT532" s="17">
        <v>0.66666645009939796</v>
      </c>
      <c r="BU532" s="17">
        <v>0.43332800380671899</v>
      </c>
      <c r="BV532" s="17"/>
      <c r="BW532" s="17">
        <v>0.68046263931052897</v>
      </c>
      <c r="BX532" s="17">
        <v>0.33238430735399299</v>
      </c>
      <c r="BY532" s="17"/>
      <c r="BZ532" s="17">
        <v>0.68046263931052897</v>
      </c>
      <c r="CA532" s="17">
        <v>0.33238430735399299</v>
      </c>
    </row>
    <row r="533" spans="2:79" x14ac:dyDescent="0.25">
      <c r="B533" t="s">
        <v>317</v>
      </c>
      <c r="C533" s="17">
        <v>0.31784117804802903</v>
      </c>
      <c r="D533" s="17">
        <v>0.31362615174562403</v>
      </c>
      <c r="E533" s="17">
        <v>0.338498106160462</v>
      </c>
      <c r="F533" s="17">
        <v>0.35486372886802497</v>
      </c>
      <c r="G533" s="17">
        <v>0.36439505538845601</v>
      </c>
      <c r="H533" s="17">
        <v>0.36698659863433403</v>
      </c>
      <c r="I533" s="17">
        <v>0.24112741985893699</v>
      </c>
      <c r="J533" s="17">
        <v>0.30495718446286002</v>
      </c>
      <c r="K533" s="17">
        <v>0.22740209286781099</v>
      </c>
      <c r="L533" s="17">
        <v>0.18121934846309601</v>
      </c>
      <c r="M533" s="17"/>
      <c r="N533" s="17">
        <v>0.329389016899656</v>
      </c>
      <c r="O533" s="17">
        <v>0.180900855448028</v>
      </c>
      <c r="P533" s="17">
        <v>0.10986434917792</v>
      </c>
      <c r="Q533" s="17">
        <v>7.2144347727839897E-2</v>
      </c>
      <c r="R533" s="17"/>
      <c r="S533" s="17">
        <v>0.33083808467945802</v>
      </c>
      <c r="T533" s="17">
        <v>0.25175035858815098</v>
      </c>
      <c r="U533" s="17">
        <v>0.33216432181781702</v>
      </c>
      <c r="V533" s="17">
        <v>0.35843554647516901</v>
      </c>
      <c r="W533" s="17">
        <v>0.27224825492230798</v>
      </c>
      <c r="X533" s="17">
        <v>0.26794293817460701</v>
      </c>
      <c r="Y533" s="17">
        <v>0.25563481577163</v>
      </c>
      <c r="Z533" s="17"/>
      <c r="AA533" s="17">
        <v>0.16234806294197901</v>
      </c>
      <c r="AB533" s="17">
        <v>0.39826175177960399</v>
      </c>
      <c r="AC533" s="17"/>
      <c r="AD533" s="17">
        <v>0.18170008215060099</v>
      </c>
      <c r="AE533" s="17">
        <v>8.2403012512418897E-2</v>
      </c>
      <c r="AF533" s="17">
        <v>0.166754334738973</v>
      </c>
      <c r="AG533" s="17"/>
      <c r="AH533" s="17">
        <v>9.2553149620442102E-2</v>
      </c>
      <c r="AI533" s="17">
        <v>0.32617769048037998</v>
      </c>
      <c r="AJ533" s="17"/>
      <c r="AK533" s="17">
        <v>0.349495033975878</v>
      </c>
      <c r="AL533" s="17">
        <v>0.29663716470796803</v>
      </c>
      <c r="AM533" s="17"/>
      <c r="AN533" s="17">
        <v>0.31832610920228899</v>
      </c>
      <c r="AO533" s="17">
        <v>7.2144347727839897E-2</v>
      </c>
      <c r="AP533" s="17"/>
      <c r="AQ533" s="17">
        <v>0.19917393680599799</v>
      </c>
      <c r="AR533" s="17">
        <v>0.34861042009064103</v>
      </c>
      <c r="AS533" s="17"/>
      <c r="AT533" s="17">
        <v>0.48081857488319002</v>
      </c>
      <c r="AU533" s="17">
        <v>0.276284173413267</v>
      </c>
      <c r="AV533" s="17">
        <v>0.107125322934411</v>
      </c>
      <c r="AW533" s="17">
        <v>6.0782434674011697E-2</v>
      </c>
      <c r="AX533" s="17"/>
      <c r="AY533" s="17">
        <v>0.143970397745076</v>
      </c>
      <c r="AZ533" s="17">
        <v>0.33862280849232501</v>
      </c>
      <c r="BA533" s="17"/>
      <c r="BB533" s="17">
        <v>0.30049440536904998</v>
      </c>
      <c r="BC533" s="17">
        <v>0.32162620370119199</v>
      </c>
      <c r="BD533" s="17"/>
      <c r="BE533" s="17">
        <v>0.37227124080431201</v>
      </c>
      <c r="BF533" s="17">
        <v>0.31371064121050102</v>
      </c>
      <c r="BG533" s="17"/>
      <c r="BH533" s="17">
        <v>0.33558905008934498</v>
      </c>
      <c r="BI533" s="17">
        <v>0.31646516795739199</v>
      </c>
      <c r="BJ533" s="17"/>
      <c r="BK533" s="17">
        <v>0.18094346643430101</v>
      </c>
      <c r="BL533" s="17">
        <v>0.32660291613896802</v>
      </c>
      <c r="BM533" s="17"/>
      <c r="BN533" s="17">
        <v>0.18530236895260599</v>
      </c>
      <c r="BO533" s="17">
        <v>0.32064846306268602</v>
      </c>
      <c r="BP533" s="17"/>
      <c r="BQ533" s="17">
        <v>0.22280108557608899</v>
      </c>
      <c r="BR533" s="17">
        <v>0.32027455774821301</v>
      </c>
      <c r="BS533" s="17"/>
      <c r="BT533" s="17">
        <v>0.162932574102193</v>
      </c>
      <c r="BU533" s="17">
        <v>0.33013442351051597</v>
      </c>
      <c r="BV533" s="17"/>
      <c r="BW533" s="17">
        <v>0.16284781785688701</v>
      </c>
      <c r="BX533" s="17">
        <v>0.39743391621986701</v>
      </c>
      <c r="BY533" s="17"/>
      <c r="BZ533" s="17">
        <v>0.16284781785688701</v>
      </c>
      <c r="CA533" s="17">
        <v>0.39743391621986701</v>
      </c>
    </row>
    <row r="534" spans="2:79" x14ac:dyDescent="0.25">
      <c r="B534" t="s">
        <v>75</v>
      </c>
      <c r="C534" s="17">
        <v>5.6780479820378198E-2</v>
      </c>
      <c r="D534" s="17">
        <v>3.1865029629212401E-2</v>
      </c>
      <c r="E534" s="17">
        <v>5.5984793230387603E-2</v>
      </c>
      <c r="F534" s="17">
        <v>7.3552222628042604E-2</v>
      </c>
      <c r="G534" s="17">
        <v>4.7613692687442102E-2</v>
      </c>
      <c r="H534" s="17">
        <v>8.9343601202701198E-2</v>
      </c>
      <c r="I534" s="17">
        <v>3.7885097505380001E-2</v>
      </c>
      <c r="J534" s="17">
        <v>6.4782594386057005E-2</v>
      </c>
      <c r="K534" s="17">
        <v>5.55014773382876E-2</v>
      </c>
      <c r="L534" s="17">
        <v>6.1187228128754198E-2</v>
      </c>
      <c r="M534" s="17"/>
      <c r="N534" s="17">
        <v>5.3663168540834798E-2</v>
      </c>
      <c r="O534" s="17">
        <v>9.9224721112628297E-2</v>
      </c>
      <c r="P534" s="17">
        <v>8.4874231070111106E-2</v>
      </c>
      <c r="Q534" s="17">
        <v>9.4479742476038298E-2</v>
      </c>
      <c r="R534" s="17"/>
      <c r="S534" s="17">
        <v>5.7686421500846199E-2</v>
      </c>
      <c r="T534" s="17">
        <v>5.7084611691194699E-2</v>
      </c>
      <c r="U534" s="17">
        <v>2.5800735818516E-2</v>
      </c>
      <c r="V534" s="17">
        <v>4.8315084420807203E-2</v>
      </c>
      <c r="W534" s="17">
        <v>3.8934043068683699E-2</v>
      </c>
      <c r="X534" s="17">
        <v>5.3729818354156397E-2</v>
      </c>
      <c r="Y534" s="17">
        <v>6.0242253543520002E-2</v>
      </c>
      <c r="Z534" s="17"/>
      <c r="AA534" s="17">
        <v>4.1629635822904999E-2</v>
      </c>
      <c r="AB534" s="17">
        <v>6.4616450988383797E-2</v>
      </c>
      <c r="AC534" s="17"/>
      <c r="AD534" s="17">
        <v>3.7823354882916299E-2</v>
      </c>
      <c r="AE534" s="17">
        <v>2.2551840365358601E-2</v>
      </c>
      <c r="AF534" s="17">
        <v>3.8712875963313603E-2</v>
      </c>
      <c r="AG534" s="17"/>
      <c r="AH534" s="17">
        <v>3.3087315154588903E-2</v>
      </c>
      <c r="AI534" s="17">
        <v>5.7657216871950301E-2</v>
      </c>
      <c r="AJ534" s="17"/>
      <c r="AK534" s="17">
        <v>7.3570139526817693E-2</v>
      </c>
      <c r="AL534" s="17">
        <v>4.5533566673307102E-2</v>
      </c>
      <c r="AM534" s="17"/>
      <c r="AN534" s="17">
        <v>5.6706072889973098E-2</v>
      </c>
      <c r="AO534" s="17">
        <v>9.4479742476038298E-2</v>
      </c>
      <c r="AP534" s="17"/>
      <c r="AQ534" s="17">
        <v>5.2719485000817003E-2</v>
      </c>
      <c r="AR534" s="17">
        <v>5.7833455614110602E-2</v>
      </c>
      <c r="AS534" s="17"/>
      <c r="AT534" s="17">
        <v>7.1689809636061294E-2</v>
      </c>
      <c r="AU534" s="17">
        <v>5.4046803667826E-2</v>
      </c>
      <c r="AV534" s="17">
        <v>3.7277103401769998E-2</v>
      </c>
      <c r="AW534" s="17">
        <v>2.1066592028978901E-2</v>
      </c>
      <c r="AX534" s="17"/>
      <c r="AY534" s="17">
        <v>3.6049657460150701E-2</v>
      </c>
      <c r="AZ534" s="17">
        <v>5.9258298625504198E-2</v>
      </c>
      <c r="BA534" s="17"/>
      <c r="BB534" s="17">
        <v>5.1053116960578598E-2</v>
      </c>
      <c r="BC534" s="17">
        <v>5.8029539580353701E-2</v>
      </c>
      <c r="BD534" s="17"/>
      <c r="BE534" s="17">
        <v>4.2502162052477803E-2</v>
      </c>
      <c r="BF534" s="17">
        <v>5.7864019219961801E-2</v>
      </c>
      <c r="BG534" s="17"/>
      <c r="BH534" s="17">
        <v>7.9801408521629799E-2</v>
      </c>
      <c r="BI534" s="17">
        <v>5.4995644426309102E-2</v>
      </c>
      <c r="BJ534" s="17"/>
      <c r="BK534" s="17">
        <v>6.9972858595779203E-2</v>
      </c>
      <c r="BL534" s="17">
        <v>5.5936140157837398E-2</v>
      </c>
      <c r="BM534" s="17"/>
      <c r="BN534" s="17">
        <v>7.1129972975083694E-2</v>
      </c>
      <c r="BO534" s="17">
        <v>5.6476545317147998E-2</v>
      </c>
      <c r="BP534" s="17"/>
      <c r="BQ534" s="17">
        <v>4.4047225135946402E-2</v>
      </c>
      <c r="BR534" s="17">
        <v>5.7106498479035497E-2</v>
      </c>
      <c r="BS534" s="17"/>
      <c r="BT534" s="17">
        <v>4.7885213560706401E-2</v>
      </c>
      <c r="BU534" s="17">
        <v>5.7486390846614999E-2</v>
      </c>
      <c r="BV534" s="17"/>
      <c r="BW534" s="17">
        <v>4.1542851393762903E-2</v>
      </c>
      <c r="BX534" s="17">
        <v>6.4605360629618497E-2</v>
      </c>
      <c r="BY534" s="17"/>
      <c r="BZ534" s="17">
        <v>4.1542851393762903E-2</v>
      </c>
      <c r="CA534" s="17">
        <v>6.4605360629618497E-2</v>
      </c>
    </row>
    <row r="535" spans="2:79" x14ac:dyDescent="0.25">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c r="AK535" s="17"/>
      <c r="AL535" s="17"/>
      <c r="AM535" s="17"/>
      <c r="AN535" s="17"/>
      <c r="AO535" s="17"/>
      <c r="AP535" s="17"/>
      <c r="AQ535" s="17"/>
      <c r="AR535" s="17"/>
      <c r="AS535" s="17"/>
      <c r="AT535" s="17"/>
      <c r="AU535" s="17"/>
      <c r="AV535" s="17"/>
      <c r="AW535" s="17"/>
      <c r="AX535" s="17"/>
      <c r="AY535" s="17"/>
      <c r="AZ535" s="17"/>
      <c r="BA535" s="17"/>
      <c r="BB535" s="17"/>
      <c r="BC535" s="17"/>
      <c r="BD535" s="17"/>
      <c r="BE535" s="17"/>
      <c r="BF535" s="17"/>
      <c r="BG535" s="17"/>
      <c r="BH535" s="17"/>
      <c r="BI535" s="17"/>
      <c r="BJ535" s="17"/>
      <c r="BK535" s="17"/>
      <c r="BL535" s="17"/>
      <c r="BM535" s="17"/>
      <c r="BN535" s="17"/>
      <c r="BO535" s="17"/>
      <c r="BP535" s="17"/>
      <c r="BQ535" s="17"/>
      <c r="BR535" s="17"/>
      <c r="BS535" s="17"/>
      <c r="BT535" s="17"/>
      <c r="BU535" s="17"/>
      <c r="BV535" s="17"/>
      <c r="BW535" s="17"/>
      <c r="BX535" s="17"/>
      <c r="BY535" s="17"/>
      <c r="BZ535" s="17"/>
      <c r="CA535" s="17"/>
    </row>
    <row r="536" spans="2:79" x14ac:dyDescent="0.25">
      <c r="B536" s="6" t="s">
        <v>321</v>
      </c>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c r="BE536" s="17"/>
      <c r="BF536" s="17"/>
      <c r="BG536" s="17"/>
      <c r="BH536" s="17"/>
      <c r="BI536" s="17"/>
      <c r="BJ536" s="17"/>
      <c r="BK536" s="17"/>
      <c r="BL536" s="17"/>
      <c r="BM536" s="17"/>
      <c r="BN536" s="17"/>
      <c r="BO536" s="17"/>
      <c r="BP536" s="17"/>
      <c r="BQ536" s="17"/>
      <c r="BR536" s="17"/>
      <c r="BS536" s="17"/>
      <c r="BT536" s="17"/>
      <c r="BU536" s="17"/>
      <c r="BV536" s="17"/>
      <c r="BW536" s="17"/>
      <c r="BX536" s="17"/>
      <c r="BY536" s="17"/>
      <c r="BZ536" s="17"/>
      <c r="CA536" s="17"/>
    </row>
    <row r="537" spans="2:79" x14ac:dyDescent="0.25">
      <c r="B537" s="24" t="s">
        <v>77</v>
      </c>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17"/>
      <c r="BB537" s="17"/>
      <c r="BC537" s="17"/>
      <c r="BD537" s="17"/>
      <c r="BE537" s="17"/>
      <c r="BF537" s="17"/>
      <c r="BG537" s="17"/>
      <c r="BH537" s="17"/>
      <c r="BI537" s="17"/>
      <c r="BJ537" s="17"/>
      <c r="BK537" s="17"/>
      <c r="BL537" s="17"/>
      <c r="BM537" s="17"/>
      <c r="BN537" s="17"/>
      <c r="BO537" s="17"/>
      <c r="BP537" s="17"/>
      <c r="BQ537" s="17"/>
      <c r="BR537" s="17"/>
      <c r="BS537" s="17"/>
      <c r="BT537" s="17"/>
      <c r="BU537" s="17"/>
      <c r="BV537" s="17"/>
      <c r="BW537" s="17"/>
      <c r="BX537" s="17"/>
      <c r="BY537" s="17"/>
      <c r="BZ537" s="17"/>
      <c r="CA537" s="17"/>
    </row>
    <row r="538" spans="2:79" x14ac:dyDescent="0.25">
      <c r="B538" t="s">
        <v>315</v>
      </c>
      <c r="C538" s="17">
        <v>0.19631916111533801</v>
      </c>
      <c r="D538" s="17">
        <v>0.24447797184382999</v>
      </c>
      <c r="E538" s="17">
        <v>0.20370874609397499</v>
      </c>
      <c r="F538" s="17">
        <v>0.21209011814447701</v>
      </c>
      <c r="G538" s="17">
        <v>0.168368546603928</v>
      </c>
      <c r="H538" s="17">
        <v>0.193017669737684</v>
      </c>
      <c r="I538" s="17">
        <v>0.15928892922127899</v>
      </c>
      <c r="J538" s="17">
        <v>0.224761425715895</v>
      </c>
      <c r="K538" s="17">
        <v>0.14816332252943701</v>
      </c>
      <c r="L538" s="17">
        <v>0.18408455654682701</v>
      </c>
      <c r="M538" s="17"/>
      <c r="N538" s="17">
        <v>0.19608974544878099</v>
      </c>
      <c r="O538" s="17">
        <v>0.19494033516520501</v>
      </c>
      <c r="P538" s="17">
        <v>0.23136533732060599</v>
      </c>
      <c r="Q538" s="17">
        <v>0.17372299162938901</v>
      </c>
      <c r="R538" s="17"/>
      <c r="S538" s="17">
        <v>0.20842299350919299</v>
      </c>
      <c r="T538" s="17">
        <v>0.22494858087500799</v>
      </c>
      <c r="U538" s="17">
        <v>0.200328516775994</v>
      </c>
      <c r="V538" s="17">
        <v>0.193403446871901</v>
      </c>
      <c r="W538" s="17">
        <v>0.18557009274140299</v>
      </c>
      <c r="X538" s="17">
        <v>0.17547254021425299</v>
      </c>
      <c r="Y538" s="17">
        <v>0.193538152599808</v>
      </c>
      <c r="Z538" s="17"/>
      <c r="AA538" s="17">
        <v>0.149836004973259</v>
      </c>
      <c r="AB538" s="17">
        <v>0.220360110344831</v>
      </c>
      <c r="AC538" s="17"/>
      <c r="AD538" s="17">
        <v>0.132313626573697</v>
      </c>
      <c r="AE538" s="17">
        <v>0.16801440488983099</v>
      </c>
      <c r="AF538" s="17">
        <v>0.15382324225359101</v>
      </c>
      <c r="AG538" s="17"/>
      <c r="AH538" s="17">
        <v>0.11715503050357</v>
      </c>
      <c r="AI538" s="17">
        <v>0.199248534520784</v>
      </c>
      <c r="AJ538" s="17"/>
      <c r="AK538" s="17">
        <v>0.17807046443987301</v>
      </c>
      <c r="AL538" s="17">
        <v>0.20854344142504899</v>
      </c>
      <c r="AM538" s="17"/>
      <c r="AN538" s="17">
        <v>0.19636375911253801</v>
      </c>
      <c r="AO538" s="17">
        <v>0.17372299162938901</v>
      </c>
      <c r="AP538" s="17"/>
      <c r="AQ538" s="17">
        <v>0.14049191543370099</v>
      </c>
      <c r="AR538" s="17">
        <v>0.21079461379268699</v>
      </c>
      <c r="AS538" s="17"/>
      <c r="AT538" s="17">
        <v>0.23189861417343299</v>
      </c>
      <c r="AU538" s="17">
        <v>0.18794659373030201</v>
      </c>
      <c r="AV538" s="17">
        <v>0.15234525179337699</v>
      </c>
      <c r="AW538" s="17">
        <v>8.7392109179299196E-2</v>
      </c>
      <c r="AX538" s="17"/>
      <c r="AY538" s="17">
        <v>0.156748532793901</v>
      </c>
      <c r="AZ538" s="17">
        <v>0.20104877797673201</v>
      </c>
      <c r="BA538" s="17"/>
      <c r="BB538" s="17">
        <v>0.21781643815468499</v>
      </c>
      <c r="BC538" s="17">
        <v>0.19162308012651799</v>
      </c>
      <c r="BD538" s="17"/>
      <c r="BE538" s="17">
        <v>0.17022338483407801</v>
      </c>
      <c r="BF538" s="17">
        <v>0.198299492567761</v>
      </c>
      <c r="BG538" s="17"/>
      <c r="BH538" s="17">
        <v>0.14454440853684999</v>
      </c>
      <c r="BI538" s="17">
        <v>0.20033330894231999</v>
      </c>
      <c r="BJ538" s="17"/>
      <c r="BK538" s="17">
        <v>0.26042216088502801</v>
      </c>
      <c r="BL538" s="17">
        <v>0.19221643588929199</v>
      </c>
      <c r="BM538" s="17"/>
      <c r="BN538" s="17">
        <v>0.28267890699336501</v>
      </c>
      <c r="BO538" s="17">
        <v>0.194489988044238</v>
      </c>
      <c r="BP538" s="17"/>
      <c r="BQ538" s="17">
        <v>0.203276087024027</v>
      </c>
      <c r="BR538" s="17">
        <v>0.19614103794814</v>
      </c>
      <c r="BS538" s="17"/>
      <c r="BT538" s="17">
        <v>0.17291017901202099</v>
      </c>
      <c r="BU538" s="17">
        <v>0.19817685239711899</v>
      </c>
      <c r="BV538" s="17"/>
      <c r="BW538" s="17">
        <v>0.14972295011226</v>
      </c>
      <c r="BX538" s="17">
        <v>0.22024741209069601</v>
      </c>
      <c r="BY538" s="17"/>
      <c r="BZ538" s="17">
        <v>0.14972295011226</v>
      </c>
      <c r="CA538" s="17">
        <v>0.22024741209069601</v>
      </c>
    </row>
    <row r="539" spans="2:79" x14ac:dyDescent="0.25">
      <c r="B539" t="s">
        <v>316</v>
      </c>
      <c r="C539" s="17">
        <v>0.43911760128647898</v>
      </c>
      <c r="D539" s="17">
        <v>0.44832147329372601</v>
      </c>
      <c r="E539" s="17">
        <v>0.33482860442308199</v>
      </c>
      <c r="F539" s="17">
        <v>0.435696582001114</v>
      </c>
      <c r="G539" s="17">
        <v>0.31451896892759901</v>
      </c>
      <c r="H539" s="17">
        <v>0.433055007066868</v>
      </c>
      <c r="I539" s="17">
        <v>0.630392053917467</v>
      </c>
      <c r="J539" s="17">
        <v>0.49221448559946002</v>
      </c>
      <c r="K539" s="17">
        <v>0.385293409643786</v>
      </c>
      <c r="L539" s="17">
        <v>0.51744836356313695</v>
      </c>
      <c r="M539" s="17"/>
      <c r="N539" s="17">
        <v>0.42549227275195001</v>
      </c>
      <c r="O539" s="17">
        <v>0.60978676783888397</v>
      </c>
      <c r="P539" s="17">
        <v>0.62839750144391904</v>
      </c>
      <c r="Q539" s="17">
        <v>0.72856123017987795</v>
      </c>
      <c r="R539" s="17"/>
      <c r="S539" s="17">
        <v>0.40118215524113199</v>
      </c>
      <c r="T539" s="17">
        <v>0.43388182401880798</v>
      </c>
      <c r="U539" s="17">
        <v>0.54307007766194704</v>
      </c>
      <c r="V539" s="17">
        <v>0.40000894123214298</v>
      </c>
      <c r="W539" s="17">
        <v>0.51511270473318405</v>
      </c>
      <c r="X539" s="17">
        <v>0.56353147603373899</v>
      </c>
      <c r="Y539" s="17">
        <v>0.47690868642678802</v>
      </c>
      <c r="Z539" s="17"/>
      <c r="AA539" s="17">
        <v>0.67157681499207</v>
      </c>
      <c r="AB539" s="17">
        <v>0.318890391723893</v>
      </c>
      <c r="AC539" s="17"/>
      <c r="AD539" s="17">
        <v>0.70395394721430504</v>
      </c>
      <c r="AE539" s="17">
        <v>0.71425614775271895</v>
      </c>
      <c r="AF539" s="17">
        <v>0.66119748642305898</v>
      </c>
      <c r="AG539" s="17"/>
      <c r="AH539" s="17">
        <v>0.80026196161067797</v>
      </c>
      <c r="AI539" s="17">
        <v>0.42575388875044501</v>
      </c>
      <c r="AJ539" s="17"/>
      <c r="AK539" s="17">
        <v>0.43613542940919198</v>
      </c>
      <c r="AL539" s="17">
        <v>0.44111527298917702</v>
      </c>
      <c r="AM539" s="17"/>
      <c r="AN539" s="17">
        <v>0.43854632719690401</v>
      </c>
      <c r="AO539" s="17">
        <v>0.72856123017987795</v>
      </c>
      <c r="AP539" s="17"/>
      <c r="AQ539" s="17">
        <v>0.64592438905858895</v>
      </c>
      <c r="AR539" s="17">
        <v>0.38549464652311199</v>
      </c>
      <c r="AS539" s="17"/>
      <c r="AT539" s="17">
        <v>0.210125949202673</v>
      </c>
      <c r="AU539" s="17">
        <v>0.51382351197123799</v>
      </c>
      <c r="AV539" s="17">
        <v>0.69684126878974195</v>
      </c>
      <c r="AW539" s="17">
        <v>0.83310257935962495</v>
      </c>
      <c r="AX539" s="17"/>
      <c r="AY539" s="17">
        <v>0.61700893749932995</v>
      </c>
      <c r="AZ539" s="17">
        <v>0.41785542024619199</v>
      </c>
      <c r="BA539" s="17"/>
      <c r="BB539" s="17">
        <v>0.39671399605310997</v>
      </c>
      <c r="BC539" s="17">
        <v>0.44836549749646698</v>
      </c>
      <c r="BD539" s="17"/>
      <c r="BE539" s="17">
        <v>0.46812408884599899</v>
      </c>
      <c r="BF539" s="17">
        <v>0.43691638454476101</v>
      </c>
      <c r="BG539" s="17"/>
      <c r="BH539" s="17">
        <v>0.48822569089895301</v>
      </c>
      <c r="BI539" s="17">
        <v>0.43531020247938002</v>
      </c>
      <c r="BJ539" s="17"/>
      <c r="BK539" s="17">
        <v>0.43601015792497699</v>
      </c>
      <c r="BL539" s="17">
        <v>0.43931648412056801</v>
      </c>
      <c r="BM539" s="17"/>
      <c r="BN539" s="17">
        <v>0.41147944029053901</v>
      </c>
      <c r="BO539" s="17">
        <v>0.43970300110805699</v>
      </c>
      <c r="BP539" s="17"/>
      <c r="BQ539" s="17">
        <v>0.62752725523365205</v>
      </c>
      <c r="BR539" s="17">
        <v>0.43429361369020097</v>
      </c>
      <c r="BS539" s="17"/>
      <c r="BT539" s="17">
        <v>0.56719601432453504</v>
      </c>
      <c r="BU539" s="17">
        <v>0.42895354758115301</v>
      </c>
      <c r="BV539" s="17"/>
      <c r="BW539" s="17">
        <v>0.67119913533932896</v>
      </c>
      <c r="BX539" s="17">
        <v>0.31993827159386001</v>
      </c>
      <c r="BY539" s="17"/>
      <c r="BZ539" s="17">
        <v>0.67119913533932896</v>
      </c>
      <c r="CA539" s="17">
        <v>0.31993827159386001</v>
      </c>
    </row>
    <row r="540" spans="2:79" x14ac:dyDescent="0.25">
      <c r="B540" t="s">
        <v>317</v>
      </c>
      <c r="C540" s="17">
        <v>0.33108738706519297</v>
      </c>
      <c r="D540" s="17">
        <v>0.28562132777189803</v>
      </c>
      <c r="E540" s="17">
        <v>0.40176002957943502</v>
      </c>
      <c r="F540" s="17">
        <v>0.32293344590228801</v>
      </c>
      <c r="G540" s="17">
        <v>0.485638704393974</v>
      </c>
      <c r="H540" s="17">
        <v>0.33512892960866097</v>
      </c>
      <c r="I540" s="17">
        <v>0.1933081715294</v>
      </c>
      <c r="J540" s="17">
        <v>0.26718980594202302</v>
      </c>
      <c r="K540" s="17">
        <v>0.39693137938834999</v>
      </c>
      <c r="L540" s="17">
        <v>0.25694320687511402</v>
      </c>
      <c r="M540" s="17"/>
      <c r="N540" s="17">
        <v>0.34543031266552898</v>
      </c>
      <c r="O540" s="17">
        <v>0.155775929576078</v>
      </c>
      <c r="P540" s="17">
        <v>0.100326222909842</v>
      </c>
      <c r="Q540" s="17">
        <v>4.9304427489547803E-2</v>
      </c>
      <c r="R540" s="17"/>
      <c r="S540" s="17">
        <v>0.34370023061721</v>
      </c>
      <c r="T540" s="17">
        <v>0.317246668414706</v>
      </c>
      <c r="U540" s="17">
        <v>0.24938112928266301</v>
      </c>
      <c r="V540" s="17">
        <v>0.37676945555993002</v>
      </c>
      <c r="W540" s="17">
        <v>0.28199640741116999</v>
      </c>
      <c r="X540" s="17">
        <v>0.246597577355782</v>
      </c>
      <c r="Y540" s="17">
        <v>0.29552611506027399</v>
      </c>
      <c r="Z540" s="17"/>
      <c r="AA540" s="17">
        <v>0.152551316422397</v>
      </c>
      <c r="AB540" s="17">
        <v>0.42342570843126798</v>
      </c>
      <c r="AC540" s="17"/>
      <c r="AD540" s="17">
        <v>0.14854998711166401</v>
      </c>
      <c r="AE540" s="17">
        <v>5.2913816437996301E-2</v>
      </c>
      <c r="AF540" s="17">
        <v>0.17271964655397701</v>
      </c>
      <c r="AG540" s="17"/>
      <c r="AH540" s="17">
        <v>6.3617980961582998E-2</v>
      </c>
      <c r="AI540" s="17">
        <v>0.34098477062711202</v>
      </c>
      <c r="AJ540" s="17"/>
      <c r="AK540" s="17">
        <v>0.34227072468576297</v>
      </c>
      <c r="AL540" s="17">
        <v>0.32359598884080298</v>
      </c>
      <c r="AM540" s="17"/>
      <c r="AN540" s="17">
        <v>0.331643541312929</v>
      </c>
      <c r="AO540" s="17">
        <v>4.9304427489547803E-2</v>
      </c>
      <c r="AP540" s="17"/>
      <c r="AQ540" s="17">
        <v>0.18757040504786801</v>
      </c>
      <c r="AR540" s="17">
        <v>0.36829992112848697</v>
      </c>
      <c r="AS540" s="17"/>
      <c r="AT540" s="17">
        <v>0.51283392548928697</v>
      </c>
      <c r="AU540" s="17">
        <v>0.26537153113619999</v>
      </c>
      <c r="AV540" s="17">
        <v>0.13756710686290499</v>
      </c>
      <c r="AW540" s="17">
        <v>5.82809510804016E-2</v>
      </c>
      <c r="AX540" s="17"/>
      <c r="AY540" s="17">
        <v>0.190571679879666</v>
      </c>
      <c r="AZ540" s="17">
        <v>0.34788230506843898</v>
      </c>
      <c r="BA540" s="17"/>
      <c r="BB540" s="17">
        <v>0.35152997967344402</v>
      </c>
      <c r="BC540" s="17">
        <v>0.32663620223197898</v>
      </c>
      <c r="BD540" s="17"/>
      <c r="BE540" s="17">
        <v>0.33424181056084201</v>
      </c>
      <c r="BF540" s="17">
        <v>0.33084800717492302</v>
      </c>
      <c r="BG540" s="17"/>
      <c r="BH540" s="17">
        <v>0.284184637268794</v>
      </c>
      <c r="BI540" s="17">
        <v>0.33472380369295601</v>
      </c>
      <c r="BJ540" s="17"/>
      <c r="BK540" s="17">
        <v>0.27719881304251798</v>
      </c>
      <c r="BL540" s="17">
        <v>0.33453636781231499</v>
      </c>
      <c r="BM540" s="17"/>
      <c r="BN540" s="17">
        <v>0.263471414615566</v>
      </c>
      <c r="BO540" s="17">
        <v>0.332519551029128</v>
      </c>
      <c r="BP540" s="17"/>
      <c r="BQ540" s="17">
        <v>0.14701702136755801</v>
      </c>
      <c r="BR540" s="17">
        <v>0.33580027275000401</v>
      </c>
      <c r="BS540" s="17"/>
      <c r="BT540" s="17">
        <v>0.24109473523434</v>
      </c>
      <c r="BU540" s="17">
        <v>0.338229028850071</v>
      </c>
      <c r="BV540" s="17"/>
      <c r="BW540" s="17">
        <v>0.15307128510070001</v>
      </c>
      <c r="BX540" s="17">
        <v>0.42250284496969798</v>
      </c>
      <c r="BY540" s="17"/>
      <c r="BZ540" s="17">
        <v>0.15307128510070001</v>
      </c>
      <c r="CA540" s="17">
        <v>0.42250284496969798</v>
      </c>
    </row>
    <row r="541" spans="2:79" x14ac:dyDescent="0.25">
      <c r="B541" t="s">
        <v>75</v>
      </c>
      <c r="C541" s="17">
        <v>3.3475850532990299E-2</v>
      </c>
      <c r="D541" s="17">
        <v>2.15792270905453E-2</v>
      </c>
      <c r="E541" s="17">
        <v>5.97026199035081E-2</v>
      </c>
      <c r="F541" s="17">
        <v>2.92798539521207E-2</v>
      </c>
      <c r="G541" s="17">
        <v>3.1473780074499497E-2</v>
      </c>
      <c r="H541" s="17">
        <v>3.8798393586786703E-2</v>
      </c>
      <c r="I541" s="17">
        <v>1.7010845331854201E-2</v>
      </c>
      <c r="J541" s="17">
        <v>1.5834282742622802E-2</v>
      </c>
      <c r="K541" s="17">
        <v>6.9611888438426694E-2</v>
      </c>
      <c r="L541" s="17">
        <v>4.1523873014921699E-2</v>
      </c>
      <c r="M541" s="17"/>
      <c r="N541" s="17">
        <v>3.2987669133741002E-2</v>
      </c>
      <c r="O541" s="17">
        <v>3.94969674198331E-2</v>
      </c>
      <c r="P541" s="17">
        <v>3.9910938325633603E-2</v>
      </c>
      <c r="Q541" s="17">
        <v>4.8411350701185199E-2</v>
      </c>
      <c r="R541" s="17"/>
      <c r="S541" s="17">
        <v>4.6694620632464101E-2</v>
      </c>
      <c r="T541" s="17">
        <v>2.39229266914785E-2</v>
      </c>
      <c r="U541" s="17">
        <v>7.22027627939586E-3</v>
      </c>
      <c r="V541" s="17">
        <v>2.9818156336026601E-2</v>
      </c>
      <c r="W541" s="17">
        <v>1.7320795114243299E-2</v>
      </c>
      <c r="X541" s="17">
        <v>1.43984063962259E-2</v>
      </c>
      <c r="Y541" s="17">
        <v>3.4027045913129897E-2</v>
      </c>
      <c r="Z541" s="17"/>
      <c r="AA541" s="17">
        <v>2.60358636122738E-2</v>
      </c>
      <c r="AB541" s="17">
        <v>3.7323789500007302E-2</v>
      </c>
      <c r="AC541" s="17"/>
      <c r="AD541" s="17">
        <v>1.5182439100334301E-2</v>
      </c>
      <c r="AE541" s="17">
        <v>6.4815630919453304E-2</v>
      </c>
      <c r="AF541" s="17">
        <v>1.22596247693725E-2</v>
      </c>
      <c r="AG541" s="17"/>
      <c r="AH541" s="17">
        <v>1.8965026924168599E-2</v>
      </c>
      <c r="AI541" s="17">
        <v>3.4012806101659E-2</v>
      </c>
      <c r="AJ541" s="17"/>
      <c r="AK541" s="17">
        <v>4.3523381465170798E-2</v>
      </c>
      <c r="AL541" s="17">
        <v>2.6745296744970198E-2</v>
      </c>
      <c r="AM541" s="17"/>
      <c r="AN541" s="17">
        <v>3.3446372377628701E-2</v>
      </c>
      <c r="AO541" s="17">
        <v>4.8411350701185199E-2</v>
      </c>
      <c r="AP541" s="17"/>
      <c r="AQ541" s="17">
        <v>2.6013290459842801E-2</v>
      </c>
      <c r="AR541" s="17">
        <v>3.5410818555714298E-2</v>
      </c>
      <c r="AS541" s="17"/>
      <c r="AT541" s="17">
        <v>4.5141511134606897E-2</v>
      </c>
      <c r="AU541" s="17">
        <v>3.2858363162260103E-2</v>
      </c>
      <c r="AV541" s="17">
        <v>1.32463725539763E-2</v>
      </c>
      <c r="AW541" s="17">
        <v>2.1224360380674601E-2</v>
      </c>
      <c r="AX541" s="17"/>
      <c r="AY541" s="17">
        <v>3.5670849827103397E-2</v>
      </c>
      <c r="AZ541" s="17">
        <v>3.3213496708637102E-2</v>
      </c>
      <c r="BA541" s="17"/>
      <c r="BB541" s="17">
        <v>3.3939586118760502E-2</v>
      </c>
      <c r="BC541" s="17">
        <v>3.3375220145035703E-2</v>
      </c>
      <c r="BD541" s="17"/>
      <c r="BE541" s="17">
        <v>2.7410715759080599E-2</v>
      </c>
      <c r="BF541" s="17">
        <v>3.3936115712554303E-2</v>
      </c>
      <c r="BG541" s="17"/>
      <c r="BH541" s="17">
        <v>8.3045263295403196E-2</v>
      </c>
      <c r="BI541" s="17">
        <v>2.96326848853436E-2</v>
      </c>
      <c r="BJ541" s="17"/>
      <c r="BK541" s="17">
        <v>2.6368868147477801E-2</v>
      </c>
      <c r="BL541" s="17">
        <v>3.3930712177825402E-2</v>
      </c>
      <c r="BM541" s="17"/>
      <c r="BN541" s="17">
        <v>4.2370238100530401E-2</v>
      </c>
      <c r="BO541" s="17">
        <v>3.3287459818577399E-2</v>
      </c>
      <c r="BP541" s="17"/>
      <c r="BQ541" s="17">
        <v>2.2179636374762699E-2</v>
      </c>
      <c r="BR541" s="17">
        <v>3.3765075611655697E-2</v>
      </c>
      <c r="BS541" s="17"/>
      <c r="BT541" s="17">
        <v>1.8799071429104201E-2</v>
      </c>
      <c r="BU541" s="17">
        <v>3.4640571171657003E-2</v>
      </c>
      <c r="BV541" s="17"/>
      <c r="BW541" s="17">
        <v>2.6006629447711399E-2</v>
      </c>
      <c r="BX541" s="17">
        <v>3.73114713457465E-2</v>
      </c>
      <c r="BY541" s="17"/>
      <c r="BZ541" s="17">
        <v>2.6006629447711399E-2</v>
      </c>
      <c r="CA541" s="17">
        <v>3.73114713457465E-2</v>
      </c>
    </row>
    <row r="542" spans="2:79" x14ac:dyDescent="0.25">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c r="AK542" s="17"/>
      <c r="AL542" s="17"/>
      <c r="AM542" s="17"/>
      <c r="AN542" s="17"/>
      <c r="AO542" s="17"/>
      <c r="AP542" s="17"/>
      <c r="AQ542" s="17"/>
      <c r="AR542" s="17"/>
      <c r="AS542" s="17"/>
      <c r="AT542" s="17"/>
      <c r="AU542" s="17"/>
      <c r="AV542" s="17"/>
      <c r="AW542" s="17"/>
      <c r="AX542" s="17"/>
      <c r="AY542" s="17"/>
      <c r="AZ542" s="17"/>
      <c r="BA542" s="17"/>
      <c r="BB542" s="17"/>
      <c r="BC542" s="17"/>
      <c r="BD542" s="17"/>
      <c r="BE542" s="17"/>
      <c r="BF542" s="17"/>
      <c r="BG542" s="17"/>
      <c r="BH542" s="17"/>
      <c r="BI542" s="17"/>
      <c r="BJ542" s="17"/>
      <c r="BK542" s="17"/>
      <c r="BL542" s="17"/>
      <c r="BM542" s="17"/>
      <c r="BN542" s="17"/>
      <c r="BO542" s="17"/>
      <c r="BP542" s="17"/>
      <c r="BQ542" s="17"/>
      <c r="BR542" s="17"/>
      <c r="BS542" s="17"/>
      <c r="BT542" s="17"/>
      <c r="BU542" s="17"/>
      <c r="BV542" s="17"/>
      <c r="BW542" s="17"/>
      <c r="BX542" s="17"/>
      <c r="BY542" s="17"/>
      <c r="BZ542" s="17"/>
      <c r="CA542" s="17"/>
    </row>
    <row r="543" spans="2:79" x14ac:dyDescent="0.25">
      <c r="B543" s="6" t="s">
        <v>322</v>
      </c>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c r="BE543" s="17"/>
      <c r="BF543" s="17"/>
      <c r="BG543" s="17"/>
      <c r="BH543" s="17"/>
      <c r="BI543" s="17"/>
      <c r="BJ543" s="17"/>
      <c r="BK543" s="17"/>
      <c r="BL543" s="17"/>
      <c r="BM543" s="17"/>
      <c r="BN543" s="17"/>
      <c r="BO543" s="17"/>
      <c r="BP543" s="17"/>
      <c r="BQ543" s="17"/>
      <c r="BR543" s="17"/>
      <c r="BS543" s="17"/>
      <c r="BT543" s="17"/>
      <c r="BU543" s="17"/>
      <c r="BV543" s="17"/>
      <c r="BW543" s="17"/>
      <c r="BX543" s="17"/>
      <c r="BY543" s="17"/>
      <c r="BZ543" s="17"/>
      <c r="CA543" s="17"/>
    </row>
    <row r="544" spans="2:79" x14ac:dyDescent="0.25">
      <c r="B544" s="24" t="s">
        <v>77</v>
      </c>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c r="AN544" s="17"/>
      <c r="AO544" s="17"/>
      <c r="AP544" s="17"/>
      <c r="AQ544" s="17"/>
      <c r="AR544" s="17"/>
      <c r="AS544" s="17"/>
      <c r="AT544" s="17"/>
      <c r="AU544" s="17"/>
      <c r="AV544" s="17"/>
      <c r="AW544" s="17"/>
      <c r="AX544" s="17"/>
      <c r="AY544" s="17"/>
      <c r="AZ544" s="17"/>
      <c r="BA544" s="17"/>
      <c r="BB544" s="17"/>
      <c r="BC544" s="17"/>
      <c r="BD544" s="17"/>
      <c r="BE544" s="17"/>
      <c r="BF544" s="17"/>
      <c r="BG544" s="17"/>
      <c r="BH544" s="17"/>
      <c r="BI544" s="17"/>
      <c r="BJ544" s="17"/>
      <c r="BK544" s="17"/>
      <c r="BL544" s="17"/>
      <c r="BM544" s="17"/>
      <c r="BN544" s="17"/>
      <c r="BO544" s="17"/>
      <c r="BP544" s="17"/>
      <c r="BQ544" s="17"/>
      <c r="BR544" s="17"/>
      <c r="BS544" s="17"/>
      <c r="BT544" s="17"/>
      <c r="BU544" s="17"/>
      <c r="BV544" s="17"/>
      <c r="BW544" s="17"/>
      <c r="BX544" s="17"/>
      <c r="BY544" s="17"/>
      <c r="BZ544" s="17"/>
      <c r="CA544" s="17"/>
    </row>
    <row r="545" spans="2:79" x14ac:dyDescent="0.25">
      <c r="B545" t="s">
        <v>315</v>
      </c>
      <c r="C545" s="17">
        <v>0.16440625744677301</v>
      </c>
      <c r="D545" s="17">
        <v>0.179576462725555</v>
      </c>
      <c r="E545" s="17">
        <v>0.19885774452525401</v>
      </c>
      <c r="F545" s="17">
        <v>0.18116741559365099</v>
      </c>
      <c r="G545" s="17">
        <v>0.14839824353693601</v>
      </c>
      <c r="H545" s="17">
        <v>0.164455745844725</v>
      </c>
      <c r="I545" s="17">
        <v>0.14869756557560401</v>
      </c>
      <c r="J545" s="17">
        <v>0.13027341126153699</v>
      </c>
      <c r="K545" s="17">
        <v>0.147395445283898</v>
      </c>
      <c r="L545" s="17">
        <v>0.120928158917795</v>
      </c>
      <c r="M545" s="17"/>
      <c r="N545" s="17">
        <v>0.16390702569205701</v>
      </c>
      <c r="O545" s="17">
        <v>0.172343327381281</v>
      </c>
      <c r="P545" s="17">
        <v>0.16473636443801701</v>
      </c>
      <c r="Q545" s="17">
        <v>0.156271814777308</v>
      </c>
      <c r="R545" s="17"/>
      <c r="S545" s="17">
        <v>0.15950082659445899</v>
      </c>
      <c r="T545" s="17">
        <v>0.22359138262070299</v>
      </c>
      <c r="U545" s="17">
        <v>0.144100772108787</v>
      </c>
      <c r="V545" s="17">
        <v>0.17064175951285701</v>
      </c>
      <c r="W545" s="17">
        <v>0.17464923884125799</v>
      </c>
      <c r="X545" s="17">
        <v>0.12302038940174399</v>
      </c>
      <c r="Y545" s="17">
        <v>0.153253964653979</v>
      </c>
      <c r="Z545" s="17"/>
      <c r="AA545" s="17">
        <v>0.12590085488837799</v>
      </c>
      <c r="AB545" s="17">
        <v>0.184321136400734</v>
      </c>
      <c r="AC545" s="17"/>
      <c r="AD545" s="17">
        <v>0.144376790657187</v>
      </c>
      <c r="AE545" s="17">
        <v>0.15202486270253601</v>
      </c>
      <c r="AF545" s="17">
        <v>0.112037999261638</v>
      </c>
      <c r="AG545" s="17"/>
      <c r="AH545" s="17">
        <v>0.19258289363528699</v>
      </c>
      <c r="AI545" s="17">
        <v>0.163363614925877</v>
      </c>
      <c r="AJ545" s="17"/>
      <c r="AK545" s="17">
        <v>0.148758693601478</v>
      </c>
      <c r="AL545" s="17">
        <v>0.17488811322040601</v>
      </c>
      <c r="AM545" s="17"/>
      <c r="AN545" s="17">
        <v>0.16442231237376501</v>
      </c>
      <c r="AO545" s="17">
        <v>0.156271814777308</v>
      </c>
      <c r="AP545" s="17"/>
      <c r="AQ545" s="17">
        <v>0.13128305044490801</v>
      </c>
      <c r="AR545" s="17">
        <v>0.17299477743595201</v>
      </c>
      <c r="AS545" s="17"/>
      <c r="AT545" s="17">
        <v>0.20679186767655899</v>
      </c>
      <c r="AU545" s="17">
        <v>0.14628414423262301</v>
      </c>
      <c r="AV545" s="17">
        <v>0.11881000206701001</v>
      </c>
      <c r="AW545" s="17">
        <v>0.14412985284288399</v>
      </c>
      <c r="AX545" s="17"/>
      <c r="AY545" s="17">
        <v>0.12697667764065801</v>
      </c>
      <c r="AZ545" s="17">
        <v>0.16887996886545201</v>
      </c>
      <c r="BA545" s="17"/>
      <c r="BB545" s="17">
        <v>0.19309058489282699</v>
      </c>
      <c r="BC545" s="17">
        <v>0.15815653770855001</v>
      </c>
      <c r="BD545" s="17"/>
      <c r="BE545" s="17">
        <v>0.151487407109476</v>
      </c>
      <c r="BF545" s="17">
        <v>0.16538663087488401</v>
      </c>
      <c r="BG545" s="17"/>
      <c r="BH545" s="17">
        <v>0.17849674339747101</v>
      </c>
      <c r="BI545" s="17">
        <v>0.16331380812073501</v>
      </c>
      <c r="BJ545" s="17"/>
      <c r="BK545" s="17">
        <v>0.20360782667559399</v>
      </c>
      <c r="BL545" s="17">
        <v>0.16189727553401501</v>
      </c>
      <c r="BM545" s="17"/>
      <c r="BN545" s="17">
        <v>0.32579596384344001</v>
      </c>
      <c r="BO545" s="17">
        <v>0.16098788582128801</v>
      </c>
      <c r="BP545" s="17"/>
      <c r="BQ545" s="17">
        <v>0.110007412017738</v>
      </c>
      <c r="BR545" s="17">
        <v>0.165799070129689</v>
      </c>
      <c r="BS545" s="17"/>
      <c r="BT545" s="17">
        <v>0.13435040633731399</v>
      </c>
      <c r="BU545" s="17">
        <v>0.16679143132259999</v>
      </c>
      <c r="BV545" s="17"/>
      <c r="BW545" s="17">
        <v>0.12574286270989499</v>
      </c>
      <c r="BX545" s="17">
        <v>0.184260820573423</v>
      </c>
      <c r="BY545" s="17"/>
      <c r="BZ545" s="17">
        <v>0.12574286270989499</v>
      </c>
      <c r="CA545" s="17">
        <v>0.184260820573423</v>
      </c>
    </row>
    <row r="546" spans="2:79" x14ac:dyDescent="0.25">
      <c r="B546" t="s">
        <v>316</v>
      </c>
      <c r="C546" s="17">
        <v>0.52419681148588704</v>
      </c>
      <c r="D546" s="17">
        <v>0.47434206367662202</v>
      </c>
      <c r="E546" s="17">
        <v>0.39753257849921497</v>
      </c>
      <c r="F546" s="17">
        <v>0.57322410950795</v>
      </c>
      <c r="G546" s="17">
        <v>0.51827310841027996</v>
      </c>
      <c r="H546" s="17">
        <v>0.48211726043688202</v>
      </c>
      <c r="I546" s="17">
        <v>0.58757956444901605</v>
      </c>
      <c r="J546" s="17">
        <v>0.61164594277017703</v>
      </c>
      <c r="K546" s="17">
        <v>0.64573970554619298</v>
      </c>
      <c r="L546" s="17">
        <v>0.63824607734528205</v>
      </c>
      <c r="M546" s="17"/>
      <c r="N546" s="17">
        <v>0.51387531927517904</v>
      </c>
      <c r="O546" s="17">
        <v>0.64630029341048001</v>
      </c>
      <c r="P546" s="17">
        <v>0.71147850810966995</v>
      </c>
      <c r="Q546" s="17">
        <v>0.74590563516344499</v>
      </c>
      <c r="R546" s="17"/>
      <c r="S546" s="17">
        <v>0.52151202546618802</v>
      </c>
      <c r="T546" s="17">
        <v>0.52058027938380402</v>
      </c>
      <c r="U546" s="17">
        <v>0.58388332674170795</v>
      </c>
      <c r="V546" s="17">
        <v>0.48928372005628801</v>
      </c>
      <c r="W546" s="17">
        <v>0.566587283843353</v>
      </c>
      <c r="X546" s="17">
        <v>0.59076498319186699</v>
      </c>
      <c r="Y546" s="17">
        <v>0.60845436026581801</v>
      </c>
      <c r="Z546" s="17"/>
      <c r="AA546" s="17">
        <v>0.72865966500835899</v>
      </c>
      <c r="AB546" s="17">
        <v>0.418449235615034</v>
      </c>
      <c r="AC546" s="17"/>
      <c r="AD546" s="17">
        <v>0.70088180215798002</v>
      </c>
      <c r="AE546" s="17">
        <v>0.71152405369407001</v>
      </c>
      <c r="AF546" s="17">
        <v>0.74379314328391999</v>
      </c>
      <c r="AG546" s="17"/>
      <c r="AH546" s="17">
        <v>0.72814737830006204</v>
      </c>
      <c r="AI546" s="17">
        <v>0.51664986614796404</v>
      </c>
      <c r="AJ546" s="17"/>
      <c r="AK546" s="17">
        <v>0.52830322452076806</v>
      </c>
      <c r="AL546" s="17">
        <v>0.52144604276532702</v>
      </c>
      <c r="AM546" s="17"/>
      <c r="AN546" s="17">
        <v>0.52375922539397202</v>
      </c>
      <c r="AO546" s="17">
        <v>0.74590563516344499</v>
      </c>
      <c r="AP546" s="17"/>
      <c r="AQ546" s="17">
        <v>0.67516271765288405</v>
      </c>
      <c r="AR546" s="17">
        <v>0.48505284505996699</v>
      </c>
      <c r="AS546" s="17"/>
      <c r="AT546" s="17">
        <v>0.32934392063705697</v>
      </c>
      <c r="AU546" s="17">
        <v>0.59395244910365896</v>
      </c>
      <c r="AV546" s="17">
        <v>0.73632718834531896</v>
      </c>
      <c r="AW546" s="17">
        <v>0.81801315010757503</v>
      </c>
      <c r="AX546" s="17"/>
      <c r="AY546" s="17">
        <v>0.74260712443710297</v>
      </c>
      <c r="AZ546" s="17">
        <v>0.49809166373727398</v>
      </c>
      <c r="BA546" s="17"/>
      <c r="BB546" s="17">
        <v>0.42869702492054401</v>
      </c>
      <c r="BC546" s="17">
        <v>0.54500518064940595</v>
      </c>
      <c r="BD546" s="17"/>
      <c r="BE546" s="17">
        <v>0.56564331540416501</v>
      </c>
      <c r="BF546" s="17">
        <v>0.52105155861363195</v>
      </c>
      <c r="BG546" s="17"/>
      <c r="BH546" s="17">
        <v>0.51767252589583401</v>
      </c>
      <c r="BI546" s="17">
        <v>0.52470264580704995</v>
      </c>
      <c r="BJ546" s="17"/>
      <c r="BK546" s="17">
        <v>0.57744940209052098</v>
      </c>
      <c r="BL546" s="17">
        <v>0.520788534999437</v>
      </c>
      <c r="BM546" s="17"/>
      <c r="BN546" s="17">
        <v>0.49196795221669598</v>
      </c>
      <c r="BO546" s="17">
        <v>0.52487944621214799</v>
      </c>
      <c r="BP546" s="17"/>
      <c r="BQ546" s="17">
        <v>0.753594854906533</v>
      </c>
      <c r="BR546" s="17">
        <v>0.51832336873553797</v>
      </c>
      <c r="BS546" s="17"/>
      <c r="BT546" s="17">
        <v>0.65853298387696602</v>
      </c>
      <c r="BU546" s="17">
        <v>0.513536154171642</v>
      </c>
      <c r="BV546" s="17"/>
      <c r="BW546" s="17">
        <v>0.72848085843191002</v>
      </c>
      <c r="BX546" s="17">
        <v>0.41929214562660899</v>
      </c>
      <c r="BY546" s="17"/>
      <c r="BZ546" s="17">
        <v>0.72848085843191002</v>
      </c>
      <c r="CA546" s="17">
        <v>0.41929214562660899</v>
      </c>
    </row>
    <row r="547" spans="2:79" x14ac:dyDescent="0.25">
      <c r="B547" t="s">
        <v>317</v>
      </c>
      <c r="C547" s="17">
        <v>0.28883248209210099</v>
      </c>
      <c r="D547" s="17">
        <v>0.33159883193577699</v>
      </c>
      <c r="E547" s="17">
        <v>0.37517943836988299</v>
      </c>
      <c r="F547" s="17">
        <v>0.21948934050636601</v>
      </c>
      <c r="G547" s="17">
        <v>0.30631725848385299</v>
      </c>
      <c r="H547" s="17">
        <v>0.322579477868077</v>
      </c>
      <c r="I547" s="17">
        <v>0.256239690270818</v>
      </c>
      <c r="J547" s="17">
        <v>0.23946837815309899</v>
      </c>
      <c r="K547" s="17">
        <v>0.18152702338589499</v>
      </c>
      <c r="L547" s="17">
        <v>0.20952493037829401</v>
      </c>
      <c r="M547" s="17"/>
      <c r="N547" s="17">
        <v>0.30073349586526599</v>
      </c>
      <c r="O547" s="17">
        <v>0.14540451543678101</v>
      </c>
      <c r="P547" s="17">
        <v>8.5433842672450896E-2</v>
      </c>
      <c r="Q547" s="17">
        <v>5.1760517462391298E-2</v>
      </c>
      <c r="R547" s="17"/>
      <c r="S547" s="17">
        <v>0.29547406610823801</v>
      </c>
      <c r="T547" s="17">
        <v>0.25088253907672198</v>
      </c>
      <c r="U547" s="17">
        <v>0.25666992809132899</v>
      </c>
      <c r="V547" s="17">
        <v>0.315576183710017</v>
      </c>
      <c r="W547" s="17">
        <v>0.25205893204760799</v>
      </c>
      <c r="X547" s="17">
        <v>0.267787901675335</v>
      </c>
      <c r="Y547" s="17">
        <v>0.220576778499567</v>
      </c>
      <c r="Z547" s="17"/>
      <c r="AA547" s="17">
        <v>0.133622863261354</v>
      </c>
      <c r="AB547" s="17">
        <v>0.36910643239861302</v>
      </c>
      <c r="AC547" s="17"/>
      <c r="AD547" s="17">
        <v>0.14988779301139701</v>
      </c>
      <c r="AE547" s="17">
        <v>0.12467830558087201</v>
      </c>
      <c r="AF547" s="17">
        <v>0.13140549266681001</v>
      </c>
      <c r="AG547" s="17"/>
      <c r="AH547" s="17">
        <v>7.8608819756652001E-2</v>
      </c>
      <c r="AI547" s="17">
        <v>0.296611555782194</v>
      </c>
      <c r="AJ547" s="17"/>
      <c r="AK547" s="17">
        <v>0.29820927318299301</v>
      </c>
      <c r="AL547" s="17">
        <v>0.28255123775234597</v>
      </c>
      <c r="AM547" s="17"/>
      <c r="AN547" s="17">
        <v>0.28930039037281002</v>
      </c>
      <c r="AO547" s="17">
        <v>5.1760517462391298E-2</v>
      </c>
      <c r="AP547" s="17"/>
      <c r="AQ547" s="17">
        <v>0.173603561679916</v>
      </c>
      <c r="AR547" s="17">
        <v>0.31871020154830698</v>
      </c>
      <c r="AS547" s="17"/>
      <c r="AT547" s="17">
        <v>0.431026578918079</v>
      </c>
      <c r="AU547" s="17">
        <v>0.24090662273674601</v>
      </c>
      <c r="AV547" s="17">
        <v>0.13242577499484001</v>
      </c>
      <c r="AW547" s="17">
        <v>3.6466537998951103E-2</v>
      </c>
      <c r="AX547" s="17"/>
      <c r="AY547" s="17">
        <v>0.115964221908752</v>
      </c>
      <c r="AZ547" s="17">
        <v>0.30949428790224998</v>
      </c>
      <c r="BA547" s="17"/>
      <c r="BB547" s="17">
        <v>0.35664247406334298</v>
      </c>
      <c r="BC547" s="17">
        <v>0.274056770422064</v>
      </c>
      <c r="BD547" s="17"/>
      <c r="BE547" s="17">
        <v>0.26847320285306298</v>
      </c>
      <c r="BF547" s="17">
        <v>0.29037748771259603</v>
      </c>
      <c r="BG547" s="17"/>
      <c r="BH547" s="17">
        <v>0.26722347341552799</v>
      </c>
      <c r="BI547" s="17">
        <v>0.29050784992878598</v>
      </c>
      <c r="BJ547" s="17"/>
      <c r="BK547" s="17">
        <v>0.20357059509882</v>
      </c>
      <c r="BL547" s="17">
        <v>0.29428942008009501</v>
      </c>
      <c r="BM547" s="17"/>
      <c r="BN547" s="17">
        <v>0.154202297208693</v>
      </c>
      <c r="BO547" s="17">
        <v>0.29168406422961402</v>
      </c>
      <c r="BP547" s="17"/>
      <c r="BQ547" s="17">
        <v>0.135208402492836</v>
      </c>
      <c r="BR547" s="17">
        <v>0.29276582966188303</v>
      </c>
      <c r="BS547" s="17"/>
      <c r="BT547" s="17">
        <v>0.19871032829441701</v>
      </c>
      <c r="BU547" s="17">
        <v>0.29598440090114497</v>
      </c>
      <c r="BV547" s="17"/>
      <c r="BW547" s="17">
        <v>0.13405865353063201</v>
      </c>
      <c r="BX547" s="17">
        <v>0.368312485605504</v>
      </c>
      <c r="BY547" s="17"/>
      <c r="BZ547" s="17">
        <v>0.13405865353063201</v>
      </c>
      <c r="CA547" s="17">
        <v>0.368312485605504</v>
      </c>
    </row>
    <row r="548" spans="2:79" x14ac:dyDescent="0.25">
      <c r="B548" t="s">
        <v>75</v>
      </c>
      <c r="C548" s="17">
        <v>2.2564448975239501E-2</v>
      </c>
      <c r="D548" s="17">
        <v>1.44826416620457E-2</v>
      </c>
      <c r="E548" s="17">
        <v>2.8430238605647699E-2</v>
      </c>
      <c r="F548" s="17">
        <v>2.61191343920333E-2</v>
      </c>
      <c r="G548" s="17">
        <v>2.7011389568930601E-2</v>
      </c>
      <c r="H548" s="17">
        <v>3.0847515850315699E-2</v>
      </c>
      <c r="I548" s="17">
        <v>7.4831797045625502E-3</v>
      </c>
      <c r="J548" s="17">
        <v>1.8612267815187E-2</v>
      </c>
      <c r="K548" s="17">
        <v>2.53378257840138E-2</v>
      </c>
      <c r="L548" s="17">
        <v>3.1300833358628599E-2</v>
      </c>
      <c r="M548" s="17"/>
      <c r="N548" s="17">
        <v>2.1484159167497401E-2</v>
      </c>
      <c r="O548" s="17">
        <v>3.5951863771458599E-2</v>
      </c>
      <c r="P548" s="17">
        <v>3.8351284779862098E-2</v>
      </c>
      <c r="Q548" s="17">
        <v>4.6062032596856102E-2</v>
      </c>
      <c r="R548" s="17"/>
      <c r="S548" s="17">
        <v>2.3513081831115501E-2</v>
      </c>
      <c r="T548" s="17">
        <v>4.94579891877141E-3</v>
      </c>
      <c r="U548" s="17">
        <v>1.53459730581761E-2</v>
      </c>
      <c r="V548" s="17">
        <v>2.4498336720838301E-2</v>
      </c>
      <c r="W548" s="17">
        <v>6.7045452677809599E-3</v>
      </c>
      <c r="X548" s="17">
        <v>1.8426725731053799E-2</v>
      </c>
      <c r="Y548" s="17">
        <v>1.7714896580635402E-2</v>
      </c>
      <c r="Z548" s="17"/>
      <c r="AA548" s="17">
        <v>1.1816616841908E-2</v>
      </c>
      <c r="AB548" s="17">
        <v>2.8123195585619501E-2</v>
      </c>
      <c r="AC548" s="17"/>
      <c r="AD548" s="17">
        <v>4.8536141734355298E-3</v>
      </c>
      <c r="AE548" s="17">
        <v>1.17727780225212E-2</v>
      </c>
      <c r="AF548" s="17">
        <v>1.2763364787631799E-2</v>
      </c>
      <c r="AG548" s="17"/>
      <c r="AH548" s="17">
        <v>6.6090830799979698E-4</v>
      </c>
      <c r="AI548" s="17">
        <v>2.3374963143965699E-2</v>
      </c>
      <c r="AJ548" s="17"/>
      <c r="AK548" s="17">
        <v>2.4728808694761201E-2</v>
      </c>
      <c r="AL548" s="17">
        <v>2.1114606261920899E-2</v>
      </c>
      <c r="AM548" s="17"/>
      <c r="AN548" s="17">
        <v>2.25180718594537E-2</v>
      </c>
      <c r="AO548" s="17">
        <v>4.6062032596856102E-2</v>
      </c>
      <c r="AP548" s="17"/>
      <c r="AQ548" s="17">
        <v>1.9950670222291401E-2</v>
      </c>
      <c r="AR548" s="17">
        <v>2.3242175955773801E-2</v>
      </c>
      <c r="AS548" s="17"/>
      <c r="AT548" s="17">
        <v>3.2837632768305203E-2</v>
      </c>
      <c r="AU548" s="17">
        <v>1.88567839269718E-2</v>
      </c>
      <c r="AV548" s="17">
        <v>1.24370345928305E-2</v>
      </c>
      <c r="AW548" s="17">
        <v>1.39045905058976E-3</v>
      </c>
      <c r="AX548" s="17"/>
      <c r="AY548" s="17">
        <v>1.4451976013487499E-2</v>
      </c>
      <c r="AZ548" s="17">
        <v>2.35340794950239E-2</v>
      </c>
      <c r="BA548" s="17"/>
      <c r="BB548" s="17">
        <v>2.15699161232859E-2</v>
      </c>
      <c r="BC548" s="17">
        <v>2.2781511219980399E-2</v>
      </c>
      <c r="BD548" s="17"/>
      <c r="BE548" s="17">
        <v>1.43960746332962E-2</v>
      </c>
      <c r="BF548" s="17">
        <v>2.3184322798887099E-2</v>
      </c>
      <c r="BG548" s="17"/>
      <c r="BH548" s="17">
        <v>3.66072572911669E-2</v>
      </c>
      <c r="BI548" s="17">
        <v>2.1475696143429E-2</v>
      </c>
      <c r="BJ548" s="17"/>
      <c r="BK548" s="17">
        <v>1.5372176135065099E-2</v>
      </c>
      <c r="BL548" s="17">
        <v>2.3024769386452801E-2</v>
      </c>
      <c r="BM548" s="17"/>
      <c r="BN548" s="17">
        <v>2.8033786731171399E-2</v>
      </c>
      <c r="BO548" s="17">
        <v>2.2448603736949499E-2</v>
      </c>
      <c r="BP548" s="17"/>
      <c r="BQ548" s="17">
        <v>1.18933058289319E-3</v>
      </c>
      <c r="BR548" s="17">
        <v>2.3111731472890001E-2</v>
      </c>
      <c r="BS548" s="17"/>
      <c r="BT548" s="17">
        <v>8.4062814913027292E-3</v>
      </c>
      <c r="BU548" s="17">
        <v>2.3688013604612201E-2</v>
      </c>
      <c r="BV548" s="17"/>
      <c r="BW548" s="17">
        <v>1.1717625327562301E-2</v>
      </c>
      <c r="BX548" s="17">
        <v>2.81345481944641E-2</v>
      </c>
      <c r="BY548" s="17"/>
      <c r="BZ548" s="17">
        <v>1.1717625327562301E-2</v>
      </c>
      <c r="CA548" s="17">
        <v>2.81345481944641E-2</v>
      </c>
    </row>
    <row r="549" spans="2:79" x14ac:dyDescent="0.25">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17"/>
      <c r="AK549" s="17"/>
      <c r="AL549" s="17"/>
      <c r="AM549" s="17"/>
      <c r="AN549" s="17"/>
      <c r="AO549" s="17"/>
      <c r="AP549" s="17"/>
      <c r="AQ549" s="17"/>
      <c r="AR549" s="17"/>
      <c r="AS549" s="17"/>
      <c r="AT549" s="17"/>
      <c r="AU549" s="17"/>
      <c r="AV549" s="17"/>
      <c r="AW549" s="17"/>
      <c r="AX549" s="17"/>
      <c r="AY549" s="17"/>
      <c r="AZ549" s="17"/>
      <c r="BA549" s="17"/>
      <c r="BB549" s="17"/>
      <c r="BC549" s="17"/>
      <c r="BD549" s="17"/>
      <c r="BE549" s="17"/>
      <c r="BF549" s="17"/>
      <c r="BG549" s="17"/>
      <c r="BH549" s="17"/>
      <c r="BI549" s="17"/>
      <c r="BJ549" s="17"/>
      <c r="BK549" s="17"/>
      <c r="BL549" s="17"/>
      <c r="BM549" s="17"/>
      <c r="BN549" s="17"/>
      <c r="BO549" s="17"/>
      <c r="BP549" s="17"/>
      <c r="BQ549" s="17"/>
      <c r="BR549" s="17"/>
      <c r="BS549" s="17"/>
      <c r="BT549" s="17"/>
      <c r="BU549" s="17"/>
      <c r="BV549" s="17"/>
      <c r="BW549" s="17"/>
      <c r="BX549" s="17"/>
      <c r="BY549" s="17"/>
      <c r="BZ549" s="17"/>
      <c r="CA549" s="17"/>
    </row>
    <row r="550" spans="2:79" x14ac:dyDescent="0.25">
      <c r="B550" s="6" t="s">
        <v>323</v>
      </c>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c r="AK550" s="17"/>
      <c r="AL550" s="17"/>
      <c r="AM550" s="17"/>
      <c r="AN550" s="17"/>
      <c r="AO550" s="17"/>
      <c r="AP550" s="17"/>
      <c r="AQ550" s="17"/>
      <c r="AR550" s="17"/>
      <c r="AS550" s="17"/>
      <c r="AT550" s="17"/>
      <c r="AU550" s="17"/>
      <c r="AV550" s="17"/>
      <c r="AW550" s="17"/>
      <c r="AX550" s="17"/>
      <c r="AY550" s="17"/>
      <c r="AZ550" s="17"/>
      <c r="BA550" s="17"/>
      <c r="BB550" s="17"/>
      <c r="BC550" s="17"/>
      <c r="BD550" s="17"/>
      <c r="BE550" s="17"/>
      <c r="BF550" s="17"/>
      <c r="BG550" s="17"/>
      <c r="BH550" s="17"/>
      <c r="BI550" s="17"/>
      <c r="BJ550" s="17"/>
      <c r="BK550" s="17"/>
      <c r="BL550" s="17"/>
      <c r="BM550" s="17"/>
      <c r="BN550" s="17"/>
      <c r="BO550" s="17"/>
      <c r="BP550" s="17"/>
      <c r="BQ550" s="17"/>
      <c r="BR550" s="17"/>
      <c r="BS550" s="17"/>
      <c r="BT550" s="17"/>
      <c r="BU550" s="17"/>
      <c r="BV550" s="17"/>
      <c r="BW550" s="17"/>
      <c r="BX550" s="17"/>
      <c r="BY550" s="17"/>
      <c r="BZ550" s="17"/>
      <c r="CA550" s="17"/>
    </row>
    <row r="551" spans="2:79" x14ac:dyDescent="0.25">
      <c r="B551" s="24" t="s">
        <v>77</v>
      </c>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c r="AK551" s="17"/>
      <c r="AL551" s="17"/>
      <c r="AM551" s="17"/>
      <c r="AN551" s="17"/>
      <c r="AO551" s="17"/>
      <c r="AP551" s="17"/>
      <c r="AQ551" s="17"/>
      <c r="AR551" s="17"/>
      <c r="AS551" s="17"/>
      <c r="AT551" s="17"/>
      <c r="AU551" s="17"/>
      <c r="AV551" s="17"/>
      <c r="AW551" s="17"/>
      <c r="AX551" s="17"/>
      <c r="AY551" s="17"/>
      <c r="AZ551" s="17"/>
      <c r="BA551" s="17"/>
      <c r="BB551" s="17"/>
      <c r="BC551" s="17"/>
      <c r="BD551" s="17"/>
      <c r="BE551" s="17"/>
      <c r="BF551" s="17"/>
      <c r="BG551" s="17"/>
      <c r="BH551" s="17"/>
      <c r="BI551" s="17"/>
      <c r="BJ551" s="17"/>
      <c r="BK551" s="17"/>
      <c r="BL551" s="17"/>
      <c r="BM551" s="17"/>
      <c r="BN551" s="17"/>
      <c r="BO551" s="17"/>
      <c r="BP551" s="17"/>
      <c r="BQ551" s="17"/>
      <c r="BR551" s="17"/>
      <c r="BS551" s="17"/>
      <c r="BT551" s="17"/>
      <c r="BU551" s="17"/>
      <c r="BV551" s="17"/>
      <c r="BW551" s="17"/>
      <c r="BX551" s="17"/>
      <c r="BY551" s="17"/>
      <c r="BZ551" s="17"/>
      <c r="CA551" s="17"/>
    </row>
    <row r="552" spans="2:79" x14ac:dyDescent="0.25">
      <c r="B552" t="s">
        <v>315</v>
      </c>
      <c r="C552" s="17">
        <v>0.271606689214131</v>
      </c>
      <c r="D552" s="17">
        <v>0.229516795788102</v>
      </c>
      <c r="E552" s="17">
        <v>0.31120704332805899</v>
      </c>
      <c r="F552" s="17">
        <v>0.30212082466852902</v>
      </c>
      <c r="G552" s="17">
        <v>0.24027837704208099</v>
      </c>
      <c r="H552" s="17">
        <v>0.26296980631608602</v>
      </c>
      <c r="I552" s="17">
        <v>0.30397356686143201</v>
      </c>
      <c r="J552" s="17">
        <v>0.246889220424029</v>
      </c>
      <c r="K552" s="17">
        <v>0.19876052430690799</v>
      </c>
      <c r="L552" s="17">
        <v>0.31147298394581802</v>
      </c>
      <c r="M552" s="17"/>
      <c r="N552" s="17">
        <v>0.27010987338929998</v>
      </c>
      <c r="O552" s="17">
        <v>0.29935234447461401</v>
      </c>
      <c r="P552" s="17">
        <v>0.247708228439633</v>
      </c>
      <c r="Q552" s="17">
        <v>0.249594178830818</v>
      </c>
      <c r="R552" s="17"/>
      <c r="S552" s="17">
        <v>0.29038380011541298</v>
      </c>
      <c r="T552" s="17">
        <v>0.32065807422109999</v>
      </c>
      <c r="U552" s="17">
        <v>0.30883633837315</v>
      </c>
      <c r="V552" s="17">
        <v>0.24487456015156001</v>
      </c>
      <c r="W552" s="17">
        <v>0.32484661609155902</v>
      </c>
      <c r="X552" s="17">
        <v>0.25673565830696599</v>
      </c>
      <c r="Y552" s="17">
        <v>0.27186516974487202</v>
      </c>
      <c r="Z552" s="17"/>
      <c r="AA552" s="17">
        <v>0.22243444667950599</v>
      </c>
      <c r="AB552" s="17">
        <v>0.297038425877234</v>
      </c>
      <c r="AC552" s="17"/>
      <c r="AD552" s="17">
        <v>0.25764317617265903</v>
      </c>
      <c r="AE552" s="17">
        <v>0.20719059393466399</v>
      </c>
      <c r="AF552" s="17">
        <v>0.229723831822993</v>
      </c>
      <c r="AG552" s="17"/>
      <c r="AH552" s="17">
        <v>0.18738110024452201</v>
      </c>
      <c r="AI552" s="17">
        <v>0.27472335579631901</v>
      </c>
      <c r="AJ552" s="17"/>
      <c r="AK552" s="17">
        <v>0.23647352830771601</v>
      </c>
      <c r="AL552" s="17">
        <v>0.29514138951213398</v>
      </c>
      <c r="AM552" s="17"/>
      <c r="AN552" s="17">
        <v>0.271650135244975</v>
      </c>
      <c r="AO552" s="17">
        <v>0.249594178830818</v>
      </c>
      <c r="AP552" s="17"/>
      <c r="AQ552" s="17">
        <v>0.215516460213932</v>
      </c>
      <c r="AR552" s="17">
        <v>0.286150330865095</v>
      </c>
      <c r="AS552" s="17"/>
      <c r="AT552" s="17">
        <v>0.27280207583555199</v>
      </c>
      <c r="AU552" s="17">
        <v>0.29026464319040501</v>
      </c>
      <c r="AV552" s="17">
        <v>0.24873488265389401</v>
      </c>
      <c r="AW552" s="17">
        <v>0.12541857706019999</v>
      </c>
      <c r="AX552" s="17"/>
      <c r="AY552" s="17">
        <v>0.28450612931971597</v>
      </c>
      <c r="AZ552" s="17">
        <v>0.27006490400591199</v>
      </c>
      <c r="BA552" s="17"/>
      <c r="BB552" s="17">
        <v>0.32566648756564098</v>
      </c>
      <c r="BC552" s="17">
        <v>0.25982767467760398</v>
      </c>
      <c r="BD552" s="17"/>
      <c r="BE552" s="17">
        <v>0.19390931520462401</v>
      </c>
      <c r="BF552" s="17">
        <v>0.27750291364000501</v>
      </c>
      <c r="BG552" s="17"/>
      <c r="BH552" s="17">
        <v>0.25430145533454901</v>
      </c>
      <c r="BI552" s="17">
        <v>0.27294838112985398</v>
      </c>
      <c r="BJ552" s="17"/>
      <c r="BK552" s="17">
        <v>0.321913064932074</v>
      </c>
      <c r="BL552" s="17">
        <v>0.26838697660426097</v>
      </c>
      <c r="BM552" s="17"/>
      <c r="BN552" s="17">
        <v>0.209336943925436</v>
      </c>
      <c r="BO552" s="17">
        <v>0.27292561552717498</v>
      </c>
      <c r="BP552" s="17"/>
      <c r="BQ552" s="17">
        <v>0.191717218701109</v>
      </c>
      <c r="BR552" s="17">
        <v>0.27365215666632497</v>
      </c>
      <c r="BS552" s="17"/>
      <c r="BT552" s="17">
        <v>0.25535548087367199</v>
      </c>
      <c r="BU552" s="17">
        <v>0.27289635349424501</v>
      </c>
      <c r="BV552" s="17"/>
      <c r="BW552" s="17">
        <v>0.222320395067864</v>
      </c>
      <c r="BX552" s="17">
        <v>0.29691636119366699</v>
      </c>
      <c r="BY552" s="17"/>
      <c r="BZ552" s="17">
        <v>0.222320395067864</v>
      </c>
      <c r="CA552" s="17">
        <v>0.29691636119366699</v>
      </c>
    </row>
    <row r="553" spans="2:79" x14ac:dyDescent="0.25">
      <c r="B553" t="s">
        <v>316</v>
      </c>
      <c r="C553" s="17">
        <v>0.23477660270018899</v>
      </c>
      <c r="D553" s="17">
        <v>0.28745135255494197</v>
      </c>
      <c r="E553" s="17">
        <v>0.21212390007629001</v>
      </c>
      <c r="F553" s="17">
        <v>0.28484925763841801</v>
      </c>
      <c r="G553" s="17">
        <v>0.13373822838362601</v>
      </c>
      <c r="H553" s="17">
        <v>0.247662053806396</v>
      </c>
      <c r="I553" s="17">
        <v>0.31985010497327299</v>
      </c>
      <c r="J553" s="17">
        <v>0.14228865799087401</v>
      </c>
      <c r="K553" s="17">
        <v>0.128579688936549</v>
      </c>
      <c r="L553" s="17">
        <v>0.22431321614320199</v>
      </c>
      <c r="M553" s="17"/>
      <c r="N553" s="17">
        <v>0.22011619486210801</v>
      </c>
      <c r="O553" s="17">
        <v>0.39846744646586602</v>
      </c>
      <c r="P553" s="17">
        <v>0.55141151070567496</v>
      </c>
      <c r="Q553" s="17">
        <v>0.59696559711596398</v>
      </c>
      <c r="R553" s="17"/>
      <c r="S553" s="17">
        <v>0.214987434238741</v>
      </c>
      <c r="T553" s="17">
        <v>0.30322645825775102</v>
      </c>
      <c r="U553" s="17">
        <v>0.32519339038449802</v>
      </c>
      <c r="V553" s="17">
        <v>0.200011832926868</v>
      </c>
      <c r="W553" s="17">
        <v>0.27552394264296098</v>
      </c>
      <c r="X553" s="17">
        <v>0.31662253914759902</v>
      </c>
      <c r="Y553" s="17">
        <v>0.25521372496705003</v>
      </c>
      <c r="Z553" s="17"/>
      <c r="AA553" s="17">
        <v>0.41293145485634097</v>
      </c>
      <c r="AB553" s="17">
        <v>0.14263544639439399</v>
      </c>
      <c r="AC553" s="17"/>
      <c r="AD553" s="17">
        <v>0.434670494255946</v>
      </c>
      <c r="AE553" s="17">
        <v>0.46087572779053898</v>
      </c>
      <c r="AF553" s="17">
        <v>0.37922624008097799</v>
      </c>
      <c r="AG553" s="17"/>
      <c r="AH553" s="17">
        <v>0.62574947857077101</v>
      </c>
      <c r="AI553" s="17">
        <v>0.220309121835112</v>
      </c>
      <c r="AJ553" s="17"/>
      <c r="AK553" s="17">
        <v>0.26986534685819302</v>
      </c>
      <c r="AL553" s="17">
        <v>0.21127165591240499</v>
      </c>
      <c r="AM553" s="17"/>
      <c r="AN553" s="17">
        <v>0.23406175128393999</v>
      </c>
      <c r="AO553" s="17">
        <v>0.59696559711596398</v>
      </c>
      <c r="AP553" s="17"/>
      <c r="AQ553" s="17">
        <v>0.36037682373621199</v>
      </c>
      <c r="AR553" s="17">
        <v>0.202209707563724</v>
      </c>
      <c r="AS553" s="17"/>
      <c r="AT553" s="17">
        <v>7.9298753108909201E-2</v>
      </c>
      <c r="AU553" s="17">
        <v>0.22578024407247599</v>
      </c>
      <c r="AV553" s="17">
        <v>0.49748924994432397</v>
      </c>
      <c r="AW553" s="17">
        <v>0.800290575521443</v>
      </c>
      <c r="AX553" s="17"/>
      <c r="AY553" s="17">
        <v>0.30859997401309802</v>
      </c>
      <c r="AZ553" s="17">
        <v>0.225952980823623</v>
      </c>
      <c r="BA553" s="17"/>
      <c r="BB553" s="17">
        <v>0.37315751105940098</v>
      </c>
      <c r="BC553" s="17">
        <v>0.20460564432074699</v>
      </c>
      <c r="BD553" s="17"/>
      <c r="BE553" s="17">
        <v>0.24314896217913801</v>
      </c>
      <c r="BF553" s="17">
        <v>0.234141249046462</v>
      </c>
      <c r="BG553" s="17"/>
      <c r="BH553" s="17">
        <v>0.28782820510203699</v>
      </c>
      <c r="BI553" s="17">
        <v>0.230663459442257</v>
      </c>
      <c r="BJ553" s="17"/>
      <c r="BK553" s="17">
        <v>0.40422952590686601</v>
      </c>
      <c r="BL553" s="17">
        <v>0.223931263399923</v>
      </c>
      <c r="BM553" s="17"/>
      <c r="BN553" s="17">
        <v>0.49836031811763298</v>
      </c>
      <c r="BO553" s="17">
        <v>0.22919367480571601</v>
      </c>
      <c r="BP553" s="17"/>
      <c r="BQ553" s="17">
        <v>0.50905878738603605</v>
      </c>
      <c r="BR553" s="17">
        <v>0.22775395906656901</v>
      </c>
      <c r="BS553" s="17"/>
      <c r="BT553" s="17">
        <v>0.29710273648980501</v>
      </c>
      <c r="BU553" s="17">
        <v>0.22983052196685899</v>
      </c>
      <c r="BV553" s="17"/>
      <c r="BW553" s="17">
        <v>0.41191476212635197</v>
      </c>
      <c r="BX553" s="17">
        <v>0.143811988951182</v>
      </c>
      <c r="BY553" s="17"/>
      <c r="BZ553" s="17">
        <v>0.41191476212635197</v>
      </c>
      <c r="CA553" s="17">
        <v>0.143811988951182</v>
      </c>
    </row>
    <row r="554" spans="2:79" x14ac:dyDescent="0.25">
      <c r="B554" t="s">
        <v>317</v>
      </c>
      <c r="C554" s="17">
        <v>0.45995033430042798</v>
      </c>
      <c r="D554" s="17">
        <v>0.44957489300445103</v>
      </c>
      <c r="E554" s="17">
        <v>0.43762605210796501</v>
      </c>
      <c r="F554" s="17">
        <v>0.38106611151661102</v>
      </c>
      <c r="G554" s="17">
        <v>0.60315627344237299</v>
      </c>
      <c r="H554" s="17">
        <v>0.43457558183039802</v>
      </c>
      <c r="I554" s="17">
        <v>0.358192389892241</v>
      </c>
      <c r="J554" s="17">
        <v>0.57757822086461996</v>
      </c>
      <c r="K554" s="17">
        <v>0.63550798738345804</v>
      </c>
      <c r="L554" s="17">
        <v>0.42506420655199401</v>
      </c>
      <c r="M554" s="17"/>
      <c r="N554" s="17">
        <v>0.47761920077428599</v>
      </c>
      <c r="O554" s="17">
        <v>0.24862326892105799</v>
      </c>
      <c r="P554" s="17">
        <v>0.15266428835266899</v>
      </c>
      <c r="Q554" s="17">
        <v>8.4995330235526398E-2</v>
      </c>
      <c r="R554" s="17"/>
      <c r="S554" s="17">
        <v>0.45755234026714597</v>
      </c>
      <c r="T554" s="17">
        <v>0.36742284204943798</v>
      </c>
      <c r="U554" s="17">
        <v>0.31820972113797802</v>
      </c>
      <c r="V554" s="17">
        <v>0.53008062860888205</v>
      </c>
      <c r="W554" s="17">
        <v>0.37420462136822003</v>
      </c>
      <c r="X554" s="17">
        <v>0.40423113402270799</v>
      </c>
      <c r="Y554" s="17">
        <v>0.44137901440820898</v>
      </c>
      <c r="Z554" s="17"/>
      <c r="AA554" s="17">
        <v>0.34783072847816998</v>
      </c>
      <c r="AB554" s="17">
        <v>0.51793825885023503</v>
      </c>
      <c r="AC554" s="17"/>
      <c r="AD554" s="17">
        <v>0.30065971031972599</v>
      </c>
      <c r="AE554" s="17">
        <v>0.31623266372216502</v>
      </c>
      <c r="AF554" s="17">
        <v>0.37172559293933799</v>
      </c>
      <c r="AG554" s="17"/>
      <c r="AH554" s="17">
        <v>0.184685971466856</v>
      </c>
      <c r="AI554" s="17">
        <v>0.47013616085748799</v>
      </c>
      <c r="AJ554" s="17"/>
      <c r="AK554" s="17">
        <v>0.44743769030375902</v>
      </c>
      <c r="AL554" s="17">
        <v>0.46833219687128003</v>
      </c>
      <c r="AM554" s="17"/>
      <c r="AN554" s="17">
        <v>0.46069038195460399</v>
      </c>
      <c r="AO554" s="17">
        <v>8.4995330235526398E-2</v>
      </c>
      <c r="AP554" s="17"/>
      <c r="AQ554" s="17">
        <v>0.383959577155637</v>
      </c>
      <c r="AR554" s="17">
        <v>0.47965398608433102</v>
      </c>
      <c r="AS554" s="17"/>
      <c r="AT554" s="17">
        <v>0.59832615714003901</v>
      </c>
      <c r="AU554" s="17">
        <v>0.45551749860952601</v>
      </c>
      <c r="AV554" s="17">
        <v>0.236909083361415</v>
      </c>
      <c r="AW554" s="17">
        <v>7.3054356092912207E-2</v>
      </c>
      <c r="AX554" s="17"/>
      <c r="AY554" s="17">
        <v>0.39486122098281801</v>
      </c>
      <c r="AZ554" s="17">
        <v>0.46773000778298002</v>
      </c>
      <c r="BA554" s="17"/>
      <c r="BB554" s="17">
        <v>0.270494320599383</v>
      </c>
      <c r="BC554" s="17">
        <v>0.50124933239592195</v>
      </c>
      <c r="BD554" s="17"/>
      <c r="BE554" s="17">
        <v>0.54003172482053696</v>
      </c>
      <c r="BF554" s="17">
        <v>0.45387319389688202</v>
      </c>
      <c r="BG554" s="17"/>
      <c r="BH554" s="17">
        <v>0.38651613582661298</v>
      </c>
      <c r="BI554" s="17">
        <v>0.46564376041160099</v>
      </c>
      <c r="BJ554" s="17"/>
      <c r="BK554" s="17">
        <v>0.25185452653574802</v>
      </c>
      <c r="BL554" s="17">
        <v>0.47326889853327098</v>
      </c>
      <c r="BM554" s="17"/>
      <c r="BN554" s="17">
        <v>0.25122420624506903</v>
      </c>
      <c r="BO554" s="17">
        <v>0.46437133170833</v>
      </c>
      <c r="BP554" s="17"/>
      <c r="BQ554" s="17">
        <v>0.28868932522496599</v>
      </c>
      <c r="BR554" s="17">
        <v>0.46433525283405003</v>
      </c>
      <c r="BS554" s="17"/>
      <c r="BT554" s="17">
        <v>0.44320633281282701</v>
      </c>
      <c r="BU554" s="17">
        <v>0.46127910568605901</v>
      </c>
      <c r="BV554" s="17"/>
      <c r="BW554" s="17">
        <v>0.34911327665707897</v>
      </c>
      <c r="BX554" s="17">
        <v>0.51686777191107602</v>
      </c>
      <c r="BY554" s="17"/>
      <c r="BZ554" s="17">
        <v>0.34911327665707897</v>
      </c>
      <c r="CA554" s="17">
        <v>0.51686777191107602</v>
      </c>
    </row>
    <row r="555" spans="2:79" x14ac:dyDescent="0.25">
      <c r="B555" t="s">
        <v>75</v>
      </c>
      <c r="C555" s="17">
        <v>3.3666373785251801E-2</v>
      </c>
      <c r="D555" s="17">
        <v>3.3456958652504899E-2</v>
      </c>
      <c r="E555" s="17">
        <v>3.90430044876863E-2</v>
      </c>
      <c r="F555" s="17">
        <v>3.1963806176441699E-2</v>
      </c>
      <c r="G555" s="17">
        <v>2.2827121131920002E-2</v>
      </c>
      <c r="H555" s="17">
        <v>5.4792558047120597E-2</v>
      </c>
      <c r="I555" s="17">
        <v>1.79839382730544E-2</v>
      </c>
      <c r="J555" s="17">
        <v>3.3243900720476997E-2</v>
      </c>
      <c r="K555" s="17">
        <v>3.7151799373084597E-2</v>
      </c>
      <c r="L555" s="17">
        <v>3.91495933589859E-2</v>
      </c>
      <c r="M555" s="17"/>
      <c r="N555" s="17">
        <v>3.2154730974306302E-2</v>
      </c>
      <c r="O555" s="17">
        <v>5.35569401384621E-2</v>
      </c>
      <c r="P555" s="17">
        <v>4.8215972502022898E-2</v>
      </c>
      <c r="Q555" s="17">
        <v>6.8444893817691893E-2</v>
      </c>
      <c r="R555" s="17"/>
      <c r="S555" s="17">
        <v>3.7076425378699499E-2</v>
      </c>
      <c r="T555" s="17">
        <v>8.6926254717105793E-3</v>
      </c>
      <c r="U555" s="17">
        <v>4.7760550104374702E-2</v>
      </c>
      <c r="V555" s="17">
        <v>2.5032978312689899E-2</v>
      </c>
      <c r="W555" s="17">
        <v>2.542481989726E-2</v>
      </c>
      <c r="X555" s="17">
        <v>2.2410668522726999E-2</v>
      </c>
      <c r="Y555" s="17">
        <v>3.1542090879868902E-2</v>
      </c>
      <c r="Z555" s="17"/>
      <c r="AA555" s="17">
        <v>1.6803369985982999E-2</v>
      </c>
      <c r="AB555" s="17">
        <v>4.2387868878137398E-2</v>
      </c>
      <c r="AC555" s="17"/>
      <c r="AD555" s="17">
        <v>7.0266192516688303E-3</v>
      </c>
      <c r="AE555" s="17">
        <v>1.5701014552633199E-2</v>
      </c>
      <c r="AF555" s="17">
        <v>1.9324335156690998E-2</v>
      </c>
      <c r="AG555" s="17"/>
      <c r="AH555" s="17">
        <v>2.1834497178511601E-3</v>
      </c>
      <c r="AI555" s="17">
        <v>3.4831361511082098E-2</v>
      </c>
      <c r="AJ555" s="17"/>
      <c r="AK555" s="17">
        <v>4.6223434530331703E-2</v>
      </c>
      <c r="AL555" s="17">
        <v>2.5254757704180002E-2</v>
      </c>
      <c r="AM555" s="17"/>
      <c r="AN555" s="17">
        <v>3.3597731516481599E-2</v>
      </c>
      <c r="AO555" s="17">
        <v>6.8444893817691893E-2</v>
      </c>
      <c r="AP555" s="17"/>
      <c r="AQ555" s="17">
        <v>4.0147138894219399E-2</v>
      </c>
      <c r="AR555" s="17">
        <v>3.1985975486849998E-2</v>
      </c>
      <c r="AS555" s="17"/>
      <c r="AT555" s="17">
        <v>4.9573013915500598E-2</v>
      </c>
      <c r="AU555" s="17">
        <v>2.8437614127592999E-2</v>
      </c>
      <c r="AV555" s="17">
        <v>1.6866784040366602E-2</v>
      </c>
      <c r="AW555" s="17">
        <v>1.2364913254445499E-3</v>
      </c>
      <c r="AX555" s="17"/>
      <c r="AY555" s="17">
        <v>1.2032675684368501E-2</v>
      </c>
      <c r="AZ555" s="17">
        <v>3.6252107387485903E-2</v>
      </c>
      <c r="BA555" s="17"/>
      <c r="BB555" s="17">
        <v>3.0681680775574399E-2</v>
      </c>
      <c r="BC555" s="17">
        <v>3.4317348605727403E-2</v>
      </c>
      <c r="BD555" s="17"/>
      <c r="BE555" s="17">
        <v>2.2909997795701399E-2</v>
      </c>
      <c r="BF555" s="17">
        <v>3.4482643416651498E-2</v>
      </c>
      <c r="BG555" s="17"/>
      <c r="BH555" s="17">
        <v>7.1354203736801194E-2</v>
      </c>
      <c r="BI555" s="17">
        <v>3.0744399016287501E-2</v>
      </c>
      <c r="BJ555" s="17"/>
      <c r="BK555" s="17">
        <v>2.2002882625311901E-2</v>
      </c>
      <c r="BL555" s="17">
        <v>3.4412861462545602E-2</v>
      </c>
      <c r="BM555" s="17"/>
      <c r="BN555" s="17">
        <v>4.1078531711862397E-2</v>
      </c>
      <c r="BO555" s="17">
        <v>3.3509377958779001E-2</v>
      </c>
      <c r="BP555" s="17"/>
      <c r="BQ555" s="17">
        <v>1.05346686878887E-2</v>
      </c>
      <c r="BR555" s="17">
        <v>3.4258631433056498E-2</v>
      </c>
      <c r="BS555" s="17"/>
      <c r="BT555" s="17">
        <v>4.3354498236961702E-3</v>
      </c>
      <c r="BU555" s="17">
        <v>3.5994018852836401E-2</v>
      </c>
      <c r="BV555" s="17"/>
      <c r="BW555" s="17">
        <v>1.6651566148704201E-2</v>
      </c>
      <c r="BX555" s="17">
        <v>4.2403877944073902E-2</v>
      </c>
      <c r="BY555" s="17"/>
      <c r="BZ555" s="17">
        <v>1.6651566148704201E-2</v>
      </c>
      <c r="CA555" s="17">
        <v>4.2403877944073902E-2</v>
      </c>
    </row>
    <row r="556" spans="2:79" x14ac:dyDescent="0.25">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c r="AJ556" s="17"/>
      <c r="AK556" s="17"/>
      <c r="AL556" s="17"/>
      <c r="AM556" s="17"/>
      <c r="AN556" s="17"/>
      <c r="AO556" s="17"/>
      <c r="AP556" s="17"/>
      <c r="AQ556" s="17"/>
      <c r="AR556" s="17"/>
      <c r="AS556" s="17"/>
      <c r="AT556" s="17"/>
      <c r="AU556" s="17"/>
      <c r="AV556" s="17"/>
      <c r="AW556" s="17"/>
      <c r="AX556" s="17"/>
      <c r="AY556" s="17"/>
      <c r="AZ556" s="17"/>
      <c r="BA556" s="17"/>
      <c r="BB556" s="17"/>
      <c r="BC556" s="17"/>
      <c r="BD556" s="17"/>
      <c r="BE556" s="17"/>
      <c r="BF556" s="17"/>
      <c r="BG556" s="17"/>
      <c r="BH556" s="17"/>
      <c r="BI556" s="17"/>
      <c r="BJ556" s="17"/>
      <c r="BK556" s="17"/>
      <c r="BL556" s="17"/>
      <c r="BM556" s="17"/>
      <c r="BN556" s="17"/>
      <c r="BO556" s="17"/>
      <c r="BP556" s="17"/>
      <c r="BQ556" s="17"/>
      <c r="BR556" s="17"/>
      <c r="BS556" s="17"/>
      <c r="BT556" s="17"/>
      <c r="BU556" s="17"/>
      <c r="BV556" s="17"/>
      <c r="BW556" s="17"/>
      <c r="BX556" s="17"/>
      <c r="BY556" s="17"/>
      <c r="BZ556" s="17"/>
      <c r="CA556" s="17"/>
    </row>
    <row r="557" spans="2:79" x14ac:dyDescent="0.25">
      <c r="B557" s="6" t="s">
        <v>324</v>
      </c>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c r="AJ557" s="17"/>
      <c r="AK557" s="17"/>
      <c r="AL557" s="17"/>
      <c r="AM557" s="17"/>
      <c r="AN557" s="17"/>
      <c r="AO557" s="17"/>
      <c r="AP557" s="17"/>
      <c r="AQ557" s="17"/>
      <c r="AR557" s="17"/>
      <c r="AS557" s="17"/>
      <c r="AT557" s="17"/>
      <c r="AU557" s="17"/>
      <c r="AV557" s="17"/>
      <c r="AW557" s="17"/>
      <c r="AX557" s="17"/>
      <c r="AY557" s="17"/>
      <c r="AZ557" s="17"/>
      <c r="BA557" s="17"/>
      <c r="BB557" s="17"/>
      <c r="BC557" s="17"/>
      <c r="BD557" s="17"/>
      <c r="BE557" s="17"/>
      <c r="BF557" s="17"/>
      <c r="BG557" s="17"/>
      <c r="BH557" s="17"/>
      <c r="BI557" s="17"/>
      <c r="BJ557" s="17"/>
      <c r="BK557" s="17"/>
      <c r="BL557" s="17"/>
      <c r="BM557" s="17"/>
      <c r="BN557" s="17"/>
      <c r="BO557" s="17"/>
      <c r="BP557" s="17"/>
      <c r="BQ557" s="17"/>
      <c r="BR557" s="17"/>
      <c r="BS557" s="17"/>
      <c r="BT557" s="17"/>
      <c r="BU557" s="17"/>
      <c r="BV557" s="17"/>
      <c r="BW557" s="17"/>
      <c r="BX557" s="17"/>
      <c r="BY557" s="17"/>
      <c r="BZ557" s="17"/>
      <c r="CA557" s="17"/>
    </row>
    <row r="558" spans="2:79" x14ac:dyDescent="0.25">
      <c r="B558" s="24" t="s">
        <v>77</v>
      </c>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c r="AK558" s="17"/>
      <c r="AL558" s="17"/>
      <c r="AM558" s="17"/>
      <c r="AN558" s="17"/>
      <c r="AO558" s="17"/>
      <c r="AP558" s="17"/>
      <c r="AQ558" s="17"/>
      <c r="AR558" s="17"/>
      <c r="AS558" s="17"/>
      <c r="AT558" s="17"/>
      <c r="AU558" s="17"/>
      <c r="AV558" s="17"/>
      <c r="AW558" s="17"/>
      <c r="AX558" s="17"/>
      <c r="AY558" s="17"/>
      <c r="AZ558" s="17"/>
      <c r="BA558" s="17"/>
      <c r="BB558" s="17"/>
      <c r="BC558" s="17"/>
      <c r="BD558" s="17"/>
      <c r="BE558" s="17"/>
      <c r="BF558" s="17"/>
      <c r="BG558" s="17"/>
      <c r="BH558" s="17"/>
      <c r="BI558" s="17"/>
      <c r="BJ558" s="17"/>
      <c r="BK558" s="17"/>
      <c r="BL558" s="17"/>
      <c r="BM558" s="17"/>
      <c r="BN558" s="17"/>
      <c r="BO558" s="17"/>
      <c r="BP558" s="17"/>
      <c r="BQ558" s="17"/>
      <c r="BR558" s="17"/>
      <c r="BS558" s="17"/>
      <c r="BT558" s="17"/>
      <c r="BU558" s="17"/>
      <c r="BV558" s="17"/>
      <c r="BW558" s="17"/>
      <c r="BX558" s="17"/>
      <c r="BY558" s="17"/>
      <c r="BZ558" s="17"/>
      <c r="CA558" s="17"/>
    </row>
    <row r="559" spans="2:79" x14ac:dyDescent="0.25">
      <c r="B559" t="s">
        <v>315</v>
      </c>
      <c r="C559" s="17">
        <v>0.25623179139520103</v>
      </c>
      <c r="D559" s="17">
        <v>0.26977843244497202</v>
      </c>
      <c r="E559" s="17">
        <v>0.32195921250828102</v>
      </c>
      <c r="F559" s="17">
        <v>0.243649098817285</v>
      </c>
      <c r="G559" s="17">
        <v>0.21127963877521599</v>
      </c>
      <c r="H559" s="17">
        <v>0.26253890900060101</v>
      </c>
      <c r="I559" s="17">
        <v>0.23007782239230301</v>
      </c>
      <c r="J559" s="17">
        <v>0.30945123633514798</v>
      </c>
      <c r="K559" s="17">
        <v>0.19716263844356099</v>
      </c>
      <c r="L559" s="17">
        <v>0.21656700323686501</v>
      </c>
      <c r="M559" s="17"/>
      <c r="N559" s="17">
        <v>0.25644081007709202</v>
      </c>
      <c r="O559" s="17">
        <v>0.25402260590792303</v>
      </c>
      <c r="P559" s="17">
        <v>0.261640980376948</v>
      </c>
      <c r="Q559" s="17">
        <v>0.198366240693509</v>
      </c>
      <c r="R559" s="17"/>
      <c r="S559" s="17">
        <v>0.26914732609943398</v>
      </c>
      <c r="T559" s="17">
        <v>0.30116831055944498</v>
      </c>
      <c r="U559" s="17">
        <v>0.30156293827761499</v>
      </c>
      <c r="V559" s="17">
        <v>0.25829721267967398</v>
      </c>
      <c r="W559" s="17">
        <v>0.24514261296895801</v>
      </c>
      <c r="X559" s="17">
        <v>0.22277058129111799</v>
      </c>
      <c r="Y559" s="17">
        <v>0.247357905950993</v>
      </c>
      <c r="Z559" s="17"/>
      <c r="AA559" s="17">
        <v>0.20137853353908899</v>
      </c>
      <c r="AB559" s="17">
        <v>0.28460173217891899</v>
      </c>
      <c r="AC559" s="17"/>
      <c r="AD559" s="17">
        <v>0.222745217569117</v>
      </c>
      <c r="AE559" s="17">
        <v>0.24373106883055201</v>
      </c>
      <c r="AF559" s="17">
        <v>0.194160987075219</v>
      </c>
      <c r="AG559" s="17"/>
      <c r="AH559" s="17">
        <v>0.16072249227820701</v>
      </c>
      <c r="AI559" s="17">
        <v>0.25976599809517997</v>
      </c>
      <c r="AJ559" s="17"/>
      <c r="AK559" s="17">
        <v>0.21946919864113401</v>
      </c>
      <c r="AL559" s="17">
        <v>0.28085800151472801</v>
      </c>
      <c r="AM559" s="17"/>
      <c r="AN559" s="17">
        <v>0.25634600047252998</v>
      </c>
      <c r="AO559" s="17">
        <v>0.198366240693509</v>
      </c>
      <c r="AP559" s="17"/>
      <c r="AQ559" s="17">
        <v>0.22578929094324199</v>
      </c>
      <c r="AR559" s="17">
        <v>0.26412523068800597</v>
      </c>
      <c r="AS559" s="17"/>
      <c r="AT559" s="17">
        <v>0.27085772674177599</v>
      </c>
      <c r="AU559" s="17">
        <v>0.28089802192774099</v>
      </c>
      <c r="AV559" s="17">
        <v>0.19581298427635699</v>
      </c>
      <c r="AW559" s="17">
        <v>7.5319841357099002E-2</v>
      </c>
      <c r="AX559" s="17"/>
      <c r="AY559" s="17">
        <v>0.26694879153499801</v>
      </c>
      <c r="AZ559" s="17">
        <v>0.25495085887745</v>
      </c>
      <c r="BA559" s="17"/>
      <c r="BB559" s="17">
        <v>0.25464201691260402</v>
      </c>
      <c r="BC559" s="17">
        <v>0.25656844474606799</v>
      </c>
      <c r="BD559" s="17"/>
      <c r="BE559" s="17">
        <v>0.20684696956957199</v>
      </c>
      <c r="BF559" s="17">
        <v>0.25997945978718601</v>
      </c>
      <c r="BG559" s="17"/>
      <c r="BH559" s="17">
        <v>0.24117909442632099</v>
      </c>
      <c r="BI559" s="17">
        <v>0.25739884189411399</v>
      </c>
      <c r="BJ559" s="17"/>
      <c r="BK559" s="17">
        <v>0.315340293850155</v>
      </c>
      <c r="BL559" s="17">
        <v>0.25244872437857102</v>
      </c>
      <c r="BM559" s="17"/>
      <c r="BN559" s="17">
        <v>0.334564737622153</v>
      </c>
      <c r="BO559" s="17">
        <v>0.25457263278650499</v>
      </c>
      <c r="BP559" s="17"/>
      <c r="BQ559" s="17">
        <v>0.20357432002618001</v>
      </c>
      <c r="BR559" s="17">
        <v>0.25758001842823203</v>
      </c>
      <c r="BS559" s="17"/>
      <c r="BT559" s="17">
        <v>0.262188568428951</v>
      </c>
      <c r="BU559" s="17">
        <v>0.25575907315763402</v>
      </c>
      <c r="BV559" s="17"/>
      <c r="BW559" s="17">
        <v>0.201423395629342</v>
      </c>
      <c r="BX559" s="17">
        <v>0.28437719251709898</v>
      </c>
      <c r="BY559" s="17"/>
      <c r="BZ559" s="17">
        <v>0.201423395629342</v>
      </c>
      <c r="CA559" s="17">
        <v>0.28437719251709898</v>
      </c>
    </row>
    <row r="560" spans="2:79" x14ac:dyDescent="0.25">
      <c r="B560" t="s">
        <v>316</v>
      </c>
      <c r="C560" s="17">
        <v>0.311114930684808</v>
      </c>
      <c r="D560" s="17">
        <v>0.29095153414191699</v>
      </c>
      <c r="E560" s="17">
        <v>0.22342478960794901</v>
      </c>
      <c r="F560" s="17">
        <v>0.43155192387876901</v>
      </c>
      <c r="G560" s="17">
        <v>0.21585713763821901</v>
      </c>
      <c r="H560" s="17">
        <v>0.34250470229561603</v>
      </c>
      <c r="I560" s="17">
        <v>0.40199272036051598</v>
      </c>
      <c r="J560" s="17">
        <v>0.23783006806944701</v>
      </c>
      <c r="K560" s="17">
        <v>0.24149169526742501</v>
      </c>
      <c r="L560" s="17">
        <v>0.36068875273141299</v>
      </c>
      <c r="M560" s="17"/>
      <c r="N560" s="17">
        <v>0.294970485164886</v>
      </c>
      <c r="O560" s="17">
        <v>0.50620069749296404</v>
      </c>
      <c r="P560" s="17">
        <v>0.57370890975347799</v>
      </c>
      <c r="Q560" s="17">
        <v>0.682653288078378</v>
      </c>
      <c r="R560" s="17"/>
      <c r="S560" s="17">
        <v>0.30880734149077499</v>
      </c>
      <c r="T560" s="17">
        <v>0.30812874143983099</v>
      </c>
      <c r="U560" s="17">
        <v>0.40975242943868001</v>
      </c>
      <c r="V560" s="17">
        <v>0.25906279918157799</v>
      </c>
      <c r="W560" s="17">
        <v>0.38996244601477298</v>
      </c>
      <c r="X560" s="17">
        <v>0.42955851266213202</v>
      </c>
      <c r="Y560" s="17">
        <v>0.33954448704961998</v>
      </c>
      <c r="Z560" s="17"/>
      <c r="AA560" s="17">
        <v>0.52682812061812201</v>
      </c>
      <c r="AB560" s="17">
        <v>0.199548714495276</v>
      </c>
      <c r="AC560" s="17"/>
      <c r="AD560" s="17">
        <v>0.55885380247167105</v>
      </c>
      <c r="AE560" s="17">
        <v>0.54148737933664604</v>
      </c>
      <c r="AF560" s="17">
        <v>0.51086859409299301</v>
      </c>
      <c r="AG560" s="17"/>
      <c r="AH560" s="17">
        <v>0.68412960850370996</v>
      </c>
      <c r="AI560" s="17">
        <v>0.29731197133188197</v>
      </c>
      <c r="AJ560" s="17"/>
      <c r="AK560" s="17">
        <v>0.32607930436422899</v>
      </c>
      <c r="AL560" s="17">
        <v>0.30109072447601898</v>
      </c>
      <c r="AM560" s="17"/>
      <c r="AN560" s="17">
        <v>0.31038162645671502</v>
      </c>
      <c r="AO560" s="17">
        <v>0.682653288078378</v>
      </c>
      <c r="AP560" s="17"/>
      <c r="AQ560" s="17">
        <v>0.46415355421190602</v>
      </c>
      <c r="AR560" s="17">
        <v>0.27143352914645702</v>
      </c>
      <c r="AS560" s="17"/>
      <c r="AT560" s="17">
        <v>9.5471941437813304E-2</v>
      </c>
      <c r="AU560" s="17">
        <v>0.333202306203982</v>
      </c>
      <c r="AV560" s="17">
        <v>0.630917439588211</v>
      </c>
      <c r="AW560" s="17">
        <v>0.87923865438619897</v>
      </c>
      <c r="AX560" s="17"/>
      <c r="AY560" s="17">
        <v>0.45169195631358999</v>
      </c>
      <c r="AZ560" s="17">
        <v>0.29431268369146502</v>
      </c>
      <c r="BA560" s="17"/>
      <c r="BB560" s="17">
        <v>0.37700232617073198</v>
      </c>
      <c r="BC560" s="17">
        <v>0.29675855375173599</v>
      </c>
      <c r="BD560" s="17"/>
      <c r="BE560" s="17">
        <v>0.37490838399712301</v>
      </c>
      <c r="BF560" s="17">
        <v>0.30627383376968098</v>
      </c>
      <c r="BG560" s="17"/>
      <c r="BH560" s="17">
        <v>0.26719106548657501</v>
      </c>
      <c r="BI560" s="17">
        <v>0.31452039144043198</v>
      </c>
      <c r="BJ560" s="17"/>
      <c r="BK560" s="17">
        <v>0.41647196103379602</v>
      </c>
      <c r="BL560" s="17">
        <v>0.30437186175344699</v>
      </c>
      <c r="BM560" s="17"/>
      <c r="BN560" s="17">
        <v>0.40581181780910203</v>
      </c>
      <c r="BO560" s="17">
        <v>0.309109169851637</v>
      </c>
      <c r="BP560" s="17"/>
      <c r="BQ560" s="17">
        <v>0.51817425488374302</v>
      </c>
      <c r="BR560" s="17">
        <v>0.30581344219574402</v>
      </c>
      <c r="BS560" s="17"/>
      <c r="BT560" s="17">
        <v>0.33622419257687902</v>
      </c>
      <c r="BU560" s="17">
        <v>0.30912230850657901</v>
      </c>
      <c r="BV560" s="17"/>
      <c r="BW560" s="17">
        <v>0.52588893526707903</v>
      </c>
      <c r="BX560" s="17">
        <v>0.20082342470188999</v>
      </c>
      <c r="BY560" s="17"/>
      <c r="BZ560" s="17">
        <v>0.52588893526707903</v>
      </c>
      <c r="CA560" s="17">
        <v>0.20082342470188999</v>
      </c>
    </row>
    <row r="561" spans="2:79" x14ac:dyDescent="0.25">
      <c r="B561" t="s">
        <v>317</v>
      </c>
      <c r="C561" s="17">
        <v>0.39542452294035701</v>
      </c>
      <c r="D561" s="17">
        <v>0.41416666551560299</v>
      </c>
      <c r="E561" s="17">
        <v>0.40489027138870698</v>
      </c>
      <c r="F561" s="17">
        <v>0.29409063791502499</v>
      </c>
      <c r="G561" s="17">
        <v>0.54117621722309095</v>
      </c>
      <c r="H561" s="17">
        <v>0.33280654870065302</v>
      </c>
      <c r="I561" s="17">
        <v>0.348563953727759</v>
      </c>
      <c r="J561" s="17">
        <v>0.431350848260174</v>
      </c>
      <c r="K561" s="17">
        <v>0.49239255137924898</v>
      </c>
      <c r="L561" s="17">
        <v>0.370453921945956</v>
      </c>
      <c r="M561" s="17"/>
      <c r="N561" s="17">
        <v>0.41230472907085203</v>
      </c>
      <c r="O561" s="17">
        <v>0.19210618574872201</v>
      </c>
      <c r="P561" s="17">
        <v>0.107329801935148</v>
      </c>
      <c r="Q561" s="17">
        <v>5.3599470620009498E-2</v>
      </c>
      <c r="R561" s="17"/>
      <c r="S561" s="17">
        <v>0.367055191661741</v>
      </c>
      <c r="T561" s="17">
        <v>0.35345265782313601</v>
      </c>
      <c r="U561" s="17">
        <v>0.28128633620898502</v>
      </c>
      <c r="V561" s="17">
        <v>0.45602188370465802</v>
      </c>
      <c r="W561" s="17">
        <v>0.33835327189701903</v>
      </c>
      <c r="X561" s="17">
        <v>0.32490558975323602</v>
      </c>
      <c r="Y561" s="17">
        <v>0.39019084727655701</v>
      </c>
      <c r="Z561" s="17"/>
      <c r="AA561" s="17">
        <v>0.241879802463529</v>
      </c>
      <c r="AB561" s="17">
        <v>0.47483739280137399</v>
      </c>
      <c r="AC561" s="17"/>
      <c r="AD561" s="17">
        <v>0.20411412591132699</v>
      </c>
      <c r="AE561" s="17">
        <v>0.178875873215884</v>
      </c>
      <c r="AF561" s="17">
        <v>0.27697074434301799</v>
      </c>
      <c r="AG561" s="17"/>
      <c r="AH561" s="17">
        <v>9.6376279986260693E-2</v>
      </c>
      <c r="AI561" s="17">
        <v>0.40649044336524498</v>
      </c>
      <c r="AJ561" s="17"/>
      <c r="AK561" s="17">
        <v>0.40255699261361599</v>
      </c>
      <c r="AL561" s="17">
        <v>0.39064668536997998</v>
      </c>
      <c r="AM561" s="17"/>
      <c r="AN561" s="17">
        <v>0.39609918210043199</v>
      </c>
      <c r="AO561" s="17">
        <v>5.3599470620009498E-2</v>
      </c>
      <c r="AP561" s="17"/>
      <c r="AQ561" s="17">
        <v>0.28261526019120597</v>
      </c>
      <c r="AR561" s="17">
        <v>0.42467484909479902</v>
      </c>
      <c r="AS561" s="17"/>
      <c r="AT561" s="17">
        <v>0.58465153159462302</v>
      </c>
      <c r="AU561" s="17">
        <v>0.34981365413075499</v>
      </c>
      <c r="AV561" s="17">
        <v>0.15309276990874701</v>
      </c>
      <c r="AW561" s="17">
        <v>4.1170212759829801E-2</v>
      </c>
      <c r="AX561" s="17"/>
      <c r="AY561" s="17">
        <v>0.253914021885491</v>
      </c>
      <c r="AZ561" s="17">
        <v>0.41233834210988801</v>
      </c>
      <c r="BA561" s="17"/>
      <c r="BB561" s="17">
        <v>0.32818002522815298</v>
      </c>
      <c r="BC561" s="17">
        <v>0.41008604056321601</v>
      </c>
      <c r="BD561" s="17"/>
      <c r="BE561" s="17">
        <v>0.40143683404637798</v>
      </c>
      <c r="BF561" s="17">
        <v>0.39496826639306498</v>
      </c>
      <c r="BG561" s="17"/>
      <c r="BH561" s="17">
        <v>0.430880776215254</v>
      </c>
      <c r="BI561" s="17">
        <v>0.392675564520505</v>
      </c>
      <c r="BJ561" s="17"/>
      <c r="BK561" s="17">
        <v>0.23973974621731101</v>
      </c>
      <c r="BL561" s="17">
        <v>0.40538867224799902</v>
      </c>
      <c r="BM561" s="17"/>
      <c r="BN561" s="17">
        <v>0.232484683795039</v>
      </c>
      <c r="BO561" s="17">
        <v>0.39887572769951601</v>
      </c>
      <c r="BP561" s="17"/>
      <c r="BQ561" s="17">
        <v>0.27119027566421799</v>
      </c>
      <c r="BR561" s="17">
        <v>0.39860538153935998</v>
      </c>
      <c r="BS561" s="17"/>
      <c r="BT561" s="17">
        <v>0.37186873169971602</v>
      </c>
      <c r="BU561" s="17">
        <v>0.39729386470968497</v>
      </c>
      <c r="BV561" s="17"/>
      <c r="BW561" s="17">
        <v>0.24282717874076901</v>
      </c>
      <c r="BX561" s="17">
        <v>0.473786850511147</v>
      </c>
      <c r="BY561" s="17"/>
      <c r="BZ561" s="17">
        <v>0.24282717874076901</v>
      </c>
      <c r="CA561" s="17">
        <v>0.473786850511147</v>
      </c>
    </row>
    <row r="562" spans="2:79" x14ac:dyDescent="0.25">
      <c r="B562" t="s">
        <v>75</v>
      </c>
      <c r="C562" s="17">
        <v>3.72287549796338E-2</v>
      </c>
      <c r="D562" s="17">
        <v>2.5103367897508801E-2</v>
      </c>
      <c r="E562" s="17">
        <v>4.9725726495063398E-2</v>
      </c>
      <c r="F562" s="17">
        <v>3.0708339388921601E-2</v>
      </c>
      <c r="G562" s="17">
        <v>3.1687006363474102E-2</v>
      </c>
      <c r="H562" s="17">
        <v>6.2149840003130202E-2</v>
      </c>
      <c r="I562" s="17">
        <v>1.9365503519421699E-2</v>
      </c>
      <c r="J562" s="17">
        <v>2.1367847335231199E-2</v>
      </c>
      <c r="K562" s="17">
        <v>6.8953114909764301E-2</v>
      </c>
      <c r="L562" s="17">
        <v>5.22903220857662E-2</v>
      </c>
      <c r="M562" s="17"/>
      <c r="N562" s="17">
        <v>3.6283975687169998E-2</v>
      </c>
      <c r="O562" s="17">
        <v>4.7670510850391597E-2</v>
      </c>
      <c r="P562" s="17">
        <v>5.7320307934425503E-2</v>
      </c>
      <c r="Q562" s="17">
        <v>6.5381000608103507E-2</v>
      </c>
      <c r="R562" s="17"/>
      <c r="S562" s="17">
        <v>5.4990140748049997E-2</v>
      </c>
      <c r="T562" s="17">
        <v>3.7250290177588602E-2</v>
      </c>
      <c r="U562" s="17">
        <v>7.3982960747201801E-3</v>
      </c>
      <c r="V562" s="17">
        <v>2.6618104434090802E-2</v>
      </c>
      <c r="W562" s="17">
        <v>2.6541669119250301E-2</v>
      </c>
      <c r="X562" s="17">
        <v>2.2765316293513201E-2</v>
      </c>
      <c r="Y562" s="17">
        <v>2.2906759722829999E-2</v>
      </c>
      <c r="Z562" s="17"/>
      <c r="AA562" s="17">
        <v>2.9913543379259701E-2</v>
      </c>
      <c r="AB562" s="17">
        <v>4.1012160524430602E-2</v>
      </c>
      <c r="AC562" s="17"/>
      <c r="AD562" s="17">
        <v>1.42868540478845E-2</v>
      </c>
      <c r="AE562" s="17">
        <v>3.5905678616917701E-2</v>
      </c>
      <c r="AF562" s="17">
        <v>1.7999674488770601E-2</v>
      </c>
      <c r="AG562" s="17"/>
      <c r="AH562" s="17">
        <v>5.8771619231821802E-2</v>
      </c>
      <c r="AI562" s="17">
        <v>3.6431587207691803E-2</v>
      </c>
      <c r="AJ562" s="17"/>
      <c r="AK562" s="17">
        <v>5.1894504381021403E-2</v>
      </c>
      <c r="AL562" s="17">
        <v>2.7404588639273E-2</v>
      </c>
      <c r="AM562" s="17"/>
      <c r="AN562" s="17">
        <v>3.7173190970322699E-2</v>
      </c>
      <c r="AO562" s="17">
        <v>6.5381000608103507E-2</v>
      </c>
      <c r="AP562" s="17"/>
      <c r="AQ562" s="17">
        <v>2.7441894653645299E-2</v>
      </c>
      <c r="AR562" s="17">
        <v>3.9766391070738302E-2</v>
      </c>
      <c r="AS562" s="17"/>
      <c r="AT562" s="17">
        <v>4.9018800225788001E-2</v>
      </c>
      <c r="AU562" s="17">
        <v>3.6086017737521597E-2</v>
      </c>
      <c r="AV562" s="17">
        <v>2.01768062266845E-2</v>
      </c>
      <c r="AW562" s="17">
        <v>4.2712914968717703E-3</v>
      </c>
      <c r="AX562" s="17"/>
      <c r="AY562" s="17">
        <v>2.7445230265921199E-2</v>
      </c>
      <c r="AZ562" s="17">
        <v>3.8398115321197503E-2</v>
      </c>
      <c r="BA562" s="17"/>
      <c r="BB562" s="17">
        <v>4.0175631688511799E-2</v>
      </c>
      <c r="BC562" s="17">
        <v>3.65869609389807E-2</v>
      </c>
      <c r="BD562" s="17"/>
      <c r="BE562" s="17">
        <v>1.6807812386927801E-2</v>
      </c>
      <c r="BF562" s="17">
        <v>3.87784400500681E-2</v>
      </c>
      <c r="BG562" s="17"/>
      <c r="BH562" s="17">
        <v>6.0749063871850702E-2</v>
      </c>
      <c r="BI562" s="17">
        <v>3.5405202144948099E-2</v>
      </c>
      <c r="BJ562" s="17"/>
      <c r="BK562" s="17">
        <v>2.8447998898738201E-2</v>
      </c>
      <c r="BL562" s="17">
        <v>3.7790741619982603E-2</v>
      </c>
      <c r="BM562" s="17"/>
      <c r="BN562" s="17">
        <v>2.7138760773706101E-2</v>
      </c>
      <c r="BO562" s="17">
        <v>3.74424696623415E-2</v>
      </c>
      <c r="BP562" s="17"/>
      <c r="BQ562" s="17">
        <v>7.061149425859E-3</v>
      </c>
      <c r="BR562" s="17">
        <v>3.8001157836663899E-2</v>
      </c>
      <c r="BS562" s="17"/>
      <c r="BT562" s="17">
        <v>2.9718507294454299E-2</v>
      </c>
      <c r="BU562" s="17">
        <v>3.7824753626101999E-2</v>
      </c>
      <c r="BV562" s="17"/>
      <c r="BW562" s="17">
        <v>2.9860490362810101E-2</v>
      </c>
      <c r="BX562" s="17">
        <v>4.1012532269863802E-2</v>
      </c>
      <c r="BY562" s="17"/>
      <c r="BZ562" s="17">
        <v>2.9860490362810101E-2</v>
      </c>
      <c r="CA562" s="17">
        <v>4.1012532269863802E-2</v>
      </c>
    </row>
    <row r="563" spans="2:79" x14ac:dyDescent="0.25">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c r="AF563" s="17"/>
      <c r="AG563" s="17"/>
      <c r="AH563" s="17"/>
      <c r="AI563" s="17"/>
      <c r="AJ563" s="17"/>
      <c r="AK563" s="17"/>
      <c r="AL563" s="17"/>
      <c r="AM563" s="17"/>
      <c r="AN563" s="17"/>
      <c r="AO563" s="17"/>
      <c r="AP563" s="17"/>
      <c r="AQ563" s="17"/>
      <c r="AR563" s="17"/>
      <c r="AS563" s="17"/>
      <c r="AT563" s="17"/>
      <c r="AU563" s="17"/>
      <c r="AV563" s="17"/>
      <c r="AW563" s="17"/>
      <c r="AX563" s="17"/>
      <c r="AY563" s="17"/>
      <c r="AZ563" s="17"/>
      <c r="BA563" s="17"/>
      <c r="BB563" s="17"/>
      <c r="BC563" s="17"/>
      <c r="BD563" s="17"/>
      <c r="BE563" s="17"/>
      <c r="BF563" s="17"/>
      <c r="BG563" s="17"/>
      <c r="BH563" s="17"/>
      <c r="BI563" s="17"/>
      <c r="BJ563" s="17"/>
      <c r="BK563" s="17"/>
      <c r="BL563" s="17"/>
      <c r="BM563" s="17"/>
      <c r="BN563" s="17"/>
      <c r="BO563" s="17"/>
      <c r="BP563" s="17"/>
      <c r="BQ563" s="17"/>
      <c r="BR563" s="17"/>
      <c r="BS563" s="17"/>
      <c r="BT563" s="17"/>
      <c r="BU563" s="17"/>
      <c r="BV563" s="17"/>
      <c r="BW563" s="17"/>
      <c r="BX563" s="17"/>
      <c r="BY563" s="17"/>
      <c r="BZ563" s="17"/>
      <c r="CA563" s="17"/>
    </row>
    <row r="564" spans="2:79" x14ac:dyDescent="0.25">
      <c r="B564" s="6" t="s">
        <v>325</v>
      </c>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c r="AK564" s="17"/>
      <c r="AL564" s="17"/>
      <c r="AM564" s="17"/>
      <c r="AN564" s="17"/>
      <c r="AO564" s="17"/>
      <c r="AP564" s="17"/>
      <c r="AQ564" s="17"/>
      <c r="AR564" s="17"/>
      <c r="AS564" s="17"/>
      <c r="AT564" s="17"/>
      <c r="AU564" s="17"/>
      <c r="AV564" s="17"/>
      <c r="AW564" s="17"/>
      <c r="AX564" s="17"/>
      <c r="AY564" s="17"/>
      <c r="AZ564" s="17"/>
      <c r="BA564" s="17"/>
      <c r="BB564" s="17"/>
      <c r="BC564" s="17"/>
      <c r="BD564" s="17"/>
      <c r="BE564" s="17"/>
      <c r="BF564" s="17"/>
      <c r="BG564" s="17"/>
      <c r="BH564" s="17"/>
      <c r="BI564" s="17"/>
      <c r="BJ564" s="17"/>
      <c r="BK564" s="17"/>
      <c r="BL564" s="17"/>
      <c r="BM564" s="17"/>
      <c r="BN564" s="17"/>
      <c r="BO564" s="17"/>
      <c r="BP564" s="17"/>
      <c r="BQ564" s="17"/>
      <c r="BR564" s="17"/>
      <c r="BS564" s="17"/>
      <c r="BT564" s="17"/>
      <c r="BU564" s="17"/>
      <c r="BV564" s="17"/>
      <c r="BW564" s="17"/>
      <c r="BX564" s="17"/>
      <c r="BY564" s="17"/>
      <c r="BZ564" s="17"/>
      <c r="CA564" s="17"/>
    </row>
    <row r="565" spans="2:79" x14ac:dyDescent="0.25">
      <c r="B565" s="24" t="s">
        <v>77</v>
      </c>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c r="AK565" s="17"/>
      <c r="AL565" s="17"/>
      <c r="AM565" s="17"/>
      <c r="AN565" s="17"/>
      <c r="AO565" s="17"/>
      <c r="AP565" s="17"/>
      <c r="AQ565" s="17"/>
      <c r="AR565" s="17"/>
      <c r="AS565" s="17"/>
      <c r="AT565" s="17"/>
      <c r="AU565" s="17"/>
      <c r="AV565" s="17"/>
      <c r="AW565" s="17"/>
      <c r="AX565" s="17"/>
      <c r="AY565" s="17"/>
      <c r="AZ565" s="17"/>
      <c r="BA565" s="17"/>
      <c r="BB565" s="17"/>
      <c r="BC565" s="17"/>
      <c r="BD565" s="17"/>
      <c r="BE565" s="17"/>
      <c r="BF565" s="17"/>
      <c r="BG565" s="17"/>
      <c r="BH565" s="17"/>
      <c r="BI565" s="17"/>
      <c r="BJ565" s="17"/>
      <c r="BK565" s="17"/>
      <c r="BL565" s="17"/>
      <c r="BM565" s="17"/>
      <c r="BN565" s="17"/>
      <c r="BO565" s="17"/>
      <c r="BP565" s="17"/>
      <c r="BQ565" s="17"/>
      <c r="BR565" s="17"/>
      <c r="BS565" s="17"/>
      <c r="BT565" s="17"/>
      <c r="BU565" s="17"/>
      <c r="BV565" s="17"/>
      <c r="BW565" s="17"/>
      <c r="BX565" s="17"/>
      <c r="BY565" s="17"/>
      <c r="BZ565" s="17"/>
      <c r="CA565" s="17"/>
    </row>
    <row r="566" spans="2:79" x14ac:dyDescent="0.25">
      <c r="B566" t="s">
        <v>315</v>
      </c>
      <c r="C566" s="17">
        <v>0.25519627450849403</v>
      </c>
      <c r="D566" s="17">
        <v>0.23828285193162699</v>
      </c>
      <c r="E566" s="17">
        <v>0.25965253676280903</v>
      </c>
      <c r="F566" s="17">
        <v>0.30255175665059902</v>
      </c>
      <c r="G566" s="17">
        <v>0.23614029124417901</v>
      </c>
      <c r="H566" s="17">
        <v>0.24058803354157299</v>
      </c>
      <c r="I566" s="17">
        <v>0.24581958928046899</v>
      </c>
      <c r="J566" s="17">
        <v>0.23634052771869701</v>
      </c>
      <c r="K566" s="17">
        <v>0.28410812633583199</v>
      </c>
      <c r="L566" s="17">
        <v>0.28830833587729698</v>
      </c>
      <c r="M566" s="17"/>
      <c r="N566" s="17">
        <v>0.25376641868309602</v>
      </c>
      <c r="O566" s="17">
        <v>0.27510869344960898</v>
      </c>
      <c r="P566" s="17">
        <v>0.26598819197032098</v>
      </c>
      <c r="Q566" s="17">
        <v>0.26928387601168402</v>
      </c>
      <c r="R566" s="17"/>
      <c r="S566" s="17">
        <v>0.26198885885539702</v>
      </c>
      <c r="T566" s="17">
        <v>0.30786198846811802</v>
      </c>
      <c r="U566" s="17">
        <v>0.30212502733122698</v>
      </c>
      <c r="V566" s="17">
        <v>0.238385594179267</v>
      </c>
      <c r="W566" s="17">
        <v>0.28246451744594803</v>
      </c>
      <c r="X566" s="17">
        <v>0.21798946457983101</v>
      </c>
      <c r="Y566" s="17">
        <v>0.26563725765711199</v>
      </c>
      <c r="Z566" s="17"/>
      <c r="AA566" s="17">
        <v>0.22797497358852201</v>
      </c>
      <c r="AB566" s="17">
        <v>0.26927504986913198</v>
      </c>
      <c r="AC566" s="17"/>
      <c r="AD566" s="17">
        <v>0.27700423468656499</v>
      </c>
      <c r="AE566" s="17">
        <v>0.21592629141818001</v>
      </c>
      <c r="AF566" s="17">
        <v>0.222521116087774</v>
      </c>
      <c r="AG566" s="17"/>
      <c r="AH566" s="17">
        <v>0.27104717267467399</v>
      </c>
      <c r="AI566" s="17">
        <v>0.25460973109316598</v>
      </c>
      <c r="AJ566" s="17"/>
      <c r="AK566" s="17">
        <v>0.23135707037248701</v>
      </c>
      <c r="AL566" s="17">
        <v>0.27116547597540203</v>
      </c>
      <c r="AM566" s="17"/>
      <c r="AN566" s="17">
        <v>0.25516846984838198</v>
      </c>
      <c r="AO566" s="17">
        <v>0.26928387601168402</v>
      </c>
      <c r="AP566" s="17"/>
      <c r="AQ566" s="17">
        <v>0.24370948037894299</v>
      </c>
      <c r="AR566" s="17">
        <v>0.25817468662262499</v>
      </c>
      <c r="AS566" s="17"/>
      <c r="AT566" s="17">
        <v>0.26646788992949999</v>
      </c>
      <c r="AU566" s="17">
        <v>0.25070203386463302</v>
      </c>
      <c r="AV566" s="17">
        <v>0.25159729294063599</v>
      </c>
      <c r="AW566" s="17">
        <v>0.188226251886358</v>
      </c>
      <c r="AX566" s="17"/>
      <c r="AY566" s="17">
        <v>0.276093398469687</v>
      </c>
      <c r="AZ566" s="17">
        <v>0.25269857876713098</v>
      </c>
      <c r="BA566" s="17"/>
      <c r="BB566" s="17">
        <v>0.279245311022778</v>
      </c>
      <c r="BC566" s="17">
        <v>0.24995804208119701</v>
      </c>
      <c r="BD566" s="17"/>
      <c r="BE566" s="17">
        <v>0.20441324137238101</v>
      </c>
      <c r="BF566" s="17">
        <v>0.25905004903066098</v>
      </c>
      <c r="BG566" s="17"/>
      <c r="BH566" s="17">
        <v>0.26951400641158002</v>
      </c>
      <c r="BI566" s="17">
        <v>0.254086206578783</v>
      </c>
      <c r="BJ566" s="17"/>
      <c r="BK566" s="17">
        <v>0.301977958777089</v>
      </c>
      <c r="BL566" s="17">
        <v>0.252202149477602</v>
      </c>
      <c r="BM566" s="17"/>
      <c r="BN566" s="17">
        <v>0.43031227600604399</v>
      </c>
      <c r="BO566" s="17">
        <v>0.25148716824606399</v>
      </c>
      <c r="BP566" s="17"/>
      <c r="BQ566" s="17">
        <v>0.24788514954145599</v>
      </c>
      <c r="BR566" s="17">
        <v>0.25538346648839999</v>
      </c>
      <c r="BS566" s="17"/>
      <c r="BT566" s="17">
        <v>0.273995754800757</v>
      </c>
      <c r="BU566" s="17">
        <v>0.25370438432348602</v>
      </c>
      <c r="BV566" s="17"/>
      <c r="BW566" s="17">
        <v>0.227774018757156</v>
      </c>
      <c r="BX566" s="17">
        <v>0.26927824820985602</v>
      </c>
      <c r="BY566" s="17"/>
      <c r="BZ566" s="17">
        <v>0.227774018757156</v>
      </c>
      <c r="CA566" s="17">
        <v>0.26927824820985602</v>
      </c>
    </row>
    <row r="567" spans="2:79" x14ac:dyDescent="0.25">
      <c r="B567" t="s">
        <v>316</v>
      </c>
      <c r="C567" s="17">
        <v>0.20310445405191599</v>
      </c>
      <c r="D567" s="17">
        <v>0.22851642957339999</v>
      </c>
      <c r="E567" s="17">
        <v>0.14391312961813699</v>
      </c>
      <c r="F567" s="17">
        <v>0.199251279342952</v>
      </c>
      <c r="G567" s="17">
        <v>0.1809716329511</v>
      </c>
      <c r="H567" s="17">
        <v>0.22309240018404</v>
      </c>
      <c r="I567" s="17">
        <v>0.27279897417357102</v>
      </c>
      <c r="J567" s="17">
        <v>0.10580329631174</v>
      </c>
      <c r="K567" s="17">
        <v>0.24476523580043999</v>
      </c>
      <c r="L567" s="17">
        <v>0.224089776025265</v>
      </c>
      <c r="M567" s="17"/>
      <c r="N567" s="17">
        <v>0.187681766096012</v>
      </c>
      <c r="O567" s="17">
        <v>0.38599389076638102</v>
      </c>
      <c r="P567" s="17">
        <v>0.47745268713363498</v>
      </c>
      <c r="Q567" s="17">
        <v>0.54809946160530698</v>
      </c>
      <c r="R567" s="17"/>
      <c r="S567" s="17">
        <v>0.17737285252037199</v>
      </c>
      <c r="T567" s="17">
        <v>0.25637265198651699</v>
      </c>
      <c r="U567" s="17">
        <v>0.223261655597464</v>
      </c>
      <c r="V567" s="17">
        <v>0.18901867997525801</v>
      </c>
      <c r="W567" s="17">
        <v>0.22021506277674599</v>
      </c>
      <c r="X567" s="17">
        <v>0.27046632430390399</v>
      </c>
      <c r="Y567" s="17">
        <v>0.23214911519568199</v>
      </c>
      <c r="Z567" s="17"/>
      <c r="AA567" s="17">
        <v>0.347837597544157</v>
      </c>
      <c r="AB567" s="17">
        <v>0.12824890543369</v>
      </c>
      <c r="AC567" s="17"/>
      <c r="AD567" s="17">
        <v>0.345851450170854</v>
      </c>
      <c r="AE567" s="17">
        <v>0.40809797688592198</v>
      </c>
      <c r="AF567" s="17">
        <v>0.337548821274333</v>
      </c>
      <c r="AG567" s="17"/>
      <c r="AH567" s="17">
        <v>0.47635127853836301</v>
      </c>
      <c r="AI567" s="17">
        <v>0.192993284073952</v>
      </c>
      <c r="AJ567" s="17"/>
      <c r="AK567" s="17">
        <v>0.21032239471973599</v>
      </c>
      <c r="AL567" s="17">
        <v>0.19826936190525701</v>
      </c>
      <c r="AM567" s="17"/>
      <c r="AN567" s="17">
        <v>0.20242353835996801</v>
      </c>
      <c r="AO567" s="17">
        <v>0.54809946160530698</v>
      </c>
      <c r="AP567" s="17"/>
      <c r="AQ567" s="17">
        <v>0.33198800641514697</v>
      </c>
      <c r="AR567" s="17">
        <v>0.16968622357424301</v>
      </c>
      <c r="AS567" s="17"/>
      <c r="AT567" s="17">
        <v>6.6275757890544407E-2</v>
      </c>
      <c r="AU567" s="17">
        <v>0.20483662773004699</v>
      </c>
      <c r="AV567" s="17">
        <v>0.40568343383234701</v>
      </c>
      <c r="AW567" s="17">
        <v>0.77356276364398602</v>
      </c>
      <c r="AX567" s="17"/>
      <c r="AY567" s="17">
        <v>0.31740707438282101</v>
      </c>
      <c r="AZ567" s="17">
        <v>0.189442613860064</v>
      </c>
      <c r="BA567" s="17"/>
      <c r="BB567" s="17">
        <v>0.22453431837900001</v>
      </c>
      <c r="BC567" s="17">
        <v>0.198423155834241</v>
      </c>
      <c r="BD567" s="17"/>
      <c r="BE567" s="17">
        <v>0.25943220901958602</v>
      </c>
      <c r="BF567" s="17">
        <v>0.19882990695262301</v>
      </c>
      <c r="BG567" s="17"/>
      <c r="BH567" s="17">
        <v>0.24007330288442599</v>
      </c>
      <c r="BI567" s="17">
        <v>0.20023822260093799</v>
      </c>
      <c r="BJ567" s="17"/>
      <c r="BK567" s="17">
        <v>0.31877043763844598</v>
      </c>
      <c r="BL567" s="17">
        <v>0.19570159068575901</v>
      </c>
      <c r="BM567" s="17"/>
      <c r="BN567" s="17">
        <v>0.25118599682325499</v>
      </c>
      <c r="BO567" s="17">
        <v>0.202086045968844</v>
      </c>
      <c r="BP567" s="17"/>
      <c r="BQ567" s="17">
        <v>0.37074759332648499</v>
      </c>
      <c r="BR567" s="17">
        <v>0.198812166435441</v>
      </c>
      <c r="BS567" s="17"/>
      <c r="BT567" s="17">
        <v>0.28189425321707401</v>
      </c>
      <c r="BU567" s="17">
        <v>0.19685184886146501</v>
      </c>
      <c r="BV567" s="17"/>
      <c r="BW567" s="17">
        <v>0.34674783276558002</v>
      </c>
      <c r="BX567" s="17">
        <v>0.12934019848654599</v>
      </c>
      <c r="BY567" s="17"/>
      <c r="BZ567" s="17">
        <v>0.34674783276558002</v>
      </c>
      <c r="CA567" s="17">
        <v>0.12934019848654599</v>
      </c>
    </row>
    <row r="568" spans="2:79" x14ac:dyDescent="0.25">
      <c r="B568" t="s">
        <v>317</v>
      </c>
      <c r="C568" s="17">
        <v>0.50103515432630596</v>
      </c>
      <c r="D568" s="17">
        <v>0.49607959136194901</v>
      </c>
      <c r="E568" s="17">
        <v>0.55379654589062599</v>
      </c>
      <c r="F568" s="17">
        <v>0.45520767973776499</v>
      </c>
      <c r="G568" s="17">
        <v>0.554070266670741</v>
      </c>
      <c r="H568" s="17">
        <v>0.469507991134825</v>
      </c>
      <c r="I568" s="17">
        <v>0.45272777220885002</v>
      </c>
      <c r="J568" s="17">
        <v>0.61229636506100904</v>
      </c>
      <c r="K568" s="17">
        <v>0.43231238576540998</v>
      </c>
      <c r="L568" s="17">
        <v>0.46285044848094298</v>
      </c>
      <c r="M568" s="17"/>
      <c r="N568" s="17">
        <v>0.52072705562350396</v>
      </c>
      <c r="O568" s="17">
        <v>0.26559814415718402</v>
      </c>
      <c r="P568" s="17">
        <v>0.15357953146856301</v>
      </c>
      <c r="Q568" s="17">
        <v>0.10509004965388601</v>
      </c>
      <c r="R568" s="17"/>
      <c r="S568" s="17">
        <v>0.51742366838795095</v>
      </c>
      <c r="T568" s="17">
        <v>0.41302972613714301</v>
      </c>
      <c r="U568" s="17">
        <v>0.40472197118355002</v>
      </c>
      <c r="V568" s="17">
        <v>0.53926122971718804</v>
      </c>
      <c r="W568" s="17">
        <v>0.46363223750432703</v>
      </c>
      <c r="X568" s="17">
        <v>0.49025491466056698</v>
      </c>
      <c r="Y568" s="17">
        <v>0.46002586537914902</v>
      </c>
      <c r="Z568" s="17"/>
      <c r="AA568" s="17">
        <v>0.39047543612906899</v>
      </c>
      <c r="AB568" s="17">
        <v>0.5582163096653</v>
      </c>
      <c r="AC568" s="17"/>
      <c r="AD568" s="17">
        <v>0.35415120507875397</v>
      </c>
      <c r="AE568" s="17">
        <v>0.33793065423201402</v>
      </c>
      <c r="AF568" s="17">
        <v>0.41094678237362697</v>
      </c>
      <c r="AG568" s="17"/>
      <c r="AH568" s="17">
        <v>0.21863680036208599</v>
      </c>
      <c r="AI568" s="17">
        <v>0.51148496564175705</v>
      </c>
      <c r="AJ568" s="17"/>
      <c r="AK568" s="17">
        <v>0.50258801899210603</v>
      </c>
      <c r="AL568" s="17">
        <v>0.49999493467142397</v>
      </c>
      <c r="AM568" s="17"/>
      <c r="AN568" s="17">
        <v>0.50181663008398003</v>
      </c>
      <c r="AO568" s="17">
        <v>0.10509004965388601</v>
      </c>
      <c r="AP568" s="17"/>
      <c r="AQ568" s="17">
        <v>0.37393375642990301</v>
      </c>
      <c r="AR568" s="17">
        <v>0.53399128977612498</v>
      </c>
      <c r="AS568" s="17"/>
      <c r="AT568" s="17">
        <v>0.61248693232383999</v>
      </c>
      <c r="AU568" s="17">
        <v>0.50946592018436399</v>
      </c>
      <c r="AV568" s="17">
        <v>0.31380208069468302</v>
      </c>
      <c r="AW568" s="17">
        <v>3.4535283639131699E-2</v>
      </c>
      <c r="AX568" s="17"/>
      <c r="AY568" s="17">
        <v>0.38161027389534502</v>
      </c>
      <c r="AZ568" s="17">
        <v>0.51530922456770101</v>
      </c>
      <c r="BA568" s="17"/>
      <c r="BB568" s="17">
        <v>0.46162035759000702</v>
      </c>
      <c r="BC568" s="17">
        <v>0.50963244408251696</v>
      </c>
      <c r="BD568" s="17"/>
      <c r="BE568" s="17">
        <v>0.499256742624896</v>
      </c>
      <c r="BF568" s="17">
        <v>0.50117011274217005</v>
      </c>
      <c r="BG568" s="17"/>
      <c r="BH568" s="17">
        <v>0.42003714937929898</v>
      </c>
      <c r="BI568" s="17">
        <v>0.50731500984188904</v>
      </c>
      <c r="BJ568" s="17"/>
      <c r="BK568" s="17">
        <v>0.33402049788218502</v>
      </c>
      <c r="BL568" s="17">
        <v>0.51172443948572899</v>
      </c>
      <c r="BM568" s="17"/>
      <c r="BN568" s="17">
        <v>0.27260813210226598</v>
      </c>
      <c r="BO568" s="17">
        <v>0.50587343347494895</v>
      </c>
      <c r="BP568" s="17"/>
      <c r="BQ568" s="17">
        <v>0.35922750960033301</v>
      </c>
      <c r="BR568" s="17">
        <v>0.50466595723307905</v>
      </c>
      <c r="BS568" s="17"/>
      <c r="BT568" s="17">
        <v>0.42860363517626598</v>
      </c>
      <c r="BU568" s="17">
        <v>0.50678317878364099</v>
      </c>
      <c r="BV568" s="17"/>
      <c r="BW568" s="17">
        <v>0.39187239378760902</v>
      </c>
      <c r="BX568" s="17">
        <v>0.55709280096972802</v>
      </c>
      <c r="BY568" s="17"/>
      <c r="BZ568" s="17">
        <v>0.39187239378760902</v>
      </c>
      <c r="CA568" s="17">
        <v>0.55709280096972802</v>
      </c>
    </row>
    <row r="569" spans="2:79" x14ac:dyDescent="0.25">
      <c r="B569" t="s">
        <v>75</v>
      </c>
      <c r="C569" s="17">
        <v>4.0664117113284097E-2</v>
      </c>
      <c r="D569" s="17">
        <v>3.7121127133023901E-2</v>
      </c>
      <c r="E569" s="17">
        <v>4.2637787728427599E-2</v>
      </c>
      <c r="F569" s="17">
        <v>4.2989284268684501E-2</v>
      </c>
      <c r="G569" s="17">
        <v>2.8817809133979699E-2</v>
      </c>
      <c r="H569" s="17">
        <v>6.6811575139561999E-2</v>
      </c>
      <c r="I569" s="17">
        <v>2.8653664337109402E-2</v>
      </c>
      <c r="J569" s="17">
        <v>4.55598109085543E-2</v>
      </c>
      <c r="K569" s="17">
        <v>3.8814252098317799E-2</v>
      </c>
      <c r="L569" s="17">
        <v>2.47514396164949E-2</v>
      </c>
      <c r="M569" s="17"/>
      <c r="N569" s="17">
        <v>3.78247595973875E-2</v>
      </c>
      <c r="O569" s="17">
        <v>7.3299271626826201E-2</v>
      </c>
      <c r="P569" s="17">
        <v>0.102979589427482</v>
      </c>
      <c r="Q569" s="17">
        <v>7.7526612729123506E-2</v>
      </c>
      <c r="R569" s="17"/>
      <c r="S569" s="17">
        <v>4.3214620236280199E-2</v>
      </c>
      <c r="T569" s="17">
        <v>2.2735633408221999E-2</v>
      </c>
      <c r="U569" s="17">
        <v>6.9891345887758902E-2</v>
      </c>
      <c r="V569" s="17">
        <v>3.3334496128286303E-2</v>
      </c>
      <c r="W569" s="17">
        <v>3.3688182272979199E-2</v>
      </c>
      <c r="X569" s="17">
        <v>2.1289296455697999E-2</v>
      </c>
      <c r="Y569" s="17">
        <v>4.2187761768056803E-2</v>
      </c>
      <c r="Z569" s="17"/>
      <c r="AA569" s="17">
        <v>3.3711992738251602E-2</v>
      </c>
      <c r="AB569" s="17">
        <v>4.4259735031878501E-2</v>
      </c>
      <c r="AC569" s="17"/>
      <c r="AD569" s="17">
        <v>2.2993110063826899E-2</v>
      </c>
      <c r="AE569" s="17">
        <v>3.80450774638844E-2</v>
      </c>
      <c r="AF569" s="17">
        <v>2.8983280264266401E-2</v>
      </c>
      <c r="AG569" s="17"/>
      <c r="AH569" s="17">
        <v>3.3964748424876401E-2</v>
      </c>
      <c r="AI569" s="17">
        <v>4.09120191911247E-2</v>
      </c>
      <c r="AJ569" s="17"/>
      <c r="AK569" s="17">
        <v>5.5732515915670799E-2</v>
      </c>
      <c r="AL569" s="17">
        <v>3.0570227447916199E-2</v>
      </c>
      <c r="AM569" s="17"/>
      <c r="AN569" s="17">
        <v>4.0591361707670498E-2</v>
      </c>
      <c r="AO569" s="17">
        <v>7.7526612729123506E-2</v>
      </c>
      <c r="AP569" s="17"/>
      <c r="AQ569" s="17">
        <v>5.0368756776007897E-2</v>
      </c>
      <c r="AR569" s="17">
        <v>3.8147800027007003E-2</v>
      </c>
      <c r="AS569" s="17"/>
      <c r="AT569" s="17">
        <v>5.4769419856115199E-2</v>
      </c>
      <c r="AU569" s="17">
        <v>3.4995418220955803E-2</v>
      </c>
      <c r="AV569" s="17">
        <v>2.8917192532333501E-2</v>
      </c>
      <c r="AW569" s="17">
        <v>3.6757008305241001E-3</v>
      </c>
      <c r="AX569" s="17"/>
      <c r="AY569" s="17">
        <v>2.4889253252146901E-2</v>
      </c>
      <c r="AZ569" s="17">
        <v>4.2549582805104298E-2</v>
      </c>
      <c r="BA569" s="17"/>
      <c r="BB569" s="17">
        <v>3.46000130082149E-2</v>
      </c>
      <c r="BC569" s="17">
        <v>4.1986358002044803E-2</v>
      </c>
      <c r="BD569" s="17"/>
      <c r="BE569" s="17">
        <v>3.6897806983137299E-2</v>
      </c>
      <c r="BF569" s="17">
        <v>4.0949931274546103E-2</v>
      </c>
      <c r="BG569" s="17"/>
      <c r="BH569" s="17">
        <v>7.0375541324694896E-2</v>
      </c>
      <c r="BI569" s="17">
        <v>3.8360560978390003E-2</v>
      </c>
      <c r="BJ569" s="17"/>
      <c r="BK569" s="17">
        <v>4.5231105702279797E-2</v>
      </c>
      <c r="BL569" s="17">
        <v>4.0371820350910199E-2</v>
      </c>
      <c r="BM569" s="17"/>
      <c r="BN569" s="17">
        <v>4.5893595068434802E-2</v>
      </c>
      <c r="BO569" s="17">
        <v>4.0553352310143197E-2</v>
      </c>
      <c r="BP569" s="17"/>
      <c r="BQ569" s="17">
        <v>2.2139747531724902E-2</v>
      </c>
      <c r="BR569" s="17">
        <v>4.1138409843079003E-2</v>
      </c>
      <c r="BS569" s="17"/>
      <c r="BT569" s="17">
        <v>1.55063568059031E-2</v>
      </c>
      <c r="BU569" s="17">
        <v>4.2660588031408098E-2</v>
      </c>
      <c r="BV569" s="17"/>
      <c r="BW569" s="17">
        <v>3.36057546896553E-2</v>
      </c>
      <c r="BX569" s="17">
        <v>4.42887523338703E-2</v>
      </c>
      <c r="BY569" s="17"/>
      <c r="BZ569" s="17">
        <v>3.36057546896553E-2</v>
      </c>
      <c r="CA569" s="17">
        <v>4.42887523338703E-2</v>
      </c>
    </row>
    <row r="570" spans="2:79" x14ac:dyDescent="0.25">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c r="AF570" s="17"/>
      <c r="AG570" s="17"/>
      <c r="AH570" s="17"/>
      <c r="AI570" s="17"/>
      <c r="AJ570" s="17"/>
      <c r="AK570" s="17"/>
      <c r="AL570" s="17"/>
      <c r="AM570" s="17"/>
      <c r="AN570" s="17"/>
      <c r="AO570" s="17"/>
      <c r="AP570" s="17"/>
      <c r="AQ570" s="17"/>
      <c r="AR570" s="17"/>
      <c r="AS570" s="17"/>
      <c r="AT570" s="17"/>
      <c r="AU570" s="17"/>
      <c r="AV570" s="17"/>
      <c r="AW570" s="17"/>
      <c r="AX570" s="17"/>
      <c r="AY570" s="17"/>
      <c r="AZ570" s="17"/>
      <c r="BA570" s="17"/>
      <c r="BB570" s="17"/>
      <c r="BC570" s="17"/>
      <c r="BD570" s="17"/>
      <c r="BE570" s="17"/>
      <c r="BF570" s="17"/>
      <c r="BG570" s="17"/>
      <c r="BH570" s="17"/>
      <c r="BI570" s="17"/>
      <c r="BJ570" s="17"/>
      <c r="BK570" s="17"/>
      <c r="BL570" s="17"/>
      <c r="BM570" s="17"/>
      <c r="BN570" s="17"/>
      <c r="BO570" s="17"/>
      <c r="BP570" s="17"/>
      <c r="BQ570" s="17"/>
      <c r="BR570" s="17"/>
      <c r="BS570" s="17"/>
      <c r="BT570" s="17"/>
      <c r="BU570" s="17"/>
      <c r="BV570" s="17"/>
      <c r="BW570" s="17"/>
      <c r="BX570" s="17"/>
      <c r="BY570" s="17"/>
      <c r="BZ570" s="17"/>
      <c r="CA570" s="17"/>
    </row>
    <row r="571" spans="2:79" x14ac:dyDescent="0.25">
      <c r="B571" s="6" t="s">
        <v>326</v>
      </c>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17"/>
      <c r="AK571" s="17"/>
      <c r="AL571" s="17"/>
      <c r="AM571" s="17"/>
      <c r="AN571" s="17"/>
      <c r="AO571" s="17"/>
      <c r="AP571" s="17"/>
      <c r="AQ571" s="17"/>
      <c r="AR571" s="17"/>
      <c r="AS571" s="17"/>
      <c r="AT571" s="17"/>
      <c r="AU571" s="17"/>
      <c r="AV571" s="17"/>
      <c r="AW571" s="17"/>
      <c r="AX571" s="17"/>
      <c r="AY571" s="17"/>
      <c r="AZ571" s="17"/>
      <c r="BA571" s="17"/>
      <c r="BB571" s="17"/>
      <c r="BC571" s="17"/>
      <c r="BD571" s="17"/>
      <c r="BE571" s="17"/>
      <c r="BF571" s="17"/>
      <c r="BG571" s="17"/>
      <c r="BH571" s="17"/>
      <c r="BI571" s="17"/>
      <c r="BJ571" s="17"/>
      <c r="BK571" s="17"/>
      <c r="BL571" s="17"/>
      <c r="BM571" s="17"/>
      <c r="BN571" s="17"/>
      <c r="BO571" s="17"/>
      <c r="BP571" s="17"/>
      <c r="BQ571" s="17"/>
      <c r="BR571" s="17"/>
      <c r="BS571" s="17"/>
      <c r="BT571" s="17"/>
      <c r="BU571" s="17"/>
      <c r="BV571" s="17"/>
      <c r="BW571" s="17"/>
      <c r="BX571" s="17"/>
      <c r="BY571" s="17"/>
      <c r="BZ571" s="17"/>
      <c r="CA571" s="17"/>
    </row>
    <row r="572" spans="2:79" x14ac:dyDescent="0.25">
      <c r="B572" s="24" t="s">
        <v>77</v>
      </c>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c r="AK572" s="17"/>
      <c r="AL572" s="17"/>
      <c r="AM572" s="17"/>
      <c r="AN572" s="17"/>
      <c r="AO572" s="17"/>
      <c r="AP572" s="17"/>
      <c r="AQ572" s="17"/>
      <c r="AR572" s="17"/>
      <c r="AS572" s="17"/>
      <c r="AT572" s="17"/>
      <c r="AU572" s="17"/>
      <c r="AV572" s="17"/>
      <c r="AW572" s="17"/>
      <c r="AX572" s="17"/>
      <c r="AY572" s="17"/>
      <c r="AZ572" s="17"/>
      <c r="BA572" s="17"/>
      <c r="BB572" s="17"/>
      <c r="BC572" s="17"/>
      <c r="BD572" s="17"/>
      <c r="BE572" s="17"/>
      <c r="BF572" s="17"/>
      <c r="BG572" s="17"/>
      <c r="BH572" s="17"/>
      <c r="BI572" s="17"/>
      <c r="BJ572" s="17"/>
      <c r="BK572" s="17"/>
      <c r="BL572" s="17"/>
      <c r="BM572" s="17"/>
      <c r="BN572" s="17"/>
      <c r="BO572" s="17"/>
      <c r="BP572" s="17"/>
      <c r="BQ572" s="17"/>
      <c r="BR572" s="17"/>
      <c r="BS572" s="17"/>
      <c r="BT572" s="17"/>
      <c r="BU572" s="17"/>
      <c r="BV572" s="17"/>
      <c r="BW572" s="17"/>
      <c r="BX572" s="17"/>
      <c r="BY572" s="17"/>
      <c r="BZ572" s="17"/>
      <c r="CA572" s="17"/>
    </row>
    <row r="573" spans="2:79" x14ac:dyDescent="0.25">
      <c r="B573" t="s">
        <v>315</v>
      </c>
      <c r="C573" s="17">
        <v>0.33140677142934299</v>
      </c>
      <c r="D573" s="17">
        <v>0.336650615055203</v>
      </c>
      <c r="E573" s="17">
        <v>0.38786617645832899</v>
      </c>
      <c r="F573" s="17">
        <v>0.32231424506962297</v>
      </c>
      <c r="G573" s="17">
        <v>0.28842637320511499</v>
      </c>
      <c r="H573" s="17">
        <v>0.34202022032996698</v>
      </c>
      <c r="I573" s="17">
        <v>0.337495184662509</v>
      </c>
      <c r="J573" s="17">
        <v>0.34924265513784197</v>
      </c>
      <c r="K573" s="17">
        <v>0.204498215093674</v>
      </c>
      <c r="L573" s="17">
        <v>0.33097139272007797</v>
      </c>
      <c r="M573" s="17"/>
      <c r="N573" s="17">
        <v>0.33294223848285198</v>
      </c>
      <c r="O573" s="17">
        <v>0.31618775455245701</v>
      </c>
      <c r="P573" s="17">
        <v>0.29373168023824803</v>
      </c>
      <c r="Q573" s="17">
        <v>0.25706197378532603</v>
      </c>
      <c r="R573" s="17"/>
      <c r="S573" s="17">
        <v>0.35082070309749502</v>
      </c>
      <c r="T573" s="17">
        <v>0.35370030310785899</v>
      </c>
      <c r="U573" s="17">
        <v>0.353418698824563</v>
      </c>
      <c r="V573" s="17">
        <v>0.32876741419792799</v>
      </c>
      <c r="W573" s="17">
        <v>0.38738723311777601</v>
      </c>
      <c r="X573" s="17">
        <v>0.29460304770470003</v>
      </c>
      <c r="Y573" s="17">
        <v>0.306712248125242</v>
      </c>
      <c r="Z573" s="17"/>
      <c r="AA573" s="17">
        <v>0.27513780792537701</v>
      </c>
      <c r="AB573" s="17">
        <v>0.36050891093683102</v>
      </c>
      <c r="AC573" s="17"/>
      <c r="AD573" s="17">
        <v>0.32956065624769898</v>
      </c>
      <c r="AE573" s="17">
        <v>0.29999049432606201</v>
      </c>
      <c r="AF573" s="17">
        <v>0.26425569589974301</v>
      </c>
      <c r="AG573" s="17"/>
      <c r="AH573" s="17">
        <v>0.285621787161078</v>
      </c>
      <c r="AI573" s="17">
        <v>0.33310098968510898</v>
      </c>
      <c r="AJ573" s="17"/>
      <c r="AK573" s="17">
        <v>0.29126687303666499</v>
      </c>
      <c r="AL573" s="17">
        <v>0.35829534206437302</v>
      </c>
      <c r="AM573" s="17"/>
      <c r="AN573" s="17">
        <v>0.33155350555077201</v>
      </c>
      <c r="AO573" s="17">
        <v>0.25706197378532603</v>
      </c>
      <c r="AP573" s="17"/>
      <c r="AQ573" s="17">
        <v>0.31292999915585501</v>
      </c>
      <c r="AR573" s="17">
        <v>0.33619761574576001</v>
      </c>
      <c r="AS573" s="17"/>
      <c r="AT573" s="17">
        <v>0.33113543640170501</v>
      </c>
      <c r="AU573" s="17">
        <v>0.36740851774689898</v>
      </c>
      <c r="AV573" s="17">
        <v>0.28031106397042899</v>
      </c>
      <c r="AW573" s="17">
        <v>0.12570034229202001</v>
      </c>
      <c r="AX573" s="17"/>
      <c r="AY573" s="17">
        <v>0.37462832546508901</v>
      </c>
      <c r="AZ573" s="17">
        <v>0.326240783437376</v>
      </c>
      <c r="BA573" s="17"/>
      <c r="BB573" s="17">
        <v>0.35519108411961098</v>
      </c>
      <c r="BC573" s="17">
        <v>0.326227245805358</v>
      </c>
      <c r="BD573" s="17"/>
      <c r="BE573" s="17">
        <v>0.248820610063748</v>
      </c>
      <c r="BF573" s="17">
        <v>0.337673991500686</v>
      </c>
      <c r="BG573" s="17"/>
      <c r="BH573" s="17">
        <v>0.296031467644295</v>
      </c>
      <c r="BI573" s="17">
        <v>0.33414945375510302</v>
      </c>
      <c r="BJ573" s="17"/>
      <c r="BK573" s="17">
        <v>0.35677958056632703</v>
      </c>
      <c r="BL573" s="17">
        <v>0.32978285890612402</v>
      </c>
      <c r="BM573" s="17"/>
      <c r="BN573" s="17">
        <v>0.40424946742247198</v>
      </c>
      <c r="BO573" s="17">
        <v>0.32986390100305502</v>
      </c>
      <c r="BP573" s="17"/>
      <c r="BQ573" s="17">
        <v>0.38527328270772199</v>
      </c>
      <c r="BR573" s="17">
        <v>0.330027588479755</v>
      </c>
      <c r="BS573" s="17"/>
      <c r="BT573" s="17">
        <v>0.34377542763239499</v>
      </c>
      <c r="BU573" s="17">
        <v>0.33042521893405102</v>
      </c>
      <c r="BV573" s="17"/>
      <c r="BW573" s="17">
        <v>0.27521849275552701</v>
      </c>
      <c r="BX573" s="17">
        <v>0.36026077489953201</v>
      </c>
      <c r="BY573" s="17"/>
      <c r="BZ573" s="17">
        <v>0.27521849275552701</v>
      </c>
      <c r="CA573" s="17">
        <v>0.36026077489953201</v>
      </c>
    </row>
    <row r="574" spans="2:79" x14ac:dyDescent="0.25">
      <c r="B574" t="s">
        <v>316</v>
      </c>
      <c r="C574" s="17">
        <v>0.30163254299717901</v>
      </c>
      <c r="D574" s="17">
        <v>0.31259452365406798</v>
      </c>
      <c r="E574" s="17">
        <v>0.18160079477212401</v>
      </c>
      <c r="F574" s="17">
        <v>0.361015289662589</v>
      </c>
      <c r="G574" s="17">
        <v>0.205404782667818</v>
      </c>
      <c r="H574" s="17">
        <v>0.29424909070108302</v>
      </c>
      <c r="I574" s="17">
        <v>0.38736822176453001</v>
      </c>
      <c r="J574" s="17">
        <v>0.27624014780011302</v>
      </c>
      <c r="K574" s="17">
        <v>0.56267379550236796</v>
      </c>
      <c r="L574" s="17">
        <v>0.32415721139597697</v>
      </c>
      <c r="M574" s="17"/>
      <c r="N574" s="17">
        <v>0.287142951532115</v>
      </c>
      <c r="O574" s="17">
        <v>0.47237234130369499</v>
      </c>
      <c r="P574" s="17">
        <v>0.56468085514681399</v>
      </c>
      <c r="Q574" s="17">
        <v>0.63267999503609995</v>
      </c>
      <c r="R574" s="17"/>
      <c r="S574" s="17">
        <v>0.27472372734570299</v>
      </c>
      <c r="T574" s="17">
        <v>0.314497251907631</v>
      </c>
      <c r="U574" s="17">
        <v>0.372689181823675</v>
      </c>
      <c r="V574" s="17">
        <v>0.27422441526997499</v>
      </c>
      <c r="W574" s="17">
        <v>0.31662570428786202</v>
      </c>
      <c r="X574" s="17">
        <v>0.379999865881615</v>
      </c>
      <c r="Y574" s="17">
        <v>0.38111422224177299</v>
      </c>
      <c r="Z574" s="17"/>
      <c r="AA574" s="17">
        <v>0.50491094637871103</v>
      </c>
      <c r="AB574" s="17">
        <v>0.19649756119408199</v>
      </c>
      <c r="AC574" s="17"/>
      <c r="AD574" s="17">
        <v>0.499134829875018</v>
      </c>
      <c r="AE574" s="17">
        <v>0.54811567219538104</v>
      </c>
      <c r="AF574" s="17">
        <v>0.49223832941763501</v>
      </c>
      <c r="AG574" s="17"/>
      <c r="AH574" s="17">
        <v>0.58339568342076997</v>
      </c>
      <c r="AI574" s="17">
        <v>0.29120623699452902</v>
      </c>
      <c r="AJ574" s="17"/>
      <c r="AK574" s="17">
        <v>0.31766201936105898</v>
      </c>
      <c r="AL574" s="17">
        <v>0.29089485494335499</v>
      </c>
      <c r="AM574" s="17"/>
      <c r="AN574" s="17">
        <v>0.30097915555696197</v>
      </c>
      <c r="AO574" s="17">
        <v>0.63267999503609995</v>
      </c>
      <c r="AP574" s="17"/>
      <c r="AQ574" s="17">
        <v>0.45074703049598203</v>
      </c>
      <c r="AR574" s="17">
        <v>0.26296863112150898</v>
      </c>
      <c r="AS574" s="17"/>
      <c r="AT574" s="17">
        <v>0.109301479253751</v>
      </c>
      <c r="AU574" s="17">
        <v>0.32183765562859301</v>
      </c>
      <c r="AV574" s="17">
        <v>0.581057118294666</v>
      </c>
      <c r="AW574" s="17">
        <v>0.85145062129374105</v>
      </c>
      <c r="AX574" s="17"/>
      <c r="AY574" s="17">
        <v>0.37557109983119003</v>
      </c>
      <c r="AZ574" s="17">
        <v>0.292795153753099</v>
      </c>
      <c r="BA574" s="17"/>
      <c r="BB574" s="17">
        <v>0.34023136063727699</v>
      </c>
      <c r="BC574" s="17">
        <v>0.29321048774434599</v>
      </c>
      <c r="BD574" s="17"/>
      <c r="BE574" s="17">
        <v>0.31862685572885602</v>
      </c>
      <c r="BF574" s="17">
        <v>0.30034289475479098</v>
      </c>
      <c r="BG574" s="17"/>
      <c r="BH574" s="17">
        <v>0.350467437899663</v>
      </c>
      <c r="BI574" s="17">
        <v>0.29784632524642102</v>
      </c>
      <c r="BJ574" s="17"/>
      <c r="BK574" s="17">
        <v>0.42353938748485798</v>
      </c>
      <c r="BL574" s="17">
        <v>0.29383025156145498</v>
      </c>
      <c r="BM574" s="17"/>
      <c r="BN574" s="17">
        <v>0.37997910747782698</v>
      </c>
      <c r="BO574" s="17">
        <v>0.29997309594225502</v>
      </c>
      <c r="BP574" s="17"/>
      <c r="BQ574" s="17">
        <v>0.39567537774663902</v>
      </c>
      <c r="BR574" s="17">
        <v>0.29922469680221903</v>
      </c>
      <c r="BS574" s="17"/>
      <c r="BT574" s="17">
        <v>0.37531734262781702</v>
      </c>
      <c r="BU574" s="17">
        <v>0.29578506063893401</v>
      </c>
      <c r="BV574" s="17"/>
      <c r="BW574" s="17">
        <v>0.50417338407668599</v>
      </c>
      <c r="BX574" s="17">
        <v>0.19762305437608799</v>
      </c>
      <c r="BY574" s="17"/>
      <c r="BZ574" s="17">
        <v>0.50417338407668599</v>
      </c>
      <c r="CA574" s="17">
        <v>0.19762305437608799</v>
      </c>
    </row>
    <row r="575" spans="2:79" x14ac:dyDescent="0.25">
      <c r="B575" t="s">
        <v>317</v>
      </c>
      <c r="C575" s="17">
        <v>0.32993909713133801</v>
      </c>
      <c r="D575" s="17">
        <v>0.33473118861879098</v>
      </c>
      <c r="E575" s="17">
        <v>0.37967467421530399</v>
      </c>
      <c r="F575" s="17">
        <v>0.28668942333326802</v>
      </c>
      <c r="G575" s="17">
        <v>0.46538460662111703</v>
      </c>
      <c r="H575" s="17">
        <v>0.30623537752094898</v>
      </c>
      <c r="I575" s="17">
        <v>0.25638633013081202</v>
      </c>
      <c r="J575" s="17">
        <v>0.34269306220835999</v>
      </c>
      <c r="K575" s="17">
        <v>0.19177669826951901</v>
      </c>
      <c r="L575" s="17">
        <v>0.272574879740484</v>
      </c>
      <c r="M575" s="17"/>
      <c r="N575" s="17">
        <v>0.34576028292850502</v>
      </c>
      <c r="O575" s="17">
        <v>0.13427970534702099</v>
      </c>
      <c r="P575" s="17">
        <v>8.4631992684667895E-2</v>
      </c>
      <c r="Q575" s="17">
        <v>4.3024411815003202E-2</v>
      </c>
      <c r="R575" s="17"/>
      <c r="S575" s="17">
        <v>0.33365401916945597</v>
      </c>
      <c r="T575" s="17">
        <v>0.30343042076999899</v>
      </c>
      <c r="U575" s="17">
        <v>0.24851909251309401</v>
      </c>
      <c r="V575" s="17">
        <v>0.37574388811395798</v>
      </c>
      <c r="W575" s="17">
        <v>0.270642636189454</v>
      </c>
      <c r="X575" s="17">
        <v>0.30078098253159802</v>
      </c>
      <c r="Y575" s="17">
        <v>0.26784158419474402</v>
      </c>
      <c r="Z575" s="17"/>
      <c r="AA575" s="17">
        <v>0.19012912490911499</v>
      </c>
      <c r="AB575" s="17">
        <v>0.40224839630409198</v>
      </c>
      <c r="AC575" s="17"/>
      <c r="AD575" s="17">
        <v>0.14833261464182701</v>
      </c>
      <c r="AE575" s="17">
        <v>0.117378594634689</v>
      </c>
      <c r="AF575" s="17">
        <v>0.217628222285186</v>
      </c>
      <c r="AG575" s="17"/>
      <c r="AH575" s="17">
        <v>0.119074884156928</v>
      </c>
      <c r="AI575" s="17">
        <v>0.33774187362713498</v>
      </c>
      <c r="AJ575" s="17"/>
      <c r="AK575" s="17">
        <v>0.34723028301720199</v>
      </c>
      <c r="AL575" s="17">
        <v>0.31835622593153801</v>
      </c>
      <c r="AM575" s="17"/>
      <c r="AN575" s="17">
        <v>0.33050537985197098</v>
      </c>
      <c r="AO575" s="17">
        <v>4.3024411815003202E-2</v>
      </c>
      <c r="AP575" s="17"/>
      <c r="AQ575" s="17">
        <v>0.204168455550817</v>
      </c>
      <c r="AR575" s="17">
        <v>0.36255018062954403</v>
      </c>
      <c r="AS575" s="17"/>
      <c r="AT575" s="17">
        <v>0.51353514334391304</v>
      </c>
      <c r="AU575" s="17">
        <v>0.27222944414019301</v>
      </c>
      <c r="AV575" s="17">
        <v>0.118333303351604</v>
      </c>
      <c r="AW575" s="17">
        <v>2.1610082960053002E-2</v>
      </c>
      <c r="AX575" s="17"/>
      <c r="AY575" s="17">
        <v>0.227677734546195</v>
      </c>
      <c r="AZ575" s="17">
        <v>0.34216172500631298</v>
      </c>
      <c r="BA575" s="17"/>
      <c r="BB575" s="17">
        <v>0.26280682046892501</v>
      </c>
      <c r="BC575" s="17">
        <v>0.34457528869267301</v>
      </c>
      <c r="BD575" s="17"/>
      <c r="BE575" s="17">
        <v>0.397135989209766</v>
      </c>
      <c r="BF575" s="17">
        <v>0.32483972329191901</v>
      </c>
      <c r="BG575" s="17"/>
      <c r="BH575" s="17">
        <v>0.29156930720970398</v>
      </c>
      <c r="BI575" s="17">
        <v>0.33291394493195697</v>
      </c>
      <c r="BJ575" s="17"/>
      <c r="BK575" s="17">
        <v>0.203120076750989</v>
      </c>
      <c r="BL575" s="17">
        <v>0.33805577803435699</v>
      </c>
      <c r="BM575" s="17"/>
      <c r="BN575" s="17">
        <v>0.14442718127500101</v>
      </c>
      <c r="BO575" s="17">
        <v>0.33386839772622201</v>
      </c>
      <c r="BP575" s="17"/>
      <c r="BQ575" s="17">
        <v>0.20748512417619699</v>
      </c>
      <c r="BR575" s="17">
        <v>0.33307437408915402</v>
      </c>
      <c r="BS575" s="17"/>
      <c r="BT575" s="17">
        <v>0.27206404023407399</v>
      </c>
      <c r="BU575" s="17">
        <v>0.334531949061256</v>
      </c>
      <c r="BV575" s="17"/>
      <c r="BW575" s="17">
        <v>0.19086756667056901</v>
      </c>
      <c r="BX575" s="17">
        <v>0.401355601022022</v>
      </c>
      <c r="BY575" s="17"/>
      <c r="BZ575" s="17">
        <v>0.19086756667056901</v>
      </c>
      <c r="CA575" s="17">
        <v>0.401355601022022</v>
      </c>
    </row>
    <row r="576" spans="2:79" x14ac:dyDescent="0.25">
      <c r="B576" t="s">
        <v>75</v>
      </c>
      <c r="C576" s="17">
        <v>3.7021588442140103E-2</v>
      </c>
      <c r="D576" s="17">
        <v>1.60236726719379E-2</v>
      </c>
      <c r="E576" s="17">
        <v>5.0858354554242202E-2</v>
      </c>
      <c r="F576" s="17">
        <v>2.9981041934520399E-2</v>
      </c>
      <c r="G576" s="17">
        <v>4.0784237505950699E-2</v>
      </c>
      <c r="H576" s="17">
        <v>5.7495311448000699E-2</v>
      </c>
      <c r="I576" s="17">
        <v>1.8750263442149601E-2</v>
      </c>
      <c r="J576" s="17">
        <v>3.1824134853684301E-2</v>
      </c>
      <c r="K576" s="17">
        <v>4.1051291134438797E-2</v>
      </c>
      <c r="L576" s="17">
        <v>7.2296516143460707E-2</v>
      </c>
      <c r="M576" s="17"/>
      <c r="N576" s="17">
        <v>3.41545270565278E-2</v>
      </c>
      <c r="O576" s="17">
        <v>7.7160198796826299E-2</v>
      </c>
      <c r="P576" s="17">
        <v>5.6955471930269903E-2</v>
      </c>
      <c r="Q576" s="17">
        <v>6.7233619363570099E-2</v>
      </c>
      <c r="R576" s="17"/>
      <c r="S576" s="17">
        <v>4.0801550387345897E-2</v>
      </c>
      <c r="T576" s="17">
        <v>2.8372024214510998E-2</v>
      </c>
      <c r="U576" s="17">
        <v>2.53730268386675E-2</v>
      </c>
      <c r="V576" s="17">
        <v>2.12642824181387E-2</v>
      </c>
      <c r="W576" s="17">
        <v>2.5344426404908801E-2</v>
      </c>
      <c r="X576" s="17">
        <v>2.4616103882087299E-2</v>
      </c>
      <c r="Y576" s="17">
        <v>4.43319454382409E-2</v>
      </c>
      <c r="Z576" s="17"/>
      <c r="AA576" s="17">
        <v>2.98221207867971E-2</v>
      </c>
      <c r="AB576" s="17">
        <v>4.0745131564996102E-2</v>
      </c>
      <c r="AC576" s="17"/>
      <c r="AD576" s="17">
        <v>2.2971899235455898E-2</v>
      </c>
      <c r="AE576" s="17">
        <v>3.4515238843867597E-2</v>
      </c>
      <c r="AF576" s="17">
        <v>2.58777523974358E-2</v>
      </c>
      <c r="AG576" s="17"/>
      <c r="AH576" s="17">
        <v>1.19076452612245E-2</v>
      </c>
      <c r="AI576" s="17">
        <v>3.7950899693227499E-2</v>
      </c>
      <c r="AJ576" s="17"/>
      <c r="AK576" s="17">
        <v>4.3840824585074101E-2</v>
      </c>
      <c r="AL576" s="17">
        <v>3.24535770607342E-2</v>
      </c>
      <c r="AM576" s="17"/>
      <c r="AN576" s="17">
        <v>3.6961959040294701E-2</v>
      </c>
      <c r="AO576" s="17">
        <v>6.7233619363570099E-2</v>
      </c>
      <c r="AP576" s="17"/>
      <c r="AQ576" s="17">
        <v>3.2154514797346503E-2</v>
      </c>
      <c r="AR576" s="17">
        <v>3.8283572503187098E-2</v>
      </c>
      <c r="AS576" s="17"/>
      <c r="AT576" s="17">
        <v>4.6027941000630498E-2</v>
      </c>
      <c r="AU576" s="17">
        <v>3.8524382484315702E-2</v>
      </c>
      <c r="AV576" s="17">
        <v>2.0298514383300399E-2</v>
      </c>
      <c r="AW576" s="17">
        <v>1.2389534541863299E-3</v>
      </c>
      <c r="AX576" s="17"/>
      <c r="AY576" s="17">
        <v>2.2122840157525501E-2</v>
      </c>
      <c r="AZ576" s="17">
        <v>3.8802337803211302E-2</v>
      </c>
      <c r="BA576" s="17"/>
      <c r="BB576" s="17">
        <v>4.1770734774186101E-2</v>
      </c>
      <c r="BC576" s="17">
        <v>3.5986977757623898E-2</v>
      </c>
      <c r="BD576" s="17"/>
      <c r="BE576" s="17">
        <v>3.5416544997629501E-2</v>
      </c>
      <c r="BF576" s="17">
        <v>3.71433904526038E-2</v>
      </c>
      <c r="BG576" s="17"/>
      <c r="BH576" s="17">
        <v>6.1931787246338098E-2</v>
      </c>
      <c r="BI576" s="17">
        <v>3.5090276066518399E-2</v>
      </c>
      <c r="BJ576" s="17"/>
      <c r="BK576" s="17">
        <v>1.6560955197826001E-2</v>
      </c>
      <c r="BL576" s="17">
        <v>3.8331111498064299E-2</v>
      </c>
      <c r="BM576" s="17"/>
      <c r="BN576" s="17">
        <v>7.1344243824699893E-2</v>
      </c>
      <c r="BO576" s="17">
        <v>3.6294605328466997E-2</v>
      </c>
      <c r="BP576" s="17"/>
      <c r="BQ576" s="17">
        <v>1.1566215369441499E-2</v>
      </c>
      <c r="BR576" s="17">
        <v>3.7673340628871302E-2</v>
      </c>
      <c r="BS576" s="17"/>
      <c r="BT576" s="17">
        <v>8.8431895057142895E-3</v>
      </c>
      <c r="BU576" s="17">
        <v>3.9257771365759302E-2</v>
      </c>
      <c r="BV576" s="17"/>
      <c r="BW576" s="17">
        <v>2.9740556497217699E-2</v>
      </c>
      <c r="BX576" s="17">
        <v>4.0760569702358702E-2</v>
      </c>
      <c r="BY576" s="17"/>
      <c r="BZ576" s="17">
        <v>2.9740556497217699E-2</v>
      </c>
      <c r="CA576" s="17">
        <v>4.0760569702358702E-2</v>
      </c>
    </row>
    <row r="577" spans="2:79" x14ac:dyDescent="0.25">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17"/>
      <c r="AK577" s="17"/>
      <c r="AL577" s="17"/>
      <c r="AM577" s="17"/>
      <c r="AN577" s="17"/>
      <c r="AO577" s="17"/>
      <c r="AP577" s="17"/>
      <c r="AQ577" s="17"/>
      <c r="AR577" s="17"/>
      <c r="AS577" s="17"/>
      <c r="AT577" s="17"/>
      <c r="AU577" s="17"/>
      <c r="AV577" s="17"/>
      <c r="AW577" s="17"/>
      <c r="AX577" s="17"/>
      <c r="AY577" s="17"/>
      <c r="AZ577" s="17"/>
      <c r="BA577" s="17"/>
      <c r="BB577" s="17"/>
      <c r="BC577" s="17"/>
      <c r="BD577" s="17"/>
      <c r="BE577" s="17"/>
      <c r="BF577" s="17"/>
      <c r="BG577" s="17"/>
      <c r="BH577" s="17"/>
      <c r="BI577" s="17"/>
      <c r="BJ577" s="17"/>
      <c r="BK577" s="17"/>
      <c r="BL577" s="17"/>
      <c r="BM577" s="17"/>
      <c r="BN577" s="17"/>
      <c r="BO577" s="17"/>
      <c r="BP577" s="17"/>
      <c r="BQ577" s="17"/>
      <c r="BR577" s="17"/>
      <c r="BS577" s="17"/>
      <c r="BT577" s="17"/>
      <c r="BU577" s="17"/>
      <c r="BV577" s="17"/>
      <c r="BW577" s="17"/>
      <c r="BX577" s="17"/>
      <c r="BY577" s="17"/>
      <c r="BZ577" s="17"/>
      <c r="CA577" s="17"/>
    </row>
    <row r="578" spans="2:79" x14ac:dyDescent="0.25">
      <c r="B578" s="6" t="s">
        <v>327</v>
      </c>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c r="AJ578" s="17"/>
      <c r="AK578" s="17"/>
      <c r="AL578" s="17"/>
      <c r="AM578" s="17"/>
      <c r="AN578" s="17"/>
      <c r="AO578" s="17"/>
      <c r="AP578" s="17"/>
      <c r="AQ578" s="17"/>
      <c r="AR578" s="17"/>
      <c r="AS578" s="17"/>
      <c r="AT578" s="17"/>
      <c r="AU578" s="17"/>
      <c r="AV578" s="17"/>
      <c r="AW578" s="17"/>
      <c r="AX578" s="17"/>
      <c r="AY578" s="17"/>
      <c r="AZ578" s="17"/>
      <c r="BA578" s="17"/>
      <c r="BB578" s="17"/>
      <c r="BC578" s="17"/>
      <c r="BD578" s="17"/>
      <c r="BE578" s="17"/>
      <c r="BF578" s="17"/>
      <c r="BG578" s="17"/>
      <c r="BH578" s="17"/>
      <c r="BI578" s="17"/>
      <c r="BJ578" s="17"/>
      <c r="BK578" s="17"/>
      <c r="BL578" s="17"/>
      <c r="BM578" s="17"/>
      <c r="BN578" s="17"/>
      <c r="BO578" s="17"/>
      <c r="BP578" s="17"/>
      <c r="BQ578" s="17"/>
      <c r="BR578" s="17"/>
      <c r="BS578" s="17"/>
      <c r="BT578" s="17"/>
      <c r="BU578" s="17"/>
      <c r="BV578" s="17"/>
      <c r="BW578" s="17"/>
      <c r="BX578" s="17"/>
      <c r="BY578" s="17"/>
      <c r="BZ578" s="17"/>
      <c r="CA578" s="17"/>
    </row>
    <row r="579" spans="2:79" x14ac:dyDescent="0.25">
      <c r="B579" s="24" t="s">
        <v>77</v>
      </c>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c r="AD579" s="17"/>
      <c r="AE579" s="17"/>
      <c r="AF579" s="17"/>
      <c r="AG579" s="17"/>
      <c r="AH579" s="17"/>
      <c r="AI579" s="17"/>
      <c r="AJ579" s="17"/>
      <c r="AK579" s="17"/>
      <c r="AL579" s="17"/>
      <c r="AM579" s="17"/>
      <c r="AN579" s="17"/>
      <c r="AO579" s="17"/>
      <c r="AP579" s="17"/>
      <c r="AQ579" s="17"/>
      <c r="AR579" s="17"/>
      <c r="AS579" s="17"/>
      <c r="AT579" s="17"/>
      <c r="AU579" s="17"/>
      <c r="AV579" s="17"/>
      <c r="AW579" s="17"/>
      <c r="AX579" s="17"/>
      <c r="AY579" s="17"/>
      <c r="AZ579" s="17"/>
      <c r="BA579" s="17"/>
      <c r="BB579" s="17"/>
      <c r="BC579" s="17"/>
      <c r="BD579" s="17"/>
      <c r="BE579" s="17"/>
      <c r="BF579" s="17"/>
      <c r="BG579" s="17"/>
      <c r="BH579" s="17"/>
      <c r="BI579" s="17"/>
      <c r="BJ579" s="17"/>
      <c r="BK579" s="17"/>
      <c r="BL579" s="17"/>
      <c r="BM579" s="17"/>
      <c r="BN579" s="17"/>
      <c r="BO579" s="17"/>
      <c r="BP579" s="17"/>
      <c r="BQ579" s="17"/>
      <c r="BR579" s="17"/>
      <c r="BS579" s="17"/>
      <c r="BT579" s="17"/>
      <c r="BU579" s="17"/>
      <c r="BV579" s="17"/>
      <c r="BW579" s="17"/>
      <c r="BX579" s="17"/>
      <c r="BY579" s="17"/>
      <c r="BZ579" s="17"/>
      <c r="CA579" s="17"/>
    </row>
    <row r="580" spans="2:79" x14ac:dyDescent="0.25">
      <c r="B580" t="s">
        <v>315</v>
      </c>
      <c r="C580" s="17">
        <v>0.26394093238841199</v>
      </c>
      <c r="D580" s="17">
        <v>0.25101465121143701</v>
      </c>
      <c r="E580" s="17">
        <v>0.28201987061846101</v>
      </c>
      <c r="F580" s="17">
        <v>0.35961345413190599</v>
      </c>
      <c r="G580" s="17">
        <v>0.16743008815954799</v>
      </c>
      <c r="H580" s="17">
        <v>0.25958062269135601</v>
      </c>
      <c r="I580" s="17">
        <v>0.29212847583903401</v>
      </c>
      <c r="J580" s="17">
        <v>0.23237648363105301</v>
      </c>
      <c r="K580" s="17">
        <v>0.23603000303379101</v>
      </c>
      <c r="L580" s="17">
        <v>0.24593651320163701</v>
      </c>
      <c r="M580" s="17"/>
      <c r="N580" s="17">
        <v>0.26280539464994801</v>
      </c>
      <c r="O580" s="17">
        <v>0.28254744639221901</v>
      </c>
      <c r="P580" s="17">
        <v>0.26598520036550499</v>
      </c>
      <c r="Q580" s="17">
        <v>0.22221587505868001</v>
      </c>
      <c r="R580" s="17"/>
      <c r="S580" s="17">
        <v>0.292239082951677</v>
      </c>
      <c r="T580" s="17">
        <v>0.29873575736063401</v>
      </c>
      <c r="U580" s="17">
        <v>0.31495637318172498</v>
      </c>
      <c r="V580" s="17">
        <v>0.23512513911371699</v>
      </c>
      <c r="W580" s="17">
        <v>0.312319267683002</v>
      </c>
      <c r="X580" s="17">
        <v>0.23025440514318099</v>
      </c>
      <c r="Y580" s="17">
        <v>0.29113249265242802</v>
      </c>
      <c r="Z580" s="17"/>
      <c r="AA580" s="17">
        <v>0.248993879775288</v>
      </c>
      <c r="AB580" s="17">
        <v>0.27167150326239398</v>
      </c>
      <c r="AC580" s="17"/>
      <c r="AD580" s="17">
        <v>0.30806268532460002</v>
      </c>
      <c r="AE580" s="17">
        <v>0.24137904997569101</v>
      </c>
      <c r="AF580" s="17">
        <v>0.23340464949102299</v>
      </c>
      <c r="AG580" s="17"/>
      <c r="AH580" s="17">
        <v>0.290845815478116</v>
      </c>
      <c r="AI580" s="17">
        <v>0.26294534956080401</v>
      </c>
      <c r="AJ580" s="17"/>
      <c r="AK580" s="17">
        <v>0.23518368947645299</v>
      </c>
      <c r="AL580" s="17">
        <v>0.28320458746153898</v>
      </c>
      <c r="AM580" s="17"/>
      <c r="AN580" s="17">
        <v>0.26402328501862798</v>
      </c>
      <c r="AO580" s="17">
        <v>0.22221587505868001</v>
      </c>
      <c r="AP580" s="17"/>
      <c r="AQ580" s="17">
        <v>0.25037336386489101</v>
      </c>
      <c r="AR580" s="17">
        <v>0.26745886872417401</v>
      </c>
      <c r="AS580" s="17"/>
      <c r="AT580" s="17">
        <v>0.237794607472611</v>
      </c>
      <c r="AU580" s="17">
        <v>0.29614549710593402</v>
      </c>
      <c r="AV580" s="17">
        <v>0.2631418052385</v>
      </c>
      <c r="AW580" s="17">
        <v>0.13366350062962501</v>
      </c>
      <c r="AX580" s="17"/>
      <c r="AY580" s="17">
        <v>0.29726569953291399</v>
      </c>
      <c r="AZ580" s="17">
        <v>0.259957842220918</v>
      </c>
      <c r="BA580" s="17"/>
      <c r="BB580" s="17">
        <v>0.29693349974050198</v>
      </c>
      <c r="BC580" s="17">
        <v>0.256753527341126</v>
      </c>
      <c r="BD580" s="17"/>
      <c r="BE580" s="17">
        <v>0.22763943963754499</v>
      </c>
      <c r="BF580" s="17">
        <v>0.266695745546282</v>
      </c>
      <c r="BG580" s="17"/>
      <c r="BH580" s="17">
        <v>0.264251829972319</v>
      </c>
      <c r="BI580" s="17">
        <v>0.26391682819092799</v>
      </c>
      <c r="BJ580" s="17"/>
      <c r="BK580" s="17">
        <v>0.36257654091666902</v>
      </c>
      <c r="BL580" s="17">
        <v>0.25762804842433601</v>
      </c>
      <c r="BM580" s="17"/>
      <c r="BN580" s="17">
        <v>0.33289476047308802</v>
      </c>
      <c r="BO580" s="17">
        <v>0.262480431501113</v>
      </c>
      <c r="BP580" s="17"/>
      <c r="BQ580" s="17">
        <v>0.25215377306208098</v>
      </c>
      <c r="BR580" s="17">
        <v>0.26424272748858002</v>
      </c>
      <c r="BS580" s="17"/>
      <c r="BT580" s="17">
        <v>0.27336854755218998</v>
      </c>
      <c r="BU580" s="17">
        <v>0.26319277518873402</v>
      </c>
      <c r="BV580" s="17"/>
      <c r="BW580" s="17">
        <v>0.249164832579091</v>
      </c>
      <c r="BX580" s="17">
        <v>0.27152880739076002</v>
      </c>
      <c r="BY580" s="17"/>
      <c r="BZ580" s="17">
        <v>0.249164832579091</v>
      </c>
      <c r="CA580" s="17">
        <v>0.27152880739076002</v>
      </c>
    </row>
    <row r="581" spans="2:79" x14ac:dyDescent="0.25">
      <c r="B581" t="s">
        <v>316</v>
      </c>
      <c r="C581" s="17">
        <v>0.16958450836462599</v>
      </c>
      <c r="D581" s="17">
        <v>0.200245635794879</v>
      </c>
      <c r="E581" s="17">
        <v>0.120892937045267</v>
      </c>
      <c r="F581" s="17">
        <v>0.249402190648806</v>
      </c>
      <c r="G581" s="17">
        <v>8.7990545737509099E-2</v>
      </c>
      <c r="H581" s="17">
        <v>0.16623858678505801</v>
      </c>
      <c r="I581" s="17">
        <v>0.24583905617916299</v>
      </c>
      <c r="J581" s="17">
        <v>7.6358078956267603E-2</v>
      </c>
      <c r="K581" s="17">
        <v>0.16527986494490399</v>
      </c>
      <c r="L581" s="17">
        <v>0.14588110157630499</v>
      </c>
      <c r="M581" s="17"/>
      <c r="N581" s="17">
        <v>0.15318716400357499</v>
      </c>
      <c r="O581" s="17">
        <v>0.35935455458869803</v>
      </c>
      <c r="P581" s="17">
        <v>0.47649950690555198</v>
      </c>
      <c r="Q581" s="17">
        <v>0.60381217749431404</v>
      </c>
      <c r="R581" s="17"/>
      <c r="S581" s="17">
        <v>0.13521115464410099</v>
      </c>
      <c r="T581" s="17">
        <v>0.211873443785982</v>
      </c>
      <c r="U581" s="17">
        <v>0.20719591825959</v>
      </c>
      <c r="V581" s="17">
        <v>0.16792840614115701</v>
      </c>
      <c r="W581" s="17">
        <v>0.201675875482421</v>
      </c>
      <c r="X581" s="17">
        <v>0.23064264996249001</v>
      </c>
      <c r="Y581" s="17">
        <v>0.17268491730077901</v>
      </c>
      <c r="Z581" s="17"/>
      <c r="AA581" s="17">
        <v>0.34063457173724698</v>
      </c>
      <c r="AB581" s="17">
        <v>8.1117927552564098E-2</v>
      </c>
      <c r="AC581" s="17"/>
      <c r="AD581" s="17">
        <v>0.35307013574677798</v>
      </c>
      <c r="AE581" s="17">
        <v>0.39112535421433797</v>
      </c>
      <c r="AF581" s="17">
        <v>0.32723636587718202</v>
      </c>
      <c r="AG581" s="17"/>
      <c r="AH581" s="17">
        <v>0.45821429363919502</v>
      </c>
      <c r="AI581" s="17">
        <v>0.158904110431001</v>
      </c>
      <c r="AJ581" s="17"/>
      <c r="AK581" s="17">
        <v>0.174423292592643</v>
      </c>
      <c r="AL581" s="17">
        <v>0.16634314511477599</v>
      </c>
      <c r="AM581" s="17"/>
      <c r="AN581" s="17">
        <v>0.16872747441539401</v>
      </c>
      <c r="AO581" s="17">
        <v>0.60381217749431404</v>
      </c>
      <c r="AP581" s="17"/>
      <c r="AQ581" s="17">
        <v>0.29131774867919402</v>
      </c>
      <c r="AR581" s="17">
        <v>0.13802028308504</v>
      </c>
      <c r="AS581" s="17"/>
      <c r="AT581" s="17">
        <v>2.8947660057113401E-2</v>
      </c>
      <c r="AU581" s="17">
        <v>0.15023569439192699</v>
      </c>
      <c r="AV581" s="17">
        <v>0.41887613304937599</v>
      </c>
      <c r="AW581" s="17">
        <v>0.79941510719504805</v>
      </c>
      <c r="AX581" s="17"/>
      <c r="AY581" s="17">
        <v>0.23009052393187199</v>
      </c>
      <c r="AZ581" s="17">
        <v>0.162352622403198</v>
      </c>
      <c r="BA581" s="17"/>
      <c r="BB581" s="17">
        <v>0.20524262689046899</v>
      </c>
      <c r="BC581" s="17">
        <v>0.16180164547831299</v>
      </c>
      <c r="BD581" s="17"/>
      <c r="BE581" s="17">
        <v>0.20326217293943399</v>
      </c>
      <c r="BF581" s="17">
        <v>0.16702880978402701</v>
      </c>
      <c r="BG581" s="17"/>
      <c r="BH581" s="17">
        <v>0.17217491606396301</v>
      </c>
      <c r="BI581" s="17">
        <v>0.16938367149106401</v>
      </c>
      <c r="BJ581" s="17"/>
      <c r="BK581" s="17">
        <v>0.26368344523715598</v>
      </c>
      <c r="BL581" s="17">
        <v>0.16356198081617901</v>
      </c>
      <c r="BM581" s="17"/>
      <c r="BN581" s="17">
        <v>0.294278850690327</v>
      </c>
      <c r="BO581" s="17">
        <v>0.16694337584644001</v>
      </c>
      <c r="BP581" s="17"/>
      <c r="BQ581" s="17">
        <v>0.340613472269027</v>
      </c>
      <c r="BR581" s="17">
        <v>0.165205531050063</v>
      </c>
      <c r="BS581" s="17"/>
      <c r="BT581" s="17">
        <v>0.16940036801177799</v>
      </c>
      <c r="BU581" s="17">
        <v>0.169599121384816</v>
      </c>
      <c r="BV581" s="17"/>
      <c r="BW581" s="17">
        <v>0.339163084874677</v>
      </c>
      <c r="BX581" s="17">
        <v>8.2501918355141104E-2</v>
      </c>
      <c r="BY581" s="17"/>
      <c r="BZ581" s="17">
        <v>0.339163084874677</v>
      </c>
      <c r="CA581" s="17">
        <v>8.2501918355141104E-2</v>
      </c>
    </row>
    <row r="582" spans="2:79" x14ac:dyDescent="0.25">
      <c r="B582" t="s">
        <v>317</v>
      </c>
      <c r="C582" s="17">
        <v>0.50858509901711102</v>
      </c>
      <c r="D582" s="17">
        <v>0.51610331890543903</v>
      </c>
      <c r="E582" s="17">
        <v>0.51766093636989796</v>
      </c>
      <c r="F582" s="17">
        <v>0.35418211371514002</v>
      </c>
      <c r="G582" s="17">
        <v>0.67208196063345205</v>
      </c>
      <c r="H582" s="17">
        <v>0.489444757102586</v>
      </c>
      <c r="I582" s="17">
        <v>0.432147759288185</v>
      </c>
      <c r="J582" s="17">
        <v>0.64036354488677805</v>
      </c>
      <c r="K582" s="17">
        <v>0.497587369864193</v>
      </c>
      <c r="L582" s="17">
        <v>0.53737203079822204</v>
      </c>
      <c r="M582" s="17"/>
      <c r="N582" s="17">
        <v>0.52996464014400901</v>
      </c>
      <c r="O582" s="17">
        <v>0.25254669318920198</v>
      </c>
      <c r="P582" s="17">
        <v>0.135558308163786</v>
      </c>
      <c r="Q582" s="17">
        <v>7.0889310105731601E-2</v>
      </c>
      <c r="R582" s="17"/>
      <c r="S582" s="17">
        <v>0.51144475683790402</v>
      </c>
      <c r="T582" s="17">
        <v>0.45011821604989999</v>
      </c>
      <c r="U582" s="17">
        <v>0.42804093253568098</v>
      </c>
      <c r="V582" s="17">
        <v>0.55234192029891804</v>
      </c>
      <c r="W582" s="17">
        <v>0.44274977654473402</v>
      </c>
      <c r="X582" s="17">
        <v>0.48674931723077702</v>
      </c>
      <c r="Y582" s="17">
        <v>0.46361991899649502</v>
      </c>
      <c r="Z582" s="17"/>
      <c r="AA582" s="17">
        <v>0.36797364321332199</v>
      </c>
      <c r="AB582" s="17">
        <v>0.581308923099357</v>
      </c>
      <c r="AC582" s="17"/>
      <c r="AD582" s="17">
        <v>0.30786132216179402</v>
      </c>
      <c r="AE582" s="17">
        <v>0.33739371156236098</v>
      </c>
      <c r="AF582" s="17">
        <v>0.392725070279694</v>
      </c>
      <c r="AG582" s="17"/>
      <c r="AH582" s="17">
        <v>0.244332072575041</v>
      </c>
      <c r="AI582" s="17">
        <v>0.51836346431950397</v>
      </c>
      <c r="AJ582" s="17"/>
      <c r="AK582" s="17">
        <v>0.510236823055227</v>
      </c>
      <c r="AL582" s="17">
        <v>0.50747865629436195</v>
      </c>
      <c r="AM582" s="17"/>
      <c r="AN582" s="17">
        <v>0.50944897798475997</v>
      </c>
      <c r="AO582" s="17">
        <v>7.0889310105731601E-2</v>
      </c>
      <c r="AP582" s="17"/>
      <c r="AQ582" s="17">
        <v>0.38605777412860698</v>
      </c>
      <c r="AR582" s="17">
        <v>0.54035522257327195</v>
      </c>
      <c r="AS582" s="17"/>
      <c r="AT582" s="17">
        <v>0.66955721488586295</v>
      </c>
      <c r="AU582" s="17">
        <v>0.49153819860554399</v>
      </c>
      <c r="AV582" s="17">
        <v>0.27601110936762102</v>
      </c>
      <c r="AW582" s="17">
        <v>4.3942058290000099E-2</v>
      </c>
      <c r="AX582" s="17"/>
      <c r="AY582" s="17">
        <v>0.43334345610265901</v>
      </c>
      <c r="AZ582" s="17">
        <v>0.51757823756716104</v>
      </c>
      <c r="BA582" s="17"/>
      <c r="BB582" s="17">
        <v>0.42877136798686399</v>
      </c>
      <c r="BC582" s="17">
        <v>0.52598764350271598</v>
      </c>
      <c r="BD582" s="17"/>
      <c r="BE582" s="17">
        <v>0.52002429231050296</v>
      </c>
      <c r="BF582" s="17">
        <v>0.50771701239554101</v>
      </c>
      <c r="BG582" s="17"/>
      <c r="BH582" s="17">
        <v>0.477351157596825</v>
      </c>
      <c r="BI582" s="17">
        <v>0.51100669741857696</v>
      </c>
      <c r="BJ582" s="17"/>
      <c r="BK582" s="17">
        <v>0.32419540865911201</v>
      </c>
      <c r="BL582" s="17">
        <v>0.52038642246176203</v>
      </c>
      <c r="BM582" s="17"/>
      <c r="BN582" s="17">
        <v>0.32115409629098102</v>
      </c>
      <c r="BO582" s="17">
        <v>0.51255504750862402</v>
      </c>
      <c r="BP582" s="17"/>
      <c r="BQ582" s="17">
        <v>0.38019888351090603</v>
      </c>
      <c r="BR582" s="17">
        <v>0.51187226343867898</v>
      </c>
      <c r="BS582" s="17"/>
      <c r="BT582" s="17">
        <v>0.52064024481961502</v>
      </c>
      <c r="BU582" s="17">
        <v>0.50762842609732906</v>
      </c>
      <c r="BV582" s="17"/>
      <c r="BW582" s="17">
        <v>0.36942232393193603</v>
      </c>
      <c r="BX582" s="17">
        <v>0.58004845916983705</v>
      </c>
      <c r="BY582" s="17"/>
      <c r="BZ582" s="17">
        <v>0.36942232393193603</v>
      </c>
      <c r="CA582" s="17">
        <v>0.58004845916983705</v>
      </c>
    </row>
    <row r="583" spans="2:79" x14ac:dyDescent="0.25">
      <c r="B583" t="s">
        <v>75</v>
      </c>
      <c r="C583" s="17">
        <v>5.7889460229851301E-2</v>
      </c>
      <c r="D583" s="17">
        <v>3.26363940882438E-2</v>
      </c>
      <c r="E583" s="17">
        <v>7.9426255966373996E-2</v>
      </c>
      <c r="F583" s="17">
        <v>3.68022415041485E-2</v>
      </c>
      <c r="G583" s="17">
        <v>7.2497405469491003E-2</v>
      </c>
      <c r="H583" s="17">
        <v>8.4736033421000195E-2</v>
      </c>
      <c r="I583" s="17">
        <v>2.9884708693617399E-2</v>
      </c>
      <c r="J583" s="17">
        <v>5.0901892525901202E-2</v>
      </c>
      <c r="K583" s="17">
        <v>0.101102762157112</v>
      </c>
      <c r="L583" s="17">
        <v>7.0810354423836194E-2</v>
      </c>
      <c r="M583" s="17"/>
      <c r="N583" s="17">
        <v>5.40428012024683E-2</v>
      </c>
      <c r="O583" s="17">
        <v>0.10555130582988199</v>
      </c>
      <c r="P583" s="17">
        <v>0.121956984565157</v>
      </c>
      <c r="Q583" s="17">
        <v>0.103082637341274</v>
      </c>
      <c r="R583" s="17"/>
      <c r="S583" s="17">
        <v>6.1105005566317497E-2</v>
      </c>
      <c r="T583" s="17">
        <v>3.92725828034848E-2</v>
      </c>
      <c r="U583" s="17">
        <v>4.9806776023003298E-2</v>
      </c>
      <c r="V583" s="17">
        <v>4.4604534446207503E-2</v>
      </c>
      <c r="W583" s="17">
        <v>4.3255080289842901E-2</v>
      </c>
      <c r="X583" s="17">
        <v>5.2353627663553101E-2</v>
      </c>
      <c r="Y583" s="17">
        <v>7.2562671050298802E-2</v>
      </c>
      <c r="Z583" s="17"/>
      <c r="AA583" s="17">
        <v>4.2397905274143097E-2</v>
      </c>
      <c r="AB583" s="17">
        <v>6.5901646085685495E-2</v>
      </c>
      <c r="AC583" s="17"/>
      <c r="AD583" s="17">
        <v>3.1005856766827499E-2</v>
      </c>
      <c r="AE583" s="17">
        <v>3.01018842476099E-2</v>
      </c>
      <c r="AF583" s="17">
        <v>4.6633914352100403E-2</v>
      </c>
      <c r="AG583" s="17"/>
      <c r="AH583" s="17">
        <v>6.6078183076473196E-3</v>
      </c>
      <c r="AI583" s="17">
        <v>5.9787075688691599E-2</v>
      </c>
      <c r="AJ583" s="17"/>
      <c r="AK583" s="17">
        <v>8.0156194875677295E-2</v>
      </c>
      <c r="AL583" s="17">
        <v>4.2973611129322499E-2</v>
      </c>
      <c r="AM583" s="17"/>
      <c r="AN583" s="17">
        <v>5.7800262581217503E-2</v>
      </c>
      <c r="AO583" s="17">
        <v>0.103082637341274</v>
      </c>
      <c r="AP583" s="17"/>
      <c r="AQ583" s="17">
        <v>7.2251113327307395E-2</v>
      </c>
      <c r="AR583" s="17">
        <v>5.4165625617514097E-2</v>
      </c>
      <c r="AS583" s="17"/>
      <c r="AT583" s="17">
        <v>6.3700517584412697E-2</v>
      </c>
      <c r="AU583" s="17">
        <v>6.2080609896595002E-2</v>
      </c>
      <c r="AV583" s="17">
        <v>4.1970952344503001E-2</v>
      </c>
      <c r="AW583" s="17">
        <v>2.2979333885327E-2</v>
      </c>
      <c r="AX583" s="17"/>
      <c r="AY583" s="17">
        <v>3.9300320432554603E-2</v>
      </c>
      <c r="AZ583" s="17">
        <v>6.0111297808722597E-2</v>
      </c>
      <c r="BA583" s="17"/>
      <c r="BB583" s="17">
        <v>6.9052505382164397E-2</v>
      </c>
      <c r="BC583" s="17">
        <v>5.5457183677845398E-2</v>
      </c>
      <c r="BD583" s="17"/>
      <c r="BE583" s="17">
        <v>4.9074095112517903E-2</v>
      </c>
      <c r="BF583" s="17">
        <v>5.8558432274150501E-2</v>
      </c>
      <c r="BG583" s="17"/>
      <c r="BH583" s="17">
        <v>8.6222096366892598E-2</v>
      </c>
      <c r="BI583" s="17">
        <v>5.5692802899431702E-2</v>
      </c>
      <c r="BJ583" s="17"/>
      <c r="BK583" s="17">
        <v>4.9544605187062697E-2</v>
      </c>
      <c r="BL583" s="17">
        <v>5.8423548297722602E-2</v>
      </c>
      <c r="BM583" s="17"/>
      <c r="BN583" s="17">
        <v>5.1672292545603897E-2</v>
      </c>
      <c r="BO583" s="17">
        <v>5.80211451438227E-2</v>
      </c>
      <c r="BP583" s="17"/>
      <c r="BQ583" s="17">
        <v>2.7033871157986701E-2</v>
      </c>
      <c r="BR583" s="17">
        <v>5.8679478022677797E-2</v>
      </c>
      <c r="BS583" s="17"/>
      <c r="BT583" s="17">
        <v>3.6590839616416203E-2</v>
      </c>
      <c r="BU583" s="17">
        <v>5.95796773291217E-2</v>
      </c>
      <c r="BV583" s="17"/>
      <c r="BW583" s="17">
        <v>4.2249758614296001E-2</v>
      </c>
      <c r="BX583" s="17">
        <v>6.5920815084262105E-2</v>
      </c>
      <c r="BY583" s="17"/>
      <c r="BZ583" s="17">
        <v>4.2249758614296001E-2</v>
      </c>
      <c r="CA583" s="17">
        <v>6.5920815084262105E-2</v>
      </c>
    </row>
    <row r="584" spans="2:79" x14ac:dyDescent="0.25">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c r="AK584" s="17"/>
      <c r="AL584" s="17"/>
      <c r="AM584" s="17"/>
      <c r="AN584" s="17"/>
      <c r="AO584" s="17"/>
      <c r="AP584" s="17"/>
      <c r="AQ584" s="17"/>
      <c r="AR584" s="17"/>
      <c r="AS584" s="17"/>
      <c r="AT584" s="17"/>
      <c r="AU584" s="17"/>
      <c r="AV584" s="17"/>
      <c r="AW584" s="17"/>
      <c r="AX584" s="17"/>
      <c r="AY584" s="17"/>
      <c r="AZ584" s="17"/>
      <c r="BA584" s="17"/>
      <c r="BB584" s="17"/>
      <c r="BC584" s="17"/>
      <c r="BD584" s="17"/>
      <c r="BE584" s="17"/>
      <c r="BF584" s="17"/>
      <c r="BG584" s="17"/>
      <c r="BH584" s="17"/>
      <c r="BI584" s="17"/>
      <c r="BJ584" s="17"/>
      <c r="BK584" s="17"/>
      <c r="BL584" s="17"/>
      <c r="BM584" s="17"/>
      <c r="BN584" s="17"/>
      <c r="BO584" s="17"/>
      <c r="BP584" s="17"/>
      <c r="BQ584" s="17"/>
      <c r="BR584" s="17"/>
      <c r="BS584" s="17"/>
      <c r="BT584" s="17"/>
      <c r="BU584" s="17"/>
      <c r="BV584" s="17"/>
      <c r="BW584" s="17"/>
      <c r="BX584" s="17"/>
      <c r="BY584" s="17"/>
      <c r="BZ584" s="17"/>
      <c r="CA584" s="17"/>
    </row>
    <row r="585" spans="2:79" x14ac:dyDescent="0.25">
      <c r="B585" s="6" t="s">
        <v>328</v>
      </c>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c r="AK585" s="17"/>
      <c r="AL585" s="17"/>
      <c r="AM585" s="17"/>
      <c r="AN585" s="17"/>
      <c r="AO585" s="17"/>
      <c r="AP585" s="17"/>
      <c r="AQ585" s="17"/>
      <c r="AR585" s="17"/>
      <c r="AS585" s="17"/>
      <c r="AT585" s="17"/>
      <c r="AU585" s="17"/>
      <c r="AV585" s="17"/>
      <c r="AW585" s="17"/>
      <c r="AX585" s="17"/>
      <c r="AY585" s="17"/>
      <c r="AZ585" s="17"/>
      <c r="BA585" s="17"/>
      <c r="BB585" s="17"/>
      <c r="BC585" s="17"/>
      <c r="BD585" s="17"/>
      <c r="BE585" s="17"/>
      <c r="BF585" s="17"/>
      <c r="BG585" s="17"/>
      <c r="BH585" s="17"/>
      <c r="BI585" s="17"/>
      <c r="BJ585" s="17"/>
      <c r="BK585" s="17"/>
      <c r="BL585" s="17"/>
      <c r="BM585" s="17"/>
      <c r="BN585" s="17"/>
      <c r="BO585" s="17"/>
      <c r="BP585" s="17"/>
      <c r="BQ585" s="17"/>
      <c r="BR585" s="17"/>
      <c r="BS585" s="17"/>
      <c r="BT585" s="17"/>
      <c r="BU585" s="17"/>
      <c r="BV585" s="17"/>
      <c r="BW585" s="17"/>
      <c r="BX585" s="17"/>
      <c r="BY585" s="17"/>
      <c r="BZ585" s="17"/>
      <c r="CA585" s="17"/>
    </row>
    <row r="586" spans="2:79" x14ac:dyDescent="0.25">
      <c r="B586" s="24" t="s">
        <v>77</v>
      </c>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c r="AJ586" s="17"/>
      <c r="AK586" s="17"/>
      <c r="AL586" s="17"/>
      <c r="AM586" s="17"/>
      <c r="AN586" s="17"/>
      <c r="AO586" s="17"/>
      <c r="AP586" s="17"/>
      <c r="AQ586" s="17"/>
      <c r="AR586" s="17"/>
      <c r="AS586" s="17"/>
      <c r="AT586" s="17"/>
      <c r="AU586" s="17"/>
      <c r="AV586" s="17"/>
      <c r="AW586" s="17"/>
      <c r="AX586" s="17"/>
      <c r="AY586" s="17"/>
      <c r="AZ586" s="17"/>
      <c r="BA586" s="17"/>
      <c r="BB586" s="17"/>
      <c r="BC586" s="17"/>
      <c r="BD586" s="17"/>
      <c r="BE586" s="17"/>
      <c r="BF586" s="17"/>
      <c r="BG586" s="17"/>
      <c r="BH586" s="17"/>
      <c r="BI586" s="17"/>
      <c r="BJ586" s="17"/>
      <c r="BK586" s="17"/>
      <c r="BL586" s="17"/>
      <c r="BM586" s="17"/>
      <c r="BN586" s="17"/>
      <c r="BO586" s="17"/>
      <c r="BP586" s="17"/>
      <c r="BQ586" s="17"/>
      <c r="BR586" s="17"/>
      <c r="BS586" s="17"/>
      <c r="BT586" s="17"/>
      <c r="BU586" s="17"/>
      <c r="BV586" s="17"/>
      <c r="BW586" s="17"/>
      <c r="BX586" s="17"/>
      <c r="BY586" s="17"/>
      <c r="BZ586" s="17"/>
      <c r="CA586" s="17"/>
    </row>
    <row r="587" spans="2:79" x14ac:dyDescent="0.25">
      <c r="B587" t="s">
        <v>315</v>
      </c>
      <c r="C587" s="17">
        <v>0.279339077402738</v>
      </c>
      <c r="D587" s="17">
        <v>0.26733592239108001</v>
      </c>
      <c r="E587" s="17">
        <v>0.32919975330060802</v>
      </c>
      <c r="F587" s="17">
        <v>0.323037258809172</v>
      </c>
      <c r="G587" s="17">
        <v>0.24166915243922801</v>
      </c>
      <c r="H587" s="17">
        <v>0.262341422545875</v>
      </c>
      <c r="I587" s="17">
        <v>0.26064491084979102</v>
      </c>
      <c r="J587" s="17">
        <v>0.29177472746405098</v>
      </c>
      <c r="K587" s="17">
        <v>0.209304402540855</v>
      </c>
      <c r="L587" s="17">
        <v>0.29707685346580298</v>
      </c>
      <c r="M587" s="17"/>
      <c r="N587" s="17">
        <v>0.28006054660209301</v>
      </c>
      <c r="O587" s="17">
        <v>0.274777923398145</v>
      </c>
      <c r="P587" s="17">
        <v>0.247558047853804</v>
      </c>
      <c r="Q587" s="17">
        <v>0.234898252517655</v>
      </c>
      <c r="R587" s="17"/>
      <c r="S587" s="17">
        <v>0.26763518747255699</v>
      </c>
      <c r="T587" s="17">
        <v>0.31812240395441999</v>
      </c>
      <c r="U587" s="17">
        <v>0.31104613771932998</v>
      </c>
      <c r="V587" s="17">
        <v>0.28411668978210802</v>
      </c>
      <c r="W587" s="17">
        <v>0.30587959697595801</v>
      </c>
      <c r="X587" s="17">
        <v>0.240686033139622</v>
      </c>
      <c r="Y587" s="17">
        <v>0.29063880782981799</v>
      </c>
      <c r="Z587" s="17"/>
      <c r="AA587" s="17">
        <v>0.23149240535431401</v>
      </c>
      <c r="AB587" s="17">
        <v>0.30408523297789902</v>
      </c>
      <c r="AC587" s="17"/>
      <c r="AD587" s="17">
        <v>0.25832965483439502</v>
      </c>
      <c r="AE587" s="17">
        <v>0.261303254381474</v>
      </c>
      <c r="AF587" s="17">
        <v>0.21733239633594101</v>
      </c>
      <c r="AG587" s="17"/>
      <c r="AH587" s="17">
        <v>0.19067226113675201</v>
      </c>
      <c r="AI587" s="17">
        <v>0.28262008625747997</v>
      </c>
      <c r="AJ587" s="17"/>
      <c r="AK587" s="17">
        <v>0.23623988297038301</v>
      </c>
      <c r="AL587" s="17">
        <v>0.30820999587069903</v>
      </c>
      <c r="AM587" s="17"/>
      <c r="AN587" s="17">
        <v>0.27942679013586402</v>
      </c>
      <c r="AO587" s="17">
        <v>0.234898252517655</v>
      </c>
      <c r="AP587" s="17"/>
      <c r="AQ587" s="17">
        <v>0.235695123341045</v>
      </c>
      <c r="AR587" s="17">
        <v>0.29065552305501302</v>
      </c>
      <c r="AS587" s="17"/>
      <c r="AT587" s="17">
        <v>0.28464593329615001</v>
      </c>
      <c r="AU587" s="17">
        <v>0.29817409302508802</v>
      </c>
      <c r="AV587" s="17">
        <v>0.24512695430133299</v>
      </c>
      <c r="AW587" s="17">
        <v>0.139851508507841</v>
      </c>
      <c r="AX587" s="17"/>
      <c r="AY587" s="17">
        <v>0.31262511408215499</v>
      </c>
      <c r="AZ587" s="17">
        <v>0.27536061643292098</v>
      </c>
      <c r="BA587" s="17"/>
      <c r="BB587" s="17">
        <v>0.28100868430453702</v>
      </c>
      <c r="BC587" s="17">
        <v>0.27897887596545801</v>
      </c>
      <c r="BD587" s="17"/>
      <c r="BE587" s="17">
        <v>0.19377374016934901</v>
      </c>
      <c r="BF587" s="17">
        <v>0.28583237833903302</v>
      </c>
      <c r="BG587" s="17"/>
      <c r="BH587" s="17">
        <v>0.273440261505358</v>
      </c>
      <c r="BI587" s="17">
        <v>0.27979641843938202</v>
      </c>
      <c r="BJ587" s="17"/>
      <c r="BK587" s="17">
        <v>0.301615171709191</v>
      </c>
      <c r="BL587" s="17">
        <v>0.27791336106532399</v>
      </c>
      <c r="BM587" s="17"/>
      <c r="BN587" s="17">
        <v>0.29100667791857499</v>
      </c>
      <c r="BO587" s="17">
        <v>0.27909194767289702</v>
      </c>
      <c r="BP587" s="17"/>
      <c r="BQ587" s="17">
        <v>0.26712780180698698</v>
      </c>
      <c r="BR587" s="17">
        <v>0.27965173145615002</v>
      </c>
      <c r="BS587" s="17"/>
      <c r="BT587" s="17">
        <v>0.31418692275912302</v>
      </c>
      <c r="BU587" s="17">
        <v>0.27657362018543202</v>
      </c>
      <c r="BV587" s="17"/>
      <c r="BW587" s="17">
        <v>0.23145372508099299</v>
      </c>
      <c r="BX587" s="17">
        <v>0.30392933278471401</v>
      </c>
      <c r="BY587" s="17"/>
      <c r="BZ587" s="17">
        <v>0.23145372508099299</v>
      </c>
      <c r="CA587" s="17">
        <v>0.30392933278471401</v>
      </c>
    </row>
    <row r="588" spans="2:79" x14ac:dyDescent="0.25">
      <c r="B588" t="s">
        <v>316</v>
      </c>
      <c r="C588" s="17">
        <v>0.26654185625228499</v>
      </c>
      <c r="D588" s="17">
        <v>0.29689858508293199</v>
      </c>
      <c r="E588" s="17">
        <v>0.23062273504683301</v>
      </c>
      <c r="F588" s="17">
        <v>0.22210895095807601</v>
      </c>
      <c r="G588" s="17">
        <v>0.19190912761235601</v>
      </c>
      <c r="H588" s="17">
        <v>0.29013826511302698</v>
      </c>
      <c r="I588" s="17">
        <v>0.34982006144524302</v>
      </c>
      <c r="J588" s="17">
        <v>0.207892164311795</v>
      </c>
      <c r="K588" s="17">
        <v>0.352875659816895</v>
      </c>
      <c r="L588" s="17">
        <v>0.34294624364719001</v>
      </c>
      <c r="M588" s="17"/>
      <c r="N588" s="17">
        <v>0.24969352235023501</v>
      </c>
      <c r="O588" s="17">
        <v>0.460938712104427</v>
      </c>
      <c r="P588" s="17">
        <v>0.59818137066809096</v>
      </c>
      <c r="Q588" s="17">
        <v>0.65051680100763698</v>
      </c>
      <c r="R588" s="17"/>
      <c r="S588" s="17">
        <v>0.232467090559351</v>
      </c>
      <c r="T588" s="17">
        <v>0.32506763425359297</v>
      </c>
      <c r="U588" s="17">
        <v>0.35520295552180398</v>
      </c>
      <c r="V588" s="17">
        <v>0.23597835920621699</v>
      </c>
      <c r="W588" s="17">
        <v>0.28761352437903498</v>
      </c>
      <c r="X588" s="17">
        <v>0.34029107767925798</v>
      </c>
      <c r="Y588" s="17">
        <v>0.343441369971907</v>
      </c>
      <c r="Z588" s="17"/>
      <c r="AA588" s="17">
        <v>0.50081333975949904</v>
      </c>
      <c r="AB588" s="17">
        <v>0.145377346172543</v>
      </c>
      <c r="AC588" s="17"/>
      <c r="AD588" s="17">
        <v>0.51098660117227801</v>
      </c>
      <c r="AE588" s="17">
        <v>0.56003051834018203</v>
      </c>
      <c r="AF588" s="17">
        <v>0.49710108388377799</v>
      </c>
      <c r="AG588" s="17"/>
      <c r="AH588" s="17">
        <v>0.64002031584458796</v>
      </c>
      <c r="AI588" s="17">
        <v>0.25272173521284202</v>
      </c>
      <c r="AJ588" s="17"/>
      <c r="AK588" s="17">
        <v>0.29677955991962601</v>
      </c>
      <c r="AL588" s="17">
        <v>0.24628648283438201</v>
      </c>
      <c r="AM588" s="17"/>
      <c r="AN588" s="17">
        <v>0.265784005966123</v>
      </c>
      <c r="AO588" s="17">
        <v>0.65051680100763698</v>
      </c>
      <c r="AP588" s="17"/>
      <c r="AQ588" s="17">
        <v>0.445654971608761</v>
      </c>
      <c r="AR588" s="17">
        <v>0.220099596857637</v>
      </c>
      <c r="AS588" s="17"/>
      <c r="AT588" s="17">
        <v>7.2664082553382497E-2</v>
      </c>
      <c r="AU588" s="17">
        <v>0.28005825612167201</v>
      </c>
      <c r="AV588" s="17">
        <v>0.56459983210872899</v>
      </c>
      <c r="AW588" s="17">
        <v>0.80438472406682704</v>
      </c>
      <c r="AX588" s="17"/>
      <c r="AY588" s="17">
        <v>0.41443532157514201</v>
      </c>
      <c r="AZ588" s="17">
        <v>0.24886512335840399</v>
      </c>
      <c r="BA588" s="17"/>
      <c r="BB588" s="17">
        <v>0.28101825324514401</v>
      </c>
      <c r="BC588" s="17">
        <v>0.26337694167442</v>
      </c>
      <c r="BD588" s="17"/>
      <c r="BE588" s="17">
        <v>0.34624767441819099</v>
      </c>
      <c r="BF588" s="17">
        <v>0.26049321692637201</v>
      </c>
      <c r="BG588" s="17"/>
      <c r="BH588" s="17">
        <v>0.27884478102772597</v>
      </c>
      <c r="BI588" s="17">
        <v>0.26558799831393898</v>
      </c>
      <c r="BJ588" s="17"/>
      <c r="BK588" s="17">
        <v>0.37972939689127599</v>
      </c>
      <c r="BL588" s="17">
        <v>0.25929761838631799</v>
      </c>
      <c r="BM588" s="17"/>
      <c r="BN588" s="17">
        <v>0.39631480146220599</v>
      </c>
      <c r="BO588" s="17">
        <v>0.263793154593637</v>
      </c>
      <c r="BP588" s="17"/>
      <c r="BQ588" s="17">
        <v>0.51612686940758301</v>
      </c>
      <c r="BR588" s="17">
        <v>0.26015155202713203</v>
      </c>
      <c r="BS588" s="17"/>
      <c r="BT588" s="17">
        <v>0.33730880686291798</v>
      </c>
      <c r="BU588" s="17">
        <v>0.26092592871612003</v>
      </c>
      <c r="BV588" s="17"/>
      <c r="BW588" s="17">
        <v>0.49995685193377398</v>
      </c>
      <c r="BX588" s="17">
        <v>0.146677762630813</v>
      </c>
      <c r="BY588" s="17"/>
      <c r="BZ588" s="17">
        <v>0.49995685193377398</v>
      </c>
      <c r="CA588" s="17">
        <v>0.146677762630813</v>
      </c>
    </row>
    <row r="589" spans="2:79" x14ac:dyDescent="0.25">
      <c r="B589" t="s">
        <v>317</v>
      </c>
      <c r="C589" s="17">
        <v>0.41218401512877501</v>
      </c>
      <c r="D589" s="17">
        <v>0.40588667069873502</v>
      </c>
      <c r="E589" s="17">
        <v>0.39134714485362898</v>
      </c>
      <c r="F589" s="17">
        <v>0.39264823929044201</v>
      </c>
      <c r="G589" s="17">
        <v>0.52660731723363696</v>
      </c>
      <c r="H589" s="17">
        <v>0.38780870455842098</v>
      </c>
      <c r="I589" s="17">
        <v>0.37252498889529201</v>
      </c>
      <c r="J589" s="17">
        <v>0.45971892412974802</v>
      </c>
      <c r="K589" s="17">
        <v>0.404813557174653</v>
      </c>
      <c r="L589" s="17">
        <v>0.32572838292094902</v>
      </c>
      <c r="M589" s="17"/>
      <c r="N589" s="17">
        <v>0.42952147387602502</v>
      </c>
      <c r="O589" s="17">
        <v>0.205714904585131</v>
      </c>
      <c r="P589" s="17">
        <v>0.104537746715237</v>
      </c>
      <c r="Q589" s="17">
        <v>4.7202910014913203E-2</v>
      </c>
      <c r="R589" s="17"/>
      <c r="S589" s="17">
        <v>0.449176432506252</v>
      </c>
      <c r="T589" s="17">
        <v>0.33516065792827099</v>
      </c>
      <c r="U589" s="17">
        <v>0.28149469485835898</v>
      </c>
      <c r="V589" s="17">
        <v>0.45006080534426901</v>
      </c>
      <c r="W589" s="17">
        <v>0.39190937384108598</v>
      </c>
      <c r="X589" s="17">
        <v>0.37453012330586199</v>
      </c>
      <c r="Y589" s="17">
        <v>0.33380200331314003</v>
      </c>
      <c r="Z589" s="17"/>
      <c r="AA589" s="17">
        <v>0.24582299967551</v>
      </c>
      <c r="AB589" s="17">
        <v>0.49822543439157801</v>
      </c>
      <c r="AC589" s="17"/>
      <c r="AD589" s="17">
        <v>0.22039450662644899</v>
      </c>
      <c r="AE589" s="17">
        <v>0.164182210463552</v>
      </c>
      <c r="AF589" s="17">
        <v>0.25818454921381201</v>
      </c>
      <c r="AG589" s="17"/>
      <c r="AH589" s="17">
        <v>0.152427614830937</v>
      </c>
      <c r="AI589" s="17">
        <v>0.42179598819090203</v>
      </c>
      <c r="AJ589" s="17"/>
      <c r="AK589" s="17">
        <v>0.409922819211538</v>
      </c>
      <c r="AL589" s="17">
        <v>0.41369872564312299</v>
      </c>
      <c r="AM589" s="17"/>
      <c r="AN589" s="17">
        <v>0.41290437732618501</v>
      </c>
      <c r="AO589" s="17">
        <v>4.7202910014913203E-2</v>
      </c>
      <c r="AP589" s="17"/>
      <c r="AQ589" s="17">
        <v>0.28186524292710002</v>
      </c>
      <c r="AR589" s="17">
        <v>0.44597438391632399</v>
      </c>
      <c r="AS589" s="17"/>
      <c r="AT589" s="17">
        <v>0.58191191276312604</v>
      </c>
      <c r="AU589" s="17">
        <v>0.382993948857211</v>
      </c>
      <c r="AV589" s="17">
        <v>0.174166955945254</v>
      </c>
      <c r="AW589" s="17">
        <v>5.5492414056783998E-2</v>
      </c>
      <c r="AX589" s="17"/>
      <c r="AY589" s="17">
        <v>0.25242158813758298</v>
      </c>
      <c r="AZ589" s="17">
        <v>0.43127936692296198</v>
      </c>
      <c r="BA589" s="17"/>
      <c r="BB589" s="17">
        <v>0.39806375138274902</v>
      </c>
      <c r="BC589" s="17">
        <v>0.415267055551999</v>
      </c>
      <c r="BD589" s="17"/>
      <c r="BE589" s="17">
        <v>0.41596711152487498</v>
      </c>
      <c r="BF589" s="17">
        <v>0.41189692710732601</v>
      </c>
      <c r="BG589" s="17"/>
      <c r="BH589" s="17">
        <v>0.38914409739241401</v>
      </c>
      <c r="BI589" s="17">
        <v>0.413970322761536</v>
      </c>
      <c r="BJ589" s="17"/>
      <c r="BK589" s="17">
        <v>0.28194386950676498</v>
      </c>
      <c r="BL589" s="17">
        <v>0.42051965515821299</v>
      </c>
      <c r="BM589" s="17"/>
      <c r="BN589" s="17">
        <v>0.28472509246661398</v>
      </c>
      <c r="BO589" s="17">
        <v>0.41488370381630701</v>
      </c>
      <c r="BP589" s="17"/>
      <c r="BQ589" s="17">
        <v>0.19659813800961801</v>
      </c>
      <c r="BR589" s="17">
        <v>0.41770381507197302</v>
      </c>
      <c r="BS589" s="17"/>
      <c r="BT589" s="17">
        <v>0.32780814252092999</v>
      </c>
      <c r="BU589" s="17">
        <v>0.418879920240943</v>
      </c>
      <c r="BV589" s="17"/>
      <c r="BW589" s="17">
        <v>0.246824202689229</v>
      </c>
      <c r="BX589" s="17">
        <v>0.49710017050094102</v>
      </c>
      <c r="BY589" s="17"/>
      <c r="BZ589" s="17">
        <v>0.246824202689229</v>
      </c>
      <c r="CA589" s="17">
        <v>0.49710017050094102</v>
      </c>
    </row>
    <row r="590" spans="2:79" x14ac:dyDescent="0.25">
      <c r="B590" t="s">
        <v>75</v>
      </c>
      <c r="C590" s="17">
        <v>4.19350512162028E-2</v>
      </c>
      <c r="D590" s="17">
        <v>2.9878821827253099E-2</v>
      </c>
      <c r="E590" s="17">
        <v>4.8830366798930297E-2</v>
      </c>
      <c r="F590" s="17">
        <v>6.2205550942310499E-2</v>
      </c>
      <c r="G590" s="17">
        <v>3.9814402714779297E-2</v>
      </c>
      <c r="H590" s="17">
        <v>5.9711607782677902E-2</v>
      </c>
      <c r="I590" s="17">
        <v>1.7010038809673601E-2</v>
      </c>
      <c r="J590" s="17">
        <v>4.0614184094406001E-2</v>
      </c>
      <c r="K590" s="17">
        <v>3.3006380467595998E-2</v>
      </c>
      <c r="L590" s="17">
        <v>3.4248519966057801E-2</v>
      </c>
      <c r="M590" s="17"/>
      <c r="N590" s="17">
        <v>4.0724457171647098E-2</v>
      </c>
      <c r="O590" s="17">
        <v>5.8568459912297498E-2</v>
      </c>
      <c r="P590" s="17">
        <v>4.9722834762868401E-2</v>
      </c>
      <c r="Q590" s="17">
        <v>6.7382036459794695E-2</v>
      </c>
      <c r="R590" s="17"/>
      <c r="S590" s="17">
        <v>5.07212894618395E-2</v>
      </c>
      <c r="T590" s="17">
        <v>2.16493038637166E-2</v>
      </c>
      <c r="U590" s="17">
        <v>5.2256211900506298E-2</v>
      </c>
      <c r="V590" s="17">
        <v>2.9844145667406799E-2</v>
      </c>
      <c r="W590" s="17">
        <v>1.45975048039215E-2</v>
      </c>
      <c r="X590" s="17">
        <v>4.4492765875257703E-2</v>
      </c>
      <c r="Y590" s="17">
        <v>3.2117818885134798E-2</v>
      </c>
      <c r="Z590" s="17"/>
      <c r="AA590" s="17">
        <v>2.1871255210677499E-2</v>
      </c>
      <c r="AB590" s="17">
        <v>5.2311986457979603E-2</v>
      </c>
      <c r="AC590" s="17"/>
      <c r="AD590" s="17">
        <v>1.0289237366877599E-2</v>
      </c>
      <c r="AE590" s="17">
        <v>1.4484016814791899E-2</v>
      </c>
      <c r="AF590" s="17">
        <v>2.7381970566468301E-2</v>
      </c>
      <c r="AG590" s="17"/>
      <c r="AH590" s="17">
        <v>1.6879808187722702E-2</v>
      </c>
      <c r="AI590" s="17">
        <v>4.2862190338775599E-2</v>
      </c>
      <c r="AJ590" s="17"/>
      <c r="AK590" s="17">
        <v>5.7057737898453802E-2</v>
      </c>
      <c r="AL590" s="17">
        <v>3.18047956517966E-2</v>
      </c>
      <c r="AM590" s="17"/>
      <c r="AN590" s="17">
        <v>4.1884826571828897E-2</v>
      </c>
      <c r="AO590" s="17">
        <v>6.7382036459794695E-2</v>
      </c>
      <c r="AP590" s="17"/>
      <c r="AQ590" s="17">
        <v>3.6784662123094197E-2</v>
      </c>
      <c r="AR590" s="17">
        <v>4.3270496171026199E-2</v>
      </c>
      <c r="AS590" s="17"/>
      <c r="AT590" s="17">
        <v>6.0778071387342002E-2</v>
      </c>
      <c r="AU590" s="17">
        <v>3.8773701996028698E-2</v>
      </c>
      <c r="AV590" s="17">
        <v>1.6106257644683899E-2</v>
      </c>
      <c r="AW590" s="17">
        <v>2.71353368547172E-4</v>
      </c>
      <c r="AX590" s="17"/>
      <c r="AY590" s="17">
        <v>2.05179762051192E-2</v>
      </c>
      <c r="AZ590" s="17">
        <v>4.4494893285713197E-2</v>
      </c>
      <c r="BA590" s="17"/>
      <c r="BB590" s="17">
        <v>3.9909311067569599E-2</v>
      </c>
      <c r="BC590" s="17">
        <v>4.23771268081235E-2</v>
      </c>
      <c r="BD590" s="17"/>
      <c r="BE590" s="17">
        <v>4.4011473887585702E-2</v>
      </c>
      <c r="BF590" s="17">
        <v>4.1777477627268501E-2</v>
      </c>
      <c r="BG590" s="17"/>
      <c r="BH590" s="17">
        <v>5.8570860074502101E-2</v>
      </c>
      <c r="BI590" s="17">
        <v>4.0645260485143102E-2</v>
      </c>
      <c r="BJ590" s="17"/>
      <c r="BK590" s="17">
        <v>3.6711561892768002E-2</v>
      </c>
      <c r="BL590" s="17">
        <v>4.2269365390145197E-2</v>
      </c>
      <c r="BM590" s="17"/>
      <c r="BN590" s="17">
        <v>2.7953428152605202E-2</v>
      </c>
      <c r="BO590" s="17">
        <v>4.2231193917158898E-2</v>
      </c>
      <c r="BP590" s="17"/>
      <c r="BQ590" s="17">
        <v>2.0147190775812202E-2</v>
      </c>
      <c r="BR590" s="17">
        <v>4.2492901444744498E-2</v>
      </c>
      <c r="BS590" s="17"/>
      <c r="BT590" s="17">
        <v>2.0696127857028498E-2</v>
      </c>
      <c r="BU590" s="17">
        <v>4.3620530857505203E-2</v>
      </c>
      <c r="BV590" s="17"/>
      <c r="BW590" s="17">
        <v>2.1765220296004199E-2</v>
      </c>
      <c r="BX590" s="17">
        <v>5.2292734083532202E-2</v>
      </c>
      <c r="BY590" s="17"/>
      <c r="BZ590" s="17">
        <v>2.1765220296004199E-2</v>
      </c>
      <c r="CA590" s="17">
        <v>5.2292734083532202E-2</v>
      </c>
    </row>
    <row r="591" spans="2:79" x14ac:dyDescent="0.25">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c r="AK591" s="17"/>
      <c r="AL591" s="17"/>
      <c r="AM591" s="17"/>
      <c r="AN591" s="17"/>
      <c r="AO591" s="17"/>
      <c r="AP591" s="17"/>
      <c r="AQ591" s="17"/>
      <c r="AR591" s="17"/>
      <c r="AS591" s="17"/>
      <c r="AT591" s="17"/>
      <c r="AU591" s="17"/>
      <c r="AV591" s="17"/>
      <c r="AW591" s="17"/>
      <c r="AX591" s="17"/>
      <c r="AY591" s="17"/>
      <c r="AZ591" s="17"/>
      <c r="BA591" s="17"/>
      <c r="BB591" s="17"/>
      <c r="BC591" s="17"/>
      <c r="BD591" s="17"/>
      <c r="BE591" s="17"/>
      <c r="BF591" s="17"/>
      <c r="BG591" s="17"/>
      <c r="BH591" s="17"/>
      <c r="BI591" s="17"/>
      <c r="BJ591" s="17"/>
      <c r="BK591" s="17"/>
      <c r="BL591" s="17"/>
      <c r="BM591" s="17"/>
      <c r="BN591" s="17"/>
      <c r="BO591" s="17"/>
      <c r="BP591" s="17"/>
      <c r="BQ591" s="17"/>
      <c r="BR591" s="17"/>
      <c r="BS591" s="17"/>
      <c r="BT591" s="17"/>
      <c r="BU591" s="17"/>
      <c r="BV591" s="17"/>
      <c r="BW591" s="17"/>
      <c r="BX591" s="17"/>
      <c r="BY591" s="17"/>
      <c r="BZ591" s="17"/>
      <c r="CA591" s="17"/>
    </row>
    <row r="592" spans="2:79" x14ac:dyDescent="0.25">
      <c r="B592" s="6" t="s">
        <v>329</v>
      </c>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17"/>
      <c r="AK592" s="17"/>
      <c r="AL592" s="17"/>
      <c r="AM592" s="17"/>
      <c r="AN592" s="17"/>
      <c r="AO592" s="17"/>
      <c r="AP592" s="17"/>
      <c r="AQ592" s="17"/>
      <c r="AR592" s="17"/>
      <c r="AS592" s="17"/>
      <c r="AT592" s="17"/>
      <c r="AU592" s="17"/>
      <c r="AV592" s="17"/>
      <c r="AW592" s="17"/>
      <c r="AX592" s="17"/>
      <c r="AY592" s="17"/>
      <c r="AZ592" s="17"/>
      <c r="BA592" s="17"/>
      <c r="BB592" s="17"/>
      <c r="BC592" s="17"/>
      <c r="BD592" s="17"/>
      <c r="BE592" s="17"/>
      <c r="BF592" s="17"/>
      <c r="BG592" s="17"/>
      <c r="BH592" s="17"/>
      <c r="BI592" s="17"/>
      <c r="BJ592" s="17"/>
      <c r="BK592" s="17"/>
      <c r="BL592" s="17"/>
      <c r="BM592" s="17"/>
      <c r="BN592" s="17"/>
      <c r="BO592" s="17"/>
      <c r="BP592" s="17"/>
      <c r="BQ592" s="17"/>
      <c r="BR592" s="17"/>
      <c r="BS592" s="17"/>
      <c r="BT592" s="17"/>
      <c r="BU592" s="17"/>
      <c r="BV592" s="17"/>
      <c r="BW592" s="17"/>
      <c r="BX592" s="17"/>
      <c r="BY592" s="17"/>
      <c r="BZ592" s="17"/>
      <c r="CA592" s="17"/>
    </row>
    <row r="593" spans="2:79" x14ac:dyDescent="0.25">
      <c r="B593" s="24" t="s">
        <v>77</v>
      </c>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c r="AJ593" s="17"/>
      <c r="AK593" s="17"/>
      <c r="AL593" s="17"/>
      <c r="AM593" s="17"/>
      <c r="AN593" s="17"/>
      <c r="AO593" s="17"/>
      <c r="AP593" s="17"/>
      <c r="AQ593" s="17"/>
      <c r="AR593" s="17"/>
      <c r="AS593" s="17"/>
      <c r="AT593" s="17"/>
      <c r="AU593" s="17"/>
      <c r="AV593" s="17"/>
      <c r="AW593" s="17"/>
      <c r="AX593" s="17"/>
      <c r="AY593" s="17"/>
      <c r="AZ593" s="17"/>
      <c r="BA593" s="17"/>
      <c r="BB593" s="17"/>
      <c r="BC593" s="17"/>
      <c r="BD593" s="17"/>
      <c r="BE593" s="17"/>
      <c r="BF593" s="17"/>
      <c r="BG593" s="17"/>
      <c r="BH593" s="17"/>
      <c r="BI593" s="17"/>
      <c r="BJ593" s="17"/>
      <c r="BK593" s="17"/>
      <c r="BL593" s="17"/>
      <c r="BM593" s="17"/>
      <c r="BN593" s="17"/>
      <c r="BO593" s="17"/>
      <c r="BP593" s="17"/>
      <c r="BQ593" s="17"/>
      <c r="BR593" s="17"/>
      <c r="BS593" s="17"/>
      <c r="BT593" s="17"/>
      <c r="BU593" s="17"/>
      <c r="BV593" s="17"/>
      <c r="BW593" s="17"/>
      <c r="BX593" s="17"/>
      <c r="BY593" s="17"/>
      <c r="BZ593" s="17"/>
      <c r="CA593" s="17"/>
    </row>
    <row r="594" spans="2:79" x14ac:dyDescent="0.25">
      <c r="B594" t="s">
        <v>315</v>
      </c>
      <c r="C594" s="17">
        <v>0.34899365446417702</v>
      </c>
      <c r="D594" s="17">
        <v>0.31440164381111302</v>
      </c>
      <c r="E594" s="17">
        <v>0.47197034708824498</v>
      </c>
      <c r="F594" s="17">
        <v>0.30096585922923502</v>
      </c>
      <c r="G594" s="17">
        <v>0.39171020895909398</v>
      </c>
      <c r="H594" s="17">
        <v>0.389454518721847</v>
      </c>
      <c r="I594" s="17">
        <v>0.29760164669706801</v>
      </c>
      <c r="J594" s="17">
        <v>0.36284242030422997</v>
      </c>
      <c r="K594" s="17">
        <v>0.15811433221826801</v>
      </c>
      <c r="L594" s="17">
        <v>0.26330965697654701</v>
      </c>
      <c r="M594" s="17"/>
      <c r="N594" s="17">
        <v>0.35386416107823399</v>
      </c>
      <c r="O594" s="17">
        <v>0.28308110076696202</v>
      </c>
      <c r="P594" s="17">
        <v>0.30692241914427298</v>
      </c>
      <c r="Q594" s="17">
        <v>0.26884583967847803</v>
      </c>
      <c r="R594" s="17"/>
      <c r="S594" s="17">
        <v>0.33517571777079003</v>
      </c>
      <c r="T594" s="17">
        <v>0.33681950533481098</v>
      </c>
      <c r="U594" s="17">
        <v>0.40250949375127298</v>
      </c>
      <c r="V594" s="17">
        <v>0.38272444325071198</v>
      </c>
      <c r="W594" s="17">
        <v>0.33412965628291003</v>
      </c>
      <c r="X594" s="17">
        <v>0.28839332531762202</v>
      </c>
      <c r="Y594" s="17">
        <v>0.311801654090547</v>
      </c>
      <c r="Z594" s="17"/>
      <c r="AA594" s="17">
        <v>0.21292489467286699</v>
      </c>
      <c r="AB594" s="17">
        <v>0.41936800976535998</v>
      </c>
      <c r="AC594" s="17"/>
      <c r="AD594" s="17">
        <v>0.25727042544929402</v>
      </c>
      <c r="AE594" s="17">
        <v>0.20770436937912501</v>
      </c>
      <c r="AF594" s="17">
        <v>0.19591997794086699</v>
      </c>
      <c r="AG594" s="17"/>
      <c r="AH594" s="17">
        <v>0.23149594059088599</v>
      </c>
      <c r="AI594" s="17">
        <v>0.35334151599642999</v>
      </c>
      <c r="AJ594" s="17"/>
      <c r="AK594" s="17">
        <v>0.31027205131874902</v>
      </c>
      <c r="AL594" s="17">
        <v>0.37493214965148203</v>
      </c>
      <c r="AM594" s="17"/>
      <c r="AN594" s="17">
        <v>0.34915184198448301</v>
      </c>
      <c r="AO594" s="17">
        <v>0.26884583967847803</v>
      </c>
      <c r="AP594" s="17"/>
      <c r="AQ594" s="17">
        <v>0.31342362479713498</v>
      </c>
      <c r="AR594" s="17">
        <v>0.358216611371516</v>
      </c>
      <c r="AS594" s="17"/>
      <c r="AT594" s="17">
        <v>0.43084403524232501</v>
      </c>
      <c r="AU594" s="17">
        <v>0.34809611484637498</v>
      </c>
      <c r="AV594" s="17">
        <v>0.216966944145638</v>
      </c>
      <c r="AW594" s="17">
        <v>7.7698989367360999E-2</v>
      </c>
      <c r="AX594" s="17"/>
      <c r="AY594" s="17">
        <v>0.39418310660825501</v>
      </c>
      <c r="AZ594" s="17">
        <v>0.34359245655845599</v>
      </c>
      <c r="BA594" s="17"/>
      <c r="BB594" s="17">
        <v>0.34304895115871797</v>
      </c>
      <c r="BC594" s="17">
        <v>0.35028071487109702</v>
      </c>
      <c r="BD594" s="17"/>
      <c r="BE594" s="17">
        <v>0.33592919003060001</v>
      </c>
      <c r="BF594" s="17">
        <v>0.349985078116343</v>
      </c>
      <c r="BG594" s="17"/>
      <c r="BH594" s="17">
        <v>0.29863234422544399</v>
      </c>
      <c r="BI594" s="17">
        <v>0.35289821670718002</v>
      </c>
      <c r="BJ594" s="17"/>
      <c r="BK594" s="17">
        <v>0.37203951446948902</v>
      </c>
      <c r="BL594" s="17">
        <v>0.34751867152204602</v>
      </c>
      <c r="BM594" s="17"/>
      <c r="BN594" s="17">
        <v>0.23530572159499799</v>
      </c>
      <c r="BO594" s="17">
        <v>0.35140166184306598</v>
      </c>
      <c r="BP594" s="17"/>
      <c r="BQ594" s="17">
        <v>0.26755616630519402</v>
      </c>
      <c r="BR594" s="17">
        <v>0.351078756923211</v>
      </c>
      <c r="BS594" s="17"/>
      <c r="BT594" s="17">
        <v>0.40957885285103202</v>
      </c>
      <c r="BU594" s="17">
        <v>0.34418573097773503</v>
      </c>
      <c r="BV594" s="17"/>
      <c r="BW594" s="17">
        <v>0.212662107304639</v>
      </c>
      <c r="BX594" s="17">
        <v>0.41900311244514499</v>
      </c>
      <c r="BY594" s="17"/>
      <c r="BZ594" s="17">
        <v>0.212662107304639</v>
      </c>
      <c r="CA594" s="17">
        <v>0.41900311244514499</v>
      </c>
    </row>
    <row r="595" spans="2:79" x14ac:dyDescent="0.25">
      <c r="B595" t="s">
        <v>316</v>
      </c>
      <c r="C595" s="17">
        <v>0.43078702239010602</v>
      </c>
      <c r="D595" s="17">
        <v>0.43238211452798397</v>
      </c>
      <c r="E595" s="17">
        <v>0.31871314762518799</v>
      </c>
      <c r="F595" s="17">
        <v>0.47320506358465197</v>
      </c>
      <c r="G595" s="17">
        <v>0.42907931813514699</v>
      </c>
      <c r="H595" s="17">
        <v>0.36573727446330501</v>
      </c>
      <c r="I595" s="17">
        <v>0.45288443884804103</v>
      </c>
      <c r="J595" s="17">
        <v>0.44547662637669799</v>
      </c>
      <c r="K595" s="17">
        <v>0.65517349526146496</v>
      </c>
      <c r="L595" s="17">
        <v>0.57663297063944197</v>
      </c>
      <c r="M595" s="17"/>
      <c r="N595" s="17">
        <v>0.419068727418895</v>
      </c>
      <c r="O595" s="17">
        <v>0.58030560283838895</v>
      </c>
      <c r="P595" s="17">
        <v>0.58898635418481904</v>
      </c>
      <c r="Q595" s="17">
        <v>0.61896694613763903</v>
      </c>
      <c r="R595" s="17"/>
      <c r="S595" s="17">
        <v>0.40869847923110197</v>
      </c>
      <c r="T595" s="17">
        <v>0.480324616936596</v>
      </c>
      <c r="U595" s="17">
        <v>0.47652836323251402</v>
      </c>
      <c r="V595" s="17">
        <v>0.38764102110394999</v>
      </c>
      <c r="W595" s="17">
        <v>0.489220565799868</v>
      </c>
      <c r="X595" s="17">
        <v>0.547055210992063</v>
      </c>
      <c r="Y595" s="17">
        <v>0.49480167199988201</v>
      </c>
      <c r="Z595" s="17"/>
      <c r="AA595" s="17">
        <v>0.65531404652040304</v>
      </c>
      <c r="AB595" s="17">
        <v>0.31466231753428803</v>
      </c>
      <c r="AC595" s="17"/>
      <c r="AD595" s="17">
        <v>0.62375145560159095</v>
      </c>
      <c r="AE595" s="17">
        <v>0.67339016905631599</v>
      </c>
      <c r="AF595" s="17">
        <v>0.67011254725664204</v>
      </c>
      <c r="AG595" s="17"/>
      <c r="AH595" s="17">
        <v>0.71650712351215695</v>
      </c>
      <c r="AI595" s="17">
        <v>0.42021429381770298</v>
      </c>
      <c r="AJ595" s="17"/>
      <c r="AK595" s="17">
        <v>0.44307100734177302</v>
      </c>
      <c r="AL595" s="17">
        <v>0.42255833197785497</v>
      </c>
      <c r="AM595" s="17"/>
      <c r="AN595" s="17">
        <v>0.43041561219522201</v>
      </c>
      <c r="AO595" s="17">
        <v>0.61896694613763903</v>
      </c>
      <c r="AP595" s="17"/>
      <c r="AQ595" s="17">
        <v>0.52648849953338295</v>
      </c>
      <c r="AR595" s="17">
        <v>0.405972575848359</v>
      </c>
      <c r="AS595" s="17"/>
      <c r="AT595" s="17">
        <v>0.20623490706414599</v>
      </c>
      <c r="AU595" s="17">
        <v>0.48671406402777301</v>
      </c>
      <c r="AV595" s="17">
        <v>0.71033549804500595</v>
      </c>
      <c r="AW595" s="17">
        <v>0.88054338045879899</v>
      </c>
      <c r="AX595" s="17"/>
      <c r="AY595" s="17">
        <v>0.47892891768840401</v>
      </c>
      <c r="AZ595" s="17">
        <v>0.42503293837878398</v>
      </c>
      <c r="BA595" s="17"/>
      <c r="BB595" s="17">
        <v>0.42661672483030999</v>
      </c>
      <c r="BC595" s="17">
        <v>0.43170166295768497</v>
      </c>
      <c r="BD595" s="17"/>
      <c r="BE595" s="17">
        <v>0.49320207907666302</v>
      </c>
      <c r="BF595" s="17">
        <v>0.42605052792720999</v>
      </c>
      <c r="BG595" s="17"/>
      <c r="BH595" s="17">
        <v>0.493345657050477</v>
      </c>
      <c r="BI595" s="17">
        <v>0.42593678950873698</v>
      </c>
      <c r="BJ595" s="17"/>
      <c r="BK595" s="17">
        <v>0.537578358488492</v>
      </c>
      <c r="BL595" s="17">
        <v>0.42395215490951799</v>
      </c>
      <c r="BM595" s="17"/>
      <c r="BN595" s="17">
        <v>0.66001762667259101</v>
      </c>
      <c r="BO595" s="17">
        <v>0.42593172268811602</v>
      </c>
      <c r="BP595" s="17"/>
      <c r="BQ595" s="17">
        <v>0.57273939592775303</v>
      </c>
      <c r="BR595" s="17">
        <v>0.42715251388769199</v>
      </c>
      <c r="BS595" s="17"/>
      <c r="BT595" s="17">
        <v>0.414949871476888</v>
      </c>
      <c r="BU595" s="17">
        <v>0.43204382787826801</v>
      </c>
      <c r="BV595" s="17"/>
      <c r="BW595" s="17">
        <v>0.65535384936237995</v>
      </c>
      <c r="BX595" s="17">
        <v>0.31546667163932401</v>
      </c>
      <c r="BY595" s="17"/>
      <c r="BZ595" s="17">
        <v>0.65535384936237995</v>
      </c>
      <c r="CA595" s="17">
        <v>0.31546667163932401</v>
      </c>
    </row>
    <row r="596" spans="2:79" x14ac:dyDescent="0.25">
      <c r="B596" t="s">
        <v>317</v>
      </c>
      <c r="C596" s="17">
        <v>0.18566887941822699</v>
      </c>
      <c r="D596" s="17">
        <v>0.23063397191274199</v>
      </c>
      <c r="E596" s="17">
        <v>0.16589687018579699</v>
      </c>
      <c r="F596" s="17">
        <v>0.19290495304861499</v>
      </c>
      <c r="G596" s="17">
        <v>0.156314215385988</v>
      </c>
      <c r="H596" s="17">
        <v>0.195971962498552</v>
      </c>
      <c r="I596" s="17">
        <v>0.227548711646301</v>
      </c>
      <c r="J596" s="17">
        <v>0.14580304980375</v>
      </c>
      <c r="K596" s="17">
        <v>0.142960641088828</v>
      </c>
      <c r="L596" s="17">
        <v>0.101979184360542</v>
      </c>
      <c r="M596" s="17"/>
      <c r="N596" s="17">
        <v>0.194661279314709</v>
      </c>
      <c r="O596" s="17">
        <v>7.2724170471473296E-2</v>
      </c>
      <c r="P596" s="17">
        <v>5.2939474232214602E-2</v>
      </c>
      <c r="Q596" s="17">
        <v>4.24805995313551E-2</v>
      </c>
      <c r="R596" s="17"/>
      <c r="S596" s="17">
        <v>0.21750350270112001</v>
      </c>
      <c r="T596" s="17">
        <v>0.159130661822246</v>
      </c>
      <c r="U596" s="17">
        <v>0.104088056506992</v>
      </c>
      <c r="V596" s="17">
        <v>0.20434489964649899</v>
      </c>
      <c r="W596" s="17">
        <v>0.14741715385145299</v>
      </c>
      <c r="X596" s="17">
        <v>0.127512137499565</v>
      </c>
      <c r="Y596" s="17">
        <v>0.167217301634113</v>
      </c>
      <c r="Z596" s="17"/>
      <c r="AA596" s="17">
        <v>0.109010128472356</v>
      </c>
      <c r="AB596" s="17">
        <v>0.225316555962672</v>
      </c>
      <c r="AC596" s="17"/>
      <c r="AD596" s="17">
        <v>0.10559927328942199</v>
      </c>
      <c r="AE596" s="17">
        <v>8.4564992700567498E-2</v>
      </c>
      <c r="AF596" s="17">
        <v>0.11248417432623101</v>
      </c>
      <c r="AG596" s="17"/>
      <c r="AH596" s="17">
        <v>5.0253572341857303E-2</v>
      </c>
      <c r="AI596" s="17">
        <v>0.190679759929064</v>
      </c>
      <c r="AJ596" s="17"/>
      <c r="AK596" s="17">
        <v>0.211268309892506</v>
      </c>
      <c r="AL596" s="17">
        <v>0.16852055263896101</v>
      </c>
      <c r="AM596" s="17"/>
      <c r="AN596" s="17">
        <v>0.18595148973009601</v>
      </c>
      <c r="AO596" s="17">
        <v>4.24805995313551E-2</v>
      </c>
      <c r="AP596" s="17"/>
      <c r="AQ596" s="17">
        <v>0.13738278412319599</v>
      </c>
      <c r="AR596" s="17">
        <v>0.198188986381825</v>
      </c>
      <c r="AS596" s="17"/>
      <c r="AT596" s="17">
        <v>0.316445741978925</v>
      </c>
      <c r="AU596" s="17">
        <v>0.13129759557186399</v>
      </c>
      <c r="AV596" s="17">
        <v>5.7029447260751202E-2</v>
      </c>
      <c r="AW596" s="17">
        <v>4.0626866495767397E-2</v>
      </c>
      <c r="AX596" s="17"/>
      <c r="AY596" s="17">
        <v>9.1955754372162801E-2</v>
      </c>
      <c r="AZ596" s="17">
        <v>0.19686979270045901</v>
      </c>
      <c r="BA596" s="17"/>
      <c r="BB596" s="17">
        <v>0.19962435624177799</v>
      </c>
      <c r="BC596" s="17">
        <v>0.18262966964006</v>
      </c>
      <c r="BD596" s="17"/>
      <c r="BE596" s="17">
        <v>0.14847914786392599</v>
      </c>
      <c r="BF596" s="17">
        <v>0.18849109839766501</v>
      </c>
      <c r="BG596" s="17"/>
      <c r="BH596" s="17">
        <v>0.15952296549877501</v>
      </c>
      <c r="BI596" s="17">
        <v>0.18769599801015299</v>
      </c>
      <c r="BJ596" s="17"/>
      <c r="BK596" s="17">
        <v>7.5381214539745695E-2</v>
      </c>
      <c r="BL596" s="17">
        <v>0.19272751920800699</v>
      </c>
      <c r="BM596" s="17"/>
      <c r="BN596" s="17">
        <v>8.5686086465013106E-2</v>
      </c>
      <c r="BO596" s="17">
        <v>0.18778660024503099</v>
      </c>
      <c r="BP596" s="17"/>
      <c r="BQ596" s="17">
        <v>0.137328760236308</v>
      </c>
      <c r="BR596" s="17">
        <v>0.18690656618454099</v>
      </c>
      <c r="BS596" s="17"/>
      <c r="BT596" s="17">
        <v>0.162430309842159</v>
      </c>
      <c r="BU596" s="17">
        <v>0.18751304709335201</v>
      </c>
      <c r="BV596" s="17"/>
      <c r="BW596" s="17">
        <v>0.10934782354917599</v>
      </c>
      <c r="BX596" s="17">
        <v>0.22486153779592899</v>
      </c>
      <c r="BY596" s="17"/>
      <c r="BZ596" s="17">
        <v>0.10934782354917599</v>
      </c>
      <c r="CA596" s="17">
        <v>0.22486153779592899</v>
      </c>
    </row>
    <row r="597" spans="2:79" x14ac:dyDescent="0.25">
      <c r="B597" t="s">
        <v>75</v>
      </c>
      <c r="C597" s="17">
        <v>3.4550443727490603E-2</v>
      </c>
      <c r="D597" s="17">
        <v>2.2582269748160501E-2</v>
      </c>
      <c r="E597" s="17">
        <v>4.3419635100769197E-2</v>
      </c>
      <c r="F597" s="17">
        <v>3.2924124137498199E-2</v>
      </c>
      <c r="G597" s="17">
        <v>2.2896257519771101E-2</v>
      </c>
      <c r="H597" s="17">
        <v>4.8836244316296101E-2</v>
      </c>
      <c r="I597" s="17">
        <v>2.1965202808590299E-2</v>
      </c>
      <c r="J597" s="17">
        <v>4.5877903515321602E-2</v>
      </c>
      <c r="K597" s="17">
        <v>4.3751531431438999E-2</v>
      </c>
      <c r="L597" s="17">
        <v>5.8078188023468903E-2</v>
      </c>
      <c r="M597" s="17"/>
      <c r="N597" s="17">
        <v>3.2405832188162703E-2</v>
      </c>
      <c r="O597" s="17">
        <v>6.3889125923175305E-2</v>
      </c>
      <c r="P597" s="17">
        <v>5.1151752438693597E-2</v>
      </c>
      <c r="Q597" s="17">
        <v>6.9706614652528004E-2</v>
      </c>
      <c r="R597" s="17"/>
      <c r="S597" s="17">
        <v>3.8622300296988002E-2</v>
      </c>
      <c r="T597" s="17">
        <v>2.37252159063473E-2</v>
      </c>
      <c r="U597" s="17">
        <v>1.68740865092207E-2</v>
      </c>
      <c r="V597" s="17">
        <v>2.52896359988392E-2</v>
      </c>
      <c r="W597" s="17">
        <v>2.9232624065769399E-2</v>
      </c>
      <c r="X597" s="17">
        <v>3.7039326190749997E-2</v>
      </c>
      <c r="Y597" s="17">
        <v>2.6179372275457299E-2</v>
      </c>
      <c r="Z597" s="17"/>
      <c r="AA597" s="17">
        <v>2.2750930334373899E-2</v>
      </c>
      <c r="AB597" s="17">
        <v>4.0653116737679199E-2</v>
      </c>
      <c r="AC597" s="17"/>
      <c r="AD597" s="17">
        <v>1.33788456596932E-2</v>
      </c>
      <c r="AE597" s="17">
        <v>3.4340468863991502E-2</v>
      </c>
      <c r="AF597" s="17">
        <v>2.148330047626E-2</v>
      </c>
      <c r="AG597" s="17"/>
      <c r="AH597" s="17">
        <v>1.74336355509989E-3</v>
      </c>
      <c r="AI597" s="17">
        <v>3.5764430256802301E-2</v>
      </c>
      <c r="AJ597" s="17"/>
      <c r="AK597" s="17">
        <v>3.5388631446972102E-2</v>
      </c>
      <c r="AL597" s="17">
        <v>3.3988965731701598E-2</v>
      </c>
      <c r="AM597" s="17"/>
      <c r="AN597" s="17">
        <v>3.4481056090198497E-2</v>
      </c>
      <c r="AO597" s="17">
        <v>6.9706614652528004E-2</v>
      </c>
      <c r="AP597" s="17"/>
      <c r="AQ597" s="17">
        <v>2.2705091546285999E-2</v>
      </c>
      <c r="AR597" s="17">
        <v>3.7621826398299398E-2</v>
      </c>
      <c r="AS597" s="17"/>
      <c r="AT597" s="17">
        <v>4.6475315714603602E-2</v>
      </c>
      <c r="AU597" s="17">
        <v>3.3892225553987798E-2</v>
      </c>
      <c r="AV597" s="17">
        <v>1.5668110548604799E-2</v>
      </c>
      <c r="AW597" s="17">
        <v>1.1307636780725999E-3</v>
      </c>
      <c r="AX597" s="17"/>
      <c r="AY597" s="17">
        <v>3.4932221331178098E-2</v>
      </c>
      <c r="AZ597" s="17">
        <v>3.4504812362301303E-2</v>
      </c>
      <c r="BA597" s="17"/>
      <c r="BB597" s="17">
        <v>3.07099677691944E-2</v>
      </c>
      <c r="BC597" s="17">
        <v>3.5387952531158902E-2</v>
      </c>
      <c r="BD597" s="17"/>
      <c r="BE597" s="17">
        <v>2.2389583028810101E-2</v>
      </c>
      <c r="BF597" s="17">
        <v>3.5473295558782002E-2</v>
      </c>
      <c r="BG597" s="17"/>
      <c r="BH597" s="17">
        <v>4.8499033225303398E-2</v>
      </c>
      <c r="BI597" s="17">
        <v>3.3468995773929797E-2</v>
      </c>
      <c r="BJ597" s="17"/>
      <c r="BK597" s="17">
        <v>1.50009125022732E-2</v>
      </c>
      <c r="BL597" s="17">
        <v>3.5801654360428703E-2</v>
      </c>
      <c r="BM597" s="17"/>
      <c r="BN597" s="17">
        <v>1.8990565267397199E-2</v>
      </c>
      <c r="BO597" s="17">
        <v>3.4880015223786899E-2</v>
      </c>
      <c r="BP597" s="17"/>
      <c r="BQ597" s="17">
        <v>2.23756775307455E-2</v>
      </c>
      <c r="BR597" s="17">
        <v>3.4862163004556697E-2</v>
      </c>
      <c r="BS597" s="17"/>
      <c r="BT597" s="17">
        <v>1.30409658299208E-2</v>
      </c>
      <c r="BU597" s="17">
        <v>3.6257394050645098E-2</v>
      </c>
      <c r="BV597" s="17"/>
      <c r="BW597" s="17">
        <v>2.2636219783804899E-2</v>
      </c>
      <c r="BX597" s="17">
        <v>4.0668678119602397E-2</v>
      </c>
      <c r="BY597" s="17"/>
      <c r="BZ597" s="17">
        <v>2.2636219783804899E-2</v>
      </c>
      <c r="CA597" s="17">
        <v>4.0668678119602397E-2</v>
      </c>
    </row>
    <row r="598" spans="2:79" x14ac:dyDescent="0.25">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c r="AK598" s="17"/>
      <c r="AL598" s="17"/>
      <c r="AM598" s="17"/>
      <c r="AN598" s="17"/>
      <c r="AO598" s="17"/>
      <c r="AP598" s="17"/>
      <c r="AQ598" s="17"/>
      <c r="AR598" s="17"/>
      <c r="AS598" s="17"/>
      <c r="AT598" s="17"/>
      <c r="AU598" s="17"/>
      <c r="AV598" s="17"/>
      <c r="AW598" s="17"/>
      <c r="AX598" s="17"/>
      <c r="AY598" s="17"/>
      <c r="AZ598" s="17"/>
      <c r="BA598" s="17"/>
      <c r="BB598" s="17"/>
      <c r="BC598" s="17"/>
      <c r="BD598" s="17"/>
      <c r="BE598" s="17"/>
      <c r="BF598" s="17"/>
      <c r="BG598" s="17"/>
      <c r="BH598" s="17"/>
      <c r="BI598" s="17"/>
      <c r="BJ598" s="17"/>
      <c r="BK598" s="17"/>
      <c r="BL598" s="17"/>
      <c r="BM598" s="17"/>
      <c r="BN598" s="17"/>
      <c r="BO598" s="17"/>
      <c r="BP598" s="17"/>
      <c r="BQ598" s="17"/>
      <c r="BR598" s="17"/>
      <c r="BS598" s="17"/>
      <c r="BT598" s="17"/>
      <c r="BU598" s="17"/>
      <c r="BV598" s="17"/>
      <c r="BW598" s="17"/>
      <c r="BX598" s="17"/>
      <c r="BY598" s="17"/>
      <c r="BZ598" s="17"/>
      <c r="CA598" s="17"/>
    </row>
    <row r="599" spans="2:79" x14ac:dyDescent="0.25">
      <c r="B599" s="6" t="s">
        <v>330</v>
      </c>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c r="AK599" s="17"/>
      <c r="AL599" s="17"/>
      <c r="AM599" s="17"/>
      <c r="AN599" s="17"/>
      <c r="AO599" s="17"/>
      <c r="AP599" s="17"/>
      <c r="AQ599" s="17"/>
      <c r="AR599" s="17"/>
      <c r="AS599" s="17"/>
      <c r="AT599" s="17"/>
      <c r="AU599" s="17"/>
      <c r="AV599" s="17"/>
      <c r="AW599" s="17"/>
      <c r="AX599" s="17"/>
      <c r="AY599" s="17"/>
      <c r="AZ599" s="17"/>
      <c r="BA599" s="17"/>
      <c r="BB599" s="17"/>
      <c r="BC599" s="17"/>
      <c r="BD599" s="17"/>
      <c r="BE599" s="17"/>
      <c r="BF599" s="17"/>
      <c r="BG599" s="17"/>
      <c r="BH599" s="17"/>
      <c r="BI599" s="17"/>
      <c r="BJ599" s="17"/>
      <c r="BK599" s="17"/>
      <c r="BL599" s="17"/>
      <c r="BM599" s="17"/>
      <c r="BN599" s="17"/>
      <c r="BO599" s="17"/>
      <c r="BP599" s="17"/>
      <c r="BQ599" s="17"/>
      <c r="BR599" s="17"/>
      <c r="BS599" s="17"/>
      <c r="BT599" s="17"/>
      <c r="BU599" s="17"/>
      <c r="BV599" s="17"/>
      <c r="BW599" s="17"/>
      <c r="BX599" s="17"/>
      <c r="BY599" s="17"/>
      <c r="BZ599" s="17"/>
      <c r="CA599" s="17"/>
    </row>
    <row r="600" spans="2:79" x14ac:dyDescent="0.25">
      <c r="B600" s="24" t="s">
        <v>77</v>
      </c>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c r="AK600" s="17"/>
      <c r="AL600" s="17"/>
      <c r="AM600" s="17"/>
      <c r="AN600" s="17"/>
      <c r="AO600" s="17"/>
      <c r="AP600" s="17"/>
      <c r="AQ600" s="17"/>
      <c r="AR600" s="17"/>
      <c r="AS600" s="17"/>
      <c r="AT600" s="17"/>
      <c r="AU600" s="17"/>
      <c r="AV600" s="17"/>
      <c r="AW600" s="17"/>
      <c r="AX600" s="17"/>
      <c r="AY600" s="17"/>
      <c r="AZ600" s="17"/>
      <c r="BA600" s="17"/>
      <c r="BB600" s="17"/>
      <c r="BC600" s="17"/>
      <c r="BD600" s="17"/>
      <c r="BE600" s="17"/>
      <c r="BF600" s="17"/>
      <c r="BG600" s="17"/>
      <c r="BH600" s="17"/>
      <c r="BI600" s="17"/>
      <c r="BJ600" s="17"/>
      <c r="BK600" s="17"/>
      <c r="BL600" s="17"/>
      <c r="BM600" s="17"/>
      <c r="BN600" s="17"/>
      <c r="BO600" s="17"/>
      <c r="BP600" s="17"/>
      <c r="BQ600" s="17"/>
      <c r="BR600" s="17"/>
      <c r="BS600" s="17"/>
      <c r="BT600" s="17"/>
      <c r="BU600" s="17"/>
      <c r="BV600" s="17"/>
      <c r="BW600" s="17"/>
      <c r="BX600" s="17"/>
      <c r="BY600" s="17"/>
      <c r="BZ600" s="17"/>
      <c r="CA600" s="17"/>
    </row>
    <row r="601" spans="2:79" x14ac:dyDescent="0.25">
      <c r="B601" t="s">
        <v>315</v>
      </c>
      <c r="C601" s="17">
        <v>0.33961381905869098</v>
      </c>
      <c r="D601" s="17">
        <v>0.34797645415793799</v>
      </c>
      <c r="E601" s="17">
        <v>0.46848538732101802</v>
      </c>
      <c r="F601" s="17">
        <v>0.246134728039207</v>
      </c>
      <c r="G601" s="17">
        <v>0.42719292819239102</v>
      </c>
      <c r="H601" s="17">
        <v>0.32684861596030501</v>
      </c>
      <c r="I601" s="17">
        <v>0.29149546421309802</v>
      </c>
      <c r="J601" s="17">
        <v>0.33576214159763601</v>
      </c>
      <c r="K601" s="17">
        <v>0.171453384909171</v>
      </c>
      <c r="L601" s="17">
        <v>0.26758301082500902</v>
      </c>
      <c r="M601" s="17"/>
      <c r="N601" s="17">
        <v>0.34480206971893101</v>
      </c>
      <c r="O601" s="17">
        <v>0.27300162779758103</v>
      </c>
      <c r="P601" s="17">
        <v>0.26981075192660497</v>
      </c>
      <c r="Q601" s="17">
        <v>0.26770351574614798</v>
      </c>
      <c r="R601" s="17"/>
      <c r="S601" s="17">
        <v>0.35217793807386399</v>
      </c>
      <c r="T601" s="17">
        <v>0.34991789104767701</v>
      </c>
      <c r="U601" s="17">
        <v>0.37618603813274998</v>
      </c>
      <c r="V601" s="17">
        <v>0.35816718975494799</v>
      </c>
      <c r="W601" s="17">
        <v>0.32613819835080199</v>
      </c>
      <c r="X601" s="17">
        <v>0.31794957874722402</v>
      </c>
      <c r="Y601" s="17">
        <v>0.27993730242084602</v>
      </c>
      <c r="Z601" s="17"/>
      <c r="AA601" s="17">
        <v>0.21562161902437699</v>
      </c>
      <c r="AB601" s="17">
        <v>0.40374221379950598</v>
      </c>
      <c r="AC601" s="17"/>
      <c r="AD601" s="17">
        <v>0.265816507316884</v>
      </c>
      <c r="AE601" s="17">
        <v>0.22183790340112799</v>
      </c>
      <c r="AF601" s="17">
        <v>0.210775405359408</v>
      </c>
      <c r="AG601" s="17"/>
      <c r="AH601" s="17">
        <v>0.19858862520558199</v>
      </c>
      <c r="AI601" s="17">
        <v>0.344832286680059</v>
      </c>
      <c r="AJ601" s="17"/>
      <c r="AK601" s="17">
        <v>0.29846903106952299</v>
      </c>
      <c r="AL601" s="17">
        <v>0.367175536512163</v>
      </c>
      <c r="AM601" s="17"/>
      <c r="AN601" s="17">
        <v>0.33975574822539301</v>
      </c>
      <c r="AO601" s="17">
        <v>0.26770351574614798</v>
      </c>
      <c r="AP601" s="17"/>
      <c r="AQ601" s="17">
        <v>0.30591968984257101</v>
      </c>
      <c r="AR601" s="17">
        <v>0.348350373531642</v>
      </c>
      <c r="AS601" s="17"/>
      <c r="AT601" s="17">
        <v>0.420382917002524</v>
      </c>
      <c r="AU601" s="17">
        <v>0.34206565806272099</v>
      </c>
      <c r="AV601" s="17">
        <v>0.20491712144770499</v>
      </c>
      <c r="AW601" s="17">
        <v>8.8338637137881496E-2</v>
      </c>
      <c r="AX601" s="17"/>
      <c r="AY601" s="17">
        <v>0.37918691052273401</v>
      </c>
      <c r="AZ601" s="17">
        <v>0.33488390779406602</v>
      </c>
      <c r="BA601" s="17"/>
      <c r="BB601" s="17">
        <v>0.33686340307697299</v>
      </c>
      <c r="BC601" s="17">
        <v>0.34020454400000399</v>
      </c>
      <c r="BD601" s="17"/>
      <c r="BE601" s="17">
        <v>0.35010704611135102</v>
      </c>
      <c r="BF601" s="17">
        <v>0.33881751902355001</v>
      </c>
      <c r="BG601" s="17"/>
      <c r="BH601" s="17">
        <v>0.26314607593627998</v>
      </c>
      <c r="BI601" s="17">
        <v>0.345542438889829</v>
      </c>
      <c r="BJ601" s="17"/>
      <c r="BK601" s="17">
        <v>0.33969892404804197</v>
      </c>
      <c r="BL601" s="17">
        <v>0.33960837216247802</v>
      </c>
      <c r="BM601" s="17"/>
      <c r="BN601" s="17">
        <v>0.40561420381453001</v>
      </c>
      <c r="BO601" s="17">
        <v>0.33821587461999297</v>
      </c>
      <c r="BP601" s="17"/>
      <c r="BQ601" s="17">
        <v>0.30611939545688099</v>
      </c>
      <c r="BR601" s="17">
        <v>0.34047140082594501</v>
      </c>
      <c r="BS601" s="17"/>
      <c r="BT601" s="17">
        <v>0.325888623056732</v>
      </c>
      <c r="BU601" s="17">
        <v>0.34070302391352197</v>
      </c>
      <c r="BV601" s="17"/>
      <c r="BW601" s="17">
        <v>0.21539527247850901</v>
      </c>
      <c r="BX601" s="17">
        <v>0.403402966166993</v>
      </c>
      <c r="BY601" s="17"/>
      <c r="BZ601" s="17">
        <v>0.21539527247850901</v>
      </c>
      <c r="CA601" s="17">
        <v>0.403402966166993</v>
      </c>
    </row>
    <row r="602" spans="2:79" x14ac:dyDescent="0.25">
      <c r="B602" t="s">
        <v>316</v>
      </c>
      <c r="C602" s="17">
        <v>0.45154568446167898</v>
      </c>
      <c r="D602" s="17">
        <v>0.41284880631939203</v>
      </c>
      <c r="E602" s="17">
        <v>0.30586052929885699</v>
      </c>
      <c r="F602" s="17">
        <v>0.57324708649362799</v>
      </c>
      <c r="G602" s="17">
        <v>0.377899167675456</v>
      </c>
      <c r="H602" s="17">
        <v>0.45321364752205101</v>
      </c>
      <c r="I602" s="17">
        <v>0.49788175410214702</v>
      </c>
      <c r="J602" s="17">
        <v>0.458714815234395</v>
      </c>
      <c r="K602" s="17">
        <v>0.62781539656787799</v>
      </c>
      <c r="L602" s="17">
        <v>0.57120202319650903</v>
      </c>
      <c r="M602" s="17"/>
      <c r="N602" s="17">
        <v>0.44067317106202603</v>
      </c>
      <c r="O602" s="17">
        <v>0.58799193851210596</v>
      </c>
      <c r="P602" s="17">
        <v>0.61232776889448104</v>
      </c>
      <c r="Q602" s="17">
        <v>0.62661736339517904</v>
      </c>
      <c r="R602" s="17"/>
      <c r="S602" s="17">
        <v>0.43720876383718299</v>
      </c>
      <c r="T602" s="17">
        <v>0.45655535404741199</v>
      </c>
      <c r="U602" s="17">
        <v>0.50356492766554795</v>
      </c>
      <c r="V602" s="17">
        <v>0.40241700327055002</v>
      </c>
      <c r="W602" s="17">
        <v>0.45023131482698497</v>
      </c>
      <c r="X602" s="17">
        <v>0.54868866949740003</v>
      </c>
      <c r="Y602" s="17">
        <v>0.555440515106295</v>
      </c>
      <c r="Z602" s="17"/>
      <c r="AA602" s="17">
        <v>0.65868007007454199</v>
      </c>
      <c r="AB602" s="17">
        <v>0.34441640018975</v>
      </c>
      <c r="AC602" s="17"/>
      <c r="AD602" s="17">
        <v>0.64583686326874201</v>
      </c>
      <c r="AE602" s="17">
        <v>0.69417158682450697</v>
      </c>
      <c r="AF602" s="17">
        <v>0.64266792251245197</v>
      </c>
      <c r="AG602" s="17"/>
      <c r="AH602" s="17">
        <v>0.73170658491183704</v>
      </c>
      <c r="AI602" s="17">
        <v>0.44117866742147999</v>
      </c>
      <c r="AJ602" s="17"/>
      <c r="AK602" s="17">
        <v>0.49056938757602803</v>
      </c>
      <c r="AL602" s="17">
        <v>0.42540482113996197</v>
      </c>
      <c r="AM602" s="17"/>
      <c r="AN602" s="17">
        <v>0.45120014597331898</v>
      </c>
      <c r="AO602" s="17">
        <v>0.62661736339517904</v>
      </c>
      <c r="AP602" s="17"/>
      <c r="AQ602" s="17">
        <v>0.55600507389724496</v>
      </c>
      <c r="AR602" s="17">
        <v>0.42446039787773499</v>
      </c>
      <c r="AS602" s="17"/>
      <c r="AT602" s="17">
        <v>0.22781979339817801</v>
      </c>
      <c r="AU602" s="17">
        <v>0.51126192184724994</v>
      </c>
      <c r="AV602" s="17">
        <v>0.72448211731624701</v>
      </c>
      <c r="AW602" s="17">
        <v>0.87129799100324101</v>
      </c>
      <c r="AX602" s="17"/>
      <c r="AY602" s="17">
        <v>0.48035174118229601</v>
      </c>
      <c r="AZ602" s="17">
        <v>0.44810268602178999</v>
      </c>
      <c r="BA602" s="17"/>
      <c r="BB602" s="17">
        <v>0.44932977917304801</v>
      </c>
      <c r="BC602" s="17">
        <v>0.45203463002424599</v>
      </c>
      <c r="BD602" s="17"/>
      <c r="BE602" s="17">
        <v>0.44118344120113401</v>
      </c>
      <c r="BF602" s="17">
        <v>0.452332044523374</v>
      </c>
      <c r="BG602" s="17"/>
      <c r="BH602" s="17">
        <v>0.54719676099578995</v>
      </c>
      <c r="BI602" s="17">
        <v>0.44412976179868002</v>
      </c>
      <c r="BJ602" s="17"/>
      <c r="BK602" s="17">
        <v>0.54138370538997804</v>
      </c>
      <c r="BL602" s="17">
        <v>0.445795864390156</v>
      </c>
      <c r="BM602" s="17"/>
      <c r="BN602" s="17">
        <v>0.480828074018681</v>
      </c>
      <c r="BO602" s="17">
        <v>0.45092545847686899</v>
      </c>
      <c r="BP602" s="17"/>
      <c r="BQ602" s="17">
        <v>0.58351823265716996</v>
      </c>
      <c r="BR602" s="17">
        <v>0.44816669659026698</v>
      </c>
      <c r="BS602" s="17"/>
      <c r="BT602" s="17">
        <v>0.48409964614720102</v>
      </c>
      <c r="BU602" s="17">
        <v>0.44896226539015599</v>
      </c>
      <c r="BV602" s="17"/>
      <c r="BW602" s="17">
        <v>0.65870762758689905</v>
      </c>
      <c r="BX602" s="17">
        <v>0.345163151184119</v>
      </c>
      <c r="BY602" s="17"/>
      <c r="BZ602" s="17">
        <v>0.65870762758689905</v>
      </c>
      <c r="CA602" s="17">
        <v>0.345163151184119</v>
      </c>
    </row>
    <row r="603" spans="2:79" x14ac:dyDescent="0.25">
      <c r="B603" t="s">
        <v>317</v>
      </c>
      <c r="C603" s="17">
        <v>0.17965671774130801</v>
      </c>
      <c r="D603" s="17">
        <v>0.22979589542279999</v>
      </c>
      <c r="E603" s="17">
        <v>0.196037241726884</v>
      </c>
      <c r="F603" s="17">
        <v>0.14254843555269001</v>
      </c>
      <c r="G603" s="17">
        <v>0.165525115936421</v>
      </c>
      <c r="H603" s="17">
        <v>0.18131116686526999</v>
      </c>
      <c r="I603" s="17">
        <v>0.188097681478122</v>
      </c>
      <c r="J603" s="17">
        <v>0.182532099596311</v>
      </c>
      <c r="K603" s="17">
        <v>0.16998382474589899</v>
      </c>
      <c r="L603" s="17">
        <v>9.6428770741328301E-2</v>
      </c>
      <c r="M603" s="17"/>
      <c r="N603" s="17">
        <v>0.18652105213865799</v>
      </c>
      <c r="O603" s="17">
        <v>9.6456094536295195E-2</v>
      </c>
      <c r="P603" s="17">
        <v>6.58877467101599E-2</v>
      </c>
      <c r="Q603" s="17">
        <v>3.9851035316328901E-2</v>
      </c>
      <c r="R603" s="17"/>
      <c r="S603" s="17">
        <v>0.17901168295155201</v>
      </c>
      <c r="T603" s="17">
        <v>0.167373802164202</v>
      </c>
      <c r="U603" s="17">
        <v>0.112047726366405</v>
      </c>
      <c r="V603" s="17">
        <v>0.21497929910124799</v>
      </c>
      <c r="W603" s="17">
        <v>0.205355714367498</v>
      </c>
      <c r="X603" s="17">
        <v>0.106797096231107</v>
      </c>
      <c r="Y603" s="17">
        <v>0.13027402723971601</v>
      </c>
      <c r="Z603" s="17"/>
      <c r="AA603" s="17">
        <v>0.106475040393941</v>
      </c>
      <c r="AB603" s="17">
        <v>0.21750606222772001</v>
      </c>
      <c r="AC603" s="17"/>
      <c r="AD603" s="17">
        <v>8.4279463273613103E-2</v>
      </c>
      <c r="AE603" s="17">
        <v>7.0425637418637499E-2</v>
      </c>
      <c r="AF603" s="17">
        <v>0.124541093800714</v>
      </c>
      <c r="AG603" s="17"/>
      <c r="AH603" s="17">
        <v>4.4629712121038501E-2</v>
      </c>
      <c r="AI603" s="17">
        <v>0.184653229623955</v>
      </c>
      <c r="AJ603" s="17"/>
      <c r="AK603" s="17">
        <v>0.176470538152564</v>
      </c>
      <c r="AL603" s="17">
        <v>0.18179104837886201</v>
      </c>
      <c r="AM603" s="17"/>
      <c r="AN603" s="17">
        <v>0.17993265182992499</v>
      </c>
      <c r="AO603" s="17">
        <v>3.9851035316328901E-2</v>
      </c>
      <c r="AP603" s="17"/>
      <c r="AQ603" s="17">
        <v>0.111619853566157</v>
      </c>
      <c r="AR603" s="17">
        <v>0.197298003741677</v>
      </c>
      <c r="AS603" s="17"/>
      <c r="AT603" s="17">
        <v>0.30480100801873</v>
      </c>
      <c r="AU603" s="17">
        <v>0.12456778217955</v>
      </c>
      <c r="AV603" s="17">
        <v>6.0881657316982397E-2</v>
      </c>
      <c r="AW603" s="17">
        <v>3.8737464482585901E-2</v>
      </c>
      <c r="AX603" s="17"/>
      <c r="AY603" s="17">
        <v>0.11372519248511501</v>
      </c>
      <c r="AZ603" s="17">
        <v>0.18753707918050699</v>
      </c>
      <c r="BA603" s="17"/>
      <c r="BB603" s="17">
        <v>0.18120745624724799</v>
      </c>
      <c r="BC603" s="17">
        <v>0.17932110466602399</v>
      </c>
      <c r="BD603" s="17"/>
      <c r="BE603" s="17">
        <v>0.187312124950334</v>
      </c>
      <c r="BF603" s="17">
        <v>0.179075771479593</v>
      </c>
      <c r="BG603" s="17"/>
      <c r="BH603" s="17">
        <v>0.148756394737732</v>
      </c>
      <c r="BI603" s="17">
        <v>0.18205245037662701</v>
      </c>
      <c r="BJ603" s="17"/>
      <c r="BK603" s="17">
        <v>0.105418327267609</v>
      </c>
      <c r="BL603" s="17">
        <v>0.184408129039247</v>
      </c>
      <c r="BM603" s="17"/>
      <c r="BN603" s="17">
        <v>9.9853772733109802E-2</v>
      </c>
      <c r="BO603" s="17">
        <v>0.181347012177904</v>
      </c>
      <c r="BP603" s="17"/>
      <c r="BQ603" s="17">
        <v>0.10795792778348701</v>
      </c>
      <c r="BR603" s="17">
        <v>0.18149247332059301</v>
      </c>
      <c r="BS603" s="17"/>
      <c r="BT603" s="17">
        <v>0.15998533528395001</v>
      </c>
      <c r="BU603" s="17">
        <v>0.18121780038600899</v>
      </c>
      <c r="BV603" s="17"/>
      <c r="BW603" s="17">
        <v>0.106826622614725</v>
      </c>
      <c r="BX603" s="17">
        <v>0.217056685619232</v>
      </c>
      <c r="BY603" s="17"/>
      <c r="BZ603" s="17">
        <v>0.106826622614725</v>
      </c>
      <c r="CA603" s="17">
        <v>0.217056685619232</v>
      </c>
    </row>
    <row r="604" spans="2:79" x14ac:dyDescent="0.25">
      <c r="B604" t="s">
        <v>75</v>
      </c>
      <c r="C604" s="17">
        <v>2.9183778738322501E-2</v>
      </c>
      <c r="D604" s="17">
        <v>9.37884409987059E-3</v>
      </c>
      <c r="E604" s="17">
        <v>2.9616841653241199E-2</v>
      </c>
      <c r="F604" s="17">
        <v>3.8069749914475801E-2</v>
      </c>
      <c r="G604" s="17">
        <v>2.9382788195731299E-2</v>
      </c>
      <c r="H604" s="17">
        <v>3.86265696523738E-2</v>
      </c>
      <c r="I604" s="17">
        <v>2.2525100206633199E-2</v>
      </c>
      <c r="J604" s="17">
        <v>2.2990943571657398E-2</v>
      </c>
      <c r="K604" s="17">
        <v>3.0747393777052101E-2</v>
      </c>
      <c r="L604" s="17">
        <v>6.4786195237154301E-2</v>
      </c>
      <c r="M604" s="17"/>
      <c r="N604" s="17">
        <v>2.80037070803856E-2</v>
      </c>
      <c r="O604" s="17">
        <v>4.2550339154017999E-2</v>
      </c>
      <c r="P604" s="17">
        <v>5.1973732468754301E-2</v>
      </c>
      <c r="Q604" s="17">
        <v>6.58280855423444E-2</v>
      </c>
      <c r="R604" s="17"/>
      <c r="S604" s="17">
        <v>3.1601615137401201E-2</v>
      </c>
      <c r="T604" s="17">
        <v>2.6152952740709098E-2</v>
      </c>
      <c r="U604" s="17">
        <v>8.2013078352972599E-3</v>
      </c>
      <c r="V604" s="17">
        <v>2.4436507873254399E-2</v>
      </c>
      <c r="W604" s="17">
        <v>1.8274772454715399E-2</v>
      </c>
      <c r="X604" s="17">
        <v>2.6564655524269301E-2</v>
      </c>
      <c r="Y604" s="17">
        <v>3.4348155233143898E-2</v>
      </c>
      <c r="Z604" s="17"/>
      <c r="AA604" s="17">
        <v>1.9223270507140601E-2</v>
      </c>
      <c r="AB604" s="17">
        <v>3.4335323783023598E-2</v>
      </c>
      <c r="AC604" s="17"/>
      <c r="AD604" s="17">
        <v>4.06716614076105E-3</v>
      </c>
      <c r="AE604" s="17">
        <v>1.35648723557275E-2</v>
      </c>
      <c r="AF604" s="17">
        <v>2.2015578327427E-2</v>
      </c>
      <c r="AG604" s="17"/>
      <c r="AH604" s="17">
        <v>2.5075077761542601E-2</v>
      </c>
      <c r="AI604" s="17">
        <v>2.9335816274505801E-2</v>
      </c>
      <c r="AJ604" s="17"/>
      <c r="AK604" s="17">
        <v>3.4491043201885001E-2</v>
      </c>
      <c r="AL604" s="17">
        <v>2.5628593969012899E-2</v>
      </c>
      <c r="AM604" s="17"/>
      <c r="AN604" s="17">
        <v>2.91114539713631E-2</v>
      </c>
      <c r="AO604" s="17">
        <v>6.58280855423444E-2</v>
      </c>
      <c r="AP604" s="17"/>
      <c r="AQ604" s="17">
        <v>2.6455382694027699E-2</v>
      </c>
      <c r="AR604" s="17">
        <v>2.98912248489452E-2</v>
      </c>
      <c r="AS604" s="17"/>
      <c r="AT604" s="17">
        <v>4.6996281580568497E-2</v>
      </c>
      <c r="AU604" s="17">
        <v>2.2104637910479698E-2</v>
      </c>
      <c r="AV604" s="17">
        <v>9.7191039190650409E-3</v>
      </c>
      <c r="AW604" s="17">
        <v>1.6259073762910901E-3</v>
      </c>
      <c r="AX604" s="17"/>
      <c r="AY604" s="17">
        <v>2.6736155809854799E-2</v>
      </c>
      <c r="AZ604" s="17">
        <v>2.94763270036363E-2</v>
      </c>
      <c r="BA604" s="17"/>
      <c r="BB604" s="17">
        <v>3.2599361502730399E-2</v>
      </c>
      <c r="BC604" s="17">
        <v>2.84397213097255E-2</v>
      </c>
      <c r="BD604" s="17"/>
      <c r="BE604" s="17">
        <v>2.1397387737180699E-2</v>
      </c>
      <c r="BF604" s="17">
        <v>2.9774664973482998E-2</v>
      </c>
      <c r="BG604" s="17"/>
      <c r="BH604" s="17">
        <v>4.0900768330198199E-2</v>
      </c>
      <c r="BI604" s="17">
        <v>2.8275348934863598E-2</v>
      </c>
      <c r="BJ604" s="17"/>
      <c r="BK604" s="17">
        <v>1.34990432943704E-2</v>
      </c>
      <c r="BL604" s="17">
        <v>3.0187634408118801E-2</v>
      </c>
      <c r="BM604" s="17"/>
      <c r="BN604" s="17">
        <v>1.37039494336789E-2</v>
      </c>
      <c r="BO604" s="17">
        <v>2.9511654725235099E-2</v>
      </c>
      <c r="BP604" s="17"/>
      <c r="BQ604" s="17">
        <v>2.4044441024630098E-3</v>
      </c>
      <c r="BR604" s="17">
        <v>2.9869429263195298E-2</v>
      </c>
      <c r="BS604" s="17"/>
      <c r="BT604" s="17">
        <v>3.00263955121177E-2</v>
      </c>
      <c r="BU604" s="17">
        <v>2.9116910310312501E-2</v>
      </c>
      <c r="BV604" s="17"/>
      <c r="BW604" s="17">
        <v>1.9070477319866198E-2</v>
      </c>
      <c r="BX604" s="17">
        <v>3.4377197029656997E-2</v>
      </c>
      <c r="BY604" s="17"/>
      <c r="BZ604" s="17">
        <v>1.9070477319866198E-2</v>
      </c>
      <c r="CA604" s="17">
        <v>3.4377197029656997E-2</v>
      </c>
    </row>
    <row r="605" spans="2:79" x14ac:dyDescent="0.25">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c r="AD605" s="17"/>
      <c r="AE605" s="17"/>
      <c r="AF605" s="17"/>
      <c r="AG605" s="17"/>
      <c r="AH605" s="17"/>
      <c r="AI605" s="17"/>
      <c r="AJ605" s="17"/>
      <c r="AK605" s="17"/>
      <c r="AL605" s="17"/>
      <c r="AM605" s="17"/>
      <c r="AN605" s="17"/>
      <c r="AO605" s="17"/>
      <c r="AP605" s="17"/>
      <c r="AQ605" s="17"/>
      <c r="AR605" s="17"/>
      <c r="AS605" s="17"/>
      <c r="AT605" s="17"/>
      <c r="AU605" s="17"/>
      <c r="AV605" s="17"/>
      <c r="AW605" s="17"/>
      <c r="AX605" s="17"/>
      <c r="AY605" s="17"/>
      <c r="AZ605" s="17"/>
      <c r="BA605" s="17"/>
      <c r="BB605" s="17"/>
      <c r="BC605" s="17"/>
      <c r="BD605" s="17"/>
      <c r="BE605" s="17"/>
      <c r="BF605" s="17"/>
      <c r="BG605" s="17"/>
      <c r="BH605" s="17"/>
      <c r="BI605" s="17"/>
      <c r="BJ605" s="17"/>
      <c r="BK605" s="17"/>
      <c r="BL605" s="17"/>
      <c r="BM605" s="17"/>
      <c r="BN605" s="17"/>
      <c r="BO605" s="17"/>
      <c r="BP605" s="17"/>
      <c r="BQ605" s="17"/>
      <c r="BR605" s="17"/>
      <c r="BS605" s="17"/>
      <c r="BT605" s="17"/>
      <c r="BU605" s="17"/>
      <c r="BV605" s="17"/>
      <c r="BW605" s="17"/>
      <c r="BX605" s="17"/>
      <c r="BY605" s="17"/>
      <c r="BZ605" s="17"/>
      <c r="CA605" s="17"/>
    </row>
    <row r="606" spans="2:79" x14ac:dyDescent="0.25">
      <c r="B606" s="6" t="s">
        <v>331</v>
      </c>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c r="AK606" s="17"/>
      <c r="AL606" s="17"/>
      <c r="AM606" s="17"/>
      <c r="AN606" s="17"/>
      <c r="AO606" s="17"/>
      <c r="AP606" s="17"/>
      <c r="AQ606" s="17"/>
      <c r="AR606" s="17"/>
      <c r="AS606" s="17"/>
      <c r="AT606" s="17"/>
      <c r="AU606" s="17"/>
      <c r="AV606" s="17"/>
      <c r="AW606" s="17"/>
      <c r="AX606" s="17"/>
      <c r="AY606" s="17"/>
      <c r="AZ606" s="17"/>
      <c r="BA606" s="17"/>
      <c r="BB606" s="17"/>
      <c r="BC606" s="17"/>
      <c r="BD606" s="17"/>
      <c r="BE606" s="17"/>
      <c r="BF606" s="17"/>
      <c r="BG606" s="17"/>
      <c r="BH606" s="17"/>
      <c r="BI606" s="17"/>
      <c r="BJ606" s="17"/>
      <c r="BK606" s="17"/>
      <c r="BL606" s="17"/>
      <c r="BM606" s="17"/>
      <c r="BN606" s="17"/>
      <c r="BO606" s="17"/>
      <c r="BP606" s="17"/>
      <c r="BQ606" s="17"/>
      <c r="BR606" s="17"/>
      <c r="BS606" s="17"/>
      <c r="BT606" s="17"/>
      <c r="BU606" s="17"/>
      <c r="BV606" s="17"/>
      <c r="BW606" s="17"/>
      <c r="BX606" s="17"/>
      <c r="BY606" s="17"/>
      <c r="BZ606" s="17"/>
      <c r="CA606" s="17"/>
    </row>
    <row r="607" spans="2:79" x14ac:dyDescent="0.25">
      <c r="B607" s="24" t="s">
        <v>77</v>
      </c>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c r="AK607" s="17"/>
      <c r="AL607" s="17"/>
      <c r="AM607" s="17"/>
      <c r="AN607" s="17"/>
      <c r="AO607" s="17"/>
      <c r="AP607" s="17"/>
      <c r="AQ607" s="17"/>
      <c r="AR607" s="17"/>
      <c r="AS607" s="17"/>
      <c r="AT607" s="17"/>
      <c r="AU607" s="17"/>
      <c r="AV607" s="17"/>
      <c r="AW607" s="17"/>
      <c r="AX607" s="17"/>
      <c r="AY607" s="17"/>
      <c r="AZ607" s="17"/>
      <c r="BA607" s="17"/>
      <c r="BB607" s="17"/>
      <c r="BC607" s="17"/>
      <c r="BD607" s="17"/>
      <c r="BE607" s="17"/>
      <c r="BF607" s="17"/>
      <c r="BG607" s="17"/>
      <c r="BH607" s="17"/>
      <c r="BI607" s="17"/>
      <c r="BJ607" s="17"/>
      <c r="BK607" s="17"/>
      <c r="BL607" s="17"/>
      <c r="BM607" s="17"/>
      <c r="BN607" s="17"/>
      <c r="BO607" s="17"/>
      <c r="BP607" s="17"/>
      <c r="BQ607" s="17"/>
      <c r="BR607" s="17"/>
      <c r="BS607" s="17"/>
      <c r="BT607" s="17"/>
      <c r="BU607" s="17"/>
      <c r="BV607" s="17"/>
      <c r="BW607" s="17"/>
      <c r="BX607" s="17"/>
      <c r="BY607" s="17"/>
      <c r="BZ607" s="17"/>
      <c r="CA607" s="17"/>
    </row>
    <row r="608" spans="2:79" x14ac:dyDescent="0.25">
      <c r="B608" t="s">
        <v>315</v>
      </c>
      <c r="C608" s="17">
        <v>0.25698434599353798</v>
      </c>
      <c r="D608" s="17">
        <v>0.25947783751107401</v>
      </c>
      <c r="E608" s="17">
        <v>0.26689448826416201</v>
      </c>
      <c r="F608" s="17">
        <v>0.28739834384577201</v>
      </c>
      <c r="G608" s="17">
        <v>0.18025931380166199</v>
      </c>
      <c r="H608" s="17">
        <v>0.295148683346101</v>
      </c>
      <c r="I608" s="17">
        <v>0.28575257333111098</v>
      </c>
      <c r="J608" s="17">
        <v>0.237988584042506</v>
      </c>
      <c r="K608" s="17">
        <v>0.17458586957948599</v>
      </c>
      <c r="L608" s="17">
        <v>0.25328031658743499</v>
      </c>
      <c r="M608" s="17"/>
      <c r="N608" s="17">
        <v>0.25866774719914298</v>
      </c>
      <c r="O608" s="17">
        <v>0.238267725604112</v>
      </c>
      <c r="P608" s="17">
        <v>0.225158937821062</v>
      </c>
      <c r="Q608" s="17">
        <v>0.19063886988494</v>
      </c>
      <c r="R608" s="17"/>
      <c r="S608" s="17">
        <v>0.27324751942519798</v>
      </c>
      <c r="T608" s="17">
        <v>0.27393104008088398</v>
      </c>
      <c r="U608" s="17">
        <v>0.28722252016973798</v>
      </c>
      <c r="V608" s="17">
        <v>0.23699202914722101</v>
      </c>
      <c r="W608" s="17">
        <v>0.28767634398242797</v>
      </c>
      <c r="X608" s="17">
        <v>0.234639078081227</v>
      </c>
      <c r="Y608" s="17">
        <v>0.27993412991080002</v>
      </c>
      <c r="Z608" s="17"/>
      <c r="AA608" s="17">
        <v>0.20776397211428099</v>
      </c>
      <c r="AB608" s="17">
        <v>0.28244097604402502</v>
      </c>
      <c r="AC608" s="17"/>
      <c r="AD608" s="17">
        <v>0.246965859324253</v>
      </c>
      <c r="AE608" s="17">
        <v>0.20627907754128799</v>
      </c>
      <c r="AF608" s="17">
        <v>0.198428895821955</v>
      </c>
      <c r="AG608" s="17"/>
      <c r="AH608" s="17">
        <v>0.19454720443433501</v>
      </c>
      <c r="AI608" s="17">
        <v>0.25929475729449197</v>
      </c>
      <c r="AJ608" s="17"/>
      <c r="AK608" s="17">
        <v>0.238056623492818</v>
      </c>
      <c r="AL608" s="17">
        <v>0.26966348629533998</v>
      </c>
      <c r="AM608" s="17"/>
      <c r="AN608" s="17">
        <v>0.25711529187618298</v>
      </c>
      <c r="AO608" s="17">
        <v>0.19063886988494</v>
      </c>
      <c r="AP608" s="17"/>
      <c r="AQ608" s="17">
        <v>0.23583628682508601</v>
      </c>
      <c r="AR608" s="17">
        <v>0.26246782858296203</v>
      </c>
      <c r="AS608" s="17"/>
      <c r="AT608" s="17">
        <v>0.266520107023415</v>
      </c>
      <c r="AU608" s="17">
        <v>0.28382697422629699</v>
      </c>
      <c r="AV608" s="17">
        <v>0.20301423769966401</v>
      </c>
      <c r="AW608" s="17">
        <v>6.8400792274715599E-2</v>
      </c>
      <c r="AX608" s="17"/>
      <c r="AY608" s="17">
        <v>0.227703785720522</v>
      </c>
      <c r="AZ608" s="17">
        <v>0.260484058721206</v>
      </c>
      <c r="BA608" s="17"/>
      <c r="BB608" s="17">
        <v>0.27835175380286098</v>
      </c>
      <c r="BC608" s="17">
        <v>0.25231737376630498</v>
      </c>
      <c r="BD608" s="17"/>
      <c r="BE608" s="17">
        <v>0.17350421470734501</v>
      </c>
      <c r="BF608" s="17">
        <v>0.263319406804018</v>
      </c>
      <c r="BG608" s="17"/>
      <c r="BH608" s="17">
        <v>0.24044012357730901</v>
      </c>
      <c r="BI608" s="17">
        <v>0.25826703593706901</v>
      </c>
      <c r="BJ608" s="17"/>
      <c r="BK608" s="17">
        <v>0.31742820810169903</v>
      </c>
      <c r="BL608" s="17">
        <v>0.25311581318350201</v>
      </c>
      <c r="BM608" s="17"/>
      <c r="BN608" s="17">
        <v>0.20966192525664201</v>
      </c>
      <c r="BO608" s="17">
        <v>0.25798667522449098</v>
      </c>
      <c r="BP608" s="17"/>
      <c r="BQ608" s="17">
        <v>0.20768933965610201</v>
      </c>
      <c r="BR608" s="17">
        <v>0.25824648142104101</v>
      </c>
      <c r="BS608" s="17"/>
      <c r="BT608" s="17">
        <v>0.23822257997132201</v>
      </c>
      <c r="BU608" s="17">
        <v>0.25847324324744098</v>
      </c>
      <c r="BV608" s="17"/>
      <c r="BW608" s="17">
        <v>0.20786190141358901</v>
      </c>
      <c r="BX608" s="17">
        <v>0.28220987736462999</v>
      </c>
      <c r="BY608" s="17"/>
      <c r="BZ608" s="17">
        <v>0.20786190141358901</v>
      </c>
      <c r="CA608" s="17">
        <v>0.28220987736462999</v>
      </c>
    </row>
    <row r="609" spans="2:79" x14ac:dyDescent="0.25">
      <c r="B609" t="s">
        <v>316</v>
      </c>
      <c r="C609" s="17">
        <v>0.27749636656180798</v>
      </c>
      <c r="D609" s="17">
        <v>0.32789587462154601</v>
      </c>
      <c r="E609" s="17">
        <v>0.20691366811065001</v>
      </c>
      <c r="F609" s="17">
        <v>0.31251130668930099</v>
      </c>
      <c r="G609" s="17">
        <v>0.236993995563585</v>
      </c>
      <c r="H609" s="17">
        <v>0.29184366764331598</v>
      </c>
      <c r="I609" s="17">
        <v>0.32163755917824199</v>
      </c>
      <c r="J609" s="17">
        <v>0.17823230959609901</v>
      </c>
      <c r="K609" s="17">
        <v>0.30424086656104399</v>
      </c>
      <c r="L609" s="17">
        <v>0.30660293356658402</v>
      </c>
      <c r="M609" s="17"/>
      <c r="N609" s="17">
        <v>0.26196036219763302</v>
      </c>
      <c r="O609" s="17">
        <v>0.45519343231201798</v>
      </c>
      <c r="P609" s="17">
        <v>0.58256643528441299</v>
      </c>
      <c r="Q609" s="17">
        <v>0.682661753131098</v>
      </c>
      <c r="R609" s="17"/>
      <c r="S609" s="17">
        <v>0.23569450135234599</v>
      </c>
      <c r="T609" s="17">
        <v>0.31564126635767997</v>
      </c>
      <c r="U609" s="17">
        <v>0.32884249128097798</v>
      </c>
      <c r="V609" s="17">
        <v>0.2499872923939</v>
      </c>
      <c r="W609" s="17">
        <v>0.30895381097222901</v>
      </c>
      <c r="X609" s="17">
        <v>0.38699701185699398</v>
      </c>
      <c r="Y609" s="17">
        <v>0.353315797185905</v>
      </c>
      <c r="Z609" s="17"/>
      <c r="AA609" s="17">
        <v>0.49062856561208401</v>
      </c>
      <c r="AB609" s="17">
        <v>0.167265031131905</v>
      </c>
      <c r="AC609" s="17"/>
      <c r="AD609" s="17">
        <v>0.50290157433007299</v>
      </c>
      <c r="AE609" s="17">
        <v>0.54057846315161695</v>
      </c>
      <c r="AF609" s="17">
        <v>0.47533009072938798</v>
      </c>
      <c r="AG609" s="17"/>
      <c r="AH609" s="17">
        <v>0.644280268686516</v>
      </c>
      <c r="AI609" s="17">
        <v>0.263923969566768</v>
      </c>
      <c r="AJ609" s="17"/>
      <c r="AK609" s="17">
        <v>0.27905017736951199</v>
      </c>
      <c r="AL609" s="17">
        <v>0.27645551311350802</v>
      </c>
      <c r="AM609" s="17"/>
      <c r="AN609" s="17">
        <v>0.27669669275926301</v>
      </c>
      <c r="AO609" s="17">
        <v>0.682661753131098</v>
      </c>
      <c r="AP609" s="17"/>
      <c r="AQ609" s="17">
        <v>0.44071216516949102</v>
      </c>
      <c r="AR609" s="17">
        <v>0.235176124176673</v>
      </c>
      <c r="AS609" s="17"/>
      <c r="AT609" s="17">
        <v>8.1608128571538902E-2</v>
      </c>
      <c r="AU609" s="17">
        <v>0.26648146448319199</v>
      </c>
      <c r="AV609" s="17">
        <v>0.621438982666908</v>
      </c>
      <c r="AW609" s="17">
        <v>0.89303602343657695</v>
      </c>
      <c r="AX609" s="17"/>
      <c r="AY609" s="17">
        <v>0.43777613935767501</v>
      </c>
      <c r="AZ609" s="17">
        <v>0.25833917982729299</v>
      </c>
      <c r="BA609" s="17"/>
      <c r="BB609" s="17">
        <v>0.33884872484569001</v>
      </c>
      <c r="BC609" s="17">
        <v>0.26412797918090197</v>
      </c>
      <c r="BD609" s="17"/>
      <c r="BE609" s="17">
        <v>0.37852878227789399</v>
      </c>
      <c r="BF609" s="17">
        <v>0.26982931468335802</v>
      </c>
      <c r="BG609" s="17"/>
      <c r="BH609" s="17">
        <v>0.28141952032157302</v>
      </c>
      <c r="BI609" s="17">
        <v>0.27719220056669602</v>
      </c>
      <c r="BJ609" s="17"/>
      <c r="BK609" s="17">
        <v>0.38926396172067801</v>
      </c>
      <c r="BL609" s="17">
        <v>0.27034300815798501</v>
      </c>
      <c r="BM609" s="17"/>
      <c r="BN609" s="17">
        <v>0.479772378504148</v>
      </c>
      <c r="BO609" s="17">
        <v>0.273211988114273</v>
      </c>
      <c r="BP609" s="17"/>
      <c r="BQ609" s="17">
        <v>0.59526217508792501</v>
      </c>
      <c r="BR609" s="17">
        <v>0.26936038049773198</v>
      </c>
      <c r="BS609" s="17"/>
      <c r="BT609" s="17">
        <v>0.32938602823754598</v>
      </c>
      <c r="BU609" s="17">
        <v>0.27337850395316698</v>
      </c>
      <c r="BV609" s="17"/>
      <c r="BW609" s="17">
        <v>0.489507910923343</v>
      </c>
      <c r="BX609" s="17">
        <v>0.16862344891575801</v>
      </c>
      <c r="BY609" s="17"/>
      <c r="BZ609" s="17">
        <v>0.489507910923343</v>
      </c>
      <c r="CA609" s="17">
        <v>0.16862344891575801</v>
      </c>
    </row>
    <row r="610" spans="2:79" x14ac:dyDescent="0.25">
      <c r="B610" t="s">
        <v>317</v>
      </c>
      <c r="C610" s="17">
        <v>0.42469969357533399</v>
      </c>
      <c r="D610" s="17">
        <v>0.38945739892439102</v>
      </c>
      <c r="E610" s="17">
        <v>0.46576438765278499</v>
      </c>
      <c r="F610" s="17">
        <v>0.35501575280633402</v>
      </c>
      <c r="G610" s="17">
        <v>0.54839696337333499</v>
      </c>
      <c r="H610" s="17">
        <v>0.34698441128013502</v>
      </c>
      <c r="I610" s="17">
        <v>0.37329292082806098</v>
      </c>
      <c r="J610" s="17">
        <v>0.55257105602100498</v>
      </c>
      <c r="K610" s="17">
        <v>0.49647670326051102</v>
      </c>
      <c r="L610" s="17">
        <v>0.37730138306310501</v>
      </c>
      <c r="M610" s="17"/>
      <c r="N610" s="17">
        <v>0.44168458898817398</v>
      </c>
      <c r="O610" s="17">
        <v>0.220839827668179</v>
      </c>
      <c r="P610" s="17">
        <v>0.13581207537703099</v>
      </c>
      <c r="Q610" s="17">
        <v>5.39412664776742E-2</v>
      </c>
      <c r="R610" s="17"/>
      <c r="S610" s="17">
        <v>0.44385172259079803</v>
      </c>
      <c r="T610" s="17">
        <v>0.38515997605080698</v>
      </c>
      <c r="U610" s="17">
        <v>0.33070499447908702</v>
      </c>
      <c r="V610" s="17">
        <v>0.48548018014533101</v>
      </c>
      <c r="W610" s="17">
        <v>0.39196258516026</v>
      </c>
      <c r="X610" s="17">
        <v>0.35558567377308697</v>
      </c>
      <c r="Y610" s="17">
        <v>0.32292064934744702</v>
      </c>
      <c r="Z610" s="17"/>
      <c r="AA610" s="17">
        <v>0.26689415041445302</v>
      </c>
      <c r="AB610" s="17">
        <v>0.50631624817561605</v>
      </c>
      <c r="AC610" s="17"/>
      <c r="AD610" s="17">
        <v>0.21773767648349401</v>
      </c>
      <c r="AE610" s="17">
        <v>0.23983077219219101</v>
      </c>
      <c r="AF610" s="17">
        <v>0.29510853151573901</v>
      </c>
      <c r="AG610" s="17"/>
      <c r="AH610" s="17">
        <v>0.13467190129780801</v>
      </c>
      <c r="AI610" s="17">
        <v>0.43543182307606398</v>
      </c>
      <c r="AJ610" s="17"/>
      <c r="AK610" s="17">
        <v>0.42785484784758099</v>
      </c>
      <c r="AL610" s="17">
        <v>0.42258614591052002</v>
      </c>
      <c r="AM610" s="17"/>
      <c r="AN610" s="17">
        <v>0.42543145845716002</v>
      </c>
      <c r="AO610" s="17">
        <v>5.39412664776742E-2</v>
      </c>
      <c r="AP610" s="17"/>
      <c r="AQ610" s="17">
        <v>0.28142758857375</v>
      </c>
      <c r="AR610" s="17">
        <v>0.461848733450265</v>
      </c>
      <c r="AS610" s="17"/>
      <c r="AT610" s="17">
        <v>0.601717041891768</v>
      </c>
      <c r="AU610" s="17">
        <v>0.40362180882694698</v>
      </c>
      <c r="AV610" s="17">
        <v>0.15942788595084101</v>
      </c>
      <c r="AW610" s="17">
        <v>3.7499471834092302E-2</v>
      </c>
      <c r="AX610" s="17"/>
      <c r="AY610" s="17">
        <v>0.30632486421383298</v>
      </c>
      <c r="AZ610" s="17">
        <v>0.43884825812085998</v>
      </c>
      <c r="BA610" s="17"/>
      <c r="BB610" s="17">
        <v>0.35451206385304102</v>
      </c>
      <c r="BC610" s="17">
        <v>0.44000306945421402</v>
      </c>
      <c r="BD610" s="17"/>
      <c r="BE610" s="17">
        <v>0.39266396328048098</v>
      </c>
      <c r="BF610" s="17">
        <v>0.42713079060883402</v>
      </c>
      <c r="BG610" s="17"/>
      <c r="BH610" s="17">
        <v>0.41511332603793499</v>
      </c>
      <c r="BI610" s="17">
        <v>0.42544293414148798</v>
      </c>
      <c r="BJ610" s="17"/>
      <c r="BK610" s="17">
        <v>0.26346508118479001</v>
      </c>
      <c r="BL610" s="17">
        <v>0.435019043901264</v>
      </c>
      <c r="BM610" s="17"/>
      <c r="BN610" s="17">
        <v>0.23799253557799399</v>
      </c>
      <c r="BO610" s="17">
        <v>0.428654310418148</v>
      </c>
      <c r="BP610" s="17"/>
      <c r="BQ610" s="17">
        <v>0.17654991351333699</v>
      </c>
      <c r="BR610" s="17">
        <v>0.43105325049749699</v>
      </c>
      <c r="BS610" s="17"/>
      <c r="BT610" s="17">
        <v>0.40685081713478399</v>
      </c>
      <c r="BU610" s="17">
        <v>0.42611614568789702</v>
      </c>
      <c r="BV610" s="17"/>
      <c r="BW610" s="17">
        <v>0.26797709735645098</v>
      </c>
      <c r="BX610" s="17">
        <v>0.50518043514437305</v>
      </c>
      <c r="BY610" s="17"/>
      <c r="BZ610" s="17">
        <v>0.26797709735645098</v>
      </c>
      <c r="CA610" s="17">
        <v>0.50518043514437305</v>
      </c>
    </row>
    <row r="611" spans="2:79" x14ac:dyDescent="0.25">
      <c r="B611" t="s">
        <v>75</v>
      </c>
      <c r="C611" s="17">
        <v>4.0819593869319701E-2</v>
      </c>
      <c r="D611" s="17">
        <v>2.3168888942988901E-2</v>
      </c>
      <c r="E611" s="17">
        <v>6.0427455972403399E-2</v>
      </c>
      <c r="F611" s="17">
        <v>4.5074596658593598E-2</v>
      </c>
      <c r="G611" s="17">
        <v>3.43497272614188E-2</v>
      </c>
      <c r="H611" s="17">
        <v>6.6023237730447895E-2</v>
      </c>
      <c r="I611" s="17">
        <v>1.9316946662585301E-2</v>
      </c>
      <c r="J611" s="17">
        <v>3.1208050340390099E-2</v>
      </c>
      <c r="K611" s="17">
        <v>2.4696560598958701E-2</v>
      </c>
      <c r="L611" s="17">
        <v>6.28153667828764E-2</v>
      </c>
      <c r="M611" s="17"/>
      <c r="N611" s="17">
        <v>3.7687301615050503E-2</v>
      </c>
      <c r="O611" s="17">
        <v>8.5699014415691194E-2</v>
      </c>
      <c r="P611" s="17">
        <v>5.6462551517493499E-2</v>
      </c>
      <c r="Q611" s="17">
        <v>7.2758110506288207E-2</v>
      </c>
      <c r="R611" s="17"/>
      <c r="S611" s="17">
        <v>4.7206256631657499E-2</v>
      </c>
      <c r="T611" s="17">
        <v>2.5267717510629499E-2</v>
      </c>
      <c r="U611" s="17">
        <v>5.3229994070196199E-2</v>
      </c>
      <c r="V611" s="17">
        <v>2.7540498313547799E-2</v>
      </c>
      <c r="W611" s="17">
        <v>1.14072598850833E-2</v>
      </c>
      <c r="X611" s="17">
        <v>2.2778236288690499E-2</v>
      </c>
      <c r="Y611" s="17">
        <v>4.3829423555847999E-2</v>
      </c>
      <c r="Z611" s="17"/>
      <c r="AA611" s="17">
        <v>3.4713311859181598E-2</v>
      </c>
      <c r="AB611" s="17">
        <v>4.3977744648453401E-2</v>
      </c>
      <c r="AC611" s="17"/>
      <c r="AD611" s="17">
        <v>3.2394889862181003E-2</v>
      </c>
      <c r="AE611" s="17">
        <v>1.33116871149037E-2</v>
      </c>
      <c r="AF611" s="17">
        <v>3.1132481932917601E-2</v>
      </c>
      <c r="AG611" s="17"/>
      <c r="AH611" s="17">
        <v>2.6500625581341499E-2</v>
      </c>
      <c r="AI611" s="17">
        <v>4.1349450062675E-2</v>
      </c>
      <c r="AJ611" s="17"/>
      <c r="AK611" s="17">
        <v>5.5038351290088001E-2</v>
      </c>
      <c r="AL611" s="17">
        <v>3.1294854680632103E-2</v>
      </c>
      <c r="AM611" s="17"/>
      <c r="AN611" s="17">
        <v>4.0756556907394097E-2</v>
      </c>
      <c r="AO611" s="17">
        <v>7.2758110506288207E-2</v>
      </c>
      <c r="AP611" s="17"/>
      <c r="AQ611" s="17">
        <v>4.2023959431672302E-2</v>
      </c>
      <c r="AR611" s="17">
        <v>4.0507313790100301E-2</v>
      </c>
      <c r="AS611" s="17"/>
      <c r="AT611" s="17">
        <v>5.0154722513278301E-2</v>
      </c>
      <c r="AU611" s="17">
        <v>4.6069752463564102E-2</v>
      </c>
      <c r="AV611" s="17">
        <v>1.6118893682586101E-2</v>
      </c>
      <c r="AW611" s="17">
        <v>1.0637124546153201E-3</v>
      </c>
      <c r="AX611" s="17"/>
      <c r="AY611" s="17">
        <v>2.8195210707970601E-2</v>
      </c>
      <c r="AZ611" s="17">
        <v>4.23285033306404E-2</v>
      </c>
      <c r="BA611" s="17"/>
      <c r="BB611" s="17">
        <v>2.8287457498407699E-2</v>
      </c>
      <c r="BC611" s="17">
        <v>4.3551577598579E-2</v>
      </c>
      <c r="BD611" s="17"/>
      <c r="BE611" s="17">
        <v>5.5303039734278803E-2</v>
      </c>
      <c r="BF611" s="17">
        <v>3.9720487903790597E-2</v>
      </c>
      <c r="BG611" s="17"/>
      <c r="BH611" s="17">
        <v>6.3027030063181999E-2</v>
      </c>
      <c r="BI611" s="17">
        <v>3.90978293547464E-2</v>
      </c>
      <c r="BJ611" s="17"/>
      <c r="BK611" s="17">
        <v>2.9842748992833699E-2</v>
      </c>
      <c r="BL611" s="17">
        <v>4.15221347572493E-2</v>
      </c>
      <c r="BM611" s="17"/>
      <c r="BN611" s="17">
        <v>7.2573160661215996E-2</v>
      </c>
      <c r="BO611" s="17">
        <v>4.0147026243088503E-2</v>
      </c>
      <c r="BP611" s="17"/>
      <c r="BQ611" s="17">
        <v>2.0498571742635401E-2</v>
      </c>
      <c r="BR611" s="17">
        <v>4.1339887583729397E-2</v>
      </c>
      <c r="BS611" s="17"/>
      <c r="BT611" s="17">
        <v>2.5540574656347698E-2</v>
      </c>
      <c r="BU611" s="17">
        <v>4.2032107111494403E-2</v>
      </c>
      <c r="BV611" s="17"/>
      <c r="BW611" s="17">
        <v>3.4653090306616799E-2</v>
      </c>
      <c r="BX611" s="17">
        <v>4.3986238575238999E-2</v>
      </c>
      <c r="BY611" s="17"/>
      <c r="BZ611" s="17">
        <v>3.4653090306616799E-2</v>
      </c>
      <c r="CA611" s="17">
        <v>4.3986238575238999E-2</v>
      </c>
    </row>
    <row r="612" spans="2:79" x14ac:dyDescent="0.25">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c r="AF612" s="17"/>
      <c r="AG612" s="17"/>
      <c r="AH612" s="17"/>
      <c r="AI612" s="17"/>
      <c r="AJ612" s="17"/>
      <c r="AK612" s="17"/>
      <c r="AL612" s="17"/>
      <c r="AM612" s="17"/>
      <c r="AN612" s="17"/>
      <c r="AO612" s="17"/>
      <c r="AP612" s="17"/>
      <c r="AQ612" s="17"/>
      <c r="AR612" s="17"/>
      <c r="AS612" s="17"/>
      <c r="AT612" s="17"/>
      <c r="AU612" s="17"/>
      <c r="AV612" s="17"/>
      <c r="AW612" s="17"/>
      <c r="AX612" s="17"/>
      <c r="AY612" s="17"/>
      <c r="AZ612" s="17"/>
      <c r="BA612" s="17"/>
      <c r="BB612" s="17"/>
      <c r="BC612" s="17"/>
      <c r="BD612" s="17"/>
      <c r="BE612" s="17"/>
      <c r="BF612" s="17"/>
      <c r="BG612" s="17"/>
      <c r="BH612" s="17"/>
      <c r="BI612" s="17"/>
      <c r="BJ612" s="17"/>
      <c r="BK612" s="17"/>
      <c r="BL612" s="17"/>
      <c r="BM612" s="17"/>
      <c r="BN612" s="17"/>
      <c r="BO612" s="17"/>
      <c r="BP612" s="17"/>
      <c r="BQ612" s="17"/>
      <c r="BR612" s="17"/>
      <c r="BS612" s="17"/>
      <c r="BT612" s="17"/>
      <c r="BU612" s="17"/>
      <c r="BV612" s="17"/>
      <c r="BW612" s="17"/>
      <c r="BX612" s="17"/>
      <c r="BY612" s="17"/>
      <c r="BZ612" s="17"/>
      <c r="CA612" s="17"/>
    </row>
    <row r="613" spans="2:79" x14ac:dyDescent="0.25">
      <c r="B613" s="6" t="s">
        <v>332</v>
      </c>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c r="AI613" s="17"/>
      <c r="AJ613" s="17"/>
      <c r="AK613" s="17"/>
      <c r="AL613" s="17"/>
      <c r="AM613" s="17"/>
      <c r="AN613" s="17"/>
      <c r="AO613" s="17"/>
      <c r="AP613" s="17"/>
      <c r="AQ613" s="17"/>
      <c r="AR613" s="17"/>
      <c r="AS613" s="17"/>
      <c r="AT613" s="17"/>
      <c r="AU613" s="17"/>
      <c r="AV613" s="17"/>
      <c r="AW613" s="17"/>
      <c r="AX613" s="17"/>
      <c r="AY613" s="17"/>
      <c r="AZ613" s="17"/>
      <c r="BA613" s="17"/>
      <c r="BB613" s="17"/>
      <c r="BC613" s="17"/>
      <c r="BD613" s="17"/>
      <c r="BE613" s="17"/>
      <c r="BF613" s="17"/>
      <c r="BG613" s="17"/>
      <c r="BH613" s="17"/>
      <c r="BI613" s="17"/>
      <c r="BJ613" s="17"/>
      <c r="BK613" s="17"/>
      <c r="BL613" s="17"/>
      <c r="BM613" s="17"/>
      <c r="BN613" s="17"/>
      <c r="BO613" s="17"/>
      <c r="BP613" s="17"/>
      <c r="BQ613" s="17"/>
      <c r="BR613" s="17"/>
      <c r="BS613" s="17"/>
      <c r="BT613" s="17"/>
      <c r="BU613" s="17"/>
      <c r="BV613" s="17"/>
      <c r="BW613" s="17"/>
      <c r="BX613" s="17"/>
      <c r="BY613" s="17"/>
      <c r="BZ613" s="17"/>
      <c r="CA613" s="17"/>
    </row>
    <row r="614" spans="2:79" x14ac:dyDescent="0.25">
      <c r="B614" s="24" t="s">
        <v>77</v>
      </c>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c r="AJ614" s="17"/>
      <c r="AK614" s="17"/>
      <c r="AL614" s="17"/>
      <c r="AM614" s="17"/>
      <c r="AN614" s="17"/>
      <c r="AO614" s="17"/>
      <c r="AP614" s="17"/>
      <c r="AQ614" s="17"/>
      <c r="AR614" s="17"/>
      <c r="AS614" s="17"/>
      <c r="AT614" s="17"/>
      <c r="AU614" s="17"/>
      <c r="AV614" s="17"/>
      <c r="AW614" s="17"/>
      <c r="AX614" s="17"/>
      <c r="AY614" s="17"/>
      <c r="AZ614" s="17"/>
      <c r="BA614" s="17"/>
      <c r="BB614" s="17"/>
      <c r="BC614" s="17"/>
      <c r="BD614" s="17"/>
      <c r="BE614" s="17"/>
      <c r="BF614" s="17"/>
      <c r="BG614" s="17"/>
      <c r="BH614" s="17"/>
      <c r="BI614" s="17"/>
      <c r="BJ614" s="17"/>
      <c r="BK614" s="17"/>
      <c r="BL614" s="17"/>
      <c r="BM614" s="17"/>
      <c r="BN614" s="17"/>
      <c r="BO614" s="17"/>
      <c r="BP614" s="17"/>
      <c r="BQ614" s="17"/>
      <c r="BR614" s="17"/>
      <c r="BS614" s="17"/>
      <c r="BT614" s="17"/>
      <c r="BU614" s="17"/>
      <c r="BV614" s="17"/>
      <c r="BW614" s="17"/>
      <c r="BX614" s="17"/>
      <c r="BY614" s="17"/>
      <c r="BZ614" s="17"/>
      <c r="CA614" s="17"/>
    </row>
    <row r="615" spans="2:79" x14ac:dyDescent="0.25">
      <c r="B615" t="s">
        <v>315</v>
      </c>
      <c r="C615" s="17">
        <v>0.21963688131252099</v>
      </c>
      <c r="D615" s="17">
        <v>0.23663860380701801</v>
      </c>
      <c r="E615" s="17">
        <v>0.184618641419864</v>
      </c>
      <c r="F615" s="17">
        <v>0.28331614586648701</v>
      </c>
      <c r="G615" s="17">
        <v>0.13516098165054299</v>
      </c>
      <c r="H615" s="17">
        <v>0.220495875520927</v>
      </c>
      <c r="I615" s="17">
        <v>0.26928719883645402</v>
      </c>
      <c r="J615" s="17">
        <v>0.208555775788035</v>
      </c>
      <c r="K615" s="17">
        <v>0.190709678972803</v>
      </c>
      <c r="L615" s="17">
        <v>0.22220772840091199</v>
      </c>
      <c r="M615" s="17"/>
      <c r="N615" s="17">
        <v>0.21860828830672999</v>
      </c>
      <c r="O615" s="17">
        <v>0.22624009659175501</v>
      </c>
      <c r="P615" s="17">
        <v>0.27441171471877202</v>
      </c>
      <c r="Q615" s="17">
        <v>0.23329188473453899</v>
      </c>
      <c r="R615" s="17"/>
      <c r="S615" s="17">
        <v>0.22569466351562001</v>
      </c>
      <c r="T615" s="17">
        <v>0.28670761215079499</v>
      </c>
      <c r="U615" s="17">
        <v>0.28631322379617302</v>
      </c>
      <c r="V615" s="17">
        <v>0.19327472703603901</v>
      </c>
      <c r="W615" s="17">
        <v>0.24740385311594801</v>
      </c>
      <c r="X615" s="17">
        <v>0.21414277461234299</v>
      </c>
      <c r="Y615" s="17">
        <v>0.23773125115242699</v>
      </c>
      <c r="Z615" s="17"/>
      <c r="AA615" s="17">
        <v>0.21431291019416701</v>
      </c>
      <c r="AB615" s="17">
        <v>0.22239042323993299</v>
      </c>
      <c r="AC615" s="17"/>
      <c r="AD615" s="17">
        <v>0.27542468077063698</v>
      </c>
      <c r="AE615" s="17">
        <v>0.13337864433002999</v>
      </c>
      <c r="AF615" s="17">
        <v>0.213344759000484</v>
      </c>
      <c r="AG615" s="17"/>
      <c r="AH615" s="17">
        <v>0.228170007782936</v>
      </c>
      <c r="AI615" s="17">
        <v>0.21932112323427799</v>
      </c>
      <c r="AJ615" s="17"/>
      <c r="AK615" s="17">
        <v>0.19302128578334499</v>
      </c>
      <c r="AL615" s="17">
        <v>0.237465908017536</v>
      </c>
      <c r="AM615" s="17"/>
      <c r="AN615" s="17">
        <v>0.21960993047004501</v>
      </c>
      <c r="AO615" s="17">
        <v>0.23329188473453899</v>
      </c>
      <c r="AP615" s="17"/>
      <c r="AQ615" s="17">
        <v>0.215249291452276</v>
      </c>
      <c r="AR615" s="17">
        <v>0.220774539970299</v>
      </c>
      <c r="AS615" s="17"/>
      <c r="AT615" s="17">
        <v>0.21804916883461301</v>
      </c>
      <c r="AU615" s="17">
        <v>0.203410958354315</v>
      </c>
      <c r="AV615" s="17">
        <v>0.25424325938708497</v>
      </c>
      <c r="AW615" s="17">
        <v>0.25531602613353799</v>
      </c>
      <c r="AX615" s="17"/>
      <c r="AY615" s="17">
        <v>0.22911328821701499</v>
      </c>
      <c r="AZ615" s="17">
        <v>0.218504228742113</v>
      </c>
      <c r="BA615" s="17"/>
      <c r="BB615" s="17">
        <v>0.23989225063869399</v>
      </c>
      <c r="BC615" s="17">
        <v>0.215225027350123</v>
      </c>
      <c r="BD615" s="17"/>
      <c r="BE615" s="17">
        <v>0.226320088039172</v>
      </c>
      <c r="BF615" s="17">
        <v>0.21912971247641599</v>
      </c>
      <c r="BG615" s="17"/>
      <c r="BH615" s="17">
        <v>0.23995543058687199</v>
      </c>
      <c r="BI615" s="17">
        <v>0.21806156407091001</v>
      </c>
      <c r="BJ615" s="17"/>
      <c r="BK615" s="17">
        <v>0.31456463701724702</v>
      </c>
      <c r="BL615" s="17">
        <v>0.21356130763608</v>
      </c>
      <c r="BM615" s="17"/>
      <c r="BN615" s="17">
        <v>0.40402536481721102</v>
      </c>
      <c r="BO615" s="17">
        <v>0.215731375972984</v>
      </c>
      <c r="BP615" s="17"/>
      <c r="BQ615" s="17">
        <v>0.24581100573157999</v>
      </c>
      <c r="BR615" s="17">
        <v>0.21896672641920401</v>
      </c>
      <c r="BS615" s="17"/>
      <c r="BT615" s="17">
        <v>0.21599762830956101</v>
      </c>
      <c r="BU615" s="17">
        <v>0.219925685351328</v>
      </c>
      <c r="BV615" s="17"/>
      <c r="BW615" s="17">
        <v>0.21415112565413799</v>
      </c>
      <c r="BX615" s="17">
        <v>0.222453945948412</v>
      </c>
      <c r="BY615" s="17"/>
      <c r="BZ615" s="17">
        <v>0.21415112565413799</v>
      </c>
      <c r="CA615" s="17">
        <v>0.222453945948412</v>
      </c>
    </row>
    <row r="616" spans="2:79" x14ac:dyDescent="0.25">
      <c r="B616" t="s">
        <v>316</v>
      </c>
      <c r="C616" s="17">
        <v>8.7871981898363399E-2</v>
      </c>
      <c r="D616" s="17">
        <v>0.111535227906085</v>
      </c>
      <c r="E616" s="17">
        <v>7.3921656867483407E-2</v>
      </c>
      <c r="F616" s="17">
        <v>0.121260681688257</v>
      </c>
      <c r="G616" s="17">
        <v>5.51314603323163E-2</v>
      </c>
      <c r="H616" s="17">
        <v>9.7368256023381394E-2</v>
      </c>
      <c r="I616" s="17">
        <v>0.100982066816289</v>
      </c>
      <c r="J616" s="17">
        <v>5.76079994457879E-2</v>
      </c>
      <c r="K616" s="17">
        <v>6.9759257738497504E-2</v>
      </c>
      <c r="L616" s="17">
        <v>4.2591459443151902E-2</v>
      </c>
      <c r="M616" s="17"/>
      <c r="N616" s="17">
        <v>8.1380439665263801E-2</v>
      </c>
      <c r="O616" s="17">
        <v>0.15531346933856499</v>
      </c>
      <c r="P616" s="17">
        <v>0.241867514864051</v>
      </c>
      <c r="Q616" s="17">
        <v>0.33380542857119599</v>
      </c>
      <c r="R616" s="17"/>
      <c r="S616" s="17">
        <v>9.0966497539484201E-2</v>
      </c>
      <c r="T616" s="17">
        <v>0.13585297136937</v>
      </c>
      <c r="U616" s="17">
        <v>0.153514827761215</v>
      </c>
      <c r="V616" s="17">
        <v>7.9277396042978995E-2</v>
      </c>
      <c r="W616" s="17">
        <v>7.9162154478234395E-2</v>
      </c>
      <c r="X616" s="17">
        <v>0.119079430197712</v>
      </c>
      <c r="Y616" s="17">
        <v>4.6987084039960797E-2</v>
      </c>
      <c r="Z616" s="17"/>
      <c r="AA616" s="17">
        <v>0.17826842051762901</v>
      </c>
      <c r="AB616" s="17">
        <v>4.11192144070546E-2</v>
      </c>
      <c r="AC616" s="17"/>
      <c r="AD616" s="17">
        <v>0.184859442177812</v>
      </c>
      <c r="AE616" s="17">
        <v>0.264010184234373</v>
      </c>
      <c r="AF616" s="17">
        <v>0.15167039451536601</v>
      </c>
      <c r="AG616" s="17"/>
      <c r="AH616" s="17">
        <v>0.23607596481055301</v>
      </c>
      <c r="AI616" s="17">
        <v>8.2387871825161899E-2</v>
      </c>
      <c r="AJ616" s="17"/>
      <c r="AK616" s="17">
        <v>0.104052175427035</v>
      </c>
      <c r="AL616" s="17">
        <v>7.7033332723718498E-2</v>
      </c>
      <c r="AM616" s="17"/>
      <c r="AN616" s="17">
        <v>8.7386583735062404E-2</v>
      </c>
      <c r="AO616" s="17">
        <v>0.33380542857119599</v>
      </c>
      <c r="AP616" s="17"/>
      <c r="AQ616" s="17">
        <v>0.150511095888129</v>
      </c>
      <c r="AR616" s="17">
        <v>7.1630279137659195E-2</v>
      </c>
      <c r="AS616" s="17"/>
      <c r="AT616" s="17">
        <v>1.8466006405085701E-2</v>
      </c>
      <c r="AU616" s="17">
        <v>6.3069371312096903E-2</v>
      </c>
      <c r="AV616" s="17">
        <v>0.20911469462299301</v>
      </c>
      <c r="AW616" s="17">
        <v>0.678999957249524</v>
      </c>
      <c r="AX616" s="17"/>
      <c r="AY616" s="17">
        <v>0.140535927631489</v>
      </c>
      <c r="AZ616" s="17">
        <v>8.15774069499028E-2</v>
      </c>
      <c r="BA616" s="17"/>
      <c r="BB616" s="17">
        <v>0.10299842097607401</v>
      </c>
      <c r="BC616" s="17">
        <v>8.4563022050610795E-2</v>
      </c>
      <c r="BD616" s="17"/>
      <c r="BE616" s="17">
        <v>0.108818142209714</v>
      </c>
      <c r="BF616" s="17">
        <v>8.6282439605197297E-2</v>
      </c>
      <c r="BG616" s="17"/>
      <c r="BH616" s="17">
        <v>0.105287006588618</v>
      </c>
      <c r="BI616" s="17">
        <v>8.6521777792389898E-2</v>
      </c>
      <c r="BJ616" s="17"/>
      <c r="BK616" s="17">
        <v>0.201267170291902</v>
      </c>
      <c r="BL616" s="17">
        <v>8.0614454144500705E-2</v>
      </c>
      <c r="BM616" s="17"/>
      <c r="BN616" s="17">
        <v>0.20850476334170401</v>
      </c>
      <c r="BO616" s="17">
        <v>8.5316876703638703E-2</v>
      </c>
      <c r="BP616" s="17"/>
      <c r="BQ616" s="17">
        <v>0.21714952933786399</v>
      </c>
      <c r="BR616" s="17">
        <v>8.4561996065576198E-2</v>
      </c>
      <c r="BS616" s="17"/>
      <c r="BT616" s="17">
        <v>0.125421167774277</v>
      </c>
      <c r="BU616" s="17">
        <v>8.48921515523966E-2</v>
      </c>
      <c r="BV616" s="17"/>
      <c r="BW616" s="17">
        <v>0.177416262792118</v>
      </c>
      <c r="BX616" s="17">
        <v>4.1888886266570703E-2</v>
      </c>
      <c r="BY616" s="17"/>
      <c r="BZ616" s="17">
        <v>0.177416262792118</v>
      </c>
      <c r="CA616" s="17">
        <v>4.1888886266570703E-2</v>
      </c>
    </row>
    <row r="617" spans="2:79" x14ac:dyDescent="0.25">
      <c r="B617" t="s">
        <v>317</v>
      </c>
      <c r="C617" s="17">
        <v>0.65642183884069405</v>
      </c>
      <c r="D617" s="17">
        <v>0.63164280884470103</v>
      </c>
      <c r="E617" s="17">
        <v>0.697825420603984</v>
      </c>
      <c r="F617" s="17">
        <v>0.56922546721940204</v>
      </c>
      <c r="G617" s="17">
        <v>0.78312745378093596</v>
      </c>
      <c r="H617" s="17">
        <v>0.61732271247839998</v>
      </c>
      <c r="I617" s="17">
        <v>0.60411003521340401</v>
      </c>
      <c r="J617" s="17">
        <v>0.69902953219595299</v>
      </c>
      <c r="K617" s="17">
        <v>0.69521487111082703</v>
      </c>
      <c r="L617" s="17">
        <v>0.67096684849025001</v>
      </c>
      <c r="M617" s="17"/>
      <c r="N617" s="17">
        <v>0.66516810092441403</v>
      </c>
      <c r="O617" s="17">
        <v>0.56776714514460103</v>
      </c>
      <c r="P617" s="17">
        <v>0.43111182514151802</v>
      </c>
      <c r="Q617" s="17">
        <v>0.34555937944748799</v>
      </c>
      <c r="R617" s="17"/>
      <c r="S617" s="17">
        <v>0.64268726654578001</v>
      </c>
      <c r="T617" s="17">
        <v>0.52578495312768803</v>
      </c>
      <c r="U617" s="17">
        <v>0.53501884236957697</v>
      </c>
      <c r="V617" s="17">
        <v>0.70564584068029501</v>
      </c>
      <c r="W617" s="17">
        <v>0.63852810716595099</v>
      </c>
      <c r="X617" s="17">
        <v>0.63967998999297304</v>
      </c>
      <c r="Y617" s="17">
        <v>0.69142941626262999</v>
      </c>
      <c r="Z617" s="17"/>
      <c r="AA617" s="17">
        <v>0.58076263196901401</v>
      </c>
      <c r="AB617" s="17">
        <v>0.69555255418166895</v>
      </c>
      <c r="AC617" s="17"/>
      <c r="AD617" s="17">
        <v>0.51675848389167101</v>
      </c>
      <c r="AE617" s="17">
        <v>0.58271104199659696</v>
      </c>
      <c r="AF617" s="17">
        <v>0.61208034109446097</v>
      </c>
      <c r="AG617" s="17"/>
      <c r="AH617" s="17">
        <v>0.47857139925228198</v>
      </c>
      <c r="AI617" s="17">
        <v>0.66300298037349603</v>
      </c>
      <c r="AJ617" s="17"/>
      <c r="AK617" s="17">
        <v>0.66084070881803403</v>
      </c>
      <c r="AL617" s="17">
        <v>0.65346176414517798</v>
      </c>
      <c r="AM617" s="17"/>
      <c r="AN617" s="17">
        <v>0.65703538721676902</v>
      </c>
      <c r="AO617" s="17">
        <v>0.34555937944748799</v>
      </c>
      <c r="AP617" s="17"/>
      <c r="AQ617" s="17">
        <v>0.59011814745195501</v>
      </c>
      <c r="AR617" s="17">
        <v>0.67361373027851501</v>
      </c>
      <c r="AS617" s="17"/>
      <c r="AT617" s="17">
        <v>0.72809439910172602</v>
      </c>
      <c r="AU617" s="17">
        <v>0.69120064889715704</v>
      </c>
      <c r="AV617" s="17">
        <v>0.50815131119577694</v>
      </c>
      <c r="AW617" s="17">
        <v>6.3800362533379798E-2</v>
      </c>
      <c r="AX617" s="17"/>
      <c r="AY617" s="17">
        <v>0.60431692849954</v>
      </c>
      <c r="AZ617" s="17">
        <v>0.66264959596674</v>
      </c>
      <c r="BA617" s="17"/>
      <c r="BB617" s="17">
        <v>0.62477961419518802</v>
      </c>
      <c r="BC617" s="17">
        <v>0.66332711371235897</v>
      </c>
      <c r="BD617" s="17"/>
      <c r="BE617" s="17">
        <v>0.626076365740031</v>
      </c>
      <c r="BF617" s="17">
        <v>0.65872466724373502</v>
      </c>
      <c r="BG617" s="17"/>
      <c r="BH617" s="17">
        <v>0.58906840935892202</v>
      </c>
      <c r="BI617" s="17">
        <v>0.66164381691165097</v>
      </c>
      <c r="BJ617" s="17"/>
      <c r="BK617" s="17">
        <v>0.442083355437557</v>
      </c>
      <c r="BL617" s="17">
        <v>0.67013994729006199</v>
      </c>
      <c r="BM617" s="17"/>
      <c r="BN617" s="17">
        <v>0.32083643363340802</v>
      </c>
      <c r="BO617" s="17">
        <v>0.66352982393280302</v>
      </c>
      <c r="BP617" s="17"/>
      <c r="BQ617" s="17">
        <v>0.53489773933141604</v>
      </c>
      <c r="BR617" s="17">
        <v>0.65953330758128204</v>
      </c>
      <c r="BS617" s="17"/>
      <c r="BT617" s="17">
        <v>0.62156481385833695</v>
      </c>
      <c r="BU617" s="17">
        <v>0.65918802453525904</v>
      </c>
      <c r="BV617" s="17"/>
      <c r="BW617" s="17">
        <v>0.58197371537972398</v>
      </c>
      <c r="BX617" s="17">
        <v>0.69465270234804799</v>
      </c>
      <c r="BY617" s="17"/>
      <c r="BZ617" s="17">
        <v>0.58197371537972398</v>
      </c>
      <c r="CA617" s="17">
        <v>0.69465270234804799</v>
      </c>
    </row>
    <row r="618" spans="2:79" x14ac:dyDescent="0.25">
      <c r="B618" t="s">
        <v>75</v>
      </c>
      <c r="C618" s="17">
        <v>3.6069297948421598E-2</v>
      </c>
      <c r="D618" s="17">
        <v>2.0183359442196101E-2</v>
      </c>
      <c r="E618" s="17">
        <v>4.3634281108668301E-2</v>
      </c>
      <c r="F618" s="17">
        <v>2.6197705225854202E-2</v>
      </c>
      <c r="G618" s="17">
        <v>2.6580104236205101E-2</v>
      </c>
      <c r="H618" s="17">
        <v>6.4813155977291995E-2</v>
      </c>
      <c r="I618" s="17">
        <v>2.5620699133853401E-2</v>
      </c>
      <c r="J618" s="17">
        <v>3.4806692570223903E-2</v>
      </c>
      <c r="K618" s="17">
        <v>4.4316192177871798E-2</v>
      </c>
      <c r="L618" s="17">
        <v>6.4233963665685706E-2</v>
      </c>
      <c r="M618" s="17"/>
      <c r="N618" s="17">
        <v>3.4843171103592301E-2</v>
      </c>
      <c r="O618" s="17">
        <v>5.0679288925078197E-2</v>
      </c>
      <c r="P618" s="17">
        <v>5.2608945275659201E-2</v>
      </c>
      <c r="Q618" s="17">
        <v>8.7343307246776802E-2</v>
      </c>
      <c r="R618" s="17"/>
      <c r="S618" s="17">
        <v>4.0651572399115501E-2</v>
      </c>
      <c r="T618" s="17">
        <v>5.1654463352147198E-2</v>
      </c>
      <c r="U618" s="17">
        <v>2.51531060730351E-2</v>
      </c>
      <c r="V618" s="17">
        <v>2.1802036240686499E-2</v>
      </c>
      <c r="W618" s="17">
        <v>3.4905885239866603E-2</v>
      </c>
      <c r="X618" s="17">
        <v>2.7097805196971799E-2</v>
      </c>
      <c r="Y618" s="17">
        <v>2.38522485449825E-2</v>
      </c>
      <c r="Z618" s="17"/>
      <c r="AA618" s="17">
        <v>2.66560373191898E-2</v>
      </c>
      <c r="AB618" s="17">
        <v>4.0937808171342897E-2</v>
      </c>
      <c r="AC618" s="17"/>
      <c r="AD618" s="17">
        <v>2.2957393159880001E-2</v>
      </c>
      <c r="AE618" s="17">
        <v>1.99001294390002E-2</v>
      </c>
      <c r="AF618" s="17">
        <v>2.2904505389689099E-2</v>
      </c>
      <c r="AG618" s="17"/>
      <c r="AH618" s="17">
        <v>5.71826281542289E-2</v>
      </c>
      <c r="AI618" s="17">
        <v>3.52880245670638E-2</v>
      </c>
      <c r="AJ618" s="17"/>
      <c r="AK618" s="17">
        <v>4.2085829971586303E-2</v>
      </c>
      <c r="AL618" s="17">
        <v>3.2038995113567198E-2</v>
      </c>
      <c r="AM618" s="17"/>
      <c r="AN618" s="17">
        <v>3.5968098578123602E-2</v>
      </c>
      <c r="AO618" s="17">
        <v>8.7343307246776802E-2</v>
      </c>
      <c r="AP618" s="17"/>
      <c r="AQ618" s="17">
        <v>4.41214652076393E-2</v>
      </c>
      <c r="AR618" s="17">
        <v>3.3981450613527101E-2</v>
      </c>
      <c r="AS618" s="17"/>
      <c r="AT618" s="17">
        <v>3.5390425658575697E-2</v>
      </c>
      <c r="AU618" s="17">
        <v>4.2319021436431098E-2</v>
      </c>
      <c r="AV618" s="17">
        <v>2.8490734794145101E-2</v>
      </c>
      <c r="AW618" s="17">
        <v>1.88365408355858E-3</v>
      </c>
      <c r="AX618" s="17"/>
      <c r="AY618" s="17">
        <v>2.6033855651956001E-2</v>
      </c>
      <c r="AZ618" s="17">
        <v>3.7268768341243402E-2</v>
      </c>
      <c r="BA618" s="17"/>
      <c r="BB618" s="17">
        <v>3.2329714190043699E-2</v>
      </c>
      <c r="BC618" s="17">
        <v>3.6884836886907697E-2</v>
      </c>
      <c r="BD618" s="17"/>
      <c r="BE618" s="17">
        <v>3.8785404011083102E-2</v>
      </c>
      <c r="BF618" s="17">
        <v>3.58631806746516E-2</v>
      </c>
      <c r="BG618" s="17"/>
      <c r="BH618" s="17">
        <v>6.5689153465587694E-2</v>
      </c>
      <c r="BI618" s="17">
        <v>3.37728412250499E-2</v>
      </c>
      <c r="BJ618" s="17"/>
      <c r="BK618" s="17">
        <v>4.2084837253294802E-2</v>
      </c>
      <c r="BL618" s="17">
        <v>3.5684290929357897E-2</v>
      </c>
      <c r="BM618" s="17"/>
      <c r="BN618" s="17">
        <v>6.6633438207677503E-2</v>
      </c>
      <c r="BO618" s="17">
        <v>3.5421923390574803E-2</v>
      </c>
      <c r="BP618" s="17"/>
      <c r="BQ618" s="17">
        <v>2.1417255991401599E-3</v>
      </c>
      <c r="BR618" s="17">
        <v>3.6937969933938199E-2</v>
      </c>
      <c r="BS618" s="17"/>
      <c r="BT618" s="17">
        <v>3.7016390057824401E-2</v>
      </c>
      <c r="BU618" s="17">
        <v>3.5994138561015701E-2</v>
      </c>
      <c r="BV618" s="17"/>
      <c r="BW618" s="17">
        <v>2.6458896174019898E-2</v>
      </c>
      <c r="BX618" s="17">
        <v>4.1004465436969603E-2</v>
      </c>
      <c r="BY618" s="17"/>
      <c r="BZ618" s="17">
        <v>2.6458896174019898E-2</v>
      </c>
      <c r="CA618" s="17">
        <v>4.1004465436969603E-2</v>
      </c>
    </row>
    <row r="619" spans="2:79" x14ac:dyDescent="0.25">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c r="AD619" s="17"/>
      <c r="AE619" s="17"/>
      <c r="AF619" s="17"/>
      <c r="AG619" s="17"/>
      <c r="AH619" s="17"/>
      <c r="AI619" s="17"/>
      <c r="AJ619" s="17"/>
      <c r="AK619" s="17"/>
      <c r="AL619" s="17"/>
      <c r="AM619" s="17"/>
      <c r="AN619" s="17"/>
      <c r="AO619" s="17"/>
      <c r="AP619" s="17"/>
      <c r="AQ619" s="17"/>
      <c r="AR619" s="17"/>
      <c r="AS619" s="17"/>
      <c r="AT619" s="17"/>
      <c r="AU619" s="17"/>
      <c r="AV619" s="17"/>
      <c r="AW619" s="17"/>
      <c r="AX619" s="17"/>
      <c r="AY619" s="17"/>
      <c r="AZ619" s="17"/>
      <c r="BA619" s="17"/>
      <c r="BB619" s="17"/>
      <c r="BC619" s="17"/>
      <c r="BD619" s="17"/>
      <c r="BE619" s="17"/>
      <c r="BF619" s="17"/>
      <c r="BG619" s="17"/>
      <c r="BH619" s="17"/>
      <c r="BI619" s="17"/>
      <c r="BJ619" s="17"/>
      <c r="BK619" s="17"/>
      <c r="BL619" s="17"/>
      <c r="BM619" s="17"/>
      <c r="BN619" s="17"/>
      <c r="BO619" s="17"/>
      <c r="BP619" s="17"/>
      <c r="BQ619" s="17"/>
      <c r="BR619" s="17"/>
      <c r="BS619" s="17"/>
      <c r="BT619" s="17"/>
      <c r="BU619" s="17"/>
      <c r="BV619" s="17"/>
      <c r="BW619" s="17"/>
      <c r="BX619" s="17"/>
      <c r="BY619" s="17"/>
      <c r="BZ619" s="17"/>
      <c r="CA619" s="17"/>
    </row>
    <row r="620" spans="2:79" x14ac:dyDescent="0.25">
      <c r="B620" s="6" t="s">
        <v>333</v>
      </c>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c r="AD620" s="17"/>
      <c r="AE620" s="17"/>
      <c r="AF620" s="17"/>
      <c r="AG620" s="17"/>
      <c r="AH620" s="17"/>
      <c r="AI620" s="17"/>
      <c r="AJ620" s="17"/>
      <c r="AK620" s="17"/>
      <c r="AL620" s="17"/>
      <c r="AM620" s="17"/>
      <c r="AN620" s="17"/>
      <c r="AO620" s="17"/>
      <c r="AP620" s="17"/>
      <c r="AQ620" s="17"/>
      <c r="AR620" s="17"/>
      <c r="AS620" s="17"/>
      <c r="AT620" s="17"/>
      <c r="AU620" s="17"/>
      <c r="AV620" s="17"/>
      <c r="AW620" s="17"/>
      <c r="AX620" s="17"/>
      <c r="AY620" s="17"/>
      <c r="AZ620" s="17"/>
      <c r="BA620" s="17"/>
      <c r="BB620" s="17"/>
      <c r="BC620" s="17"/>
      <c r="BD620" s="17"/>
      <c r="BE620" s="17"/>
      <c r="BF620" s="17"/>
      <c r="BG620" s="17"/>
      <c r="BH620" s="17"/>
      <c r="BI620" s="17"/>
      <c r="BJ620" s="17"/>
      <c r="BK620" s="17"/>
      <c r="BL620" s="17"/>
      <c r="BM620" s="17"/>
      <c r="BN620" s="17"/>
      <c r="BO620" s="17"/>
      <c r="BP620" s="17"/>
      <c r="BQ620" s="17"/>
      <c r="BR620" s="17"/>
      <c r="BS620" s="17"/>
      <c r="BT620" s="17"/>
      <c r="BU620" s="17"/>
      <c r="BV620" s="17"/>
      <c r="BW620" s="17"/>
      <c r="BX620" s="17"/>
      <c r="BY620" s="17"/>
      <c r="BZ620" s="17"/>
      <c r="CA620" s="17"/>
    </row>
    <row r="621" spans="2:79" x14ac:dyDescent="0.25">
      <c r="B621" s="24" t="s">
        <v>77</v>
      </c>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c r="AK621" s="17"/>
      <c r="AL621" s="17"/>
      <c r="AM621" s="17"/>
      <c r="AN621" s="17"/>
      <c r="AO621" s="17"/>
      <c r="AP621" s="17"/>
      <c r="AQ621" s="17"/>
      <c r="AR621" s="17"/>
      <c r="AS621" s="17"/>
      <c r="AT621" s="17"/>
      <c r="AU621" s="17"/>
      <c r="AV621" s="17"/>
      <c r="AW621" s="17"/>
      <c r="AX621" s="17"/>
      <c r="AY621" s="17"/>
      <c r="AZ621" s="17"/>
      <c r="BA621" s="17"/>
      <c r="BB621" s="17"/>
      <c r="BC621" s="17"/>
      <c r="BD621" s="17"/>
      <c r="BE621" s="17"/>
      <c r="BF621" s="17"/>
      <c r="BG621" s="17"/>
      <c r="BH621" s="17"/>
      <c r="BI621" s="17"/>
      <c r="BJ621" s="17"/>
      <c r="BK621" s="17"/>
      <c r="BL621" s="17"/>
      <c r="BM621" s="17"/>
      <c r="BN621" s="17"/>
      <c r="BO621" s="17"/>
      <c r="BP621" s="17"/>
      <c r="BQ621" s="17"/>
      <c r="BR621" s="17"/>
      <c r="BS621" s="17"/>
      <c r="BT621" s="17"/>
      <c r="BU621" s="17"/>
      <c r="BV621" s="17"/>
      <c r="BW621" s="17"/>
      <c r="BX621" s="17"/>
      <c r="BY621" s="17"/>
      <c r="BZ621" s="17"/>
      <c r="CA621" s="17"/>
    </row>
    <row r="622" spans="2:79" x14ac:dyDescent="0.25">
      <c r="B622" t="s">
        <v>315</v>
      </c>
      <c r="C622" s="17">
        <v>0.20650523513139901</v>
      </c>
      <c r="D622" s="17">
        <v>0.23058084984726099</v>
      </c>
      <c r="E622" s="17">
        <v>0.204394562540653</v>
      </c>
      <c r="F622" s="17">
        <v>0.26052133308875602</v>
      </c>
      <c r="G622" s="17">
        <v>0.16656922946300501</v>
      </c>
      <c r="H622" s="17">
        <v>0.193913452848716</v>
      </c>
      <c r="I622" s="17">
        <v>0.22324834398294</v>
      </c>
      <c r="J622" s="17">
        <v>0.16684253563543799</v>
      </c>
      <c r="K622" s="17">
        <v>0.161433586378984</v>
      </c>
      <c r="L622" s="17">
        <v>0.177360110504927</v>
      </c>
      <c r="M622" s="17"/>
      <c r="N622" s="17">
        <v>0.20573673599975401</v>
      </c>
      <c r="O622" s="17">
        <v>0.222950278778868</v>
      </c>
      <c r="P622" s="17">
        <v>0.18753326875532</v>
      </c>
      <c r="Q622" s="17">
        <v>0.161221342448263</v>
      </c>
      <c r="R622" s="17"/>
      <c r="S622" s="17">
        <v>0.22617132757341801</v>
      </c>
      <c r="T622" s="17">
        <v>0.24978493869926599</v>
      </c>
      <c r="U622" s="17">
        <v>0.25104735745733298</v>
      </c>
      <c r="V622" s="17">
        <v>0.18097674778133899</v>
      </c>
      <c r="W622" s="17">
        <v>0.226553287181917</v>
      </c>
      <c r="X622" s="17">
        <v>0.18410579416857201</v>
      </c>
      <c r="Y622" s="17">
        <v>0.236343720771413</v>
      </c>
      <c r="Z622" s="17"/>
      <c r="AA622" s="17">
        <v>0.174067171901476</v>
      </c>
      <c r="AB622" s="17">
        <v>0.223282104344627</v>
      </c>
      <c r="AC622" s="17"/>
      <c r="AD622" s="17">
        <v>0.173462186430628</v>
      </c>
      <c r="AE622" s="17">
        <v>0.16298439109899601</v>
      </c>
      <c r="AF622" s="17">
        <v>0.18010572538611899</v>
      </c>
      <c r="AG622" s="17"/>
      <c r="AH622" s="17">
        <v>0.16311249111260601</v>
      </c>
      <c r="AI622" s="17">
        <v>0.208110931415003</v>
      </c>
      <c r="AJ622" s="17"/>
      <c r="AK622" s="17">
        <v>0.17365078234476</v>
      </c>
      <c r="AL622" s="17">
        <v>0.22851349399111601</v>
      </c>
      <c r="AM622" s="17"/>
      <c r="AN622" s="17">
        <v>0.20659461182510599</v>
      </c>
      <c r="AO622" s="17">
        <v>0.161221342448263</v>
      </c>
      <c r="AP622" s="17"/>
      <c r="AQ622" s="17">
        <v>0.18337953665905701</v>
      </c>
      <c r="AR622" s="17">
        <v>0.212501500033595</v>
      </c>
      <c r="AS622" s="17"/>
      <c r="AT622" s="17">
        <v>0.21309772452127801</v>
      </c>
      <c r="AU622" s="17">
        <v>0.21441658433963701</v>
      </c>
      <c r="AV622" s="17">
        <v>0.18011016665758101</v>
      </c>
      <c r="AW622" s="17">
        <v>0.19242491028683401</v>
      </c>
      <c r="AX622" s="17"/>
      <c r="AY622" s="17">
        <v>0.19772827623339601</v>
      </c>
      <c r="AZ622" s="17">
        <v>0.20755428728337799</v>
      </c>
      <c r="BA622" s="17"/>
      <c r="BB622" s="17">
        <v>0.21385939152448399</v>
      </c>
      <c r="BC622" s="17">
        <v>0.20490509280976199</v>
      </c>
      <c r="BD622" s="17"/>
      <c r="BE622" s="17">
        <v>0.22425672992422699</v>
      </c>
      <c r="BF622" s="17">
        <v>0.205158126576863</v>
      </c>
      <c r="BG622" s="17"/>
      <c r="BH622" s="17">
        <v>0.183842576259197</v>
      </c>
      <c r="BI622" s="17">
        <v>0.20826229351091699</v>
      </c>
      <c r="BJ622" s="17"/>
      <c r="BK622" s="17">
        <v>0.28136923634570998</v>
      </c>
      <c r="BL622" s="17">
        <v>0.20171378344570301</v>
      </c>
      <c r="BM622" s="17"/>
      <c r="BN622" s="17">
        <v>0.26605869376163099</v>
      </c>
      <c r="BO622" s="17">
        <v>0.205243842086413</v>
      </c>
      <c r="BP622" s="17"/>
      <c r="BQ622" s="17">
        <v>0.14431176004427301</v>
      </c>
      <c r="BR622" s="17">
        <v>0.208097619311851</v>
      </c>
      <c r="BS622" s="17"/>
      <c r="BT622" s="17">
        <v>0.194064428862325</v>
      </c>
      <c r="BU622" s="17">
        <v>0.207492513315576</v>
      </c>
      <c r="BV622" s="17"/>
      <c r="BW622" s="17">
        <v>0.17414801260478499</v>
      </c>
      <c r="BX622" s="17">
        <v>0.22312143041455701</v>
      </c>
      <c r="BY622" s="17"/>
      <c r="BZ622" s="17">
        <v>0.17414801260478499</v>
      </c>
      <c r="CA622" s="17">
        <v>0.22312143041455701</v>
      </c>
    </row>
    <row r="623" spans="2:79" x14ac:dyDescent="0.25">
      <c r="B623" t="s">
        <v>316</v>
      </c>
      <c r="C623" s="17">
        <v>0.170122316609782</v>
      </c>
      <c r="D623" s="17">
        <v>0.121811655601389</v>
      </c>
      <c r="E623" s="17">
        <v>0.14638637201292801</v>
      </c>
      <c r="F623" s="17">
        <v>0.21423304837114199</v>
      </c>
      <c r="G623" s="17">
        <v>9.7155155040134694E-2</v>
      </c>
      <c r="H623" s="17">
        <v>0.16309805561156701</v>
      </c>
      <c r="I623" s="17">
        <v>0.299798673902125</v>
      </c>
      <c r="J623" s="17">
        <v>0.11087311824596</v>
      </c>
      <c r="K623" s="17">
        <v>0.177121001262071</v>
      </c>
      <c r="L623" s="17">
        <v>0.18332912307217999</v>
      </c>
      <c r="M623" s="17"/>
      <c r="N623" s="17">
        <v>0.15860571077483801</v>
      </c>
      <c r="O623" s="17">
        <v>0.28800502942044698</v>
      </c>
      <c r="P623" s="17">
        <v>0.46429001075575299</v>
      </c>
      <c r="Q623" s="17">
        <v>0.55687081973522201</v>
      </c>
      <c r="R623" s="17"/>
      <c r="S623" s="17">
        <v>0.154354971438807</v>
      </c>
      <c r="T623" s="17">
        <v>0.22018422044434399</v>
      </c>
      <c r="U623" s="17">
        <v>0.243195846161673</v>
      </c>
      <c r="V623" s="17">
        <v>0.144710769149346</v>
      </c>
      <c r="W623" s="17">
        <v>0.21477396497333101</v>
      </c>
      <c r="X623" s="17">
        <v>0.242382144890673</v>
      </c>
      <c r="Y623" s="17">
        <v>0.170633845489541</v>
      </c>
      <c r="Z623" s="17"/>
      <c r="AA623" s="17">
        <v>0.32602568342556298</v>
      </c>
      <c r="AB623" s="17">
        <v>8.9489561921844804E-2</v>
      </c>
      <c r="AC623" s="17"/>
      <c r="AD623" s="17">
        <v>0.38019152604510997</v>
      </c>
      <c r="AE623" s="17">
        <v>0.34831381296559</v>
      </c>
      <c r="AF623" s="17">
        <v>0.30110311861575201</v>
      </c>
      <c r="AG623" s="17"/>
      <c r="AH623" s="17">
        <v>0.49851908478417201</v>
      </c>
      <c r="AI623" s="17">
        <v>0.15797038932035801</v>
      </c>
      <c r="AJ623" s="17"/>
      <c r="AK623" s="17">
        <v>0.180202556214171</v>
      </c>
      <c r="AL623" s="17">
        <v>0.16336985221714501</v>
      </c>
      <c r="AM623" s="17"/>
      <c r="AN623" s="17">
        <v>0.16935899215913799</v>
      </c>
      <c r="AO623" s="17">
        <v>0.55687081973522201</v>
      </c>
      <c r="AP623" s="17"/>
      <c r="AQ623" s="17">
        <v>0.30662494629650999</v>
      </c>
      <c r="AR623" s="17">
        <v>0.13472853473431501</v>
      </c>
      <c r="AS623" s="17"/>
      <c r="AT623" s="17">
        <v>4.8381569375698201E-2</v>
      </c>
      <c r="AU623" s="17">
        <v>0.14244110030889101</v>
      </c>
      <c r="AV623" s="17">
        <v>0.40527629040559299</v>
      </c>
      <c r="AW623" s="17">
        <v>0.73199718968754801</v>
      </c>
      <c r="AX623" s="17"/>
      <c r="AY623" s="17">
        <v>0.32523908172541899</v>
      </c>
      <c r="AZ623" s="17">
        <v>0.15158223021498299</v>
      </c>
      <c r="BA623" s="17"/>
      <c r="BB623" s="17">
        <v>0.239764234882063</v>
      </c>
      <c r="BC623" s="17">
        <v>0.15493251751473799</v>
      </c>
      <c r="BD623" s="17"/>
      <c r="BE623" s="17">
        <v>0.185416372633395</v>
      </c>
      <c r="BF623" s="17">
        <v>0.16896169583145201</v>
      </c>
      <c r="BG623" s="17"/>
      <c r="BH623" s="17">
        <v>0.221497789427124</v>
      </c>
      <c r="BI623" s="17">
        <v>0.166139125337988</v>
      </c>
      <c r="BJ623" s="17"/>
      <c r="BK623" s="17">
        <v>0.2262796477314</v>
      </c>
      <c r="BL623" s="17">
        <v>0.16652813069262001</v>
      </c>
      <c r="BM623" s="17"/>
      <c r="BN623" s="17">
        <v>0.32855293470673402</v>
      </c>
      <c r="BO623" s="17">
        <v>0.166766620998195</v>
      </c>
      <c r="BP623" s="17"/>
      <c r="BQ623" s="17">
        <v>0.42384091274047597</v>
      </c>
      <c r="BR623" s="17">
        <v>0.16362617729293499</v>
      </c>
      <c r="BS623" s="17"/>
      <c r="BT623" s="17">
        <v>0.21378877570600499</v>
      </c>
      <c r="BU623" s="17">
        <v>0.166657031361099</v>
      </c>
      <c r="BV623" s="17"/>
      <c r="BW623" s="17">
        <v>0.324662060054555</v>
      </c>
      <c r="BX623" s="17">
        <v>9.0762521312912903E-2</v>
      </c>
      <c r="BY623" s="17"/>
      <c r="BZ623" s="17">
        <v>0.324662060054555</v>
      </c>
      <c r="CA623" s="17">
        <v>9.0762521312912903E-2</v>
      </c>
    </row>
    <row r="624" spans="2:79" x14ac:dyDescent="0.25">
      <c r="B624" t="s">
        <v>317</v>
      </c>
      <c r="C624" s="17">
        <v>0.52384856491925702</v>
      </c>
      <c r="D624" s="17">
        <v>0.58533972733708195</v>
      </c>
      <c r="E624" s="17">
        <v>0.55403360530377099</v>
      </c>
      <c r="F624" s="17">
        <v>0.43891774935487798</v>
      </c>
      <c r="G624" s="17">
        <v>0.63968507973127198</v>
      </c>
      <c r="H624" s="17">
        <v>0.48433694610168998</v>
      </c>
      <c r="I624" s="17">
        <v>0.41126531107823</v>
      </c>
      <c r="J624" s="17">
        <v>0.61021448502594799</v>
      </c>
      <c r="K624" s="17">
        <v>0.482007027965624</v>
      </c>
      <c r="L624" s="17">
        <v>0.52200633762609305</v>
      </c>
      <c r="M624" s="17"/>
      <c r="N624" s="17">
        <v>0.53719444976393504</v>
      </c>
      <c r="O624" s="17">
        <v>0.37664144560989299</v>
      </c>
      <c r="P624" s="17">
        <v>0.231976150578935</v>
      </c>
      <c r="Q624" s="17">
        <v>0.156989799905139</v>
      </c>
      <c r="R624" s="17"/>
      <c r="S624" s="17">
        <v>0.518750429144888</v>
      </c>
      <c r="T624" s="17">
        <v>0.44743656144328298</v>
      </c>
      <c r="U624" s="17">
        <v>0.40099112763024902</v>
      </c>
      <c r="V624" s="17">
        <v>0.59260728346542202</v>
      </c>
      <c r="W624" s="17">
        <v>0.48570007228860401</v>
      </c>
      <c r="X624" s="17">
        <v>0.48192095219609399</v>
      </c>
      <c r="Y624" s="17">
        <v>0.51106308867856498</v>
      </c>
      <c r="Z624" s="17"/>
      <c r="AA624" s="17">
        <v>0.42056523449119598</v>
      </c>
      <c r="AB624" s="17">
        <v>0.57726639428274795</v>
      </c>
      <c r="AC624" s="17"/>
      <c r="AD624" s="17">
        <v>0.40289898662103601</v>
      </c>
      <c r="AE624" s="17">
        <v>0.41944667531628599</v>
      </c>
      <c r="AF624" s="17">
        <v>0.42775494957589</v>
      </c>
      <c r="AG624" s="17"/>
      <c r="AH624" s="17">
        <v>0.31023282696531301</v>
      </c>
      <c r="AI624" s="17">
        <v>0.53175315828637204</v>
      </c>
      <c r="AJ624" s="17"/>
      <c r="AK624" s="17">
        <v>0.51879616099805803</v>
      </c>
      <c r="AL624" s="17">
        <v>0.52723302589578702</v>
      </c>
      <c r="AM624" s="17"/>
      <c r="AN624" s="17">
        <v>0.52457263304881796</v>
      </c>
      <c r="AO624" s="17">
        <v>0.156989799905139</v>
      </c>
      <c r="AP624" s="17"/>
      <c r="AQ624" s="17">
        <v>0.38774758279289001</v>
      </c>
      <c r="AR624" s="17">
        <v>0.55913820355459198</v>
      </c>
      <c r="AS624" s="17"/>
      <c r="AT624" s="17">
        <v>0.661335471070852</v>
      </c>
      <c r="AU624" s="17">
        <v>0.511782190585921</v>
      </c>
      <c r="AV624" s="17">
        <v>0.32857482210963701</v>
      </c>
      <c r="AW624" s="17">
        <v>6.9878259006267096E-2</v>
      </c>
      <c r="AX624" s="17"/>
      <c r="AY624" s="17">
        <v>0.420420466474902</v>
      </c>
      <c r="AZ624" s="17">
        <v>0.536210645055331</v>
      </c>
      <c r="BA624" s="17"/>
      <c r="BB624" s="17">
        <v>0.44961684768656801</v>
      </c>
      <c r="BC624" s="17">
        <v>0.54003468294945001</v>
      </c>
      <c r="BD624" s="17"/>
      <c r="BE624" s="17">
        <v>0.53579962349690202</v>
      </c>
      <c r="BF624" s="17">
        <v>0.52294163435179797</v>
      </c>
      <c r="BG624" s="17"/>
      <c r="BH624" s="17">
        <v>0.459347432664165</v>
      </c>
      <c r="BI624" s="17">
        <v>0.52884940156231397</v>
      </c>
      <c r="BJ624" s="17"/>
      <c r="BK624" s="17">
        <v>0.40367749318225798</v>
      </c>
      <c r="BL624" s="17">
        <v>0.53153976329106101</v>
      </c>
      <c r="BM624" s="17"/>
      <c r="BN624" s="17">
        <v>0.29279490323051899</v>
      </c>
      <c r="BO624" s="17">
        <v>0.52874247853193801</v>
      </c>
      <c r="BP624" s="17"/>
      <c r="BQ624" s="17">
        <v>0.356668855378035</v>
      </c>
      <c r="BR624" s="17">
        <v>0.52812898701165401</v>
      </c>
      <c r="BS624" s="17"/>
      <c r="BT624" s="17">
        <v>0.46293464726134298</v>
      </c>
      <c r="BU624" s="17">
        <v>0.52868257492758697</v>
      </c>
      <c r="BV624" s="17"/>
      <c r="BW624" s="17">
        <v>0.42188405442046401</v>
      </c>
      <c r="BX624" s="17">
        <v>0.57620974075892994</v>
      </c>
      <c r="BY624" s="17"/>
      <c r="BZ624" s="17">
        <v>0.42188405442046401</v>
      </c>
      <c r="CA624" s="17">
        <v>0.57620974075892994</v>
      </c>
    </row>
    <row r="625" spans="2:79" x14ac:dyDescent="0.25">
      <c r="B625" t="s">
        <v>75</v>
      </c>
      <c r="C625" s="17">
        <v>9.9523883339561206E-2</v>
      </c>
      <c r="D625" s="17">
        <v>6.22677672142678E-2</v>
      </c>
      <c r="E625" s="17">
        <v>9.5185460142648101E-2</v>
      </c>
      <c r="F625" s="17">
        <v>8.6327869185224296E-2</v>
      </c>
      <c r="G625" s="17">
        <v>9.6590535765588403E-2</v>
      </c>
      <c r="H625" s="17">
        <v>0.15865154543802801</v>
      </c>
      <c r="I625" s="17">
        <v>6.5687671036705406E-2</v>
      </c>
      <c r="J625" s="17">
        <v>0.112069861092654</v>
      </c>
      <c r="K625" s="17">
        <v>0.17943838439332099</v>
      </c>
      <c r="L625" s="17">
        <v>0.1173044287968</v>
      </c>
      <c r="M625" s="17"/>
      <c r="N625" s="17">
        <v>9.8463103461473106E-2</v>
      </c>
      <c r="O625" s="17">
        <v>0.11240324619079201</v>
      </c>
      <c r="P625" s="17">
        <v>0.116200569909992</v>
      </c>
      <c r="Q625" s="17">
        <v>0.124918037911375</v>
      </c>
      <c r="R625" s="17"/>
      <c r="S625" s="17">
        <v>0.100723271842886</v>
      </c>
      <c r="T625" s="17">
        <v>8.2594279413106902E-2</v>
      </c>
      <c r="U625" s="17">
        <v>0.104765668750745</v>
      </c>
      <c r="V625" s="17">
        <v>8.1705199603893205E-2</v>
      </c>
      <c r="W625" s="17">
        <v>7.2972675556148003E-2</v>
      </c>
      <c r="X625" s="17">
        <v>9.1591108744660393E-2</v>
      </c>
      <c r="Y625" s="17">
        <v>8.1959345060481401E-2</v>
      </c>
      <c r="Z625" s="17"/>
      <c r="AA625" s="17">
        <v>7.9341910181764994E-2</v>
      </c>
      <c r="AB625" s="17">
        <v>0.10996193945078001</v>
      </c>
      <c r="AC625" s="17"/>
      <c r="AD625" s="17">
        <v>4.3447300903226398E-2</v>
      </c>
      <c r="AE625" s="17">
        <v>6.9255120619128405E-2</v>
      </c>
      <c r="AF625" s="17">
        <v>9.1036206422238794E-2</v>
      </c>
      <c r="AG625" s="17"/>
      <c r="AH625" s="17">
        <v>2.8135597137910199E-2</v>
      </c>
      <c r="AI625" s="17">
        <v>0.102165520978268</v>
      </c>
      <c r="AJ625" s="17"/>
      <c r="AK625" s="17">
        <v>0.12735050044301</v>
      </c>
      <c r="AL625" s="17">
        <v>8.0883627895952798E-2</v>
      </c>
      <c r="AM625" s="17"/>
      <c r="AN625" s="17">
        <v>9.9473762966937995E-2</v>
      </c>
      <c r="AO625" s="17">
        <v>0.124918037911375</v>
      </c>
      <c r="AP625" s="17"/>
      <c r="AQ625" s="17">
        <v>0.122247934251543</v>
      </c>
      <c r="AR625" s="17">
        <v>9.3631761677498496E-2</v>
      </c>
      <c r="AS625" s="17"/>
      <c r="AT625" s="17">
        <v>7.7185235032172395E-2</v>
      </c>
      <c r="AU625" s="17">
        <v>0.13136012476555001</v>
      </c>
      <c r="AV625" s="17">
        <v>8.6038720827187803E-2</v>
      </c>
      <c r="AW625" s="17">
        <v>5.6996410193512603E-3</v>
      </c>
      <c r="AX625" s="17"/>
      <c r="AY625" s="17">
        <v>5.6612175566283E-2</v>
      </c>
      <c r="AZ625" s="17">
        <v>0.104652837446307</v>
      </c>
      <c r="BA625" s="17"/>
      <c r="BB625" s="17">
        <v>9.67595259068844E-2</v>
      </c>
      <c r="BC625" s="17">
        <v>0.100127706726049</v>
      </c>
      <c r="BD625" s="17"/>
      <c r="BE625" s="17">
        <v>5.4527273945475699E-2</v>
      </c>
      <c r="BF625" s="17">
        <v>0.10293854323988701</v>
      </c>
      <c r="BG625" s="17"/>
      <c r="BH625" s="17">
        <v>0.13531220164951499</v>
      </c>
      <c r="BI625" s="17">
        <v>9.6749179588780598E-2</v>
      </c>
      <c r="BJ625" s="17"/>
      <c r="BK625" s="17">
        <v>8.8673622740632604E-2</v>
      </c>
      <c r="BL625" s="17">
        <v>0.100218322570616</v>
      </c>
      <c r="BM625" s="17"/>
      <c r="BN625" s="17">
        <v>0.112593468301115</v>
      </c>
      <c r="BO625" s="17">
        <v>9.9247058383453796E-2</v>
      </c>
      <c r="BP625" s="17"/>
      <c r="BQ625" s="17">
        <v>7.51784718372151E-2</v>
      </c>
      <c r="BR625" s="17">
        <v>0.10014721638356</v>
      </c>
      <c r="BS625" s="17"/>
      <c r="BT625" s="17">
        <v>0.129212148170327</v>
      </c>
      <c r="BU625" s="17">
        <v>9.7167880395737996E-2</v>
      </c>
      <c r="BV625" s="17"/>
      <c r="BW625" s="17">
        <v>7.9305872920195503E-2</v>
      </c>
      <c r="BX625" s="17">
        <v>0.1099063075136</v>
      </c>
      <c r="BY625" s="17"/>
      <c r="BZ625" s="17">
        <v>7.9305872920195503E-2</v>
      </c>
      <c r="CA625" s="17">
        <v>0.1099063075136</v>
      </c>
    </row>
    <row r="626" spans="2:79" x14ac:dyDescent="0.25">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c r="AD626" s="17"/>
      <c r="AE626" s="17"/>
      <c r="AF626" s="17"/>
      <c r="AG626" s="17"/>
      <c r="AH626" s="17"/>
      <c r="AI626" s="17"/>
      <c r="AJ626" s="17"/>
      <c r="AK626" s="17"/>
      <c r="AL626" s="17"/>
      <c r="AM626" s="17"/>
      <c r="AN626" s="17"/>
      <c r="AO626" s="17"/>
      <c r="AP626" s="17"/>
      <c r="AQ626" s="17"/>
      <c r="AR626" s="17"/>
      <c r="AS626" s="17"/>
      <c r="AT626" s="17"/>
      <c r="AU626" s="17"/>
      <c r="AV626" s="17"/>
      <c r="AW626" s="17"/>
      <c r="AX626" s="17"/>
      <c r="AY626" s="17"/>
      <c r="AZ626" s="17"/>
      <c r="BA626" s="17"/>
      <c r="BB626" s="17"/>
      <c r="BC626" s="17"/>
      <c r="BD626" s="17"/>
      <c r="BE626" s="17"/>
      <c r="BF626" s="17"/>
      <c r="BG626" s="17"/>
      <c r="BH626" s="17"/>
      <c r="BI626" s="17"/>
      <c r="BJ626" s="17"/>
      <c r="BK626" s="17"/>
      <c r="BL626" s="17"/>
      <c r="BM626" s="17"/>
      <c r="BN626" s="17"/>
      <c r="BO626" s="17"/>
      <c r="BP626" s="17"/>
      <c r="BQ626" s="17"/>
      <c r="BR626" s="17"/>
      <c r="BS626" s="17"/>
      <c r="BT626" s="17"/>
      <c r="BU626" s="17"/>
      <c r="BV626" s="17"/>
      <c r="BW626" s="17"/>
      <c r="BX626" s="17"/>
      <c r="BY626" s="17"/>
      <c r="BZ626" s="17"/>
      <c r="CA626" s="17"/>
    </row>
    <row r="627" spans="2:79" x14ac:dyDescent="0.25">
      <c r="B627" s="6" t="s">
        <v>334</v>
      </c>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c r="AD627" s="17"/>
      <c r="AE627" s="17"/>
      <c r="AF627" s="17"/>
      <c r="AG627" s="17"/>
      <c r="AH627" s="17"/>
      <c r="AI627" s="17"/>
      <c r="AJ627" s="17"/>
      <c r="AK627" s="17"/>
      <c r="AL627" s="17"/>
      <c r="AM627" s="17"/>
      <c r="AN627" s="17"/>
      <c r="AO627" s="17"/>
      <c r="AP627" s="17"/>
      <c r="AQ627" s="17"/>
      <c r="AR627" s="17"/>
      <c r="AS627" s="17"/>
      <c r="AT627" s="17"/>
      <c r="AU627" s="17"/>
      <c r="AV627" s="17"/>
      <c r="AW627" s="17"/>
      <c r="AX627" s="17"/>
      <c r="AY627" s="17"/>
      <c r="AZ627" s="17"/>
      <c r="BA627" s="17"/>
      <c r="BB627" s="17"/>
      <c r="BC627" s="17"/>
      <c r="BD627" s="17"/>
      <c r="BE627" s="17"/>
      <c r="BF627" s="17"/>
      <c r="BG627" s="17"/>
      <c r="BH627" s="17"/>
      <c r="BI627" s="17"/>
      <c r="BJ627" s="17"/>
      <c r="BK627" s="17"/>
      <c r="BL627" s="17"/>
      <c r="BM627" s="17"/>
      <c r="BN627" s="17"/>
      <c r="BO627" s="17"/>
      <c r="BP627" s="17"/>
      <c r="BQ627" s="17"/>
      <c r="BR627" s="17"/>
      <c r="BS627" s="17"/>
      <c r="BT627" s="17"/>
      <c r="BU627" s="17"/>
      <c r="BV627" s="17"/>
      <c r="BW627" s="17"/>
      <c r="BX627" s="17"/>
      <c r="BY627" s="17"/>
      <c r="BZ627" s="17"/>
      <c r="CA627" s="17"/>
    </row>
    <row r="628" spans="2:79" x14ac:dyDescent="0.25">
      <c r="B628" s="24" t="s">
        <v>77</v>
      </c>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c r="AD628" s="17"/>
      <c r="AE628" s="17"/>
      <c r="AF628" s="17"/>
      <c r="AG628" s="17"/>
      <c r="AH628" s="17"/>
      <c r="AI628" s="17"/>
      <c r="AJ628" s="17"/>
      <c r="AK628" s="17"/>
      <c r="AL628" s="17"/>
      <c r="AM628" s="17"/>
      <c r="AN628" s="17"/>
      <c r="AO628" s="17"/>
      <c r="AP628" s="17"/>
      <c r="AQ628" s="17"/>
      <c r="AR628" s="17"/>
      <c r="AS628" s="17"/>
      <c r="AT628" s="17"/>
      <c r="AU628" s="17"/>
      <c r="AV628" s="17"/>
      <c r="AW628" s="17"/>
      <c r="AX628" s="17"/>
      <c r="AY628" s="17"/>
      <c r="AZ628" s="17"/>
      <c r="BA628" s="17"/>
      <c r="BB628" s="17"/>
      <c r="BC628" s="17"/>
      <c r="BD628" s="17"/>
      <c r="BE628" s="17"/>
      <c r="BF628" s="17"/>
      <c r="BG628" s="17"/>
      <c r="BH628" s="17"/>
      <c r="BI628" s="17"/>
      <c r="BJ628" s="17"/>
      <c r="BK628" s="17"/>
      <c r="BL628" s="17"/>
      <c r="BM628" s="17"/>
      <c r="BN628" s="17"/>
      <c r="BO628" s="17"/>
      <c r="BP628" s="17"/>
      <c r="BQ628" s="17"/>
      <c r="BR628" s="17"/>
      <c r="BS628" s="17"/>
      <c r="BT628" s="17"/>
      <c r="BU628" s="17"/>
      <c r="BV628" s="17"/>
      <c r="BW628" s="17"/>
      <c r="BX628" s="17"/>
      <c r="BY628" s="17"/>
      <c r="BZ628" s="17"/>
      <c r="CA628" s="17"/>
    </row>
    <row r="629" spans="2:79" x14ac:dyDescent="0.25">
      <c r="B629" t="s">
        <v>315</v>
      </c>
      <c r="C629" s="17">
        <v>0.184349722727431</v>
      </c>
      <c r="D629" s="17">
        <v>0.190919251190901</v>
      </c>
      <c r="E629" s="17">
        <v>0.17943458821584601</v>
      </c>
      <c r="F629" s="17">
        <v>0.25616627818361598</v>
      </c>
      <c r="G629" s="17">
        <v>0.119512038921352</v>
      </c>
      <c r="H629" s="17">
        <v>0.20488877831921301</v>
      </c>
      <c r="I629" s="17">
        <v>0.173655765876088</v>
      </c>
      <c r="J629" s="17">
        <v>0.20406958752445201</v>
      </c>
      <c r="K629" s="17">
        <v>0.144418744528998</v>
      </c>
      <c r="L629" s="17">
        <v>0.12495459674191201</v>
      </c>
      <c r="M629" s="17"/>
      <c r="N629" s="17">
        <v>0.18738747583342499</v>
      </c>
      <c r="O629" s="17">
        <v>0.14298276163720799</v>
      </c>
      <c r="P629" s="17">
        <v>0.16101408891632599</v>
      </c>
      <c r="Q629" s="17">
        <v>0.12787843285858999</v>
      </c>
      <c r="R629" s="17"/>
      <c r="S629" s="17">
        <v>0.18844095468078001</v>
      </c>
      <c r="T629" s="17">
        <v>0.195570053015376</v>
      </c>
      <c r="U629" s="17">
        <v>0.19900227638274301</v>
      </c>
      <c r="V629" s="17">
        <v>0.17610074556063399</v>
      </c>
      <c r="W629" s="17">
        <v>0.22295888072379599</v>
      </c>
      <c r="X629" s="17">
        <v>0.14993938805745799</v>
      </c>
      <c r="Y629" s="17">
        <v>0.21527784500967601</v>
      </c>
      <c r="Z629" s="17"/>
      <c r="AA629" s="17">
        <v>0.119236328892965</v>
      </c>
      <c r="AB629" s="17">
        <v>0.21802617512988301</v>
      </c>
      <c r="AC629" s="17"/>
      <c r="AD629" s="17">
        <v>0.10801821196333999</v>
      </c>
      <c r="AE629" s="17">
        <v>0.141601882920946</v>
      </c>
      <c r="AF629" s="17">
        <v>0.118971352503454</v>
      </c>
      <c r="AG629" s="17"/>
      <c r="AH629" s="17">
        <v>0.13469285364233799</v>
      </c>
      <c r="AI629" s="17">
        <v>0.18618721542231101</v>
      </c>
      <c r="AJ629" s="17"/>
      <c r="AK629" s="17">
        <v>0.158015211605044</v>
      </c>
      <c r="AL629" s="17">
        <v>0.20199045902243001</v>
      </c>
      <c r="AM629" s="17"/>
      <c r="AN629" s="17">
        <v>0.18446117995601299</v>
      </c>
      <c r="AO629" s="17">
        <v>0.12787843285858999</v>
      </c>
      <c r="AP629" s="17"/>
      <c r="AQ629" s="17">
        <v>0.15451436375295199</v>
      </c>
      <c r="AR629" s="17">
        <v>0.192085736239717</v>
      </c>
      <c r="AS629" s="17"/>
      <c r="AT629" s="17">
        <v>0.21378253789645599</v>
      </c>
      <c r="AU629" s="17">
        <v>0.186157904150868</v>
      </c>
      <c r="AV629" s="17">
        <v>0.13292503664793201</v>
      </c>
      <c r="AW629" s="17">
        <v>7.6165918322497306E-2</v>
      </c>
      <c r="AX629" s="17"/>
      <c r="AY629" s="17">
        <v>0.172480795435898</v>
      </c>
      <c r="AZ629" s="17">
        <v>0.18576833751890501</v>
      </c>
      <c r="BA629" s="17"/>
      <c r="BB629" s="17">
        <v>0.18526285903268899</v>
      </c>
      <c r="BC629" s="17">
        <v>0.18413990225563301</v>
      </c>
      <c r="BD629" s="17"/>
      <c r="BE629" s="17">
        <v>0.16281731597265101</v>
      </c>
      <c r="BF629" s="17">
        <v>0.18598375353315499</v>
      </c>
      <c r="BG629" s="17"/>
      <c r="BH629" s="17">
        <v>0.21221174513008001</v>
      </c>
      <c r="BI629" s="17">
        <v>0.18218955254576999</v>
      </c>
      <c r="BJ629" s="17"/>
      <c r="BK629" s="17">
        <v>0.23125048442166399</v>
      </c>
      <c r="BL629" s="17">
        <v>0.181347976493791</v>
      </c>
      <c r="BM629" s="17"/>
      <c r="BN629" s="17">
        <v>0.32646540599636098</v>
      </c>
      <c r="BO629" s="17">
        <v>0.18133959134997599</v>
      </c>
      <c r="BP629" s="17"/>
      <c r="BQ629" s="17">
        <v>0.14219939629358999</v>
      </c>
      <c r="BR629" s="17">
        <v>0.18542892778744899</v>
      </c>
      <c r="BS629" s="17"/>
      <c r="BT629" s="17">
        <v>0.15129140078947401</v>
      </c>
      <c r="BU629" s="17">
        <v>0.186973166847445</v>
      </c>
      <c r="BV629" s="17"/>
      <c r="BW629" s="17">
        <v>0.119223137993676</v>
      </c>
      <c r="BX629" s="17">
        <v>0.21779375671925699</v>
      </c>
      <c r="BY629" s="17"/>
      <c r="BZ629" s="17">
        <v>0.119223137993676</v>
      </c>
      <c r="CA629" s="17">
        <v>0.21779375671925699</v>
      </c>
    </row>
    <row r="630" spans="2:79" x14ac:dyDescent="0.25">
      <c r="B630" t="s">
        <v>316</v>
      </c>
      <c r="C630" s="17">
        <v>0.346081896568951</v>
      </c>
      <c r="D630" s="17">
        <v>0.353800588939639</v>
      </c>
      <c r="E630" s="17">
        <v>0.256556848607707</v>
      </c>
      <c r="F630" s="17">
        <v>0.322788596390506</v>
      </c>
      <c r="G630" s="17">
        <v>0.29741763302707502</v>
      </c>
      <c r="H630" s="17">
        <v>0.22313145849822499</v>
      </c>
      <c r="I630" s="17">
        <v>0.42134447959920801</v>
      </c>
      <c r="J630" s="17">
        <v>0.51064682039486597</v>
      </c>
      <c r="K630" s="17">
        <v>0.42917301049156598</v>
      </c>
      <c r="L630" s="17">
        <v>0.66979461309047394</v>
      </c>
      <c r="M630" s="17"/>
      <c r="N630" s="17">
        <v>0.33029722016104701</v>
      </c>
      <c r="O630" s="17">
        <v>0.52953715801787005</v>
      </c>
      <c r="P630" s="17">
        <v>0.64355115438655197</v>
      </c>
      <c r="Q630" s="17">
        <v>0.73048997284788797</v>
      </c>
      <c r="R630" s="17"/>
      <c r="S630" s="17">
        <v>0.31702223076386499</v>
      </c>
      <c r="T630" s="17">
        <v>0.41668922738908498</v>
      </c>
      <c r="U630" s="17">
        <v>0.40238125430886101</v>
      </c>
      <c r="V630" s="17">
        <v>0.323116613185573</v>
      </c>
      <c r="W630" s="17">
        <v>0.387263885745116</v>
      </c>
      <c r="X630" s="17">
        <v>0.42972865471125499</v>
      </c>
      <c r="Y630" s="17">
        <v>0.36783760024766798</v>
      </c>
      <c r="Z630" s="17"/>
      <c r="AA630" s="17">
        <v>0.68626354585194305</v>
      </c>
      <c r="AB630" s="17">
        <v>0.17014096574617399</v>
      </c>
      <c r="AC630" s="17"/>
      <c r="AD630" s="17">
        <v>0.69856461123145697</v>
      </c>
      <c r="AE630" s="17">
        <v>0.76458625944714997</v>
      </c>
      <c r="AF630" s="17">
        <v>0.68816126551705004</v>
      </c>
      <c r="AG630" s="17"/>
      <c r="AH630" s="17">
        <v>0.76733254512427795</v>
      </c>
      <c r="AI630" s="17">
        <v>0.33049402315495702</v>
      </c>
      <c r="AJ630" s="17"/>
      <c r="AK630" s="17">
        <v>0.34083647629778202</v>
      </c>
      <c r="AL630" s="17">
        <v>0.34959565368143702</v>
      </c>
      <c r="AM630" s="17"/>
      <c r="AN630" s="17">
        <v>0.345323191412299</v>
      </c>
      <c r="AO630" s="17">
        <v>0.73048997284788797</v>
      </c>
      <c r="AP630" s="17"/>
      <c r="AQ630" s="17">
        <v>0.51097591213287397</v>
      </c>
      <c r="AR630" s="17">
        <v>0.30332650912452302</v>
      </c>
      <c r="AS630" s="17"/>
      <c r="AT630" s="17">
        <v>0.13580271090834301</v>
      </c>
      <c r="AU630" s="17">
        <v>0.370799046214487</v>
      </c>
      <c r="AV630" s="17">
        <v>0.65821283496056404</v>
      </c>
      <c r="AW630" s="17">
        <v>0.84579821177145298</v>
      </c>
      <c r="AX630" s="17"/>
      <c r="AY630" s="17">
        <v>0.54194773807516905</v>
      </c>
      <c r="AZ630" s="17">
        <v>0.32267134116826302</v>
      </c>
      <c r="BA630" s="17"/>
      <c r="BB630" s="17">
        <v>0.36518809890712101</v>
      </c>
      <c r="BC630" s="17">
        <v>0.341922183344541</v>
      </c>
      <c r="BD630" s="17"/>
      <c r="BE630" s="17">
        <v>0.47251013409951298</v>
      </c>
      <c r="BF630" s="17">
        <v>0.33648763071697202</v>
      </c>
      <c r="BG630" s="17"/>
      <c r="BH630" s="17">
        <v>0.32216111528638602</v>
      </c>
      <c r="BI630" s="17">
        <v>0.34793649842454799</v>
      </c>
      <c r="BJ630" s="17"/>
      <c r="BK630" s="17">
        <v>0.40673106578504398</v>
      </c>
      <c r="BL630" s="17">
        <v>0.34220022367726799</v>
      </c>
      <c r="BM630" s="17"/>
      <c r="BN630" s="17">
        <v>0.42084867532603198</v>
      </c>
      <c r="BO630" s="17">
        <v>0.34449827242873499</v>
      </c>
      <c r="BP630" s="17"/>
      <c r="BQ630" s="17">
        <v>0.65429343947661101</v>
      </c>
      <c r="BR630" s="17">
        <v>0.338190535224838</v>
      </c>
      <c r="BS630" s="17"/>
      <c r="BT630" s="17">
        <v>0.44602437123972</v>
      </c>
      <c r="BU630" s="17">
        <v>0.33815065619907603</v>
      </c>
      <c r="BV630" s="17"/>
      <c r="BW630" s="17">
        <v>0.68574765250086001</v>
      </c>
      <c r="BX630" s="17">
        <v>0.17165553698498001</v>
      </c>
      <c r="BY630" s="17"/>
      <c r="BZ630" s="17">
        <v>0.68574765250086001</v>
      </c>
      <c r="CA630" s="17">
        <v>0.17165553698498001</v>
      </c>
    </row>
    <row r="631" spans="2:79" x14ac:dyDescent="0.25">
      <c r="B631" t="s">
        <v>317</v>
      </c>
      <c r="C631" s="17">
        <v>0.40830382777818702</v>
      </c>
      <c r="D631" s="17">
        <v>0.40739685879672899</v>
      </c>
      <c r="E631" s="17">
        <v>0.48352181851548398</v>
      </c>
      <c r="F631" s="17">
        <v>0.351926155998042</v>
      </c>
      <c r="G631" s="17">
        <v>0.52592710602997494</v>
      </c>
      <c r="H631" s="17">
        <v>0.490560596711062</v>
      </c>
      <c r="I631" s="17">
        <v>0.370356241245683</v>
      </c>
      <c r="J631" s="17">
        <v>0.248054330380761</v>
      </c>
      <c r="K631" s="17">
        <v>0.31874470504902103</v>
      </c>
      <c r="L631" s="17">
        <v>0.15503209855233299</v>
      </c>
      <c r="M631" s="17"/>
      <c r="N631" s="17">
        <v>0.42297420639760702</v>
      </c>
      <c r="O631" s="17">
        <v>0.23934078320865801</v>
      </c>
      <c r="P631" s="17">
        <v>0.12021561981897901</v>
      </c>
      <c r="Q631" s="17">
        <v>6.1334708801758203E-2</v>
      </c>
      <c r="R631" s="17"/>
      <c r="S631" s="17">
        <v>0.41559923362074402</v>
      </c>
      <c r="T631" s="17">
        <v>0.33526100624350103</v>
      </c>
      <c r="U631" s="17">
        <v>0.334705298587886</v>
      </c>
      <c r="V631" s="17">
        <v>0.46408086599985898</v>
      </c>
      <c r="W631" s="17">
        <v>0.34155033098410098</v>
      </c>
      <c r="X631" s="17">
        <v>0.38158638258383398</v>
      </c>
      <c r="Y631" s="17">
        <v>0.36164125568535799</v>
      </c>
      <c r="Z631" s="17"/>
      <c r="AA631" s="17">
        <v>0.15179181598182701</v>
      </c>
      <c r="AB631" s="17">
        <v>0.54097107252168897</v>
      </c>
      <c r="AC631" s="17"/>
      <c r="AD631" s="17">
        <v>0.167593887394139</v>
      </c>
      <c r="AE631" s="17">
        <v>4.8971089354209803E-2</v>
      </c>
      <c r="AF631" s="17">
        <v>0.162197136725207</v>
      </c>
      <c r="AG631" s="17"/>
      <c r="AH631" s="17">
        <v>7.9179547513465995E-2</v>
      </c>
      <c r="AI631" s="17">
        <v>0.420482675777194</v>
      </c>
      <c r="AJ631" s="17"/>
      <c r="AK631" s="17">
        <v>0.42277113891424201</v>
      </c>
      <c r="AL631" s="17">
        <v>0.39861258955991302</v>
      </c>
      <c r="AM631" s="17"/>
      <c r="AN631" s="17">
        <v>0.40898863976838901</v>
      </c>
      <c r="AO631" s="17">
        <v>6.1334708801758203E-2</v>
      </c>
      <c r="AP631" s="17"/>
      <c r="AQ631" s="17">
        <v>0.276257862898104</v>
      </c>
      <c r="AR631" s="17">
        <v>0.44254204054542201</v>
      </c>
      <c r="AS631" s="17"/>
      <c r="AT631" s="17">
        <v>0.58111764470086502</v>
      </c>
      <c r="AU631" s="17">
        <v>0.37819441262556502</v>
      </c>
      <c r="AV631" s="17">
        <v>0.16608786197001801</v>
      </c>
      <c r="AW631" s="17">
        <v>5.6536509316914799E-2</v>
      </c>
      <c r="AX631" s="17"/>
      <c r="AY631" s="17">
        <v>0.26141486667477398</v>
      </c>
      <c r="AZ631" s="17">
        <v>0.425860498891521</v>
      </c>
      <c r="BA631" s="17"/>
      <c r="BB631" s="17">
        <v>0.397231235602928</v>
      </c>
      <c r="BC631" s="17">
        <v>0.41072256119598999</v>
      </c>
      <c r="BD631" s="17"/>
      <c r="BE631" s="17">
        <v>0.30980193080166502</v>
      </c>
      <c r="BF631" s="17">
        <v>0.41577884605714199</v>
      </c>
      <c r="BG631" s="17"/>
      <c r="BH631" s="17">
        <v>0.36369505704319399</v>
      </c>
      <c r="BI631" s="17">
        <v>0.411762389938166</v>
      </c>
      <c r="BJ631" s="17"/>
      <c r="BK631" s="17">
        <v>0.28459293911515599</v>
      </c>
      <c r="BL631" s="17">
        <v>0.41622158179091501</v>
      </c>
      <c r="BM631" s="17"/>
      <c r="BN631" s="17">
        <v>0.22872905352582201</v>
      </c>
      <c r="BO631" s="17">
        <v>0.412107374650305</v>
      </c>
      <c r="BP631" s="17"/>
      <c r="BQ631" s="17">
        <v>0.189725155071722</v>
      </c>
      <c r="BR631" s="17">
        <v>0.41390025441481099</v>
      </c>
      <c r="BS631" s="17"/>
      <c r="BT631" s="17">
        <v>0.37157435134711603</v>
      </c>
      <c r="BU631" s="17">
        <v>0.41121860757720802</v>
      </c>
      <c r="BV631" s="17"/>
      <c r="BW631" s="17">
        <v>0.15234889001940899</v>
      </c>
      <c r="BX631" s="17">
        <v>0.53974271212587899</v>
      </c>
      <c r="BY631" s="17"/>
      <c r="BZ631" s="17">
        <v>0.15234889001940899</v>
      </c>
      <c r="CA631" s="17">
        <v>0.53974271212587899</v>
      </c>
    </row>
    <row r="632" spans="2:79" x14ac:dyDescent="0.25">
      <c r="B632" t="s">
        <v>75</v>
      </c>
      <c r="C632" s="17">
        <v>6.1264552925430503E-2</v>
      </c>
      <c r="D632" s="17">
        <v>4.7883301072730498E-2</v>
      </c>
      <c r="E632" s="17">
        <v>8.0486744660962797E-2</v>
      </c>
      <c r="F632" s="17">
        <v>6.9118969427836296E-2</v>
      </c>
      <c r="G632" s="17">
        <v>5.71432220215983E-2</v>
      </c>
      <c r="H632" s="17">
        <v>8.1419166471499493E-2</v>
      </c>
      <c r="I632" s="17">
        <v>3.46435132790208E-2</v>
      </c>
      <c r="J632" s="17">
        <v>3.7229261699920399E-2</v>
      </c>
      <c r="K632" s="17">
        <v>0.107663539930415</v>
      </c>
      <c r="L632" s="17">
        <v>5.0218691615280003E-2</v>
      </c>
      <c r="M632" s="17"/>
      <c r="N632" s="17">
        <v>5.9341097607921098E-2</v>
      </c>
      <c r="O632" s="17">
        <v>8.8139297136263506E-2</v>
      </c>
      <c r="P632" s="17">
        <v>7.5219136878142606E-2</v>
      </c>
      <c r="Q632" s="17">
        <v>8.0296885491763295E-2</v>
      </c>
      <c r="R632" s="17"/>
      <c r="S632" s="17">
        <v>7.8937580934611701E-2</v>
      </c>
      <c r="T632" s="17">
        <v>5.2479713352038E-2</v>
      </c>
      <c r="U632" s="17">
        <v>6.3911170720510196E-2</v>
      </c>
      <c r="V632" s="17">
        <v>3.6701775253934803E-2</v>
      </c>
      <c r="W632" s="17">
        <v>4.8226902546986902E-2</v>
      </c>
      <c r="X632" s="17">
        <v>3.8745574647452999E-2</v>
      </c>
      <c r="Y632" s="17">
        <v>5.5243299057297697E-2</v>
      </c>
      <c r="Z632" s="17"/>
      <c r="AA632" s="17">
        <v>4.2708309273264702E-2</v>
      </c>
      <c r="AB632" s="17">
        <v>7.08617866022547E-2</v>
      </c>
      <c r="AC632" s="17"/>
      <c r="AD632" s="17">
        <v>2.58232894110643E-2</v>
      </c>
      <c r="AE632" s="17">
        <v>4.4840768277694898E-2</v>
      </c>
      <c r="AF632" s="17">
        <v>3.0670245254289099E-2</v>
      </c>
      <c r="AG632" s="17"/>
      <c r="AH632" s="17">
        <v>1.8795053719918201E-2</v>
      </c>
      <c r="AI632" s="17">
        <v>6.2836085645538095E-2</v>
      </c>
      <c r="AJ632" s="17"/>
      <c r="AK632" s="17">
        <v>7.8377173182931595E-2</v>
      </c>
      <c r="AL632" s="17">
        <v>4.9801297736219899E-2</v>
      </c>
      <c r="AM632" s="17"/>
      <c r="AN632" s="17">
        <v>6.1226988863298998E-2</v>
      </c>
      <c r="AO632" s="17">
        <v>8.0296885491763295E-2</v>
      </c>
      <c r="AP632" s="17"/>
      <c r="AQ632" s="17">
        <v>5.8251861216070497E-2</v>
      </c>
      <c r="AR632" s="17">
        <v>6.2045714090338697E-2</v>
      </c>
      <c r="AS632" s="17"/>
      <c r="AT632" s="17">
        <v>6.9297106494335597E-2</v>
      </c>
      <c r="AU632" s="17">
        <v>6.4848637009080098E-2</v>
      </c>
      <c r="AV632" s="17">
        <v>4.2774266421485699E-2</v>
      </c>
      <c r="AW632" s="17">
        <v>2.14993605891344E-2</v>
      </c>
      <c r="AX632" s="17"/>
      <c r="AY632" s="17">
        <v>2.4156599814157999E-2</v>
      </c>
      <c r="AZ632" s="17">
        <v>6.5699822421311505E-2</v>
      </c>
      <c r="BA632" s="17"/>
      <c r="BB632" s="17">
        <v>5.2317806457261501E-2</v>
      </c>
      <c r="BC632" s="17">
        <v>6.3215353203834895E-2</v>
      </c>
      <c r="BD632" s="17"/>
      <c r="BE632" s="17">
        <v>5.4870619126171402E-2</v>
      </c>
      <c r="BF632" s="17">
        <v>6.1749769692730799E-2</v>
      </c>
      <c r="BG632" s="17"/>
      <c r="BH632" s="17">
        <v>0.10193208254034</v>
      </c>
      <c r="BI632" s="17">
        <v>5.8111559091515497E-2</v>
      </c>
      <c r="BJ632" s="17"/>
      <c r="BK632" s="17">
        <v>7.7425510678135703E-2</v>
      </c>
      <c r="BL632" s="17">
        <v>6.02302180380258E-2</v>
      </c>
      <c r="BM632" s="17"/>
      <c r="BN632" s="17">
        <v>2.39568651517852E-2</v>
      </c>
      <c r="BO632" s="17">
        <v>6.2054761570983302E-2</v>
      </c>
      <c r="BP632" s="17"/>
      <c r="BQ632" s="17">
        <v>1.37820091580763E-2</v>
      </c>
      <c r="BR632" s="17">
        <v>6.24802825729023E-2</v>
      </c>
      <c r="BS632" s="17"/>
      <c r="BT632" s="17">
        <v>3.1109876623689501E-2</v>
      </c>
      <c r="BU632" s="17">
        <v>6.3657569376271206E-2</v>
      </c>
      <c r="BV632" s="17"/>
      <c r="BW632" s="17">
        <v>4.2680319486054601E-2</v>
      </c>
      <c r="BX632" s="17">
        <v>7.0807994169883995E-2</v>
      </c>
      <c r="BY632" s="17"/>
      <c r="BZ632" s="17">
        <v>4.2680319486054601E-2</v>
      </c>
      <c r="CA632" s="17">
        <v>7.0807994169883995E-2</v>
      </c>
    </row>
    <row r="633" spans="2:79" x14ac:dyDescent="0.25">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c r="AJ633" s="17"/>
      <c r="AK633" s="17"/>
      <c r="AL633" s="17"/>
      <c r="AM633" s="17"/>
      <c r="AN633" s="17"/>
      <c r="AO633" s="17"/>
      <c r="AP633" s="17"/>
      <c r="AQ633" s="17"/>
      <c r="AR633" s="17"/>
      <c r="AS633" s="17"/>
      <c r="AT633" s="17"/>
      <c r="AU633" s="17"/>
      <c r="AV633" s="17"/>
      <c r="AW633" s="17"/>
      <c r="AX633" s="17"/>
      <c r="AY633" s="17"/>
      <c r="AZ633" s="17"/>
      <c r="BA633" s="17"/>
      <c r="BB633" s="17"/>
      <c r="BC633" s="17"/>
      <c r="BD633" s="17"/>
      <c r="BE633" s="17"/>
      <c r="BF633" s="17"/>
      <c r="BG633" s="17"/>
      <c r="BH633" s="17"/>
      <c r="BI633" s="17"/>
      <c r="BJ633" s="17"/>
      <c r="BK633" s="17"/>
      <c r="BL633" s="17"/>
      <c r="BM633" s="17"/>
      <c r="BN633" s="17"/>
      <c r="BO633" s="17"/>
      <c r="BP633" s="17"/>
      <c r="BQ633" s="17"/>
      <c r="BR633" s="17"/>
      <c r="BS633" s="17"/>
      <c r="BT633" s="17"/>
      <c r="BU633" s="17"/>
      <c r="BV633" s="17"/>
      <c r="BW633" s="17"/>
      <c r="BX633" s="17"/>
      <c r="BY633" s="17"/>
      <c r="BZ633" s="17"/>
      <c r="CA633" s="17"/>
    </row>
    <row r="634" spans="2:79" x14ac:dyDescent="0.25">
      <c r="B634" s="6" t="s">
        <v>335</v>
      </c>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c r="AJ634" s="17"/>
      <c r="AK634" s="17"/>
      <c r="AL634" s="17"/>
      <c r="AM634" s="17"/>
      <c r="AN634" s="17"/>
      <c r="AO634" s="17"/>
      <c r="AP634" s="17"/>
      <c r="AQ634" s="17"/>
      <c r="AR634" s="17"/>
      <c r="AS634" s="17"/>
      <c r="AT634" s="17"/>
      <c r="AU634" s="17"/>
      <c r="AV634" s="17"/>
      <c r="AW634" s="17"/>
      <c r="AX634" s="17"/>
      <c r="AY634" s="17"/>
      <c r="AZ634" s="17"/>
      <c r="BA634" s="17"/>
      <c r="BB634" s="17"/>
      <c r="BC634" s="17"/>
      <c r="BD634" s="17"/>
      <c r="BE634" s="17"/>
      <c r="BF634" s="17"/>
      <c r="BG634" s="17"/>
      <c r="BH634" s="17"/>
      <c r="BI634" s="17"/>
      <c r="BJ634" s="17"/>
      <c r="BK634" s="17"/>
      <c r="BL634" s="17"/>
      <c r="BM634" s="17"/>
      <c r="BN634" s="17"/>
      <c r="BO634" s="17"/>
      <c r="BP634" s="17"/>
      <c r="BQ634" s="17"/>
      <c r="BR634" s="17"/>
      <c r="BS634" s="17"/>
      <c r="BT634" s="17"/>
      <c r="BU634" s="17"/>
      <c r="BV634" s="17"/>
      <c r="BW634" s="17"/>
      <c r="BX634" s="17"/>
      <c r="BY634" s="17"/>
      <c r="BZ634" s="17"/>
      <c r="CA634" s="17"/>
    </row>
    <row r="635" spans="2:79" x14ac:dyDescent="0.25">
      <c r="B635" s="24" t="s">
        <v>77</v>
      </c>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c r="AE635" s="17"/>
      <c r="AF635" s="17"/>
      <c r="AG635" s="17"/>
      <c r="AH635" s="17"/>
      <c r="AI635" s="17"/>
      <c r="AJ635" s="17"/>
      <c r="AK635" s="17"/>
      <c r="AL635" s="17"/>
      <c r="AM635" s="17"/>
      <c r="AN635" s="17"/>
      <c r="AO635" s="17"/>
      <c r="AP635" s="17"/>
      <c r="AQ635" s="17"/>
      <c r="AR635" s="17"/>
      <c r="AS635" s="17"/>
      <c r="AT635" s="17"/>
      <c r="AU635" s="17"/>
      <c r="AV635" s="17"/>
      <c r="AW635" s="17"/>
      <c r="AX635" s="17"/>
      <c r="AY635" s="17"/>
      <c r="AZ635" s="17"/>
      <c r="BA635" s="17"/>
      <c r="BB635" s="17"/>
      <c r="BC635" s="17"/>
      <c r="BD635" s="17"/>
      <c r="BE635" s="17"/>
      <c r="BF635" s="17"/>
      <c r="BG635" s="17"/>
      <c r="BH635" s="17"/>
      <c r="BI635" s="17"/>
      <c r="BJ635" s="17"/>
      <c r="BK635" s="17"/>
      <c r="BL635" s="17"/>
      <c r="BM635" s="17"/>
      <c r="BN635" s="17"/>
      <c r="BO635" s="17"/>
      <c r="BP635" s="17"/>
      <c r="BQ635" s="17"/>
      <c r="BR635" s="17"/>
      <c r="BS635" s="17"/>
      <c r="BT635" s="17"/>
      <c r="BU635" s="17"/>
      <c r="BV635" s="17"/>
      <c r="BW635" s="17"/>
      <c r="BX635" s="17"/>
      <c r="BY635" s="17"/>
      <c r="BZ635" s="17"/>
      <c r="CA635" s="17"/>
    </row>
    <row r="636" spans="2:79" x14ac:dyDescent="0.25">
      <c r="B636" t="s">
        <v>315</v>
      </c>
      <c r="C636" s="17">
        <v>0.21346585465909901</v>
      </c>
      <c r="D636" s="17">
        <v>0.21779570224990799</v>
      </c>
      <c r="E636" s="17">
        <v>0.199116203390446</v>
      </c>
      <c r="F636" s="17">
        <v>0.28052186565293602</v>
      </c>
      <c r="G636" s="17">
        <v>0.139514678334272</v>
      </c>
      <c r="H636" s="17">
        <v>0.20658382098334099</v>
      </c>
      <c r="I636" s="17">
        <v>0.24467509744792701</v>
      </c>
      <c r="J636" s="17">
        <v>0.20251772539093199</v>
      </c>
      <c r="K636" s="17">
        <v>0.17229752365738599</v>
      </c>
      <c r="L636" s="17">
        <v>0.24326339691125501</v>
      </c>
      <c r="M636" s="17"/>
      <c r="N636" s="17">
        <v>0.21430107869805601</v>
      </c>
      <c r="O636" s="17">
        <v>0.205999277363522</v>
      </c>
      <c r="P636" s="17">
        <v>0.185687952047695</v>
      </c>
      <c r="Q636" s="17">
        <v>0.18419318344361399</v>
      </c>
      <c r="R636" s="17"/>
      <c r="S636" s="17">
        <v>0.21932217859768</v>
      </c>
      <c r="T636" s="17">
        <v>0.26607737998664399</v>
      </c>
      <c r="U636" s="17">
        <v>0.25864763546638903</v>
      </c>
      <c r="V636" s="17">
        <v>0.18604420748105399</v>
      </c>
      <c r="W636" s="17">
        <v>0.25807532234680503</v>
      </c>
      <c r="X636" s="17">
        <v>0.20743276172331501</v>
      </c>
      <c r="Y636" s="17">
        <v>0.222526850930655</v>
      </c>
      <c r="Z636" s="17"/>
      <c r="AA636" s="17">
        <v>0.17830745427693701</v>
      </c>
      <c r="AB636" s="17">
        <v>0.23164967410531301</v>
      </c>
      <c r="AC636" s="17"/>
      <c r="AD636" s="17">
        <v>0.22287239461644601</v>
      </c>
      <c r="AE636" s="17">
        <v>0.165410408244685</v>
      </c>
      <c r="AF636" s="17">
        <v>0.17050056693877699</v>
      </c>
      <c r="AG636" s="17"/>
      <c r="AH636" s="17">
        <v>0.19487345619857199</v>
      </c>
      <c r="AI636" s="17">
        <v>0.21415384399432999</v>
      </c>
      <c r="AJ636" s="17"/>
      <c r="AK636" s="17">
        <v>0.198362094672038</v>
      </c>
      <c r="AL636" s="17">
        <v>0.223583431771368</v>
      </c>
      <c r="AM636" s="17"/>
      <c r="AN636" s="17">
        <v>0.21352363004929101</v>
      </c>
      <c r="AO636" s="17">
        <v>0.18419318344361399</v>
      </c>
      <c r="AP636" s="17"/>
      <c r="AQ636" s="17">
        <v>0.198280214442944</v>
      </c>
      <c r="AR636" s="17">
        <v>0.21740334098213401</v>
      </c>
      <c r="AS636" s="17"/>
      <c r="AT636" s="17">
        <v>0.21591581758578901</v>
      </c>
      <c r="AU636" s="17">
        <v>0.217459212068733</v>
      </c>
      <c r="AV636" s="17">
        <v>0.20736976867978499</v>
      </c>
      <c r="AW636" s="17">
        <v>0.139809845786836</v>
      </c>
      <c r="AX636" s="17"/>
      <c r="AY636" s="17">
        <v>0.16160556698598999</v>
      </c>
      <c r="AZ636" s="17">
        <v>0.21966437364704799</v>
      </c>
      <c r="BA636" s="17"/>
      <c r="BB636" s="17">
        <v>0.230723194534802</v>
      </c>
      <c r="BC636" s="17">
        <v>0.20970735488768699</v>
      </c>
      <c r="BD636" s="17"/>
      <c r="BE636" s="17">
        <v>0.19286362809048699</v>
      </c>
      <c r="BF636" s="17">
        <v>0.21502929683548899</v>
      </c>
      <c r="BG636" s="17"/>
      <c r="BH636" s="17">
        <v>0.189316837439368</v>
      </c>
      <c r="BI636" s="17">
        <v>0.215338151872869</v>
      </c>
      <c r="BJ636" s="17"/>
      <c r="BK636" s="17">
        <v>0.23660875981805399</v>
      </c>
      <c r="BL636" s="17">
        <v>0.21198466062542201</v>
      </c>
      <c r="BM636" s="17"/>
      <c r="BN636" s="17">
        <v>0.306943284234519</v>
      </c>
      <c r="BO636" s="17">
        <v>0.21148592297684801</v>
      </c>
      <c r="BP636" s="17"/>
      <c r="BQ636" s="17">
        <v>0.16304934766031301</v>
      </c>
      <c r="BR636" s="17">
        <v>0.21475670467296301</v>
      </c>
      <c r="BS636" s="17"/>
      <c r="BT636" s="17">
        <v>0.20286691238508101</v>
      </c>
      <c r="BU636" s="17">
        <v>0.21430696609964001</v>
      </c>
      <c r="BV636" s="17"/>
      <c r="BW636" s="17">
        <v>0.17829549093796901</v>
      </c>
      <c r="BX636" s="17">
        <v>0.231526664151918</v>
      </c>
      <c r="BY636" s="17"/>
      <c r="BZ636" s="17">
        <v>0.17829549093796901</v>
      </c>
      <c r="CA636" s="17">
        <v>0.231526664151918</v>
      </c>
    </row>
    <row r="637" spans="2:79" x14ac:dyDescent="0.25">
      <c r="B637" t="s">
        <v>316</v>
      </c>
      <c r="C637" s="17">
        <v>0.11780647043249801</v>
      </c>
      <c r="D637" s="17">
        <v>0.124520910530988</v>
      </c>
      <c r="E637" s="17">
        <v>9.2444346373313002E-2</v>
      </c>
      <c r="F637" s="17">
        <v>0.16554781605837801</v>
      </c>
      <c r="G637" s="17">
        <v>7.2760316726353802E-2</v>
      </c>
      <c r="H637" s="17">
        <v>0.10551202452416</v>
      </c>
      <c r="I637" s="17">
        <v>0.15071222024290301</v>
      </c>
      <c r="J637" s="17">
        <v>9.0378404515136498E-2</v>
      </c>
      <c r="K637" s="17">
        <v>0.13771277212410801</v>
      </c>
      <c r="L637" s="17">
        <v>0.127425423813608</v>
      </c>
      <c r="M637" s="17"/>
      <c r="N637" s="17">
        <v>0.10621623769062399</v>
      </c>
      <c r="O637" s="17">
        <v>0.24570489432107701</v>
      </c>
      <c r="P637" s="17">
        <v>0.35503493100421002</v>
      </c>
      <c r="Q637" s="17">
        <v>0.51476105515783199</v>
      </c>
      <c r="R637" s="17"/>
      <c r="S637" s="17">
        <v>0.10391720401939</v>
      </c>
      <c r="T637" s="17">
        <v>0.17777762377137399</v>
      </c>
      <c r="U637" s="17">
        <v>0.17330255737240299</v>
      </c>
      <c r="V637" s="17">
        <v>0.106220808120294</v>
      </c>
      <c r="W637" s="17">
        <v>0.13375355884711501</v>
      </c>
      <c r="X637" s="17">
        <v>0.13291013351935399</v>
      </c>
      <c r="Y637" s="17">
        <v>0.10856595058294401</v>
      </c>
      <c r="Z637" s="17"/>
      <c r="AA637" s="17">
        <v>0.24730477739270099</v>
      </c>
      <c r="AB637" s="17">
        <v>5.0830333669758802E-2</v>
      </c>
      <c r="AC637" s="17"/>
      <c r="AD637" s="17">
        <v>0.27702730459004299</v>
      </c>
      <c r="AE637" s="17">
        <v>0.30991120950580497</v>
      </c>
      <c r="AF637" s="17">
        <v>0.21364246121542099</v>
      </c>
      <c r="AG637" s="17"/>
      <c r="AH637" s="17">
        <v>0.43817871342550602</v>
      </c>
      <c r="AI637" s="17">
        <v>0.10595148104254901</v>
      </c>
      <c r="AJ637" s="17"/>
      <c r="AK637" s="17">
        <v>0.119458714950676</v>
      </c>
      <c r="AL637" s="17">
        <v>0.11669967905503199</v>
      </c>
      <c r="AM637" s="17"/>
      <c r="AN637" s="17">
        <v>0.117023002266836</v>
      </c>
      <c r="AO637" s="17">
        <v>0.51476105515783199</v>
      </c>
      <c r="AP637" s="17"/>
      <c r="AQ637" s="17">
        <v>0.220921287001004</v>
      </c>
      <c r="AR637" s="17">
        <v>9.1069818295243299E-2</v>
      </c>
      <c r="AS637" s="17"/>
      <c r="AT637" s="17">
        <v>2.7886441496343999E-2</v>
      </c>
      <c r="AU637" s="17">
        <v>8.9467274520842896E-2</v>
      </c>
      <c r="AV637" s="17">
        <v>0.28378863146671002</v>
      </c>
      <c r="AW637" s="17">
        <v>0.76236687185420504</v>
      </c>
      <c r="AX637" s="17"/>
      <c r="AY637" s="17">
        <v>0.27278203390347999</v>
      </c>
      <c r="AZ637" s="17">
        <v>9.9283260941295595E-2</v>
      </c>
      <c r="BA637" s="17"/>
      <c r="BB637" s="17">
        <v>0.133433445700429</v>
      </c>
      <c r="BC637" s="17">
        <v>0.114388812435215</v>
      </c>
      <c r="BD637" s="17"/>
      <c r="BE637" s="17">
        <v>0.212789072788547</v>
      </c>
      <c r="BF637" s="17">
        <v>0.110598521036727</v>
      </c>
      <c r="BG637" s="17"/>
      <c r="BH637" s="17">
        <v>0.18299475133644799</v>
      </c>
      <c r="BI637" s="17">
        <v>0.112752358474384</v>
      </c>
      <c r="BJ637" s="17"/>
      <c r="BK637" s="17">
        <v>0.22402122670637201</v>
      </c>
      <c r="BL637" s="17">
        <v>0.11100850525912501</v>
      </c>
      <c r="BM637" s="17"/>
      <c r="BN637" s="17">
        <v>0.299165307328492</v>
      </c>
      <c r="BO637" s="17">
        <v>0.113965135592019</v>
      </c>
      <c r="BP637" s="17"/>
      <c r="BQ637" s="17">
        <v>0.38622517778195797</v>
      </c>
      <c r="BR637" s="17">
        <v>0.110933953617484</v>
      </c>
      <c r="BS637" s="17"/>
      <c r="BT637" s="17">
        <v>0.145203749577481</v>
      </c>
      <c r="BU637" s="17">
        <v>0.115632275656001</v>
      </c>
      <c r="BV637" s="17"/>
      <c r="BW637" s="17">
        <v>0.24579704194777099</v>
      </c>
      <c r="BX637" s="17">
        <v>5.2080299746759803E-2</v>
      </c>
      <c r="BY637" s="17"/>
      <c r="BZ637" s="17">
        <v>0.24579704194777099</v>
      </c>
      <c r="CA637" s="17">
        <v>5.2080299746759803E-2</v>
      </c>
    </row>
    <row r="638" spans="2:79" x14ac:dyDescent="0.25">
      <c r="B638" t="s">
        <v>317</v>
      </c>
      <c r="C638" s="17">
        <v>0.62558818935473304</v>
      </c>
      <c r="D638" s="17">
        <v>0.63154692591958095</v>
      </c>
      <c r="E638" s="17">
        <v>0.64194090783678703</v>
      </c>
      <c r="F638" s="17">
        <v>0.50526281661115002</v>
      </c>
      <c r="G638" s="17">
        <v>0.75318614509359305</v>
      </c>
      <c r="H638" s="17">
        <v>0.61320879875190704</v>
      </c>
      <c r="I638" s="17">
        <v>0.58302220580846198</v>
      </c>
      <c r="J638" s="17">
        <v>0.68309327600806102</v>
      </c>
      <c r="K638" s="17">
        <v>0.656979335933363</v>
      </c>
      <c r="L638" s="17">
        <v>0.58716342104219799</v>
      </c>
      <c r="M638" s="17"/>
      <c r="N638" s="17">
        <v>0.63895110356242402</v>
      </c>
      <c r="O638" s="17">
        <v>0.471483470194272</v>
      </c>
      <c r="P638" s="17">
        <v>0.38719192985652701</v>
      </c>
      <c r="Q638" s="17">
        <v>0.197278052661474</v>
      </c>
      <c r="R638" s="17"/>
      <c r="S638" s="17">
        <v>0.62318016244455998</v>
      </c>
      <c r="T638" s="17">
        <v>0.52562216993800703</v>
      </c>
      <c r="U638" s="17">
        <v>0.49869779811329801</v>
      </c>
      <c r="V638" s="17">
        <v>0.67999388022741303</v>
      </c>
      <c r="W638" s="17">
        <v>0.56918112688580602</v>
      </c>
      <c r="X638" s="17">
        <v>0.62053206871969702</v>
      </c>
      <c r="Y638" s="17">
        <v>0.63604597159537601</v>
      </c>
      <c r="Z638" s="17"/>
      <c r="AA638" s="17">
        <v>0.54204288461285099</v>
      </c>
      <c r="AB638" s="17">
        <v>0.66879757091056002</v>
      </c>
      <c r="AC638" s="17"/>
      <c r="AD638" s="17">
        <v>0.47551758135747202</v>
      </c>
      <c r="AE638" s="17">
        <v>0.51015764786972295</v>
      </c>
      <c r="AF638" s="17">
        <v>0.58622350462346295</v>
      </c>
      <c r="AG638" s="17"/>
      <c r="AH638" s="17">
        <v>0.36088958679325001</v>
      </c>
      <c r="AI638" s="17">
        <v>0.63538304266532097</v>
      </c>
      <c r="AJ638" s="17"/>
      <c r="AK638" s="17">
        <v>0.62523704035346706</v>
      </c>
      <c r="AL638" s="17">
        <v>0.62582341403396802</v>
      </c>
      <c r="AM638" s="17"/>
      <c r="AN638" s="17">
        <v>0.62643354388656602</v>
      </c>
      <c r="AO638" s="17">
        <v>0.197278052661474</v>
      </c>
      <c r="AP638" s="17"/>
      <c r="AQ638" s="17">
        <v>0.532219798442787</v>
      </c>
      <c r="AR638" s="17">
        <v>0.64979768971077001</v>
      </c>
      <c r="AS638" s="17"/>
      <c r="AT638" s="17">
        <v>0.71246703004893097</v>
      </c>
      <c r="AU638" s="17">
        <v>0.64304757623533304</v>
      </c>
      <c r="AV638" s="17">
        <v>0.47670298504946501</v>
      </c>
      <c r="AW638" s="17">
        <v>9.2167576501731699E-2</v>
      </c>
      <c r="AX638" s="17"/>
      <c r="AY638" s="17">
        <v>0.54297741339357697</v>
      </c>
      <c r="AZ638" s="17">
        <v>0.63546211189508095</v>
      </c>
      <c r="BA638" s="17"/>
      <c r="BB638" s="17">
        <v>0.59632707404442298</v>
      </c>
      <c r="BC638" s="17">
        <v>0.63197408106140496</v>
      </c>
      <c r="BD638" s="17"/>
      <c r="BE638" s="17">
        <v>0.56061638158050497</v>
      </c>
      <c r="BF638" s="17">
        <v>0.63051870811260902</v>
      </c>
      <c r="BG638" s="17"/>
      <c r="BH638" s="17">
        <v>0.565820490514369</v>
      </c>
      <c r="BI638" s="17">
        <v>0.63022203821881195</v>
      </c>
      <c r="BJ638" s="17"/>
      <c r="BK638" s="17">
        <v>0.49079656136476402</v>
      </c>
      <c r="BL638" s="17">
        <v>0.634215133716169</v>
      </c>
      <c r="BM638" s="17"/>
      <c r="BN638" s="17">
        <v>0.32240855420133901</v>
      </c>
      <c r="BO638" s="17">
        <v>0.63200979259927903</v>
      </c>
      <c r="BP638" s="17"/>
      <c r="BQ638" s="17">
        <v>0.41667205304204802</v>
      </c>
      <c r="BR638" s="17">
        <v>0.63093721913702605</v>
      </c>
      <c r="BS638" s="17"/>
      <c r="BT638" s="17">
        <v>0.62342869741065898</v>
      </c>
      <c r="BU638" s="17">
        <v>0.62575956243451403</v>
      </c>
      <c r="BV638" s="17"/>
      <c r="BW638" s="17">
        <v>0.54376488131127598</v>
      </c>
      <c r="BX638" s="17">
        <v>0.66760638371754399</v>
      </c>
      <c r="BY638" s="17"/>
      <c r="BZ638" s="17">
        <v>0.54376488131127598</v>
      </c>
      <c r="CA638" s="17">
        <v>0.66760638371754399</v>
      </c>
    </row>
    <row r="639" spans="2:79" x14ac:dyDescent="0.25">
      <c r="B639" t="s">
        <v>75</v>
      </c>
      <c r="C639" s="17">
        <v>4.3139485553670198E-2</v>
      </c>
      <c r="D639" s="17">
        <v>2.6136461299522198E-2</v>
      </c>
      <c r="E639" s="17">
        <v>6.64985423994537E-2</v>
      </c>
      <c r="F639" s="17">
        <v>4.8667501677535599E-2</v>
      </c>
      <c r="G639" s="17">
        <v>3.4538859845780999E-2</v>
      </c>
      <c r="H639" s="17">
        <v>7.4695355740591204E-2</v>
      </c>
      <c r="I639" s="17">
        <v>2.15904765007079E-2</v>
      </c>
      <c r="J639" s="17">
        <v>2.4010594085869998E-2</v>
      </c>
      <c r="K639" s="17">
        <v>3.30103682851434E-2</v>
      </c>
      <c r="L639" s="17">
        <v>4.2147758232939099E-2</v>
      </c>
      <c r="M639" s="17"/>
      <c r="N639" s="17">
        <v>4.0531580048896003E-2</v>
      </c>
      <c r="O639" s="17">
        <v>7.6812358121128799E-2</v>
      </c>
      <c r="P639" s="17">
        <v>7.2085187091568595E-2</v>
      </c>
      <c r="Q639" s="17">
        <v>0.10376770873708099</v>
      </c>
      <c r="R639" s="17"/>
      <c r="S639" s="17">
        <v>5.3580454938369201E-2</v>
      </c>
      <c r="T639" s="17">
        <v>3.05228263039755E-2</v>
      </c>
      <c r="U639" s="17">
        <v>6.9352009047909696E-2</v>
      </c>
      <c r="V639" s="17">
        <v>2.7741104171239501E-2</v>
      </c>
      <c r="W639" s="17">
        <v>3.8989991920274802E-2</v>
      </c>
      <c r="X639" s="17">
        <v>3.9125036037633898E-2</v>
      </c>
      <c r="Y639" s="17">
        <v>3.2861226891025101E-2</v>
      </c>
      <c r="Z639" s="17"/>
      <c r="AA639" s="17">
        <v>3.2344883717510702E-2</v>
      </c>
      <c r="AB639" s="17">
        <v>4.8722421314367999E-2</v>
      </c>
      <c r="AC639" s="17"/>
      <c r="AD639" s="17">
        <v>2.4582719436038899E-2</v>
      </c>
      <c r="AE639" s="17">
        <v>1.45207343797882E-2</v>
      </c>
      <c r="AF639" s="17">
        <v>2.9633467222339199E-2</v>
      </c>
      <c r="AG639" s="17"/>
      <c r="AH639" s="17">
        <v>6.0582435826727404E-3</v>
      </c>
      <c r="AI639" s="17">
        <v>4.45116322977996E-2</v>
      </c>
      <c r="AJ639" s="17"/>
      <c r="AK639" s="17">
        <v>5.6942150023817903E-2</v>
      </c>
      <c r="AL639" s="17">
        <v>3.3893475139631001E-2</v>
      </c>
      <c r="AM639" s="17"/>
      <c r="AN639" s="17">
        <v>4.3019823797306601E-2</v>
      </c>
      <c r="AO639" s="17">
        <v>0.10376770873708099</v>
      </c>
      <c r="AP639" s="17"/>
      <c r="AQ639" s="17">
        <v>4.8578700113264602E-2</v>
      </c>
      <c r="AR639" s="17">
        <v>4.1729151011852497E-2</v>
      </c>
      <c r="AS639" s="17"/>
      <c r="AT639" s="17">
        <v>4.3730710868936297E-2</v>
      </c>
      <c r="AU639" s="17">
        <v>5.0025937175091198E-2</v>
      </c>
      <c r="AV639" s="17">
        <v>3.2138614804038901E-2</v>
      </c>
      <c r="AW639" s="17">
        <v>5.6557058572277996E-3</v>
      </c>
      <c r="AX639" s="17"/>
      <c r="AY639" s="17">
        <v>2.2634985716953299E-2</v>
      </c>
      <c r="AZ639" s="17">
        <v>4.5590253516575197E-2</v>
      </c>
      <c r="BA639" s="17"/>
      <c r="BB639" s="17">
        <v>3.9516285720345802E-2</v>
      </c>
      <c r="BC639" s="17">
        <v>4.3929751615693603E-2</v>
      </c>
      <c r="BD639" s="17"/>
      <c r="BE639" s="17">
        <v>3.3730917540460398E-2</v>
      </c>
      <c r="BF639" s="17">
        <v>4.3853474015174698E-2</v>
      </c>
      <c r="BG639" s="17"/>
      <c r="BH639" s="17">
        <v>6.1867920709814797E-2</v>
      </c>
      <c r="BI639" s="17">
        <v>4.1687451433934798E-2</v>
      </c>
      <c r="BJ639" s="17"/>
      <c r="BK639" s="17">
        <v>4.8573452110809198E-2</v>
      </c>
      <c r="BL639" s="17">
        <v>4.2791700399284899E-2</v>
      </c>
      <c r="BM639" s="17"/>
      <c r="BN639" s="17">
        <v>7.1482854235649901E-2</v>
      </c>
      <c r="BO639" s="17">
        <v>4.2539148831853502E-2</v>
      </c>
      <c r="BP639" s="17"/>
      <c r="BQ639" s="17">
        <v>3.4053421515680402E-2</v>
      </c>
      <c r="BR639" s="17">
        <v>4.3372122572527802E-2</v>
      </c>
      <c r="BS639" s="17"/>
      <c r="BT639" s="17">
        <v>2.8500640626778002E-2</v>
      </c>
      <c r="BU639" s="17">
        <v>4.4301195809844797E-2</v>
      </c>
      <c r="BV639" s="17"/>
      <c r="BW639" s="17">
        <v>3.2142585802983403E-2</v>
      </c>
      <c r="BX639" s="17">
        <v>4.8786652383778099E-2</v>
      </c>
      <c r="BY639" s="17"/>
      <c r="BZ639" s="17">
        <v>3.2142585802983403E-2</v>
      </c>
      <c r="CA639" s="17">
        <v>4.8786652383778099E-2</v>
      </c>
    </row>
    <row r="640" spans="2:79" x14ac:dyDescent="0.25">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c r="AD640" s="17"/>
      <c r="AE640" s="17"/>
      <c r="AF640" s="17"/>
      <c r="AG640" s="17"/>
      <c r="AH640" s="17"/>
      <c r="AI640" s="17"/>
      <c r="AJ640" s="17"/>
      <c r="AK640" s="17"/>
      <c r="AL640" s="17"/>
      <c r="AM640" s="17"/>
      <c r="AN640" s="17"/>
      <c r="AO640" s="17"/>
      <c r="AP640" s="17"/>
      <c r="AQ640" s="17"/>
      <c r="AR640" s="17"/>
      <c r="AS640" s="17"/>
      <c r="AT640" s="17"/>
      <c r="AU640" s="17"/>
      <c r="AV640" s="17"/>
      <c r="AW640" s="17"/>
      <c r="AX640" s="17"/>
      <c r="AY640" s="17"/>
      <c r="AZ640" s="17"/>
      <c r="BA640" s="17"/>
      <c r="BB640" s="17"/>
      <c r="BC640" s="17"/>
      <c r="BD640" s="17"/>
      <c r="BE640" s="17"/>
      <c r="BF640" s="17"/>
      <c r="BG640" s="17"/>
      <c r="BH640" s="17"/>
      <c r="BI640" s="17"/>
      <c r="BJ640" s="17"/>
      <c r="BK640" s="17"/>
      <c r="BL640" s="17"/>
      <c r="BM640" s="17"/>
      <c r="BN640" s="17"/>
      <c r="BO640" s="17"/>
      <c r="BP640" s="17"/>
      <c r="BQ640" s="17"/>
      <c r="BR640" s="17"/>
      <c r="BS640" s="17"/>
      <c r="BT640" s="17"/>
      <c r="BU640" s="17"/>
      <c r="BV640" s="17"/>
      <c r="BW640" s="17"/>
      <c r="BX640" s="17"/>
      <c r="BY640" s="17"/>
      <c r="BZ640" s="17"/>
      <c r="CA640" s="17"/>
    </row>
    <row r="641" spans="2:79" x14ac:dyDescent="0.25">
      <c r="B641" s="6" t="s">
        <v>336</v>
      </c>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c r="AD641" s="17"/>
      <c r="AE641" s="17"/>
      <c r="AF641" s="17"/>
      <c r="AG641" s="17"/>
      <c r="AH641" s="17"/>
      <c r="AI641" s="17"/>
      <c r="AJ641" s="17"/>
      <c r="AK641" s="17"/>
      <c r="AL641" s="17"/>
      <c r="AM641" s="17"/>
      <c r="AN641" s="17"/>
      <c r="AO641" s="17"/>
      <c r="AP641" s="17"/>
      <c r="AQ641" s="17"/>
      <c r="AR641" s="17"/>
      <c r="AS641" s="17"/>
      <c r="AT641" s="17"/>
      <c r="AU641" s="17"/>
      <c r="AV641" s="17"/>
      <c r="AW641" s="17"/>
      <c r="AX641" s="17"/>
      <c r="AY641" s="17"/>
      <c r="AZ641" s="17"/>
      <c r="BA641" s="17"/>
      <c r="BB641" s="17"/>
      <c r="BC641" s="17"/>
      <c r="BD641" s="17"/>
      <c r="BE641" s="17"/>
      <c r="BF641" s="17"/>
      <c r="BG641" s="17"/>
      <c r="BH641" s="17"/>
      <c r="BI641" s="17"/>
      <c r="BJ641" s="17"/>
      <c r="BK641" s="17"/>
      <c r="BL641" s="17"/>
      <c r="BM641" s="17"/>
      <c r="BN641" s="17"/>
      <c r="BO641" s="17"/>
      <c r="BP641" s="17"/>
      <c r="BQ641" s="17"/>
      <c r="BR641" s="17"/>
      <c r="BS641" s="17"/>
      <c r="BT641" s="17"/>
      <c r="BU641" s="17"/>
      <c r="BV641" s="17"/>
      <c r="BW641" s="17"/>
      <c r="BX641" s="17"/>
      <c r="BY641" s="17"/>
      <c r="BZ641" s="17"/>
      <c r="CA641" s="17"/>
    </row>
    <row r="642" spans="2:79" x14ac:dyDescent="0.25">
      <c r="B642" s="24" t="s">
        <v>77</v>
      </c>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c r="AD642" s="17"/>
      <c r="AE642" s="17"/>
      <c r="AF642" s="17"/>
      <c r="AG642" s="17"/>
      <c r="AH642" s="17"/>
      <c r="AI642" s="17"/>
      <c r="AJ642" s="17"/>
      <c r="AK642" s="17"/>
      <c r="AL642" s="17"/>
      <c r="AM642" s="17"/>
      <c r="AN642" s="17"/>
      <c r="AO642" s="17"/>
      <c r="AP642" s="17"/>
      <c r="AQ642" s="17"/>
      <c r="AR642" s="17"/>
      <c r="AS642" s="17"/>
      <c r="AT642" s="17"/>
      <c r="AU642" s="17"/>
      <c r="AV642" s="17"/>
      <c r="AW642" s="17"/>
      <c r="AX642" s="17"/>
      <c r="AY642" s="17"/>
      <c r="AZ642" s="17"/>
      <c r="BA642" s="17"/>
      <c r="BB642" s="17"/>
      <c r="BC642" s="17"/>
      <c r="BD642" s="17"/>
      <c r="BE642" s="17"/>
      <c r="BF642" s="17"/>
      <c r="BG642" s="17"/>
      <c r="BH642" s="17"/>
      <c r="BI642" s="17"/>
      <c r="BJ642" s="17"/>
      <c r="BK642" s="17"/>
      <c r="BL642" s="17"/>
      <c r="BM642" s="17"/>
      <c r="BN642" s="17"/>
      <c r="BO642" s="17"/>
      <c r="BP642" s="17"/>
      <c r="BQ642" s="17"/>
      <c r="BR642" s="17"/>
      <c r="BS642" s="17"/>
      <c r="BT642" s="17"/>
      <c r="BU642" s="17"/>
      <c r="BV642" s="17"/>
      <c r="BW642" s="17"/>
      <c r="BX642" s="17"/>
      <c r="BY642" s="17"/>
      <c r="BZ642" s="17"/>
      <c r="CA642" s="17"/>
    </row>
    <row r="643" spans="2:79" x14ac:dyDescent="0.25">
      <c r="B643" t="s">
        <v>315</v>
      </c>
      <c r="C643" s="17">
        <v>0.19937900003028</v>
      </c>
      <c r="D643" s="17">
        <v>0.23806216588508999</v>
      </c>
      <c r="E643" s="17">
        <v>0.17187875034942701</v>
      </c>
      <c r="F643" s="17">
        <v>0.30479998764960398</v>
      </c>
      <c r="G643" s="17">
        <v>0.12484380260163599</v>
      </c>
      <c r="H643" s="17">
        <v>0.16144492391193599</v>
      </c>
      <c r="I643" s="17">
        <v>0.21821766034339801</v>
      </c>
      <c r="J643" s="17">
        <v>0.197362273981151</v>
      </c>
      <c r="K643" s="17">
        <v>0.15889203095565099</v>
      </c>
      <c r="L643" s="17">
        <v>0.15885138329064499</v>
      </c>
      <c r="M643" s="17"/>
      <c r="N643" s="17">
        <v>0.20090811957052099</v>
      </c>
      <c r="O643" s="17">
        <v>0.17744822144588701</v>
      </c>
      <c r="P643" s="17">
        <v>0.19269878988431699</v>
      </c>
      <c r="Q643" s="17">
        <v>0.179731659355016</v>
      </c>
      <c r="R643" s="17"/>
      <c r="S643" s="17">
        <v>0.22588610561286901</v>
      </c>
      <c r="T643" s="17">
        <v>0.271870412921911</v>
      </c>
      <c r="U643" s="17">
        <v>0.20891497252986799</v>
      </c>
      <c r="V643" s="17">
        <v>0.18289211000845401</v>
      </c>
      <c r="W643" s="17">
        <v>0.192917683907884</v>
      </c>
      <c r="X643" s="17">
        <v>0.180797873924434</v>
      </c>
      <c r="Y643" s="17">
        <v>0.187632240374667</v>
      </c>
      <c r="Z643" s="17"/>
      <c r="AA643" s="17">
        <v>0.18834140552887099</v>
      </c>
      <c r="AB643" s="17">
        <v>0.20508761087015201</v>
      </c>
      <c r="AC643" s="17"/>
      <c r="AD643" s="17">
        <v>0.23055891928446401</v>
      </c>
      <c r="AE643" s="17">
        <v>0.133278896176799</v>
      </c>
      <c r="AF643" s="17">
        <v>0.18063919469025799</v>
      </c>
      <c r="AG643" s="17"/>
      <c r="AH643" s="17">
        <v>0.20416599795974599</v>
      </c>
      <c r="AI643" s="17">
        <v>0.19920186293146799</v>
      </c>
      <c r="AJ643" s="17"/>
      <c r="AK643" s="17">
        <v>0.18077910085035601</v>
      </c>
      <c r="AL643" s="17">
        <v>0.211838540859487</v>
      </c>
      <c r="AM643" s="17"/>
      <c r="AN643" s="17">
        <v>0.19941777793221499</v>
      </c>
      <c r="AO643" s="17">
        <v>0.179731659355016</v>
      </c>
      <c r="AP643" s="17"/>
      <c r="AQ643" s="17">
        <v>0.172053039313419</v>
      </c>
      <c r="AR643" s="17">
        <v>0.20646435139215399</v>
      </c>
      <c r="AS643" s="17"/>
      <c r="AT643" s="17">
        <v>0.201886030012354</v>
      </c>
      <c r="AU643" s="17">
        <v>0.20455343054649799</v>
      </c>
      <c r="AV643" s="17">
        <v>0.19361458715411201</v>
      </c>
      <c r="AW643" s="17">
        <v>0.103765105741925</v>
      </c>
      <c r="AX643" s="17"/>
      <c r="AY643" s="17">
        <v>0.16440919878691199</v>
      </c>
      <c r="AZ643" s="17">
        <v>0.20355871030065401</v>
      </c>
      <c r="BA643" s="17"/>
      <c r="BB643" s="17">
        <v>0.20601084584137</v>
      </c>
      <c r="BC643" s="17">
        <v>0.19793619466351001</v>
      </c>
      <c r="BD643" s="17"/>
      <c r="BE643" s="17">
        <v>0.16635961019545101</v>
      </c>
      <c r="BF643" s="17">
        <v>0.201884744083454</v>
      </c>
      <c r="BG643" s="17"/>
      <c r="BH643" s="17">
        <v>0.19915496340486299</v>
      </c>
      <c r="BI643" s="17">
        <v>0.19939636981165601</v>
      </c>
      <c r="BJ643" s="17"/>
      <c r="BK643" s="17">
        <v>0.25946600147726201</v>
      </c>
      <c r="BL643" s="17">
        <v>0.19553330704430899</v>
      </c>
      <c r="BM643" s="17"/>
      <c r="BN643" s="17">
        <v>0.317753022840294</v>
      </c>
      <c r="BO643" s="17">
        <v>0.19687173726983101</v>
      </c>
      <c r="BP643" s="17"/>
      <c r="BQ643" s="17">
        <v>0.19760767698030701</v>
      </c>
      <c r="BR643" s="17">
        <v>0.19942435248565099</v>
      </c>
      <c r="BS643" s="17"/>
      <c r="BT643" s="17">
        <v>0.19739801063656001</v>
      </c>
      <c r="BU643" s="17">
        <v>0.199536207494909</v>
      </c>
      <c r="BV643" s="17"/>
      <c r="BW643" s="17">
        <v>0.18838853246439599</v>
      </c>
      <c r="BX643" s="17">
        <v>0.20502286378211301</v>
      </c>
      <c r="BY643" s="17"/>
      <c r="BZ643" s="17">
        <v>0.18838853246439599</v>
      </c>
      <c r="CA643" s="17">
        <v>0.20502286378211301</v>
      </c>
    </row>
    <row r="644" spans="2:79" x14ac:dyDescent="0.25">
      <c r="B644" t="s">
        <v>316</v>
      </c>
      <c r="C644" s="17">
        <v>0.106336001118203</v>
      </c>
      <c r="D644" s="17">
        <v>0.10179942817479901</v>
      </c>
      <c r="E644" s="17">
        <v>0.11330435660961601</v>
      </c>
      <c r="F644" s="17">
        <v>9.5843366896189094E-2</v>
      </c>
      <c r="G644" s="17">
        <v>8.87528271687337E-2</v>
      </c>
      <c r="H644" s="17">
        <v>0.110442978792265</v>
      </c>
      <c r="I644" s="17">
        <v>0.145249196199629</v>
      </c>
      <c r="J644" s="17">
        <v>4.6444358398064302E-2</v>
      </c>
      <c r="K644" s="17">
        <v>0.16048908864891601</v>
      </c>
      <c r="L644" s="17">
        <v>9.6734279291382799E-2</v>
      </c>
      <c r="M644" s="17"/>
      <c r="N644" s="17">
        <v>9.5999014281963002E-2</v>
      </c>
      <c r="O644" s="17">
        <v>0.22034418124418001</v>
      </c>
      <c r="P644" s="17">
        <v>0.326728474952171</v>
      </c>
      <c r="Q644" s="17">
        <v>0.41877133225513102</v>
      </c>
      <c r="R644" s="17"/>
      <c r="S644" s="17">
        <v>9.4938876249006293E-2</v>
      </c>
      <c r="T644" s="17">
        <v>0.137912763119654</v>
      </c>
      <c r="U644" s="17">
        <v>0.17497870441760399</v>
      </c>
      <c r="V644" s="17">
        <v>9.4690213580647997E-2</v>
      </c>
      <c r="W644" s="17">
        <v>0.13818640416505201</v>
      </c>
      <c r="X644" s="17">
        <v>0.121856146017207</v>
      </c>
      <c r="Y644" s="17">
        <v>0.124896329589537</v>
      </c>
      <c r="Z644" s="17"/>
      <c r="AA644" s="17">
        <v>0.223695731258197</v>
      </c>
      <c r="AB644" s="17">
        <v>4.5637899955305303E-2</v>
      </c>
      <c r="AC644" s="17"/>
      <c r="AD644" s="17">
        <v>0.27484619892380402</v>
      </c>
      <c r="AE644" s="17">
        <v>0.29952616529571802</v>
      </c>
      <c r="AF644" s="17">
        <v>0.176872055578537</v>
      </c>
      <c r="AG644" s="17"/>
      <c r="AH644" s="17">
        <v>0.35565138102687799</v>
      </c>
      <c r="AI644" s="17">
        <v>9.7110385453262907E-2</v>
      </c>
      <c r="AJ644" s="17"/>
      <c r="AK644" s="17">
        <v>9.8371300431357098E-2</v>
      </c>
      <c r="AL644" s="17">
        <v>0.11167132645734699</v>
      </c>
      <c r="AM644" s="17"/>
      <c r="AN644" s="17">
        <v>0.105719348369519</v>
      </c>
      <c r="AO644" s="17">
        <v>0.41877133225513102</v>
      </c>
      <c r="AP644" s="17"/>
      <c r="AQ644" s="17">
        <v>0.20099450280771</v>
      </c>
      <c r="AR644" s="17">
        <v>8.1791987796658097E-2</v>
      </c>
      <c r="AS644" s="17"/>
      <c r="AT644" s="17">
        <v>2.62505022843274E-2</v>
      </c>
      <c r="AU644" s="17">
        <v>7.8892229437216105E-2</v>
      </c>
      <c r="AV644" s="17">
        <v>0.24694950733458201</v>
      </c>
      <c r="AW644" s="17">
        <v>0.78098586043148399</v>
      </c>
      <c r="AX644" s="17"/>
      <c r="AY644" s="17">
        <v>0.227146890690401</v>
      </c>
      <c r="AZ644" s="17">
        <v>9.1896270322945395E-2</v>
      </c>
      <c r="BA644" s="17"/>
      <c r="BB644" s="17">
        <v>0.123967724274072</v>
      </c>
      <c r="BC644" s="17">
        <v>0.10248124619575701</v>
      </c>
      <c r="BD644" s="17"/>
      <c r="BE644" s="17">
        <v>0.16487110624639301</v>
      </c>
      <c r="BF644" s="17">
        <v>0.10189394472919699</v>
      </c>
      <c r="BG644" s="17"/>
      <c r="BH644" s="17">
        <v>0.134691053516931</v>
      </c>
      <c r="BI644" s="17">
        <v>0.104137605832822</v>
      </c>
      <c r="BJ644" s="17"/>
      <c r="BK644" s="17">
        <v>0.16104177546649501</v>
      </c>
      <c r="BL644" s="17">
        <v>0.102834717851656</v>
      </c>
      <c r="BM644" s="17"/>
      <c r="BN644" s="17">
        <v>0.20441685924262501</v>
      </c>
      <c r="BO644" s="17">
        <v>0.10425856489317099</v>
      </c>
      <c r="BP644" s="17"/>
      <c r="BQ644" s="17">
        <v>0.33881919240873898</v>
      </c>
      <c r="BR644" s="17">
        <v>0.100383567112654</v>
      </c>
      <c r="BS644" s="17"/>
      <c r="BT644" s="17">
        <v>0.20001600878804701</v>
      </c>
      <c r="BU644" s="17">
        <v>9.8901737947025503E-2</v>
      </c>
      <c r="BV644" s="17"/>
      <c r="BW644" s="17">
        <v>0.222543450392263</v>
      </c>
      <c r="BX644" s="17">
        <v>4.6660741014925199E-2</v>
      </c>
      <c r="BY644" s="17"/>
      <c r="BZ644" s="17">
        <v>0.222543450392263</v>
      </c>
      <c r="CA644" s="17">
        <v>4.6660741014925199E-2</v>
      </c>
    </row>
    <row r="645" spans="2:79" x14ac:dyDescent="0.25">
      <c r="B645" t="s">
        <v>317</v>
      </c>
      <c r="C645" s="17">
        <v>0.60460362274076496</v>
      </c>
      <c r="D645" s="17">
        <v>0.61067234014814897</v>
      </c>
      <c r="E645" s="17">
        <v>0.61631779925022301</v>
      </c>
      <c r="F645" s="17">
        <v>0.48908282812607801</v>
      </c>
      <c r="G645" s="17">
        <v>0.72415220595570096</v>
      </c>
      <c r="H645" s="17">
        <v>0.58726135267493895</v>
      </c>
      <c r="I645" s="17">
        <v>0.59110943426917695</v>
      </c>
      <c r="J645" s="17">
        <v>0.65344381237545801</v>
      </c>
      <c r="K645" s="17">
        <v>0.51219319313620604</v>
      </c>
      <c r="L645" s="17">
        <v>0.64021868291219097</v>
      </c>
      <c r="M645" s="17"/>
      <c r="N645" s="17">
        <v>0.61770006030962799</v>
      </c>
      <c r="O645" s="17">
        <v>0.45834672104284602</v>
      </c>
      <c r="P645" s="17">
        <v>0.32759488982935903</v>
      </c>
      <c r="Q645" s="17">
        <v>0.25310495738445199</v>
      </c>
      <c r="R645" s="17"/>
      <c r="S645" s="17">
        <v>0.57528050460490798</v>
      </c>
      <c r="T645" s="17">
        <v>0.51596607698177799</v>
      </c>
      <c r="U645" s="17">
        <v>0.50964131071273799</v>
      </c>
      <c r="V645" s="17">
        <v>0.66016370334874597</v>
      </c>
      <c r="W645" s="17">
        <v>0.60719316722630801</v>
      </c>
      <c r="X645" s="17">
        <v>0.61483154712391996</v>
      </c>
      <c r="Y645" s="17">
        <v>0.61702506677080804</v>
      </c>
      <c r="Z645" s="17"/>
      <c r="AA645" s="17">
        <v>0.50909105402981103</v>
      </c>
      <c r="AB645" s="17">
        <v>0.65400243740257602</v>
      </c>
      <c r="AC645" s="17"/>
      <c r="AD645" s="17">
        <v>0.43641814281066799</v>
      </c>
      <c r="AE645" s="17">
        <v>0.52316089992960801</v>
      </c>
      <c r="AF645" s="17">
        <v>0.55690177647949002</v>
      </c>
      <c r="AG645" s="17"/>
      <c r="AH645" s="17">
        <v>0.41062708547104898</v>
      </c>
      <c r="AI645" s="17">
        <v>0.61178149111584101</v>
      </c>
      <c r="AJ645" s="17"/>
      <c r="AK645" s="17">
        <v>0.597599324872638</v>
      </c>
      <c r="AL645" s="17">
        <v>0.60929560168235297</v>
      </c>
      <c r="AM645" s="17"/>
      <c r="AN645" s="17">
        <v>0.60529737468412603</v>
      </c>
      <c r="AO645" s="17">
        <v>0.25310495738445199</v>
      </c>
      <c r="AP645" s="17"/>
      <c r="AQ645" s="17">
        <v>0.53018787378292898</v>
      </c>
      <c r="AR645" s="17">
        <v>0.62389889047852198</v>
      </c>
      <c r="AS645" s="17"/>
      <c r="AT645" s="17">
        <v>0.69280510664603701</v>
      </c>
      <c r="AU645" s="17">
        <v>0.608202400880134</v>
      </c>
      <c r="AV645" s="17">
        <v>0.477367217341788</v>
      </c>
      <c r="AW645" s="17">
        <v>0.110755201766256</v>
      </c>
      <c r="AX645" s="17"/>
      <c r="AY645" s="17">
        <v>0.56093201133304105</v>
      </c>
      <c r="AZ645" s="17">
        <v>0.60982340312940098</v>
      </c>
      <c r="BA645" s="17"/>
      <c r="BB645" s="17">
        <v>0.56237577697504204</v>
      </c>
      <c r="BC645" s="17">
        <v>0.61381540200951901</v>
      </c>
      <c r="BD645" s="17"/>
      <c r="BE645" s="17">
        <v>0.608568940692501</v>
      </c>
      <c r="BF645" s="17">
        <v>0.60430270646320206</v>
      </c>
      <c r="BG645" s="17"/>
      <c r="BH645" s="17">
        <v>0.51900790606057301</v>
      </c>
      <c r="BI645" s="17">
        <v>0.61123994339898502</v>
      </c>
      <c r="BJ645" s="17"/>
      <c r="BK645" s="17">
        <v>0.48276365534674798</v>
      </c>
      <c r="BL645" s="17">
        <v>0.61240163390348801</v>
      </c>
      <c r="BM645" s="17"/>
      <c r="BN645" s="17">
        <v>0.37466697556068901</v>
      </c>
      <c r="BO645" s="17">
        <v>0.60947387703348699</v>
      </c>
      <c r="BP645" s="17"/>
      <c r="BQ645" s="17">
        <v>0.39811846791993799</v>
      </c>
      <c r="BR645" s="17">
        <v>0.60989041035914604</v>
      </c>
      <c r="BS645" s="17"/>
      <c r="BT645" s="17">
        <v>0.54598691877280703</v>
      </c>
      <c r="BU645" s="17">
        <v>0.60925533033947299</v>
      </c>
      <c r="BV645" s="17"/>
      <c r="BW645" s="17">
        <v>0.51034840507978196</v>
      </c>
      <c r="BX645" s="17">
        <v>0.65300589527275399</v>
      </c>
      <c r="BY645" s="17"/>
      <c r="BZ645" s="17">
        <v>0.51034840507978196</v>
      </c>
      <c r="CA645" s="17">
        <v>0.65300589527275399</v>
      </c>
    </row>
    <row r="646" spans="2:79" x14ac:dyDescent="0.25">
      <c r="B646" t="s">
        <v>75</v>
      </c>
      <c r="C646" s="17">
        <v>8.9681376110751498E-2</v>
      </c>
      <c r="D646" s="17">
        <v>4.9466065791962402E-2</v>
      </c>
      <c r="E646" s="17">
        <v>9.8499093790734502E-2</v>
      </c>
      <c r="F646" s="17">
        <v>0.11027381732812901</v>
      </c>
      <c r="G646" s="17">
        <v>6.2251164273928697E-2</v>
      </c>
      <c r="H646" s="17">
        <v>0.140850744620861</v>
      </c>
      <c r="I646" s="17">
        <v>4.5423709187795702E-2</v>
      </c>
      <c r="J646" s="17">
        <v>0.102749555245326</v>
      </c>
      <c r="K646" s="17">
        <v>0.16842568725922699</v>
      </c>
      <c r="L646" s="17">
        <v>0.104195654505781</v>
      </c>
      <c r="M646" s="17"/>
      <c r="N646" s="17">
        <v>8.53928058378879E-2</v>
      </c>
      <c r="O646" s="17">
        <v>0.14386087626708599</v>
      </c>
      <c r="P646" s="17">
        <v>0.15297784533415201</v>
      </c>
      <c r="Q646" s="17">
        <v>0.14839205100540101</v>
      </c>
      <c r="R646" s="17"/>
      <c r="S646" s="17">
        <v>0.10389451353321601</v>
      </c>
      <c r="T646" s="17">
        <v>7.4250746976658094E-2</v>
      </c>
      <c r="U646" s="17">
        <v>0.10646501233979</v>
      </c>
      <c r="V646" s="17">
        <v>6.2253973062152197E-2</v>
      </c>
      <c r="W646" s="17">
        <v>6.17027447007567E-2</v>
      </c>
      <c r="X646" s="17">
        <v>8.2514432934437706E-2</v>
      </c>
      <c r="Y646" s="17">
        <v>7.0446363264988002E-2</v>
      </c>
      <c r="Z646" s="17"/>
      <c r="AA646" s="17">
        <v>7.8871809183120797E-2</v>
      </c>
      <c r="AB646" s="17">
        <v>9.5272051771966695E-2</v>
      </c>
      <c r="AC646" s="17"/>
      <c r="AD646" s="17">
        <v>5.8176738981064E-2</v>
      </c>
      <c r="AE646" s="17">
        <v>4.4034038597875101E-2</v>
      </c>
      <c r="AF646" s="17">
        <v>8.5586973251714604E-2</v>
      </c>
      <c r="AG646" s="17"/>
      <c r="AH646" s="17">
        <v>2.95555355423275E-2</v>
      </c>
      <c r="AI646" s="17">
        <v>9.1906260499427905E-2</v>
      </c>
      <c r="AJ646" s="17"/>
      <c r="AK646" s="17">
        <v>0.123250273845648</v>
      </c>
      <c r="AL646" s="17">
        <v>6.7194531000812296E-2</v>
      </c>
      <c r="AM646" s="17"/>
      <c r="AN646" s="17">
        <v>8.9565499014140307E-2</v>
      </c>
      <c r="AO646" s="17">
        <v>0.14839205100540101</v>
      </c>
      <c r="AP646" s="17"/>
      <c r="AQ646" s="17">
        <v>9.6764584095941797E-2</v>
      </c>
      <c r="AR646" s="17">
        <v>8.7844770332666799E-2</v>
      </c>
      <c r="AS646" s="17"/>
      <c r="AT646" s="17">
        <v>7.9058361057281604E-2</v>
      </c>
      <c r="AU646" s="17">
        <v>0.108351939136151</v>
      </c>
      <c r="AV646" s="17">
        <v>8.2068688169517207E-2</v>
      </c>
      <c r="AW646" s="17">
        <v>4.4938320603351402E-3</v>
      </c>
      <c r="AX646" s="17"/>
      <c r="AY646" s="17">
        <v>4.75118991896454E-2</v>
      </c>
      <c r="AZ646" s="17">
        <v>9.4721616246999402E-2</v>
      </c>
      <c r="BA646" s="17"/>
      <c r="BB646" s="17">
        <v>0.107645652909516</v>
      </c>
      <c r="BC646" s="17">
        <v>8.5767157131213606E-2</v>
      </c>
      <c r="BD646" s="17"/>
      <c r="BE646" s="17">
        <v>6.0200342865654101E-2</v>
      </c>
      <c r="BF646" s="17">
        <v>9.1918604724146799E-2</v>
      </c>
      <c r="BG646" s="17"/>
      <c r="BH646" s="17">
        <v>0.14714607701763299</v>
      </c>
      <c r="BI646" s="17">
        <v>8.5226080956537303E-2</v>
      </c>
      <c r="BJ646" s="17"/>
      <c r="BK646" s="17">
        <v>9.6728567709494298E-2</v>
      </c>
      <c r="BL646" s="17">
        <v>8.9230341200547306E-2</v>
      </c>
      <c r="BM646" s="17"/>
      <c r="BN646" s="17">
        <v>0.103163142356392</v>
      </c>
      <c r="BO646" s="17">
        <v>8.9395820803511203E-2</v>
      </c>
      <c r="BP646" s="17"/>
      <c r="BQ646" s="17">
        <v>6.5454662691015894E-2</v>
      </c>
      <c r="BR646" s="17">
        <v>9.0301670042548507E-2</v>
      </c>
      <c r="BS646" s="17"/>
      <c r="BT646" s="17">
        <v>5.6599061802586198E-2</v>
      </c>
      <c r="BU646" s="17">
        <v>9.2306724218592096E-2</v>
      </c>
      <c r="BV646" s="17"/>
      <c r="BW646" s="17">
        <v>7.8719612063559596E-2</v>
      </c>
      <c r="BX646" s="17">
        <v>9.5310499930208403E-2</v>
      </c>
      <c r="BY646" s="17"/>
      <c r="BZ646" s="17">
        <v>7.8719612063559596E-2</v>
      </c>
      <c r="CA646" s="17">
        <v>9.5310499930208403E-2</v>
      </c>
    </row>
    <row r="647" spans="2:79" x14ac:dyDescent="0.25">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c r="AK647" s="17"/>
      <c r="AL647" s="17"/>
      <c r="AM647" s="17"/>
      <c r="AN647" s="17"/>
      <c r="AO647" s="17"/>
      <c r="AP647" s="17"/>
      <c r="AQ647" s="17"/>
      <c r="AR647" s="17"/>
      <c r="AS647" s="17"/>
      <c r="AT647" s="17"/>
      <c r="AU647" s="17"/>
      <c r="AV647" s="17"/>
      <c r="AW647" s="17"/>
      <c r="AX647" s="17"/>
      <c r="AY647" s="17"/>
      <c r="AZ647" s="17"/>
      <c r="BA647" s="17"/>
      <c r="BB647" s="17"/>
      <c r="BC647" s="17"/>
      <c r="BD647" s="17"/>
      <c r="BE647" s="17"/>
      <c r="BF647" s="17"/>
      <c r="BG647" s="17"/>
      <c r="BH647" s="17"/>
      <c r="BI647" s="17"/>
      <c r="BJ647" s="17"/>
      <c r="BK647" s="17"/>
      <c r="BL647" s="17"/>
      <c r="BM647" s="17"/>
      <c r="BN647" s="17"/>
      <c r="BO647" s="17"/>
      <c r="BP647" s="17"/>
      <c r="BQ647" s="17"/>
      <c r="BR647" s="17"/>
      <c r="BS647" s="17"/>
      <c r="BT647" s="17"/>
      <c r="BU647" s="17"/>
      <c r="BV647" s="17"/>
      <c r="BW647" s="17"/>
      <c r="BX647" s="17"/>
      <c r="BY647" s="17"/>
      <c r="BZ647" s="17"/>
      <c r="CA647" s="17"/>
    </row>
    <row r="648" spans="2:79" x14ac:dyDescent="0.25">
      <c r="B648" s="6" t="s">
        <v>341</v>
      </c>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c r="AD648" s="17"/>
      <c r="AE648" s="17"/>
      <c r="AF648" s="17"/>
      <c r="AG648" s="17"/>
      <c r="AH648" s="17"/>
      <c r="AI648" s="17"/>
      <c r="AJ648" s="17"/>
      <c r="AK648" s="17"/>
      <c r="AL648" s="17"/>
      <c r="AM648" s="17"/>
      <c r="AN648" s="17"/>
      <c r="AO648" s="17"/>
      <c r="AP648" s="17"/>
      <c r="AQ648" s="17"/>
      <c r="AR648" s="17"/>
      <c r="AS648" s="17"/>
      <c r="AT648" s="17"/>
      <c r="AU648" s="17"/>
      <c r="AV648" s="17"/>
      <c r="AW648" s="17"/>
      <c r="AX648" s="17"/>
      <c r="AY648" s="17"/>
      <c r="AZ648" s="17"/>
      <c r="BA648" s="17"/>
      <c r="BB648" s="17"/>
      <c r="BC648" s="17"/>
      <c r="BD648" s="17"/>
      <c r="BE648" s="17"/>
      <c r="BF648" s="17"/>
      <c r="BG648" s="17"/>
      <c r="BH648" s="17"/>
      <c r="BI648" s="17"/>
      <c r="BJ648" s="17"/>
      <c r="BK648" s="17"/>
      <c r="BL648" s="17"/>
      <c r="BM648" s="17"/>
      <c r="BN648" s="17"/>
      <c r="BO648" s="17"/>
      <c r="BP648" s="17"/>
      <c r="BQ648" s="17"/>
      <c r="BR648" s="17"/>
      <c r="BS648" s="17"/>
      <c r="BT648" s="17"/>
      <c r="BU648" s="17"/>
      <c r="BV648" s="17"/>
      <c r="BW648" s="17"/>
      <c r="BX648" s="17"/>
      <c r="BY648" s="17"/>
      <c r="BZ648" s="17"/>
      <c r="CA648" s="17"/>
    </row>
    <row r="649" spans="2:79" x14ac:dyDescent="0.25">
      <c r="B649" s="24" t="s">
        <v>683</v>
      </c>
      <c r="C649" s="17" t="s">
        <v>342</v>
      </c>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17"/>
      <c r="AF649" s="17"/>
      <c r="AG649" s="17"/>
      <c r="AH649" s="17"/>
      <c r="AI649" s="17"/>
      <c r="AJ649" s="17"/>
      <c r="AK649" s="17"/>
      <c r="AL649" s="17"/>
      <c r="AM649" s="17"/>
      <c r="AN649" s="17"/>
      <c r="AO649" s="17"/>
      <c r="AP649" s="17"/>
      <c r="AQ649" s="17"/>
      <c r="AR649" s="17"/>
      <c r="AS649" s="17"/>
      <c r="AT649" s="17"/>
      <c r="AU649" s="17"/>
      <c r="AV649" s="17"/>
      <c r="AW649" s="17"/>
      <c r="AX649" s="17"/>
      <c r="AY649" s="17"/>
      <c r="AZ649" s="17"/>
      <c r="BA649" s="17"/>
      <c r="BB649" s="17"/>
      <c r="BC649" s="17"/>
      <c r="BD649" s="17"/>
      <c r="BE649" s="17"/>
      <c r="BF649" s="17"/>
      <c r="BG649" s="17"/>
      <c r="BH649" s="17"/>
      <c r="BI649" s="17"/>
      <c r="BJ649" s="17"/>
      <c r="BK649" s="17"/>
      <c r="BL649" s="17"/>
      <c r="BM649" s="17"/>
      <c r="BN649" s="17"/>
      <c r="BO649" s="17"/>
      <c r="BP649" s="17"/>
      <c r="BQ649" s="17"/>
      <c r="BR649" s="17"/>
      <c r="BS649" s="17"/>
      <c r="BT649" s="17"/>
      <c r="BU649" s="17"/>
      <c r="BV649" s="17"/>
      <c r="BW649" s="17"/>
      <c r="BX649" s="17"/>
      <c r="BY649" s="17"/>
      <c r="BZ649" s="17"/>
      <c r="CA649" s="17"/>
    </row>
    <row r="650" spans="2:79" x14ac:dyDescent="0.25">
      <c r="B650" t="s">
        <v>337</v>
      </c>
      <c r="C650" s="17">
        <v>0.47661817030097298</v>
      </c>
      <c r="D650" s="17">
        <v>0.41615003854302002</v>
      </c>
      <c r="E650" s="17">
        <v>0.54017579226596601</v>
      </c>
      <c r="F650" s="17">
        <v>0.49344300094485399</v>
      </c>
      <c r="G650" s="17">
        <v>0.54907015443551999</v>
      </c>
      <c r="H650" s="17">
        <v>0.42155912519184602</v>
      </c>
      <c r="I650" s="17">
        <v>0.44419534506034403</v>
      </c>
      <c r="J650" s="17">
        <v>0.50198423925017499</v>
      </c>
      <c r="K650" s="17">
        <v>0.42662180595813898</v>
      </c>
      <c r="L650" s="17">
        <v>0.556227650324843</v>
      </c>
      <c r="M650" s="17"/>
      <c r="N650" s="17">
        <v>0.47070888513590797</v>
      </c>
      <c r="O650" s="17">
        <v>0.52212504939687598</v>
      </c>
      <c r="P650" s="17">
        <v>0.59962571780116602</v>
      </c>
      <c r="Q650" s="17">
        <v>0.58957214833161098</v>
      </c>
      <c r="R650" s="17"/>
      <c r="S650" s="17">
        <v>0.45904354390201602</v>
      </c>
      <c r="T650" s="17">
        <v>0.42525756326381298</v>
      </c>
      <c r="U650" s="17">
        <v>0.48173610506647901</v>
      </c>
      <c r="V650" s="17">
        <v>0.440847230411678</v>
      </c>
      <c r="W650" s="17">
        <v>0.50079185404275794</v>
      </c>
      <c r="X650" s="17">
        <v>0.539440860482298</v>
      </c>
      <c r="Y650" s="17">
        <v>0.62088673327895505</v>
      </c>
      <c r="Z650" s="17"/>
      <c r="AA650" s="17">
        <v>0.50715282147198204</v>
      </c>
      <c r="AB650" s="17">
        <v>0.4448475156626</v>
      </c>
      <c r="AC650" s="17"/>
      <c r="AD650" s="17">
        <v>0.50728301998118397</v>
      </c>
      <c r="AE650" s="17">
        <v>0.569248471148871</v>
      </c>
      <c r="AF650" s="17">
        <v>0.520194806492422</v>
      </c>
      <c r="AG650" s="17"/>
      <c r="AH650" s="17">
        <v>0.496852937940714</v>
      </c>
      <c r="AI650" s="17">
        <v>0.47535935741648699</v>
      </c>
      <c r="AJ650" s="17"/>
      <c r="AK650" s="17">
        <v>0.50359762181276602</v>
      </c>
      <c r="AL650" s="17">
        <v>0.45705494983869999</v>
      </c>
      <c r="AM650" s="17"/>
      <c r="AN650" s="17">
        <v>0.47627814061580198</v>
      </c>
      <c r="AO650" s="17">
        <v>0.58957214833161098</v>
      </c>
      <c r="AP650" s="17"/>
      <c r="AQ650" s="17">
        <v>0.50392582563361499</v>
      </c>
      <c r="AR650" s="17">
        <v>0.46653675745637002</v>
      </c>
      <c r="AS650" s="17"/>
      <c r="AT650" s="17">
        <v>0.42894235809801001</v>
      </c>
      <c r="AU650" s="17">
        <v>0.48725443896345599</v>
      </c>
      <c r="AV650" s="17">
        <v>0.47908465515854598</v>
      </c>
      <c r="AW650" s="17">
        <v>0.58078233444591398</v>
      </c>
      <c r="AX650" s="17"/>
      <c r="AY650" s="17">
        <v>0.53186882356087395</v>
      </c>
      <c r="AZ650" s="17">
        <v>0.46779755984729499</v>
      </c>
      <c r="BA650" s="17"/>
      <c r="BB650" s="17">
        <v>0.38981786573681998</v>
      </c>
      <c r="BC650" s="17">
        <v>0.49496936591251101</v>
      </c>
      <c r="BD650" s="17"/>
      <c r="BE650" s="17">
        <v>0.47725100378794699</v>
      </c>
      <c r="BF650" s="17">
        <v>0.47656740140798498</v>
      </c>
      <c r="BG650" s="17"/>
      <c r="BH650" s="17">
        <v>0.41646839042877198</v>
      </c>
      <c r="BI650" s="17">
        <v>0.48147359094431702</v>
      </c>
      <c r="BJ650" s="17"/>
      <c r="BK650" s="17">
        <v>0.56717738588117494</v>
      </c>
      <c r="BL650" s="17">
        <v>0.47011511757570301</v>
      </c>
      <c r="BM650" s="17"/>
      <c r="BN650" s="17">
        <v>0.30090457174000501</v>
      </c>
      <c r="BO650" s="17">
        <v>0.48204991662614699</v>
      </c>
      <c r="BP650" s="17"/>
      <c r="BQ650" s="17">
        <v>0.51533073306928301</v>
      </c>
      <c r="BR650" s="17">
        <v>0.475159874975007</v>
      </c>
      <c r="BS650" s="17"/>
      <c r="BT650" s="17">
        <v>0.59875486503370801</v>
      </c>
      <c r="BU650" s="17">
        <v>0.46535028217253899</v>
      </c>
      <c r="BV650" s="17"/>
      <c r="BW650" s="17">
        <v>0.50664494666087401</v>
      </c>
      <c r="BX650" s="17">
        <v>0.44569145765537299</v>
      </c>
      <c r="BY650" s="17"/>
      <c r="BZ650" s="17">
        <v>0.50664494666087401</v>
      </c>
      <c r="CA650" s="17">
        <v>0.44569145765537299</v>
      </c>
    </row>
    <row r="651" spans="2:79" x14ac:dyDescent="0.25">
      <c r="B651" t="s">
        <v>338</v>
      </c>
      <c r="C651" s="17">
        <v>0.42479500297776301</v>
      </c>
      <c r="D651" s="17">
        <v>0.470606313978366</v>
      </c>
      <c r="E651" s="17">
        <v>0.35615451807165999</v>
      </c>
      <c r="F651" s="17">
        <v>0.43272820022078501</v>
      </c>
      <c r="G651" s="17">
        <v>0.31909206597398099</v>
      </c>
      <c r="H651" s="17">
        <v>0.47805145032607599</v>
      </c>
      <c r="I651" s="17">
        <v>0.50011300933529501</v>
      </c>
      <c r="J651" s="17">
        <v>0.34945569588488001</v>
      </c>
      <c r="K651" s="17">
        <v>0.42120242997270402</v>
      </c>
      <c r="L651" s="17">
        <v>0.39474993017073701</v>
      </c>
      <c r="M651" s="17"/>
      <c r="N651" s="17">
        <v>0.42774804655083798</v>
      </c>
      <c r="O651" s="17">
        <v>0.41255519548187197</v>
      </c>
      <c r="P651" s="17">
        <v>0.306855031406986</v>
      </c>
      <c r="Q651" s="17">
        <v>0.35794786168581499</v>
      </c>
      <c r="R651" s="17"/>
      <c r="S651" s="17">
        <v>0.42333528178940699</v>
      </c>
      <c r="T651" s="17">
        <v>0.48151630887169899</v>
      </c>
      <c r="U651" s="17">
        <v>0.44325014191709</v>
      </c>
      <c r="V651" s="17">
        <v>0.43848435854047102</v>
      </c>
      <c r="W651" s="17">
        <v>0.44224250678515897</v>
      </c>
      <c r="X651" s="17">
        <v>0.42264509334209099</v>
      </c>
      <c r="Y651" s="17">
        <v>0.29530742443362201</v>
      </c>
      <c r="Z651" s="17"/>
      <c r="AA651" s="17">
        <v>0.428406968584502</v>
      </c>
      <c r="AB651" s="17">
        <v>0.42103682964168299</v>
      </c>
      <c r="AC651" s="17"/>
      <c r="AD651" s="17">
        <v>0.43500146996132899</v>
      </c>
      <c r="AE651" s="17">
        <v>0.42430213203176798</v>
      </c>
      <c r="AF651" s="17">
        <v>0.40588254489043601</v>
      </c>
      <c r="AG651" s="17"/>
      <c r="AH651" s="17">
        <v>0.483473768580301</v>
      </c>
      <c r="AI651" s="17">
        <v>0.42114457380054998</v>
      </c>
      <c r="AJ651" s="17"/>
      <c r="AK651" s="17">
        <v>0.42128948337972</v>
      </c>
      <c r="AL651" s="17">
        <v>0.42733690983236999</v>
      </c>
      <c r="AM651" s="17"/>
      <c r="AN651" s="17">
        <v>0.42499623548682902</v>
      </c>
      <c r="AO651" s="17">
        <v>0.35794786168581499</v>
      </c>
      <c r="AP651" s="17"/>
      <c r="AQ651" s="17">
        <v>0.411391345504318</v>
      </c>
      <c r="AR651" s="17">
        <v>0.429743351818827</v>
      </c>
      <c r="AS651" s="17"/>
      <c r="AT651" s="17">
        <v>0.42278247644335698</v>
      </c>
      <c r="AU651" s="17">
        <v>0.41110085726232998</v>
      </c>
      <c r="AV651" s="17">
        <v>0.45408199926355702</v>
      </c>
      <c r="AW651" s="17">
        <v>0.38109993273665999</v>
      </c>
      <c r="AX651" s="17"/>
      <c r="AY651" s="17">
        <v>0.39920944570630001</v>
      </c>
      <c r="AZ651" s="17">
        <v>0.42887966479832601</v>
      </c>
      <c r="BA651" s="17"/>
      <c r="BB651" s="17">
        <v>0.49499499488545301</v>
      </c>
      <c r="BC651" s="17">
        <v>0.40994814168865501</v>
      </c>
      <c r="BD651" s="17"/>
      <c r="BE651" s="17">
        <v>0.40142396935164198</v>
      </c>
      <c r="BF651" s="17">
        <v>0.426669937742781</v>
      </c>
      <c r="BG651" s="17"/>
      <c r="BH651" s="17">
        <v>0.51295450159836398</v>
      </c>
      <c r="BI651" s="17">
        <v>0.41767857710856299</v>
      </c>
      <c r="BJ651" s="17"/>
      <c r="BK651" s="17">
        <v>0.37595773451938802</v>
      </c>
      <c r="BL651" s="17">
        <v>0.42830200477441399</v>
      </c>
      <c r="BM651" s="17"/>
      <c r="BN651" s="17">
        <v>0.40723798889561402</v>
      </c>
      <c r="BO651" s="17">
        <v>0.425337734146567</v>
      </c>
      <c r="BP651" s="17"/>
      <c r="BQ651" s="17">
        <v>0.437427140727288</v>
      </c>
      <c r="BR651" s="17">
        <v>0.42431915260466002</v>
      </c>
      <c r="BS651" s="17"/>
      <c r="BT651" s="17">
        <v>0.27611275983952899</v>
      </c>
      <c r="BU651" s="17">
        <v>0.43851188704796301</v>
      </c>
      <c r="BV651" s="17"/>
      <c r="BW651" s="17">
        <v>0.42885482239877698</v>
      </c>
      <c r="BX651" s="17">
        <v>0.42061350619896198</v>
      </c>
      <c r="BY651" s="17"/>
      <c r="BZ651" s="17">
        <v>0.42885482239877698</v>
      </c>
      <c r="CA651" s="17">
        <v>0.42061350619896198</v>
      </c>
    </row>
    <row r="652" spans="2:79" x14ac:dyDescent="0.25">
      <c r="B652" t="s">
        <v>339</v>
      </c>
      <c r="C652" s="17">
        <v>6.8259065188485998E-2</v>
      </c>
      <c r="D652" s="17">
        <v>9.3352657570883193E-2</v>
      </c>
      <c r="E652" s="17">
        <v>6.3038493817103206E-2</v>
      </c>
      <c r="F652" s="17">
        <v>5.1825868521495101E-2</v>
      </c>
      <c r="G652" s="17">
        <v>6.84545367557894E-2</v>
      </c>
      <c r="H652" s="17">
        <v>7.5991340211870095E-2</v>
      </c>
      <c r="I652" s="17">
        <v>5.2106376780915002E-2</v>
      </c>
      <c r="J652" s="17">
        <v>7.8174543141996594E-2</v>
      </c>
      <c r="K652" s="17">
        <v>0.12547137315586801</v>
      </c>
      <c r="L652" s="17">
        <v>2.0518412547935599E-2</v>
      </c>
      <c r="M652" s="17"/>
      <c r="N652" s="17">
        <v>6.9139080141591994E-2</v>
      </c>
      <c r="O652" s="17">
        <v>5.7734591767392103E-2</v>
      </c>
      <c r="P652" s="17">
        <v>7.2996987496522295E-2</v>
      </c>
      <c r="Q652" s="17">
        <v>4.22606324857705E-2</v>
      </c>
      <c r="R652" s="17"/>
      <c r="S652" s="17">
        <v>7.8986808020463303E-2</v>
      </c>
      <c r="T652" s="17">
        <v>6.89274347646716E-2</v>
      </c>
      <c r="U652" s="17">
        <v>4.7410925712136003E-2</v>
      </c>
      <c r="V652" s="17">
        <v>9.6642100096235001E-2</v>
      </c>
      <c r="W652" s="17">
        <v>3.79836333150953E-2</v>
      </c>
      <c r="X652" s="17">
        <v>2.2878357335185E-2</v>
      </c>
      <c r="Y652" s="17">
        <v>5.0476852268221802E-2</v>
      </c>
      <c r="Z652" s="17"/>
      <c r="AA652" s="17">
        <v>4.3632594251235099E-2</v>
      </c>
      <c r="AB652" s="17">
        <v>9.3882384044416303E-2</v>
      </c>
      <c r="AC652" s="17"/>
      <c r="AD652" s="17">
        <v>3.92512663472896E-2</v>
      </c>
      <c r="AE652" s="17">
        <v>4.7618969924152401E-3</v>
      </c>
      <c r="AF652" s="17">
        <v>4.7868676404525398E-2</v>
      </c>
      <c r="AG652" s="17"/>
      <c r="AH652" s="17">
        <v>5.8233766368165204E-3</v>
      </c>
      <c r="AI652" s="17">
        <v>7.2143214025771299E-2</v>
      </c>
      <c r="AJ652" s="17"/>
      <c r="AK652" s="17">
        <v>5.6331361518826298E-2</v>
      </c>
      <c r="AL652" s="17">
        <v>7.6908028878360707E-2</v>
      </c>
      <c r="AM652" s="17"/>
      <c r="AN652" s="17">
        <v>6.8337329265953595E-2</v>
      </c>
      <c r="AO652" s="17">
        <v>4.22606324857705E-2</v>
      </c>
      <c r="AP652" s="17"/>
      <c r="AQ652" s="17">
        <v>5.1568285353748397E-2</v>
      </c>
      <c r="AR652" s="17">
        <v>7.4420950570540004E-2</v>
      </c>
      <c r="AS652" s="17"/>
      <c r="AT652" s="17">
        <v>9.1967206610882105E-2</v>
      </c>
      <c r="AU652" s="17">
        <v>7.2673745558215999E-2</v>
      </c>
      <c r="AV652" s="17">
        <v>5.2501285256286001E-2</v>
      </c>
      <c r="AW652" s="17">
        <v>2.0184591672374901E-2</v>
      </c>
      <c r="AX652" s="17"/>
      <c r="AY652" s="17">
        <v>5.3232210449675098E-2</v>
      </c>
      <c r="AZ652" s="17">
        <v>7.0658060027000799E-2</v>
      </c>
      <c r="BA652" s="17"/>
      <c r="BB652" s="17">
        <v>6.7743216557400496E-2</v>
      </c>
      <c r="BC652" s="17">
        <v>6.8369945808817403E-2</v>
      </c>
      <c r="BD652" s="17"/>
      <c r="BE652" s="17">
        <v>7.0057010282750104E-2</v>
      </c>
      <c r="BF652" s="17">
        <v>6.8114825536241402E-2</v>
      </c>
      <c r="BG652" s="17"/>
      <c r="BH652" s="17">
        <v>5.5614637767316101E-2</v>
      </c>
      <c r="BI652" s="17">
        <v>6.9279750784583802E-2</v>
      </c>
      <c r="BJ652" s="17"/>
      <c r="BK652" s="17">
        <v>2.8577055700540799E-2</v>
      </c>
      <c r="BL652" s="17">
        <v>7.1108628298010304E-2</v>
      </c>
      <c r="BM652" s="17"/>
      <c r="BN652" s="17">
        <v>0.199388638921845</v>
      </c>
      <c r="BO652" s="17">
        <v>6.4205522457127101E-2</v>
      </c>
      <c r="BP652" s="17"/>
      <c r="BQ652" s="17">
        <v>4.4803497348584E-2</v>
      </c>
      <c r="BR652" s="17">
        <v>6.9142632240182605E-2</v>
      </c>
      <c r="BS652" s="17"/>
      <c r="BT652" s="17">
        <v>0.104902117011931</v>
      </c>
      <c r="BU652" s="17">
        <v>6.4878510232954503E-2</v>
      </c>
      <c r="BV652" s="17"/>
      <c r="BW652" s="17">
        <v>4.3639897718765697E-2</v>
      </c>
      <c r="BX652" s="17">
        <v>9.3616096818652905E-2</v>
      </c>
      <c r="BY652" s="17"/>
      <c r="BZ652" s="17">
        <v>4.3639897718765697E-2</v>
      </c>
      <c r="CA652" s="17">
        <v>9.3616096818652905E-2</v>
      </c>
    </row>
    <row r="653" spans="2:79" x14ac:dyDescent="0.25">
      <c r="B653" t="s">
        <v>340</v>
      </c>
      <c r="C653" s="17">
        <v>2.3921814939108301E-2</v>
      </c>
      <c r="D653" s="17">
        <v>8.4415270139335599E-3</v>
      </c>
      <c r="E653" s="17">
        <v>2.1998158830870099E-2</v>
      </c>
      <c r="F653" s="17">
        <v>2.2002930312865699E-2</v>
      </c>
      <c r="G653" s="17">
        <v>5.6046038317345302E-2</v>
      </c>
      <c r="H653" s="17">
        <v>2.4377193912523801E-2</v>
      </c>
      <c r="I653" s="17">
        <v>0</v>
      </c>
      <c r="J653" s="17">
        <v>7.0017557776213199E-2</v>
      </c>
      <c r="K653" s="17">
        <v>0</v>
      </c>
      <c r="L653" s="17">
        <v>2.8287813702292899E-2</v>
      </c>
      <c r="M653" s="17"/>
      <c r="N653" s="17">
        <v>2.5492367544954399E-2</v>
      </c>
      <c r="O653" s="17">
        <v>7.5851633538604598E-3</v>
      </c>
      <c r="P653" s="17">
        <v>1.2378043210069601E-2</v>
      </c>
      <c r="Q653" s="17">
        <v>5.4774645473290098E-3</v>
      </c>
      <c r="R653" s="17"/>
      <c r="S653" s="17">
        <v>3.2900128051053301E-2</v>
      </c>
      <c r="T653" s="17">
        <v>2.3917165756032099E-2</v>
      </c>
      <c r="U653" s="17">
        <v>2.76028273042952E-2</v>
      </c>
      <c r="V653" s="17">
        <v>2.4021570032560901E-2</v>
      </c>
      <c r="W653" s="17">
        <v>1.8847204052079101E-2</v>
      </c>
      <c r="X653" s="17">
        <v>1.52747610886886E-4</v>
      </c>
      <c r="Y653" s="17">
        <v>1.46436962322734E-2</v>
      </c>
      <c r="Z653" s="17"/>
      <c r="AA653" s="17">
        <v>1.6389926008595301E-2</v>
      </c>
      <c r="AB653" s="17">
        <v>3.1758585061215497E-2</v>
      </c>
      <c r="AC653" s="17"/>
      <c r="AD653" s="17">
        <v>1.81341066435146E-2</v>
      </c>
      <c r="AE653" s="17">
        <v>1.6874998269455299E-3</v>
      </c>
      <c r="AF653" s="17">
        <v>1.89824778532252E-2</v>
      </c>
      <c r="AG653" s="17"/>
      <c r="AH653" s="17">
        <v>1.3338558050678601E-2</v>
      </c>
      <c r="AI653" s="17">
        <v>2.4580203528894898E-2</v>
      </c>
      <c r="AJ653" s="17"/>
      <c r="AK653" s="17">
        <v>1.1988713807100799E-2</v>
      </c>
      <c r="AL653" s="17">
        <v>3.2574692412990103E-2</v>
      </c>
      <c r="AM653" s="17"/>
      <c r="AN653" s="17">
        <v>2.39773386733429E-2</v>
      </c>
      <c r="AO653" s="17">
        <v>5.4774645473290098E-3</v>
      </c>
      <c r="AP653" s="17"/>
      <c r="AQ653" s="17">
        <v>2.9548798737363598E-2</v>
      </c>
      <c r="AR653" s="17">
        <v>2.1844450696404599E-2</v>
      </c>
      <c r="AS653" s="17"/>
      <c r="AT653" s="17">
        <v>4.0059033186245402E-2</v>
      </c>
      <c r="AU653" s="17">
        <v>2.6765977190045101E-2</v>
      </c>
      <c r="AV653" s="17">
        <v>9.8082636334822504E-3</v>
      </c>
      <c r="AW653" s="17">
        <v>1.7933141145051901E-2</v>
      </c>
      <c r="AX653" s="17"/>
      <c r="AY653" s="17">
        <v>1.5390705978031299E-2</v>
      </c>
      <c r="AZ653" s="17">
        <v>2.5283782344807101E-2</v>
      </c>
      <c r="BA653" s="17"/>
      <c r="BB653" s="17">
        <v>3.04501269472255E-2</v>
      </c>
      <c r="BC653" s="17">
        <v>2.2543271797907102E-2</v>
      </c>
      <c r="BD653" s="17"/>
      <c r="BE653" s="17">
        <v>3.4067324766279501E-2</v>
      </c>
      <c r="BF653" s="17">
        <v>2.3107894194818498E-2</v>
      </c>
      <c r="BG653" s="17"/>
      <c r="BH653" s="17">
        <v>2.1424561853002001E-3</v>
      </c>
      <c r="BI653" s="17">
        <v>2.5679891998022002E-2</v>
      </c>
      <c r="BJ653" s="17"/>
      <c r="BK653" s="17">
        <v>2.80563118360432E-2</v>
      </c>
      <c r="BL653" s="17">
        <v>2.3624916924466999E-2</v>
      </c>
      <c r="BM653" s="17"/>
      <c r="BN653" s="17">
        <v>4.9519116015055598E-2</v>
      </c>
      <c r="BO653" s="17">
        <v>2.3130538411894101E-2</v>
      </c>
      <c r="BP653" s="17"/>
      <c r="BQ653" s="17">
        <v>2.43862885484496E-3</v>
      </c>
      <c r="BR653" s="17">
        <v>2.4731082722309498E-2</v>
      </c>
      <c r="BS653" s="17"/>
      <c r="BT653" s="17">
        <v>1.9875684544654399E-2</v>
      </c>
      <c r="BU653" s="17">
        <v>2.4295096242794599E-2</v>
      </c>
      <c r="BV653" s="17"/>
      <c r="BW653" s="17">
        <v>1.6441607969965299E-2</v>
      </c>
      <c r="BX653" s="17">
        <v>3.1626212130850997E-2</v>
      </c>
      <c r="BY653" s="17"/>
      <c r="BZ653" s="17">
        <v>1.6441607969965299E-2</v>
      </c>
      <c r="CA653" s="17">
        <v>3.1626212130850997E-2</v>
      </c>
    </row>
    <row r="654" spans="2:79" x14ac:dyDescent="0.25">
      <c r="B654" t="s">
        <v>103</v>
      </c>
      <c r="C654" s="17">
        <v>6.4059465936688303E-3</v>
      </c>
      <c r="D654" s="17">
        <v>1.1449462893797601E-2</v>
      </c>
      <c r="E654" s="17">
        <v>1.86330370144006E-2</v>
      </c>
      <c r="F654" s="17">
        <v>0</v>
      </c>
      <c r="G654" s="17">
        <v>7.33720451736439E-3</v>
      </c>
      <c r="H654" s="17">
        <v>2.0890357683986801E-5</v>
      </c>
      <c r="I654" s="17">
        <v>3.5852688234457499E-3</v>
      </c>
      <c r="J654" s="17">
        <v>3.6796394673446102E-4</v>
      </c>
      <c r="K654" s="17">
        <v>2.6704390913289501E-2</v>
      </c>
      <c r="L654" s="17">
        <v>2.1619325419092999E-4</v>
      </c>
      <c r="M654" s="17"/>
      <c r="N654" s="17">
        <v>6.9116206267084701E-3</v>
      </c>
      <c r="O654" s="17">
        <v>0</v>
      </c>
      <c r="P654" s="17">
        <v>8.1442200852562402E-3</v>
      </c>
      <c r="Q654" s="17">
        <v>4.7418929494745304E-3</v>
      </c>
      <c r="R654" s="17"/>
      <c r="S654" s="17">
        <v>5.7342382370603098E-3</v>
      </c>
      <c r="T654" s="17">
        <v>3.8152734378401698E-4</v>
      </c>
      <c r="U654" s="17">
        <v>0</v>
      </c>
      <c r="V654" s="17">
        <v>4.7409190550831998E-6</v>
      </c>
      <c r="W654" s="17">
        <v>1.34801804909065E-4</v>
      </c>
      <c r="X654" s="17">
        <v>1.48829412295395E-2</v>
      </c>
      <c r="Y654" s="17">
        <v>1.8685293786927602E-2</v>
      </c>
      <c r="Z654" s="17"/>
      <c r="AA654" s="17">
        <v>4.4176896836857701E-3</v>
      </c>
      <c r="AB654" s="17">
        <v>8.4746855900850807E-3</v>
      </c>
      <c r="AC654" s="17"/>
      <c r="AD654" s="17">
        <v>3.30137066682574E-4</v>
      </c>
      <c r="AE654" s="17">
        <v>0</v>
      </c>
      <c r="AF654" s="17">
        <v>7.0714943593913997E-3</v>
      </c>
      <c r="AG654" s="17"/>
      <c r="AH654" s="17">
        <v>5.1135879148951602E-4</v>
      </c>
      <c r="AI654" s="17">
        <v>6.7726512282971904E-3</v>
      </c>
      <c r="AJ654" s="17"/>
      <c r="AK654" s="17">
        <v>6.7928194815870899E-3</v>
      </c>
      <c r="AL654" s="17">
        <v>6.1254190375799496E-3</v>
      </c>
      <c r="AM654" s="17"/>
      <c r="AN654" s="17">
        <v>6.4109559580719996E-3</v>
      </c>
      <c r="AO654" s="17">
        <v>4.7418929494745304E-3</v>
      </c>
      <c r="AP654" s="17"/>
      <c r="AQ654" s="17">
        <v>3.5657447709545802E-3</v>
      </c>
      <c r="AR654" s="17">
        <v>7.4544894578579598E-3</v>
      </c>
      <c r="AS654" s="17"/>
      <c r="AT654" s="17">
        <v>1.6248925661505299E-2</v>
      </c>
      <c r="AU654" s="17">
        <v>2.2049810259526501E-3</v>
      </c>
      <c r="AV654" s="17">
        <v>4.5237966881278898E-3</v>
      </c>
      <c r="AW654" s="17">
        <v>0</v>
      </c>
      <c r="AX654" s="17"/>
      <c r="AY654" s="17">
        <v>2.98814305119065E-4</v>
      </c>
      <c r="AZ654" s="17">
        <v>7.3809329825714502E-3</v>
      </c>
      <c r="BA654" s="17"/>
      <c r="BB654" s="17">
        <v>1.6993795873101399E-2</v>
      </c>
      <c r="BC654" s="17">
        <v>4.1692747921092E-3</v>
      </c>
      <c r="BD654" s="17"/>
      <c r="BE654" s="17">
        <v>1.72006918113819E-2</v>
      </c>
      <c r="BF654" s="17">
        <v>5.5399411181736996E-3</v>
      </c>
      <c r="BG654" s="17"/>
      <c r="BH654" s="17">
        <v>1.2820014020247799E-2</v>
      </c>
      <c r="BI654" s="17">
        <v>5.8881891645148603E-3</v>
      </c>
      <c r="BJ654" s="17"/>
      <c r="BK654" s="17">
        <v>2.31512062852888E-4</v>
      </c>
      <c r="BL654" s="17">
        <v>6.84933242740617E-3</v>
      </c>
      <c r="BM654" s="17"/>
      <c r="BN654" s="17">
        <v>4.2949684427480102E-2</v>
      </c>
      <c r="BO654" s="17">
        <v>5.2762883582646303E-3</v>
      </c>
      <c r="BP654" s="17"/>
      <c r="BQ654" s="17">
        <v>0</v>
      </c>
      <c r="BR654" s="17">
        <v>6.6472574578409103E-3</v>
      </c>
      <c r="BS654" s="17"/>
      <c r="BT654" s="17">
        <v>3.5457357017782001E-4</v>
      </c>
      <c r="BU654" s="17">
        <v>6.9642243037487403E-3</v>
      </c>
      <c r="BV654" s="17"/>
      <c r="BW654" s="17">
        <v>4.4187252516183703E-3</v>
      </c>
      <c r="BX654" s="17">
        <v>8.4527271961604301E-3</v>
      </c>
      <c r="BY654" s="17"/>
      <c r="BZ654" s="17">
        <v>4.4187252516183703E-3</v>
      </c>
      <c r="CA654" s="17">
        <v>8.4527271961604301E-3</v>
      </c>
    </row>
    <row r="655" spans="2:79" x14ac:dyDescent="0.25">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c r="AD655" s="17"/>
      <c r="AE655" s="17"/>
      <c r="AF655" s="17"/>
      <c r="AG655" s="17"/>
      <c r="AH655" s="17"/>
      <c r="AI655" s="17"/>
      <c r="AJ655" s="17"/>
      <c r="AK655" s="17"/>
      <c r="AL655" s="17"/>
      <c r="AM655" s="17"/>
      <c r="AN655" s="17"/>
      <c r="AO655" s="17"/>
      <c r="AP655" s="17"/>
      <c r="AQ655" s="17"/>
      <c r="AR655" s="17"/>
      <c r="AS655" s="17"/>
      <c r="AT655" s="17"/>
      <c r="AU655" s="17"/>
      <c r="AV655" s="17"/>
      <c r="AW655" s="17"/>
      <c r="AX655" s="17"/>
      <c r="AY655" s="17"/>
      <c r="AZ655" s="17"/>
      <c r="BA655" s="17"/>
      <c r="BB655" s="17"/>
      <c r="BC655" s="17"/>
      <c r="BD655" s="17"/>
      <c r="BE655" s="17"/>
      <c r="BF655" s="17"/>
      <c r="BG655" s="17"/>
      <c r="BH655" s="17"/>
      <c r="BI655" s="17"/>
      <c r="BJ655" s="17"/>
      <c r="BK655" s="17"/>
      <c r="BL655" s="17"/>
      <c r="BM655" s="17"/>
      <c r="BN655" s="17"/>
      <c r="BO655" s="17"/>
      <c r="BP655" s="17"/>
      <c r="BQ655" s="17"/>
      <c r="BR655" s="17"/>
      <c r="BS655" s="17"/>
      <c r="BT655" s="17"/>
      <c r="BU655" s="17"/>
      <c r="BV655" s="17"/>
      <c r="BW655" s="17"/>
      <c r="BX655" s="17"/>
      <c r="BY655" s="17"/>
      <c r="BZ655" s="17"/>
      <c r="CA655" s="17"/>
    </row>
    <row r="656" spans="2:79" x14ac:dyDescent="0.25">
      <c r="B656" s="6" t="s">
        <v>343</v>
      </c>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c r="AF656" s="17"/>
      <c r="AG656" s="17"/>
      <c r="AH656" s="17"/>
      <c r="AI656" s="17"/>
      <c r="AJ656" s="17"/>
      <c r="AK656" s="17"/>
      <c r="AL656" s="17"/>
      <c r="AM656" s="17"/>
      <c r="AN656" s="17"/>
      <c r="AO656" s="17"/>
      <c r="AP656" s="17"/>
      <c r="AQ656" s="17"/>
      <c r="AR656" s="17"/>
      <c r="AS656" s="17"/>
      <c r="AT656" s="17"/>
      <c r="AU656" s="17"/>
      <c r="AV656" s="17"/>
      <c r="AW656" s="17"/>
      <c r="AX656" s="17"/>
      <c r="AY656" s="17"/>
      <c r="AZ656" s="17"/>
      <c r="BA656" s="17"/>
      <c r="BB656" s="17"/>
      <c r="BC656" s="17"/>
      <c r="BD656" s="17"/>
      <c r="BE656" s="17"/>
      <c r="BF656" s="17"/>
      <c r="BG656" s="17"/>
      <c r="BH656" s="17"/>
      <c r="BI656" s="17"/>
      <c r="BJ656" s="17"/>
      <c r="BK656" s="17"/>
      <c r="BL656" s="17"/>
      <c r="BM656" s="17"/>
      <c r="BN656" s="17"/>
      <c r="BO656" s="17"/>
      <c r="BP656" s="17"/>
      <c r="BQ656" s="17"/>
      <c r="BR656" s="17"/>
      <c r="BS656" s="17"/>
      <c r="BT656" s="17"/>
      <c r="BU656" s="17"/>
      <c r="BV656" s="17"/>
      <c r="BW656" s="17"/>
      <c r="BX656" s="17"/>
      <c r="BY656" s="17"/>
      <c r="BZ656" s="17"/>
      <c r="CA656" s="17"/>
    </row>
    <row r="657" spans="2:79" x14ac:dyDescent="0.25">
      <c r="B657" s="24" t="s">
        <v>684</v>
      </c>
      <c r="C657" s="17" t="s">
        <v>342</v>
      </c>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c r="AI657" s="17"/>
      <c r="AJ657" s="17"/>
      <c r="AK657" s="17"/>
      <c r="AL657" s="17"/>
      <c r="AM657" s="17"/>
      <c r="AN657" s="17"/>
      <c r="AO657" s="17"/>
      <c r="AP657" s="17"/>
      <c r="AQ657" s="17"/>
      <c r="AR657" s="17"/>
      <c r="AS657" s="17"/>
      <c r="AT657" s="17"/>
      <c r="AU657" s="17"/>
      <c r="AV657" s="17"/>
      <c r="AW657" s="17"/>
      <c r="AX657" s="17"/>
      <c r="AY657" s="17"/>
      <c r="AZ657" s="17"/>
      <c r="BA657" s="17"/>
      <c r="BB657" s="17"/>
      <c r="BC657" s="17"/>
      <c r="BD657" s="17"/>
      <c r="BE657" s="17"/>
      <c r="BF657" s="17"/>
      <c r="BG657" s="17"/>
      <c r="BH657" s="17"/>
      <c r="BI657" s="17"/>
      <c r="BJ657" s="17"/>
      <c r="BK657" s="17"/>
      <c r="BL657" s="17"/>
      <c r="BM657" s="17"/>
      <c r="BN657" s="17"/>
      <c r="BO657" s="17"/>
      <c r="BP657" s="17"/>
      <c r="BQ657" s="17"/>
      <c r="BR657" s="17"/>
      <c r="BS657" s="17"/>
      <c r="BT657" s="17"/>
      <c r="BU657" s="17"/>
      <c r="BV657" s="17"/>
      <c r="BW657" s="17"/>
      <c r="BX657" s="17"/>
      <c r="BY657" s="17"/>
      <c r="BZ657" s="17"/>
      <c r="CA657" s="17"/>
    </row>
    <row r="658" spans="2:79" x14ac:dyDescent="0.25">
      <c r="B658" t="s">
        <v>337</v>
      </c>
      <c r="C658" s="17">
        <v>0.45880614369665201</v>
      </c>
      <c r="D658" s="17">
        <v>0.48416330643131</v>
      </c>
      <c r="E658" s="17">
        <v>0.50669758368655604</v>
      </c>
      <c r="F658" s="17">
        <v>0.44470810273426198</v>
      </c>
      <c r="G658" s="17">
        <v>0.43379966456235802</v>
      </c>
      <c r="H658" s="17">
        <v>0.39562965957684998</v>
      </c>
      <c r="I658" s="17">
        <v>0.45090969536560199</v>
      </c>
      <c r="J658" s="17">
        <v>0.47474795051303897</v>
      </c>
      <c r="K658" s="17">
        <v>0.41252946084751002</v>
      </c>
      <c r="L658" s="17">
        <v>0.56077085160459905</v>
      </c>
      <c r="M658" s="17"/>
      <c r="N658" s="17">
        <v>0.457135140694785</v>
      </c>
      <c r="O658" s="17">
        <v>0.48625039105392298</v>
      </c>
      <c r="P658" s="17">
        <v>0.41439853699816298</v>
      </c>
      <c r="Q658" s="17">
        <v>0.50496334342264204</v>
      </c>
      <c r="R658" s="17"/>
      <c r="S658" s="17">
        <v>0.46362348356490302</v>
      </c>
      <c r="T658" s="17">
        <v>0.42423398989031602</v>
      </c>
      <c r="U658" s="17">
        <v>0.50674232046774004</v>
      </c>
      <c r="V658" s="17">
        <v>0.41287170551908098</v>
      </c>
      <c r="W658" s="17">
        <v>0.43897940436972099</v>
      </c>
      <c r="X658" s="17">
        <v>0.51522758071548302</v>
      </c>
      <c r="Y658" s="17">
        <v>0.57572090622224004</v>
      </c>
      <c r="Z658" s="17"/>
      <c r="AA658" s="17">
        <v>0.52687838668438502</v>
      </c>
      <c r="AB658" s="17">
        <v>0.38649437216785199</v>
      </c>
      <c r="AC658" s="17"/>
      <c r="AD658" s="17">
        <v>0.56694232615820805</v>
      </c>
      <c r="AE658" s="17">
        <v>0.63822073352472297</v>
      </c>
      <c r="AF658" s="17">
        <v>0.49530762342659701</v>
      </c>
      <c r="AG658" s="17"/>
      <c r="AH658" s="17">
        <v>0.61848447480233504</v>
      </c>
      <c r="AI658" s="17">
        <v>0.448485508822273</v>
      </c>
      <c r="AJ658" s="17"/>
      <c r="AK658" s="17">
        <v>0.51612496551788001</v>
      </c>
      <c r="AL658" s="17">
        <v>0.42448740566119803</v>
      </c>
      <c r="AM658" s="17"/>
      <c r="AN658" s="17">
        <v>0.45866864159797799</v>
      </c>
      <c r="AO658" s="17">
        <v>0.50496334342264204</v>
      </c>
      <c r="AP658" s="17"/>
      <c r="AQ658" s="17">
        <v>0.53375412983248605</v>
      </c>
      <c r="AR658" s="17">
        <v>0.42867613794148701</v>
      </c>
      <c r="AS658" s="17"/>
      <c r="AT658" s="17">
        <v>0.268858558570437</v>
      </c>
      <c r="AU658" s="17">
        <v>0.45232728861774102</v>
      </c>
      <c r="AV658" s="17">
        <v>0.56329774400350097</v>
      </c>
      <c r="AW658" s="17">
        <v>0.65799994737673995</v>
      </c>
      <c r="AX658" s="17"/>
      <c r="AY658" s="17">
        <v>0.562038657388086</v>
      </c>
      <c r="AZ658" s="17">
        <v>0.43831506266202902</v>
      </c>
      <c r="BA658" s="17"/>
      <c r="BB658" s="17">
        <v>0.58488776415421895</v>
      </c>
      <c r="BC658" s="17">
        <v>0.43032244678477699</v>
      </c>
      <c r="BD658" s="17"/>
      <c r="BE658" s="17">
        <v>0.44587415291420901</v>
      </c>
      <c r="BF658" s="17">
        <v>0.45962326914435098</v>
      </c>
      <c r="BG658" s="17"/>
      <c r="BH658" s="17">
        <v>0.482559984459001</v>
      </c>
      <c r="BI658" s="17">
        <v>0.45690285507008799</v>
      </c>
      <c r="BJ658" s="17"/>
      <c r="BK658" s="17">
        <v>0.40182330005289602</v>
      </c>
      <c r="BL658" s="17">
        <v>0.46320327661292898</v>
      </c>
      <c r="BM658" s="17"/>
      <c r="BN658" s="17">
        <v>0.46729071384674598</v>
      </c>
      <c r="BO658" s="17">
        <v>0.45859428707643701</v>
      </c>
      <c r="BP658" s="17"/>
      <c r="BQ658" s="17">
        <v>0.74799203996977304</v>
      </c>
      <c r="BR658" s="17">
        <v>0.44815951360901102</v>
      </c>
      <c r="BS658" s="17"/>
      <c r="BT658" s="17">
        <v>0.56757252952302095</v>
      </c>
      <c r="BU658" s="17">
        <v>0.44552677115962402</v>
      </c>
      <c r="BV658" s="17"/>
      <c r="BW658" s="17">
        <v>0.526904061428485</v>
      </c>
      <c r="BX658" s="17">
        <v>0.38721522126474001</v>
      </c>
      <c r="BY658" s="17"/>
      <c r="BZ658" s="17">
        <v>0.526904061428485</v>
      </c>
      <c r="CA658" s="17">
        <v>0.38721522126474001</v>
      </c>
    </row>
    <row r="659" spans="2:79" x14ac:dyDescent="0.25">
      <c r="B659" t="s">
        <v>338</v>
      </c>
      <c r="C659" s="17">
        <v>0.39520967407820501</v>
      </c>
      <c r="D659" s="17">
        <v>0.30862813220977803</v>
      </c>
      <c r="E659" s="17">
        <v>0.35109197435818201</v>
      </c>
      <c r="F659" s="17">
        <v>0.41096798791134398</v>
      </c>
      <c r="G659" s="17">
        <v>0.40170507484969098</v>
      </c>
      <c r="H659" s="17">
        <v>0.446065275352026</v>
      </c>
      <c r="I659" s="17">
        <v>0.45745446604269002</v>
      </c>
      <c r="J659" s="17">
        <v>0.376027453625422</v>
      </c>
      <c r="K659" s="17">
        <v>0.39309732061401198</v>
      </c>
      <c r="L659" s="17">
        <v>0.38451124752802002</v>
      </c>
      <c r="M659" s="17"/>
      <c r="N659" s="17">
        <v>0.39360448530247899</v>
      </c>
      <c r="O659" s="17">
        <v>0.39690602652529999</v>
      </c>
      <c r="P659" s="17">
        <v>0.49523491086030003</v>
      </c>
      <c r="Q659" s="17">
        <v>0.395888617609364</v>
      </c>
      <c r="R659" s="17"/>
      <c r="S659" s="17">
        <v>0.38133575399749903</v>
      </c>
      <c r="T659" s="17">
        <v>0.46060353639997997</v>
      </c>
      <c r="U659" s="17">
        <v>0.31275080260395399</v>
      </c>
      <c r="V659" s="17">
        <v>0.428657390579194</v>
      </c>
      <c r="W659" s="17">
        <v>0.38910937669669898</v>
      </c>
      <c r="X659" s="17">
        <v>0.358895490862156</v>
      </c>
      <c r="Y659" s="17">
        <v>0.32723710407516798</v>
      </c>
      <c r="Z659" s="17"/>
      <c r="AA659" s="17">
        <v>0.37350245563180001</v>
      </c>
      <c r="AB659" s="17">
        <v>0.41826881466073301</v>
      </c>
      <c r="AC659" s="17"/>
      <c r="AD659" s="17">
        <v>0.36756701793722302</v>
      </c>
      <c r="AE659" s="17">
        <v>0.32835981946116799</v>
      </c>
      <c r="AF659" s="17">
        <v>0.383927634007524</v>
      </c>
      <c r="AG659" s="17"/>
      <c r="AH659" s="17">
        <v>0.322514126532436</v>
      </c>
      <c r="AI659" s="17">
        <v>0.39990827155237502</v>
      </c>
      <c r="AJ659" s="17"/>
      <c r="AK659" s="17">
        <v>0.349677167502982</v>
      </c>
      <c r="AL659" s="17">
        <v>0.42247154226744199</v>
      </c>
      <c r="AM659" s="17"/>
      <c r="AN659" s="17">
        <v>0.39520765150835702</v>
      </c>
      <c r="AO659" s="17">
        <v>0.395888617609364</v>
      </c>
      <c r="AP659" s="17"/>
      <c r="AQ659" s="17">
        <v>0.33067974779862203</v>
      </c>
      <c r="AR659" s="17">
        <v>0.421151492536947</v>
      </c>
      <c r="AS659" s="17"/>
      <c r="AT659" s="17">
        <v>0.48036875512400001</v>
      </c>
      <c r="AU659" s="17">
        <v>0.39606271515914798</v>
      </c>
      <c r="AV659" s="17">
        <v>0.35569156975051702</v>
      </c>
      <c r="AW659" s="17">
        <v>0.27166795816436301</v>
      </c>
      <c r="AX659" s="17"/>
      <c r="AY659" s="17">
        <v>0.32412025368476899</v>
      </c>
      <c r="AZ659" s="17">
        <v>0.40932052948506198</v>
      </c>
      <c r="BA659" s="17"/>
      <c r="BB659" s="17">
        <v>0.32461955089983302</v>
      </c>
      <c r="BC659" s="17">
        <v>0.41115975077322597</v>
      </c>
      <c r="BD659" s="17"/>
      <c r="BE659" s="17">
        <v>0.415928340437422</v>
      </c>
      <c r="BF659" s="17">
        <v>0.39390053693069899</v>
      </c>
      <c r="BG659" s="17"/>
      <c r="BH659" s="17">
        <v>0.38691389172166901</v>
      </c>
      <c r="BI659" s="17">
        <v>0.39587437787771301</v>
      </c>
      <c r="BJ659" s="17"/>
      <c r="BK659" s="17">
        <v>0.4733175491096</v>
      </c>
      <c r="BL659" s="17">
        <v>0.38918240891628803</v>
      </c>
      <c r="BM659" s="17"/>
      <c r="BN659" s="17">
        <v>0.35799430322271503</v>
      </c>
      <c r="BO659" s="17">
        <v>0.39613892830676301</v>
      </c>
      <c r="BP659" s="17"/>
      <c r="BQ659" s="17">
        <v>0.234683996295869</v>
      </c>
      <c r="BR659" s="17">
        <v>0.40111956641023699</v>
      </c>
      <c r="BS659" s="17"/>
      <c r="BT659" s="17">
        <v>0.22850590920556499</v>
      </c>
      <c r="BU659" s="17">
        <v>0.41556266622968402</v>
      </c>
      <c r="BV659" s="17"/>
      <c r="BW659" s="17">
        <v>0.37342631038276902</v>
      </c>
      <c r="BX659" s="17">
        <v>0.41811039046673298</v>
      </c>
      <c r="BY659" s="17"/>
      <c r="BZ659" s="17">
        <v>0.37342631038276902</v>
      </c>
      <c r="CA659" s="17">
        <v>0.41811039046673298</v>
      </c>
    </row>
    <row r="660" spans="2:79" x14ac:dyDescent="0.25">
      <c r="B660" t="s">
        <v>339</v>
      </c>
      <c r="C660" s="17">
        <v>0.108962624370844</v>
      </c>
      <c r="D660" s="17">
        <v>0.142029289712679</v>
      </c>
      <c r="E660" s="17">
        <v>0.11515644310354201</v>
      </c>
      <c r="F660" s="17">
        <v>9.8441247773496707E-2</v>
      </c>
      <c r="G660" s="17">
        <v>0.13593315321645899</v>
      </c>
      <c r="H660" s="17">
        <v>0.10896950790281799</v>
      </c>
      <c r="I660" s="17">
        <v>7.8847599257704501E-2</v>
      </c>
      <c r="J660" s="17">
        <v>9.2854648983141996E-2</v>
      </c>
      <c r="K660" s="17">
        <v>0.15220532917202401</v>
      </c>
      <c r="L660" s="17">
        <v>3.8778617249733999E-2</v>
      </c>
      <c r="M660" s="17"/>
      <c r="N660" s="17">
        <v>0.111415695582012</v>
      </c>
      <c r="O660" s="17">
        <v>8.5765035241596704E-2</v>
      </c>
      <c r="P660" s="17">
        <v>7.5334054618277302E-2</v>
      </c>
      <c r="Q660" s="17">
        <v>7.1262551578335304E-2</v>
      </c>
      <c r="R660" s="17"/>
      <c r="S660" s="17">
        <v>9.0583444549467901E-2</v>
      </c>
      <c r="T660" s="17">
        <v>0.11392202285408499</v>
      </c>
      <c r="U660" s="17">
        <v>0.161922375406925</v>
      </c>
      <c r="V660" s="17">
        <v>0.125831848152124</v>
      </c>
      <c r="W660" s="17">
        <v>0.119223593021991</v>
      </c>
      <c r="X660" s="17">
        <v>0.113646824548698</v>
      </c>
      <c r="Y660" s="17">
        <v>6.9161041694380906E-2</v>
      </c>
      <c r="Z660" s="17"/>
      <c r="AA660" s="17">
        <v>7.5208379421335597E-2</v>
      </c>
      <c r="AB660" s="17">
        <v>0.144819078364225</v>
      </c>
      <c r="AC660" s="17"/>
      <c r="AD660" s="17">
        <v>5.6109692740959401E-2</v>
      </c>
      <c r="AE660" s="17">
        <v>3.3152185141038903E-2</v>
      </c>
      <c r="AF660" s="17">
        <v>8.5775177656772297E-2</v>
      </c>
      <c r="AG660" s="17"/>
      <c r="AH660" s="17">
        <v>5.7245415129618497E-2</v>
      </c>
      <c r="AI660" s="17">
        <v>0.112305309816042</v>
      </c>
      <c r="AJ660" s="17"/>
      <c r="AK660" s="17">
        <v>8.6491767075655507E-2</v>
      </c>
      <c r="AL660" s="17">
        <v>0.122416694786855</v>
      </c>
      <c r="AM660" s="17"/>
      <c r="AN660" s="17">
        <v>0.109074932724901</v>
      </c>
      <c r="AO660" s="17">
        <v>7.1262551578335304E-2</v>
      </c>
      <c r="AP660" s="17"/>
      <c r="AQ660" s="17">
        <v>9.9929663754834405E-2</v>
      </c>
      <c r="AR660" s="17">
        <v>0.112593984856678</v>
      </c>
      <c r="AS660" s="17"/>
      <c r="AT660" s="17">
        <v>0.185018066676328</v>
      </c>
      <c r="AU660" s="17">
        <v>0.108123410106512</v>
      </c>
      <c r="AV660" s="17">
        <v>6.6629625667489201E-2</v>
      </c>
      <c r="AW660" s="17">
        <v>7.0072077070096203E-2</v>
      </c>
      <c r="AX660" s="17"/>
      <c r="AY660" s="17">
        <v>0.11171887696400599</v>
      </c>
      <c r="AZ660" s="17">
        <v>0.108415523528107</v>
      </c>
      <c r="BA660" s="17"/>
      <c r="BB660" s="17">
        <v>5.6358408919657099E-2</v>
      </c>
      <c r="BC660" s="17">
        <v>0.12084323665272501</v>
      </c>
      <c r="BD660" s="17"/>
      <c r="BE660" s="17">
        <v>0.10617460285429101</v>
      </c>
      <c r="BF660" s="17">
        <v>0.10913878930694899</v>
      </c>
      <c r="BG660" s="17"/>
      <c r="BH660" s="17">
        <v>0.10452759481908901</v>
      </c>
      <c r="BI660" s="17">
        <v>0.10931798337946801</v>
      </c>
      <c r="BJ660" s="17"/>
      <c r="BK660" s="17">
        <v>0.107901761042294</v>
      </c>
      <c r="BL660" s="17">
        <v>0.109044486853713</v>
      </c>
      <c r="BM660" s="17"/>
      <c r="BN660" s="17">
        <v>0.17444887735585099</v>
      </c>
      <c r="BO660" s="17">
        <v>0.107327456532934</v>
      </c>
      <c r="BP660" s="17"/>
      <c r="BQ660" s="17">
        <v>1.7051936451241902E-2</v>
      </c>
      <c r="BR660" s="17">
        <v>0.112346396221378</v>
      </c>
      <c r="BS660" s="17"/>
      <c r="BT660" s="17">
        <v>0.182161473058428</v>
      </c>
      <c r="BU660" s="17">
        <v>0.100025720072528</v>
      </c>
      <c r="BV660" s="17"/>
      <c r="BW660" s="17">
        <v>7.5252274041262598E-2</v>
      </c>
      <c r="BX660" s="17">
        <v>0.144402108513388</v>
      </c>
      <c r="BY660" s="17"/>
      <c r="BZ660" s="17">
        <v>7.5252274041262598E-2</v>
      </c>
      <c r="CA660" s="17">
        <v>0.144402108513388</v>
      </c>
    </row>
    <row r="661" spans="2:79" x14ac:dyDescent="0.25">
      <c r="B661" t="s">
        <v>340</v>
      </c>
      <c r="C661" s="17">
        <v>2.7408300550487302E-2</v>
      </c>
      <c r="D661" s="17">
        <v>4.9118863258349202E-2</v>
      </c>
      <c r="E661" s="17">
        <v>1.8499792734362801E-2</v>
      </c>
      <c r="F661" s="17">
        <v>1.9145324544636199E-2</v>
      </c>
      <c r="G661" s="17">
        <v>2.72243807729542E-2</v>
      </c>
      <c r="H661" s="17">
        <v>4.3313977508903201E-2</v>
      </c>
      <c r="I661" s="17">
        <v>9.7779339323025003E-4</v>
      </c>
      <c r="J661" s="17">
        <v>5.4371632048130801E-2</v>
      </c>
      <c r="K661" s="17">
        <v>3.8397217085643698E-2</v>
      </c>
      <c r="L661" s="17">
        <v>1.5939283617646599E-2</v>
      </c>
      <c r="M661" s="17"/>
      <c r="N661" s="17">
        <v>2.8233021984839599E-2</v>
      </c>
      <c r="O661" s="17">
        <v>2.2003190591272301E-2</v>
      </c>
      <c r="P661" s="17">
        <v>3.3190392583527101E-3</v>
      </c>
      <c r="Q661" s="17">
        <v>1.4176399422649699E-2</v>
      </c>
      <c r="R661" s="17"/>
      <c r="S661" s="17">
        <v>4.8599161744859197E-2</v>
      </c>
      <c r="T661" s="17">
        <v>1.19327308174148E-3</v>
      </c>
      <c r="U661" s="17">
        <v>1.71663821152034E-2</v>
      </c>
      <c r="V661" s="17">
        <v>3.1397590158046697E-2</v>
      </c>
      <c r="W661" s="17">
        <v>5.12382820697872E-2</v>
      </c>
      <c r="X661" s="17">
        <v>1.19237060688628E-2</v>
      </c>
      <c r="Y661" s="17">
        <v>4.4558942276469102E-3</v>
      </c>
      <c r="Z661" s="17"/>
      <c r="AA661" s="17">
        <v>2.1918282564909901E-2</v>
      </c>
      <c r="AB661" s="17">
        <v>3.3240235989042001E-2</v>
      </c>
      <c r="AC661" s="17"/>
      <c r="AD661" s="17">
        <v>9.0216683787210095E-3</v>
      </c>
      <c r="AE661" s="17">
        <v>2.0117567980531401E-4</v>
      </c>
      <c r="AF661" s="17">
        <v>3.09892395979138E-2</v>
      </c>
      <c r="AG661" s="17"/>
      <c r="AH661" s="17">
        <v>1.6738163272835499E-3</v>
      </c>
      <c r="AI661" s="17">
        <v>2.90716208864969E-2</v>
      </c>
      <c r="AJ661" s="17"/>
      <c r="AK661" s="17">
        <v>3.0909680504968801E-2</v>
      </c>
      <c r="AL661" s="17">
        <v>2.53119046790715E-2</v>
      </c>
      <c r="AM661" s="17"/>
      <c r="AN661" s="17">
        <v>2.7447718326810901E-2</v>
      </c>
      <c r="AO661" s="17">
        <v>1.4176399422649699E-2</v>
      </c>
      <c r="AP661" s="17"/>
      <c r="AQ661" s="17">
        <v>3.05642195408166E-2</v>
      </c>
      <c r="AR661" s="17">
        <v>2.6139582573607701E-2</v>
      </c>
      <c r="AS661" s="17"/>
      <c r="AT661" s="17">
        <v>3.4869571105257499E-2</v>
      </c>
      <c r="AU661" s="17">
        <v>3.8235456194831402E-2</v>
      </c>
      <c r="AV661" s="17">
        <v>1.10277601196478E-2</v>
      </c>
      <c r="AW661" s="17">
        <v>1.48254714112165E-4</v>
      </c>
      <c r="AX661" s="17"/>
      <c r="AY661" s="17">
        <v>1.4276199408865E-3</v>
      </c>
      <c r="AZ661" s="17">
        <v>3.2565321460559002E-2</v>
      </c>
      <c r="BA661" s="17"/>
      <c r="BB661" s="17">
        <v>2.2122760497126599E-2</v>
      </c>
      <c r="BC661" s="17">
        <v>2.86025215909252E-2</v>
      </c>
      <c r="BD661" s="17"/>
      <c r="BE661" s="17">
        <v>3.09635317204827E-2</v>
      </c>
      <c r="BF661" s="17">
        <v>2.7183658427682899E-2</v>
      </c>
      <c r="BG661" s="17"/>
      <c r="BH661" s="17">
        <v>2.15371721423636E-2</v>
      </c>
      <c r="BI661" s="17">
        <v>2.7878727713659499E-2</v>
      </c>
      <c r="BJ661" s="17"/>
      <c r="BK661" s="17">
        <v>6.4854646930925198E-3</v>
      </c>
      <c r="BL661" s="17">
        <v>2.90228301942793E-2</v>
      </c>
      <c r="BM661" s="17"/>
      <c r="BN661" s="17">
        <v>1.38448086477625E-4</v>
      </c>
      <c r="BO661" s="17">
        <v>2.80892188144151E-2</v>
      </c>
      <c r="BP661" s="17"/>
      <c r="BQ661" s="17">
        <v>2.3230128028265399E-4</v>
      </c>
      <c r="BR661" s="17">
        <v>2.8408808580860201E-2</v>
      </c>
      <c r="BS661" s="17"/>
      <c r="BT661" s="17">
        <v>2.1760088212986198E-2</v>
      </c>
      <c r="BU661" s="17">
        <v>2.8097895182395499E-2</v>
      </c>
      <c r="BV661" s="17"/>
      <c r="BW661" s="17">
        <v>2.19623840301796E-2</v>
      </c>
      <c r="BX661" s="17">
        <v>3.3133559121701503E-2</v>
      </c>
      <c r="BY661" s="17"/>
      <c r="BZ661" s="17">
        <v>2.19623840301796E-2</v>
      </c>
      <c r="CA661" s="17">
        <v>3.3133559121701503E-2</v>
      </c>
    </row>
    <row r="662" spans="2:79" x14ac:dyDescent="0.25">
      <c r="B662" t="s">
        <v>103</v>
      </c>
      <c r="C662" s="17">
        <v>9.6132573038125706E-3</v>
      </c>
      <c r="D662" s="17">
        <v>1.6060408387884001E-2</v>
      </c>
      <c r="E662" s="17">
        <v>8.5542061173572107E-3</v>
      </c>
      <c r="F662" s="17">
        <v>2.67373370362603E-2</v>
      </c>
      <c r="G662" s="17">
        <v>1.33772659853774E-3</v>
      </c>
      <c r="H662" s="17">
        <v>6.0215796594034303E-3</v>
      </c>
      <c r="I662" s="17">
        <v>1.1810445940773E-2</v>
      </c>
      <c r="J662" s="17">
        <v>1.9983148302662101E-3</v>
      </c>
      <c r="K662" s="17">
        <v>3.7706722808103898E-3</v>
      </c>
      <c r="L662" s="17">
        <v>0</v>
      </c>
      <c r="M662" s="17"/>
      <c r="N662" s="17">
        <v>9.6116564358855305E-3</v>
      </c>
      <c r="O662" s="17">
        <v>9.0753565879074499E-3</v>
      </c>
      <c r="P662" s="17">
        <v>1.17134582649072E-2</v>
      </c>
      <c r="Q662" s="17">
        <v>1.3709087967009599E-2</v>
      </c>
      <c r="R662" s="17"/>
      <c r="S662" s="17">
        <v>1.5858156143270501E-2</v>
      </c>
      <c r="T662" s="17">
        <v>4.7177773877432201E-5</v>
      </c>
      <c r="U662" s="17">
        <v>1.41811940617736E-3</v>
      </c>
      <c r="V662" s="17">
        <v>1.2414655915547899E-3</v>
      </c>
      <c r="W662" s="17">
        <v>1.4493438418010499E-3</v>
      </c>
      <c r="X662" s="17">
        <v>3.0639780480017201E-4</v>
      </c>
      <c r="Y662" s="17">
        <v>2.3425053780563299E-2</v>
      </c>
      <c r="Z662" s="17"/>
      <c r="AA662" s="17">
        <v>2.4924956975693499E-3</v>
      </c>
      <c r="AB662" s="17">
        <v>1.7177498818147501E-2</v>
      </c>
      <c r="AC662" s="17"/>
      <c r="AD662" s="17">
        <v>3.59294784888837E-4</v>
      </c>
      <c r="AE662" s="17">
        <v>6.6086193265215806E-5</v>
      </c>
      <c r="AF662" s="17">
        <v>4.0003253111931996E-3</v>
      </c>
      <c r="AG662" s="17"/>
      <c r="AH662" s="17">
        <v>8.2167208326379694E-5</v>
      </c>
      <c r="AI662" s="17">
        <v>1.0229288922812999E-2</v>
      </c>
      <c r="AJ662" s="17"/>
      <c r="AK662" s="17">
        <v>1.67964193985146E-2</v>
      </c>
      <c r="AL662" s="17">
        <v>5.3124526054336204E-3</v>
      </c>
      <c r="AM662" s="17"/>
      <c r="AN662" s="17">
        <v>9.6010558419529698E-3</v>
      </c>
      <c r="AO662" s="17">
        <v>1.3709087967009599E-2</v>
      </c>
      <c r="AP662" s="17"/>
      <c r="AQ662" s="17">
        <v>5.0722390732412404E-3</v>
      </c>
      <c r="AR662" s="17">
        <v>1.14388020912796E-2</v>
      </c>
      <c r="AS662" s="17"/>
      <c r="AT662" s="17">
        <v>3.0885048523977301E-2</v>
      </c>
      <c r="AU662" s="17">
        <v>5.2511299217673302E-3</v>
      </c>
      <c r="AV662" s="17">
        <v>3.3533004588445301E-3</v>
      </c>
      <c r="AW662" s="17">
        <v>1.11762674688437E-4</v>
      </c>
      <c r="AX662" s="17"/>
      <c r="AY662" s="17">
        <v>6.9459202225266104E-4</v>
      </c>
      <c r="AZ662" s="17">
        <v>1.13835628642427E-2</v>
      </c>
      <c r="BA662" s="17"/>
      <c r="BB662" s="17">
        <v>1.20115155291647E-2</v>
      </c>
      <c r="BC662" s="17">
        <v>9.0720441983464795E-3</v>
      </c>
      <c r="BD662" s="17"/>
      <c r="BE662" s="17">
        <v>1.05937207359462E-3</v>
      </c>
      <c r="BF662" s="17">
        <v>1.01537461903184E-2</v>
      </c>
      <c r="BG662" s="17"/>
      <c r="BH662" s="17">
        <v>4.4613568578771804E-3</v>
      </c>
      <c r="BI662" s="17">
        <v>1.0026055959071601E-2</v>
      </c>
      <c r="BJ662" s="17"/>
      <c r="BK662" s="17">
        <v>1.04719251021178E-2</v>
      </c>
      <c r="BL662" s="17">
        <v>9.5469974227915498E-3</v>
      </c>
      <c r="BM662" s="17"/>
      <c r="BN662" s="17">
        <v>1.2765748821121401E-4</v>
      </c>
      <c r="BO662" s="17">
        <v>9.8501092694503502E-3</v>
      </c>
      <c r="BP662" s="17"/>
      <c r="BQ662" s="17">
        <v>3.9726002833259403E-5</v>
      </c>
      <c r="BR662" s="17">
        <v>9.9657151785137298E-3</v>
      </c>
      <c r="BS662" s="17"/>
      <c r="BT662" s="17">
        <v>0</v>
      </c>
      <c r="BU662" s="17">
        <v>1.0786947355768701E-2</v>
      </c>
      <c r="BV662" s="17"/>
      <c r="BW662" s="17">
        <v>2.4549701173031502E-3</v>
      </c>
      <c r="BX662" s="17">
        <v>1.7138720633437798E-2</v>
      </c>
      <c r="BY662" s="17"/>
      <c r="BZ662" s="17">
        <v>2.4549701173031502E-3</v>
      </c>
      <c r="CA662" s="17">
        <v>1.7138720633437798E-2</v>
      </c>
    </row>
    <row r="663" spans="2:79" x14ac:dyDescent="0.25">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c r="AD663" s="17"/>
      <c r="AE663" s="17"/>
      <c r="AF663" s="17"/>
      <c r="AG663" s="17"/>
      <c r="AH663" s="17"/>
      <c r="AI663" s="17"/>
      <c r="AJ663" s="17"/>
      <c r="AK663" s="17"/>
      <c r="AL663" s="17"/>
      <c r="AM663" s="17"/>
      <c r="AN663" s="17"/>
      <c r="AO663" s="17"/>
      <c r="AP663" s="17"/>
      <c r="AQ663" s="17"/>
      <c r="AR663" s="17"/>
      <c r="AS663" s="17"/>
      <c r="AT663" s="17"/>
      <c r="AU663" s="17"/>
      <c r="AV663" s="17"/>
      <c r="AW663" s="17"/>
      <c r="AX663" s="17"/>
      <c r="AY663" s="17"/>
      <c r="AZ663" s="17"/>
      <c r="BA663" s="17"/>
      <c r="BB663" s="17"/>
      <c r="BC663" s="17"/>
      <c r="BD663" s="17"/>
      <c r="BE663" s="17"/>
      <c r="BF663" s="17"/>
      <c r="BG663" s="17"/>
      <c r="BH663" s="17"/>
      <c r="BI663" s="17"/>
      <c r="BJ663" s="17"/>
      <c r="BK663" s="17"/>
      <c r="BL663" s="17"/>
      <c r="BM663" s="17"/>
      <c r="BN663" s="17"/>
      <c r="BO663" s="17"/>
      <c r="BP663" s="17"/>
      <c r="BQ663" s="17"/>
      <c r="BR663" s="17"/>
      <c r="BS663" s="17"/>
      <c r="BT663" s="17"/>
      <c r="BU663" s="17"/>
      <c r="BV663" s="17"/>
      <c r="BW663" s="17"/>
      <c r="BX663" s="17"/>
      <c r="BY663" s="17"/>
      <c r="BZ663" s="17"/>
      <c r="CA663" s="17"/>
    </row>
    <row r="664" spans="2:79" x14ac:dyDescent="0.25">
      <c r="B664" s="6" t="s">
        <v>344</v>
      </c>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c r="AD664" s="17"/>
      <c r="AE664" s="17"/>
      <c r="AF664" s="17"/>
      <c r="AG664" s="17"/>
      <c r="AH664" s="17"/>
      <c r="AI664" s="17"/>
      <c r="AJ664" s="17"/>
      <c r="AK664" s="17"/>
      <c r="AL664" s="17"/>
      <c r="AM664" s="17"/>
      <c r="AN664" s="17"/>
      <c r="AO664" s="17"/>
      <c r="AP664" s="17"/>
      <c r="AQ664" s="17"/>
      <c r="AR664" s="17"/>
      <c r="AS664" s="17"/>
      <c r="AT664" s="17"/>
      <c r="AU664" s="17"/>
      <c r="AV664" s="17"/>
      <c r="AW664" s="17"/>
      <c r="AX664" s="17"/>
      <c r="AY664" s="17"/>
      <c r="AZ664" s="17"/>
      <c r="BA664" s="17"/>
      <c r="BB664" s="17"/>
      <c r="BC664" s="17"/>
      <c r="BD664" s="17"/>
      <c r="BE664" s="17"/>
      <c r="BF664" s="17"/>
      <c r="BG664" s="17"/>
      <c r="BH664" s="17"/>
      <c r="BI664" s="17"/>
      <c r="BJ664" s="17"/>
      <c r="BK664" s="17"/>
      <c r="BL664" s="17"/>
      <c r="BM664" s="17"/>
      <c r="BN664" s="17"/>
      <c r="BO664" s="17"/>
      <c r="BP664" s="17"/>
      <c r="BQ664" s="17"/>
      <c r="BR664" s="17"/>
      <c r="BS664" s="17"/>
      <c r="BT664" s="17"/>
      <c r="BU664" s="17"/>
      <c r="BV664" s="17"/>
      <c r="BW664" s="17"/>
      <c r="BX664" s="17"/>
      <c r="BY664" s="17"/>
      <c r="BZ664" s="17"/>
      <c r="CA664" s="17"/>
    </row>
    <row r="665" spans="2:79" x14ac:dyDescent="0.25">
      <c r="B665" s="24" t="s">
        <v>685</v>
      </c>
      <c r="C665" s="17" t="s">
        <v>342</v>
      </c>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c r="AK665" s="17"/>
      <c r="AL665" s="17"/>
      <c r="AM665" s="17"/>
      <c r="AN665" s="17"/>
      <c r="AO665" s="17"/>
      <c r="AP665" s="17"/>
      <c r="AQ665" s="17"/>
      <c r="AR665" s="17"/>
      <c r="AS665" s="17"/>
      <c r="AT665" s="17"/>
      <c r="AU665" s="17"/>
      <c r="AV665" s="17"/>
      <c r="AW665" s="17"/>
      <c r="AX665" s="17"/>
      <c r="AY665" s="17"/>
      <c r="AZ665" s="17"/>
      <c r="BA665" s="17"/>
      <c r="BB665" s="17"/>
      <c r="BC665" s="17"/>
      <c r="BD665" s="17"/>
      <c r="BE665" s="17"/>
      <c r="BF665" s="17"/>
      <c r="BG665" s="17"/>
      <c r="BH665" s="17"/>
      <c r="BI665" s="17"/>
      <c r="BJ665" s="17"/>
      <c r="BK665" s="17"/>
      <c r="BL665" s="17"/>
      <c r="BM665" s="17"/>
      <c r="BN665" s="17"/>
      <c r="BO665" s="17"/>
      <c r="BP665" s="17"/>
      <c r="BQ665" s="17"/>
      <c r="BR665" s="17"/>
      <c r="BS665" s="17"/>
      <c r="BT665" s="17"/>
      <c r="BU665" s="17"/>
      <c r="BV665" s="17"/>
      <c r="BW665" s="17"/>
      <c r="BX665" s="17"/>
      <c r="BY665" s="17"/>
      <c r="BZ665" s="17"/>
      <c r="CA665" s="17"/>
    </row>
    <row r="666" spans="2:79" x14ac:dyDescent="0.25">
      <c r="B666" t="s">
        <v>337</v>
      </c>
      <c r="C666" s="17">
        <v>0.411561687547361</v>
      </c>
      <c r="D666" s="17">
        <v>0.40797127331923699</v>
      </c>
      <c r="E666" s="17">
        <v>0.35250728756898803</v>
      </c>
      <c r="F666" s="17">
        <v>0.43910965263678198</v>
      </c>
      <c r="G666" s="17">
        <v>0.36706410507494502</v>
      </c>
      <c r="H666" s="17">
        <v>0.40224509118580998</v>
      </c>
      <c r="I666" s="17">
        <v>0.46171752784464198</v>
      </c>
      <c r="J666" s="17">
        <v>0.36758153377966701</v>
      </c>
      <c r="K666" s="17">
        <v>0.38701865780264</v>
      </c>
      <c r="L666" s="17">
        <v>0.468795057107666</v>
      </c>
      <c r="M666" s="17"/>
      <c r="N666" s="17">
        <v>0.40842750878114797</v>
      </c>
      <c r="O666" s="17">
        <v>0.43410793502609801</v>
      </c>
      <c r="P666" s="17">
        <v>0.46043973000984001</v>
      </c>
      <c r="Q666" s="17">
        <v>0.49157665180729199</v>
      </c>
      <c r="R666" s="17"/>
      <c r="S666" s="17">
        <v>0.439431799760791</v>
      </c>
      <c r="T666" s="17">
        <v>0.49950103509615001</v>
      </c>
      <c r="U666" s="17">
        <v>0.43085323414211002</v>
      </c>
      <c r="V666" s="17">
        <v>0.35840196529212098</v>
      </c>
      <c r="W666" s="17">
        <v>0.46174414504602201</v>
      </c>
      <c r="X666" s="17">
        <v>0.38505963388678799</v>
      </c>
      <c r="Y666" s="17">
        <v>0.46289043175841699</v>
      </c>
      <c r="Z666" s="17"/>
      <c r="AA666" s="17">
        <v>0.48323524961562297</v>
      </c>
      <c r="AB666" s="17">
        <v>0.33349437085501499</v>
      </c>
      <c r="AC666" s="17"/>
      <c r="AD666" s="17">
        <v>0.54721704885576405</v>
      </c>
      <c r="AE666" s="17">
        <v>0.54193366715296898</v>
      </c>
      <c r="AF666" s="17">
        <v>0.447673877043468</v>
      </c>
      <c r="AG666" s="17"/>
      <c r="AH666" s="17">
        <v>0.61350295325974402</v>
      </c>
      <c r="AI666" s="17">
        <v>0.39751593824195303</v>
      </c>
      <c r="AJ666" s="17"/>
      <c r="AK666" s="17">
        <v>0.46808327862861199</v>
      </c>
      <c r="AL666" s="17">
        <v>0.37412692357190003</v>
      </c>
      <c r="AM666" s="17"/>
      <c r="AN666" s="17">
        <v>0.411299324705374</v>
      </c>
      <c r="AO666" s="17">
        <v>0.49157665180729199</v>
      </c>
      <c r="AP666" s="17"/>
      <c r="AQ666" s="17">
        <v>0.48983171826381999</v>
      </c>
      <c r="AR666" s="17">
        <v>0.377556530243703</v>
      </c>
      <c r="AS666" s="17"/>
      <c r="AT666" s="17">
        <v>0.247673654982</v>
      </c>
      <c r="AU666" s="17">
        <v>0.40428671441868402</v>
      </c>
      <c r="AV666" s="17">
        <v>0.49096017012341903</v>
      </c>
      <c r="AW666" s="17">
        <v>0.632519436657073</v>
      </c>
      <c r="AX666" s="17"/>
      <c r="AY666" s="17">
        <v>0.48241088858284298</v>
      </c>
      <c r="AZ666" s="17">
        <v>0.39905756024840799</v>
      </c>
      <c r="BA666" s="17"/>
      <c r="BB666" s="17">
        <v>0.45034344833176299</v>
      </c>
      <c r="BC666" s="17">
        <v>0.40408274931926003</v>
      </c>
      <c r="BD666" s="17"/>
      <c r="BE666" s="17">
        <v>0.456330341695318</v>
      </c>
      <c r="BF666" s="17">
        <v>0.40792166258608897</v>
      </c>
      <c r="BG666" s="17"/>
      <c r="BH666" s="17">
        <v>0.32794335859236101</v>
      </c>
      <c r="BI666" s="17">
        <v>0.41883276208654002</v>
      </c>
      <c r="BJ666" s="17"/>
      <c r="BK666" s="17">
        <v>0.415318324204558</v>
      </c>
      <c r="BL666" s="17">
        <v>0.41132306450498002</v>
      </c>
      <c r="BM666" s="17"/>
      <c r="BN666" s="17">
        <v>0.46493250649521201</v>
      </c>
      <c r="BO666" s="17">
        <v>0.41050380848679502</v>
      </c>
      <c r="BP666" s="17"/>
      <c r="BQ666" s="17">
        <v>0.60582171117551697</v>
      </c>
      <c r="BR666" s="17">
        <v>0.40437488657562198</v>
      </c>
      <c r="BS666" s="17"/>
      <c r="BT666" s="17">
        <v>0.51281241862007998</v>
      </c>
      <c r="BU666" s="17">
        <v>0.40093709980402398</v>
      </c>
      <c r="BV666" s="17"/>
      <c r="BW666" s="17">
        <v>0.48305435610039199</v>
      </c>
      <c r="BX666" s="17">
        <v>0.334541059792761</v>
      </c>
      <c r="BY666" s="17"/>
      <c r="BZ666" s="17">
        <v>0.48305435610039199</v>
      </c>
      <c r="CA666" s="17">
        <v>0.334541059792761</v>
      </c>
    </row>
    <row r="667" spans="2:79" x14ac:dyDescent="0.25">
      <c r="B667" t="s">
        <v>338</v>
      </c>
      <c r="C667" s="17">
        <v>0.44879205216096502</v>
      </c>
      <c r="D667" s="17">
        <v>0.45841894066782501</v>
      </c>
      <c r="E667" s="17">
        <v>0.423041880296402</v>
      </c>
      <c r="F667" s="17">
        <v>0.45502542956522701</v>
      </c>
      <c r="G667" s="17">
        <v>0.48001401246057102</v>
      </c>
      <c r="H667" s="17">
        <v>0.44493460265225299</v>
      </c>
      <c r="I667" s="17">
        <v>0.45388088953949002</v>
      </c>
      <c r="J667" s="17">
        <v>0.44550767063090502</v>
      </c>
      <c r="K667" s="17">
        <v>0.35203866081333901</v>
      </c>
      <c r="L667" s="17">
        <v>0.45655963889705897</v>
      </c>
      <c r="M667" s="17"/>
      <c r="N667" s="17">
        <v>0.448772004248777</v>
      </c>
      <c r="O667" s="17">
        <v>0.45108221417688898</v>
      </c>
      <c r="P667" s="17">
        <v>0.440379225612963</v>
      </c>
      <c r="Q667" s="17">
        <v>0.43167977994733697</v>
      </c>
      <c r="R667" s="17"/>
      <c r="S667" s="17">
        <v>0.40764699755499301</v>
      </c>
      <c r="T667" s="17">
        <v>0.38364778161977398</v>
      </c>
      <c r="U667" s="17">
        <v>0.33285985477612401</v>
      </c>
      <c r="V667" s="17">
        <v>0.50800731322321502</v>
      </c>
      <c r="W667" s="17">
        <v>0.44368825692265501</v>
      </c>
      <c r="X667" s="17">
        <v>0.48106109175539502</v>
      </c>
      <c r="Y667" s="17">
        <v>0.41577473944142401</v>
      </c>
      <c r="Z667" s="17"/>
      <c r="AA667" s="17">
        <v>0.43837243441624602</v>
      </c>
      <c r="AB667" s="17">
        <v>0.46014116855503401</v>
      </c>
      <c r="AC667" s="17"/>
      <c r="AD667" s="17">
        <v>0.38478475728363498</v>
      </c>
      <c r="AE667" s="17">
        <v>0.415083634124226</v>
      </c>
      <c r="AF667" s="17">
        <v>0.46442325298968001</v>
      </c>
      <c r="AG667" s="17"/>
      <c r="AH667" s="17">
        <v>0.33583334340933002</v>
      </c>
      <c r="AI667" s="17">
        <v>0.45664874108183101</v>
      </c>
      <c r="AJ667" s="17"/>
      <c r="AK667" s="17">
        <v>0.392852837019117</v>
      </c>
      <c r="AL667" s="17">
        <v>0.48584110325362401</v>
      </c>
      <c r="AM667" s="17"/>
      <c r="AN667" s="17">
        <v>0.44884816197007799</v>
      </c>
      <c r="AO667" s="17">
        <v>0.43167977994733697</v>
      </c>
      <c r="AP667" s="17"/>
      <c r="AQ667" s="17">
        <v>0.399072581028734</v>
      </c>
      <c r="AR667" s="17">
        <v>0.47039314802652099</v>
      </c>
      <c r="AS667" s="17"/>
      <c r="AT667" s="17">
        <v>0.521419271342625</v>
      </c>
      <c r="AU667" s="17">
        <v>0.438809455394221</v>
      </c>
      <c r="AV667" s="17">
        <v>0.43531076564566901</v>
      </c>
      <c r="AW667" s="17">
        <v>0.34085237296068399</v>
      </c>
      <c r="AX667" s="17"/>
      <c r="AY667" s="17">
        <v>0.42065373845085202</v>
      </c>
      <c r="AZ667" s="17">
        <v>0.45375816400791402</v>
      </c>
      <c r="BA667" s="17"/>
      <c r="BB667" s="17">
        <v>0.41085762270484399</v>
      </c>
      <c r="BC667" s="17">
        <v>0.45610758525905798</v>
      </c>
      <c r="BD667" s="17"/>
      <c r="BE667" s="17">
        <v>0.40828850009137202</v>
      </c>
      <c r="BF667" s="17">
        <v>0.45208529256230201</v>
      </c>
      <c r="BG667" s="17"/>
      <c r="BH667" s="17">
        <v>0.49591731170482201</v>
      </c>
      <c r="BI667" s="17">
        <v>0.44469425112734301</v>
      </c>
      <c r="BJ667" s="17"/>
      <c r="BK667" s="17">
        <v>0.48300902442391602</v>
      </c>
      <c r="BL667" s="17">
        <v>0.44661857658492898</v>
      </c>
      <c r="BM667" s="17"/>
      <c r="BN667" s="17">
        <v>0.239636601574194</v>
      </c>
      <c r="BO667" s="17">
        <v>0.45293778527769601</v>
      </c>
      <c r="BP667" s="17"/>
      <c r="BQ667" s="17">
        <v>0.330593963198897</v>
      </c>
      <c r="BR667" s="17">
        <v>0.45316488258044701</v>
      </c>
      <c r="BS667" s="17"/>
      <c r="BT667" s="17">
        <v>0.28885504516237198</v>
      </c>
      <c r="BU667" s="17">
        <v>0.465574792850935</v>
      </c>
      <c r="BV667" s="17"/>
      <c r="BW667" s="17">
        <v>0.43851340187444598</v>
      </c>
      <c r="BX667" s="17">
        <v>0.45986546868829098</v>
      </c>
      <c r="BY667" s="17"/>
      <c r="BZ667" s="17">
        <v>0.43851340187444598</v>
      </c>
      <c r="CA667" s="17">
        <v>0.45986546868829098</v>
      </c>
    </row>
    <row r="668" spans="2:79" x14ac:dyDescent="0.25">
      <c r="B668" t="s">
        <v>339</v>
      </c>
      <c r="C668" s="17">
        <v>0.111614835554656</v>
      </c>
      <c r="D668" s="17">
        <v>0.103547742958424</v>
      </c>
      <c r="E668" s="17">
        <v>0.188984990517194</v>
      </c>
      <c r="F668" s="17">
        <v>8.8831538453113104E-2</v>
      </c>
      <c r="G668" s="17">
        <v>0.101395449081759</v>
      </c>
      <c r="H668" s="17">
        <v>0.12645887423532901</v>
      </c>
      <c r="I668" s="17">
        <v>7.79390774274102E-2</v>
      </c>
      <c r="J668" s="17">
        <v>0.14885314567538099</v>
      </c>
      <c r="K668" s="17">
        <v>0.16720816706491701</v>
      </c>
      <c r="L668" s="17">
        <v>5.2471020564378801E-2</v>
      </c>
      <c r="M668" s="17"/>
      <c r="N668" s="17">
        <v>0.11302783245567501</v>
      </c>
      <c r="O668" s="17">
        <v>0.103992077647742</v>
      </c>
      <c r="P668" s="17">
        <v>7.80964752138055E-2</v>
      </c>
      <c r="Q668" s="17">
        <v>5.9541457904057002E-2</v>
      </c>
      <c r="R668" s="17"/>
      <c r="S668" s="17">
        <v>0.127605037241945</v>
      </c>
      <c r="T668" s="17">
        <v>0.116632414305749</v>
      </c>
      <c r="U668" s="17">
        <v>0.19366970466559699</v>
      </c>
      <c r="V668" s="17">
        <v>0.104326515052463</v>
      </c>
      <c r="W668" s="17">
        <v>6.9253932143952104E-2</v>
      </c>
      <c r="X668" s="17">
        <v>0.12539652652140701</v>
      </c>
      <c r="Y668" s="17">
        <v>8.7862838367268797E-2</v>
      </c>
      <c r="Z668" s="17"/>
      <c r="AA668" s="17">
        <v>6.5040913591048605E-2</v>
      </c>
      <c r="AB668" s="17">
        <v>0.16234345864268901</v>
      </c>
      <c r="AC668" s="17"/>
      <c r="AD668" s="17">
        <v>4.4767299439588203E-2</v>
      </c>
      <c r="AE668" s="17">
        <v>4.2603490688252102E-2</v>
      </c>
      <c r="AF668" s="17">
        <v>7.5425699635691595E-2</v>
      </c>
      <c r="AG668" s="17"/>
      <c r="AH668" s="17">
        <v>4.9905560932469603E-2</v>
      </c>
      <c r="AI668" s="17">
        <v>0.115906939984646</v>
      </c>
      <c r="AJ668" s="17"/>
      <c r="AK668" s="17">
        <v>0.106382168471104</v>
      </c>
      <c r="AL668" s="17">
        <v>0.11508047856802001</v>
      </c>
      <c r="AM668" s="17"/>
      <c r="AN668" s="17">
        <v>0.111785580108236</v>
      </c>
      <c r="AO668" s="17">
        <v>5.9541457904057002E-2</v>
      </c>
      <c r="AP668" s="17"/>
      <c r="AQ668" s="17">
        <v>7.7150316655095696E-2</v>
      </c>
      <c r="AR668" s="17">
        <v>0.126588272716321</v>
      </c>
      <c r="AS668" s="17"/>
      <c r="AT668" s="17">
        <v>0.17484011978332101</v>
      </c>
      <c r="AU668" s="17">
        <v>0.12533147760501601</v>
      </c>
      <c r="AV668" s="17">
        <v>6.4288374181429797E-2</v>
      </c>
      <c r="AW668" s="17">
        <v>2.5555979949462598E-2</v>
      </c>
      <c r="AX668" s="17"/>
      <c r="AY668" s="17">
        <v>9.0993247793969695E-2</v>
      </c>
      <c r="AZ668" s="17">
        <v>0.11525432555168599</v>
      </c>
      <c r="BA668" s="17"/>
      <c r="BB668" s="17">
        <v>0.115490632208344</v>
      </c>
      <c r="BC668" s="17">
        <v>0.110867400596281</v>
      </c>
      <c r="BD668" s="17"/>
      <c r="BE668" s="17">
        <v>0.12621072598908001</v>
      </c>
      <c r="BF668" s="17">
        <v>0.11042808097102</v>
      </c>
      <c r="BG668" s="17"/>
      <c r="BH668" s="17">
        <v>8.6125428221304895E-2</v>
      </c>
      <c r="BI668" s="17">
        <v>0.11383127999927101</v>
      </c>
      <c r="BJ668" s="17"/>
      <c r="BK668" s="17">
        <v>9.7118007855957297E-2</v>
      </c>
      <c r="BL668" s="17">
        <v>0.112535679768779</v>
      </c>
      <c r="BM668" s="17"/>
      <c r="BN668" s="17">
        <v>0.28073276703656602</v>
      </c>
      <c r="BO668" s="17">
        <v>0.10826269815058399</v>
      </c>
      <c r="BP668" s="17"/>
      <c r="BQ668" s="17">
        <v>6.3368592406356394E-2</v>
      </c>
      <c r="BR668" s="17">
        <v>0.11339974292090201</v>
      </c>
      <c r="BS668" s="17"/>
      <c r="BT668" s="17">
        <v>0.179108317241221</v>
      </c>
      <c r="BU668" s="17">
        <v>0.104532512190816</v>
      </c>
      <c r="BV668" s="17"/>
      <c r="BW668" s="17">
        <v>6.5072156782395196E-2</v>
      </c>
      <c r="BX668" s="17">
        <v>0.16175628934248401</v>
      </c>
      <c r="BY668" s="17"/>
      <c r="BZ668" s="17">
        <v>6.5072156782395196E-2</v>
      </c>
      <c r="CA668" s="17">
        <v>0.16175628934248401</v>
      </c>
    </row>
    <row r="669" spans="2:79" x14ac:dyDescent="0.25">
      <c r="B669" t="s">
        <v>340</v>
      </c>
      <c r="C669" s="17">
        <v>1.9714318544446101E-2</v>
      </c>
      <c r="D669" s="17">
        <v>1.6242918296808E-2</v>
      </c>
      <c r="E669" s="17">
        <v>2.5377285175434E-2</v>
      </c>
      <c r="F669" s="17">
        <v>5.5713196409361704E-3</v>
      </c>
      <c r="G669" s="17">
        <v>5.1491730509007599E-2</v>
      </c>
      <c r="H669" s="17">
        <v>2.6350616868762999E-2</v>
      </c>
      <c r="I669" s="17">
        <v>6.46250518845816E-3</v>
      </c>
      <c r="J669" s="17">
        <v>1.6210823714532301E-2</v>
      </c>
      <c r="K669" s="17">
        <v>3.9170725922618603E-2</v>
      </c>
      <c r="L669" s="17">
        <v>2.15605939605065E-2</v>
      </c>
      <c r="M669" s="17"/>
      <c r="N669" s="17">
        <v>2.0683284742911801E-2</v>
      </c>
      <c r="O669" s="17">
        <v>1.0817773149271299E-2</v>
      </c>
      <c r="P669" s="17">
        <v>1.22557143648237E-2</v>
      </c>
      <c r="Q669" s="17">
        <v>1.1556811945649901E-2</v>
      </c>
      <c r="R669" s="17"/>
      <c r="S669" s="17">
        <v>1.6576961152606901E-2</v>
      </c>
      <c r="T669" s="17">
        <v>2.18768978326598E-4</v>
      </c>
      <c r="U669" s="17">
        <v>4.2617206416169402E-2</v>
      </c>
      <c r="V669" s="17">
        <v>2.3134565555387801E-2</v>
      </c>
      <c r="W669" s="17">
        <v>2.5274638767483901E-2</v>
      </c>
      <c r="X669" s="17">
        <v>8.1916188494609403E-3</v>
      </c>
      <c r="Y669" s="17">
        <v>1.4393501891254001E-2</v>
      </c>
      <c r="Z669" s="17"/>
      <c r="AA669" s="17">
        <v>9.8060151541747992E-3</v>
      </c>
      <c r="AB669" s="17">
        <v>3.0506507970101598E-2</v>
      </c>
      <c r="AC669" s="17"/>
      <c r="AD669" s="17">
        <v>1.0152217081756801E-2</v>
      </c>
      <c r="AE669" s="17">
        <v>3.19663174397032E-4</v>
      </c>
      <c r="AF669" s="17">
        <v>1.24525955297218E-2</v>
      </c>
      <c r="AG669" s="17"/>
      <c r="AH669" s="17">
        <v>2.61948964615268E-4</v>
      </c>
      <c r="AI669" s="17">
        <v>2.1067301579144899E-2</v>
      </c>
      <c r="AJ669" s="17"/>
      <c r="AK669" s="17">
        <v>2.1276283223635398E-2</v>
      </c>
      <c r="AL669" s="17">
        <v>1.8679815127523501E-2</v>
      </c>
      <c r="AM669" s="17"/>
      <c r="AN669" s="17">
        <v>1.9741066373862599E-2</v>
      </c>
      <c r="AO669" s="17">
        <v>1.1556811945649901E-2</v>
      </c>
      <c r="AP669" s="17"/>
      <c r="AQ669" s="17">
        <v>1.8556058282644301E-2</v>
      </c>
      <c r="AR669" s="17">
        <v>2.0217535702285599E-2</v>
      </c>
      <c r="AS669" s="17"/>
      <c r="AT669" s="17">
        <v>4.0786351473923101E-2</v>
      </c>
      <c r="AU669" s="17">
        <v>2.3786947471008998E-2</v>
      </c>
      <c r="AV669" s="17">
        <v>3.3593970678635799E-3</v>
      </c>
      <c r="AW669" s="17">
        <v>1.07221043278005E-3</v>
      </c>
      <c r="AX669" s="17"/>
      <c r="AY669" s="17">
        <v>5.9304086591433196E-3</v>
      </c>
      <c r="AZ669" s="17">
        <v>2.2147031424254199E-2</v>
      </c>
      <c r="BA669" s="17"/>
      <c r="BB669" s="17">
        <v>2.32990308434478E-2</v>
      </c>
      <c r="BC669" s="17">
        <v>1.9023018270619099E-2</v>
      </c>
      <c r="BD669" s="17"/>
      <c r="BE669" s="17">
        <v>9.1159767590242892E-3</v>
      </c>
      <c r="BF669" s="17">
        <v>2.0576042654345299E-2</v>
      </c>
      <c r="BG669" s="17"/>
      <c r="BH669" s="17">
        <v>5.5974603496904703E-2</v>
      </c>
      <c r="BI669" s="17">
        <v>1.65612869304913E-2</v>
      </c>
      <c r="BJ669" s="17"/>
      <c r="BK669" s="17">
        <v>3.8523549926937398E-3</v>
      </c>
      <c r="BL669" s="17">
        <v>2.0721876726472702E-2</v>
      </c>
      <c r="BM669" s="17"/>
      <c r="BN669" s="17">
        <v>1.4487494004445101E-2</v>
      </c>
      <c r="BO669" s="17">
        <v>1.9817921006299401E-2</v>
      </c>
      <c r="BP669" s="17"/>
      <c r="BQ669" s="17">
        <v>2.1573321922990001E-4</v>
      </c>
      <c r="BR669" s="17">
        <v>2.0435683904881999E-2</v>
      </c>
      <c r="BS669" s="17"/>
      <c r="BT669" s="17">
        <v>2.2326886377650402E-5</v>
      </c>
      <c r="BU669" s="17">
        <v>2.17806670141866E-2</v>
      </c>
      <c r="BV669" s="17"/>
      <c r="BW669" s="17">
        <v>9.8106195630299296E-3</v>
      </c>
      <c r="BX669" s="17">
        <v>3.0383791765682198E-2</v>
      </c>
      <c r="BY669" s="17"/>
      <c r="BZ669" s="17">
        <v>9.8106195630299296E-3</v>
      </c>
      <c r="CA669" s="17">
        <v>3.0383791765682198E-2</v>
      </c>
    </row>
    <row r="670" spans="2:79" x14ac:dyDescent="0.25">
      <c r="B670" t="s">
        <v>103</v>
      </c>
      <c r="C670" s="17">
        <v>8.3171061925710107E-3</v>
      </c>
      <c r="D670" s="17">
        <v>1.38191247577064E-2</v>
      </c>
      <c r="E670" s="17">
        <v>1.0088556441982E-2</v>
      </c>
      <c r="F670" s="17">
        <v>1.14620597039408E-2</v>
      </c>
      <c r="G670" s="17">
        <v>3.4702873717782003E-5</v>
      </c>
      <c r="H670" s="17">
        <v>1.08150578451431E-5</v>
      </c>
      <c r="I670" s="17">
        <v>0</v>
      </c>
      <c r="J670" s="17">
        <v>2.1846826199514498E-2</v>
      </c>
      <c r="K670" s="17">
        <v>5.45637883964857E-2</v>
      </c>
      <c r="L670" s="17">
        <v>6.1368947038968299E-4</v>
      </c>
      <c r="M670" s="17"/>
      <c r="N670" s="17">
        <v>9.0893697714888397E-3</v>
      </c>
      <c r="O670" s="17">
        <v>0</v>
      </c>
      <c r="P670" s="17">
        <v>8.8288547985678895E-3</v>
      </c>
      <c r="Q670" s="17">
        <v>5.6452983956632704E-3</v>
      </c>
      <c r="R670" s="17"/>
      <c r="S670" s="17">
        <v>8.7392042896644508E-3</v>
      </c>
      <c r="T670" s="17">
        <v>0</v>
      </c>
      <c r="U670" s="17">
        <v>0</v>
      </c>
      <c r="V670" s="17">
        <v>6.1296408768128996E-3</v>
      </c>
      <c r="W670" s="17">
        <v>3.9027119886909703E-5</v>
      </c>
      <c r="X670" s="17">
        <v>2.9112898694944099E-4</v>
      </c>
      <c r="Y670" s="17">
        <v>1.9078488541636199E-2</v>
      </c>
      <c r="Z670" s="17"/>
      <c r="AA670" s="17">
        <v>3.5453872229076399E-3</v>
      </c>
      <c r="AB670" s="17">
        <v>1.35144939771603E-2</v>
      </c>
      <c r="AC670" s="17"/>
      <c r="AD670" s="17">
        <v>1.3078677339256E-2</v>
      </c>
      <c r="AE670" s="17">
        <v>5.95448601562564E-5</v>
      </c>
      <c r="AF670" s="17">
        <v>2.4574801439570899E-5</v>
      </c>
      <c r="AG670" s="17"/>
      <c r="AH670" s="17">
        <v>4.9619343384051399E-4</v>
      </c>
      <c r="AI670" s="17">
        <v>8.86107911242511E-3</v>
      </c>
      <c r="AJ670" s="17"/>
      <c r="AK670" s="17">
        <v>1.14054326575313E-2</v>
      </c>
      <c r="AL670" s="17">
        <v>6.2716794789322398E-3</v>
      </c>
      <c r="AM670" s="17"/>
      <c r="AN670" s="17">
        <v>8.3258668424484993E-3</v>
      </c>
      <c r="AO670" s="17">
        <v>5.6452983956632704E-3</v>
      </c>
      <c r="AP670" s="17"/>
      <c r="AQ670" s="17">
        <v>1.5389325769705401E-2</v>
      </c>
      <c r="AR670" s="17">
        <v>5.2445133111695399E-3</v>
      </c>
      <c r="AS670" s="17"/>
      <c r="AT670" s="17">
        <v>1.52806024181305E-2</v>
      </c>
      <c r="AU670" s="17">
        <v>7.7854051110704103E-3</v>
      </c>
      <c r="AV670" s="17">
        <v>6.0812929816191404E-3</v>
      </c>
      <c r="AW670" s="17">
        <v>0</v>
      </c>
      <c r="AX670" s="17"/>
      <c r="AY670" s="17">
        <v>1.17165131925102E-5</v>
      </c>
      <c r="AZ670" s="17">
        <v>9.7829187677382703E-3</v>
      </c>
      <c r="BA670" s="17"/>
      <c r="BB670" s="17">
        <v>9.26591160057139E-6</v>
      </c>
      <c r="BC670" s="17">
        <v>9.9192465547822996E-3</v>
      </c>
      <c r="BD670" s="17"/>
      <c r="BE670" s="17">
        <v>5.4455465205748299E-5</v>
      </c>
      <c r="BF670" s="17">
        <v>8.9889212262436492E-3</v>
      </c>
      <c r="BG670" s="17"/>
      <c r="BH670" s="17">
        <v>3.4039297984607503E-2</v>
      </c>
      <c r="BI670" s="17">
        <v>6.080419856354E-3</v>
      </c>
      <c r="BJ670" s="17"/>
      <c r="BK670" s="17">
        <v>7.0228852287488404E-4</v>
      </c>
      <c r="BL670" s="17">
        <v>8.8008024148394804E-3</v>
      </c>
      <c r="BM670" s="17"/>
      <c r="BN670" s="17">
        <v>2.1063088958301501E-4</v>
      </c>
      <c r="BO670" s="17">
        <v>8.4777870786261894E-3</v>
      </c>
      <c r="BP670" s="17"/>
      <c r="BQ670" s="17">
        <v>0</v>
      </c>
      <c r="BR670" s="17">
        <v>8.6248040181475492E-3</v>
      </c>
      <c r="BS670" s="17"/>
      <c r="BT670" s="17">
        <v>1.9201892089950101E-2</v>
      </c>
      <c r="BU670" s="17">
        <v>7.1749281400383504E-3</v>
      </c>
      <c r="BV670" s="17"/>
      <c r="BW670" s="17">
        <v>3.5494656797369498E-3</v>
      </c>
      <c r="BX670" s="17">
        <v>1.34533904107823E-2</v>
      </c>
      <c r="BY670" s="17"/>
      <c r="BZ670" s="17">
        <v>3.5494656797369498E-3</v>
      </c>
      <c r="CA670" s="17">
        <v>1.34533904107823E-2</v>
      </c>
    </row>
    <row r="671" spans="2:79" x14ac:dyDescent="0.25">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c r="AI671" s="17"/>
      <c r="AJ671" s="17"/>
      <c r="AK671" s="17"/>
      <c r="AL671" s="17"/>
      <c r="AM671" s="17"/>
      <c r="AN671" s="17"/>
      <c r="AO671" s="17"/>
      <c r="AP671" s="17"/>
      <c r="AQ671" s="17"/>
      <c r="AR671" s="17"/>
      <c r="AS671" s="17"/>
      <c r="AT671" s="17"/>
      <c r="AU671" s="17"/>
      <c r="AV671" s="17"/>
      <c r="AW671" s="17"/>
      <c r="AX671" s="17"/>
      <c r="AY671" s="17"/>
      <c r="AZ671" s="17"/>
      <c r="BA671" s="17"/>
      <c r="BB671" s="17"/>
      <c r="BC671" s="17"/>
      <c r="BD671" s="17"/>
      <c r="BE671" s="17"/>
      <c r="BF671" s="17"/>
      <c r="BG671" s="17"/>
      <c r="BH671" s="17"/>
      <c r="BI671" s="17"/>
      <c r="BJ671" s="17"/>
      <c r="BK671" s="17"/>
      <c r="BL671" s="17"/>
      <c r="BM671" s="17"/>
      <c r="BN671" s="17"/>
      <c r="BO671" s="17"/>
      <c r="BP671" s="17"/>
      <c r="BQ671" s="17"/>
      <c r="BR671" s="17"/>
      <c r="BS671" s="17"/>
      <c r="BT671" s="17"/>
      <c r="BU671" s="17"/>
      <c r="BV671" s="17"/>
      <c r="BW671" s="17"/>
      <c r="BX671" s="17"/>
      <c r="BY671" s="17"/>
      <c r="BZ671" s="17"/>
      <c r="CA671" s="17"/>
    </row>
    <row r="672" spans="2:79" x14ac:dyDescent="0.25">
      <c r="B672" s="6" t="s">
        <v>345</v>
      </c>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7"/>
      <c r="AL672" s="17"/>
      <c r="AM672" s="17"/>
      <c r="AN672" s="17"/>
      <c r="AO672" s="17"/>
      <c r="AP672" s="17"/>
      <c r="AQ672" s="17"/>
      <c r="AR672" s="17"/>
      <c r="AS672" s="17"/>
      <c r="AT672" s="17"/>
      <c r="AU672" s="17"/>
      <c r="AV672" s="17"/>
      <c r="AW672" s="17"/>
      <c r="AX672" s="17"/>
      <c r="AY672" s="17"/>
      <c r="AZ672" s="17"/>
      <c r="BA672" s="17"/>
      <c r="BB672" s="17"/>
      <c r="BC672" s="17"/>
      <c r="BD672" s="17"/>
      <c r="BE672" s="17"/>
      <c r="BF672" s="17"/>
      <c r="BG672" s="17"/>
      <c r="BH672" s="17"/>
      <c r="BI672" s="17"/>
      <c r="BJ672" s="17"/>
      <c r="BK672" s="17"/>
      <c r="BL672" s="17"/>
      <c r="BM672" s="17"/>
      <c r="BN672" s="17"/>
      <c r="BO672" s="17"/>
      <c r="BP672" s="17"/>
      <c r="BQ672" s="17"/>
      <c r="BR672" s="17"/>
      <c r="BS672" s="17"/>
      <c r="BT672" s="17"/>
      <c r="BU672" s="17"/>
      <c r="BV672" s="17"/>
      <c r="BW672" s="17"/>
      <c r="BX672" s="17"/>
      <c r="BY672" s="17"/>
      <c r="BZ672" s="17"/>
      <c r="CA672" s="17"/>
    </row>
    <row r="673" spans="2:79" x14ac:dyDescent="0.25">
      <c r="B673" s="24" t="s">
        <v>686</v>
      </c>
      <c r="C673" s="17" t="s">
        <v>342</v>
      </c>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c r="AN673" s="17"/>
      <c r="AO673" s="17"/>
      <c r="AP673" s="17"/>
      <c r="AQ673" s="17"/>
      <c r="AR673" s="17"/>
      <c r="AS673" s="17"/>
      <c r="AT673" s="17"/>
      <c r="AU673" s="17"/>
      <c r="AV673" s="17"/>
      <c r="AW673" s="17"/>
      <c r="AX673" s="17"/>
      <c r="AY673" s="17"/>
      <c r="AZ673" s="17"/>
      <c r="BA673" s="17"/>
      <c r="BB673" s="17"/>
      <c r="BC673" s="17"/>
      <c r="BD673" s="17"/>
      <c r="BE673" s="17"/>
      <c r="BF673" s="17"/>
      <c r="BG673" s="17"/>
      <c r="BH673" s="17"/>
      <c r="BI673" s="17"/>
      <c r="BJ673" s="17"/>
      <c r="BK673" s="17"/>
      <c r="BL673" s="17"/>
      <c r="BM673" s="17"/>
      <c r="BN673" s="17"/>
      <c r="BO673" s="17"/>
      <c r="BP673" s="17"/>
      <c r="BQ673" s="17"/>
      <c r="BR673" s="17"/>
      <c r="BS673" s="17"/>
      <c r="BT673" s="17"/>
      <c r="BU673" s="17"/>
      <c r="BV673" s="17"/>
      <c r="BW673" s="17"/>
      <c r="BX673" s="17"/>
      <c r="BY673" s="17"/>
      <c r="BZ673" s="17"/>
      <c r="CA673" s="17"/>
    </row>
    <row r="674" spans="2:79" x14ac:dyDescent="0.25">
      <c r="B674" t="s">
        <v>337</v>
      </c>
      <c r="C674" s="17">
        <v>0.29074173646016499</v>
      </c>
      <c r="D674" s="17">
        <v>0.396191922588709</v>
      </c>
      <c r="E674" s="17">
        <v>0.27564607286620002</v>
      </c>
      <c r="F674" s="17">
        <v>0.26672189308727001</v>
      </c>
      <c r="G674" s="17">
        <v>0.210013725473814</v>
      </c>
      <c r="H674" s="17">
        <v>0.22517836599602301</v>
      </c>
      <c r="I674" s="17">
        <v>0.38576748641580999</v>
      </c>
      <c r="J674" s="17">
        <v>0.26200514082703502</v>
      </c>
      <c r="K674" s="17">
        <v>0.27747280723180501</v>
      </c>
      <c r="L674" s="17">
        <v>0.27677083627152599</v>
      </c>
      <c r="M674" s="17"/>
      <c r="N674" s="17">
        <v>0.28644728962696198</v>
      </c>
      <c r="O674" s="17">
        <v>0.32747483774643199</v>
      </c>
      <c r="P674" s="17">
        <v>0.352188295594978</v>
      </c>
      <c r="Q674" s="17">
        <v>0.426633084720967</v>
      </c>
      <c r="R674" s="17"/>
      <c r="S674" s="17">
        <v>0.30021046639139398</v>
      </c>
      <c r="T674" s="17">
        <v>0.255331554319427</v>
      </c>
      <c r="U674" s="17">
        <v>0.36311818033245702</v>
      </c>
      <c r="V674" s="17">
        <v>0.29687590890925603</v>
      </c>
      <c r="W674" s="17">
        <v>0.282325315853731</v>
      </c>
      <c r="X674" s="17">
        <v>0.270543539299195</v>
      </c>
      <c r="Y674" s="17">
        <v>0.28259443767373499</v>
      </c>
      <c r="Z674" s="17"/>
      <c r="AA674" s="17">
        <v>0.35092686533158401</v>
      </c>
      <c r="AB674" s="17">
        <v>0.236538259154879</v>
      </c>
      <c r="AC674" s="17"/>
      <c r="AD674" s="17">
        <v>0.36158225097777802</v>
      </c>
      <c r="AE674" s="17">
        <v>0.422118695275217</v>
      </c>
      <c r="AF674" s="17">
        <v>0.33614558683067303</v>
      </c>
      <c r="AG674" s="17"/>
      <c r="AH674" s="17">
        <v>0.47434169832077799</v>
      </c>
      <c r="AI674" s="17">
        <v>0.28116666897839399</v>
      </c>
      <c r="AJ674" s="17"/>
      <c r="AK674" s="17">
        <v>0.29131496649425398</v>
      </c>
      <c r="AL674" s="17">
        <v>0.29035269644824901</v>
      </c>
      <c r="AM674" s="17"/>
      <c r="AN674" s="17">
        <v>0.29035977060461898</v>
      </c>
      <c r="AO674" s="17">
        <v>0.426633084720967</v>
      </c>
      <c r="AP674" s="17"/>
      <c r="AQ674" s="17">
        <v>0.37865307417517702</v>
      </c>
      <c r="AR674" s="17">
        <v>0.25901318559721398</v>
      </c>
      <c r="AS674" s="17"/>
      <c r="AT674" s="17">
        <v>0.17709880574602499</v>
      </c>
      <c r="AU674" s="17">
        <v>0.305552456866722</v>
      </c>
      <c r="AV674" s="17">
        <v>0.34875733058508201</v>
      </c>
      <c r="AW674" s="17">
        <v>0.43615357701734497</v>
      </c>
      <c r="AX674" s="17"/>
      <c r="AY674" s="17">
        <v>0.37275898337197999</v>
      </c>
      <c r="AZ674" s="17">
        <v>0.27612642618088901</v>
      </c>
      <c r="BA674" s="17"/>
      <c r="BB674" s="17">
        <v>0.262456719278509</v>
      </c>
      <c r="BC674" s="17">
        <v>0.29559803515609501</v>
      </c>
      <c r="BD674" s="17"/>
      <c r="BE674" s="17">
        <v>0.297792333587028</v>
      </c>
      <c r="BF674" s="17">
        <v>0.29016089778772503</v>
      </c>
      <c r="BG674" s="17"/>
      <c r="BH674" s="17">
        <v>0.30532796986046501</v>
      </c>
      <c r="BI674" s="17">
        <v>0.28962600327395599</v>
      </c>
      <c r="BJ674" s="17"/>
      <c r="BK674" s="17">
        <v>0.28992114777610101</v>
      </c>
      <c r="BL674" s="17">
        <v>0.29079996985693601</v>
      </c>
      <c r="BM674" s="17"/>
      <c r="BN674" s="17">
        <v>0.357595048192211</v>
      </c>
      <c r="BO674" s="17">
        <v>0.289414514326571</v>
      </c>
      <c r="BP674" s="17"/>
      <c r="BQ674" s="17">
        <v>0.37662885386968198</v>
      </c>
      <c r="BR674" s="17">
        <v>0.287544548324839</v>
      </c>
      <c r="BS674" s="17"/>
      <c r="BT674" s="17">
        <v>0.31375059633442098</v>
      </c>
      <c r="BU674" s="17">
        <v>0.28840024477189702</v>
      </c>
      <c r="BV674" s="17"/>
      <c r="BW674" s="17">
        <v>0.35040141599010899</v>
      </c>
      <c r="BX674" s="17">
        <v>0.23751342544635101</v>
      </c>
      <c r="BY674" s="17"/>
      <c r="BZ674" s="17">
        <v>0.35040141599010899</v>
      </c>
      <c r="CA674" s="17">
        <v>0.23751342544635101</v>
      </c>
    </row>
    <row r="675" spans="2:79" x14ac:dyDescent="0.25">
      <c r="B675" t="s">
        <v>338</v>
      </c>
      <c r="C675" s="17">
        <v>0.46837925700183602</v>
      </c>
      <c r="D675" s="17">
        <v>0.37440259655389002</v>
      </c>
      <c r="E675" s="17">
        <v>0.51108484818577904</v>
      </c>
      <c r="F675" s="17">
        <v>0.508556115530439</v>
      </c>
      <c r="G675" s="17">
        <v>0.51167416118160303</v>
      </c>
      <c r="H675" s="17">
        <v>0.41676369790804901</v>
      </c>
      <c r="I675" s="17">
        <v>0.50629863559048904</v>
      </c>
      <c r="J675" s="17">
        <v>0.43556677663735499</v>
      </c>
      <c r="K675" s="17">
        <v>0.43078187997651801</v>
      </c>
      <c r="L675" s="17">
        <v>0.473876935016673</v>
      </c>
      <c r="M675" s="17"/>
      <c r="N675" s="17">
        <v>0.46726224889780898</v>
      </c>
      <c r="O675" s="17">
        <v>0.47948000671663699</v>
      </c>
      <c r="P675" s="17">
        <v>0.48469739433977199</v>
      </c>
      <c r="Q675" s="17">
        <v>0.46133460366775098</v>
      </c>
      <c r="R675" s="17"/>
      <c r="S675" s="17">
        <v>0.43284748063359202</v>
      </c>
      <c r="T675" s="17">
        <v>0.54998677441222898</v>
      </c>
      <c r="U675" s="17">
        <v>0.46128292348151101</v>
      </c>
      <c r="V675" s="17">
        <v>0.48397065269508599</v>
      </c>
      <c r="W675" s="17">
        <v>0.48715901438100301</v>
      </c>
      <c r="X675" s="17">
        <v>0.48090403956351002</v>
      </c>
      <c r="Y675" s="17">
        <v>0.449395462062741</v>
      </c>
      <c r="Z675" s="17"/>
      <c r="AA675" s="17">
        <v>0.46738531708093201</v>
      </c>
      <c r="AB675" s="17">
        <v>0.469274411684658</v>
      </c>
      <c r="AC675" s="17"/>
      <c r="AD675" s="17">
        <v>0.49175202914516902</v>
      </c>
      <c r="AE675" s="17">
        <v>0.42675054599277701</v>
      </c>
      <c r="AF675" s="17">
        <v>0.46919258731256103</v>
      </c>
      <c r="AG675" s="17"/>
      <c r="AH675" s="17">
        <v>0.45206699158747998</v>
      </c>
      <c r="AI675" s="17">
        <v>0.46922997091560797</v>
      </c>
      <c r="AJ675" s="17"/>
      <c r="AK675" s="17">
        <v>0.448658928610976</v>
      </c>
      <c r="AL675" s="17">
        <v>0.481763058156567</v>
      </c>
      <c r="AM675" s="17"/>
      <c r="AN675" s="17">
        <v>0.46839905824063599</v>
      </c>
      <c r="AO675" s="17">
        <v>0.46133460366775098</v>
      </c>
      <c r="AP675" s="17"/>
      <c r="AQ675" s="17">
        <v>0.43323594777615998</v>
      </c>
      <c r="AR675" s="17">
        <v>0.48106301660829198</v>
      </c>
      <c r="AS675" s="17"/>
      <c r="AT675" s="17">
        <v>0.520183782825128</v>
      </c>
      <c r="AU675" s="17">
        <v>0.440012313175701</v>
      </c>
      <c r="AV675" s="17">
        <v>0.47157340045255802</v>
      </c>
      <c r="AW675" s="17">
        <v>0.45437258242742501</v>
      </c>
      <c r="AX675" s="17"/>
      <c r="AY675" s="17">
        <v>0.406732133679306</v>
      </c>
      <c r="AZ675" s="17">
        <v>0.47936465177072302</v>
      </c>
      <c r="BA675" s="17"/>
      <c r="BB675" s="17">
        <v>0.42554917646839002</v>
      </c>
      <c r="BC675" s="17">
        <v>0.47570921352172701</v>
      </c>
      <c r="BD675" s="17"/>
      <c r="BE675" s="17">
        <v>0.52865922170456703</v>
      </c>
      <c r="BF675" s="17">
        <v>0.46341330389989399</v>
      </c>
      <c r="BG675" s="17"/>
      <c r="BH675" s="17">
        <v>0.46561818271510302</v>
      </c>
      <c r="BI675" s="17">
        <v>0.46859045766802199</v>
      </c>
      <c r="BJ675" s="17"/>
      <c r="BK675" s="17">
        <v>0.48902733022571698</v>
      </c>
      <c r="BL675" s="17">
        <v>0.46691395841320998</v>
      </c>
      <c r="BM675" s="17"/>
      <c r="BN675" s="17">
        <v>0.46250519604590301</v>
      </c>
      <c r="BO675" s="17">
        <v>0.46849587326979297</v>
      </c>
      <c r="BP675" s="17"/>
      <c r="BQ675" s="17">
        <v>0.48298770471402502</v>
      </c>
      <c r="BR675" s="17">
        <v>0.467835450699917</v>
      </c>
      <c r="BS675" s="17"/>
      <c r="BT675" s="17">
        <v>0.407385617987372</v>
      </c>
      <c r="BU675" s="17">
        <v>0.47458626158920197</v>
      </c>
      <c r="BV675" s="17"/>
      <c r="BW675" s="17">
        <v>0.46747968283283398</v>
      </c>
      <c r="BX675" s="17">
        <v>0.46918185624515801</v>
      </c>
      <c r="BY675" s="17"/>
      <c r="BZ675" s="17">
        <v>0.46747968283283398</v>
      </c>
      <c r="CA675" s="17">
        <v>0.46918185624515801</v>
      </c>
    </row>
    <row r="676" spans="2:79" x14ac:dyDescent="0.25">
      <c r="B676" t="s">
        <v>339</v>
      </c>
      <c r="C676" s="17">
        <v>0.18786616389018901</v>
      </c>
      <c r="D676" s="17">
        <v>0.155000819038771</v>
      </c>
      <c r="E676" s="17">
        <v>0.14006485833172999</v>
      </c>
      <c r="F676" s="17">
        <v>0.18497145374778701</v>
      </c>
      <c r="G676" s="17">
        <v>0.22619009943440299</v>
      </c>
      <c r="H676" s="17">
        <v>0.24185721671028501</v>
      </c>
      <c r="I676" s="17">
        <v>0.103374565896402</v>
      </c>
      <c r="J676" s="17">
        <v>0.26740538310720902</v>
      </c>
      <c r="K676" s="17">
        <v>0.26789114332101499</v>
      </c>
      <c r="L676" s="17">
        <v>0.20042119529501801</v>
      </c>
      <c r="M676" s="17"/>
      <c r="N676" s="17">
        <v>0.19224884614708199</v>
      </c>
      <c r="O676" s="17">
        <v>0.14667229972470899</v>
      </c>
      <c r="P676" s="17">
        <v>0.13567637483261799</v>
      </c>
      <c r="Q676" s="17">
        <v>9.7552946194476201E-2</v>
      </c>
      <c r="R676" s="17"/>
      <c r="S676" s="17">
        <v>0.20139936607436201</v>
      </c>
      <c r="T676" s="17">
        <v>0.15243223918808299</v>
      </c>
      <c r="U676" s="17">
        <v>0.162842283559158</v>
      </c>
      <c r="V676" s="17">
        <v>0.17400136599673</v>
      </c>
      <c r="W676" s="17">
        <v>0.19845327701343099</v>
      </c>
      <c r="X676" s="17">
        <v>0.183858316083372</v>
      </c>
      <c r="Y676" s="17">
        <v>0.18471127896387299</v>
      </c>
      <c r="Z676" s="17"/>
      <c r="AA676" s="17">
        <v>0.14945674823372601</v>
      </c>
      <c r="AB676" s="17">
        <v>0.22245816242677599</v>
      </c>
      <c r="AC676" s="17"/>
      <c r="AD676" s="17">
        <v>0.13937635084379199</v>
      </c>
      <c r="AE676" s="17">
        <v>0.115081691244698</v>
      </c>
      <c r="AF676" s="17">
        <v>0.159137616611984</v>
      </c>
      <c r="AG676" s="17"/>
      <c r="AH676" s="17">
        <v>4.1847308872031697E-2</v>
      </c>
      <c r="AI676" s="17">
        <v>0.195481309210705</v>
      </c>
      <c r="AJ676" s="17"/>
      <c r="AK676" s="17">
        <v>0.202487554541703</v>
      </c>
      <c r="AL676" s="17">
        <v>0.17794291204534701</v>
      </c>
      <c r="AM676" s="17"/>
      <c r="AN676" s="17">
        <v>0.18812001791331701</v>
      </c>
      <c r="AO676" s="17">
        <v>9.7552946194476201E-2</v>
      </c>
      <c r="AP676" s="17"/>
      <c r="AQ676" s="17">
        <v>0.15323634331751801</v>
      </c>
      <c r="AR676" s="17">
        <v>0.20036459756181399</v>
      </c>
      <c r="AS676" s="17"/>
      <c r="AT676" s="17">
        <v>0.235435223708515</v>
      </c>
      <c r="AU676" s="17">
        <v>0.201940327603188</v>
      </c>
      <c r="AV676" s="17">
        <v>0.131912848764586</v>
      </c>
      <c r="AW676" s="17">
        <v>0.10900123165598</v>
      </c>
      <c r="AX676" s="17"/>
      <c r="AY676" s="17">
        <v>0.18195584048678101</v>
      </c>
      <c r="AZ676" s="17">
        <v>0.18891937176590101</v>
      </c>
      <c r="BA676" s="17"/>
      <c r="BB676" s="17">
        <v>0.228774550906991</v>
      </c>
      <c r="BC676" s="17">
        <v>0.18085731631473301</v>
      </c>
      <c r="BD676" s="17"/>
      <c r="BE676" s="17">
        <v>0.16494846789338</v>
      </c>
      <c r="BF676" s="17">
        <v>0.189754157754916</v>
      </c>
      <c r="BG676" s="17"/>
      <c r="BH676" s="17">
        <v>0.19176964839874699</v>
      </c>
      <c r="BI676" s="17">
        <v>0.187567577744711</v>
      </c>
      <c r="BJ676" s="17"/>
      <c r="BK676" s="17">
        <v>0.14468693017314399</v>
      </c>
      <c r="BL676" s="17">
        <v>0.19093039509169099</v>
      </c>
      <c r="BM676" s="17"/>
      <c r="BN676" s="17">
        <v>9.6543526706577606E-2</v>
      </c>
      <c r="BO676" s="17">
        <v>0.18967916944261601</v>
      </c>
      <c r="BP676" s="17"/>
      <c r="BQ676" s="17">
        <v>0.106601457160513</v>
      </c>
      <c r="BR676" s="17">
        <v>0.190891280624961</v>
      </c>
      <c r="BS676" s="17"/>
      <c r="BT676" s="17">
        <v>0.22934066134621001</v>
      </c>
      <c r="BU676" s="17">
        <v>0.183645520555445</v>
      </c>
      <c r="BV676" s="17"/>
      <c r="BW676" s="17">
        <v>0.14978753613181001</v>
      </c>
      <c r="BX676" s="17">
        <v>0.22183988043160899</v>
      </c>
      <c r="BY676" s="17"/>
      <c r="BZ676" s="17">
        <v>0.14978753613181001</v>
      </c>
      <c r="CA676" s="17">
        <v>0.22183988043160899</v>
      </c>
    </row>
    <row r="677" spans="2:79" x14ac:dyDescent="0.25">
      <c r="B677" t="s">
        <v>340</v>
      </c>
      <c r="C677" s="17">
        <v>4.2516142596725502E-2</v>
      </c>
      <c r="D677" s="17">
        <v>4.43460045990232E-2</v>
      </c>
      <c r="E677" s="17">
        <v>5.8304807811955697E-2</v>
      </c>
      <c r="F677" s="17">
        <v>3.1896405735138099E-2</v>
      </c>
      <c r="G677" s="17">
        <v>4.0405185532591099E-2</v>
      </c>
      <c r="H677" s="17">
        <v>0.11117201762414899</v>
      </c>
      <c r="I677" s="17">
        <v>4.4892076136588696E-3</v>
      </c>
      <c r="J677" s="17">
        <v>3.4989921655103499E-2</v>
      </c>
      <c r="K677" s="17">
        <v>2.3854169470662101E-2</v>
      </c>
      <c r="L677" s="17">
        <v>1.8188056754514799E-2</v>
      </c>
      <c r="M677" s="17"/>
      <c r="N677" s="17">
        <v>4.3577690368879797E-2</v>
      </c>
      <c r="O677" s="17">
        <v>3.5008549044142197E-2</v>
      </c>
      <c r="P677" s="17">
        <v>1.8190271727741399E-2</v>
      </c>
      <c r="Q677" s="17">
        <v>1.03701176170052E-2</v>
      </c>
      <c r="R677" s="17"/>
      <c r="S677" s="17">
        <v>6.2623493316203593E-2</v>
      </c>
      <c r="T677" s="17">
        <v>3.0604382630014599E-2</v>
      </c>
      <c r="U677" s="17">
        <v>1.27332131477528E-2</v>
      </c>
      <c r="V677" s="17">
        <v>3.8016921510925603E-2</v>
      </c>
      <c r="W677" s="17">
        <v>3.0426890755426199E-2</v>
      </c>
      <c r="X677" s="17">
        <v>4.9574583263477599E-2</v>
      </c>
      <c r="Y677" s="17">
        <v>3.92698432083654E-2</v>
      </c>
      <c r="Z677" s="17"/>
      <c r="AA677" s="17">
        <v>2.2352091216495801E-2</v>
      </c>
      <c r="AB677" s="17">
        <v>6.0676138626740497E-2</v>
      </c>
      <c r="AC677" s="17"/>
      <c r="AD677" s="17">
        <v>8.9591196489640604E-4</v>
      </c>
      <c r="AE677" s="17">
        <v>3.6049067487309398E-2</v>
      </c>
      <c r="AF677" s="17">
        <v>2.73397764811888E-2</v>
      </c>
      <c r="AG677" s="17"/>
      <c r="AH677" s="17">
        <v>7.3380385034838697E-4</v>
      </c>
      <c r="AI677" s="17">
        <v>4.4695166540894303E-2</v>
      </c>
      <c r="AJ677" s="17"/>
      <c r="AK677" s="17">
        <v>4.3400634200568902E-2</v>
      </c>
      <c r="AL677" s="17">
        <v>4.1915855445606998E-2</v>
      </c>
      <c r="AM677" s="17"/>
      <c r="AN677" s="17">
        <v>4.26064992242145E-2</v>
      </c>
      <c r="AO677" s="17">
        <v>1.03701176170052E-2</v>
      </c>
      <c r="AP677" s="17"/>
      <c r="AQ677" s="17">
        <v>2.9521420646772201E-2</v>
      </c>
      <c r="AR677" s="17">
        <v>4.7206137164611403E-2</v>
      </c>
      <c r="AS677" s="17"/>
      <c r="AT677" s="17">
        <v>4.5420252591463497E-2</v>
      </c>
      <c r="AU677" s="17">
        <v>4.0982306738437099E-2</v>
      </c>
      <c r="AV677" s="17">
        <v>4.7740928446679799E-2</v>
      </c>
      <c r="AW677" s="17">
        <v>4.7260889925064802E-4</v>
      </c>
      <c r="AX677" s="17"/>
      <c r="AY677" s="17">
        <v>2.3813950188750099E-2</v>
      </c>
      <c r="AZ677" s="17">
        <v>4.5848836087878403E-2</v>
      </c>
      <c r="BA677" s="17"/>
      <c r="BB677" s="17">
        <v>7.4901827700507795E-2</v>
      </c>
      <c r="BC677" s="17">
        <v>3.6964912518852602E-2</v>
      </c>
      <c r="BD677" s="17"/>
      <c r="BE677" s="17">
        <v>7.9174579141988201E-3</v>
      </c>
      <c r="BF677" s="17">
        <v>4.5366433673861603E-2</v>
      </c>
      <c r="BG677" s="17"/>
      <c r="BH677" s="17">
        <v>2.52167834995831E-2</v>
      </c>
      <c r="BI677" s="17">
        <v>4.3839408755652301E-2</v>
      </c>
      <c r="BJ677" s="17"/>
      <c r="BK677" s="17">
        <v>5.5131708494498902E-2</v>
      </c>
      <c r="BL677" s="17">
        <v>4.1620874030778299E-2</v>
      </c>
      <c r="BM677" s="17"/>
      <c r="BN677" s="17">
        <v>8.3356229055308706E-2</v>
      </c>
      <c r="BO677" s="17">
        <v>4.1705354540286399E-2</v>
      </c>
      <c r="BP677" s="17"/>
      <c r="BQ677" s="17">
        <v>3.377320887647E-2</v>
      </c>
      <c r="BR677" s="17">
        <v>4.2841602395603799E-2</v>
      </c>
      <c r="BS677" s="17"/>
      <c r="BT677" s="17">
        <v>2.5573898388532901E-2</v>
      </c>
      <c r="BU677" s="17">
        <v>4.42402664434038E-2</v>
      </c>
      <c r="BV677" s="17"/>
      <c r="BW677" s="17">
        <v>2.2414341346519699E-2</v>
      </c>
      <c r="BX677" s="17">
        <v>6.0450951119235E-2</v>
      </c>
      <c r="BY677" s="17"/>
      <c r="BZ677" s="17">
        <v>2.2414341346519699E-2</v>
      </c>
      <c r="CA677" s="17">
        <v>6.0450951119235E-2</v>
      </c>
    </row>
    <row r="678" spans="2:79" x14ac:dyDescent="0.25">
      <c r="B678" t="s">
        <v>103</v>
      </c>
      <c r="C678" s="17">
        <v>1.04967000510847E-2</v>
      </c>
      <c r="D678" s="17">
        <v>3.0058657219606599E-2</v>
      </c>
      <c r="E678" s="17">
        <v>1.4899412804335399E-2</v>
      </c>
      <c r="F678" s="17">
        <v>7.8541318993653308E-3</v>
      </c>
      <c r="G678" s="17">
        <v>1.17168283775886E-2</v>
      </c>
      <c r="H678" s="17">
        <v>5.0287017614932296E-3</v>
      </c>
      <c r="I678" s="17">
        <v>7.0104483640073606E-5</v>
      </c>
      <c r="J678" s="17">
        <v>3.27777732976795E-5</v>
      </c>
      <c r="K678" s="17">
        <v>0</v>
      </c>
      <c r="L678" s="17">
        <v>3.0742976662266899E-2</v>
      </c>
      <c r="M678" s="17"/>
      <c r="N678" s="17">
        <v>1.0463924959267901E-2</v>
      </c>
      <c r="O678" s="17">
        <v>1.13643067680802E-2</v>
      </c>
      <c r="P678" s="17">
        <v>9.2476635048903306E-3</v>
      </c>
      <c r="Q678" s="17">
        <v>4.1092477998006796E-3</v>
      </c>
      <c r="R678" s="17"/>
      <c r="S678" s="17">
        <v>2.9191935844487698E-3</v>
      </c>
      <c r="T678" s="17">
        <v>1.1645049450247E-2</v>
      </c>
      <c r="U678" s="17">
        <v>2.33994791217148E-5</v>
      </c>
      <c r="V678" s="17">
        <v>7.1351508880021603E-3</v>
      </c>
      <c r="W678" s="17">
        <v>1.63550199640847E-3</v>
      </c>
      <c r="X678" s="17">
        <v>1.51195217904444E-2</v>
      </c>
      <c r="Y678" s="17">
        <v>4.40289780912849E-2</v>
      </c>
      <c r="Z678" s="17"/>
      <c r="AA678" s="17">
        <v>9.8789781372617402E-3</v>
      </c>
      <c r="AB678" s="17">
        <v>1.1053028106947299E-2</v>
      </c>
      <c r="AC678" s="17"/>
      <c r="AD678" s="17">
        <v>6.3934570683651997E-3</v>
      </c>
      <c r="AE678" s="17">
        <v>0</v>
      </c>
      <c r="AF678" s="17">
        <v>8.1844327635935393E-3</v>
      </c>
      <c r="AG678" s="17"/>
      <c r="AH678" s="17">
        <v>3.1010197369362402E-2</v>
      </c>
      <c r="AI678" s="17">
        <v>9.4268843543975894E-3</v>
      </c>
      <c r="AJ678" s="17"/>
      <c r="AK678" s="17">
        <v>1.41379161524984E-2</v>
      </c>
      <c r="AL678" s="17">
        <v>8.0254779042306396E-3</v>
      </c>
      <c r="AM678" s="17"/>
      <c r="AN678" s="17">
        <v>1.05146540172138E-2</v>
      </c>
      <c r="AO678" s="17">
        <v>4.1092477998006796E-3</v>
      </c>
      <c r="AP678" s="17"/>
      <c r="AQ678" s="17">
        <v>5.35321408437253E-3</v>
      </c>
      <c r="AR678" s="17">
        <v>1.23530630680682E-2</v>
      </c>
      <c r="AS678" s="17"/>
      <c r="AT678" s="17">
        <v>2.1861935128867901E-2</v>
      </c>
      <c r="AU678" s="17">
        <v>1.15125956159525E-2</v>
      </c>
      <c r="AV678" s="17">
        <v>1.5491751093702599E-5</v>
      </c>
      <c r="AW678" s="17">
        <v>0</v>
      </c>
      <c r="AX678" s="17"/>
      <c r="AY678" s="17">
        <v>1.4739092273183299E-2</v>
      </c>
      <c r="AZ678" s="17">
        <v>9.7407141946095396E-3</v>
      </c>
      <c r="BA678" s="17"/>
      <c r="BB678" s="17">
        <v>8.3177256456025798E-3</v>
      </c>
      <c r="BC678" s="17">
        <v>1.08705224885927E-2</v>
      </c>
      <c r="BD678" s="17"/>
      <c r="BE678" s="17">
        <v>6.8251890082541699E-4</v>
      </c>
      <c r="BF678" s="17">
        <v>1.13052068836033E-2</v>
      </c>
      <c r="BG678" s="17"/>
      <c r="BH678" s="17">
        <v>1.2067415526102399E-2</v>
      </c>
      <c r="BI678" s="17">
        <v>1.0376552557658901E-2</v>
      </c>
      <c r="BJ678" s="17"/>
      <c r="BK678" s="17">
        <v>2.1232883330539201E-2</v>
      </c>
      <c r="BL678" s="17">
        <v>9.7348026073846294E-3</v>
      </c>
      <c r="BM678" s="17"/>
      <c r="BN678" s="17">
        <v>0</v>
      </c>
      <c r="BO678" s="17">
        <v>1.0705088420733999E-2</v>
      </c>
      <c r="BP678" s="17"/>
      <c r="BQ678" s="17">
        <v>8.7753793096664905E-6</v>
      </c>
      <c r="BR678" s="17">
        <v>1.0887117954679001E-2</v>
      </c>
      <c r="BS678" s="17"/>
      <c r="BT678" s="17">
        <v>2.3949225943465002E-2</v>
      </c>
      <c r="BU678" s="17">
        <v>9.1277066400526404E-3</v>
      </c>
      <c r="BV678" s="17"/>
      <c r="BW678" s="17">
        <v>9.9170236987275503E-3</v>
      </c>
      <c r="BX678" s="17">
        <v>1.10138867576463E-2</v>
      </c>
      <c r="BY678" s="17"/>
      <c r="BZ678" s="17">
        <v>9.9170236987275503E-3</v>
      </c>
      <c r="CA678" s="17">
        <v>1.10138867576463E-2</v>
      </c>
    </row>
    <row r="679" spans="2:79" x14ac:dyDescent="0.25">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c r="AN679" s="17"/>
      <c r="AO679" s="17"/>
      <c r="AP679" s="17"/>
      <c r="AQ679" s="17"/>
      <c r="AR679" s="17"/>
      <c r="AS679" s="17"/>
      <c r="AT679" s="17"/>
      <c r="AU679" s="17"/>
      <c r="AV679" s="17"/>
      <c r="AW679" s="17"/>
      <c r="AX679" s="17"/>
      <c r="AY679" s="17"/>
      <c r="AZ679" s="17"/>
      <c r="BA679" s="17"/>
      <c r="BB679" s="17"/>
      <c r="BC679" s="17"/>
      <c r="BD679" s="17"/>
      <c r="BE679" s="17"/>
      <c r="BF679" s="17"/>
      <c r="BG679" s="17"/>
      <c r="BH679" s="17"/>
      <c r="BI679" s="17"/>
      <c r="BJ679" s="17"/>
      <c r="BK679" s="17"/>
      <c r="BL679" s="17"/>
      <c r="BM679" s="17"/>
      <c r="BN679" s="17"/>
      <c r="BO679" s="17"/>
      <c r="BP679" s="17"/>
      <c r="BQ679" s="17"/>
      <c r="BR679" s="17"/>
      <c r="BS679" s="17"/>
      <c r="BT679" s="17"/>
      <c r="BU679" s="17"/>
      <c r="BV679" s="17"/>
      <c r="BW679" s="17"/>
      <c r="BX679" s="17"/>
      <c r="BY679" s="17"/>
      <c r="BZ679" s="17"/>
      <c r="CA679" s="17"/>
    </row>
    <row r="680" spans="2:79" x14ac:dyDescent="0.25">
      <c r="B680" s="6" t="s">
        <v>346</v>
      </c>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c r="AK680" s="17"/>
      <c r="AL680" s="17"/>
      <c r="AM680" s="17"/>
      <c r="AN680" s="17"/>
      <c r="AO680" s="17"/>
      <c r="AP680" s="17"/>
      <c r="AQ680" s="17"/>
      <c r="AR680" s="17"/>
      <c r="AS680" s="17"/>
      <c r="AT680" s="17"/>
      <c r="AU680" s="17"/>
      <c r="AV680" s="17"/>
      <c r="AW680" s="17"/>
      <c r="AX680" s="17"/>
      <c r="AY680" s="17"/>
      <c r="AZ680" s="17"/>
      <c r="BA680" s="17"/>
      <c r="BB680" s="17"/>
      <c r="BC680" s="17"/>
      <c r="BD680" s="17"/>
      <c r="BE680" s="17"/>
      <c r="BF680" s="17"/>
      <c r="BG680" s="17"/>
      <c r="BH680" s="17"/>
      <c r="BI680" s="17"/>
      <c r="BJ680" s="17"/>
      <c r="BK680" s="17"/>
      <c r="BL680" s="17"/>
      <c r="BM680" s="17"/>
      <c r="BN680" s="17"/>
      <c r="BO680" s="17"/>
      <c r="BP680" s="17"/>
      <c r="BQ680" s="17"/>
      <c r="BR680" s="17"/>
      <c r="BS680" s="17"/>
      <c r="BT680" s="17"/>
      <c r="BU680" s="17"/>
      <c r="BV680" s="17"/>
      <c r="BW680" s="17"/>
      <c r="BX680" s="17"/>
      <c r="BY680" s="17"/>
      <c r="BZ680" s="17"/>
      <c r="CA680" s="17"/>
    </row>
    <row r="681" spans="2:79" x14ac:dyDescent="0.25">
      <c r="B681" s="24" t="s">
        <v>687</v>
      </c>
      <c r="C681" s="17" t="s">
        <v>342</v>
      </c>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c r="AN681" s="17"/>
      <c r="AO681" s="17"/>
      <c r="AP681" s="17"/>
      <c r="AQ681" s="17"/>
      <c r="AR681" s="17"/>
      <c r="AS681" s="17"/>
      <c r="AT681" s="17"/>
      <c r="AU681" s="17"/>
      <c r="AV681" s="17"/>
      <c r="AW681" s="17"/>
      <c r="AX681" s="17"/>
      <c r="AY681" s="17"/>
      <c r="AZ681" s="17"/>
      <c r="BA681" s="17"/>
      <c r="BB681" s="17"/>
      <c r="BC681" s="17"/>
      <c r="BD681" s="17"/>
      <c r="BE681" s="17"/>
      <c r="BF681" s="17"/>
      <c r="BG681" s="17"/>
      <c r="BH681" s="17"/>
      <c r="BI681" s="17"/>
      <c r="BJ681" s="17"/>
      <c r="BK681" s="17"/>
      <c r="BL681" s="17"/>
      <c r="BM681" s="17"/>
      <c r="BN681" s="17"/>
      <c r="BO681" s="17"/>
      <c r="BP681" s="17"/>
      <c r="BQ681" s="17"/>
      <c r="BR681" s="17"/>
      <c r="BS681" s="17"/>
      <c r="BT681" s="17"/>
      <c r="BU681" s="17"/>
      <c r="BV681" s="17"/>
      <c r="BW681" s="17"/>
      <c r="BX681" s="17"/>
      <c r="BY681" s="17"/>
      <c r="BZ681" s="17"/>
      <c r="CA681" s="17"/>
    </row>
    <row r="682" spans="2:79" x14ac:dyDescent="0.25">
      <c r="B682" t="s">
        <v>337</v>
      </c>
      <c r="C682" s="17">
        <v>0.35791124776842298</v>
      </c>
      <c r="D682" s="17">
        <v>0.42269763697045198</v>
      </c>
      <c r="E682" s="17">
        <v>0.29639178593613102</v>
      </c>
      <c r="F682" s="17">
        <v>0.332361401421851</v>
      </c>
      <c r="G682" s="17">
        <v>0.50044603944995303</v>
      </c>
      <c r="H682" s="17">
        <v>0.36717544396236101</v>
      </c>
      <c r="I682" s="17">
        <v>0.31443264372028301</v>
      </c>
      <c r="J682" s="17">
        <v>0.22051004978927999</v>
      </c>
      <c r="K682" s="17">
        <v>0.42615395393583799</v>
      </c>
      <c r="L682" s="17">
        <v>0.38513681708006797</v>
      </c>
      <c r="M682" s="17"/>
      <c r="N682" s="17">
        <v>0.34740200985950898</v>
      </c>
      <c r="O682" s="17">
        <v>0.42415529909384903</v>
      </c>
      <c r="P682" s="17">
        <v>0.43404036255066802</v>
      </c>
      <c r="Q682" s="17">
        <v>0.49059217197030303</v>
      </c>
      <c r="R682" s="17"/>
      <c r="S682" s="17">
        <v>0.301707044408138</v>
      </c>
      <c r="T682" s="17">
        <v>0.39640655722738599</v>
      </c>
      <c r="U682" s="17">
        <v>0.33549223602267703</v>
      </c>
      <c r="V682" s="17">
        <v>0.25620938951511002</v>
      </c>
      <c r="W682" s="17">
        <v>0.436765590987722</v>
      </c>
      <c r="X682" s="17">
        <v>0.54634115757822399</v>
      </c>
      <c r="Y682" s="17">
        <v>0.42758940902050002</v>
      </c>
      <c r="Z682" s="17"/>
      <c r="AA682" s="17">
        <v>0.366726222116255</v>
      </c>
      <c r="AB682" s="17">
        <v>0.34471265721466399</v>
      </c>
      <c r="AC682" s="17"/>
      <c r="AD682" s="17">
        <v>0.32574965974075099</v>
      </c>
      <c r="AE682" s="17">
        <v>0.42094903166972802</v>
      </c>
      <c r="AF682" s="17">
        <v>0.36892720313976901</v>
      </c>
      <c r="AG682" s="17"/>
      <c r="AH682" s="17">
        <v>0.36907455069327</v>
      </c>
      <c r="AI682" s="17">
        <v>0.35673795332302</v>
      </c>
      <c r="AJ682" s="17"/>
      <c r="AK682" s="17">
        <v>0.37146141566136298</v>
      </c>
      <c r="AL682" s="17">
        <v>0.34631701518052099</v>
      </c>
      <c r="AM682" s="17"/>
      <c r="AN682" s="17">
        <v>0.35724335325816498</v>
      </c>
      <c r="AO682" s="17">
        <v>0.49059217197030303</v>
      </c>
      <c r="AP682" s="17"/>
      <c r="AQ682" s="17">
        <v>0.40781515064972101</v>
      </c>
      <c r="AR682" s="17">
        <v>0.33485039747736201</v>
      </c>
      <c r="AS682" s="17"/>
      <c r="AT682" s="17">
        <v>0.20716617381086699</v>
      </c>
      <c r="AU682" s="17">
        <v>0.32842700206208297</v>
      </c>
      <c r="AV682" s="17">
        <v>0.40668866623376698</v>
      </c>
      <c r="AW682" s="17">
        <v>0.51918932566783105</v>
      </c>
      <c r="AX682" s="17"/>
      <c r="AY682" s="17">
        <v>0.33239824880928198</v>
      </c>
      <c r="AZ682" s="17">
        <v>0.362076030364055</v>
      </c>
      <c r="BA682" s="17"/>
      <c r="BB682" s="17">
        <v>0.511836006582433</v>
      </c>
      <c r="BC682" s="17">
        <v>0.29674867508910802</v>
      </c>
      <c r="BD682" s="17"/>
      <c r="BE682" s="17">
        <v>0.45741866561257499</v>
      </c>
      <c r="BF682" s="17">
        <v>0.35006941438052003</v>
      </c>
      <c r="BG682" s="17"/>
      <c r="BH682" s="17">
        <v>0.276840498733534</v>
      </c>
      <c r="BI682" s="17">
        <v>0.36575446174824999</v>
      </c>
      <c r="BJ682" s="17"/>
      <c r="BK682" s="17">
        <v>0.29955794178164002</v>
      </c>
      <c r="BL682" s="17">
        <v>0.364653000910452</v>
      </c>
      <c r="BM682" s="17"/>
      <c r="BN682" s="17">
        <v>0.55438640089079605</v>
      </c>
      <c r="BO682" s="17">
        <v>0.34886242867582801</v>
      </c>
      <c r="BP682" s="17"/>
      <c r="BQ682" s="17">
        <v>0.56471158396965804</v>
      </c>
      <c r="BR682" s="17">
        <v>0.34607657444149298</v>
      </c>
      <c r="BS682" s="17"/>
      <c r="BT682" s="17">
        <v>0.42635268046337099</v>
      </c>
      <c r="BU682" s="17">
        <v>0.350890084793202</v>
      </c>
      <c r="BV682" s="17"/>
      <c r="BW682" s="17">
        <v>0.36565893273647998</v>
      </c>
      <c r="BX682" s="17">
        <v>0.346515454317188</v>
      </c>
      <c r="BY682" s="17"/>
      <c r="BZ682" s="17">
        <v>0.36565893273647998</v>
      </c>
      <c r="CA682" s="17">
        <v>0.346515454317188</v>
      </c>
    </row>
    <row r="683" spans="2:79" x14ac:dyDescent="0.25">
      <c r="B683" t="s">
        <v>338</v>
      </c>
      <c r="C683" s="17">
        <v>0.50573151796950799</v>
      </c>
      <c r="D683" s="17">
        <v>0.47120545874484399</v>
      </c>
      <c r="E683" s="17">
        <v>0.52174803586319896</v>
      </c>
      <c r="F683" s="17">
        <v>0.538638719644977</v>
      </c>
      <c r="G683" s="17">
        <v>0.37415130681856501</v>
      </c>
      <c r="H683" s="17">
        <v>0.51389711364399004</v>
      </c>
      <c r="I683" s="17">
        <v>0.54958674451251399</v>
      </c>
      <c r="J683" s="17">
        <v>0.553622285295154</v>
      </c>
      <c r="K683" s="17">
        <v>0.259959544041654</v>
      </c>
      <c r="L683" s="17">
        <v>0.56387668689943105</v>
      </c>
      <c r="M683" s="17"/>
      <c r="N683" s="17">
        <v>0.51187075808263605</v>
      </c>
      <c r="O683" s="17">
        <v>0.46130783619735999</v>
      </c>
      <c r="P683" s="17">
        <v>0.48677100747552698</v>
      </c>
      <c r="Q683" s="17">
        <v>0.42850517189514498</v>
      </c>
      <c r="R683" s="17"/>
      <c r="S683" s="17">
        <v>0.57321604440552698</v>
      </c>
      <c r="T683" s="17">
        <v>0.47296325693622498</v>
      </c>
      <c r="U683" s="17">
        <v>0.55781009356891598</v>
      </c>
      <c r="V683" s="17">
        <v>0.57456426575557995</v>
      </c>
      <c r="W683" s="17">
        <v>0.469234366102315</v>
      </c>
      <c r="X683" s="17">
        <v>0.333568995008099</v>
      </c>
      <c r="Y683" s="17">
        <v>0.41675730416775397</v>
      </c>
      <c r="Z683" s="17"/>
      <c r="AA683" s="17">
        <v>0.50820662884611401</v>
      </c>
      <c r="AB683" s="17">
        <v>0.50202555425975504</v>
      </c>
      <c r="AC683" s="17"/>
      <c r="AD683" s="17">
        <v>0.542141438719972</v>
      </c>
      <c r="AE683" s="17">
        <v>0.47139788097269097</v>
      </c>
      <c r="AF683" s="17">
        <v>0.506373033828599</v>
      </c>
      <c r="AG683" s="17"/>
      <c r="AH683" s="17">
        <v>0.51110616572876</v>
      </c>
      <c r="AI683" s="17">
        <v>0.50516662741656204</v>
      </c>
      <c r="AJ683" s="17"/>
      <c r="AK683" s="17">
        <v>0.51091707077024195</v>
      </c>
      <c r="AL683" s="17">
        <v>0.50129448768740603</v>
      </c>
      <c r="AM683" s="17"/>
      <c r="AN683" s="17">
        <v>0.50612026302009205</v>
      </c>
      <c r="AO683" s="17">
        <v>0.42850517189514498</v>
      </c>
      <c r="AP683" s="17"/>
      <c r="AQ683" s="17">
        <v>0.46063496573437002</v>
      </c>
      <c r="AR683" s="17">
        <v>0.52657086679180698</v>
      </c>
      <c r="AS683" s="17"/>
      <c r="AT683" s="17">
        <v>0.63198525333011502</v>
      </c>
      <c r="AU683" s="17">
        <v>0.473192177854035</v>
      </c>
      <c r="AV683" s="17">
        <v>0.50977196873350095</v>
      </c>
      <c r="AW683" s="17">
        <v>0.42154652964307199</v>
      </c>
      <c r="AX683" s="17"/>
      <c r="AY683" s="17">
        <v>0.464969029414594</v>
      </c>
      <c r="AZ683" s="17">
        <v>0.51238565154118498</v>
      </c>
      <c r="BA683" s="17"/>
      <c r="BB683" s="17">
        <v>0.39862823452284701</v>
      </c>
      <c r="BC683" s="17">
        <v>0.54827353758904696</v>
      </c>
      <c r="BD683" s="17"/>
      <c r="BE683" s="17">
        <v>0.34334911421024</v>
      </c>
      <c r="BF683" s="17">
        <v>0.51852831023882096</v>
      </c>
      <c r="BG683" s="17"/>
      <c r="BH683" s="17">
        <v>0.57964514206023299</v>
      </c>
      <c r="BI683" s="17">
        <v>0.49858072219335697</v>
      </c>
      <c r="BJ683" s="17"/>
      <c r="BK683" s="17">
        <v>0.58183418261449305</v>
      </c>
      <c r="BL683" s="17">
        <v>0.49693912189509698</v>
      </c>
      <c r="BM683" s="17"/>
      <c r="BN683" s="17">
        <v>0.305125531298093</v>
      </c>
      <c r="BO683" s="17">
        <v>0.51497058587928302</v>
      </c>
      <c r="BP683" s="17"/>
      <c r="BQ683" s="17">
        <v>0.36417754765541799</v>
      </c>
      <c r="BR683" s="17">
        <v>0.51383230265666202</v>
      </c>
      <c r="BS683" s="17"/>
      <c r="BT683" s="17">
        <v>0.44353539253390001</v>
      </c>
      <c r="BU683" s="17">
        <v>0.51211199710203903</v>
      </c>
      <c r="BV683" s="17"/>
      <c r="BW683" s="17">
        <v>0.50894922980194701</v>
      </c>
      <c r="BX683" s="17">
        <v>0.50099870041442696</v>
      </c>
      <c r="BY683" s="17"/>
      <c r="BZ683" s="17">
        <v>0.50894922980194701</v>
      </c>
      <c r="CA683" s="17">
        <v>0.50099870041442696</v>
      </c>
    </row>
    <row r="684" spans="2:79" x14ac:dyDescent="0.25">
      <c r="B684" t="s">
        <v>339</v>
      </c>
      <c r="C684" s="17">
        <v>0.10180157262966</v>
      </c>
      <c r="D684" s="17">
        <v>8.7305123160352202E-2</v>
      </c>
      <c r="E684" s="17">
        <v>0.132222743818602</v>
      </c>
      <c r="F684" s="17">
        <v>0.113285034779773</v>
      </c>
      <c r="G684" s="17">
        <v>8.5149311069877096E-2</v>
      </c>
      <c r="H684" s="17">
        <v>8.8611869800517995E-2</v>
      </c>
      <c r="I684" s="17">
        <v>0.110013183756955</v>
      </c>
      <c r="J684" s="17">
        <v>0.101551410151499</v>
      </c>
      <c r="K684" s="17">
        <v>0.19238753246336801</v>
      </c>
      <c r="L684" s="17">
        <v>1.1175760547985299E-2</v>
      </c>
      <c r="M684" s="17"/>
      <c r="N684" s="17">
        <v>0.107684984301886</v>
      </c>
      <c r="O684" s="17">
        <v>6.16224520307267E-2</v>
      </c>
      <c r="P684" s="17">
        <v>6.4700776610650504E-2</v>
      </c>
      <c r="Q684" s="17">
        <v>6.5302335752709398E-2</v>
      </c>
      <c r="R684" s="17"/>
      <c r="S684" s="17">
        <v>6.7825119035503895E-2</v>
      </c>
      <c r="T684" s="17">
        <v>9.5059039114996399E-2</v>
      </c>
      <c r="U684" s="17">
        <v>7.3882416157807801E-2</v>
      </c>
      <c r="V684" s="17">
        <v>0.14353835505467299</v>
      </c>
      <c r="W684" s="17">
        <v>5.7085425539041501E-2</v>
      </c>
      <c r="X684" s="17">
        <v>0.117257977929473</v>
      </c>
      <c r="Y684" s="17">
        <v>0.12808177117782801</v>
      </c>
      <c r="Z684" s="17"/>
      <c r="AA684" s="17">
        <v>9.0619666099705301E-2</v>
      </c>
      <c r="AB684" s="17">
        <v>0.118544151799564</v>
      </c>
      <c r="AC684" s="17"/>
      <c r="AD684" s="17">
        <v>0.10854279055568899</v>
      </c>
      <c r="AE684" s="17">
        <v>9.9451801076582302E-2</v>
      </c>
      <c r="AF684" s="17">
        <v>8.1282026610863298E-2</v>
      </c>
      <c r="AG684" s="17"/>
      <c r="AH684" s="17">
        <v>9.7659191489297498E-2</v>
      </c>
      <c r="AI684" s="17">
        <v>0.102236948505012</v>
      </c>
      <c r="AJ684" s="17"/>
      <c r="AK684" s="17">
        <v>8.2106058820985595E-2</v>
      </c>
      <c r="AL684" s="17">
        <v>0.118654084704802</v>
      </c>
      <c r="AM684" s="17"/>
      <c r="AN684" s="17">
        <v>0.10198530393907999</v>
      </c>
      <c r="AO684" s="17">
        <v>6.5302335752709398E-2</v>
      </c>
      <c r="AP684" s="17"/>
      <c r="AQ684" s="17">
        <v>8.0889604445302896E-2</v>
      </c>
      <c r="AR684" s="17">
        <v>0.111465100725607</v>
      </c>
      <c r="AS684" s="17"/>
      <c r="AT684" s="17">
        <v>0.123747916332571</v>
      </c>
      <c r="AU684" s="17">
        <v>0.146943624990411</v>
      </c>
      <c r="AV684" s="17">
        <v>5.9325654418408001E-2</v>
      </c>
      <c r="AW684" s="17">
        <v>5.9233371776979203E-2</v>
      </c>
      <c r="AX684" s="17"/>
      <c r="AY684" s="17">
        <v>0.115603020992951</v>
      </c>
      <c r="AZ684" s="17">
        <v>9.9548602211324597E-2</v>
      </c>
      <c r="BA684" s="17"/>
      <c r="BB684" s="17">
        <v>5.6333737137462099E-2</v>
      </c>
      <c r="BC684" s="17">
        <v>0.119881812439978</v>
      </c>
      <c r="BD684" s="17"/>
      <c r="BE684" s="17">
        <v>0.159991050182824</v>
      </c>
      <c r="BF684" s="17">
        <v>9.7215862360142999E-2</v>
      </c>
      <c r="BG684" s="17"/>
      <c r="BH684" s="17">
        <v>0.13582438869272601</v>
      </c>
      <c r="BI684" s="17">
        <v>9.8510025064654103E-2</v>
      </c>
      <c r="BJ684" s="17"/>
      <c r="BK684" s="17">
        <v>8.3938960433644697E-2</v>
      </c>
      <c r="BL684" s="17">
        <v>0.10386530012308701</v>
      </c>
      <c r="BM684" s="17"/>
      <c r="BN684" s="17">
        <v>4.2756310697982199E-2</v>
      </c>
      <c r="BO684" s="17">
        <v>0.104520949024098</v>
      </c>
      <c r="BP684" s="17"/>
      <c r="BQ684" s="17">
        <v>7.0802197870383596E-2</v>
      </c>
      <c r="BR684" s="17">
        <v>0.10357559041103399</v>
      </c>
      <c r="BS684" s="17"/>
      <c r="BT684" s="17">
        <v>6.3187523015767702E-2</v>
      </c>
      <c r="BU684" s="17">
        <v>0.10576285053979299</v>
      </c>
      <c r="BV684" s="17"/>
      <c r="BW684" s="17">
        <v>9.0801711803576698E-2</v>
      </c>
      <c r="BX684" s="17">
        <v>0.117980875541844</v>
      </c>
      <c r="BY684" s="17"/>
      <c r="BZ684" s="17">
        <v>9.0801711803576698E-2</v>
      </c>
      <c r="CA684" s="17">
        <v>0.117980875541844</v>
      </c>
    </row>
    <row r="685" spans="2:79" x14ac:dyDescent="0.25">
      <c r="B685" t="s">
        <v>340</v>
      </c>
      <c r="C685" s="17">
        <v>2.3573167309141701E-2</v>
      </c>
      <c r="D685" s="17">
        <v>1.68919628257394E-2</v>
      </c>
      <c r="E685" s="17">
        <v>2.5056887992702601E-2</v>
      </c>
      <c r="F685" s="17">
        <v>8.4665598884061301E-3</v>
      </c>
      <c r="G685" s="17">
        <v>4.0107334992550397E-2</v>
      </c>
      <c r="H685" s="17">
        <v>3.03155725931307E-2</v>
      </c>
      <c r="I685" s="17">
        <v>9.4453415116992692E-3</v>
      </c>
      <c r="J685" s="17">
        <v>0.11346090151478699</v>
      </c>
      <c r="K685" s="17">
        <v>4.6734888844057401E-4</v>
      </c>
      <c r="L685" s="17">
        <v>3.98107354725157E-2</v>
      </c>
      <c r="M685" s="17"/>
      <c r="N685" s="17">
        <v>2.2208609994017699E-2</v>
      </c>
      <c r="O685" s="17">
        <v>3.8624167548995399E-2</v>
      </c>
      <c r="P685" s="17">
        <v>1.1547758922121501E-2</v>
      </c>
      <c r="Q685" s="17">
        <v>9.3980551775513805E-3</v>
      </c>
      <c r="R685" s="17"/>
      <c r="S685" s="17">
        <v>4.3913563763561703E-2</v>
      </c>
      <c r="T685" s="17">
        <v>3.1760634758956499E-3</v>
      </c>
      <c r="U685" s="17">
        <v>2.5192730137674601E-2</v>
      </c>
      <c r="V685" s="17">
        <v>2.5657640275415901E-2</v>
      </c>
      <c r="W685" s="17">
        <v>3.6899062608474399E-2</v>
      </c>
      <c r="X685" s="17">
        <v>1.41797388150035E-3</v>
      </c>
      <c r="Y685" s="17">
        <v>3.6714589810898902E-4</v>
      </c>
      <c r="Z685" s="17"/>
      <c r="AA685" s="17">
        <v>2.7914498519667801E-2</v>
      </c>
      <c r="AB685" s="17">
        <v>1.70729268268681E-2</v>
      </c>
      <c r="AC685" s="17"/>
      <c r="AD685" s="17">
        <v>2.04256735167242E-2</v>
      </c>
      <c r="AE685" s="17">
        <v>8.2012862809980498E-3</v>
      </c>
      <c r="AF685" s="17">
        <v>3.3990155586849098E-2</v>
      </c>
      <c r="AG685" s="17"/>
      <c r="AH685" s="17">
        <v>1.677652343144E-2</v>
      </c>
      <c r="AI685" s="17">
        <v>2.4287513642191401E-2</v>
      </c>
      <c r="AJ685" s="17"/>
      <c r="AK685" s="17">
        <v>2.1166782425208999E-2</v>
      </c>
      <c r="AL685" s="17">
        <v>2.5632196116811501E-2</v>
      </c>
      <c r="AM685" s="17"/>
      <c r="AN685" s="17">
        <v>2.3644522552044401E-2</v>
      </c>
      <c r="AO685" s="17">
        <v>9.3980551775513805E-3</v>
      </c>
      <c r="AP685" s="17"/>
      <c r="AQ685" s="17">
        <v>3.84661533154168E-2</v>
      </c>
      <c r="AR685" s="17">
        <v>1.66910418470415E-2</v>
      </c>
      <c r="AS685" s="17"/>
      <c r="AT685" s="17">
        <v>3.2774385870338803E-5</v>
      </c>
      <c r="AU685" s="17">
        <v>4.2166798565816399E-2</v>
      </c>
      <c r="AV685" s="17">
        <v>1.7823020696103701E-2</v>
      </c>
      <c r="AW685" s="17">
        <v>3.0772912118035597E-5</v>
      </c>
      <c r="AX685" s="17"/>
      <c r="AY685" s="17">
        <v>8.6939014106337698E-2</v>
      </c>
      <c r="AZ685" s="17">
        <v>1.3229225527890799E-2</v>
      </c>
      <c r="BA685" s="17"/>
      <c r="BB685" s="17">
        <v>1.3373240478644299E-2</v>
      </c>
      <c r="BC685" s="17">
        <v>2.7629205727162699E-2</v>
      </c>
      <c r="BD685" s="17"/>
      <c r="BE685" s="17">
        <v>3.9784063884913297E-3</v>
      </c>
      <c r="BF685" s="17">
        <v>2.5117362241987701E-2</v>
      </c>
      <c r="BG685" s="17"/>
      <c r="BH685" s="17">
        <v>1.48557479119341E-3</v>
      </c>
      <c r="BI685" s="17">
        <v>2.5710038085344399E-2</v>
      </c>
      <c r="BJ685" s="17"/>
      <c r="BK685" s="17">
        <v>3.4598881558032903E-2</v>
      </c>
      <c r="BL685" s="17">
        <v>2.2299329564671601E-2</v>
      </c>
      <c r="BM685" s="17"/>
      <c r="BN685" s="17">
        <v>3.9269172427016802E-2</v>
      </c>
      <c r="BO685" s="17">
        <v>2.2850275337658599E-2</v>
      </c>
      <c r="BP685" s="17"/>
      <c r="BQ685" s="17">
        <v>1.93752270481024E-4</v>
      </c>
      <c r="BR685" s="17">
        <v>2.4911113584470901E-2</v>
      </c>
      <c r="BS685" s="17"/>
      <c r="BT685" s="17">
        <v>6.6924403986960798E-2</v>
      </c>
      <c r="BU685" s="17">
        <v>1.9125918239284501E-2</v>
      </c>
      <c r="BV685" s="17"/>
      <c r="BW685" s="17">
        <v>2.8044001629888099E-2</v>
      </c>
      <c r="BX685" s="17">
        <v>1.69971765862388E-2</v>
      </c>
      <c r="BY685" s="17"/>
      <c r="BZ685" s="17">
        <v>2.8044001629888099E-2</v>
      </c>
      <c r="CA685" s="17">
        <v>1.69971765862388E-2</v>
      </c>
    </row>
    <row r="686" spans="2:79" x14ac:dyDescent="0.25">
      <c r="B686" t="s">
        <v>103</v>
      </c>
      <c r="C686" s="17">
        <v>1.0982494323267899E-2</v>
      </c>
      <c r="D686" s="17">
        <v>1.89981829861204E-3</v>
      </c>
      <c r="E686" s="17">
        <v>2.4580546389365299E-2</v>
      </c>
      <c r="F686" s="17">
        <v>7.2482842649932199E-3</v>
      </c>
      <c r="G686" s="17">
        <v>1.4600766905445401E-4</v>
      </c>
      <c r="H686" s="17">
        <v>0</v>
      </c>
      <c r="I686" s="17">
        <v>1.6522086498549301E-2</v>
      </c>
      <c r="J686" s="17">
        <v>1.0855353249278801E-2</v>
      </c>
      <c r="K686" s="17">
        <v>0.121031620670699</v>
      </c>
      <c r="L686" s="17">
        <v>0</v>
      </c>
      <c r="M686" s="17"/>
      <c r="N686" s="17">
        <v>1.0833637761952101E-2</v>
      </c>
      <c r="O686" s="17">
        <v>1.4290245129069399E-2</v>
      </c>
      <c r="P686" s="17">
        <v>2.9400944410335299E-3</v>
      </c>
      <c r="Q686" s="17">
        <v>6.2022652042910001E-3</v>
      </c>
      <c r="R686" s="17"/>
      <c r="S686" s="17">
        <v>1.3338228387269901E-2</v>
      </c>
      <c r="T686" s="17">
        <v>3.2395083245496802E-2</v>
      </c>
      <c r="U686" s="17">
        <v>7.6225241129238702E-3</v>
      </c>
      <c r="V686" s="17">
        <v>3.0349399220099101E-5</v>
      </c>
      <c r="W686" s="17">
        <v>1.5554762447020901E-5</v>
      </c>
      <c r="X686" s="17">
        <v>1.41389560270421E-3</v>
      </c>
      <c r="Y686" s="17">
        <v>2.7204369735809902E-2</v>
      </c>
      <c r="Z686" s="17"/>
      <c r="AA686" s="17">
        <v>6.5329844182578497E-3</v>
      </c>
      <c r="AB686" s="17">
        <v>1.7644709899148601E-2</v>
      </c>
      <c r="AC686" s="17"/>
      <c r="AD686" s="17">
        <v>3.1404374668635099E-3</v>
      </c>
      <c r="AE686" s="17">
        <v>0</v>
      </c>
      <c r="AF686" s="17">
        <v>9.4275808339188798E-3</v>
      </c>
      <c r="AG686" s="17"/>
      <c r="AH686" s="17">
        <v>5.3835686572328801E-3</v>
      </c>
      <c r="AI686" s="17">
        <v>1.1570957113215E-2</v>
      </c>
      <c r="AJ686" s="17"/>
      <c r="AK686" s="17">
        <v>1.43486723222004E-2</v>
      </c>
      <c r="AL686" s="17">
        <v>8.1022163104593706E-3</v>
      </c>
      <c r="AM686" s="17"/>
      <c r="AN686" s="17">
        <v>1.10065572306191E-2</v>
      </c>
      <c r="AO686" s="17">
        <v>6.2022652042910001E-3</v>
      </c>
      <c r="AP686" s="17"/>
      <c r="AQ686" s="17">
        <v>1.21941258551893E-2</v>
      </c>
      <c r="AR686" s="17">
        <v>1.04225931581821E-2</v>
      </c>
      <c r="AS686" s="17"/>
      <c r="AT686" s="17">
        <v>3.70678821405767E-2</v>
      </c>
      <c r="AU686" s="17">
        <v>9.2703965276541098E-3</v>
      </c>
      <c r="AV686" s="17">
        <v>6.3906899182205297E-3</v>
      </c>
      <c r="AW686" s="17">
        <v>0</v>
      </c>
      <c r="AX686" s="17"/>
      <c r="AY686" s="17">
        <v>9.0686676835158997E-5</v>
      </c>
      <c r="AZ686" s="17">
        <v>1.27604903555448E-2</v>
      </c>
      <c r="BA686" s="17"/>
      <c r="BB686" s="17">
        <v>1.9828781278613698E-2</v>
      </c>
      <c r="BC686" s="17">
        <v>7.4667691547045598E-3</v>
      </c>
      <c r="BD686" s="17"/>
      <c r="BE686" s="17">
        <v>3.5262763605869399E-2</v>
      </c>
      <c r="BF686" s="17">
        <v>9.0690507785285996E-3</v>
      </c>
      <c r="BG686" s="17"/>
      <c r="BH686" s="17">
        <v>6.2043957223137198E-3</v>
      </c>
      <c r="BI686" s="17">
        <v>1.1444752908394199E-2</v>
      </c>
      <c r="BJ686" s="17"/>
      <c r="BK686" s="17">
        <v>7.0033612188877606E-5</v>
      </c>
      <c r="BL686" s="17">
        <v>1.2243247506692499E-2</v>
      </c>
      <c r="BM686" s="17"/>
      <c r="BN686" s="17">
        <v>5.8462584686112297E-2</v>
      </c>
      <c r="BO686" s="17">
        <v>8.7957610831322901E-3</v>
      </c>
      <c r="BP686" s="17"/>
      <c r="BQ686" s="17">
        <v>1.14918234059186E-4</v>
      </c>
      <c r="BR686" s="17">
        <v>1.1604418906341001E-2</v>
      </c>
      <c r="BS686" s="17"/>
      <c r="BT686" s="17">
        <v>0</v>
      </c>
      <c r="BU686" s="17">
        <v>1.21091493256811E-2</v>
      </c>
      <c r="BV686" s="17"/>
      <c r="BW686" s="17">
        <v>6.5461240281090302E-3</v>
      </c>
      <c r="BX686" s="17">
        <v>1.75077931403031E-2</v>
      </c>
      <c r="BY686" s="17"/>
      <c r="BZ686" s="17">
        <v>6.5461240281090302E-3</v>
      </c>
      <c r="CA686" s="17">
        <v>1.75077931403031E-2</v>
      </c>
    </row>
    <row r="687" spans="2:79" x14ac:dyDescent="0.25">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c r="AR687" s="17"/>
      <c r="AS687" s="17"/>
      <c r="AT687" s="17"/>
      <c r="AU687" s="17"/>
      <c r="AV687" s="17"/>
      <c r="AW687" s="17"/>
      <c r="AX687" s="17"/>
      <c r="AY687" s="17"/>
      <c r="AZ687" s="17"/>
      <c r="BA687" s="17"/>
      <c r="BB687" s="17"/>
      <c r="BC687" s="17"/>
      <c r="BD687" s="17"/>
      <c r="BE687" s="17"/>
      <c r="BF687" s="17"/>
      <c r="BG687" s="17"/>
      <c r="BH687" s="17"/>
      <c r="BI687" s="17"/>
      <c r="BJ687" s="17"/>
      <c r="BK687" s="17"/>
      <c r="BL687" s="17"/>
      <c r="BM687" s="17"/>
      <c r="BN687" s="17"/>
      <c r="BO687" s="17"/>
      <c r="BP687" s="17"/>
      <c r="BQ687" s="17"/>
      <c r="BR687" s="17"/>
      <c r="BS687" s="17"/>
      <c r="BT687" s="17"/>
      <c r="BU687" s="17"/>
      <c r="BV687" s="17"/>
      <c r="BW687" s="17"/>
      <c r="BX687" s="17"/>
      <c r="BY687" s="17"/>
      <c r="BZ687" s="17"/>
      <c r="CA687" s="17"/>
    </row>
    <row r="688" spans="2:79" x14ac:dyDescent="0.25">
      <c r="B688" s="6" t="s">
        <v>347</v>
      </c>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c r="AK688" s="17"/>
      <c r="AL688" s="17"/>
      <c r="AM688" s="17"/>
      <c r="AN688" s="17"/>
      <c r="AO688" s="17"/>
      <c r="AP688" s="17"/>
      <c r="AQ688" s="17"/>
      <c r="AR688" s="17"/>
      <c r="AS688" s="17"/>
      <c r="AT688" s="17"/>
      <c r="AU688" s="17"/>
      <c r="AV688" s="17"/>
      <c r="AW688" s="17"/>
      <c r="AX688" s="17"/>
      <c r="AY688" s="17"/>
      <c r="AZ688" s="17"/>
      <c r="BA688" s="17"/>
      <c r="BB688" s="17"/>
      <c r="BC688" s="17"/>
      <c r="BD688" s="17"/>
      <c r="BE688" s="17"/>
      <c r="BF688" s="17"/>
      <c r="BG688" s="17"/>
      <c r="BH688" s="17"/>
      <c r="BI688" s="17"/>
      <c r="BJ688" s="17"/>
      <c r="BK688" s="17"/>
      <c r="BL688" s="17"/>
      <c r="BM688" s="17"/>
      <c r="BN688" s="17"/>
      <c r="BO688" s="17"/>
      <c r="BP688" s="17"/>
      <c r="BQ688" s="17"/>
      <c r="BR688" s="17"/>
      <c r="BS688" s="17"/>
      <c r="BT688" s="17"/>
      <c r="BU688" s="17"/>
      <c r="BV688" s="17"/>
      <c r="BW688" s="17"/>
      <c r="BX688" s="17"/>
      <c r="BY688" s="17"/>
      <c r="BZ688" s="17"/>
      <c r="CA688" s="17"/>
    </row>
    <row r="689" spans="2:79" x14ac:dyDescent="0.25">
      <c r="B689" s="24" t="s">
        <v>688</v>
      </c>
      <c r="C689" s="17" t="s">
        <v>342</v>
      </c>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c r="AR689" s="17"/>
      <c r="AS689" s="17"/>
      <c r="AT689" s="17"/>
      <c r="AU689" s="17"/>
      <c r="AV689" s="17"/>
      <c r="AW689" s="17"/>
      <c r="AX689" s="17"/>
      <c r="AY689" s="17"/>
      <c r="AZ689" s="17"/>
      <c r="BA689" s="17"/>
      <c r="BB689" s="17"/>
      <c r="BC689" s="17"/>
      <c r="BD689" s="17"/>
      <c r="BE689" s="17"/>
      <c r="BF689" s="17"/>
      <c r="BG689" s="17"/>
      <c r="BH689" s="17"/>
      <c r="BI689" s="17"/>
      <c r="BJ689" s="17"/>
      <c r="BK689" s="17"/>
      <c r="BL689" s="17"/>
      <c r="BM689" s="17"/>
      <c r="BN689" s="17"/>
      <c r="BO689" s="17"/>
      <c r="BP689" s="17"/>
      <c r="BQ689" s="17"/>
      <c r="BR689" s="17"/>
      <c r="BS689" s="17"/>
      <c r="BT689" s="17"/>
      <c r="BU689" s="17"/>
      <c r="BV689" s="17"/>
      <c r="BW689" s="17"/>
      <c r="BX689" s="17"/>
      <c r="BY689" s="17"/>
      <c r="BZ689" s="17"/>
      <c r="CA689" s="17"/>
    </row>
    <row r="690" spans="2:79" x14ac:dyDescent="0.25">
      <c r="B690" t="s">
        <v>337</v>
      </c>
      <c r="C690" s="17">
        <v>0.44890707772105498</v>
      </c>
      <c r="D690" s="17">
        <v>0.49999583893259802</v>
      </c>
      <c r="E690" s="17">
        <v>0.45185366496108398</v>
      </c>
      <c r="F690" s="17">
        <v>0.46220121109047102</v>
      </c>
      <c r="G690" s="17">
        <v>0.44607509618820301</v>
      </c>
      <c r="H690" s="17">
        <v>0.37816137953701601</v>
      </c>
      <c r="I690" s="17">
        <v>0.42078215439994798</v>
      </c>
      <c r="J690" s="17">
        <v>0.43711461233354698</v>
      </c>
      <c r="K690" s="17">
        <v>0.43697534811397298</v>
      </c>
      <c r="L690" s="17">
        <v>0.611797338726214</v>
      </c>
      <c r="M690" s="17"/>
      <c r="N690" s="17">
        <v>0.44768195172700898</v>
      </c>
      <c r="O690" s="17">
        <v>0.44644738152060198</v>
      </c>
      <c r="P690" s="17">
        <v>0.49002716370611399</v>
      </c>
      <c r="Q690" s="17">
        <v>0.583636576980473</v>
      </c>
      <c r="R690" s="17"/>
      <c r="S690" s="17">
        <v>0.40628279191397898</v>
      </c>
      <c r="T690" s="17">
        <v>0.47800098999159302</v>
      </c>
      <c r="U690" s="17">
        <v>0.48992485530262198</v>
      </c>
      <c r="V690" s="17">
        <v>0.39783129138156598</v>
      </c>
      <c r="W690" s="17">
        <v>0.57259549178807201</v>
      </c>
      <c r="X690" s="17">
        <v>0.49609004184135502</v>
      </c>
      <c r="Y690" s="17">
        <v>0.49032598266763799</v>
      </c>
      <c r="Z690" s="17"/>
      <c r="AA690" s="17">
        <v>0.453710844892387</v>
      </c>
      <c r="AB690" s="17">
        <v>0.44234777058842201</v>
      </c>
      <c r="AC690" s="17"/>
      <c r="AD690" s="17">
        <v>0.49066129771120998</v>
      </c>
      <c r="AE690" s="17">
        <v>0.38176396477566599</v>
      </c>
      <c r="AF690" s="17">
        <v>0.46775453252120403</v>
      </c>
      <c r="AG690" s="17"/>
      <c r="AH690" s="17">
        <v>0.462122841145234</v>
      </c>
      <c r="AI690" s="17">
        <v>0.44778178752875197</v>
      </c>
      <c r="AJ690" s="17"/>
      <c r="AK690" s="17">
        <v>0.49093705246075803</v>
      </c>
      <c r="AL690" s="17">
        <v>0.41841574299263601</v>
      </c>
      <c r="AM690" s="17"/>
      <c r="AN690" s="17">
        <v>0.44832222379470499</v>
      </c>
      <c r="AO690" s="17">
        <v>0.583636576980473</v>
      </c>
      <c r="AP690" s="17"/>
      <c r="AQ690" s="17">
        <v>0.51092291227999498</v>
      </c>
      <c r="AR690" s="17">
        <v>0.42140998795035201</v>
      </c>
      <c r="AS690" s="17"/>
      <c r="AT690" s="17">
        <v>0.379110151908714</v>
      </c>
      <c r="AU690" s="17">
        <v>0.386150787581578</v>
      </c>
      <c r="AV690" s="17">
        <v>0.51949727745066099</v>
      </c>
      <c r="AW690" s="17">
        <v>0.57401325312809104</v>
      </c>
      <c r="AX690" s="17"/>
      <c r="AY690" s="17">
        <v>0.40844131527205801</v>
      </c>
      <c r="AZ690" s="17">
        <v>0.45632998644094602</v>
      </c>
      <c r="BA690" s="17"/>
      <c r="BB690" s="17">
        <v>0.517770398737884</v>
      </c>
      <c r="BC690" s="17">
        <v>0.42983948648460701</v>
      </c>
      <c r="BD690" s="17"/>
      <c r="BE690" s="17">
        <v>0.54561554719073901</v>
      </c>
      <c r="BF690" s="17">
        <v>0.43992353923913502</v>
      </c>
      <c r="BG690" s="17"/>
      <c r="BH690" s="17">
        <v>0.48545589791586502</v>
      </c>
      <c r="BI690" s="17">
        <v>0.44649982427808699</v>
      </c>
      <c r="BJ690" s="17"/>
      <c r="BK690" s="17">
        <v>0.45494224064171601</v>
      </c>
      <c r="BL690" s="17">
        <v>0.44837855417032402</v>
      </c>
      <c r="BM690" s="17"/>
      <c r="BN690" s="17">
        <v>0.47914188866876101</v>
      </c>
      <c r="BO690" s="17">
        <v>0.448066334252406</v>
      </c>
      <c r="BP690" s="17"/>
      <c r="BQ690" s="17">
        <v>0.58278438324984305</v>
      </c>
      <c r="BR690" s="17">
        <v>0.44309904233130099</v>
      </c>
      <c r="BS690" s="17"/>
      <c r="BT690" s="17">
        <v>0.55852485478514402</v>
      </c>
      <c r="BU690" s="17">
        <v>0.43944534631478899</v>
      </c>
      <c r="BV690" s="17"/>
      <c r="BW690" s="17">
        <v>0.45280580360955802</v>
      </c>
      <c r="BX690" s="17">
        <v>0.44366428463225999</v>
      </c>
      <c r="BY690" s="17"/>
      <c r="BZ690" s="17">
        <v>0.45280580360955802</v>
      </c>
      <c r="CA690" s="17">
        <v>0.44366428463225999</v>
      </c>
    </row>
    <row r="691" spans="2:79" x14ac:dyDescent="0.25">
      <c r="B691" t="s">
        <v>338</v>
      </c>
      <c r="C691" s="17">
        <v>0.43127081674508699</v>
      </c>
      <c r="D691" s="17">
        <v>0.358398010442807</v>
      </c>
      <c r="E691" s="17">
        <v>0.44714880968470999</v>
      </c>
      <c r="F691" s="17">
        <v>0.48844369213086197</v>
      </c>
      <c r="G691" s="17">
        <v>0.44352228722585402</v>
      </c>
      <c r="H691" s="17">
        <v>0.44168126055715401</v>
      </c>
      <c r="I691" s="17">
        <v>0.44468299668832201</v>
      </c>
      <c r="J691" s="17">
        <v>0.37308792643274402</v>
      </c>
      <c r="K691" s="17">
        <v>0.45606301569611302</v>
      </c>
      <c r="L691" s="17">
        <v>0.30321956479767498</v>
      </c>
      <c r="M691" s="17"/>
      <c r="N691" s="17">
        <v>0.42962259188736401</v>
      </c>
      <c r="O691" s="17">
        <v>0.44842168385023701</v>
      </c>
      <c r="P691" s="17">
        <v>0.43867858488997502</v>
      </c>
      <c r="Q691" s="17">
        <v>0.34881343760757799</v>
      </c>
      <c r="R691" s="17"/>
      <c r="S691" s="17">
        <v>0.42542501886683698</v>
      </c>
      <c r="T691" s="17">
        <v>0.42345842970434999</v>
      </c>
      <c r="U691" s="17">
        <v>0.40422435593292</v>
      </c>
      <c r="V691" s="17">
        <v>0.45916671843241302</v>
      </c>
      <c r="W691" s="17">
        <v>0.34308001069199401</v>
      </c>
      <c r="X691" s="17">
        <v>0.43671746318546101</v>
      </c>
      <c r="Y691" s="17">
        <v>0.45012678397775902</v>
      </c>
      <c r="Z691" s="17"/>
      <c r="AA691" s="17">
        <v>0.44475889784105099</v>
      </c>
      <c r="AB691" s="17">
        <v>0.41285350729131798</v>
      </c>
      <c r="AC691" s="17"/>
      <c r="AD691" s="17">
        <v>0.45028905282884502</v>
      </c>
      <c r="AE691" s="17">
        <v>0.53206901316141497</v>
      </c>
      <c r="AF691" s="17">
        <v>0.41084469320547001</v>
      </c>
      <c r="AG691" s="17"/>
      <c r="AH691" s="17">
        <v>0.44379883304230799</v>
      </c>
      <c r="AI691" s="17">
        <v>0.43020408655207598</v>
      </c>
      <c r="AJ691" s="17"/>
      <c r="AK691" s="17">
        <v>0.39062749033508998</v>
      </c>
      <c r="AL691" s="17">
        <v>0.46075618469304602</v>
      </c>
      <c r="AM691" s="17"/>
      <c r="AN691" s="17">
        <v>0.431628760047854</v>
      </c>
      <c r="AO691" s="17">
        <v>0.34881343760757799</v>
      </c>
      <c r="AP691" s="17"/>
      <c r="AQ691" s="17">
        <v>0.36579534728528001</v>
      </c>
      <c r="AR691" s="17">
        <v>0.460301867835823</v>
      </c>
      <c r="AS691" s="17"/>
      <c r="AT691" s="17">
        <v>0.38155256266811699</v>
      </c>
      <c r="AU691" s="17">
        <v>0.45051396722359099</v>
      </c>
      <c r="AV691" s="17">
        <v>0.43090034739692701</v>
      </c>
      <c r="AW691" s="17">
        <v>0.39169521728120799</v>
      </c>
      <c r="AX691" s="17"/>
      <c r="AY691" s="17">
        <v>0.44466001496207402</v>
      </c>
      <c r="AZ691" s="17">
        <v>0.42881474548428999</v>
      </c>
      <c r="BA691" s="17"/>
      <c r="BB691" s="17">
        <v>0.38528739351202201</v>
      </c>
      <c r="BC691" s="17">
        <v>0.444003184352603</v>
      </c>
      <c r="BD691" s="17"/>
      <c r="BE691" s="17">
        <v>0.32032597959269599</v>
      </c>
      <c r="BF691" s="17">
        <v>0.44157681392810699</v>
      </c>
      <c r="BG691" s="17"/>
      <c r="BH691" s="17">
        <v>0.42766334400229999</v>
      </c>
      <c r="BI691" s="17">
        <v>0.43150841952225499</v>
      </c>
      <c r="BJ691" s="17"/>
      <c r="BK691" s="17">
        <v>0.41639226635829601</v>
      </c>
      <c r="BL691" s="17">
        <v>0.43257379139275298</v>
      </c>
      <c r="BM691" s="17"/>
      <c r="BN691" s="17">
        <v>0.44918345145330701</v>
      </c>
      <c r="BO691" s="17">
        <v>0.43077271769418601</v>
      </c>
      <c r="BP691" s="17"/>
      <c r="BQ691" s="17">
        <v>0.30649241912171898</v>
      </c>
      <c r="BR691" s="17">
        <v>0.43668411174987298</v>
      </c>
      <c r="BS691" s="17"/>
      <c r="BT691" s="17">
        <v>0.309593140145695</v>
      </c>
      <c r="BU691" s="17">
        <v>0.44177350640872398</v>
      </c>
      <c r="BV691" s="17"/>
      <c r="BW691" s="17">
        <v>0.44539139151559198</v>
      </c>
      <c r="BX691" s="17">
        <v>0.41228224100681199</v>
      </c>
      <c r="BY691" s="17"/>
      <c r="BZ691" s="17">
        <v>0.44539139151559198</v>
      </c>
      <c r="CA691" s="17">
        <v>0.41228224100681199</v>
      </c>
    </row>
    <row r="692" spans="2:79" x14ac:dyDescent="0.25">
      <c r="B692" t="s">
        <v>339</v>
      </c>
      <c r="C692" s="17">
        <v>0.100072434190155</v>
      </c>
      <c r="D692" s="17">
        <v>0.139852787691121</v>
      </c>
      <c r="E692" s="17">
        <v>6.0627172427026199E-2</v>
      </c>
      <c r="F692" s="17">
        <v>4.93468019030869E-2</v>
      </c>
      <c r="G692" s="17">
        <v>8.7831876694669006E-2</v>
      </c>
      <c r="H692" s="17">
        <v>0.13950178829091001</v>
      </c>
      <c r="I692" s="17">
        <v>0.10877686749813099</v>
      </c>
      <c r="J692" s="17">
        <v>0.184264582108048</v>
      </c>
      <c r="K692" s="17">
        <v>9.2580792677006807E-2</v>
      </c>
      <c r="L692" s="17">
        <v>5.5029865533791203E-2</v>
      </c>
      <c r="M692" s="17"/>
      <c r="N692" s="17">
        <v>0.10454627169713999</v>
      </c>
      <c r="O692" s="17">
        <v>6.9204847482509504E-2</v>
      </c>
      <c r="P692" s="17">
        <v>6.0783517701675303E-2</v>
      </c>
      <c r="Q692" s="17">
        <v>4.90211601151153E-2</v>
      </c>
      <c r="R692" s="17"/>
      <c r="S692" s="17">
        <v>0.14254768410242</v>
      </c>
      <c r="T692" s="17">
        <v>9.6497938884160805E-2</v>
      </c>
      <c r="U692" s="17">
        <v>1.8595371195734799E-2</v>
      </c>
      <c r="V692" s="17">
        <v>0.122180602353548</v>
      </c>
      <c r="W692" s="17">
        <v>8.0000929988698802E-2</v>
      </c>
      <c r="X692" s="17">
        <v>6.4491024364437793E-2</v>
      </c>
      <c r="Y692" s="17">
        <v>5.31985641261234E-2</v>
      </c>
      <c r="Z692" s="17"/>
      <c r="AA692" s="17">
        <v>8.0308362207896306E-2</v>
      </c>
      <c r="AB692" s="17">
        <v>0.12705929964373999</v>
      </c>
      <c r="AC692" s="17"/>
      <c r="AD692" s="17">
        <v>5.17288836168023E-2</v>
      </c>
      <c r="AE692" s="17">
        <v>8.3150125471212699E-2</v>
      </c>
      <c r="AF692" s="17">
        <v>8.9499068139390306E-2</v>
      </c>
      <c r="AG692" s="17"/>
      <c r="AH692" s="17">
        <v>7.2957739406295602E-2</v>
      </c>
      <c r="AI692" s="17">
        <v>0.10238118466700701</v>
      </c>
      <c r="AJ692" s="17"/>
      <c r="AK692" s="17">
        <v>8.6812524117767395E-2</v>
      </c>
      <c r="AL692" s="17">
        <v>0.109692053497324</v>
      </c>
      <c r="AM692" s="17"/>
      <c r="AN692" s="17">
        <v>0.100294045182937</v>
      </c>
      <c r="AO692" s="17">
        <v>4.90211601151153E-2</v>
      </c>
      <c r="AP692" s="17"/>
      <c r="AQ692" s="17">
        <v>0.10858546041572401</v>
      </c>
      <c r="AR692" s="17">
        <v>9.6297858744872997E-2</v>
      </c>
      <c r="AS692" s="17"/>
      <c r="AT692" s="17">
        <v>0.16997110773775401</v>
      </c>
      <c r="AU692" s="17">
        <v>0.14306317990663101</v>
      </c>
      <c r="AV692" s="17">
        <v>4.2308679614957601E-2</v>
      </c>
      <c r="AW692" s="17">
        <v>3.3719405636917402E-2</v>
      </c>
      <c r="AX692" s="17"/>
      <c r="AY692" s="17">
        <v>0.12277393615412401</v>
      </c>
      <c r="AZ692" s="17">
        <v>9.5908144017805397E-2</v>
      </c>
      <c r="BA692" s="17"/>
      <c r="BB692" s="17">
        <v>8.4582909003830795E-2</v>
      </c>
      <c r="BC692" s="17">
        <v>0.104361334730216</v>
      </c>
      <c r="BD692" s="17"/>
      <c r="BE692" s="17">
        <v>7.8325203410072097E-2</v>
      </c>
      <c r="BF692" s="17">
        <v>0.102092599390363</v>
      </c>
      <c r="BG692" s="17"/>
      <c r="BH692" s="17">
        <v>7.3174336765984796E-2</v>
      </c>
      <c r="BI692" s="17">
        <v>0.10184405191375</v>
      </c>
      <c r="BJ692" s="17"/>
      <c r="BK692" s="17">
        <v>0.10582083379264701</v>
      </c>
      <c r="BL692" s="17">
        <v>9.9569023659424993E-2</v>
      </c>
      <c r="BM692" s="17"/>
      <c r="BN692" s="17">
        <v>1.80731272041426E-2</v>
      </c>
      <c r="BO692" s="17">
        <v>0.102352599986509</v>
      </c>
      <c r="BP692" s="17"/>
      <c r="BQ692" s="17">
        <v>8.3996082571587194E-2</v>
      </c>
      <c r="BR692" s="17">
        <v>0.100769878904701</v>
      </c>
      <c r="BS692" s="17"/>
      <c r="BT692" s="17">
        <v>0.13094544813976</v>
      </c>
      <c r="BU692" s="17">
        <v>9.7407609437119694E-2</v>
      </c>
      <c r="BV692" s="17"/>
      <c r="BW692" s="17">
        <v>8.0519546476003304E-2</v>
      </c>
      <c r="BX692" s="17">
        <v>0.126366086912966</v>
      </c>
      <c r="BY692" s="17"/>
      <c r="BZ692" s="17">
        <v>8.0519546476003304E-2</v>
      </c>
      <c r="CA692" s="17">
        <v>0.126366086912966</v>
      </c>
    </row>
    <row r="693" spans="2:79" x14ac:dyDescent="0.25">
      <c r="B693" t="s">
        <v>340</v>
      </c>
      <c r="C693" s="17">
        <v>1.4354939528021299E-2</v>
      </c>
      <c r="D693" s="17">
        <v>1.6504007878299701E-3</v>
      </c>
      <c r="E693" s="17">
        <v>4.03277802459946E-2</v>
      </c>
      <c r="F693" s="17">
        <v>8.2948755795928795E-6</v>
      </c>
      <c r="G693" s="17">
        <v>2.2499376732117299E-2</v>
      </c>
      <c r="H693" s="17">
        <v>2.9430122118320599E-2</v>
      </c>
      <c r="I693" s="17">
        <v>7.5463150073112103E-3</v>
      </c>
      <c r="J693" s="17">
        <v>5.3783628910677303E-3</v>
      </c>
      <c r="K693" s="17">
        <v>1.4131812325201099E-2</v>
      </c>
      <c r="L693" s="17">
        <v>2.4887274467560699E-2</v>
      </c>
      <c r="M693" s="17"/>
      <c r="N693" s="17">
        <v>1.2735360223999201E-2</v>
      </c>
      <c r="O693" s="17">
        <v>3.0113223458686798E-2</v>
      </c>
      <c r="P693" s="17">
        <v>9.1334726330863005E-3</v>
      </c>
      <c r="Q693" s="17">
        <v>9.8276334051251302E-3</v>
      </c>
      <c r="R693" s="17"/>
      <c r="S693" s="17">
        <v>1.18429963088392E-2</v>
      </c>
      <c r="T693" s="17">
        <v>2.0426414198964301E-3</v>
      </c>
      <c r="U693" s="17">
        <v>8.5519504089476395E-2</v>
      </c>
      <c r="V693" s="17">
        <v>1.4730515571758E-2</v>
      </c>
      <c r="W693" s="17">
        <v>4.3007985348552198E-3</v>
      </c>
      <c r="X693" s="17">
        <v>2.6313339309289598E-3</v>
      </c>
      <c r="Y693" s="17">
        <v>6.3050256026599104E-3</v>
      </c>
      <c r="Z693" s="17"/>
      <c r="AA693" s="17">
        <v>1.4374981752891199E-2</v>
      </c>
      <c r="AB693" s="17">
        <v>1.43275728585192E-2</v>
      </c>
      <c r="AC693" s="17"/>
      <c r="AD693" s="17">
        <v>7.2699999311122499E-3</v>
      </c>
      <c r="AE693" s="17">
        <v>2.9903526150300299E-3</v>
      </c>
      <c r="AF693" s="17">
        <v>2.0540510214779002E-2</v>
      </c>
      <c r="AG693" s="17"/>
      <c r="AH693" s="17">
        <v>2.1120586406162E-2</v>
      </c>
      <c r="AI693" s="17">
        <v>1.3778861110741E-2</v>
      </c>
      <c r="AJ693" s="17"/>
      <c r="AK693" s="17">
        <v>2.1990159257633E-2</v>
      </c>
      <c r="AL693" s="17">
        <v>8.8158441099912208E-3</v>
      </c>
      <c r="AM693" s="17"/>
      <c r="AN693" s="17">
        <v>1.4374592334395E-2</v>
      </c>
      <c r="AO693" s="17">
        <v>9.8276334051251302E-3</v>
      </c>
      <c r="AP693" s="17"/>
      <c r="AQ693" s="17">
        <v>7.5590574166141504E-3</v>
      </c>
      <c r="AR693" s="17">
        <v>1.7368153521148798E-2</v>
      </c>
      <c r="AS693" s="17"/>
      <c r="AT693" s="17">
        <v>4.9903336186192797E-2</v>
      </c>
      <c r="AU693" s="17">
        <v>1.35972463775828E-2</v>
      </c>
      <c r="AV693" s="17">
        <v>6.6843982792989002E-3</v>
      </c>
      <c r="AW693" s="17">
        <v>5.5370763567530099E-4</v>
      </c>
      <c r="AX693" s="17"/>
      <c r="AY693" s="17">
        <v>1.6965198188979499E-2</v>
      </c>
      <c r="AZ693" s="17">
        <v>1.38761221129283E-2</v>
      </c>
      <c r="BA693" s="17"/>
      <c r="BB693" s="17">
        <v>1.13316503867205E-2</v>
      </c>
      <c r="BC693" s="17">
        <v>1.5192059212124701E-2</v>
      </c>
      <c r="BD693" s="17"/>
      <c r="BE693" s="17">
        <v>5.5697544138990897E-2</v>
      </c>
      <c r="BF693" s="17">
        <v>1.0514501544646501E-2</v>
      </c>
      <c r="BG693" s="17"/>
      <c r="BH693" s="17">
        <v>1.17975825957276E-2</v>
      </c>
      <c r="BI693" s="17">
        <v>1.4523377421429401E-2</v>
      </c>
      <c r="BJ693" s="17"/>
      <c r="BK693" s="17">
        <v>2.11445922866462E-2</v>
      </c>
      <c r="BL693" s="17">
        <v>1.37603422600779E-2</v>
      </c>
      <c r="BM693" s="17"/>
      <c r="BN693" s="17">
        <v>5.3496935683465099E-2</v>
      </c>
      <c r="BO693" s="17">
        <v>1.32665127581473E-2</v>
      </c>
      <c r="BP693" s="17"/>
      <c r="BQ693" s="17">
        <v>5.1631066370322505E-4</v>
      </c>
      <c r="BR693" s="17">
        <v>1.49553045105115E-2</v>
      </c>
      <c r="BS693" s="17"/>
      <c r="BT693" s="17">
        <v>9.3655692940117002E-4</v>
      </c>
      <c r="BU693" s="17">
        <v>1.5513156155424901E-2</v>
      </c>
      <c r="BV693" s="17"/>
      <c r="BW693" s="17">
        <v>1.44272344412165E-2</v>
      </c>
      <c r="BX693" s="17">
        <v>1.4257721287474601E-2</v>
      </c>
      <c r="BY693" s="17"/>
      <c r="BZ693" s="17">
        <v>1.44272344412165E-2</v>
      </c>
      <c r="CA693" s="17">
        <v>1.4257721287474601E-2</v>
      </c>
    </row>
    <row r="694" spans="2:79" x14ac:dyDescent="0.25">
      <c r="B694" t="s">
        <v>103</v>
      </c>
      <c r="C694" s="17">
        <v>5.39473181568238E-3</v>
      </c>
      <c r="D694" s="17">
        <v>1.0296214564309E-4</v>
      </c>
      <c r="E694" s="17">
        <v>4.2572681185866697E-5</v>
      </c>
      <c r="F694" s="17">
        <v>0</v>
      </c>
      <c r="G694" s="17">
        <v>7.1363159156820197E-5</v>
      </c>
      <c r="H694" s="17">
        <v>1.12254494966002E-2</v>
      </c>
      <c r="I694" s="17">
        <v>1.8211666406286801E-2</v>
      </c>
      <c r="J694" s="17">
        <v>1.54516234593638E-4</v>
      </c>
      <c r="K694" s="17">
        <v>2.4903118770596398E-4</v>
      </c>
      <c r="L694" s="17">
        <v>5.0659564747592397E-3</v>
      </c>
      <c r="M694" s="17"/>
      <c r="N694" s="17">
        <v>5.4138244644889302E-3</v>
      </c>
      <c r="O694" s="17">
        <v>5.8128636879649798E-3</v>
      </c>
      <c r="P694" s="17">
        <v>1.3772610691501401E-3</v>
      </c>
      <c r="Q694" s="17">
        <v>8.7011918917085998E-3</v>
      </c>
      <c r="R694" s="17"/>
      <c r="S694" s="17">
        <v>1.3901508807924399E-2</v>
      </c>
      <c r="T694" s="17">
        <v>0</v>
      </c>
      <c r="U694" s="17">
        <v>1.73591347924645E-3</v>
      </c>
      <c r="V694" s="17">
        <v>6.0908722607146502E-3</v>
      </c>
      <c r="W694" s="17">
        <v>2.27689963802495E-5</v>
      </c>
      <c r="X694" s="17">
        <v>7.0136677816910598E-5</v>
      </c>
      <c r="Y694" s="17">
        <v>4.3643625819624003E-5</v>
      </c>
      <c r="Z694" s="17"/>
      <c r="AA694" s="17">
        <v>6.8469133057750403E-3</v>
      </c>
      <c r="AB694" s="17">
        <v>3.4118496180007901E-3</v>
      </c>
      <c r="AC694" s="17"/>
      <c r="AD694" s="17">
        <v>5.0765912030671301E-5</v>
      </c>
      <c r="AE694" s="17">
        <v>2.6543976675758199E-5</v>
      </c>
      <c r="AF694" s="17">
        <v>1.1361195919156301E-2</v>
      </c>
      <c r="AG694" s="17"/>
      <c r="AH694" s="17">
        <v>0</v>
      </c>
      <c r="AI694" s="17">
        <v>5.8540801414235901E-3</v>
      </c>
      <c r="AJ694" s="17"/>
      <c r="AK694" s="17">
        <v>9.6327738287516392E-3</v>
      </c>
      <c r="AL694" s="17">
        <v>2.3201747070023902E-3</v>
      </c>
      <c r="AM694" s="17"/>
      <c r="AN694" s="17">
        <v>5.3803786401090204E-3</v>
      </c>
      <c r="AO694" s="17">
        <v>8.7011918917085998E-3</v>
      </c>
      <c r="AP694" s="17"/>
      <c r="AQ694" s="17">
        <v>7.13722260238717E-3</v>
      </c>
      <c r="AR694" s="17">
        <v>4.6221319478033703E-3</v>
      </c>
      <c r="AS694" s="17"/>
      <c r="AT694" s="17">
        <v>1.9462841499222502E-2</v>
      </c>
      <c r="AU694" s="17">
        <v>6.6748189106169697E-3</v>
      </c>
      <c r="AV694" s="17">
        <v>6.0929725815616199E-4</v>
      </c>
      <c r="AW694" s="17">
        <v>1.84163181074962E-5</v>
      </c>
      <c r="AX694" s="17"/>
      <c r="AY694" s="17">
        <v>7.1595354227645402E-3</v>
      </c>
      <c r="AZ694" s="17">
        <v>5.0710019440305901E-3</v>
      </c>
      <c r="BA694" s="17"/>
      <c r="BB694" s="17">
        <v>1.0276483595425699E-3</v>
      </c>
      <c r="BC694" s="17">
        <v>6.60393522044961E-3</v>
      </c>
      <c r="BD694" s="17"/>
      <c r="BE694" s="17">
        <v>3.5725667502239403E-5</v>
      </c>
      <c r="BF694" s="17">
        <v>5.8925458977479696E-3</v>
      </c>
      <c r="BG694" s="17"/>
      <c r="BH694" s="17">
        <v>1.90883872012299E-3</v>
      </c>
      <c r="BI694" s="17">
        <v>5.62432686447946E-3</v>
      </c>
      <c r="BJ694" s="17"/>
      <c r="BK694" s="17">
        <v>1.70006692069436E-3</v>
      </c>
      <c r="BL694" s="17">
        <v>5.7182885174202804E-3</v>
      </c>
      <c r="BM694" s="17"/>
      <c r="BN694" s="17">
        <v>1.04596990323874E-4</v>
      </c>
      <c r="BO694" s="17">
        <v>5.5418353087514898E-3</v>
      </c>
      <c r="BP694" s="17"/>
      <c r="BQ694" s="17">
        <v>2.62108043931472E-2</v>
      </c>
      <c r="BR694" s="17">
        <v>4.4916625036129703E-3</v>
      </c>
      <c r="BS694" s="17"/>
      <c r="BT694" s="17">
        <v>0</v>
      </c>
      <c r="BU694" s="17">
        <v>5.8603816839421403E-3</v>
      </c>
      <c r="BV694" s="17"/>
      <c r="BW694" s="17">
        <v>6.8560239576302296E-3</v>
      </c>
      <c r="BX694" s="17">
        <v>3.4296661604880799E-3</v>
      </c>
      <c r="BY694" s="17"/>
      <c r="BZ694" s="17">
        <v>6.8560239576302296E-3</v>
      </c>
      <c r="CA694" s="17">
        <v>3.4296661604880799E-3</v>
      </c>
    </row>
    <row r="695" spans="2:79" x14ac:dyDescent="0.25">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c r="AR695" s="17"/>
      <c r="AS695" s="17"/>
      <c r="AT695" s="17"/>
      <c r="AU695" s="17"/>
      <c r="AV695" s="17"/>
      <c r="AW695" s="17"/>
      <c r="AX695" s="17"/>
      <c r="AY695" s="17"/>
      <c r="AZ695" s="17"/>
      <c r="BA695" s="17"/>
      <c r="BB695" s="17"/>
      <c r="BC695" s="17"/>
      <c r="BD695" s="17"/>
      <c r="BE695" s="17"/>
      <c r="BF695" s="17"/>
      <c r="BG695" s="17"/>
      <c r="BH695" s="17"/>
      <c r="BI695" s="17"/>
      <c r="BJ695" s="17"/>
      <c r="BK695" s="17"/>
      <c r="BL695" s="17"/>
      <c r="BM695" s="17"/>
      <c r="BN695" s="17"/>
      <c r="BO695" s="17"/>
      <c r="BP695" s="17"/>
      <c r="BQ695" s="17"/>
      <c r="BR695" s="17"/>
      <c r="BS695" s="17"/>
      <c r="BT695" s="17"/>
      <c r="BU695" s="17"/>
      <c r="BV695" s="17"/>
      <c r="BW695" s="17"/>
      <c r="BX695" s="17"/>
      <c r="BY695" s="17"/>
      <c r="BZ695" s="17"/>
      <c r="CA695" s="17"/>
    </row>
    <row r="696" spans="2:79" x14ac:dyDescent="0.25">
      <c r="B696" s="6" t="s">
        <v>348</v>
      </c>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c r="AK696" s="17"/>
      <c r="AL696" s="17"/>
      <c r="AM696" s="17"/>
      <c r="AN696" s="17"/>
      <c r="AO696" s="17"/>
      <c r="AP696" s="17"/>
      <c r="AQ696" s="17"/>
      <c r="AR696" s="17"/>
      <c r="AS696" s="17"/>
      <c r="AT696" s="17"/>
      <c r="AU696" s="17"/>
      <c r="AV696" s="17"/>
      <c r="AW696" s="17"/>
      <c r="AX696" s="17"/>
      <c r="AY696" s="17"/>
      <c r="AZ696" s="17"/>
      <c r="BA696" s="17"/>
      <c r="BB696" s="17"/>
      <c r="BC696" s="17"/>
      <c r="BD696" s="17"/>
      <c r="BE696" s="17"/>
      <c r="BF696" s="17"/>
      <c r="BG696" s="17"/>
      <c r="BH696" s="17"/>
      <c r="BI696" s="17"/>
      <c r="BJ696" s="17"/>
      <c r="BK696" s="17"/>
      <c r="BL696" s="17"/>
      <c r="BM696" s="17"/>
      <c r="BN696" s="17"/>
      <c r="BO696" s="17"/>
      <c r="BP696" s="17"/>
      <c r="BQ696" s="17"/>
      <c r="BR696" s="17"/>
      <c r="BS696" s="17"/>
      <c r="BT696" s="17"/>
      <c r="BU696" s="17"/>
      <c r="BV696" s="17"/>
      <c r="BW696" s="17"/>
      <c r="BX696" s="17"/>
      <c r="BY696" s="17"/>
      <c r="BZ696" s="17"/>
      <c r="CA696" s="17"/>
    </row>
    <row r="697" spans="2:79" x14ac:dyDescent="0.25">
      <c r="B697" s="24" t="s">
        <v>689</v>
      </c>
      <c r="C697" s="17" t="s">
        <v>342</v>
      </c>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c r="AK697" s="17"/>
      <c r="AL697" s="17"/>
      <c r="AM697" s="17"/>
      <c r="AN697" s="17"/>
      <c r="AO697" s="17"/>
      <c r="AP697" s="17"/>
      <c r="AQ697" s="17"/>
      <c r="AR697" s="17"/>
      <c r="AS697" s="17"/>
      <c r="AT697" s="17"/>
      <c r="AU697" s="17"/>
      <c r="AV697" s="17"/>
      <c r="AW697" s="17"/>
      <c r="AX697" s="17"/>
      <c r="AY697" s="17"/>
      <c r="AZ697" s="17"/>
      <c r="BA697" s="17"/>
      <c r="BB697" s="17"/>
      <c r="BC697" s="17"/>
      <c r="BD697" s="17"/>
      <c r="BE697" s="17"/>
      <c r="BF697" s="17"/>
      <c r="BG697" s="17"/>
      <c r="BH697" s="17"/>
      <c r="BI697" s="17"/>
      <c r="BJ697" s="17"/>
      <c r="BK697" s="17"/>
      <c r="BL697" s="17"/>
      <c r="BM697" s="17"/>
      <c r="BN697" s="17"/>
      <c r="BO697" s="17"/>
      <c r="BP697" s="17"/>
      <c r="BQ697" s="17"/>
      <c r="BR697" s="17"/>
      <c r="BS697" s="17"/>
      <c r="BT697" s="17"/>
      <c r="BU697" s="17"/>
      <c r="BV697" s="17"/>
      <c r="BW697" s="17"/>
      <c r="BX697" s="17"/>
      <c r="BY697" s="17"/>
      <c r="BZ697" s="17"/>
      <c r="CA697" s="17"/>
    </row>
    <row r="698" spans="2:79" x14ac:dyDescent="0.25">
      <c r="B698" t="s">
        <v>337</v>
      </c>
      <c r="C698" s="17">
        <v>0.31872469419634197</v>
      </c>
      <c r="D698" s="17">
        <v>0.41640886206224098</v>
      </c>
      <c r="E698" s="17">
        <v>0.33359004087831201</v>
      </c>
      <c r="F698" s="17">
        <v>0.31576482112812798</v>
      </c>
      <c r="G698" s="17">
        <v>0.39892968075007801</v>
      </c>
      <c r="H698" s="17">
        <v>0.191545752778437</v>
      </c>
      <c r="I698" s="17">
        <v>0.285686055448095</v>
      </c>
      <c r="J698" s="17">
        <v>0.35776988416469002</v>
      </c>
      <c r="K698" s="17">
        <v>0.32362638789604398</v>
      </c>
      <c r="L698" s="17">
        <v>0.26540946765449802</v>
      </c>
      <c r="M698" s="17"/>
      <c r="N698" s="17">
        <v>0.31671630233951698</v>
      </c>
      <c r="O698" s="17">
        <v>0.31595257257907899</v>
      </c>
      <c r="P698" s="17">
        <v>0.389297052616075</v>
      </c>
      <c r="Q698" s="17">
        <v>0.39932965563494499</v>
      </c>
      <c r="R698" s="17"/>
      <c r="S698" s="17">
        <v>0.321434043473316</v>
      </c>
      <c r="T698" s="17">
        <v>0.26209541244559398</v>
      </c>
      <c r="U698" s="17">
        <v>0.33560688616662199</v>
      </c>
      <c r="V698" s="17">
        <v>0.35889819101120002</v>
      </c>
      <c r="W698" s="17">
        <v>0.24443354920691199</v>
      </c>
      <c r="X698" s="17">
        <v>0.33196490826277503</v>
      </c>
      <c r="Y698" s="17">
        <v>0.31433613930036097</v>
      </c>
      <c r="Z698" s="17"/>
      <c r="AA698" s="17">
        <v>0.358584767261589</v>
      </c>
      <c r="AB698" s="17">
        <v>0.26281115937771099</v>
      </c>
      <c r="AC698" s="17"/>
      <c r="AD698" s="17">
        <v>0.42056715753326901</v>
      </c>
      <c r="AE698" s="17">
        <v>0.54265105692376303</v>
      </c>
      <c r="AF698" s="17">
        <v>0.29924218539637598</v>
      </c>
      <c r="AG698" s="17"/>
      <c r="AH698" s="17">
        <v>0.419980297191415</v>
      </c>
      <c r="AI698" s="17">
        <v>0.30947663734297298</v>
      </c>
      <c r="AJ698" s="17"/>
      <c r="AK698" s="17">
        <v>0.38996875795098901</v>
      </c>
      <c r="AL698" s="17">
        <v>0.26809911089430799</v>
      </c>
      <c r="AM698" s="17"/>
      <c r="AN698" s="17">
        <v>0.31829392893742797</v>
      </c>
      <c r="AO698" s="17">
        <v>0.39932965563494499</v>
      </c>
      <c r="AP698" s="17"/>
      <c r="AQ698" s="17">
        <v>0.39567043706737398</v>
      </c>
      <c r="AR698" s="17">
        <v>0.27969039748658903</v>
      </c>
      <c r="AS698" s="17"/>
      <c r="AT698" s="17">
        <v>0.27285685785902197</v>
      </c>
      <c r="AU698" s="17">
        <v>0.30913431194708602</v>
      </c>
      <c r="AV698" s="17">
        <v>0.31279934515541502</v>
      </c>
      <c r="AW698" s="17">
        <v>0.47142292933070701</v>
      </c>
      <c r="AX698" s="17"/>
      <c r="AY698" s="17">
        <v>0.41304270425907802</v>
      </c>
      <c r="AZ698" s="17">
        <v>0.299836668341319</v>
      </c>
      <c r="BA698" s="17"/>
      <c r="BB698" s="17">
        <v>0.34337924193453701</v>
      </c>
      <c r="BC698" s="17">
        <v>0.31259852862158999</v>
      </c>
      <c r="BD698" s="17"/>
      <c r="BE698" s="17">
        <v>0.42295107191855802</v>
      </c>
      <c r="BF698" s="17">
        <v>0.308404508934148</v>
      </c>
      <c r="BG698" s="17"/>
      <c r="BH698" s="17">
        <v>0.26534160516342897</v>
      </c>
      <c r="BI698" s="17">
        <v>0.32368691307238301</v>
      </c>
      <c r="BJ698" s="17"/>
      <c r="BK698" s="17">
        <v>0.41930538424404901</v>
      </c>
      <c r="BL698" s="17">
        <v>0.30823911626748002</v>
      </c>
      <c r="BM698" s="17"/>
      <c r="BN698" s="17">
        <v>0.57410265695350404</v>
      </c>
      <c r="BO698" s="17">
        <v>0.31200134048865202</v>
      </c>
      <c r="BP698" s="17"/>
      <c r="BQ698" s="17">
        <v>0.54289327398216702</v>
      </c>
      <c r="BR698" s="17">
        <v>0.30802150620055702</v>
      </c>
      <c r="BS698" s="17"/>
      <c r="BT698" s="17">
        <v>0.35321842758359401</v>
      </c>
      <c r="BU698" s="17">
        <v>0.314804767553233</v>
      </c>
      <c r="BV698" s="17"/>
      <c r="BW698" s="17">
        <v>0.35804658824095498</v>
      </c>
      <c r="BX698" s="17">
        <v>0.264590084132588</v>
      </c>
      <c r="BY698" s="17"/>
      <c r="BZ698" s="17">
        <v>0.35804658824095498</v>
      </c>
      <c r="CA698" s="17">
        <v>0.264590084132588</v>
      </c>
    </row>
    <row r="699" spans="2:79" x14ac:dyDescent="0.25">
      <c r="B699" t="s">
        <v>338</v>
      </c>
      <c r="C699" s="17">
        <v>0.48409467271725298</v>
      </c>
      <c r="D699" s="17">
        <v>0.39552074748426502</v>
      </c>
      <c r="E699" s="17">
        <v>0.47775959021508801</v>
      </c>
      <c r="F699" s="17">
        <v>0.55933986483385201</v>
      </c>
      <c r="G699" s="17">
        <v>0.41222464274161302</v>
      </c>
      <c r="H699" s="17">
        <v>0.48272901358700199</v>
      </c>
      <c r="I699" s="17">
        <v>0.59477073787356904</v>
      </c>
      <c r="J699" s="17">
        <v>0.35461775225899</v>
      </c>
      <c r="K699" s="17">
        <v>0.40239456188653999</v>
      </c>
      <c r="L699" s="17">
        <v>0.50188285270340605</v>
      </c>
      <c r="M699" s="17"/>
      <c r="N699" s="17">
        <v>0.47679697520169301</v>
      </c>
      <c r="O699" s="17">
        <v>0.54095578638114705</v>
      </c>
      <c r="P699" s="17">
        <v>0.47448422227249598</v>
      </c>
      <c r="Q699" s="17">
        <v>0.483183084074777</v>
      </c>
      <c r="R699" s="17"/>
      <c r="S699" s="17">
        <v>0.43021910566709798</v>
      </c>
      <c r="T699" s="17">
        <v>0.61409469962727703</v>
      </c>
      <c r="U699" s="17">
        <v>0.59282940757931002</v>
      </c>
      <c r="V699" s="17">
        <v>0.48824261211428199</v>
      </c>
      <c r="W699" s="17">
        <v>0.48519263141545099</v>
      </c>
      <c r="X699" s="17">
        <v>0.40761294800683701</v>
      </c>
      <c r="Y699" s="17">
        <v>0.45564673689938101</v>
      </c>
      <c r="Z699" s="17"/>
      <c r="AA699" s="17">
        <v>0.481493146249315</v>
      </c>
      <c r="AB699" s="17">
        <v>0.487743952047688</v>
      </c>
      <c r="AC699" s="17"/>
      <c r="AD699" s="17">
        <v>0.44693635594963399</v>
      </c>
      <c r="AE699" s="17">
        <v>0.42395187497754</v>
      </c>
      <c r="AF699" s="17">
        <v>0.51879604630992704</v>
      </c>
      <c r="AG699" s="17"/>
      <c r="AH699" s="17">
        <v>0.45639856136838602</v>
      </c>
      <c r="AI699" s="17">
        <v>0.48662426322676799</v>
      </c>
      <c r="AJ699" s="17"/>
      <c r="AK699" s="17">
        <v>0.43424679913319197</v>
      </c>
      <c r="AL699" s="17">
        <v>0.51951625794925005</v>
      </c>
      <c r="AM699" s="17"/>
      <c r="AN699" s="17">
        <v>0.48409954438657199</v>
      </c>
      <c r="AO699" s="17">
        <v>0.483183084074777</v>
      </c>
      <c r="AP699" s="17"/>
      <c r="AQ699" s="17">
        <v>0.45023425264128097</v>
      </c>
      <c r="AR699" s="17">
        <v>0.50127194120080798</v>
      </c>
      <c r="AS699" s="17"/>
      <c r="AT699" s="17">
        <v>0.38477794422005701</v>
      </c>
      <c r="AU699" s="17">
        <v>0.48695884527762401</v>
      </c>
      <c r="AV699" s="17">
        <v>0.52173677831248599</v>
      </c>
      <c r="AW699" s="17">
        <v>0.46145280500087699</v>
      </c>
      <c r="AX699" s="17"/>
      <c r="AY699" s="17">
        <v>0.434039952990736</v>
      </c>
      <c r="AZ699" s="17">
        <v>0.49411857843506302</v>
      </c>
      <c r="BA699" s="17"/>
      <c r="BB699" s="17">
        <v>0.48731683492399602</v>
      </c>
      <c r="BC699" s="17">
        <v>0.48333226702798998</v>
      </c>
      <c r="BD699" s="17"/>
      <c r="BE699" s="17">
        <v>0.34644442469900799</v>
      </c>
      <c r="BF699" s="17">
        <v>0.4977243899921</v>
      </c>
      <c r="BG699" s="17"/>
      <c r="BH699" s="17">
        <v>0.51704608370836103</v>
      </c>
      <c r="BI699" s="17">
        <v>0.48103167811400999</v>
      </c>
      <c r="BJ699" s="17"/>
      <c r="BK699" s="17">
        <v>0.44150431784607902</v>
      </c>
      <c r="BL699" s="17">
        <v>0.488534734570157</v>
      </c>
      <c r="BM699" s="17"/>
      <c r="BN699" s="17">
        <v>0.30704267253301298</v>
      </c>
      <c r="BO699" s="17">
        <v>0.48875593326237099</v>
      </c>
      <c r="BP699" s="17"/>
      <c r="BQ699" s="17">
        <v>0.32325173096776799</v>
      </c>
      <c r="BR699" s="17">
        <v>0.49177430491630902</v>
      </c>
      <c r="BS699" s="17"/>
      <c r="BT699" s="17">
        <v>0.42992612462528401</v>
      </c>
      <c r="BU699" s="17">
        <v>0.49025047883137701</v>
      </c>
      <c r="BV699" s="17"/>
      <c r="BW699" s="17">
        <v>0.48164641136134201</v>
      </c>
      <c r="BX699" s="17">
        <v>0.48746520399649501</v>
      </c>
      <c r="BY699" s="17"/>
      <c r="BZ699" s="17">
        <v>0.48164641136134201</v>
      </c>
      <c r="CA699" s="17">
        <v>0.48746520399649501</v>
      </c>
    </row>
    <row r="700" spans="2:79" x14ac:dyDescent="0.25">
      <c r="B700" t="s">
        <v>339</v>
      </c>
      <c r="C700" s="17">
        <v>0.146839979093325</v>
      </c>
      <c r="D700" s="17">
        <v>0.14369979786600801</v>
      </c>
      <c r="E700" s="17">
        <v>0.14941128787034599</v>
      </c>
      <c r="F700" s="17">
        <v>9.9309262454962993E-2</v>
      </c>
      <c r="G700" s="17">
        <v>0.121318649694523</v>
      </c>
      <c r="H700" s="17">
        <v>0.280649056659245</v>
      </c>
      <c r="I700" s="17">
        <v>0.100900485422835</v>
      </c>
      <c r="J700" s="17">
        <v>0.20132223323182799</v>
      </c>
      <c r="K700" s="17">
        <v>0.108376919417931</v>
      </c>
      <c r="L700" s="17">
        <v>0.104299919213956</v>
      </c>
      <c r="M700" s="17"/>
      <c r="N700" s="17">
        <v>0.15261541883184301</v>
      </c>
      <c r="O700" s="17">
        <v>0.11281185329648601</v>
      </c>
      <c r="P700" s="17">
        <v>0.112161438440412</v>
      </c>
      <c r="Q700" s="17">
        <v>9.37062548703744E-2</v>
      </c>
      <c r="R700" s="17"/>
      <c r="S700" s="17">
        <v>0.21916904604881801</v>
      </c>
      <c r="T700" s="17">
        <v>4.7206987955222601E-2</v>
      </c>
      <c r="U700" s="17">
        <v>6.07064324276207E-2</v>
      </c>
      <c r="V700" s="17">
        <v>0.11209363514653201</v>
      </c>
      <c r="W700" s="17">
        <v>0.247174775947959</v>
      </c>
      <c r="X700" s="17">
        <v>0.173597512885103</v>
      </c>
      <c r="Y700" s="17">
        <v>0.16948863546235299</v>
      </c>
      <c r="Z700" s="17"/>
      <c r="AA700" s="17">
        <v>0.117746845860631</v>
      </c>
      <c r="AB700" s="17">
        <v>0.18765023840535699</v>
      </c>
      <c r="AC700" s="17"/>
      <c r="AD700" s="17">
        <v>0.12991658173925</v>
      </c>
      <c r="AE700" s="17">
        <v>1.9241983166442801E-2</v>
      </c>
      <c r="AF700" s="17">
        <v>0.12598468893430601</v>
      </c>
      <c r="AG700" s="17"/>
      <c r="AH700" s="17">
        <v>6.2678426329731904E-2</v>
      </c>
      <c r="AI700" s="17">
        <v>0.15452677174284801</v>
      </c>
      <c r="AJ700" s="17"/>
      <c r="AK700" s="17">
        <v>0.14095879545121101</v>
      </c>
      <c r="AL700" s="17">
        <v>0.15101911117391101</v>
      </c>
      <c r="AM700" s="17"/>
      <c r="AN700" s="17">
        <v>0.147123933853224</v>
      </c>
      <c r="AO700" s="17">
        <v>9.37062548703744E-2</v>
      </c>
      <c r="AP700" s="17"/>
      <c r="AQ700" s="17">
        <v>9.7409985695399201E-2</v>
      </c>
      <c r="AR700" s="17">
        <v>0.17191563573998001</v>
      </c>
      <c r="AS700" s="17"/>
      <c r="AT700" s="17">
        <v>0.26849384595734999</v>
      </c>
      <c r="AU700" s="17">
        <v>0.14799811345499</v>
      </c>
      <c r="AV700" s="17">
        <v>0.121239938682364</v>
      </c>
      <c r="AW700" s="17">
        <v>4.9570329382539802E-2</v>
      </c>
      <c r="AX700" s="17"/>
      <c r="AY700" s="17">
        <v>0.107421959866318</v>
      </c>
      <c r="AZ700" s="17">
        <v>0.15473379031578699</v>
      </c>
      <c r="BA700" s="17"/>
      <c r="BB700" s="17">
        <v>0.115952625616203</v>
      </c>
      <c r="BC700" s="17">
        <v>0.15446772655937599</v>
      </c>
      <c r="BD700" s="17"/>
      <c r="BE700" s="17">
        <v>0.17994810399005401</v>
      </c>
      <c r="BF700" s="17">
        <v>0.143561711248992</v>
      </c>
      <c r="BG700" s="17"/>
      <c r="BH700" s="17">
        <v>0.20678376943402099</v>
      </c>
      <c r="BI700" s="17">
        <v>0.14126791098489</v>
      </c>
      <c r="BJ700" s="17"/>
      <c r="BK700" s="17">
        <v>6.51608331941569E-2</v>
      </c>
      <c r="BL700" s="17">
        <v>0.15535506334142801</v>
      </c>
      <c r="BM700" s="17"/>
      <c r="BN700" s="17">
        <v>8.3484282407134902E-2</v>
      </c>
      <c r="BO700" s="17">
        <v>0.14850794900591899</v>
      </c>
      <c r="BP700" s="17"/>
      <c r="BQ700" s="17">
        <v>0.131436563367859</v>
      </c>
      <c r="BR700" s="17">
        <v>0.147575432984519</v>
      </c>
      <c r="BS700" s="17"/>
      <c r="BT700" s="17">
        <v>0.156824916479019</v>
      </c>
      <c r="BU700" s="17">
        <v>0.14570527379342199</v>
      </c>
      <c r="BV700" s="17"/>
      <c r="BW700" s="17">
        <v>0.11796752486175301</v>
      </c>
      <c r="BX700" s="17">
        <v>0.18658880323787</v>
      </c>
      <c r="BY700" s="17"/>
      <c r="BZ700" s="17">
        <v>0.11796752486175301</v>
      </c>
      <c r="CA700" s="17">
        <v>0.18658880323787</v>
      </c>
    </row>
    <row r="701" spans="2:79" x14ac:dyDescent="0.25">
      <c r="B701" t="s">
        <v>340</v>
      </c>
      <c r="C701" s="17">
        <v>4.80042521404596E-2</v>
      </c>
      <c r="D701" s="17">
        <v>3.3177773433026699E-2</v>
      </c>
      <c r="E701" s="17">
        <v>3.9239081036253801E-2</v>
      </c>
      <c r="F701" s="17">
        <v>2.43927425693213E-2</v>
      </c>
      <c r="G701" s="17">
        <v>6.7419126991746195E-2</v>
      </c>
      <c r="H701" s="17">
        <v>4.4173735067914902E-2</v>
      </c>
      <c r="I701" s="17">
        <v>1.74601215286419E-2</v>
      </c>
      <c r="J701" s="17">
        <v>8.6100642939567401E-2</v>
      </c>
      <c r="K701" s="17">
        <v>0.16560213079948499</v>
      </c>
      <c r="L701" s="17">
        <v>0.12840776042814001</v>
      </c>
      <c r="M701" s="17"/>
      <c r="N701" s="17">
        <v>5.2000649917415702E-2</v>
      </c>
      <c r="O701" s="17">
        <v>2.4961823247810599E-2</v>
      </c>
      <c r="P701" s="17">
        <v>2.03579691741579E-2</v>
      </c>
      <c r="Q701" s="17">
        <v>1.6098694572422901E-2</v>
      </c>
      <c r="R701" s="17"/>
      <c r="S701" s="17">
        <v>2.8425785135945299E-2</v>
      </c>
      <c r="T701" s="17">
        <v>7.6602899971906904E-2</v>
      </c>
      <c r="U701" s="17">
        <v>5.81477583776621E-3</v>
      </c>
      <c r="V701" s="17">
        <v>3.53983062463578E-2</v>
      </c>
      <c r="W701" s="17">
        <v>2.2791812596086199E-2</v>
      </c>
      <c r="X701" s="17">
        <v>8.6600833302859295E-2</v>
      </c>
      <c r="Y701" s="17">
        <v>5.8322529350966601E-2</v>
      </c>
      <c r="Z701" s="17"/>
      <c r="AA701" s="17">
        <v>3.8465839636339601E-2</v>
      </c>
      <c r="AB701" s="17">
        <v>6.1384216567282802E-2</v>
      </c>
      <c r="AC701" s="17"/>
      <c r="AD701" s="17">
        <v>2.1651893080626501E-3</v>
      </c>
      <c r="AE701" s="17">
        <v>1.18262481976105E-2</v>
      </c>
      <c r="AF701" s="17">
        <v>5.0391646730398497E-2</v>
      </c>
      <c r="AG701" s="17"/>
      <c r="AH701" s="17">
        <v>6.0887938704613599E-2</v>
      </c>
      <c r="AI701" s="17">
        <v>4.682753636077E-2</v>
      </c>
      <c r="AJ701" s="17"/>
      <c r="AK701" s="17">
        <v>3.4355385573732598E-2</v>
      </c>
      <c r="AL701" s="17">
        <v>5.7703050818365097E-2</v>
      </c>
      <c r="AM701" s="17"/>
      <c r="AN701" s="17">
        <v>4.8174760326572301E-2</v>
      </c>
      <c r="AO701" s="17">
        <v>1.6098694572422901E-2</v>
      </c>
      <c r="AP701" s="17"/>
      <c r="AQ701" s="17">
        <v>5.6670210042651201E-2</v>
      </c>
      <c r="AR701" s="17">
        <v>4.3608043079285903E-2</v>
      </c>
      <c r="AS701" s="17"/>
      <c r="AT701" s="17">
        <v>7.2618282521562105E-2</v>
      </c>
      <c r="AU701" s="17">
        <v>5.5545407730644501E-2</v>
      </c>
      <c r="AV701" s="17">
        <v>3.8955950977434699E-2</v>
      </c>
      <c r="AW701" s="17">
        <v>1.7522100121175999E-2</v>
      </c>
      <c r="AX701" s="17"/>
      <c r="AY701" s="17">
        <v>3.4902817785420003E-2</v>
      </c>
      <c r="AZ701" s="17">
        <v>5.0627931654809798E-2</v>
      </c>
      <c r="BA701" s="17"/>
      <c r="BB701" s="17">
        <v>5.3134811507086203E-2</v>
      </c>
      <c r="BC701" s="17">
        <v>4.6742071302338102E-2</v>
      </c>
      <c r="BD701" s="17"/>
      <c r="BE701" s="17">
        <v>4.8215510254748802E-2</v>
      </c>
      <c r="BF701" s="17">
        <v>4.7983333991664198E-2</v>
      </c>
      <c r="BG701" s="17"/>
      <c r="BH701" s="17">
        <v>1.0802149878168899E-2</v>
      </c>
      <c r="BI701" s="17">
        <v>5.1462369259918803E-2</v>
      </c>
      <c r="BJ701" s="17"/>
      <c r="BK701" s="17">
        <v>7.2294492959946097E-2</v>
      </c>
      <c r="BL701" s="17">
        <v>4.54719846356062E-2</v>
      </c>
      <c r="BM701" s="17"/>
      <c r="BN701" s="17">
        <v>3.5268785256912197E-2</v>
      </c>
      <c r="BO701" s="17">
        <v>4.8339539678844801E-2</v>
      </c>
      <c r="BP701" s="17"/>
      <c r="BQ701" s="17">
        <v>2.3912748163336401E-3</v>
      </c>
      <c r="BR701" s="17">
        <v>5.0182096474460598E-2</v>
      </c>
      <c r="BS701" s="17"/>
      <c r="BT701" s="17">
        <v>6.0030531312102897E-2</v>
      </c>
      <c r="BU701" s="17">
        <v>4.6637565281338403E-2</v>
      </c>
      <c r="BV701" s="17"/>
      <c r="BW701" s="17">
        <v>3.8642698675520601E-2</v>
      </c>
      <c r="BX701" s="17">
        <v>6.0892340538248498E-2</v>
      </c>
      <c r="BY701" s="17"/>
      <c r="BZ701" s="17">
        <v>3.8642698675520601E-2</v>
      </c>
      <c r="CA701" s="17">
        <v>6.0892340538248498E-2</v>
      </c>
    </row>
    <row r="702" spans="2:79" x14ac:dyDescent="0.25">
      <c r="B702" t="s">
        <v>103</v>
      </c>
      <c r="C702" s="17">
        <v>2.3364018526206799E-3</v>
      </c>
      <c r="D702" s="17">
        <v>1.11928191544591E-2</v>
      </c>
      <c r="E702" s="17">
        <v>0</v>
      </c>
      <c r="F702" s="17">
        <v>1.1933090137363901E-3</v>
      </c>
      <c r="G702" s="17">
        <v>1.07899822040296E-4</v>
      </c>
      <c r="H702" s="17">
        <v>9.0244190740171499E-4</v>
      </c>
      <c r="I702" s="17">
        <v>1.18259972685931E-3</v>
      </c>
      <c r="J702" s="17">
        <v>1.8948740492446899E-4</v>
      </c>
      <c r="K702" s="17">
        <v>0</v>
      </c>
      <c r="L702" s="17">
        <v>0</v>
      </c>
      <c r="M702" s="17"/>
      <c r="N702" s="17">
        <v>1.87065370953144E-3</v>
      </c>
      <c r="O702" s="17">
        <v>5.3179644954773602E-3</v>
      </c>
      <c r="P702" s="17">
        <v>3.6993174968590402E-3</v>
      </c>
      <c r="Q702" s="17">
        <v>7.6823108474802903E-3</v>
      </c>
      <c r="R702" s="17"/>
      <c r="S702" s="17">
        <v>7.5201967482269201E-4</v>
      </c>
      <c r="T702" s="17">
        <v>0</v>
      </c>
      <c r="U702" s="17">
        <v>5.0424979886811699E-3</v>
      </c>
      <c r="V702" s="17">
        <v>5.3672554816277399E-3</v>
      </c>
      <c r="W702" s="17">
        <v>4.0723083359127599E-4</v>
      </c>
      <c r="X702" s="17">
        <v>2.2379754242605199E-4</v>
      </c>
      <c r="Y702" s="17">
        <v>2.2059589869386901E-3</v>
      </c>
      <c r="Z702" s="17"/>
      <c r="AA702" s="17">
        <v>3.70940099212537E-3</v>
      </c>
      <c r="AB702" s="17">
        <v>4.1043360196088102E-4</v>
      </c>
      <c r="AC702" s="17"/>
      <c r="AD702" s="17">
        <v>4.1471546978464003E-4</v>
      </c>
      <c r="AE702" s="17">
        <v>2.3288367346445001E-3</v>
      </c>
      <c r="AF702" s="17">
        <v>5.5854326289921799E-3</v>
      </c>
      <c r="AG702" s="17"/>
      <c r="AH702" s="17">
        <v>5.4776405854126902E-5</v>
      </c>
      <c r="AI702" s="17">
        <v>2.54479132664137E-3</v>
      </c>
      <c r="AJ702" s="17"/>
      <c r="AK702" s="17">
        <v>4.7026189087475599E-4</v>
      </c>
      <c r="AL702" s="17">
        <v>3.6624691641650698E-3</v>
      </c>
      <c r="AM702" s="17"/>
      <c r="AN702" s="17">
        <v>2.3078324962039201E-3</v>
      </c>
      <c r="AO702" s="17">
        <v>7.6823108474802903E-3</v>
      </c>
      <c r="AP702" s="17"/>
      <c r="AQ702" s="17">
        <v>1.51145532948529E-5</v>
      </c>
      <c r="AR702" s="17">
        <v>3.5139824933370402E-3</v>
      </c>
      <c r="AS702" s="17"/>
      <c r="AT702" s="17">
        <v>1.2530694420091601E-3</v>
      </c>
      <c r="AU702" s="17">
        <v>3.6332158965539699E-4</v>
      </c>
      <c r="AV702" s="17">
        <v>5.2679868723004199E-3</v>
      </c>
      <c r="AW702" s="17">
        <v>3.1836164700331401E-5</v>
      </c>
      <c r="AX702" s="17"/>
      <c r="AY702" s="17">
        <v>1.0592565098448499E-2</v>
      </c>
      <c r="AZ702" s="17">
        <v>6.8303125302086399E-4</v>
      </c>
      <c r="BA702" s="17"/>
      <c r="BB702" s="17">
        <v>2.16486018177433E-4</v>
      </c>
      <c r="BC702" s="17">
        <v>2.8594064887064699E-3</v>
      </c>
      <c r="BD702" s="17"/>
      <c r="BE702" s="17">
        <v>2.4408891376306698E-3</v>
      </c>
      <c r="BF702" s="17">
        <v>2.3260558330965202E-3</v>
      </c>
      <c r="BG702" s="17"/>
      <c r="BH702" s="17">
        <v>2.6391816019729001E-5</v>
      </c>
      <c r="BI702" s="17">
        <v>2.5511285687984798E-3</v>
      </c>
      <c r="BJ702" s="17"/>
      <c r="BK702" s="17">
        <v>1.73497175576908E-3</v>
      </c>
      <c r="BL702" s="17">
        <v>2.3991011853286702E-3</v>
      </c>
      <c r="BM702" s="17"/>
      <c r="BN702" s="17">
        <v>1.01602849436203E-4</v>
      </c>
      <c r="BO702" s="17">
        <v>2.3952375642137401E-3</v>
      </c>
      <c r="BP702" s="17"/>
      <c r="BQ702" s="17">
        <v>2.7156865872155099E-5</v>
      </c>
      <c r="BR702" s="17">
        <v>2.44665942415505E-3</v>
      </c>
      <c r="BS702" s="17"/>
      <c r="BT702" s="17">
        <v>0</v>
      </c>
      <c r="BU702" s="17">
        <v>2.6019145406291399E-3</v>
      </c>
      <c r="BV702" s="17"/>
      <c r="BW702" s="17">
        <v>3.69677686043E-3</v>
      </c>
      <c r="BX702" s="17">
        <v>4.6356809479912599E-4</v>
      </c>
      <c r="BY702" s="17"/>
      <c r="BZ702" s="17">
        <v>3.69677686043E-3</v>
      </c>
      <c r="CA702" s="17">
        <v>4.6356809479912599E-4</v>
      </c>
    </row>
    <row r="703" spans="2:79" x14ac:dyDescent="0.25">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17"/>
      <c r="BB703" s="17"/>
      <c r="BC703" s="17"/>
      <c r="BD703" s="17"/>
      <c r="BE703" s="17"/>
      <c r="BF703" s="17"/>
      <c r="BG703" s="17"/>
      <c r="BH703" s="17"/>
      <c r="BI703" s="17"/>
      <c r="BJ703" s="17"/>
      <c r="BK703" s="17"/>
      <c r="BL703" s="17"/>
      <c r="BM703" s="17"/>
      <c r="BN703" s="17"/>
      <c r="BO703" s="17"/>
      <c r="BP703" s="17"/>
      <c r="BQ703" s="17"/>
      <c r="BR703" s="17"/>
      <c r="BS703" s="17"/>
      <c r="BT703" s="17"/>
      <c r="BU703" s="17"/>
      <c r="BV703" s="17"/>
      <c r="BW703" s="17"/>
      <c r="BX703" s="17"/>
      <c r="BY703" s="17"/>
      <c r="BZ703" s="17"/>
      <c r="CA703" s="17"/>
    </row>
    <row r="704" spans="2:79" x14ac:dyDescent="0.25">
      <c r="B704" s="6" t="s">
        <v>349</v>
      </c>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c r="BE704" s="17"/>
      <c r="BF704" s="17"/>
      <c r="BG704" s="17"/>
      <c r="BH704" s="17"/>
      <c r="BI704" s="17"/>
      <c r="BJ704" s="17"/>
      <c r="BK704" s="17"/>
      <c r="BL704" s="17"/>
      <c r="BM704" s="17"/>
      <c r="BN704" s="17"/>
      <c r="BO704" s="17"/>
      <c r="BP704" s="17"/>
      <c r="BQ704" s="17"/>
      <c r="BR704" s="17"/>
      <c r="BS704" s="17"/>
      <c r="BT704" s="17"/>
      <c r="BU704" s="17"/>
      <c r="BV704" s="17"/>
      <c r="BW704" s="17"/>
      <c r="BX704" s="17"/>
      <c r="BY704" s="17"/>
      <c r="BZ704" s="17"/>
      <c r="CA704" s="17"/>
    </row>
    <row r="705" spans="2:79" x14ac:dyDescent="0.25">
      <c r="B705" s="24" t="s">
        <v>690</v>
      </c>
      <c r="C705" s="17" t="s">
        <v>342</v>
      </c>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c r="AY705" s="17"/>
      <c r="AZ705" s="17"/>
      <c r="BA705" s="17"/>
      <c r="BB705" s="17"/>
      <c r="BC705" s="17"/>
      <c r="BD705" s="17"/>
      <c r="BE705" s="17"/>
      <c r="BF705" s="17"/>
      <c r="BG705" s="17"/>
      <c r="BH705" s="17"/>
      <c r="BI705" s="17"/>
      <c r="BJ705" s="17"/>
      <c r="BK705" s="17"/>
      <c r="BL705" s="17"/>
      <c r="BM705" s="17"/>
      <c r="BN705" s="17"/>
      <c r="BO705" s="17"/>
      <c r="BP705" s="17"/>
      <c r="BQ705" s="17"/>
      <c r="BR705" s="17"/>
      <c r="BS705" s="17"/>
      <c r="BT705" s="17"/>
      <c r="BU705" s="17"/>
      <c r="BV705" s="17"/>
      <c r="BW705" s="17"/>
      <c r="BX705" s="17"/>
      <c r="BY705" s="17"/>
      <c r="BZ705" s="17"/>
      <c r="CA705" s="17"/>
    </row>
    <row r="706" spans="2:79" x14ac:dyDescent="0.25">
      <c r="B706" t="s">
        <v>337</v>
      </c>
      <c r="C706" s="17">
        <v>0.372807877166208</v>
      </c>
      <c r="D706" s="17">
        <v>0.42149706284878102</v>
      </c>
      <c r="E706" s="17">
        <v>0.462466047068185</v>
      </c>
      <c r="F706" s="17">
        <v>0.393695859941049</v>
      </c>
      <c r="G706" s="17">
        <v>0.27017418024636303</v>
      </c>
      <c r="H706" s="17">
        <v>0.37250821023241698</v>
      </c>
      <c r="I706" s="17">
        <v>0.34598365385824298</v>
      </c>
      <c r="J706" s="17">
        <v>0.34150754720031901</v>
      </c>
      <c r="K706" s="17">
        <v>0.34376897281061902</v>
      </c>
      <c r="L706" s="17">
        <v>0.38907267729067302</v>
      </c>
      <c r="M706" s="17"/>
      <c r="N706" s="17">
        <v>0.36317659336049202</v>
      </c>
      <c r="O706" s="17">
        <v>0.43030154715236701</v>
      </c>
      <c r="P706" s="17">
        <v>0.50669893097372598</v>
      </c>
      <c r="Q706" s="17">
        <v>0.53626863302711802</v>
      </c>
      <c r="R706" s="17"/>
      <c r="S706" s="17">
        <v>0.40969341346524202</v>
      </c>
      <c r="T706" s="17">
        <v>0.432362512089639</v>
      </c>
      <c r="U706" s="17">
        <v>0.37166822438753799</v>
      </c>
      <c r="V706" s="17">
        <v>0.30732869671019902</v>
      </c>
      <c r="W706" s="17">
        <v>0.48406885241019698</v>
      </c>
      <c r="X706" s="17">
        <v>0.40260886603246199</v>
      </c>
      <c r="Y706" s="17">
        <v>0.35040599792588001</v>
      </c>
      <c r="Z706" s="17"/>
      <c r="AA706" s="17">
        <v>0.403315854957356</v>
      </c>
      <c r="AB706" s="17">
        <v>0.33226383488085598</v>
      </c>
      <c r="AC706" s="17"/>
      <c r="AD706" s="17">
        <v>0.42403285883798603</v>
      </c>
      <c r="AE706" s="17">
        <v>0.53217456072250902</v>
      </c>
      <c r="AF706" s="17">
        <v>0.39140309263682699</v>
      </c>
      <c r="AG706" s="17"/>
      <c r="AH706" s="17">
        <v>0.43507248122272602</v>
      </c>
      <c r="AI706" s="17">
        <v>0.3681920444865</v>
      </c>
      <c r="AJ706" s="17"/>
      <c r="AK706" s="17">
        <v>0.399044494681983</v>
      </c>
      <c r="AL706" s="17">
        <v>0.35361550997908903</v>
      </c>
      <c r="AM706" s="17"/>
      <c r="AN706" s="17">
        <v>0.372129702256358</v>
      </c>
      <c r="AO706" s="17">
        <v>0.53626863302711802</v>
      </c>
      <c r="AP706" s="17"/>
      <c r="AQ706" s="17">
        <v>0.48041411990403299</v>
      </c>
      <c r="AR706" s="17">
        <v>0.32498316683936601</v>
      </c>
      <c r="AS706" s="17"/>
      <c r="AT706" s="17">
        <v>0.248124545025665</v>
      </c>
      <c r="AU706" s="17">
        <v>0.31093370922290597</v>
      </c>
      <c r="AV706" s="17">
        <v>0.46066643425141202</v>
      </c>
      <c r="AW706" s="17">
        <v>0.55959259151159702</v>
      </c>
      <c r="AX706" s="17"/>
      <c r="AY706" s="17">
        <v>0.482501821998986</v>
      </c>
      <c r="AZ706" s="17">
        <v>0.35599027978362602</v>
      </c>
      <c r="BA706" s="17"/>
      <c r="BB706" s="17">
        <v>0.45958403931742697</v>
      </c>
      <c r="BC706" s="17">
        <v>0.35087835581783</v>
      </c>
      <c r="BD706" s="17"/>
      <c r="BE706" s="17">
        <v>0.43785701864676402</v>
      </c>
      <c r="BF706" s="17">
        <v>0.36757097754749102</v>
      </c>
      <c r="BG706" s="17"/>
      <c r="BH706" s="17">
        <v>0.341470916081973</v>
      </c>
      <c r="BI706" s="17">
        <v>0.37566670258900298</v>
      </c>
      <c r="BJ706" s="17"/>
      <c r="BK706" s="17">
        <v>0.38296948072287901</v>
      </c>
      <c r="BL706" s="17">
        <v>0.37187041527313203</v>
      </c>
      <c r="BM706" s="17"/>
      <c r="BN706" s="17">
        <v>0.578767625235178</v>
      </c>
      <c r="BO706" s="17">
        <v>0.36728197478834801</v>
      </c>
      <c r="BP706" s="17"/>
      <c r="BQ706" s="17">
        <v>0.60787464777524103</v>
      </c>
      <c r="BR706" s="17">
        <v>0.36484929211996298</v>
      </c>
      <c r="BS706" s="17"/>
      <c r="BT706" s="17">
        <v>0.38798545765768899</v>
      </c>
      <c r="BU706" s="17">
        <v>0.37127955132709001</v>
      </c>
      <c r="BV706" s="17"/>
      <c r="BW706" s="17">
        <v>0.402426030563661</v>
      </c>
      <c r="BX706" s="17">
        <v>0.33400529405478102</v>
      </c>
      <c r="BY706" s="17"/>
      <c r="BZ706" s="17">
        <v>0.402426030563661</v>
      </c>
      <c r="CA706" s="17">
        <v>0.33400529405478102</v>
      </c>
    </row>
    <row r="707" spans="2:79" x14ac:dyDescent="0.25">
      <c r="B707" t="s">
        <v>338</v>
      </c>
      <c r="C707" s="17">
        <v>0.47378324959044998</v>
      </c>
      <c r="D707" s="17">
        <v>0.43538580262104398</v>
      </c>
      <c r="E707" s="17">
        <v>0.39112913319781001</v>
      </c>
      <c r="F707" s="17">
        <v>0.46214862399406198</v>
      </c>
      <c r="G707" s="17">
        <v>0.51572473576742395</v>
      </c>
      <c r="H707" s="17">
        <v>0.52026807563289901</v>
      </c>
      <c r="I707" s="17">
        <v>0.52557274891878603</v>
      </c>
      <c r="J707" s="17">
        <v>0.29564086959036101</v>
      </c>
      <c r="K707" s="17">
        <v>0.55610000041672902</v>
      </c>
      <c r="L707" s="17">
        <v>0.478975442431117</v>
      </c>
      <c r="M707" s="17"/>
      <c r="N707" s="17">
        <v>0.47495690295697301</v>
      </c>
      <c r="O707" s="17">
        <v>0.47632843143085601</v>
      </c>
      <c r="P707" s="17">
        <v>0.42211115687740303</v>
      </c>
      <c r="Q707" s="17">
        <v>0.39214842958628698</v>
      </c>
      <c r="R707" s="17"/>
      <c r="S707" s="17">
        <v>0.411332696275437</v>
      </c>
      <c r="T707" s="17">
        <v>0.43695815569136998</v>
      </c>
      <c r="U707" s="17">
        <v>0.51265312226084703</v>
      </c>
      <c r="V707" s="17">
        <v>0.51544661875537701</v>
      </c>
      <c r="W707" s="17">
        <v>0.38421372402277398</v>
      </c>
      <c r="X707" s="17">
        <v>0.496181775909185</v>
      </c>
      <c r="Y707" s="17">
        <v>0.53583565327160898</v>
      </c>
      <c r="Z707" s="17"/>
      <c r="AA707" s="17">
        <v>0.48044172209484298</v>
      </c>
      <c r="AB707" s="17">
        <v>0.464934371024257</v>
      </c>
      <c r="AC707" s="17"/>
      <c r="AD707" s="17">
        <v>0.48722642893729701</v>
      </c>
      <c r="AE707" s="17">
        <v>0.36678732232568001</v>
      </c>
      <c r="AF707" s="17">
        <v>0.48142306706236498</v>
      </c>
      <c r="AG707" s="17"/>
      <c r="AH707" s="17">
        <v>0.46933325355136601</v>
      </c>
      <c r="AI707" s="17">
        <v>0.47411313905900099</v>
      </c>
      <c r="AJ707" s="17"/>
      <c r="AK707" s="17">
        <v>0.47775172638234298</v>
      </c>
      <c r="AL707" s="17">
        <v>0.470880266242167</v>
      </c>
      <c r="AM707" s="17"/>
      <c r="AN707" s="17">
        <v>0.47412194058943202</v>
      </c>
      <c r="AO707" s="17">
        <v>0.39214842958628698</v>
      </c>
      <c r="AP707" s="17"/>
      <c r="AQ707" s="17">
        <v>0.38019889155480402</v>
      </c>
      <c r="AR707" s="17">
        <v>0.51537604848672702</v>
      </c>
      <c r="AS707" s="17"/>
      <c r="AT707" s="17">
        <v>0.44662185037531499</v>
      </c>
      <c r="AU707" s="17">
        <v>0.51373339525431405</v>
      </c>
      <c r="AV707" s="17">
        <v>0.45497671443078203</v>
      </c>
      <c r="AW707" s="17">
        <v>0.36426256672095397</v>
      </c>
      <c r="AX707" s="17"/>
      <c r="AY707" s="17">
        <v>0.419681316127406</v>
      </c>
      <c r="AZ707" s="17">
        <v>0.48207782351599998</v>
      </c>
      <c r="BA707" s="17"/>
      <c r="BB707" s="17">
        <v>0.39302950481249399</v>
      </c>
      <c r="BC707" s="17">
        <v>0.49418272937614399</v>
      </c>
      <c r="BD707" s="17"/>
      <c r="BE707" s="17">
        <v>0.36519124508624301</v>
      </c>
      <c r="BF707" s="17">
        <v>0.48252564670807802</v>
      </c>
      <c r="BG707" s="17"/>
      <c r="BH707" s="17">
        <v>0.558961267004497</v>
      </c>
      <c r="BI707" s="17">
        <v>0.46601258283715502</v>
      </c>
      <c r="BJ707" s="17"/>
      <c r="BK707" s="17">
        <v>0.50802036605122702</v>
      </c>
      <c r="BL707" s="17">
        <v>0.47062469377474803</v>
      </c>
      <c r="BM707" s="17"/>
      <c r="BN707" s="17">
        <v>0.32917230783836199</v>
      </c>
      <c r="BO707" s="17">
        <v>0.47766316279866</v>
      </c>
      <c r="BP707" s="17"/>
      <c r="BQ707" s="17">
        <v>0.33473483911556801</v>
      </c>
      <c r="BR707" s="17">
        <v>0.47849096985836498</v>
      </c>
      <c r="BS707" s="17"/>
      <c r="BT707" s="17">
        <v>0.45271838756003702</v>
      </c>
      <c r="BU707" s="17">
        <v>0.47590440275821699</v>
      </c>
      <c r="BV707" s="17"/>
      <c r="BW707" s="17">
        <v>0.48100474491482498</v>
      </c>
      <c r="BX707" s="17">
        <v>0.46432240749294901</v>
      </c>
      <c r="BY707" s="17"/>
      <c r="BZ707" s="17">
        <v>0.48100474491482498</v>
      </c>
      <c r="CA707" s="17">
        <v>0.46432240749294901</v>
      </c>
    </row>
    <row r="708" spans="2:79" x14ac:dyDescent="0.25">
      <c r="B708" t="s">
        <v>339</v>
      </c>
      <c r="C708" s="17">
        <v>0.119084049186319</v>
      </c>
      <c r="D708" s="17">
        <v>0.107941779101406</v>
      </c>
      <c r="E708" s="17">
        <v>0.10417083553647399</v>
      </c>
      <c r="F708" s="17">
        <v>0.116839816222309</v>
      </c>
      <c r="G708" s="17">
        <v>0.18493236443691</v>
      </c>
      <c r="H708" s="17">
        <v>6.3657046526404998E-2</v>
      </c>
      <c r="I708" s="17">
        <v>0.11320404021076801</v>
      </c>
      <c r="J708" s="17">
        <v>0.25659905824989498</v>
      </c>
      <c r="K708" s="17">
        <v>9.9390003959704501E-2</v>
      </c>
      <c r="L708" s="17">
        <v>7.6854700287000893E-2</v>
      </c>
      <c r="M708" s="17"/>
      <c r="N708" s="17">
        <v>0.126231927232972</v>
      </c>
      <c r="O708" s="17">
        <v>6.8202045524150906E-2</v>
      </c>
      <c r="P708" s="17">
        <v>4.8883727490880102E-2</v>
      </c>
      <c r="Q708" s="17">
        <v>5.6271736741871102E-2</v>
      </c>
      <c r="R708" s="17"/>
      <c r="S708" s="17">
        <v>0.121815635418385</v>
      </c>
      <c r="T708" s="17">
        <v>0.111072433041374</v>
      </c>
      <c r="U708" s="17">
        <v>0.111222213381916</v>
      </c>
      <c r="V708" s="17">
        <v>0.131212329623001</v>
      </c>
      <c r="W708" s="17">
        <v>0.13010952192042599</v>
      </c>
      <c r="X708" s="17">
        <v>0.10000416445093301</v>
      </c>
      <c r="Y708" s="17">
        <v>0.100541550401476</v>
      </c>
      <c r="Z708" s="17"/>
      <c r="AA708" s="17">
        <v>9.4540955999839096E-2</v>
      </c>
      <c r="AB708" s="17">
        <v>0.151700967120969</v>
      </c>
      <c r="AC708" s="17"/>
      <c r="AD708" s="17">
        <v>8.3086739772402607E-2</v>
      </c>
      <c r="AE708" s="17">
        <v>0.10075569924529899</v>
      </c>
      <c r="AF708" s="17">
        <v>9.6970784802706003E-2</v>
      </c>
      <c r="AG708" s="17"/>
      <c r="AH708" s="17">
        <v>8.9062355866554505E-2</v>
      </c>
      <c r="AI708" s="17">
        <v>0.121309633291853</v>
      </c>
      <c r="AJ708" s="17"/>
      <c r="AK708" s="17">
        <v>0.100981014375436</v>
      </c>
      <c r="AL708" s="17">
        <v>0.132326613365287</v>
      </c>
      <c r="AM708" s="17"/>
      <c r="AN708" s="17">
        <v>0.11934464833811601</v>
      </c>
      <c r="AO708" s="17">
        <v>5.6271736741871102E-2</v>
      </c>
      <c r="AP708" s="17"/>
      <c r="AQ708" s="17">
        <v>9.6460422721429601E-2</v>
      </c>
      <c r="AR708" s="17">
        <v>0.129138934058214</v>
      </c>
      <c r="AS708" s="17"/>
      <c r="AT708" s="17">
        <v>0.22318887429473999</v>
      </c>
      <c r="AU708" s="17">
        <v>0.14213904174643799</v>
      </c>
      <c r="AV708" s="17">
        <v>6.1509519974014E-2</v>
      </c>
      <c r="AW708" s="17">
        <v>7.2261007063449303E-2</v>
      </c>
      <c r="AX708" s="17"/>
      <c r="AY708" s="17">
        <v>9.6805225815090101E-2</v>
      </c>
      <c r="AZ708" s="17">
        <v>0.12249970063532301</v>
      </c>
      <c r="BA708" s="17"/>
      <c r="BB708" s="17">
        <v>0.110524346447632</v>
      </c>
      <c r="BC708" s="17">
        <v>0.12125423983591101</v>
      </c>
      <c r="BD708" s="17"/>
      <c r="BE708" s="17">
        <v>9.3755596755135007E-2</v>
      </c>
      <c r="BF708" s="17">
        <v>0.121123162383827</v>
      </c>
      <c r="BG708" s="17"/>
      <c r="BH708" s="17">
        <v>6.6023793283002202E-2</v>
      </c>
      <c r="BI708" s="17">
        <v>0.12392465922852</v>
      </c>
      <c r="BJ708" s="17"/>
      <c r="BK708" s="17">
        <v>0.10675633945506501</v>
      </c>
      <c r="BL708" s="17">
        <v>0.12022134587748599</v>
      </c>
      <c r="BM708" s="17"/>
      <c r="BN708" s="17">
        <v>8.9915417626149102E-2</v>
      </c>
      <c r="BO708" s="17">
        <v>0.11986664390207501</v>
      </c>
      <c r="BP708" s="17"/>
      <c r="BQ708" s="17">
        <v>5.5491159737961503E-2</v>
      </c>
      <c r="BR708" s="17">
        <v>0.12123709454317599</v>
      </c>
      <c r="BS708" s="17"/>
      <c r="BT708" s="17">
        <v>0.145759915078679</v>
      </c>
      <c r="BU708" s="17">
        <v>0.11639788882320699</v>
      </c>
      <c r="BV708" s="17"/>
      <c r="BW708" s="17">
        <v>9.4785122217104903E-2</v>
      </c>
      <c r="BX708" s="17">
        <v>0.150917942427027</v>
      </c>
      <c r="BY708" s="17"/>
      <c r="BZ708" s="17">
        <v>9.4785122217104903E-2</v>
      </c>
      <c r="CA708" s="17">
        <v>0.150917942427027</v>
      </c>
    </row>
    <row r="709" spans="2:79" x14ac:dyDescent="0.25">
      <c r="B709" t="s">
        <v>340</v>
      </c>
      <c r="C709" s="17">
        <v>2.6372488150930198E-2</v>
      </c>
      <c r="D709" s="17">
        <v>2.4307329054270601E-2</v>
      </c>
      <c r="E709" s="17">
        <v>6.2101769099902999E-4</v>
      </c>
      <c r="F709" s="17">
        <v>2.03991226522241E-2</v>
      </c>
      <c r="G709" s="17">
        <v>2.9038739308247401E-2</v>
      </c>
      <c r="H709" s="17">
        <v>3.3951439270350298E-2</v>
      </c>
      <c r="I709" s="17">
        <v>1.4636222658367301E-2</v>
      </c>
      <c r="J709" s="17">
        <v>0.10366346622794199</v>
      </c>
      <c r="K709" s="17">
        <v>4.7013874186824402E-5</v>
      </c>
      <c r="L709" s="17">
        <v>5.5097179991208799E-2</v>
      </c>
      <c r="M709" s="17"/>
      <c r="N709" s="17">
        <v>2.8173410241685001E-2</v>
      </c>
      <c r="O709" s="17">
        <v>1.34558133881593E-2</v>
      </c>
      <c r="P709" s="17">
        <v>9.8613781368849691E-3</v>
      </c>
      <c r="Q709" s="17">
        <v>7.5768967679063198E-3</v>
      </c>
      <c r="R709" s="17"/>
      <c r="S709" s="17">
        <v>4.5192781331704401E-2</v>
      </c>
      <c r="T709" s="17">
        <v>1.96068991776168E-2</v>
      </c>
      <c r="U709" s="17">
        <v>4.4045509419810098E-3</v>
      </c>
      <c r="V709" s="17">
        <v>4.1208379378106501E-2</v>
      </c>
      <c r="W709" s="17">
        <v>3.8679739735977002E-5</v>
      </c>
      <c r="X709" s="17">
        <v>1.1978747283528199E-3</v>
      </c>
      <c r="Y709" s="17">
        <v>1.2625582212380099E-2</v>
      </c>
      <c r="Z709" s="17"/>
      <c r="AA709" s="17">
        <v>1.6125855559583999E-2</v>
      </c>
      <c r="AB709" s="17">
        <v>3.99899067786098E-2</v>
      </c>
      <c r="AC709" s="17"/>
      <c r="AD709" s="17">
        <v>3.5259957318932501E-3</v>
      </c>
      <c r="AE709" s="17">
        <v>2.0515704612937099E-4</v>
      </c>
      <c r="AF709" s="17">
        <v>2.22690955226196E-2</v>
      </c>
      <c r="AG709" s="17"/>
      <c r="AH709" s="17">
        <v>5.7944656460385997E-3</v>
      </c>
      <c r="AI709" s="17">
        <v>2.7897989038651799E-2</v>
      </c>
      <c r="AJ709" s="17"/>
      <c r="AK709" s="17">
        <v>1.07091034930642E-2</v>
      </c>
      <c r="AL709" s="17">
        <v>3.7830422069664603E-2</v>
      </c>
      <c r="AM709" s="17"/>
      <c r="AN709" s="17">
        <v>2.6450468326811701E-2</v>
      </c>
      <c r="AO709" s="17">
        <v>7.5768967679063198E-3</v>
      </c>
      <c r="AP709" s="17"/>
      <c r="AQ709" s="17">
        <v>3.9829075455487299E-2</v>
      </c>
      <c r="AR709" s="17">
        <v>2.0391818503386599E-2</v>
      </c>
      <c r="AS709" s="17"/>
      <c r="AT709" s="17">
        <v>5.1586944689546499E-2</v>
      </c>
      <c r="AU709" s="17">
        <v>2.8751227294758801E-2</v>
      </c>
      <c r="AV709" s="17">
        <v>1.7945949725538601E-2</v>
      </c>
      <c r="AW709" s="17">
        <v>3.8549108052623499E-3</v>
      </c>
      <c r="AX709" s="17"/>
      <c r="AY709" s="17">
        <v>9.825289441265869E-4</v>
      </c>
      <c r="AZ709" s="17">
        <v>3.02651197100481E-2</v>
      </c>
      <c r="BA709" s="17"/>
      <c r="BB709" s="17">
        <v>2.3584187330319601E-2</v>
      </c>
      <c r="BC709" s="17">
        <v>2.70788613903441E-2</v>
      </c>
      <c r="BD709" s="17"/>
      <c r="BE709" s="17">
        <v>0.10310389848729599</v>
      </c>
      <c r="BF709" s="17">
        <v>2.0195086199295598E-2</v>
      </c>
      <c r="BG709" s="17"/>
      <c r="BH709" s="17">
        <v>1.6915280161970501E-2</v>
      </c>
      <c r="BI709" s="17">
        <v>2.7235255493137399E-2</v>
      </c>
      <c r="BJ709" s="17"/>
      <c r="BK709" s="17">
        <v>1.78854756721248E-3</v>
      </c>
      <c r="BL709" s="17">
        <v>2.86404872270947E-2</v>
      </c>
      <c r="BM709" s="17"/>
      <c r="BN709" s="17">
        <v>1.9940210856032102E-3</v>
      </c>
      <c r="BO709" s="17">
        <v>2.7026562698932499E-2</v>
      </c>
      <c r="BP709" s="17"/>
      <c r="BQ709" s="17">
        <v>1.87390740407919E-3</v>
      </c>
      <c r="BR709" s="17">
        <v>2.7201929240714798E-2</v>
      </c>
      <c r="BS709" s="17"/>
      <c r="BT709" s="17">
        <v>2.0021480922315199E-4</v>
      </c>
      <c r="BU709" s="17">
        <v>2.9007938619406499E-2</v>
      </c>
      <c r="BV709" s="17"/>
      <c r="BW709" s="17">
        <v>1.6201132776708399E-2</v>
      </c>
      <c r="BX709" s="17">
        <v>3.9697925998721399E-2</v>
      </c>
      <c r="BY709" s="17"/>
      <c r="BZ709" s="17">
        <v>1.6201132776708399E-2</v>
      </c>
      <c r="CA709" s="17">
        <v>3.9697925998721399E-2</v>
      </c>
    </row>
    <row r="710" spans="2:79" x14ac:dyDescent="0.25">
      <c r="B710" t="s">
        <v>103</v>
      </c>
      <c r="C710" s="17">
        <v>7.9523359060926693E-3</v>
      </c>
      <c r="D710" s="17">
        <v>1.08680263744984E-2</v>
      </c>
      <c r="E710" s="17">
        <v>4.1612966506532602E-2</v>
      </c>
      <c r="F710" s="17">
        <v>6.9165771903555396E-3</v>
      </c>
      <c r="G710" s="17">
        <v>1.29980241055145E-4</v>
      </c>
      <c r="H710" s="17">
        <v>9.6152283379288706E-3</v>
      </c>
      <c r="I710" s="17">
        <v>6.0333435383574897E-4</v>
      </c>
      <c r="J710" s="17">
        <v>2.5890587314833101E-3</v>
      </c>
      <c r="K710" s="17">
        <v>6.9400893876044696E-4</v>
      </c>
      <c r="L710" s="17">
        <v>0</v>
      </c>
      <c r="M710" s="17"/>
      <c r="N710" s="17">
        <v>7.46116620787848E-3</v>
      </c>
      <c r="O710" s="17">
        <v>1.1712162504467501E-2</v>
      </c>
      <c r="P710" s="17">
        <v>1.2444806521106201E-2</v>
      </c>
      <c r="Q710" s="17">
        <v>7.7343038768181299E-3</v>
      </c>
      <c r="R710" s="17"/>
      <c r="S710" s="17">
        <v>1.1965473509232299E-2</v>
      </c>
      <c r="T710" s="17">
        <v>0</v>
      </c>
      <c r="U710" s="17">
        <v>5.18890277172128E-5</v>
      </c>
      <c r="V710" s="17">
        <v>4.8039755333156697E-3</v>
      </c>
      <c r="W710" s="17">
        <v>1.5692219068666399E-3</v>
      </c>
      <c r="X710" s="17">
        <v>7.3188790674466997E-6</v>
      </c>
      <c r="Y710" s="17">
        <v>5.9121618865600703E-4</v>
      </c>
      <c r="Z710" s="17"/>
      <c r="AA710" s="17">
        <v>5.5756113883782899E-3</v>
      </c>
      <c r="AB710" s="17">
        <v>1.11109201953079E-2</v>
      </c>
      <c r="AC710" s="17"/>
      <c r="AD710" s="17">
        <v>2.1279767204212901E-3</v>
      </c>
      <c r="AE710" s="17">
        <v>7.7260660382501195E-5</v>
      </c>
      <c r="AF710" s="17">
        <v>7.9339599754824595E-3</v>
      </c>
      <c r="AG710" s="17"/>
      <c r="AH710" s="17">
        <v>7.3744371331421201E-4</v>
      </c>
      <c r="AI710" s="17">
        <v>8.4871941239939904E-3</v>
      </c>
      <c r="AJ710" s="17"/>
      <c r="AK710" s="17">
        <v>1.1513661067174399E-2</v>
      </c>
      <c r="AL710" s="17">
        <v>5.3471883437930297E-3</v>
      </c>
      <c r="AM710" s="17"/>
      <c r="AN710" s="17">
        <v>7.9532404892815808E-3</v>
      </c>
      <c r="AO710" s="17">
        <v>7.7343038768181299E-3</v>
      </c>
      <c r="AP710" s="17"/>
      <c r="AQ710" s="17">
        <v>3.0974903642458701E-3</v>
      </c>
      <c r="AR710" s="17">
        <v>1.0110032112307E-2</v>
      </c>
      <c r="AS710" s="17"/>
      <c r="AT710" s="17">
        <v>3.04777856147328E-2</v>
      </c>
      <c r="AU710" s="17">
        <v>4.44262648158296E-3</v>
      </c>
      <c r="AV710" s="17">
        <v>4.9013816182542202E-3</v>
      </c>
      <c r="AW710" s="17">
        <v>2.89238987364804E-5</v>
      </c>
      <c r="AX710" s="17"/>
      <c r="AY710" s="17">
        <v>2.9107114390998899E-5</v>
      </c>
      <c r="AZ710" s="17">
        <v>9.1670763550030909E-3</v>
      </c>
      <c r="BA710" s="17"/>
      <c r="BB710" s="17">
        <v>1.3277922092127199E-2</v>
      </c>
      <c r="BC710" s="17">
        <v>6.6058135797705704E-3</v>
      </c>
      <c r="BD710" s="17"/>
      <c r="BE710" s="17">
        <v>9.2241024562818196E-5</v>
      </c>
      <c r="BF710" s="17">
        <v>8.5851271613080603E-3</v>
      </c>
      <c r="BG710" s="17"/>
      <c r="BH710" s="17">
        <v>1.6628743468557E-2</v>
      </c>
      <c r="BI710" s="17">
        <v>7.1607998521840601E-3</v>
      </c>
      <c r="BJ710" s="17"/>
      <c r="BK710" s="17">
        <v>4.6526620361692501E-4</v>
      </c>
      <c r="BL710" s="17">
        <v>8.6430578475393208E-3</v>
      </c>
      <c r="BM710" s="17"/>
      <c r="BN710" s="17">
        <v>1.50628214707455E-4</v>
      </c>
      <c r="BO710" s="17">
        <v>8.1616558119839994E-3</v>
      </c>
      <c r="BP710" s="17"/>
      <c r="BQ710" s="17">
        <v>2.5445967150472299E-5</v>
      </c>
      <c r="BR710" s="17">
        <v>8.2207142377804798E-3</v>
      </c>
      <c r="BS710" s="17"/>
      <c r="BT710" s="17">
        <v>1.3336024894372E-2</v>
      </c>
      <c r="BU710" s="17">
        <v>7.41021847207973E-3</v>
      </c>
      <c r="BV710" s="17"/>
      <c r="BW710" s="17">
        <v>5.5829695277004798E-3</v>
      </c>
      <c r="BX710" s="17">
        <v>1.1056430026521199E-2</v>
      </c>
      <c r="BY710" s="17"/>
      <c r="BZ710" s="17">
        <v>5.5829695277004798E-3</v>
      </c>
      <c r="CA710" s="17">
        <v>1.1056430026521199E-2</v>
      </c>
    </row>
    <row r="711" spans="2:79" x14ac:dyDescent="0.25">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c r="AR711" s="17"/>
      <c r="AS711" s="17"/>
      <c r="AT711" s="17"/>
      <c r="AU711" s="17"/>
      <c r="AV711" s="17"/>
      <c r="AW711" s="17"/>
      <c r="AX711" s="17"/>
      <c r="AY711" s="17"/>
      <c r="AZ711" s="17"/>
      <c r="BA711" s="17"/>
      <c r="BB711" s="17"/>
      <c r="BC711" s="17"/>
      <c r="BD711" s="17"/>
      <c r="BE711" s="17"/>
      <c r="BF711" s="17"/>
      <c r="BG711" s="17"/>
      <c r="BH711" s="17"/>
      <c r="BI711" s="17"/>
      <c r="BJ711" s="17"/>
      <c r="BK711" s="17"/>
      <c r="BL711" s="17"/>
      <c r="BM711" s="17"/>
      <c r="BN711" s="17"/>
      <c r="BO711" s="17"/>
      <c r="BP711" s="17"/>
      <c r="BQ711" s="17"/>
      <c r="BR711" s="17"/>
      <c r="BS711" s="17"/>
      <c r="BT711" s="17"/>
      <c r="BU711" s="17"/>
      <c r="BV711" s="17"/>
      <c r="BW711" s="17"/>
      <c r="BX711" s="17"/>
      <c r="BY711" s="17"/>
      <c r="BZ711" s="17"/>
      <c r="CA711" s="17"/>
    </row>
    <row r="712" spans="2:79" x14ac:dyDescent="0.25">
      <c r="B712" s="6" t="s">
        <v>350</v>
      </c>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c r="AN712" s="17"/>
      <c r="AO712" s="17"/>
      <c r="AP712" s="17"/>
      <c r="AQ712" s="17"/>
      <c r="AR712" s="17"/>
      <c r="AS712" s="17"/>
      <c r="AT712" s="17"/>
      <c r="AU712" s="17"/>
      <c r="AV712" s="17"/>
      <c r="AW712" s="17"/>
      <c r="AX712" s="17"/>
      <c r="AY712" s="17"/>
      <c r="AZ712" s="17"/>
      <c r="BA712" s="17"/>
      <c r="BB712" s="17"/>
      <c r="BC712" s="17"/>
      <c r="BD712" s="17"/>
      <c r="BE712" s="17"/>
      <c r="BF712" s="17"/>
      <c r="BG712" s="17"/>
      <c r="BH712" s="17"/>
      <c r="BI712" s="17"/>
      <c r="BJ712" s="17"/>
      <c r="BK712" s="17"/>
      <c r="BL712" s="17"/>
      <c r="BM712" s="17"/>
      <c r="BN712" s="17"/>
      <c r="BO712" s="17"/>
      <c r="BP712" s="17"/>
      <c r="BQ712" s="17"/>
      <c r="BR712" s="17"/>
      <c r="BS712" s="17"/>
      <c r="BT712" s="17"/>
      <c r="BU712" s="17"/>
      <c r="BV712" s="17"/>
      <c r="BW712" s="17"/>
      <c r="BX712" s="17"/>
      <c r="BY712" s="17"/>
      <c r="BZ712" s="17"/>
      <c r="CA712" s="17"/>
    </row>
    <row r="713" spans="2:79" x14ac:dyDescent="0.25">
      <c r="B713" s="24" t="s">
        <v>691</v>
      </c>
      <c r="C713" s="17" t="s">
        <v>342</v>
      </c>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7"/>
      <c r="AS713" s="17"/>
      <c r="AT713" s="17"/>
      <c r="AU713" s="17"/>
      <c r="AV713" s="17"/>
      <c r="AW713" s="17"/>
      <c r="AX713" s="17"/>
      <c r="AY713" s="17"/>
      <c r="AZ713" s="17"/>
      <c r="BA713" s="17"/>
      <c r="BB713" s="17"/>
      <c r="BC713" s="17"/>
      <c r="BD713" s="17"/>
      <c r="BE713" s="17"/>
      <c r="BF713" s="17"/>
      <c r="BG713" s="17"/>
      <c r="BH713" s="17"/>
      <c r="BI713" s="17"/>
      <c r="BJ713" s="17"/>
      <c r="BK713" s="17"/>
      <c r="BL713" s="17"/>
      <c r="BM713" s="17"/>
      <c r="BN713" s="17"/>
      <c r="BO713" s="17"/>
      <c r="BP713" s="17"/>
      <c r="BQ713" s="17"/>
      <c r="BR713" s="17"/>
      <c r="BS713" s="17"/>
      <c r="BT713" s="17"/>
      <c r="BU713" s="17"/>
      <c r="BV713" s="17"/>
      <c r="BW713" s="17"/>
      <c r="BX713" s="17"/>
      <c r="BY713" s="17"/>
      <c r="BZ713" s="17"/>
      <c r="CA713" s="17"/>
    </row>
    <row r="714" spans="2:79" x14ac:dyDescent="0.25">
      <c r="B714" t="s">
        <v>337</v>
      </c>
      <c r="C714" s="17">
        <v>0.33214020276061501</v>
      </c>
      <c r="D714" s="17">
        <v>0.36656577510557697</v>
      </c>
      <c r="E714" s="17">
        <v>0.36569032461839601</v>
      </c>
      <c r="F714" s="17">
        <v>0.354861187823441</v>
      </c>
      <c r="G714" s="17">
        <v>0.24585997332034301</v>
      </c>
      <c r="H714" s="17">
        <v>0.26966458481414701</v>
      </c>
      <c r="I714" s="17">
        <v>0.35170764162002199</v>
      </c>
      <c r="J714" s="17">
        <v>0.33833555426335599</v>
      </c>
      <c r="K714" s="17">
        <v>0.33618285542096399</v>
      </c>
      <c r="L714" s="17">
        <v>0.237480605230172</v>
      </c>
      <c r="M714" s="17"/>
      <c r="N714" s="17">
        <v>0.31472997990720403</v>
      </c>
      <c r="O714" s="17">
        <v>0.40693193863482702</v>
      </c>
      <c r="P714" s="17">
        <v>0.46568343613735602</v>
      </c>
      <c r="Q714" s="17">
        <v>0.53843923988856601</v>
      </c>
      <c r="R714" s="17"/>
      <c r="S714" s="17">
        <v>0.28849276315042299</v>
      </c>
      <c r="T714" s="17">
        <v>0.40597902454255902</v>
      </c>
      <c r="U714" s="17">
        <v>0.36353964343839001</v>
      </c>
      <c r="V714" s="17">
        <v>0.29389253344884098</v>
      </c>
      <c r="W714" s="17">
        <v>0.444810243293769</v>
      </c>
      <c r="X714" s="17">
        <v>0.26153847540762198</v>
      </c>
      <c r="Y714" s="17">
        <v>0.48873375713961698</v>
      </c>
      <c r="Z714" s="17"/>
      <c r="AA714" s="17">
        <v>0.36539680682890902</v>
      </c>
      <c r="AB714" s="17">
        <v>0.25991217109564901</v>
      </c>
      <c r="AC714" s="17"/>
      <c r="AD714" s="17">
        <v>0.45015532330389202</v>
      </c>
      <c r="AE714" s="17">
        <v>0.41554411846539901</v>
      </c>
      <c r="AF714" s="17">
        <v>0.31242881687030799</v>
      </c>
      <c r="AG714" s="17"/>
      <c r="AH714" s="17">
        <v>0.38302294349185201</v>
      </c>
      <c r="AI714" s="17">
        <v>0.32671082218435199</v>
      </c>
      <c r="AJ714" s="17"/>
      <c r="AK714" s="17">
        <v>0.40618597193446698</v>
      </c>
      <c r="AL714" s="17">
        <v>0.280129674108136</v>
      </c>
      <c r="AM714" s="17"/>
      <c r="AN714" s="17">
        <v>0.33068308787477402</v>
      </c>
      <c r="AO714" s="17">
        <v>0.53843923988856601</v>
      </c>
      <c r="AP714" s="17"/>
      <c r="AQ714" s="17">
        <v>0.36624063639591697</v>
      </c>
      <c r="AR714" s="17">
        <v>0.31347769999969799</v>
      </c>
      <c r="AS714" s="17"/>
      <c r="AT714" s="17">
        <v>0.17832118692386101</v>
      </c>
      <c r="AU714" s="17">
        <v>0.28945459490127501</v>
      </c>
      <c r="AV714" s="17">
        <v>0.34028817918772197</v>
      </c>
      <c r="AW714" s="17">
        <v>0.54570293446548201</v>
      </c>
      <c r="AX714" s="17"/>
      <c r="AY714" s="17">
        <v>0.33849388003910102</v>
      </c>
      <c r="AZ714" s="17">
        <v>0.33106394178978998</v>
      </c>
      <c r="BA714" s="17"/>
      <c r="BB714" s="17">
        <v>0.39526367517902</v>
      </c>
      <c r="BC714" s="17">
        <v>0.31471548235131103</v>
      </c>
      <c r="BD714" s="17"/>
      <c r="BE714" s="17">
        <v>0.37245331971775603</v>
      </c>
      <c r="BF714" s="17">
        <v>0.32841732119192801</v>
      </c>
      <c r="BG714" s="17"/>
      <c r="BH714" s="17">
        <v>0.41353836641156499</v>
      </c>
      <c r="BI714" s="17">
        <v>0.32572532662805898</v>
      </c>
      <c r="BJ714" s="17"/>
      <c r="BK714" s="17">
        <v>0.30204850579314502</v>
      </c>
      <c r="BL714" s="17">
        <v>0.33524505731862397</v>
      </c>
      <c r="BM714" s="17"/>
      <c r="BN714" s="17">
        <v>0.38977076252224802</v>
      </c>
      <c r="BO714" s="17">
        <v>0.329988480855264</v>
      </c>
      <c r="BP714" s="17"/>
      <c r="BQ714" s="17">
        <v>0.43574688730088801</v>
      </c>
      <c r="BR714" s="17">
        <v>0.32667094936472701</v>
      </c>
      <c r="BS714" s="17"/>
      <c r="BT714" s="17">
        <v>0.38926533249744</v>
      </c>
      <c r="BU714" s="17">
        <v>0.327612176215824</v>
      </c>
      <c r="BV714" s="17"/>
      <c r="BW714" s="17">
        <v>0.36362582520583098</v>
      </c>
      <c r="BX714" s="17">
        <v>0.26567150578551402</v>
      </c>
      <c r="BY714" s="17"/>
      <c r="BZ714" s="17">
        <v>0.36362582520583098</v>
      </c>
      <c r="CA714" s="17">
        <v>0.26567150578551402</v>
      </c>
    </row>
    <row r="715" spans="2:79" x14ac:dyDescent="0.25">
      <c r="B715" t="s">
        <v>338</v>
      </c>
      <c r="C715" s="17">
        <v>0.50497283731529596</v>
      </c>
      <c r="D715" s="17">
        <v>0.54313519222694295</v>
      </c>
      <c r="E715" s="17">
        <v>0.51067254570532405</v>
      </c>
      <c r="F715" s="17">
        <v>0.49141145994063901</v>
      </c>
      <c r="G715" s="17">
        <v>0.44141393531469503</v>
      </c>
      <c r="H715" s="17">
        <v>0.494344338898487</v>
      </c>
      <c r="I715" s="17">
        <v>0.58285530062402602</v>
      </c>
      <c r="J715" s="17">
        <v>0.22442268546586799</v>
      </c>
      <c r="K715" s="17">
        <v>0.62444705133121303</v>
      </c>
      <c r="L715" s="17">
        <v>0.22781780527231599</v>
      </c>
      <c r="M715" s="17"/>
      <c r="N715" s="17">
        <v>0.51427098119530701</v>
      </c>
      <c r="O715" s="17">
        <v>0.45854934669504099</v>
      </c>
      <c r="P715" s="17">
        <v>0.46559640222408799</v>
      </c>
      <c r="Q715" s="17">
        <v>0.38804183724570401</v>
      </c>
      <c r="R715" s="17"/>
      <c r="S715" s="17">
        <v>0.538536811794875</v>
      </c>
      <c r="T715" s="17">
        <v>0.42794507095173501</v>
      </c>
      <c r="U715" s="17">
        <v>0.498897712830005</v>
      </c>
      <c r="V715" s="17">
        <v>0.52599007777939599</v>
      </c>
      <c r="W715" s="17">
        <v>0.48232829035783398</v>
      </c>
      <c r="X715" s="17">
        <v>0.60252294031321496</v>
      </c>
      <c r="Y715" s="17">
        <v>0.31740834986146499</v>
      </c>
      <c r="Z715" s="17"/>
      <c r="AA715" s="17">
        <v>0.49066124245644899</v>
      </c>
      <c r="AB715" s="17">
        <v>0.53605533523114401</v>
      </c>
      <c r="AC715" s="17"/>
      <c r="AD715" s="17">
        <v>0.43186763410844098</v>
      </c>
      <c r="AE715" s="17">
        <v>0.47670765543605098</v>
      </c>
      <c r="AF715" s="17">
        <v>0.51924538985035595</v>
      </c>
      <c r="AG715" s="17"/>
      <c r="AH715" s="17">
        <v>0.52772086220752201</v>
      </c>
      <c r="AI715" s="17">
        <v>0.50254553715961903</v>
      </c>
      <c r="AJ715" s="17"/>
      <c r="AK715" s="17">
        <v>0.45985149225884098</v>
      </c>
      <c r="AL715" s="17">
        <v>0.53666654562680205</v>
      </c>
      <c r="AM715" s="17"/>
      <c r="AN715" s="17">
        <v>0.50579873501792105</v>
      </c>
      <c r="AO715" s="17">
        <v>0.38804183724570401</v>
      </c>
      <c r="AP715" s="17"/>
      <c r="AQ715" s="17">
        <v>0.47137974042047298</v>
      </c>
      <c r="AR715" s="17">
        <v>0.52335768456540199</v>
      </c>
      <c r="AS715" s="17"/>
      <c r="AT715" s="17">
        <v>0.60317512950348695</v>
      </c>
      <c r="AU715" s="17">
        <v>0.50148219493254598</v>
      </c>
      <c r="AV715" s="17">
        <v>0.52063201886946597</v>
      </c>
      <c r="AW715" s="17">
        <v>0.38213617108305498</v>
      </c>
      <c r="AX715" s="17"/>
      <c r="AY715" s="17">
        <v>0.51712684993620395</v>
      </c>
      <c r="AZ715" s="17">
        <v>0.50291404697240305</v>
      </c>
      <c r="BA715" s="17"/>
      <c r="BB715" s="17">
        <v>0.46642243173326298</v>
      </c>
      <c r="BC715" s="17">
        <v>0.515590457006745</v>
      </c>
      <c r="BD715" s="17"/>
      <c r="BE715" s="17">
        <v>0.54739581743812404</v>
      </c>
      <c r="BF715" s="17">
        <v>0.50105511170365402</v>
      </c>
      <c r="BG715" s="17"/>
      <c r="BH715" s="17">
        <v>0.370025992809564</v>
      </c>
      <c r="BI715" s="17">
        <v>0.51560781055247695</v>
      </c>
      <c r="BJ715" s="17"/>
      <c r="BK715" s="17">
        <v>0.53235310382375101</v>
      </c>
      <c r="BL715" s="17">
        <v>0.50214774754517899</v>
      </c>
      <c r="BM715" s="17"/>
      <c r="BN715" s="17">
        <v>0.233972810970107</v>
      </c>
      <c r="BO715" s="17">
        <v>0.51509102279622199</v>
      </c>
      <c r="BP715" s="17"/>
      <c r="BQ715" s="17">
        <v>0.35089754206352702</v>
      </c>
      <c r="BR715" s="17">
        <v>0.51310625877856697</v>
      </c>
      <c r="BS715" s="17"/>
      <c r="BT715" s="17">
        <v>0.35720099382062198</v>
      </c>
      <c r="BU715" s="17">
        <v>0.51668598060266002</v>
      </c>
      <c r="BV715" s="17"/>
      <c r="BW715" s="17">
        <v>0.49171941159382698</v>
      </c>
      <c r="BX715" s="17">
        <v>0.53295189155489797</v>
      </c>
      <c r="BY715" s="17"/>
      <c r="BZ715" s="17">
        <v>0.49171941159382698</v>
      </c>
      <c r="CA715" s="17">
        <v>0.53295189155489797</v>
      </c>
    </row>
    <row r="716" spans="2:79" x14ac:dyDescent="0.25">
      <c r="B716" t="s">
        <v>339</v>
      </c>
      <c r="C716" s="17">
        <v>0.123841474259709</v>
      </c>
      <c r="D716" s="17">
        <v>8.3477779570954605E-2</v>
      </c>
      <c r="E716" s="17">
        <v>8.5835773393289502E-2</v>
      </c>
      <c r="F716" s="17">
        <v>9.6353373661440103E-2</v>
      </c>
      <c r="G716" s="17">
        <v>0.21528604485896799</v>
      </c>
      <c r="H716" s="17">
        <v>0.19856678682210599</v>
      </c>
      <c r="I716" s="17">
        <v>5.3955600278612903E-2</v>
      </c>
      <c r="J716" s="17">
        <v>0.42521704689301498</v>
      </c>
      <c r="K716" s="17">
        <v>2.5597476624618198E-2</v>
      </c>
      <c r="L716" s="17">
        <v>0.34897182422556999</v>
      </c>
      <c r="M716" s="17"/>
      <c r="N716" s="17">
        <v>0.131173764505045</v>
      </c>
      <c r="O716" s="17">
        <v>9.5207880345704196E-2</v>
      </c>
      <c r="P716" s="17">
        <v>5.0134080906840101E-2</v>
      </c>
      <c r="Q716" s="17">
        <v>5.2947878440431299E-2</v>
      </c>
      <c r="R716" s="17"/>
      <c r="S716" s="17">
        <v>0.117479051156791</v>
      </c>
      <c r="T716" s="17">
        <v>0.107988583032676</v>
      </c>
      <c r="U716" s="17">
        <v>0.101401144055722</v>
      </c>
      <c r="V716" s="17">
        <v>0.1296239412247</v>
      </c>
      <c r="W716" s="17">
        <v>7.17060288216433E-2</v>
      </c>
      <c r="X716" s="17">
        <v>0.12838490053773399</v>
      </c>
      <c r="Y716" s="17">
        <v>0.19379051840981301</v>
      </c>
      <c r="Z716" s="17"/>
      <c r="AA716" s="17">
        <v>0.119678181525764</v>
      </c>
      <c r="AB716" s="17">
        <v>0.13288348103828501</v>
      </c>
      <c r="AC716" s="17"/>
      <c r="AD716" s="17">
        <v>0.110220254254891</v>
      </c>
      <c r="AE716" s="17">
        <v>0.106903165816115</v>
      </c>
      <c r="AF716" s="17">
        <v>0.13405492335865199</v>
      </c>
      <c r="AG716" s="17"/>
      <c r="AH716" s="17">
        <v>8.0455845150063696E-2</v>
      </c>
      <c r="AI716" s="17">
        <v>0.12847088471582199</v>
      </c>
      <c r="AJ716" s="17"/>
      <c r="AK716" s="17">
        <v>8.0700781529136706E-2</v>
      </c>
      <c r="AL716" s="17">
        <v>0.15414395150298199</v>
      </c>
      <c r="AM716" s="17"/>
      <c r="AN716" s="17">
        <v>0.12434220424476999</v>
      </c>
      <c r="AO716" s="17">
        <v>5.2947878440431299E-2</v>
      </c>
      <c r="AP716" s="17"/>
      <c r="AQ716" s="17">
        <v>0.13048844908321999</v>
      </c>
      <c r="AR716" s="17">
        <v>0.12020371447864001</v>
      </c>
      <c r="AS716" s="17"/>
      <c r="AT716" s="17">
        <v>0.110564801935905</v>
      </c>
      <c r="AU716" s="17">
        <v>0.146363983956948</v>
      </c>
      <c r="AV716" s="17">
        <v>0.118745795596589</v>
      </c>
      <c r="AW716" s="17">
        <v>7.2107827112059694E-2</v>
      </c>
      <c r="AX716" s="17"/>
      <c r="AY716" s="17">
        <v>0.127045414232835</v>
      </c>
      <c r="AZ716" s="17">
        <v>0.12329875302997099</v>
      </c>
      <c r="BA716" s="17"/>
      <c r="BB716" s="17">
        <v>9.3086802876057598E-2</v>
      </c>
      <c r="BC716" s="17">
        <v>0.13235442316207899</v>
      </c>
      <c r="BD716" s="17"/>
      <c r="BE716" s="17">
        <v>7.0923325539828594E-2</v>
      </c>
      <c r="BF716" s="17">
        <v>0.128728419636019</v>
      </c>
      <c r="BG716" s="17"/>
      <c r="BH716" s="17">
        <v>0.123434800749809</v>
      </c>
      <c r="BI716" s="17">
        <v>0.123873523633742</v>
      </c>
      <c r="BJ716" s="17"/>
      <c r="BK716" s="17">
        <v>0.16073417663016101</v>
      </c>
      <c r="BL716" s="17">
        <v>0.120034893486415</v>
      </c>
      <c r="BM716" s="17"/>
      <c r="BN716" s="17">
        <v>0.36635477922727</v>
      </c>
      <c r="BO716" s="17">
        <v>0.114786882515395</v>
      </c>
      <c r="BP716" s="17"/>
      <c r="BQ716" s="17">
        <v>0.173726498079915</v>
      </c>
      <c r="BR716" s="17">
        <v>0.12120811293613</v>
      </c>
      <c r="BS716" s="17"/>
      <c r="BT716" s="17">
        <v>0.24584970157095201</v>
      </c>
      <c r="BU716" s="17">
        <v>0.11417048542356199</v>
      </c>
      <c r="BV716" s="17"/>
      <c r="BW716" s="17">
        <v>0.120305078379338</v>
      </c>
      <c r="BX716" s="17">
        <v>0.13130709214817199</v>
      </c>
      <c r="BY716" s="17"/>
      <c r="BZ716" s="17">
        <v>0.120305078379338</v>
      </c>
      <c r="CA716" s="17">
        <v>0.13130709214817199</v>
      </c>
    </row>
    <row r="717" spans="2:79" x14ac:dyDescent="0.25">
      <c r="B717" t="s">
        <v>340</v>
      </c>
      <c r="C717" s="17">
        <v>1.72436241404938E-2</v>
      </c>
      <c r="D717" s="17">
        <v>4.1623430307643396E-3</v>
      </c>
      <c r="E717" s="17">
        <v>2.7913647533409601E-2</v>
      </c>
      <c r="F717" s="17">
        <v>2.6532084915310099E-2</v>
      </c>
      <c r="G717" s="17">
        <v>3.7471107098527999E-3</v>
      </c>
      <c r="H717" s="17">
        <v>2.37207452962893E-2</v>
      </c>
      <c r="I717" s="17">
        <v>1.06724873656323E-4</v>
      </c>
      <c r="J717" s="17">
        <v>8.2537010898386404E-3</v>
      </c>
      <c r="K717" s="17">
        <v>0</v>
      </c>
      <c r="L717" s="17">
        <v>0.124346009895745</v>
      </c>
      <c r="M717" s="17"/>
      <c r="N717" s="17">
        <v>1.7669653567696401E-2</v>
      </c>
      <c r="O717" s="17">
        <v>1.75403943916401E-2</v>
      </c>
      <c r="P717" s="17">
        <v>5.5317312521131904E-3</v>
      </c>
      <c r="Q717" s="17">
        <v>6.47548191566465E-3</v>
      </c>
      <c r="R717" s="17"/>
      <c r="S717" s="17">
        <v>4.4497317138696403E-2</v>
      </c>
      <c r="T717" s="17">
        <v>2.6541044820450198E-3</v>
      </c>
      <c r="U717" s="17">
        <v>5.5594706868777996E-4</v>
      </c>
      <c r="V717" s="17">
        <v>2.41133379656241E-2</v>
      </c>
      <c r="W717" s="17">
        <v>5.6331955710896002E-5</v>
      </c>
      <c r="X717" s="17">
        <v>7.03573052373971E-3</v>
      </c>
      <c r="Y717" s="17">
        <v>3.4333750262990099E-5</v>
      </c>
      <c r="Z717" s="17"/>
      <c r="AA717" s="17">
        <v>6.6557202081387202E-3</v>
      </c>
      <c r="AB717" s="17">
        <v>4.0238860182073302E-2</v>
      </c>
      <c r="AC717" s="17"/>
      <c r="AD717" s="17">
        <v>6.4342195293799797E-3</v>
      </c>
      <c r="AE717" s="17">
        <v>2.1827028073236101E-4</v>
      </c>
      <c r="AF717" s="17">
        <v>9.7508258715907504E-3</v>
      </c>
      <c r="AG717" s="17"/>
      <c r="AH717" s="17">
        <v>6.0574174528688803E-3</v>
      </c>
      <c r="AI717" s="17">
        <v>1.8437234634721199E-2</v>
      </c>
      <c r="AJ717" s="17"/>
      <c r="AK717" s="17">
        <v>1.7682005593728799E-2</v>
      </c>
      <c r="AL717" s="17">
        <v>1.6935700387542399E-2</v>
      </c>
      <c r="AM717" s="17"/>
      <c r="AN717" s="17">
        <v>1.7319680822808398E-2</v>
      </c>
      <c r="AO717" s="17">
        <v>6.47548191566465E-3</v>
      </c>
      <c r="AP717" s="17"/>
      <c r="AQ717" s="17">
        <v>1.71509189143727E-2</v>
      </c>
      <c r="AR717" s="17">
        <v>1.7294359904060402E-2</v>
      </c>
      <c r="AS717" s="17"/>
      <c r="AT717" s="17">
        <v>3.7271835794876002E-2</v>
      </c>
      <c r="AU717" s="17">
        <v>3.8503173476557198E-2</v>
      </c>
      <c r="AV717" s="17">
        <v>2.34021583873856E-3</v>
      </c>
      <c r="AW717" s="17">
        <v>0</v>
      </c>
      <c r="AX717" s="17"/>
      <c r="AY717" s="17">
        <v>1.2434996303303E-4</v>
      </c>
      <c r="AZ717" s="17">
        <v>2.0143489185331199E-2</v>
      </c>
      <c r="BA717" s="17"/>
      <c r="BB717" s="17">
        <v>1.48323760198893E-2</v>
      </c>
      <c r="BC717" s="17">
        <v>1.79116784224994E-2</v>
      </c>
      <c r="BD717" s="17"/>
      <c r="BE717" s="17">
        <v>3.0603096550903901E-3</v>
      </c>
      <c r="BF717" s="17">
        <v>1.8553440995805401E-2</v>
      </c>
      <c r="BG717" s="17"/>
      <c r="BH717" s="17">
        <v>2.4340453746349001E-2</v>
      </c>
      <c r="BI717" s="17">
        <v>1.6684332863965302E-2</v>
      </c>
      <c r="BJ717" s="17"/>
      <c r="BK717" s="17">
        <v>4.3516634155296397E-3</v>
      </c>
      <c r="BL717" s="17">
        <v>1.8573813762629302E-2</v>
      </c>
      <c r="BM717" s="17"/>
      <c r="BN717" s="17">
        <v>9.9016472803740204E-3</v>
      </c>
      <c r="BO717" s="17">
        <v>1.7517747669813101E-2</v>
      </c>
      <c r="BP717" s="17"/>
      <c r="BQ717" s="17">
        <v>4.9347873710241701E-3</v>
      </c>
      <c r="BR717" s="17">
        <v>1.78933905875099E-2</v>
      </c>
      <c r="BS717" s="17"/>
      <c r="BT717" s="17">
        <v>7.1096556078058502E-3</v>
      </c>
      <c r="BU717" s="17">
        <v>1.8046893712597999E-2</v>
      </c>
      <c r="BV717" s="17"/>
      <c r="BW717" s="17">
        <v>6.6611167478497898E-3</v>
      </c>
      <c r="BX717" s="17">
        <v>3.9584153642247502E-2</v>
      </c>
      <c r="BY717" s="17"/>
      <c r="BZ717" s="17">
        <v>6.6611167478497898E-3</v>
      </c>
      <c r="CA717" s="17">
        <v>3.9584153642247502E-2</v>
      </c>
    </row>
    <row r="718" spans="2:79" x14ac:dyDescent="0.25">
      <c r="B718" t="s">
        <v>103</v>
      </c>
      <c r="C718" s="17">
        <v>2.1801861523885701E-2</v>
      </c>
      <c r="D718" s="17">
        <v>2.6589100657617398E-3</v>
      </c>
      <c r="E718" s="17">
        <v>9.8877087495808196E-3</v>
      </c>
      <c r="F718" s="17">
        <v>3.0841893659168999E-2</v>
      </c>
      <c r="G718" s="17">
        <v>9.3692935796142005E-2</v>
      </c>
      <c r="H718" s="17">
        <v>1.3703544168971E-2</v>
      </c>
      <c r="I718" s="17">
        <v>1.13747326036828E-2</v>
      </c>
      <c r="J718" s="17">
        <v>3.77101228792264E-3</v>
      </c>
      <c r="K718" s="17">
        <v>1.3772616623204999E-2</v>
      </c>
      <c r="L718" s="17">
        <v>6.1383755376197599E-2</v>
      </c>
      <c r="M718" s="17"/>
      <c r="N718" s="17">
        <v>2.2155620824748E-2</v>
      </c>
      <c r="O718" s="17">
        <v>2.17704399327877E-2</v>
      </c>
      <c r="P718" s="17">
        <v>1.30543494796028E-2</v>
      </c>
      <c r="Q718" s="17">
        <v>1.4095562509634001E-2</v>
      </c>
      <c r="R718" s="17"/>
      <c r="S718" s="17">
        <v>1.0994056759213999E-2</v>
      </c>
      <c r="T718" s="17">
        <v>5.5433216990983997E-2</v>
      </c>
      <c r="U718" s="17">
        <v>3.5605552607194599E-2</v>
      </c>
      <c r="V718" s="17">
        <v>2.6380109581439101E-2</v>
      </c>
      <c r="W718" s="17">
        <v>1.09910557104308E-3</v>
      </c>
      <c r="X718" s="17">
        <v>5.1795321768900704E-4</v>
      </c>
      <c r="Y718" s="17">
        <v>3.3040838841250302E-5</v>
      </c>
      <c r="Z718" s="17"/>
      <c r="AA718" s="17">
        <v>1.76080489807387E-2</v>
      </c>
      <c r="AB718" s="17">
        <v>3.0910152452848699E-2</v>
      </c>
      <c r="AC718" s="17"/>
      <c r="AD718" s="17">
        <v>1.3225688033963101E-3</v>
      </c>
      <c r="AE718" s="17">
        <v>6.2679000170314295E-4</v>
      </c>
      <c r="AF718" s="17">
        <v>2.45200440490933E-2</v>
      </c>
      <c r="AG718" s="17"/>
      <c r="AH718" s="17">
        <v>2.7429316976935098E-3</v>
      </c>
      <c r="AI718" s="17">
        <v>2.38355213054856E-2</v>
      </c>
      <c r="AJ718" s="17"/>
      <c r="AK718" s="17">
        <v>3.5579748683826601E-2</v>
      </c>
      <c r="AL718" s="17">
        <v>1.21241283745381E-2</v>
      </c>
      <c r="AM718" s="17"/>
      <c r="AN718" s="17">
        <v>2.1856292039726902E-2</v>
      </c>
      <c r="AO718" s="17">
        <v>1.4095562509634001E-2</v>
      </c>
      <c r="AP718" s="17"/>
      <c r="AQ718" s="17">
        <v>1.47402551860174E-2</v>
      </c>
      <c r="AR718" s="17">
        <v>2.56665410521997E-2</v>
      </c>
      <c r="AS718" s="17"/>
      <c r="AT718" s="17">
        <v>7.0667045841871098E-2</v>
      </c>
      <c r="AU718" s="17">
        <v>2.4196052732674E-2</v>
      </c>
      <c r="AV718" s="17">
        <v>1.7993790507484401E-2</v>
      </c>
      <c r="AW718" s="17">
        <v>5.3067339404000197E-5</v>
      </c>
      <c r="AX718" s="17"/>
      <c r="AY718" s="17">
        <v>1.7209505828826199E-2</v>
      </c>
      <c r="AZ718" s="17">
        <v>2.25797690225048E-2</v>
      </c>
      <c r="BA718" s="17"/>
      <c r="BB718" s="17">
        <v>3.0394714191769999E-2</v>
      </c>
      <c r="BC718" s="17">
        <v>1.94279590573645E-2</v>
      </c>
      <c r="BD718" s="17"/>
      <c r="BE718" s="17">
        <v>6.1672276492006801E-3</v>
      </c>
      <c r="BF718" s="17">
        <v>2.3245706472593799E-2</v>
      </c>
      <c r="BG718" s="17"/>
      <c r="BH718" s="17">
        <v>6.8660386282714106E-2</v>
      </c>
      <c r="BI718" s="17">
        <v>1.8109006321756299E-2</v>
      </c>
      <c r="BJ718" s="17"/>
      <c r="BK718" s="17">
        <v>5.1255033741315998E-4</v>
      </c>
      <c r="BL718" s="17">
        <v>2.3998487887152701E-2</v>
      </c>
      <c r="BM718" s="17"/>
      <c r="BN718" s="17">
        <v>0</v>
      </c>
      <c r="BO718" s="17">
        <v>2.2615866163306499E-2</v>
      </c>
      <c r="BP718" s="17"/>
      <c r="BQ718" s="17">
        <v>3.46942851846452E-2</v>
      </c>
      <c r="BR718" s="17">
        <v>2.11212883330659E-2</v>
      </c>
      <c r="BS718" s="17"/>
      <c r="BT718" s="17">
        <v>5.7431650317954497E-4</v>
      </c>
      <c r="BU718" s="17">
        <v>2.3484464045356299E-2</v>
      </c>
      <c r="BV718" s="17"/>
      <c r="BW718" s="17">
        <v>1.7688568073153998E-2</v>
      </c>
      <c r="BX718" s="17">
        <v>3.04853568691681E-2</v>
      </c>
      <c r="BY718" s="17"/>
      <c r="BZ718" s="17">
        <v>1.7688568073153998E-2</v>
      </c>
      <c r="CA718" s="17">
        <v>3.04853568691681E-2</v>
      </c>
    </row>
    <row r="719" spans="2:79" x14ac:dyDescent="0.25">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c r="AN719" s="17"/>
      <c r="AO719" s="17"/>
      <c r="AP719" s="17"/>
      <c r="AQ719" s="17"/>
      <c r="AR719" s="17"/>
      <c r="AS719" s="17"/>
      <c r="AT719" s="17"/>
      <c r="AU719" s="17"/>
      <c r="AV719" s="17"/>
      <c r="AW719" s="17"/>
      <c r="AX719" s="17"/>
      <c r="AY719" s="17"/>
      <c r="AZ719" s="17"/>
      <c r="BA719" s="17"/>
      <c r="BB719" s="17"/>
      <c r="BC719" s="17"/>
      <c r="BD719" s="17"/>
      <c r="BE719" s="17"/>
      <c r="BF719" s="17"/>
      <c r="BG719" s="17"/>
      <c r="BH719" s="17"/>
      <c r="BI719" s="17"/>
      <c r="BJ719" s="17"/>
      <c r="BK719" s="17"/>
      <c r="BL719" s="17"/>
      <c r="BM719" s="17"/>
      <c r="BN719" s="17"/>
      <c r="BO719" s="17"/>
      <c r="BP719" s="17"/>
      <c r="BQ719" s="17"/>
      <c r="BR719" s="17"/>
      <c r="BS719" s="17"/>
      <c r="BT719" s="17"/>
      <c r="BU719" s="17"/>
      <c r="BV719" s="17"/>
      <c r="BW719" s="17"/>
      <c r="BX719" s="17"/>
      <c r="BY719" s="17"/>
      <c r="BZ719" s="17"/>
      <c r="CA719" s="17"/>
    </row>
    <row r="720" spans="2:79" x14ac:dyDescent="0.25">
      <c r="B720" s="6" t="s">
        <v>351</v>
      </c>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c r="AT720" s="17"/>
      <c r="AU720" s="17"/>
      <c r="AV720" s="17"/>
      <c r="AW720" s="17"/>
      <c r="AX720" s="17"/>
      <c r="AY720" s="17"/>
      <c r="AZ720" s="17"/>
      <c r="BA720" s="17"/>
      <c r="BB720" s="17"/>
      <c r="BC720" s="17"/>
      <c r="BD720" s="17"/>
      <c r="BE720" s="17"/>
      <c r="BF720" s="17"/>
      <c r="BG720" s="17"/>
      <c r="BH720" s="17"/>
      <c r="BI720" s="17"/>
      <c r="BJ720" s="17"/>
      <c r="BK720" s="17"/>
      <c r="BL720" s="17"/>
      <c r="BM720" s="17"/>
      <c r="BN720" s="17"/>
      <c r="BO720" s="17"/>
      <c r="BP720" s="17"/>
      <c r="BQ720" s="17"/>
      <c r="BR720" s="17"/>
      <c r="BS720" s="17"/>
      <c r="BT720" s="17"/>
      <c r="BU720" s="17"/>
      <c r="BV720" s="17"/>
      <c r="BW720" s="17"/>
      <c r="BX720" s="17"/>
      <c r="BY720" s="17"/>
      <c r="BZ720" s="17"/>
      <c r="CA720" s="17"/>
    </row>
    <row r="721" spans="2:79" x14ac:dyDescent="0.25">
      <c r="B721" s="24" t="s">
        <v>692</v>
      </c>
      <c r="C721" s="17" t="s">
        <v>342</v>
      </c>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c r="AN721" s="17"/>
      <c r="AO721" s="17"/>
      <c r="AP721" s="17"/>
      <c r="AQ721" s="17"/>
      <c r="AR721" s="17"/>
      <c r="AS721" s="17"/>
      <c r="AT721" s="17"/>
      <c r="AU721" s="17"/>
      <c r="AV721" s="17"/>
      <c r="AW721" s="17"/>
      <c r="AX721" s="17"/>
      <c r="AY721" s="17"/>
      <c r="AZ721" s="17"/>
      <c r="BA721" s="17"/>
      <c r="BB721" s="17"/>
      <c r="BC721" s="17"/>
      <c r="BD721" s="17"/>
      <c r="BE721" s="17"/>
      <c r="BF721" s="17"/>
      <c r="BG721" s="17"/>
      <c r="BH721" s="17"/>
      <c r="BI721" s="17"/>
      <c r="BJ721" s="17"/>
      <c r="BK721" s="17"/>
      <c r="BL721" s="17"/>
      <c r="BM721" s="17"/>
      <c r="BN721" s="17"/>
      <c r="BO721" s="17"/>
      <c r="BP721" s="17"/>
      <c r="BQ721" s="17"/>
      <c r="BR721" s="17"/>
      <c r="BS721" s="17"/>
      <c r="BT721" s="17"/>
      <c r="BU721" s="17"/>
      <c r="BV721" s="17"/>
      <c r="BW721" s="17"/>
      <c r="BX721" s="17"/>
      <c r="BY721" s="17"/>
      <c r="BZ721" s="17"/>
      <c r="CA721" s="17"/>
    </row>
    <row r="722" spans="2:79" x14ac:dyDescent="0.25">
      <c r="B722" t="s">
        <v>337</v>
      </c>
      <c r="C722" s="17">
        <v>0.36124443652503302</v>
      </c>
      <c r="D722" s="17">
        <v>0.42964083985213902</v>
      </c>
      <c r="E722" s="17">
        <v>0.33106676148973702</v>
      </c>
      <c r="F722" s="17">
        <v>0.34528751854386303</v>
      </c>
      <c r="G722" s="17">
        <v>0.41107511610074299</v>
      </c>
      <c r="H722" s="17">
        <v>0.31441819400524701</v>
      </c>
      <c r="I722" s="17">
        <v>0.41693578531417003</v>
      </c>
      <c r="J722" s="17">
        <v>0.313379676581101</v>
      </c>
      <c r="K722" s="17">
        <v>0.22162747597101701</v>
      </c>
      <c r="L722" s="17">
        <v>0.28908056606988602</v>
      </c>
      <c r="M722" s="17"/>
      <c r="N722" s="17">
        <v>0.35044681624511198</v>
      </c>
      <c r="O722" s="17">
        <v>0.42578477818660498</v>
      </c>
      <c r="P722" s="17">
        <v>0.44603404722888401</v>
      </c>
      <c r="Q722" s="17">
        <v>0.53711890770335002</v>
      </c>
      <c r="R722" s="17"/>
      <c r="S722" s="17">
        <v>0.365001313892862</v>
      </c>
      <c r="T722" s="17">
        <v>0.34731556356683502</v>
      </c>
      <c r="U722" s="17">
        <v>0.30615414000547703</v>
      </c>
      <c r="V722" s="17">
        <v>0.32000092011877401</v>
      </c>
      <c r="W722" s="17">
        <v>0.48543921152115099</v>
      </c>
      <c r="X722" s="17">
        <v>0.41071636179155602</v>
      </c>
      <c r="Y722" s="17">
        <v>0.38702127476419401</v>
      </c>
      <c r="Z722" s="17"/>
      <c r="AA722" s="17">
        <v>0.38330188441178198</v>
      </c>
      <c r="AB722" s="17">
        <v>0.32194462963189002</v>
      </c>
      <c r="AC722" s="17"/>
      <c r="AD722" s="17">
        <v>0.45811190952902098</v>
      </c>
      <c r="AE722" s="17">
        <v>0.50783039007314601</v>
      </c>
      <c r="AF722" s="17">
        <v>0.31754348428295398</v>
      </c>
      <c r="AG722" s="17"/>
      <c r="AH722" s="17">
        <v>0.47702549043491599</v>
      </c>
      <c r="AI722" s="17">
        <v>0.35039430628625001</v>
      </c>
      <c r="AJ722" s="17"/>
      <c r="AK722" s="17">
        <v>0.37602316514692502</v>
      </c>
      <c r="AL722" s="17">
        <v>0.34931494503798699</v>
      </c>
      <c r="AM722" s="17"/>
      <c r="AN722" s="17">
        <v>0.36039483944394402</v>
      </c>
      <c r="AO722" s="17">
        <v>0.53711890770335002</v>
      </c>
      <c r="AP722" s="17"/>
      <c r="AQ722" s="17">
        <v>0.44322754673964398</v>
      </c>
      <c r="AR722" s="17">
        <v>0.318202693429537</v>
      </c>
      <c r="AS722" s="17"/>
      <c r="AT722" s="17">
        <v>0.17091846964916699</v>
      </c>
      <c r="AU722" s="17">
        <v>0.35158608913317402</v>
      </c>
      <c r="AV722" s="17">
        <v>0.38664624734626502</v>
      </c>
      <c r="AW722" s="17">
        <v>0.57098272625331103</v>
      </c>
      <c r="AX722" s="17"/>
      <c r="AY722" s="17">
        <v>0.45555023182703902</v>
      </c>
      <c r="AZ722" s="17">
        <v>0.34247357866213901</v>
      </c>
      <c r="BA722" s="17"/>
      <c r="BB722" s="17">
        <v>0.38566125069641299</v>
      </c>
      <c r="BC722" s="17">
        <v>0.35558436538076799</v>
      </c>
      <c r="BD722" s="17"/>
      <c r="BE722" s="17">
        <v>0.36862692224271199</v>
      </c>
      <c r="BF722" s="17">
        <v>0.36049977189515298</v>
      </c>
      <c r="BG722" s="17"/>
      <c r="BH722" s="17">
        <v>0.29121129863456502</v>
      </c>
      <c r="BI722" s="17">
        <v>0.36694519957683602</v>
      </c>
      <c r="BJ722" s="17"/>
      <c r="BK722" s="17">
        <v>0.31975212364877098</v>
      </c>
      <c r="BL722" s="17">
        <v>0.365133431788081</v>
      </c>
      <c r="BM722" s="17"/>
      <c r="BN722" s="17">
        <v>0.28362025047881601</v>
      </c>
      <c r="BO722" s="17">
        <v>0.36371455209833398</v>
      </c>
      <c r="BP722" s="17"/>
      <c r="BQ722" s="17">
        <v>0.63884248914112696</v>
      </c>
      <c r="BR722" s="17">
        <v>0.34714345013451298</v>
      </c>
      <c r="BS722" s="17"/>
      <c r="BT722" s="17">
        <v>0.44050262223292802</v>
      </c>
      <c r="BU722" s="17">
        <v>0.35311340616724801</v>
      </c>
      <c r="BV722" s="17"/>
      <c r="BW722" s="17">
        <v>0.38226500802193603</v>
      </c>
      <c r="BX722" s="17">
        <v>0.32445076564702102</v>
      </c>
      <c r="BY722" s="17"/>
      <c r="BZ722" s="17">
        <v>0.38226500802193603</v>
      </c>
      <c r="CA722" s="17">
        <v>0.32445076564702102</v>
      </c>
    </row>
    <row r="723" spans="2:79" x14ac:dyDescent="0.25">
      <c r="B723" t="s">
        <v>338</v>
      </c>
      <c r="C723" s="17">
        <v>0.50316925116632005</v>
      </c>
      <c r="D723" s="17">
        <v>0.48170108979845699</v>
      </c>
      <c r="E723" s="17">
        <v>0.51270842041398901</v>
      </c>
      <c r="F723" s="17">
        <v>0.55229991941867695</v>
      </c>
      <c r="G723" s="17">
        <v>0.459674178464197</v>
      </c>
      <c r="H723" s="17">
        <v>0.53217419120652798</v>
      </c>
      <c r="I723" s="17">
        <v>0.52536839458625695</v>
      </c>
      <c r="J723" s="17">
        <v>0.33825406371913402</v>
      </c>
      <c r="K723" s="17">
        <v>0.44158029738923399</v>
      </c>
      <c r="L723" s="17">
        <v>0.58829856346985299</v>
      </c>
      <c r="M723" s="17"/>
      <c r="N723" s="17">
        <v>0.50604594367001599</v>
      </c>
      <c r="O723" s="17">
        <v>0.49125869698190799</v>
      </c>
      <c r="P723" s="17">
        <v>0.46773719831246602</v>
      </c>
      <c r="Q723" s="17">
        <v>0.400452777824437</v>
      </c>
      <c r="R723" s="17"/>
      <c r="S723" s="17">
        <v>0.51562284362759803</v>
      </c>
      <c r="T723" s="17">
        <v>0.56163549455284001</v>
      </c>
      <c r="U723" s="17">
        <v>0.48427191019601701</v>
      </c>
      <c r="V723" s="17">
        <v>0.52722197458778397</v>
      </c>
      <c r="W723" s="17">
        <v>0.41617600539751798</v>
      </c>
      <c r="X723" s="17">
        <v>0.48381759498101601</v>
      </c>
      <c r="Y723" s="17">
        <v>0.42088476082077703</v>
      </c>
      <c r="Z723" s="17"/>
      <c r="AA723" s="17">
        <v>0.50707505260061003</v>
      </c>
      <c r="AB723" s="17">
        <v>0.49621027554417602</v>
      </c>
      <c r="AC723" s="17"/>
      <c r="AD723" s="17">
        <v>0.47602482034725302</v>
      </c>
      <c r="AE723" s="17">
        <v>0.38766779537437102</v>
      </c>
      <c r="AF723" s="17">
        <v>0.55236722476258204</v>
      </c>
      <c r="AG723" s="17"/>
      <c r="AH723" s="17">
        <v>0.431894820944633</v>
      </c>
      <c r="AI723" s="17">
        <v>0.50984855511532601</v>
      </c>
      <c r="AJ723" s="17"/>
      <c r="AK723" s="17">
        <v>0.48450353076820701</v>
      </c>
      <c r="AL723" s="17">
        <v>0.51823634917494099</v>
      </c>
      <c r="AM723" s="17"/>
      <c r="AN723" s="17">
        <v>0.50366544379363098</v>
      </c>
      <c r="AO723" s="17">
        <v>0.400452777824437</v>
      </c>
      <c r="AP723" s="17"/>
      <c r="AQ723" s="17">
        <v>0.48008548849947602</v>
      </c>
      <c r="AR723" s="17">
        <v>0.51528839838801899</v>
      </c>
      <c r="AS723" s="17"/>
      <c r="AT723" s="17">
        <v>0.61295995988185803</v>
      </c>
      <c r="AU723" s="17">
        <v>0.47435912806191999</v>
      </c>
      <c r="AV723" s="17">
        <v>0.52600884888416399</v>
      </c>
      <c r="AW723" s="17">
        <v>0.368523236599336</v>
      </c>
      <c r="AX723" s="17"/>
      <c r="AY723" s="17">
        <v>0.47968438680540998</v>
      </c>
      <c r="AZ723" s="17">
        <v>0.50784373643455005</v>
      </c>
      <c r="BA723" s="17"/>
      <c r="BB723" s="17">
        <v>0.479429777570266</v>
      </c>
      <c r="BC723" s="17">
        <v>0.50866498901795598</v>
      </c>
      <c r="BD723" s="17"/>
      <c r="BE723" s="17">
        <v>0.38021170786189901</v>
      </c>
      <c r="BF723" s="17">
        <v>0.515571866894588</v>
      </c>
      <c r="BG723" s="17"/>
      <c r="BH723" s="17">
        <v>0.53652222205229705</v>
      </c>
      <c r="BI723" s="17">
        <v>0.50045428808138703</v>
      </c>
      <c r="BJ723" s="17"/>
      <c r="BK723" s="17">
        <v>0.55145764760994398</v>
      </c>
      <c r="BL723" s="17">
        <v>0.49864327196652197</v>
      </c>
      <c r="BM723" s="17"/>
      <c r="BN723" s="17">
        <v>0.62267355189484597</v>
      </c>
      <c r="BO723" s="17">
        <v>0.49936644885248599</v>
      </c>
      <c r="BP723" s="17"/>
      <c r="BQ723" s="17">
        <v>0.33065973021174</v>
      </c>
      <c r="BR723" s="17">
        <v>0.51193211669902505</v>
      </c>
      <c r="BS723" s="17"/>
      <c r="BT723" s="17">
        <v>0.46766117095037801</v>
      </c>
      <c r="BU723" s="17">
        <v>0.50681199513785802</v>
      </c>
      <c r="BV723" s="17"/>
      <c r="BW723" s="17">
        <v>0.50776577811157997</v>
      </c>
      <c r="BX723" s="17">
        <v>0.49512365166248401</v>
      </c>
      <c r="BY723" s="17"/>
      <c r="BZ723" s="17">
        <v>0.50776577811157997</v>
      </c>
      <c r="CA723" s="17">
        <v>0.49512365166248401</v>
      </c>
    </row>
    <row r="724" spans="2:79" x14ac:dyDescent="0.25">
      <c r="B724" t="s">
        <v>339</v>
      </c>
      <c r="C724" s="17">
        <v>0.118644295951469</v>
      </c>
      <c r="D724" s="17">
        <v>8.6103801277572695E-2</v>
      </c>
      <c r="E724" s="17">
        <v>0.131917741368312</v>
      </c>
      <c r="F724" s="17">
        <v>6.0171265492925702E-2</v>
      </c>
      <c r="G724" s="17">
        <v>0.12636379023251601</v>
      </c>
      <c r="H724" s="17">
        <v>0.14594186257208699</v>
      </c>
      <c r="I724" s="17">
        <v>5.6582240348724798E-2</v>
      </c>
      <c r="J724" s="17">
        <v>0.306446943596766</v>
      </c>
      <c r="K724" s="17">
        <v>0.27655821385593499</v>
      </c>
      <c r="L724" s="17">
        <v>9.3520011312173801E-2</v>
      </c>
      <c r="M724" s="17"/>
      <c r="N724" s="17">
        <v>0.12793274612279601</v>
      </c>
      <c r="O724" s="17">
        <v>5.4092175360830802E-2</v>
      </c>
      <c r="P724" s="17">
        <v>7.0186932363760404E-2</v>
      </c>
      <c r="Q724" s="17">
        <v>5.1373324243193901E-2</v>
      </c>
      <c r="R724" s="17"/>
      <c r="S724" s="17">
        <v>8.62873135506253E-2</v>
      </c>
      <c r="T724" s="17">
        <v>6.8451037104063403E-2</v>
      </c>
      <c r="U724" s="17">
        <v>0.20711147782554701</v>
      </c>
      <c r="V724" s="17">
        <v>0.142839833896302</v>
      </c>
      <c r="W724" s="17">
        <v>8.5029965960903398E-2</v>
      </c>
      <c r="X724" s="17">
        <v>0.10354435267836</v>
      </c>
      <c r="Y724" s="17">
        <v>0.163068789388256</v>
      </c>
      <c r="Z724" s="17"/>
      <c r="AA724" s="17">
        <v>9.5071796581159204E-2</v>
      </c>
      <c r="AB724" s="17">
        <v>0.16064347364411999</v>
      </c>
      <c r="AC724" s="17"/>
      <c r="AD724" s="17">
        <v>6.3068455710068597E-2</v>
      </c>
      <c r="AE724" s="17">
        <v>9.6389582097704499E-2</v>
      </c>
      <c r="AF724" s="17">
        <v>0.10585056831289701</v>
      </c>
      <c r="AG724" s="17"/>
      <c r="AH724" s="17">
        <v>7.9552518446438902E-2</v>
      </c>
      <c r="AI724" s="17">
        <v>0.122307683551355</v>
      </c>
      <c r="AJ724" s="17"/>
      <c r="AK724" s="17">
        <v>0.12079344614281801</v>
      </c>
      <c r="AL724" s="17">
        <v>0.116909487121291</v>
      </c>
      <c r="AM724" s="17"/>
      <c r="AN724" s="17">
        <v>0.11896926193898499</v>
      </c>
      <c r="AO724" s="17">
        <v>5.1373324243193901E-2</v>
      </c>
      <c r="AP724" s="17"/>
      <c r="AQ724" s="17">
        <v>5.8419805051312702E-2</v>
      </c>
      <c r="AR724" s="17">
        <v>0.150262601948838</v>
      </c>
      <c r="AS724" s="17"/>
      <c r="AT724" s="17">
        <v>0.189477532934193</v>
      </c>
      <c r="AU724" s="17">
        <v>0.14981819108570901</v>
      </c>
      <c r="AV724" s="17">
        <v>8.3408018364045697E-2</v>
      </c>
      <c r="AW724" s="17">
        <v>2.4571292531460499E-2</v>
      </c>
      <c r="AX724" s="17"/>
      <c r="AY724" s="17">
        <v>5.2353834265372302E-2</v>
      </c>
      <c r="AZ724" s="17">
        <v>0.13183891278271001</v>
      </c>
      <c r="BA724" s="17"/>
      <c r="BB724" s="17">
        <v>0.10487088491281001</v>
      </c>
      <c r="BC724" s="17">
        <v>0.12185332161488301</v>
      </c>
      <c r="BD724" s="17"/>
      <c r="BE724" s="17">
        <v>0.23075777100317801</v>
      </c>
      <c r="BF724" s="17">
        <v>0.10733551153972699</v>
      </c>
      <c r="BG724" s="17"/>
      <c r="BH724" s="17">
        <v>0.13959665916492001</v>
      </c>
      <c r="BI724" s="17">
        <v>0.116938753951595</v>
      </c>
      <c r="BJ724" s="17"/>
      <c r="BK724" s="17">
        <v>0.10986433155512899</v>
      </c>
      <c r="BL724" s="17">
        <v>0.11946722525042</v>
      </c>
      <c r="BM724" s="17"/>
      <c r="BN724" s="17">
        <v>7.2074649362176904E-2</v>
      </c>
      <c r="BO724" s="17">
        <v>0.120126210482784</v>
      </c>
      <c r="BP724" s="17"/>
      <c r="BQ724" s="17">
        <v>2.9253293774789801E-2</v>
      </c>
      <c r="BR724" s="17">
        <v>0.12318503855844801</v>
      </c>
      <c r="BS724" s="17"/>
      <c r="BT724" s="17">
        <v>9.0942278005893204E-2</v>
      </c>
      <c r="BU724" s="17">
        <v>0.121486222584985</v>
      </c>
      <c r="BV724" s="17"/>
      <c r="BW724" s="17">
        <v>9.5378488219972302E-2</v>
      </c>
      <c r="BX724" s="17">
        <v>0.159367949564308</v>
      </c>
      <c r="BY724" s="17"/>
      <c r="BZ724" s="17">
        <v>9.5378488219972302E-2</v>
      </c>
      <c r="CA724" s="17">
        <v>0.159367949564308</v>
      </c>
    </row>
    <row r="725" spans="2:79" x14ac:dyDescent="0.25">
      <c r="B725" t="s">
        <v>340</v>
      </c>
      <c r="C725" s="17">
        <v>1.1379645577491901E-2</v>
      </c>
      <c r="D725" s="17">
        <v>6.3423621690326801E-5</v>
      </c>
      <c r="E725" s="17">
        <v>1.1063499477562E-2</v>
      </c>
      <c r="F725" s="17">
        <v>3.07284747898755E-2</v>
      </c>
      <c r="G725" s="17">
        <v>2.8389742211531498E-3</v>
      </c>
      <c r="H725" s="17">
        <v>7.4657522161375401E-3</v>
      </c>
      <c r="I725" s="17">
        <v>1.1135797508478699E-3</v>
      </c>
      <c r="J725" s="17">
        <v>3.1272888811515799E-3</v>
      </c>
      <c r="K725" s="17">
        <v>5.9200086571272702E-2</v>
      </c>
      <c r="L725" s="17">
        <v>2.91008591480869E-2</v>
      </c>
      <c r="M725" s="17"/>
      <c r="N725" s="17">
        <v>1.0084992569942801E-2</v>
      </c>
      <c r="O725" s="17">
        <v>2.2561681708779001E-2</v>
      </c>
      <c r="P725" s="17">
        <v>1.05244712964898E-2</v>
      </c>
      <c r="Q725" s="17">
        <v>8.0862299910223392E-3</v>
      </c>
      <c r="R725" s="17"/>
      <c r="S725" s="17">
        <v>2.4971599232664999E-2</v>
      </c>
      <c r="T725" s="17">
        <v>2.2597904776262102E-2</v>
      </c>
      <c r="U725" s="17">
        <v>6.63729680176649E-6</v>
      </c>
      <c r="V725" s="17">
        <v>5.54618838060646E-3</v>
      </c>
      <c r="W725" s="17">
        <v>1.3349932704402E-2</v>
      </c>
      <c r="X725" s="17">
        <v>1.44374970514565E-3</v>
      </c>
      <c r="Y725" s="17">
        <v>1.2031695804936E-2</v>
      </c>
      <c r="Z725" s="17"/>
      <c r="AA725" s="17">
        <v>1.0397570300146E-2</v>
      </c>
      <c r="AB725" s="17">
        <v>1.31294114140651E-2</v>
      </c>
      <c r="AC725" s="17"/>
      <c r="AD725" s="17">
        <v>2.7948144136564199E-3</v>
      </c>
      <c r="AE725" s="17">
        <v>7.58293073607221E-3</v>
      </c>
      <c r="AF725" s="17">
        <v>1.8412416888681001E-2</v>
      </c>
      <c r="AG725" s="17"/>
      <c r="AH725" s="17">
        <v>1.1527170174011701E-2</v>
      </c>
      <c r="AI725" s="17">
        <v>1.13658206810031E-2</v>
      </c>
      <c r="AJ725" s="17"/>
      <c r="AK725" s="17">
        <v>1.4531596503881101E-2</v>
      </c>
      <c r="AL725" s="17">
        <v>8.8353690902542893E-3</v>
      </c>
      <c r="AM725" s="17"/>
      <c r="AN725" s="17">
        <v>1.13955550852808E-2</v>
      </c>
      <c r="AO725" s="17">
        <v>8.0862299910223392E-3</v>
      </c>
      <c r="AP725" s="17"/>
      <c r="AQ725" s="17">
        <v>1.20956097934493E-2</v>
      </c>
      <c r="AR725" s="17">
        <v>1.10037590349085E-2</v>
      </c>
      <c r="AS725" s="17"/>
      <c r="AT725" s="17">
        <v>2.2435034813481299E-2</v>
      </c>
      <c r="AU725" s="17">
        <v>1.7257985210871699E-2</v>
      </c>
      <c r="AV725" s="17">
        <v>3.6577534496189E-3</v>
      </c>
      <c r="AW725" s="17">
        <v>4.0804680919075999E-3</v>
      </c>
      <c r="AX725" s="17"/>
      <c r="AY725" s="17">
        <v>3.3791277659676899E-4</v>
      </c>
      <c r="AZ725" s="17">
        <v>1.35774192806023E-2</v>
      </c>
      <c r="BA725" s="17"/>
      <c r="BB725" s="17">
        <v>2.2809039392590099E-2</v>
      </c>
      <c r="BC725" s="17">
        <v>8.72226599095134E-3</v>
      </c>
      <c r="BD725" s="17"/>
      <c r="BE725" s="17">
        <v>3.2939201931089599E-3</v>
      </c>
      <c r="BF725" s="17">
        <v>1.21952453539003E-2</v>
      </c>
      <c r="BG725" s="17"/>
      <c r="BH725" s="17">
        <v>2.8960751568330102E-2</v>
      </c>
      <c r="BI725" s="17">
        <v>9.9485270747174392E-3</v>
      </c>
      <c r="BJ725" s="17"/>
      <c r="BK725" s="17">
        <v>1.7054664977780801E-2</v>
      </c>
      <c r="BL725" s="17">
        <v>1.0847736844632199E-2</v>
      </c>
      <c r="BM725" s="17"/>
      <c r="BN725" s="17">
        <v>2.1631548264160898E-2</v>
      </c>
      <c r="BO725" s="17">
        <v>1.10534149814347E-2</v>
      </c>
      <c r="BP725" s="17"/>
      <c r="BQ725" s="17">
        <v>1.24448687234422E-3</v>
      </c>
      <c r="BR725" s="17">
        <v>1.1894475323666999E-2</v>
      </c>
      <c r="BS725" s="17"/>
      <c r="BT725" s="17">
        <v>8.9392881080093301E-4</v>
      </c>
      <c r="BU725" s="17">
        <v>1.24553664079854E-2</v>
      </c>
      <c r="BV725" s="17"/>
      <c r="BW725" s="17">
        <v>1.04173644328815E-2</v>
      </c>
      <c r="BX725" s="17">
        <v>1.3063988733058699E-2</v>
      </c>
      <c r="BY725" s="17"/>
      <c r="BZ725" s="17">
        <v>1.04173644328815E-2</v>
      </c>
      <c r="CA725" s="17">
        <v>1.3063988733058699E-2</v>
      </c>
    </row>
    <row r="726" spans="2:79" x14ac:dyDescent="0.25">
      <c r="B726" t="s">
        <v>103</v>
      </c>
      <c r="C726" s="17">
        <v>5.5623707796861304E-3</v>
      </c>
      <c r="D726" s="17">
        <v>2.4908454501414001E-3</v>
      </c>
      <c r="E726" s="17">
        <v>1.32435772504008E-2</v>
      </c>
      <c r="F726" s="17">
        <v>1.15128217546591E-2</v>
      </c>
      <c r="G726" s="17">
        <v>4.79409813905203E-5</v>
      </c>
      <c r="H726" s="17">
        <v>0</v>
      </c>
      <c r="I726" s="17">
        <v>0</v>
      </c>
      <c r="J726" s="17">
        <v>3.8792027221847498E-2</v>
      </c>
      <c r="K726" s="17">
        <v>1.0339262125413E-3</v>
      </c>
      <c r="L726" s="17">
        <v>0</v>
      </c>
      <c r="M726" s="17"/>
      <c r="N726" s="17">
        <v>5.4895013921332503E-3</v>
      </c>
      <c r="O726" s="17">
        <v>6.3026677618772797E-3</v>
      </c>
      <c r="P726" s="17">
        <v>5.5173507984005703E-3</v>
      </c>
      <c r="Q726" s="17">
        <v>2.9687602379967399E-3</v>
      </c>
      <c r="R726" s="17"/>
      <c r="S726" s="17">
        <v>8.1169296962496501E-3</v>
      </c>
      <c r="T726" s="17">
        <v>0</v>
      </c>
      <c r="U726" s="17">
        <v>2.4558346761571499E-3</v>
      </c>
      <c r="V726" s="17">
        <v>4.3910830165333403E-3</v>
      </c>
      <c r="W726" s="17">
        <v>4.8844160249407697E-6</v>
      </c>
      <c r="X726" s="17">
        <v>4.7794084392234698E-4</v>
      </c>
      <c r="Y726" s="17">
        <v>1.69934792218371E-2</v>
      </c>
      <c r="Z726" s="17"/>
      <c r="AA726" s="17">
        <v>4.1536961063029596E-3</v>
      </c>
      <c r="AB726" s="17">
        <v>8.0722097657494104E-3</v>
      </c>
      <c r="AC726" s="17"/>
      <c r="AD726" s="17">
        <v>0</v>
      </c>
      <c r="AE726" s="17">
        <v>5.2930171870650504E-4</v>
      </c>
      <c r="AF726" s="17">
        <v>5.8263057528857697E-3</v>
      </c>
      <c r="AG726" s="17"/>
      <c r="AH726" s="17">
        <v>0</v>
      </c>
      <c r="AI726" s="17">
        <v>6.0836343660667898E-3</v>
      </c>
      <c r="AJ726" s="17"/>
      <c r="AK726" s="17">
        <v>4.1482614381698297E-3</v>
      </c>
      <c r="AL726" s="17">
        <v>6.7038495755266103E-3</v>
      </c>
      <c r="AM726" s="17"/>
      <c r="AN726" s="17">
        <v>5.5748997381582597E-3</v>
      </c>
      <c r="AO726" s="17">
        <v>2.9687602379967399E-3</v>
      </c>
      <c r="AP726" s="17"/>
      <c r="AQ726" s="17">
        <v>6.1715499161177001E-3</v>
      </c>
      <c r="AR726" s="17">
        <v>5.2425471986974901E-3</v>
      </c>
      <c r="AS726" s="17"/>
      <c r="AT726" s="17">
        <v>4.2090027213002399E-3</v>
      </c>
      <c r="AU726" s="17">
        <v>6.9786065083258797E-3</v>
      </c>
      <c r="AV726" s="17">
        <v>2.7913195590583198E-4</v>
      </c>
      <c r="AW726" s="17">
        <v>3.1842276523984803E-2</v>
      </c>
      <c r="AX726" s="17"/>
      <c r="AY726" s="17">
        <v>1.20736343255814E-2</v>
      </c>
      <c r="AZ726" s="17">
        <v>4.2663528399991902E-3</v>
      </c>
      <c r="BA726" s="17"/>
      <c r="BB726" s="17">
        <v>7.2290474279200004E-3</v>
      </c>
      <c r="BC726" s="17">
        <v>5.1750579954426704E-3</v>
      </c>
      <c r="BD726" s="17"/>
      <c r="BE726" s="17">
        <v>1.7109678699102099E-2</v>
      </c>
      <c r="BF726" s="17">
        <v>4.3976043166320802E-3</v>
      </c>
      <c r="BG726" s="17"/>
      <c r="BH726" s="17">
        <v>3.7090685798886001E-3</v>
      </c>
      <c r="BI726" s="17">
        <v>5.7132313154649996E-3</v>
      </c>
      <c r="BJ726" s="17"/>
      <c r="BK726" s="17">
        <v>1.8712322083743399E-3</v>
      </c>
      <c r="BL726" s="17">
        <v>5.90833415034458E-3</v>
      </c>
      <c r="BM726" s="17"/>
      <c r="BN726" s="17">
        <v>0</v>
      </c>
      <c r="BO726" s="17">
        <v>5.7393735849612703E-3</v>
      </c>
      <c r="BP726" s="17"/>
      <c r="BQ726" s="17">
        <v>0</v>
      </c>
      <c r="BR726" s="17">
        <v>5.8449192843467602E-3</v>
      </c>
      <c r="BS726" s="17"/>
      <c r="BT726" s="17">
        <v>0</v>
      </c>
      <c r="BU726" s="17">
        <v>6.1330097019240701E-3</v>
      </c>
      <c r="BV726" s="17"/>
      <c r="BW726" s="17">
        <v>4.1733612136293802E-3</v>
      </c>
      <c r="BX726" s="17">
        <v>7.9936443931286506E-3</v>
      </c>
      <c r="BY726" s="17"/>
      <c r="BZ726" s="17">
        <v>4.1733612136293802E-3</v>
      </c>
      <c r="CA726" s="17">
        <v>7.9936443931286506E-3</v>
      </c>
    </row>
    <row r="727" spans="2:79" x14ac:dyDescent="0.25">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c r="AN727" s="17"/>
      <c r="AO727" s="17"/>
      <c r="AP727" s="17"/>
      <c r="AQ727" s="17"/>
      <c r="AR727" s="17"/>
      <c r="AS727" s="17"/>
      <c r="AT727" s="17"/>
      <c r="AU727" s="17"/>
      <c r="AV727" s="17"/>
      <c r="AW727" s="17"/>
      <c r="AX727" s="17"/>
      <c r="AY727" s="17"/>
      <c r="AZ727" s="17"/>
      <c r="BA727" s="17"/>
      <c r="BB727" s="17"/>
      <c r="BC727" s="17"/>
      <c r="BD727" s="17"/>
      <c r="BE727" s="17"/>
      <c r="BF727" s="17"/>
      <c r="BG727" s="17"/>
      <c r="BH727" s="17"/>
      <c r="BI727" s="17"/>
      <c r="BJ727" s="17"/>
      <c r="BK727" s="17"/>
      <c r="BL727" s="17"/>
      <c r="BM727" s="17"/>
      <c r="BN727" s="17"/>
      <c r="BO727" s="17"/>
      <c r="BP727" s="17"/>
      <c r="BQ727" s="17"/>
      <c r="BR727" s="17"/>
      <c r="BS727" s="17"/>
      <c r="BT727" s="17"/>
      <c r="BU727" s="17"/>
      <c r="BV727" s="17"/>
      <c r="BW727" s="17"/>
      <c r="BX727" s="17"/>
      <c r="BY727" s="17"/>
      <c r="BZ727" s="17"/>
      <c r="CA727" s="17"/>
    </row>
    <row r="728" spans="2:79" x14ac:dyDescent="0.25">
      <c r="B728" s="6" t="s">
        <v>352</v>
      </c>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c r="AK728" s="17"/>
      <c r="AL728" s="17"/>
      <c r="AM728" s="17"/>
      <c r="AN728" s="17"/>
      <c r="AO728" s="17"/>
      <c r="AP728" s="17"/>
      <c r="AQ728" s="17"/>
      <c r="AR728" s="17"/>
      <c r="AS728" s="17"/>
      <c r="AT728" s="17"/>
      <c r="AU728" s="17"/>
      <c r="AV728" s="17"/>
      <c r="AW728" s="17"/>
      <c r="AX728" s="17"/>
      <c r="AY728" s="17"/>
      <c r="AZ728" s="17"/>
      <c r="BA728" s="17"/>
      <c r="BB728" s="17"/>
      <c r="BC728" s="17"/>
      <c r="BD728" s="17"/>
      <c r="BE728" s="17"/>
      <c r="BF728" s="17"/>
      <c r="BG728" s="17"/>
      <c r="BH728" s="17"/>
      <c r="BI728" s="17"/>
      <c r="BJ728" s="17"/>
      <c r="BK728" s="17"/>
      <c r="BL728" s="17"/>
      <c r="BM728" s="17"/>
      <c r="BN728" s="17"/>
      <c r="BO728" s="17"/>
      <c r="BP728" s="17"/>
      <c r="BQ728" s="17"/>
      <c r="BR728" s="17"/>
      <c r="BS728" s="17"/>
      <c r="BT728" s="17"/>
      <c r="BU728" s="17"/>
      <c r="BV728" s="17"/>
      <c r="BW728" s="17"/>
      <c r="BX728" s="17"/>
      <c r="BY728" s="17"/>
      <c r="BZ728" s="17"/>
      <c r="CA728" s="17"/>
    </row>
    <row r="729" spans="2:79" x14ac:dyDescent="0.25">
      <c r="B729" s="24" t="s">
        <v>693</v>
      </c>
      <c r="C729" s="17" t="s">
        <v>342</v>
      </c>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c r="AR729" s="17"/>
      <c r="AS729" s="17"/>
      <c r="AT729" s="17"/>
      <c r="AU729" s="17"/>
      <c r="AV729" s="17"/>
      <c r="AW729" s="17"/>
      <c r="AX729" s="17"/>
      <c r="AY729" s="17"/>
      <c r="AZ729" s="17"/>
      <c r="BA729" s="17"/>
      <c r="BB729" s="17"/>
      <c r="BC729" s="17"/>
      <c r="BD729" s="17"/>
      <c r="BE729" s="17"/>
      <c r="BF729" s="17"/>
      <c r="BG729" s="17"/>
      <c r="BH729" s="17"/>
      <c r="BI729" s="17"/>
      <c r="BJ729" s="17"/>
      <c r="BK729" s="17"/>
      <c r="BL729" s="17"/>
      <c r="BM729" s="17"/>
      <c r="BN729" s="17"/>
      <c r="BO729" s="17"/>
      <c r="BP729" s="17"/>
      <c r="BQ729" s="17"/>
      <c r="BR729" s="17"/>
      <c r="BS729" s="17"/>
      <c r="BT729" s="17"/>
      <c r="BU729" s="17"/>
      <c r="BV729" s="17"/>
      <c r="BW729" s="17"/>
      <c r="BX729" s="17"/>
      <c r="BY729" s="17"/>
      <c r="BZ729" s="17"/>
      <c r="CA729" s="17"/>
    </row>
    <row r="730" spans="2:79" x14ac:dyDescent="0.25">
      <c r="B730" t="s">
        <v>337</v>
      </c>
      <c r="C730" s="17">
        <v>0.462689826619815</v>
      </c>
      <c r="D730" s="17">
        <v>0.32819863178347197</v>
      </c>
      <c r="E730" s="17">
        <v>0.51115895293143698</v>
      </c>
      <c r="F730" s="17">
        <v>0.52391896538371197</v>
      </c>
      <c r="G730" s="17">
        <v>0.556018356843623</v>
      </c>
      <c r="H730" s="17">
        <v>0.43237551037802202</v>
      </c>
      <c r="I730" s="17">
        <v>0.368643229090937</v>
      </c>
      <c r="J730" s="17">
        <v>0.49682897033662299</v>
      </c>
      <c r="K730" s="17">
        <v>0.52338844241725901</v>
      </c>
      <c r="L730" s="17">
        <v>0.51923871247683895</v>
      </c>
      <c r="M730" s="17"/>
      <c r="N730" s="17">
        <v>0.45460840712447598</v>
      </c>
      <c r="O730" s="17">
        <v>0.54202884154313302</v>
      </c>
      <c r="P730" s="17">
        <v>0.508822378830735</v>
      </c>
      <c r="Q730" s="17">
        <v>0.55901832639545201</v>
      </c>
      <c r="R730" s="17"/>
      <c r="S730" s="17">
        <v>0.454879232813374</v>
      </c>
      <c r="T730" s="17">
        <v>0.47255400407676101</v>
      </c>
      <c r="U730" s="17">
        <v>0.50154856231021905</v>
      </c>
      <c r="V730" s="17">
        <v>0.40587660662032798</v>
      </c>
      <c r="W730" s="17">
        <v>0.42774766416169602</v>
      </c>
      <c r="X730" s="17">
        <v>0.51921681275979803</v>
      </c>
      <c r="Y730" s="17">
        <v>0.61110586528756705</v>
      </c>
      <c r="Z730" s="17"/>
      <c r="AA730" s="17">
        <v>0.48637400382500101</v>
      </c>
      <c r="AB730" s="17">
        <v>0.43717932227008899</v>
      </c>
      <c r="AC730" s="17"/>
      <c r="AD730" s="17">
        <v>0.50949228187622697</v>
      </c>
      <c r="AE730" s="17">
        <v>0.59298895987960298</v>
      </c>
      <c r="AF730" s="17">
        <v>0.46082782777815001</v>
      </c>
      <c r="AG730" s="17"/>
      <c r="AH730" s="17">
        <v>0.51174661549490097</v>
      </c>
      <c r="AI730" s="17">
        <v>0.45959458115254698</v>
      </c>
      <c r="AJ730" s="17"/>
      <c r="AK730" s="17">
        <v>0.512074855153137</v>
      </c>
      <c r="AL730" s="17">
        <v>0.42800229314700899</v>
      </c>
      <c r="AM730" s="17"/>
      <c r="AN730" s="17">
        <v>0.46241641638320502</v>
      </c>
      <c r="AO730" s="17">
        <v>0.55901832639545201</v>
      </c>
      <c r="AP730" s="17"/>
      <c r="AQ730" s="17">
        <v>0.49036723236653801</v>
      </c>
      <c r="AR730" s="17">
        <v>0.45338295926216199</v>
      </c>
      <c r="AS730" s="17"/>
      <c r="AT730" s="17">
        <v>0.32291061640427199</v>
      </c>
      <c r="AU730" s="17">
        <v>0.48296386805413699</v>
      </c>
      <c r="AV730" s="17">
        <v>0.49974829536105297</v>
      </c>
      <c r="AW730" s="17">
        <v>0.57929451448323099</v>
      </c>
      <c r="AX730" s="17"/>
      <c r="AY730" s="17">
        <v>0.49849089258434098</v>
      </c>
      <c r="AZ730" s="17">
        <v>0.45786815704448303</v>
      </c>
      <c r="BA730" s="17"/>
      <c r="BB730" s="17">
        <v>0.56682578038617104</v>
      </c>
      <c r="BC730" s="17">
        <v>0.440260205345058</v>
      </c>
      <c r="BD730" s="17"/>
      <c r="BE730" s="17">
        <v>0.48916074567400097</v>
      </c>
      <c r="BF730" s="17">
        <v>0.46036441158760499</v>
      </c>
      <c r="BG730" s="17"/>
      <c r="BH730" s="17">
        <v>0.50070429049843002</v>
      </c>
      <c r="BI730" s="17">
        <v>0.45927608728639102</v>
      </c>
      <c r="BJ730" s="17"/>
      <c r="BK730" s="17">
        <v>0.45904422033683701</v>
      </c>
      <c r="BL730" s="17">
        <v>0.462985688336085</v>
      </c>
      <c r="BM730" s="17"/>
      <c r="BN730" s="17">
        <v>0.49650623203880501</v>
      </c>
      <c r="BO730" s="17">
        <v>0.46157992002405401</v>
      </c>
      <c r="BP730" s="17"/>
      <c r="BQ730" s="17">
        <v>0.60176850070651899</v>
      </c>
      <c r="BR730" s="17">
        <v>0.45791521926482098</v>
      </c>
      <c r="BS730" s="17"/>
      <c r="BT730" s="17">
        <v>0.440617853486513</v>
      </c>
      <c r="BU730" s="17">
        <v>0.46437211328064099</v>
      </c>
      <c r="BV730" s="17"/>
      <c r="BW730" s="17">
        <v>0.48596113543067199</v>
      </c>
      <c r="BX730" s="17">
        <v>0.43786401061944302</v>
      </c>
      <c r="BY730" s="17"/>
      <c r="BZ730" s="17">
        <v>0.48596113543067199</v>
      </c>
      <c r="CA730" s="17">
        <v>0.43786401061944302</v>
      </c>
    </row>
    <row r="731" spans="2:79" x14ac:dyDescent="0.25">
      <c r="B731" t="s">
        <v>338</v>
      </c>
      <c r="C731" s="17">
        <v>0.43987498271925102</v>
      </c>
      <c r="D731" s="17">
        <v>0.55955330287680705</v>
      </c>
      <c r="E731" s="17">
        <v>0.35129084220689</v>
      </c>
      <c r="F731" s="17">
        <v>0.389422718357542</v>
      </c>
      <c r="G731" s="17">
        <v>0.36866422920625902</v>
      </c>
      <c r="H731" s="17">
        <v>0.46001149296389299</v>
      </c>
      <c r="I731" s="17">
        <v>0.55982916287607798</v>
      </c>
      <c r="J731" s="17">
        <v>0.34779897438966301</v>
      </c>
      <c r="K731" s="17">
        <v>0.351641267341328</v>
      </c>
      <c r="L731" s="17">
        <v>0.46803432471817702</v>
      </c>
      <c r="M731" s="17"/>
      <c r="N731" s="17">
        <v>0.44602194816104102</v>
      </c>
      <c r="O731" s="17">
        <v>0.37547328734434499</v>
      </c>
      <c r="P731" s="17">
        <v>0.42794607583760103</v>
      </c>
      <c r="Q731" s="17">
        <v>0.37377498050783597</v>
      </c>
      <c r="R731" s="17"/>
      <c r="S731" s="17">
        <v>0.42189007256387501</v>
      </c>
      <c r="T731" s="17">
        <v>0.42858911163873298</v>
      </c>
      <c r="U731" s="17">
        <v>0.35645096507881602</v>
      </c>
      <c r="V731" s="17">
        <v>0.49568401542095097</v>
      </c>
      <c r="W731" s="17">
        <v>0.51462959881349202</v>
      </c>
      <c r="X731" s="17">
        <v>0.421112077622954</v>
      </c>
      <c r="Y731" s="17">
        <v>0.32114605934268398</v>
      </c>
      <c r="Z731" s="17"/>
      <c r="AA731" s="17">
        <v>0.42075906389809797</v>
      </c>
      <c r="AB731" s="17">
        <v>0.46046496251931901</v>
      </c>
      <c r="AC731" s="17"/>
      <c r="AD731" s="17">
        <v>0.39870210047997201</v>
      </c>
      <c r="AE731" s="17">
        <v>0.37443076500095201</v>
      </c>
      <c r="AF731" s="17">
        <v>0.43443359640718698</v>
      </c>
      <c r="AG731" s="17"/>
      <c r="AH731" s="17">
        <v>0.43326777787290599</v>
      </c>
      <c r="AI731" s="17">
        <v>0.44029186530208803</v>
      </c>
      <c r="AJ731" s="17"/>
      <c r="AK731" s="17">
        <v>0.41924826039162999</v>
      </c>
      <c r="AL731" s="17">
        <v>0.45436297923201702</v>
      </c>
      <c r="AM731" s="17"/>
      <c r="AN731" s="17">
        <v>0.44006259507994</v>
      </c>
      <c r="AO731" s="17">
        <v>0.37377498050783597</v>
      </c>
      <c r="AP731" s="17"/>
      <c r="AQ731" s="17">
        <v>0.41798832042020401</v>
      </c>
      <c r="AR731" s="17">
        <v>0.44723464152481202</v>
      </c>
      <c r="AS731" s="17"/>
      <c r="AT731" s="17">
        <v>0.53723705099712205</v>
      </c>
      <c r="AU731" s="17">
        <v>0.42958152488462198</v>
      </c>
      <c r="AV731" s="17">
        <v>0.40562841379639297</v>
      </c>
      <c r="AW731" s="17">
        <v>0.39621738375721999</v>
      </c>
      <c r="AX731" s="17"/>
      <c r="AY731" s="17">
        <v>0.395783899033818</v>
      </c>
      <c r="AZ731" s="17">
        <v>0.445813147715793</v>
      </c>
      <c r="BA731" s="17"/>
      <c r="BB731" s="17">
        <v>0.35136033581140602</v>
      </c>
      <c r="BC731" s="17">
        <v>0.458939963982746</v>
      </c>
      <c r="BD731" s="17"/>
      <c r="BE731" s="17">
        <v>0.34790035355374199</v>
      </c>
      <c r="BF731" s="17">
        <v>0.447954762072796</v>
      </c>
      <c r="BG731" s="17"/>
      <c r="BH731" s="17">
        <v>0.39589372962374197</v>
      </c>
      <c r="BI731" s="17">
        <v>0.44382454607768201</v>
      </c>
      <c r="BJ731" s="17"/>
      <c r="BK731" s="17">
        <v>0.43562352707949598</v>
      </c>
      <c r="BL731" s="17">
        <v>0.44022001256191301</v>
      </c>
      <c r="BM731" s="17"/>
      <c r="BN731" s="17">
        <v>0.37107352810614003</v>
      </c>
      <c r="BO731" s="17">
        <v>0.442133152602385</v>
      </c>
      <c r="BP731" s="17"/>
      <c r="BQ731" s="17">
        <v>0.36393134196306998</v>
      </c>
      <c r="BR731" s="17">
        <v>0.44248214782274797</v>
      </c>
      <c r="BS731" s="17"/>
      <c r="BT731" s="17">
        <v>0.44462720474643702</v>
      </c>
      <c r="BU731" s="17">
        <v>0.43951277678155198</v>
      </c>
      <c r="BV731" s="17"/>
      <c r="BW731" s="17">
        <v>0.42102762750378903</v>
      </c>
      <c r="BX731" s="17">
        <v>0.459981328111152</v>
      </c>
      <c r="BY731" s="17"/>
      <c r="BZ731" s="17">
        <v>0.42102762750378903</v>
      </c>
      <c r="CA731" s="17">
        <v>0.459981328111152</v>
      </c>
    </row>
    <row r="732" spans="2:79" x14ac:dyDescent="0.25">
      <c r="B732" t="s">
        <v>339</v>
      </c>
      <c r="C732" s="17">
        <v>7.3974459610171406E-2</v>
      </c>
      <c r="D732" s="17">
        <v>7.8214832699031206E-2</v>
      </c>
      <c r="E732" s="17">
        <v>0.11926966165055999</v>
      </c>
      <c r="F732" s="17">
        <v>7.0438599094398993E-2</v>
      </c>
      <c r="G732" s="17">
        <v>4.13521053461052E-2</v>
      </c>
      <c r="H732" s="17">
        <v>9.4966129621172193E-2</v>
      </c>
      <c r="I732" s="17">
        <v>4.0986473366995999E-2</v>
      </c>
      <c r="J732" s="17">
        <v>0.117841476186096</v>
      </c>
      <c r="K732" s="17">
        <v>0.124413418821719</v>
      </c>
      <c r="L732" s="17">
        <v>3.2804591018817399E-3</v>
      </c>
      <c r="M732" s="17"/>
      <c r="N732" s="17">
        <v>7.5815652699649905E-2</v>
      </c>
      <c r="O732" s="17">
        <v>5.9217419074776199E-2</v>
      </c>
      <c r="P732" s="17">
        <v>4.3059744084347401E-2</v>
      </c>
      <c r="Q732" s="17">
        <v>5.2930782992408998E-2</v>
      </c>
      <c r="R732" s="17"/>
      <c r="S732" s="17">
        <v>0.1007982568192</v>
      </c>
      <c r="T732" s="17">
        <v>7.2624172422823902E-2</v>
      </c>
      <c r="U732" s="17">
        <v>0.12862255746200199</v>
      </c>
      <c r="V732" s="17">
        <v>6.8835206534519799E-2</v>
      </c>
      <c r="W732" s="17">
        <v>3.5776066147757198E-2</v>
      </c>
      <c r="X732" s="17">
        <v>5.9328597778288701E-2</v>
      </c>
      <c r="Y732" s="17">
        <v>4.7953353975416897E-2</v>
      </c>
      <c r="Z732" s="17"/>
      <c r="AA732" s="17">
        <v>7.4430728444246697E-2</v>
      </c>
      <c r="AB732" s="17">
        <v>7.3483007111083895E-2</v>
      </c>
      <c r="AC732" s="17"/>
      <c r="AD732" s="17">
        <v>6.7615163946436602E-2</v>
      </c>
      <c r="AE732" s="17">
        <v>3.2390432637432902E-2</v>
      </c>
      <c r="AF732" s="17">
        <v>8.6690641001725605E-2</v>
      </c>
      <c r="AG732" s="17"/>
      <c r="AH732" s="17">
        <v>5.0570218894854399E-2</v>
      </c>
      <c r="AI732" s="17">
        <v>7.5451153695741999E-2</v>
      </c>
      <c r="AJ732" s="17"/>
      <c r="AK732" s="17">
        <v>5.2772586633332501E-2</v>
      </c>
      <c r="AL732" s="17">
        <v>8.8866435992731196E-2</v>
      </c>
      <c r="AM732" s="17"/>
      <c r="AN732" s="17">
        <v>7.40341881081404E-2</v>
      </c>
      <c r="AO732" s="17">
        <v>5.2930782992408998E-2</v>
      </c>
      <c r="AP732" s="17"/>
      <c r="AQ732" s="17">
        <v>6.6614217993487004E-2</v>
      </c>
      <c r="AR732" s="17">
        <v>7.6449431183504904E-2</v>
      </c>
      <c r="AS732" s="17"/>
      <c r="AT732" s="17">
        <v>8.5978604548756707E-2</v>
      </c>
      <c r="AU732" s="17">
        <v>7.3491340048334602E-2</v>
      </c>
      <c r="AV732" s="17">
        <v>7.4854917317633704E-2</v>
      </c>
      <c r="AW732" s="17">
        <v>2.4473429235822301E-2</v>
      </c>
      <c r="AX732" s="17"/>
      <c r="AY732" s="17">
        <v>6.5424332482183406E-2</v>
      </c>
      <c r="AZ732" s="17">
        <v>7.5125986435631995E-2</v>
      </c>
      <c r="BA732" s="17"/>
      <c r="BB732" s="17">
        <v>6.13925675194784E-2</v>
      </c>
      <c r="BC732" s="17">
        <v>7.6684446548470106E-2</v>
      </c>
      <c r="BD732" s="17"/>
      <c r="BE732" s="17">
        <v>7.1721300889774894E-2</v>
      </c>
      <c r="BF732" s="17">
        <v>7.41723949046596E-2</v>
      </c>
      <c r="BG732" s="17"/>
      <c r="BH732" s="17">
        <v>7.6672894624625204E-2</v>
      </c>
      <c r="BI732" s="17">
        <v>7.3732137272627896E-2</v>
      </c>
      <c r="BJ732" s="17"/>
      <c r="BK732" s="17">
        <v>9.2730158105488306E-2</v>
      </c>
      <c r="BL732" s="17">
        <v>7.2452327839502506E-2</v>
      </c>
      <c r="BM732" s="17"/>
      <c r="BN732" s="17">
        <v>4.9358794762733499E-2</v>
      </c>
      <c r="BO732" s="17">
        <v>7.4782383706026301E-2</v>
      </c>
      <c r="BP732" s="17"/>
      <c r="BQ732" s="17">
        <v>2.6565722691592901E-2</v>
      </c>
      <c r="BR732" s="17">
        <v>7.5602013981600602E-2</v>
      </c>
      <c r="BS732" s="17"/>
      <c r="BT732" s="17">
        <v>8.7058055403908596E-2</v>
      </c>
      <c r="BU732" s="17">
        <v>7.2977251134675306E-2</v>
      </c>
      <c r="BV732" s="17"/>
      <c r="BW732" s="17">
        <v>7.4541766468263798E-2</v>
      </c>
      <c r="BX732" s="17">
        <v>7.33692570498332E-2</v>
      </c>
      <c r="BY732" s="17"/>
      <c r="BZ732" s="17">
        <v>7.4541766468263798E-2</v>
      </c>
      <c r="CA732" s="17">
        <v>7.33692570498332E-2</v>
      </c>
    </row>
    <row r="733" spans="2:79" x14ac:dyDescent="0.25">
      <c r="B733" t="s">
        <v>340</v>
      </c>
      <c r="C733" s="17">
        <v>1.67936047219313E-2</v>
      </c>
      <c r="D733" s="17">
        <v>1.8942143108209498E-2</v>
      </c>
      <c r="E733" s="17">
        <v>8.9575013244976697E-3</v>
      </c>
      <c r="F733" s="17">
        <v>1.0942955967131299E-2</v>
      </c>
      <c r="G733" s="17">
        <v>3.3877505347643097E-2</v>
      </c>
      <c r="H733" s="17">
        <v>6.5098008061443601E-3</v>
      </c>
      <c r="I733" s="17">
        <v>1.97279806638746E-2</v>
      </c>
      <c r="J733" s="17">
        <v>3.7437129005844401E-2</v>
      </c>
      <c r="K733" s="17">
        <v>0</v>
      </c>
      <c r="L733" s="17">
        <v>3.7070742762149501E-3</v>
      </c>
      <c r="M733" s="17"/>
      <c r="N733" s="17">
        <v>1.6759535243458398E-2</v>
      </c>
      <c r="O733" s="17">
        <v>1.8022241995129602E-2</v>
      </c>
      <c r="P733" s="17">
        <v>1.36165215189078E-2</v>
      </c>
      <c r="Q733" s="17">
        <v>7.4738288416471297E-3</v>
      </c>
      <c r="R733" s="17"/>
      <c r="S733" s="17">
        <v>1.7938401304501E-2</v>
      </c>
      <c r="T733" s="17">
        <v>2.3714281643150401E-2</v>
      </c>
      <c r="U733" s="17">
        <v>1.33779151489627E-2</v>
      </c>
      <c r="V733" s="17">
        <v>2.4561425878786701E-2</v>
      </c>
      <c r="W733" s="17">
        <v>2.1009417558942499E-2</v>
      </c>
      <c r="X733" s="17">
        <v>2.7989267296341401E-4</v>
      </c>
      <c r="Y733" s="17">
        <v>9.4388274450288908E-3</v>
      </c>
      <c r="Z733" s="17"/>
      <c r="AA733" s="17">
        <v>1.61848896322585E-2</v>
      </c>
      <c r="AB733" s="17">
        <v>1.7449258866397099E-2</v>
      </c>
      <c r="AC733" s="17"/>
      <c r="AD733" s="17">
        <v>2.36702243316077E-2</v>
      </c>
      <c r="AE733" s="17">
        <v>1.8101164347157501E-4</v>
      </c>
      <c r="AF733" s="17">
        <v>1.54056663104642E-2</v>
      </c>
      <c r="AG733" s="17"/>
      <c r="AH733" s="17">
        <v>3.8437310926293499E-4</v>
      </c>
      <c r="AI733" s="17">
        <v>1.7828947656826299E-2</v>
      </c>
      <c r="AJ733" s="17"/>
      <c r="AK733" s="17">
        <v>6.1924221322251201E-3</v>
      </c>
      <c r="AL733" s="17">
        <v>2.4239765772210601E-2</v>
      </c>
      <c r="AM733" s="17"/>
      <c r="AN733" s="17">
        <v>1.6820057143950899E-2</v>
      </c>
      <c r="AO733" s="17">
        <v>7.4738288416471297E-3</v>
      </c>
      <c r="AP733" s="17"/>
      <c r="AQ733" s="17">
        <v>2.4010389440592701E-2</v>
      </c>
      <c r="AR733" s="17">
        <v>1.4366872291155399E-2</v>
      </c>
      <c r="AS733" s="17"/>
      <c r="AT733" s="17">
        <v>3.36762302402542E-2</v>
      </c>
      <c r="AU733" s="17">
        <v>9.8780364866745008E-3</v>
      </c>
      <c r="AV733" s="17">
        <v>1.9310446548927399E-2</v>
      </c>
      <c r="AW733" s="17">
        <v>1.46725237264514E-5</v>
      </c>
      <c r="AX733" s="17"/>
      <c r="AY733" s="17">
        <v>3.85561976216783E-2</v>
      </c>
      <c r="AZ733" s="17">
        <v>1.38626296451275E-2</v>
      </c>
      <c r="BA733" s="17"/>
      <c r="BB733" s="17">
        <v>4.26096252484602E-3</v>
      </c>
      <c r="BC733" s="17">
        <v>1.94929838305468E-2</v>
      </c>
      <c r="BD733" s="17"/>
      <c r="BE733" s="17">
        <v>9.1195620677448699E-2</v>
      </c>
      <c r="BF733" s="17">
        <v>1.02575427901378E-2</v>
      </c>
      <c r="BG733" s="17"/>
      <c r="BH733" s="17">
        <v>1.30991258227501E-2</v>
      </c>
      <c r="BI733" s="17">
        <v>1.71253728608931E-2</v>
      </c>
      <c r="BJ733" s="17"/>
      <c r="BK733" s="17">
        <v>1.24568820807701E-2</v>
      </c>
      <c r="BL733" s="17">
        <v>1.7145554467462701E-2</v>
      </c>
      <c r="BM733" s="17"/>
      <c r="BN733" s="17">
        <v>8.3061445092321801E-2</v>
      </c>
      <c r="BO733" s="17">
        <v>1.46185919669507E-2</v>
      </c>
      <c r="BP733" s="17"/>
      <c r="BQ733" s="17">
        <v>1.5291692598921099E-3</v>
      </c>
      <c r="BR733" s="17">
        <v>1.7317636794464901E-2</v>
      </c>
      <c r="BS733" s="17"/>
      <c r="BT733" s="17">
        <v>1.5634606630991199E-2</v>
      </c>
      <c r="BU733" s="17">
        <v>1.6881941501635401E-2</v>
      </c>
      <c r="BV733" s="17"/>
      <c r="BW733" s="17">
        <v>1.6227301318998199E-2</v>
      </c>
      <c r="BX733" s="17">
        <v>1.7397736797005799E-2</v>
      </c>
      <c r="BY733" s="17"/>
      <c r="BZ733" s="17">
        <v>1.6227301318998199E-2</v>
      </c>
      <c r="CA733" s="17">
        <v>1.7397736797005799E-2</v>
      </c>
    </row>
    <row r="734" spans="2:79" x14ac:dyDescent="0.25">
      <c r="B734" t="s">
        <v>103</v>
      </c>
      <c r="C734" s="17">
        <v>6.6671263288316596E-3</v>
      </c>
      <c r="D734" s="17">
        <v>1.50910895324801E-2</v>
      </c>
      <c r="E734" s="17">
        <v>9.3230418866156895E-3</v>
      </c>
      <c r="F734" s="17">
        <v>5.2767611972165101E-3</v>
      </c>
      <c r="G734" s="17">
        <v>8.7803256369740594E-5</v>
      </c>
      <c r="H734" s="17">
        <v>6.1370662307682899E-3</v>
      </c>
      <c r="I734" s="17">
        <v>1.0813154002113599E-2</v>
      </c>
      <c r="J734" s="17">
        <v>9.3450081772795696E-5</v>
      </c>
      <c r="K734" s="17">
        <v>5.56871419694553E-4</v>
      </c>
      <c r="L734" s="17">
        <v>5.7394294268874298E-3</v>
      </c>
      <c r="M734" s="17"/>
      <c r="N734" s="17">
        <v>6.7944567713750202E-3</v>
      </c>
      <c r="O734" s="17">
        <v>5.2582100426165901E-3</v>
      </c>
      <c r="P734" s="17">
        <v>6.5552797284093699E-3</v>
      </c>
      <c r="Q734" s="17">
        <v>6.8020812626564103E-3</v>
      </c>
      <c r="R734" s="17"/>
      <c r="S734" s="17">
        <v>4.4940364990495602E-3</v>
      </c>
      <c r="T734" s="17">
        <v>2.5184302185322599E-3</v>
      </c>
      <c r="U734" s="17">
        <v>0</v>
      </c>
      <c r="V734" s="17">
        <v>5.0427455454145403E-3</v>
      </c>
      <c r="W734" s="17">
        <v>8.3725331811287495E-4</v>
      </c>
      <c r="X734" s="17">
        <v>6.2619165996164695E-5</v>
      </c>
      <c r="Y734" s="17">
        <v>1.0355893949302499E-2</v>
      </c>
      <c r="Z734" s="17"/>
      <c r="AA734" s="17">
        <v>2.2513142003957299E-3</v>
      </c>
      <c r="AB734" s="17">
        <v>1.1423449233110901E-2</v>
      </c>
      <c r="AC734" s="17"/>
      <c r="AD734" s="17">
        <v>5.2022936575634598E-4</v>
      </c>
      <c r="AE734" s="17">
        <v>8.8308385399426896E-6</v>
      </c>
      <c r="AF734" s="17">
        <v>2.6422685024735798E-3</v>
      </c>
      <c r="AG734" s="17"/>
      <c r="AH734" s="17">
        <v>4.03101462807599E-3</v>
      </c>
      <c r="AI734" s="17">
        <v>6.8334521927962003E-3</v>
      </c>
      <c r="AJ734" s="17"/>
      <c r="AK734" s="17">
        <v>9.7118756896750393E-3</v>
      </c>
      <c r="AL734" s="17">
        <v>4.5285258560325897E-3</v>
      </c>
      <c r="AM734" s="17"/>
      <c r="AN734" s="17">
        <v>6.6667432847639704E-3</v>
      </c>
      <c r="AO734" s="17">
        <v>6.8020812626564103E-3</v>
      </c>
      <c r="AP734" s="17"/>
      <c r="AQ734" s="17">
        <v>1.0198397791788901E-3</v>
      </c>
      <c r="AR734" s="17">
        <v>8.5660957383651704E-3</v>
      </c>
      <c r="AS734" s="17"/>
      <c r="AT734" s="17">
        <v>2.01974978095955E-2</v>
      </c>
      <c r="AU734" s="17">
        <v>4.0852305262318502E-3</v>
      </c>
      <c r="AV734" s="17">
        <v>4.5792697599288302E-4</v>
      </c>
      <c r="AW734" s="17">
        <v>0</v>
      </c>
      <c r="AX734" s="17"/>
      <c r="AY734" s="17">
        <v>1.7446782779787901E-3</v>
      </c>
      <c r="AZ734" s="17">
        <v>7.3300791589642703E-3</v>
      </c>
      <c r="BA734" s="17"/>
      <c r="BB734" s="17">
        <v>1.6160353758098499E-2</v>
      </c>
      <c r="BC734" s="17">
        <v>4.6224002931790596E-3</v>
      </c>
      <c r="BD734" s="17"/>
      <c r="BE734" s="17">
        <v>2.19792050342138E-5</v>
      </c>
      <c r="BF734" s="17">
        <v>7.2508886448015199E-3</v>
      </c>
      <c r="BG734" s="17"/>
      <c r="BH734" s="17">
        <v>1.36299594304527E-2</v>
      </c>
      <c r="BI734" s="17">
        <v>6.0418565024054601E-3</v>
      </c>
      <c r="BJ734" s="17"/>
      <c r="BK734" s="17">
        <v>1.45212397408905E-4</v>
      </c>
      <c r="BL734" s="17">
        <v>7.1964167950366699E-3</v>
      </c>
      <c r="BM734" s="17"/>
      <c r="BN734" s="17">
        <v>0</v>
      </c>
      <c r="BO734" s="17">
        <v>6.8859517005840001E-3</v>
      </c>
      <c r="BP734" s="17"/>
      <c r="BQ734" s="17">
        <v>6.2052653789258201E-3</v>
      </c>
      <c r="BR734" s="17">
        <v>6.6829821363656701E-3</v>
      </c>
      <c r="BS734" s="17"/>
      <c r="BT734" s="17">
        <v>1.20622797321504E-2</v>
      </c>
      <c r="BU734" s="17">
        <v>6.2559173014963302E-3</v>
      </c>
      <c r="BV734" s="17"/>
      <c r="BW734" s="17">
        <v>2.2421692782766799E-3</v>
      </c>
      <c r="BX734" s="17">
        <v>1.1387667422565501E-2</v>
      </c>
      <c r="BY734" s="17"/>
      <c r="BZ734" s="17">
        <v>2.2421692782766799E-3</v>
      </c>
      <c r="CA734" s="17">
        <v>1.1387667422565501E-2</v>
      </c>
    </row>
    <row r="735" spans="2:79" x14ac:dyDescent="0.25">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c r="AV735" s="17"/>
      <c r="AW735" s="17"/>
      <c r="AX735" s="17"/>
      <c r="AY735" s="17"/>
      <c r="AZ735" s="17"/>
      <c r="BA735" s="17"/>
      <c r="BB735" s="17"/>
      <c r="BC735" s="17"/>
      <c r="BD735" s="17"/>
      <c r="BE735" s="17"/>
      <c r="BF735" s="17"/>
      <c r="BG735" s="17"/>
      <c r="BH735" s="17"/>
      <c r="BI735" s="17"/>
      <c r="BJ735" s="17"/>
      <c r="BK735" s="17"/>
      <c r="BL735" s="17"/>
      <c r="BM735" s="17"/>
      <c r="BN735" s="17"/>
      <c r="BO735" s="17"/>
      <c r="BP735" s="17"/>
      <c r="BQ735" s="17"/>
      <c r="BR735" s="17"/>
      <c r="BS735" s="17"/>
      <c r="BT735" s="17"/>
      <c r="BU735" s="17"/>
      <c r="BV735" s="17"/>
      <c r="BW735" s="17"/>
      <c r="BX735" s="17"/>
      <c r="BY735" s="17"/>
      <c r="BZ735" s="17"/>
      <c r="CA735" s="17"/>
    </row>
    <row r="736" spans="2:79" x14ac:dyDescent="0.25">
      <c r="B736" s="6" t="s">
        <v>353</v>
      </c>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c r="AK736" s="17"/>
      <c r="AL736" s="17"/>
      <c r="AM736" s="17"/>
      <c r="AN736" s="17"/>
      <c r="AO736" s="17"/>
      <c r="AP736" s="17"/>
      <c r="AQ736" s="17"/>
      <c r="AR736" s="17"/>
      <c r="AS736" s="17"/>
      <c r="AT736" s="17"/>
      <c r="AU736" s="17"/>
      <c r="AV736" s="17"/>
      <c r="AW736" s="17"/>
      <c r="AX736" s="17"/>
      <c r="AY736" s="17"/>
      <c r="AZ736" s="17"/>
      <c r="BA736" s="17"/>
      <c r="BB736" s="17"/>
      <c r="BC736" s="17"/>
      <c r="BD736" s="17"/>
      <c r="BE736" s="17"/>
      <c r="BF736" s="17"/>
      <c r="BG736" s="17"/>
      <c r="BH736" s="17"/>
      <c r="BI736" s="17"/>
      <c r="BJ736" s="17"/>
      <c r="BK736" s="17"/>
      <c r="BL736" s="17"/>
      <c r="BM736" s="17"/>
      <c r="BN736" s="17"/>
      <c r="BO736" s="17"/>
      <c r="BP736" s="17"/>
      <c r="BQ736" s="17"/>
      <c r="BR736" s="17"/>
      <c r="BS736" s="17"/>
      <c r="BT736" s="17"/>
      <c r="BU736" s="17"/>
      <c r="BV736" s="17"/>
      <c r="BW736" s="17"/>
      <c r="BX736" s="17"/>
      <c r="BY736" s="17"/>
      <c r="BZ736" s="17"/>
      <c r="CA736" s="17"/>
    </row>
    <row r="737" spans="2:79" x14ac:dyDescent="0.25">
      <c r="B737" s="24" t="s">
        <v>694</v>
      </c>
      <c r="C737" s="17" t="s">
        <v>342</v>
      </c>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c r="AK737" s="17"/>
      <c r="AL737" s="17"/>
      <c r="AM737" s="17"/>
      <c r="AN737" s="17"/>
      <c r="AO737" s="17"/>
      <c r="AP737" s="17"/>
      <c r="AQ737" s="17"/>
      <c r="AR737" s="17"/>
      <c r="AS737" s="17"/>
      <c r="AT737" s="17"/>
      <c r="AU737" s="17"/>
      <c r="AV737" s="17"/>
      <c r="AW737" s="17"/>
      <c r="AX737" s="17"/>
      <c r="AY737" s="17"/>
      <c r="AZ737" s="17"/>
      <c r="BA737" s="17"/>
      <c r="BB737" s="17"/>
      <c r="BC737" s="17"/>
      <c r="BD737" s="17"/>
      <c r="BE737" s="17"/>
      <c r="BF737" s="17"/>
      <c r="BG737" s="17"/>
      <c r="BH737" s="17"/>
      <c r="BI737" s="17"/>
      <c r="BJ737" s="17"/>
      <c r="BK737" s="17"/>
      <c r="BL737" s="17"/>
      <c r="BM737" s="17"/>
      <c r="BN737" s="17"/>
      <c r="BO737" s="17"/>
      <c r="BP737" s="17"/>
      <c r="BQ737" s="17"/>
      <c r="BR737" s="17"/>
      <c r="BS737" s="17"/>
      <c r="BT737" s="17"/>
      <c r="BU737" s="17"/>
      <c r="BV737" s="17"/>
      <c r="BW737" s="17"/>
      <c r="BX737" s="17"/>
      <c r="BY737" s="17"/>
      <c r="BZ737" s="17"/>
      <c r="CA737" s="17"/>
    </row>
    <row r="738" spans="2:79" x14ac:dyDescent="0.25">
      <c r="B738" t="s">
        <v>337</v>
      </c>
      <c r="C738" s="17">
        <v>0.51163994596826401</v>
      </c>
      <c r="D738" s="17">
        <v>0.423136387570343</v>
      </c>
      <c r="E738" s="17">
        <v>0.556410787281859</v>
      </c>
      <c r="F738" s="17">
        <v>0.58750338298632498</v>
      </c>
      <c r="G738" s="17">
        <v>0.56831597151775204</v>
      </c>
      <c r="H738" s="17">
        <v>0.459509007354645</v>
      </c>
      <c r="I738" s="17">
        <v>0.41117369382773</v>
      </c>
      <c r="J738" s="17">
        <v>0.50717509539407302</v>
      </c>
      <c r="K738" s="17">
        <v>0.536820427360994</v>
      </c>
      <c r="L738" s="17">
        <v>0.68566206096353799</v>
      </c>
      <c r="M738" s="17"/>
      <c r="N738" s="17">
        <v>0.50813251318785702</v>
      </c>
      <c r="O738" s="17">
        <v>0.55388564377003702</v>
      </c>
      <c r="P738" s="17">
        <v>0.49554766065302902</v>
      </c>
      <c r="Q738" s="17">
        <v>0.54401463720658105</v>
      </c>
      <c r="R738" s="17"/>
      <c r="S738" s="17">
        <v>0.52972409276610699</v>
      </c>
      <c r="T738" s="17">
        <v>0.53529716275315098</v>
      </c>
      <c r="U738" s="17">
        <v>0.49795212680783102</v>
      </c>
      <c r="V738" s="17">
        <v>0.425171534965472</v>
      </c>
      <c r="W738" s="17">
        <v>0.53141230209907298</v>
      </c>
      <c r="X738" s="17">
        <v>0.57484724503201901</v>
      </c>
      <c r="Y738" s="17">
        <v>0.60862662745934104</v>
      </c>
      <c r="Z738" s="17"/>
      <c r="AA738" s="17">
        <v>0.53956312983907095</v>
      </c>
      <c r="AB738" s="17">
        <v>0.48402071137810498</v>
      </c>
      <c r="AC738" s="17"/>
      <c r="AD738" s="17">
        <v>0.51779812360746302</v>
      </c>
      <c r="AE738" s="17">
        <v>0.65709081923485801</v>
      </c>
      <c r="AF738" s="17">
        <v>0.53629047137011798</v>
      </c>
      <c r="AG738" s="17"/>
      <c r="AH738" s="17">
        <v>0.55712418444428002</v>
      </c>
      <c r="AI738" s="17">
        <v>0.50884849711679503</v>
      </c>
      <c r="AJ738" s="17"/>
      <c r="AK738" s="17">
        <v>0.538296140582884</v>
      </c>
      <c r="AL738" s="17">
        <v>0.49104846255434698</v>
      </c>
      <c r="AM738" s="17"/>
      <c r="AN738" s="17">
        <v>0.51155120598122406</v>
      </c>
      <c r="AO738" s="17">
        <v>0.54401463720658105</v>
      </c>
      <c r="AP738" s="17"/>
      <c r="AQ738" s="17">
        <v>0.57028484074464103</v>
      </c>
      <c r="AR738" s="17">
        <v>0.49172139499112799</v>
      </c>
      <c r="AS738" s="17"/>
      <c r="AT738" s="17">
        <v>0.40812379925487102</v>
      </c>
      <c r="AU738" s="17">
        <v>0.52221626398457299</v>
      </c>
      <c r="AV738" s="17">
        <v>0.55388474389477305</v>
      </c>
      <c r="AW738" s="17">
        <v>0.55280979523759299</v>
      </c>
      <c r="AX738" s="17"/>
      <c r="AY738" s="17">
        <v>0.62434016739651199</v>
      </c>
      <c r="AZ738" s="17">
        <v>0.49720019824172401</v>
      </c>
      <c r="BA738" s="17"/>
      <c r="BB738" s="17">
        <v>0.55850550117263598</v>
      </c>
      <c r="BC738" s="17">
        <v>0.50148647930017498</v>
      </c>
      <c r="BD738" s="17"/>
      <c r="BE738" s="17">
        <v>0.51729172560899594</v>
      </c>
      <c r="BF738" s="17">
        <v>0.511221620087986</v>
      </c>
      <c r="BG738" s="17"/>
      <c r="BH738" s="17">
        <v>0.49165197003160399</v>
      </c>
      <c r="BI738" s="17">
        <v>0.51354926186694405</v>
      </c>
      <c r="BJ738" s="17"/>
      <c r="BK738" s="17">
        <v>0.52337852174778199</v>
      </c>
      <c r="BL738" s="17">
        <v>0.51072755992910301</v>
      </c>
      <c r="BM738" s="17"/>
      <c r="BN738" s="17">
        <v>0.55949419482929297</v>
      </c>
      <c r="BO738" s="17">
        <v>0.510559136828862</v>
      </c>
      <c r="BP738" s="17"/>
      <c r="BQ738" s="17">
        <v>0.73186225912631597</v>
      </c>
      <c r="BR738" s="17">
        <v>0.50429854067941204</v>
      </c>
      <c r="BS738" s="17"/>
      <c r="BT738" s="17">
        <v>0.52895458472832102</v>
      </c>
      <c r="BU738" s="17">
        <v>0.51015835141427102</v>
      </c>
      <c r="BV738" s="17"/>
      <c r="BW738" s="17">
        <v>0.53947394616341604</v>
      </c>
      <c r="BX738" s="17">
        <v>0.48436246602444799</v>
      </c>
      <c r="BY738" s="17"/>
      <c r="BZ738" s="17">
        <v>0.53947394616341604</v>
      </c>
      <c r="CA738" s="17">
        <v>0.48436246602444799</v>
      </c>
    </row>
    <row r="739" spans="2:79" x14ac:dyDescent="0.25">
      <c r="B739" t="s">
        <v>338</v>
      </c>
      <c r="C739" s="17">
        <v>0.407779926875869</v>
      </c>
      <c r="D739" s="17">
        <v>0.47386026623249999</v>
      </c>
      <c r="E739" s="17">
        <v>0.305801948394128</v>
      </c>
      <c r="F739" s="17">
        <v>0.36300688284387</v>
      </c>
      <c r="G739" s="17">
        <v>0.35739158132409399</v>
      </c>
      <c r="H739" s="17">
        <v>0.48744024362187399</v>
      </c>
      <c r="I739" s="17">
        <v>0.49672555955847397</v>
      </c>
      <c r="J739" s="17">
        <v>0.35376696621766901</v>
      </c>
      <c r="K739" s="17">
        <v>0.38870538539772098</v>
      </c>
      <c r="L739" s="17">
        <v>0.30752066133343398</v>
      </c>
      <c r="M739" s="17"/>
      <c r="N739" s="17">
        <v>0.40881322378675999</v>
      </c>
      <c r="O739" s="17">
        <v>0.393065406033271</v>
      </c>
      <c r="P739" s="17">
        <v>0.42943155447218001</v>
      </c>
      <c r="Q739" s="17">
        <v>0.38165662976422099</v>
      </c>
      <c r="R739" s="17"/>
      <c r="S739" s="17">
        <v>0.40434039578932002</v>
      </c>
      <c r="T739" s="17">
        <v>0.40934235130235302</v>
      </c>
      <c r="U739" s="17">
        <v>0.37748189673110599</v>
      </c>
      <c r="V739" s="17">
        <v>0.46293531580972302</v>
      </c>
      <c r="W739" s="17">
        <v>0.40634257827624598</v>
      </c>
      <c r="X739" s="17">
        <v>0.35447452916305</v>
      </c>
      <c r="Y739" s="17">
        <v>0.33813633956787997</v>
      </c>
      <c r="Z739" s="17"/>
      <c r="AA739" s="17">
        <v>0.39800681477935201</v>
      </c>
      <c r="AB739" s="17">
        <v>0.41744665674874099</v>
      </c>
      <c r="AC739" s="17"/>
      <c r="AD739" s="17">
        <v>0.41799322705953001</v>
      </c>
      <c r="AE739" s="17">
        <v>0.31146984523984</v>
      </c>
      <c r="AF739" s="17">
        <v>0.39872613238110599</v>
      </c>
      <c r="AG739" s="17"/>
      <c r="AH739" s="17">
        <v>0.37833258630007099</v>
      </c>
      <c r="AI739" s="17">
        <v>0.40958716269608603</v>
      </c>
      <c r="AJ739" s="17"/>
      <c r="AK739" s="17">
        <v>0.37857159920050998</v>
      </c>
      <c r="AL739" s="17">
        <v>0.43034289220422001</v>
      </c>
      <c r="AM739" s="17"/>
      <c r="AN739" s="17">
        <v>0.40785153160655402</v>
      </c>
      <c r="AO739" s="17">
        <v>0.38165662976422099</v>
      </c>
      <c r="AP739" s="17"/>
      <c r="AQ739" s="17">
        <v>0.37852014233749098</v>
      </c>
      <c r="AR739" s="17">
        <v>0.41771791912788198</v>
      </c>
      <c r="AS739" s="17"/>
      <c r="AT739" s="17">
        <v>0.44261498960819901</v>
      </c>
      <c r="AU739" s="17">
        <v>0.39819131990893197</v>
      </c>
      <c r="AV739" s="17">
        <v>0.40434047353293601</v>
      </c>
      <c r="AW739" s="17">
        <v>0.38329647603067302</v>
      </c>
      <c r="AX739" s="17"/>
      <c r="AY739" s="17">
        <v>0.319025033007101</v>
      </c>
      <c r="AZ739" s="17">
        <v>0.41915167274042198</v>
      </c>
      <c r="BA739" s="17"/>
      <c r="BB739" s="17">
        <v>0.36128908223628797</v>
      </c>
      <c r="BC739" s="17">
        <v>0.417852212147234</v>
      </c>
      <c r="BD739" s="17"/>
      <c r="BE739" s="17">
        <v>0.36400729541793903</v>
      </c>
      <c r="BF739" s="17">
        <v>0.411019831074322</v>
      </c>
      <c r="BG739" s="17"/>
      <c r="BH739" s="17">
        <v>0.40298981080496998</v>
      </c>
      <c r="BI739" s="17">
        <v>0.40823749420533101</v>
      </c>
      <c r="BJ739" s="17"/>
      <c r="BK739" s="17">
        <v>0.43751839141101501</v>
      </c>
      <c r="BL739" s="17">
        <v>0.40546849145324299</v>
      </c>
      <c r="BM739" s="17"/>
      <c r="BN739" s="17">
        <v>0.39946226868502799</v>
      </c>
      <c r="BO739" s="17">
        <v>0.40796778482380602</v>
      </c>
      <c r="BP739" s="17"/>
      <c r="BQ739" s="17">
        <v>0.218941921751621</v>
      </c>
      <c r="BR739" s="17">
        <v>0.41407509428953798</v>
      </c>
      <c r="BS739" s="17"/>
      <c r="BT739" s="17">
        <v>0.41247499288614098</v>
      </c>
      <c r="BU739" s="17">
        <v>0.40737817525241099</v>
      </c>
      <c r="BV739" s="17"/>
      <c r="BW739" s="17">
        <v>0.39811183633342301</v>
      </c>
      <c r="BX739" s="17">
        <v>0.417254711097237</v>
      </c>
      <c r="BY739" s="17"/>
      <c r="BZ739" s="17">
        <v>0.39811183633342301</v>
      </c>
      <c r="CA739" s="17">
        <v>0.417254711097237</v>
      </c>
    </row>
    <row r="740" spans="2:79" x14ac:dyDescent="0.25">
      <c r="B740" t="s">
        <v>339</v>
      </c>
      <c r="C740" s="17">
        <v>5.6113222734968299E-2</v>
      </c>
      <c r="D740" s="17">
        <v>4.28916662875043E-2</v>
      </c>
      <c r="E740" s="17">
        <v>0.101908497730474</v>
      </c>
      <c r="F740" s="17">
        <v>3.45064496039936E-2</v>
      </c>
      <c r="G740" s="17">
        <v>4.8055989347084299E-2</v>
      </c>
      <c r="H740" s="17">
        <v>4.82164844286413E-2</v>
      </c>
      <c r="I740" s="17">
        <v>7.6199025412682406E-2</v>
      </c>
      <c r="J740" s="17">
        <v>8.0801622547657506E-2</v>
      </c>
      <c r="K740" s="17">
        <v>7.3365544687666401E-2</v>
      </c>
      <c r="L740" s="17">
        <v>6.3728804446861898E-3</v>
      </c>
      <c r="M740" s="17"/>
      <c r="N740" s="17">
        <v>5.7400601149491498E-2</v>
      </c>
      <c r="O740" s="17">
        <v>4.1668741433160801E-2</v>
      </c>
      <c r="P740" s="17">
        <v>5.20746617193871E-2</v>
      </c>
      <c r="Q740" s="17">
        <v>6.1781851686831001E-2</v>
      </c>
      <c r="R740" s="17"/>
      <c r="S740" s="17">
        <v>4.7476805109553398E-2</v>
      </c>
      <c r="T740" s="17">
        <v>5.4148793145219198E-2</v>
      </c>
      <c r="U740" s="17">
        <v>6.0090904963053297E-2</v>
      </c>
      <c r="V740" s="17">
        <v>7.4642168569219403E-2</v>
      </c>
      <c r="W740" s="17">
        <v>5.2735586847923697E-2</v>
      </c>
      <c r="X740" s="17">
        <v>5.1114418773877603E-2</v>
      </c>
      <c r="Y740" s="17">
        <v>4.4007566124052398E-2</v>
      </c>
      <c r="Z740" s="17"/>
      <c r="AA740" s="17">
        <v>5.0505508952295601E-2</v>
      </c>
      <c r="AB740" s="17">
        <v>6.1659895463790998E-2</v>
      </c>
      <c r="AC740" s="17"/>
      <c r="AD740" s="17">
        <v>6.3775150307975204E-2</v>
      </c>
      <c r="AE740" s="17">
        <v>1.7267904654594799E-2</v>
      </c>
      <c r="AF740" s="17">
        <v>5.0261319221841301E-2</v>
      </c>
      <c r="AG740" s="17"/>
      <c r="AH740" s="17">
        <v>6.3972974829314896E-2</v>
      </c>
      <c r="AI740" s="17">
        <v>5.5630855728468501E-2</v>
      </c>
      <c r="AJ740" s="17"/>
      <c r="AK740" s="17">
        <v>4.5664305304858897E-2</v>
      </c>
      <c r="AL740" s="17">
        <v>6.41848440997628E-2</v>
      </c>
      <c r="AM740" s="17"/>
      <c r="AN740" s="17">
        <v>5.6097684855208503E-2</v>
      </c>
      <c r="AO740" s="17">
        <v>6.1781851686831001E-2</v>
      </c>
      <c r="AP740" s="17"/>
      <c r="AQ740" s="17">
        <v>3.97656585008841E-2</v>
      </c>
      <c r="AR740" s="17">
        <v>6.1665620651108498E-2</v>
      </c>
      <c r="AS740" s="17"/>
      <c r="AT740" s="17">
        <v>8.2340422039401007E-2</v>
      </c>
      <c r="AU740" s="17">
        <v>6.0350931556978099E-2</v>
      </c>
      <c r="AV740" s="17">
        <v>3.5759153194147797E-2</v>
      </c>
      <c r="AW740" s="17">
        <v>4.1245279925339398E-2</v>
      </c>
      <c r="AX740" s="17"/>
      <c r="AY740" s="17">
        <v>4.1632480725020897E-2</v>
      </c>
      <c r="AZ740" s="17">
        <v>5.7968571898145103E-2</v>
      </c>
      <c r="BA740" s="17"/>
      <c r="BB740" s="17">
        <v>3.6178768862827997E-2</v>
      </c>
      <c r="BC740" s="17">
        <v>6.0432040938544401E-2</v>
      </c>
      <c r="BD740" s="17"/>
      <c r="BE740" s="17">
        <v>8.9793257199939996E-2</v>
      </c>
      <c r="BF740" s="17">
        <v>5.3620338907045602E-2</v>
      </c>
      <c r="BG740" s="17"/>
      <c r="BH740" s="17">
        <v>7.4197353761813994E-2</v>
      </c>
      <c r="BI740" s="17">
        <v>5.4385768239686903E-2</v>
      </c>
      <c r="BJ740" s="17"/>
      <c r="BK740" s="17">
        <v>1.7200395927105702E-2</v>
      </c>
      <c r="BL740" s="17">
        <v>5.9137739558017599E-2</v>
      </c>
      <c r="BM740" s="17"/>
      <c r="BN740" s="17">
        <v>4.0894074372589399E-2</v>
      </c>
      <c r="BO740" s="17">
        <v>5.6456953856769999E-2</v>
      </c>
      <c r="BP740" s="17"/>
      <c r="BQ740" s="17">
        <v>4.64423703373519E-2</v>
      </c>
      <c r="BR740" s="17">
        <v>5.6435613531438597E-2</v>
      </c>
      <c r="BS740" s="17"/>
      <c r="BT740" s="17">
        <v>2.5683880180946399E-2</v>
      </c>
      <c r="BU740" s="17">
        <v>5.87170280371975E-2</v>
      </c>
      <c r="BV740" s="17"/>
      <c r="BW740" s="17">
        <v>5.0459370554454097E-2</v>
      </c>
      <c r="BX740" s="17">
        <v>6.1654030322019299E-2</v>
      </c>
      <c r="BY740" s="17"/>
      <c r="BZ740" s="17">
        <v>5.0459370554454097E-2</v>
      </c>
      <c r="CA740" s="17">
        <v>6.1654030322019299E-2</v>
      </c>
    </row>
    <row r="741" spans="2:79" x14ac:dyDescent="0.25">
      <c r="B741" t="s">
        <v>340</v>
      </c>
      <c r="C741" s="17">
        <v>1.72781552455777E-2</v>
      </c>
      <c r="D741" s="17">
        <v>4.6400497918842903E-2</v>
      </c>
      <c r="E741" s="17">
        <v>1.1714266484589999E-2</v>
      </c>
      <c r="F741" s="17">
        <v>7.4863381627782097E-3</v>
      </c>
      <c r="G741" s="17">
        <v>2.62102794198583E-2</v>
      </c>
      <c r="H741" s="17">
        <v>4.7960764903448401E-3</v>
      </c>
      <c r="I741" s="17">
        <v>1.5832868413634599E-2</v>
      </c>
      <c r="J741" s="17">
        <v>3.4992838553453698E-2</v>
      </c>
      <c r="K741" s="17">
        <v>0</v>
      </c>
      <c r="L741" s="17">
        <v>2.22198629171142E-4</v>
      </c>
      <c r="M741" s="17"/>
      <c r="N741" s="17">
        <v>1.83692643518691E-2</v>
      </c>
      <c r="O741" s="17">
        <v>5.8408932341060399E-3</v>
      </c>
      <c r="P741" s="17">
        <v>1.29098262646394E-2</v>
      </c>
      <c r="Q741" s="17">
        <v>3.6233930128470801E-3</v>
      </c>
      <c r="R741" s="17"/>
      <c r="S741" s="17">
        <v>1.8163339374738401E-2</v>
      </c>
      <c r="T741" s="17">
        <v>1.21169279927713E-3</v>
      </c>
      <c r="U741" s="17">
        <v>2.9095639605552101E-2</v>
      </c>
      <c r="V741" s="17">
        <v>3.7244389700484097E-2</v>
      </c>
      <c r="W741" s="17">
        <v>9.1151770039105701E-3</v>
      </c>
      <c r="X741" s="17">
        <v>3.8165130626488102E-4</v>
      </c>
      <c r="Y741" s="17">
        <v>1.7416539953809401E-5</v>
      </c>
      <c r="Z741" s="17"/>
      <c r="AA741" s="17">
        <v>5.23630384334228E-3</v>
      </c>
      <c r="AB741" s="17">
        <v>2.9188928756111902E-2</v>
      </c>
      <c r="AC741" s="17"/>
      <c r="AD741" s="17">
        <v>1.1546507249654201E-4</v>
      </c>
      <c r="AE741" s="17">
        <v>1.4150536058526401E-2</v>
      </c>
      <c r="AF741" s="17">
        <v>3.4399435119288899E-3</v>
      </c>
      <c r="AG741" s="17"/>
      <c r="AH741" s="17">
        <v>4.0904976150085199E-6</v>
      </c>
      <c r="AI741" s="17">
        <v>1.83382954131729E-2</v>
      </c>
      <c r="AJ741" s="17"/>
      <c r="AK741" s="17">
        <v>2.5880594358432801E-2</v>
      </c>
      <c r="AL741" s="17">
        <v>1.06329088076471E-2</v>
      </c>
      <c r="AM741" s="17"/>
      <c r="AN741" s="17">
        <v>1.7315583353065898E-2</v>
      </c>
      <c r="AO741" s="17">
        <v>3.6233930128470801E-3</v>
      </c>
      <c r="AP741" s="17"/>
      <c r="AQ741" s="17">
        <v>3.0436863407632001E-3</v>
      </c>
      <c r="AR741" s="17">
        <v>2.21128470903523E-2</v>
      </c>
      <c r="AS741" s="17"/>
      <c r="AT741" s="17">
        <v>4.0946352170127903E-2</v>
      </c>
      <c r="AU741" s="17">
        <v>1.54110246037126E-2</v>
      </c>
      <c r="AV741" s="17">
        <v>4.6769352865269299E-3</v>
      </c>
      <c r="AW741" s="17">
        <v>2.21940487308868E-2</v>
      </c>
      <c r="AX741" s="17"/>
      <c r="AY741" s="17">
        <v>8.7609010409597197E-3</v>
      </c>
      <c r="AZ741" s="17">
        <v>1.8369430848046701E-2</v>
      </c>
      <c r="BA741" s="17"/>
      <c r="BB741" s="17">
        <v>3.9965997874270999E-2</v>
      </c>
      <c r="BC741" s="17">
        <v>1.23628127750417E-2</v>
      </c>
      <c r="BD741" s="17"/>
      <c r="BE741" s="17">
        <v>1.30673725900709E-3</v>
      </c>
      <c r="BF741" s="17">
        <v>1.8460306340141602E-2</v>
      </c>
      <c r="BG741" s="17"/>
      <c r="BH741" s="17">
        <v>2.68883604259227E-4</v>
      </c>
      <c r="BI741" s="17">
        <v>1.89029357072233E-2</v>
      </c>
      <c r="BJ741" s="17"/>
      <c r="BK741" s="17">
        <v>1.25111777667918E-2</v>
      </c>
      <c r="BL741" s="17">
        <v>1.7648670696713501E-2</v>
      </c>
      <c r="BM741" s="17"/>
      <c r="BN741" s="17">
        <v>0</v>
      </c>
      <c r="BO741" s="17">
        <v>1.7668389938335499E-2</v>
      </c>
      <c r="BP741" s="17"/>
      <c r="BQ741" s="17">
        <v>2.7534487847107299E-3</v>
      </c>
      <c r="BR741" s="17">
        <v>1.7762355757786001E-2</v>
      </c>
      <c r="BS741" s="17"/>
      <c r="BT741" s="17">
        <v>3.2488445221103099E-2</v>
      </c>
      <c r="BU741" s="17">
        <v>1.5976627497602099E-2</v>
      </c>
      <c r="BV741" s="17"/>
      <c r="BW741" s="17">
        <v>5.2465995748745102E-3</v>
      </c>
      <c r="BX741" s="17">
        <v>2.9069148857688101E-2</v>
      </c>
      <c r="BY741" s="17"/>
      <c r="BZ741" s="17">
        <v>5.2465995748745102E-3</v>
      </c>
      <c r="CA741" s="17">
        <v>2.9069148857688101E-2</v>
      </c>
    </row>
    <row r="742" spans="2:79" x14ac:dyDescent="0.25">
      <c r="B742" t="s">
        <v>103</v>
      </c>
      <c r="C742" s="17">
        <v>7.18874917532059E-3</v>
      </c>
      <c r="D742" s="17">
        <v>1.3711181990809399E-2</v>
      </c>
      <c r="E742" s="17">
        <v>2.4164500108948501E-2</v>
      </c>
      <c r="F742" s="17">
        <v>7.4969464030335302E-3</v>
      </c>
      <c r="G742" s="17">
        <v>2.6178391211277798E-5</v>
      </c>
      <c r="H742" s="17">
        <v>3.8188104494187901E-5</v>
      </c>
      <c r="I742" s="17">
        <v>6.8852787479367993E-5</v>
      </c>
      <c r="J742" s="17">
        <v>2.3263477287145999E-2</v>
      </c>
      <c r="K742" s="17">
        <v>1.1086425536192301E-3</v>
      </c>
      <c r="L742" s="17">
        <v>2.22198629171142E-4</v>
      </c>
      <c r="M742" s="17"/>
      <c r="N742" s="17">
        <v>7.2843975240226497E-3</v>
      </c>
      <c r="O742" s="17">
        <v>5.5393155294256296E-3</v>
      </c>
      <c r="P742" s="17">
        <v>1.0036296890763701E-2</v>
      </c>
      <c r="Q742" s="17">
        <v>8.9234883295197607E-3</v>
      </c>
      <c r="R742" s="17"/>
      <c r="S742" s="17">
        <v>2.95366960280339E-4</v>
      </c>
      <c r="T742" s="17">
        <v>0</v>
      </c>
      <c r="U742" s="17">
        <v>3.5379431892457E-2</v>
      </c>
      <c r="V742" s="17">
        <v>6.5909551019039296E-6</v>
      </c>
      <c r="W742" s="17">
        <v>3.943557728465E-4</v>
      </c>
      <c r="X742" s="17">
        <v>1.9182155724788201E-2</v>
      </c>
      <c r="Y742" s="17">
        <v>9.2120503087726405E-3</v>
      </c>
      <c r="Z742" s="17"/>
      <c r="AA742" s="17">
        <v>6.6882425859386202E-3</v>
      </c>
      <c r="AB742" s="17">
        <v>7.6838076532513098E-3</v>
      </c>
      <c r="AC742" s="17"/>
      <c r="AD742" s="17">
        <v>3.1803395253550198E-4</v>
      </c>
      <c r="AE742" s="17">
        <v>2.0894812181136899E-5</v>
      </c>
      <c r="AF742" s="17">
        <v>1.12821335150058E-2</v>
      </c>
      <c r="AG742" s="17"/>
      <c r="AH742" s="17">
        <v>5.6616392871936905E-4</v>
      </c>
      <c r="AI742" s="17">
        <v>7.5951890454775796E-3</v>
      </c>
      <c r="AJ742" s="17"/>
      <c r="AK742" s="17">
        <v>1.1587360553315201E-2</v>
      </c>
      <c r="AL742" s="17">
        <v>3.7908923340231001E-3</v>
      </c>
      <c r="AM742" s="17"/>
      <c r="AN742" s="17">
        <v>7.1839942039471803E-3</v>
      </c>
      <c r="AO742" s="17">
        <v>8.9234883295197607E-3</v>
      </c>
      <c r="AP742" s="17"/>
      <c r="AQ742" s="17">
        <v>8.3856720762205492E-3</v>
      </c>
      <c r="AR742" s="17">
        <v>6.7822181395298803E-3</v>
      </c>
      <c r="AS742" s="17"/>
      <c r="AT742" s="17">
        <v>2.5974436927401E-2</v>
      </c>
      <c r="AU742" s="17">
        <v>3.8304599458040402E-3</v>
      </c>
      <c r="AV742" s="17">
        <v>1.33869409161619E-3</v>
      </c>
      <c r="AW742" s="17">
        <v>4.54400075507629E-4</v>
      </c>
      <c r="AX742" s="17"/>
      <c r="AY742" s="17">
        <v>6.2414178304064701E-3</v>
      </c>
      <c r="AZ742" s="17">
        <v>7.3101262716620697E-3</v>
      </c>
      <c r="BA742" s="17"/>
      <c r="BB742" s="17">
        <v>4.0606498539761098E-3</v>
      </c>
      <c r="BC742" s="17">
        <v>7.8664548390055804E-3</v>
      </c>
      <c r="BD742" s="17"/>
      <c r="BE742" s="17">
        <v>2.7600984514117299E-2</v>
      </c>
      <c r="BF742" s="17">
        <v>5.6779035905050604E-3</v>
      </c>
      <c r="BG742" s="17"/>
      <c r="BH742" s="17">
        <v>3.0891981797353099E-2</v>
      </c>
      <c r="BI742" s="17">
        <v>4.9245399808149097E-3</v>
      </c>
      <c r="BJ742" s="17"/>
      <c r="BK742" s="17">
        <v>9.3915131473056596E-3</v>
      </c>
      <c r="BL742" s="17">
        <v>7.0175383629226202E-3</v>
      </c>
      <c r="BM742" s="17"/>
      <c r="BN742" s="17">
        <v>1.49462113090213E-4</v>
      </c>
      <c r="BO742" s="17">
        <v>7.34773455222685E-3</v>
      </c>
      <c r="BP742" s="17"/>
      <c r="BQ742" s="17">
        <v>0</v>
      </c>
      <c r="BR742" s="17">
        <v>7.4283957418247396E-3</v>
      </c>
      <c r="BS742" s="17"/>
      <c r="BT742" s="17">
        <v>3.9809698348830801E-4</v>
      </c>
      <c r="BU742" s="17">
        <v>7.7698177985186297E-3</v>
      </c>
      <c r="BV742" s="17"/>
      <c r="BW742" s="17">
        <v>6.7082473738323501E-3</v>
      </c>
      <c r="BX742" s="17">
        <v>7.6596436986074703E-3</v>
      </c>
      <c r="BY742" s="17"/>
      <c r="BZ742" s="17">
        <v>6.7082473738323501E-3</v>
      </c>
      <c r="CA742" s="17">
        <v>7.6596436986074703E-3</v>
      </c>
    </row>
    <row r="743" spans="2:79" x14ac:dyDescent="0.25">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c r="AK743" s="17"/>
      <c r="AL743" s="17"/>
      <c r="AM743" s="17"/>
      <c r="AN743" s="17"/>
      <c r="AO743" s="17"/>
      <c r="AP743" s="17"/>
      <c r="AQ743" s="17"/>
      <c r="AR743" s="17"/>
      <c r="AS743" s="17"/>
      <c r="AT743" s="17"/>
      <c r="AU743" s="17"/>
      <c r="AV743" s="17"/>
      <c r="AW743" s="17"/>
      <c r="AX743" s="17"/>
      <c r="AY743" s="17"/>
      <c r="AZ743" s="17"/>
      <c r="BA743" s="17"/>
      <c r="BB743" s="17"/>
      <c r="BC743" s="17"/>
      <c r="BD743" s="17"/>
      <c r="BE743" s="17"/>
      <c r="BF743" s="17"/>
      <c r="BG743" s="17"/>
      <c r="BH743" s="17"/>
      <c r="BI743" s="17"/>
      <c r="BJ743" s="17"/>
      <c r="BK743" s="17"/>
      <c r="BL743" s="17"/>
      <c r="BM743" s="17"/>
      <c r="BN743" s="17"/>
      <c r="BO743" s="17"/>
      <c r="BP743" s="17"/>
      <c r="BQ743" s="17"/>
      <c r="BR743" s="17"/>
      <c r="BS743" s="17"/>
      <c r="BT743" s="17"/>
      <c r="BU743" s="17"/>
      <c r="BV743" s="17"/>
      <c r="BW743" s="17"/>
      <c r="BX743" s="17"/>
      <c r="BY743" s="17"/>
      <c r="BZ743" s="17"/>
      <c r="CA743" s="17"/>
    </row>
    <row r="744" spans="2:79" x14ac:dyDescent="0.25">
      <c r="B744" s="6" t="s">
        <v>354</v>
      </c>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c r="AK744" s="17"/>
      <c r="AL744" s="17"/>
      <c r="AM744" s="17"/>
      <c r="AN744" s="17"/>
      <c r="AO744" s="17"/>
      <c r="AP744" s="17"/>
      <c r="AQ744" s="17"/>
      <c r="AR744" s="17"/>
      <c r="AS744" s="17"/>
      <c r="AT744" s="17"/>
      <c r="AU744" s="17"/>
      <c r="AV744" s="17"/>
      <c r="AW744" s="17"/>
      <c r="AX744" s="17"/>
      <c r="AY744" s="17"/>
      <c r="AZ744" s="17"/>
      <c r="BA744" s="17"/>
      <c r="BB744" s="17"/>
      <c r="BC744" s="17"/>
      <c r="BD744" s="17"/>
      <c r="BE744" s="17"/>
      <c r="BF744" s="17"/>
      <c r="BG744" s="17"/>
      <c r="BH744" s="17"/>
      <c r="BI744" s="17"/>
      <c r="BJ744" s="17"/>
      <c r="BK744" s="17"/>
      <c r="BL744" s="17"/>
      <c r="BM744" s="17"/>
      <c r="BN744" s="17"/>
      <c r="BO744" s="17"/>
      <c r="BP744" s="17"/>
      <c r="BQ744" s="17"/>
      <c r="BR744" s="17"/>
      <c r="BS744" s="17"/>
      <c r="BT744" s="17"/>
      <c r="BU744" s="17"/>
      <c r="BV744" s="17"/>
      <c r="BW744" s="17"/>
      <c r="BX744" s="17"/>
      <c r="BY744" s="17"/>
      <c r="BZ744" s="17"/>
      <c r="CA744" s="17"/>
    </row>
    <row r="745" spans="2:79" x14ac:dyDescent="0.25">
      <c r="B745" s="24" t="s">
        <v>695</v>
      </c>
      <c r="C745" s="17" t="s">
        <v>342</v>
      </c>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c r="AR745" s="17"/>
      <c r="AS745" s="17"/>
      <c r="AT745" s="17"/>
      <c r="AU745" s="17"/>
      <c r="AV745" s="17"/>
      <c r="AW745" s="17"/>
      <c r="AX745" s="17"/>
      <c r="AY745" s="17"/>
      <c r="AZ745" s="17"/>
      <c r="BA745" s="17"/>
      <c r="BB745" s="17"/>
      <c r="BC745" s="17"/>
      <c r="BD745" s="17"/>
      <c r="BE745" s="17"/>
      <c r="BF745" s="17"/>
      <c r="BG745" s="17"/>
      <c r="BH745" s="17"/>
      <c r="BI745" s="17"/>
      <c r="BJ745" s="17"/>
      <c r="BK745" s="17"/>
      <c r="BL745" s="17"/>
      <c r="BM745" s="17"/>
      <c r="BN745" s="17"/>
      <c r="BO745" s="17"/>
      <c r="BP745" s="17"/>
      <c r="BQ745" s="17"/>
      <c r="BR745" s="17"/>
      <c r="BS745" s="17"/>
      <c r="BT745" s="17"/>
      <c r="BU745" s="17"/>
      <c r="BV745" s="17"/>
      <c r="BW745" s="17"/>
      <c r="BX745" s="17"/>
      <c r="BY745" s="17"/>
      <c r="BZ745" s="17"/>
      <c r="CA745" s="17"/>
    </row>
    <row r="746" spans="2:79" x14ac:dyDescent="0.25">
      <c r="B746" t="s">
        <v>337</v>
      </c>
      <c r="C746" s="17">
        <v>0.31221998959614</v>
      </c>
      <c r="D746" s="17">
        <v>0.32779836238549598</v>
      </c>
      <c r="E746" s="17">
        <v>0.29142656225995101</v>
      </c>
      <c r="F746" s="17">
        <v>0.40518643022637002</v>
      </c>
      <c r="G746" s="17">
        <v>0.20464049012181701</v>
      </c>
      <c r="H746" s="17">
        <v>0.28263847823709598</v>
      </c>
      <c r="I746" s="17">
        <v>0.37422653589066501</v>
      </c>
      <c r="J746" s="17">
        <v>0.23299818311277101</v>
      </c>
      <c r="K746" s="17">
        <v>0.31200192928638099</v>
      </c>
      <c r="L746" s="17">
        <v>0.210756645587269</v>
      </c>
      <c r="M746" s="17"/>
      <c r="N746" s="17">
        <v>0.30075749795915901</v>
      </c>
      <c r="O746" s="17">
        <v>0.38439097112901299</v>
      </c>
      <c r="P746" s="17">
        <v>0.408075880990455</v>
      </c>
      <c r="Q746" s="17">
        <v>0.51605818263514802</v>
      </c>
      <c r="R746" s="17"/>
      <c r="S746" s="17">
        <v>0.32016070445495498</v>
      </c>
      <c r="T746" s="17">
        <v>0.27946765872481499</v>
      </c>
      <c r="U746" s="17">
        <v>0.41832208824154499</v>
      </c>
      <c r="V746" s="17">
        <v>0.27144939376592397</v>
      </c>
      <c r="W746" s="17">
        <v>0.388094252441398</v>
      </c>
      <c r="X746" s="17">
        <v>0.31450908822384999</v>
      </c>
      <c r="Y746" s="17">
        <v>0.32947105062903997</v>
      </c>
      <c r="Z746" s="17"/>
      <c r="AA746" s="17">
        <v>0.36654532094443998</v>
      </c>
      <c r="AB746" s="17">
        <v>0.22980502784144199</v>
      </c>
      <c r="AC746" s="17"/>
      <c r="AD746" s="17">
        <v>0.46756453007070597</v>
      </c>
      <c r="AE746" s="17">
        <v>0.42145922440261202</v>
      </c>
      <c r="AF746" s="17">
        <v>0.30978291437946598</v>
      </c>
      <c r="AG746" s="17"/>
      <c r="AH746" s="17">
        <v>0.46636256593346298</v>
      </c>
      <c r="AI746" s="17">
        <v>0.29829596127985702</v>
      </c>
      <c r="AJ746" s="17"/>
      <c r="AK746" s="17">
        <v>0.35181527718014499</v>
      </c>
      <c r="AL746" s="17">
        <v>0.28544730036641502</v>
      </c>
      <c r="AM746" s="17"/>
      <c r="AN746" s="17">
        <v>0.31122740462174697</v>
      </c>
      <c r="AO746" s="17">
        <v>0.51605818263514802</v>
      </c>
      <c r="AP746" s="17"/>
      <c r="AQ746" s="17">
        <v>0.375751281779589</v>
      </c>
      <c r="AR746" s="17">
        <v>0.28135007338116003</v>
      </c>
      <c r="AS746" s="17"/>
      <c r="AT746" s="17">
        <v>0.12537415474371799</v>
      </c>
      <c r="AU746" s="17">
        <v>0.25082279834000099</v>
      </c>
      <c r="AV746" s="17">
        <v>0.36692701537775901</v>
      </c>
      <c r="AW746" s="17">
        <v>0.61573770399547301</v>
      </c>
      <c r="AX746" s="17"/>
      <c r="AY746" s="17">
        <v>0.42642901850225601</v>
      </c>
      <c r="AZ746" s="17">
        <v>0.28908787879886699</v>
      </c>
      <c r="BA746" s="17"/>
      <c r="BB746" s="17">
        <v>0.38426394698129201</v>
      </c>
      <c r="BC746" s="17">
        <v>0.29207550809572103</v>
      </c>
      <c r="BD746" s="17"/>
      <c r="BE746" s="17">
        <v>0.36303885061505697</v>
      </c>
      <c r="BF746" s="17">
        <v>0.306809926015087</v>
      </c>
      <c r="BG746" s="17"/>
      <c r="BH746" s="17">
        <v>0.28057304858326498</v>
      </c>
      <c r="BI746" s="17">
        <v>0.31471102717730398</v>
      </c>
      <c r="BJ746" s="17"/>
      <c r="BK746" s="17">
        <v>0.338604889057605</v>
      </c>
      <c r="BL746" s="17">
        <v>0.30978846549586497</v>
      </c>
      <c r="BM746" s="17"/>
      <c r="BN746" s="17">
        <v>0.34577053153847798</v>
      </c>
      <c r="BO746" s="17">
        <v>0.31097209336619902</v>
      </c>
      <c r="BP746" s="17"/>
      <c r="BQ746" s="17">
        <v>0.467311033535807</v>
      </c>
      <c r="BR746" s="17">
        <v>0.30344464216586198</v>
      </c>
      <c r="BS746" s="17"/>
      <c r="BT746" s="17">
        <v>0.31719553092532399</v>
      </c>
      <c r="BU746" s="17">
        <v>0.31174424686400398</v>
      </c>
      <c r="BV746" s="17"/>
      <c r="BW746" s="17">
        <v>0.365301812988439</v>
      </c>
      <c r="BX746" s="17">
        <v>0.23308875680389801</v>
      </c>
      <c r="BY746" s="17"/>
      <c r="BZ746" s="17">
        <v>0.365301812988439</v>
      </c>
      <c r="CA746" s="17">
        <v>0.23308875680389801</v>
      </c>
    </row>
    <row r="747" spans="2:79" x14ac:dyDescent="0.25">
      <c r="B747" t="s">
        <v>338</v>
      </c>
      <c r="C747" s="17">
        <v>0.51559447199124098</v>
      </c>
      <c r="D747" s="17">
        <v>0.47344424775916599</v>
      </c>
      <c r="E747" s="17">
        <v>0.43825334132412302</v>
      </c>
      <c r="F747" s="17">
        <v>0.46714772725688303</v>
      </c>
      <c r="G747" s="17">
        <v>0.55167443660490501</v>
      </c>
      <c r="H747" s="17">
        <v>0.62471071018318702</v>
      </c>
      <c r="I747" s="17">
        <v>0.55327195990871703</v>
      </c>
      <c r="J747" s="17">
        <v>0.46460266736337003</v>
      </c>
      <c r="K747" s="17">
        <v>0.345441201345628</v>
      </c>
      <c r="L747" s="17">
        <v>0.64157135253039099</v>
      </c>
      <c r="M747" s="17"/>
      <c r="N747" s="17">
        <v>0.51934252386958801</v>
      </c>
      <c r="O747" s="17">
        <v>0.48641838622414002</v>
      </c>
      <c r="P747" s="17">
        <v>0.51875110856686502</v>
      </c>
      <c r="Q747" s="17">
        <v>0.41713536973404303</v>
      </c>
      <c r="R747" s="17"/>
      <c r="S747" s="17">
        <v>0.43558327556919102</v>
      </c>
      <c r="T747" s="17">
        <v>0.55597939482020298</v>
      </c>
      <c r="U747" s="17">
        <v>0.49117071910263799</v>
      </c>
      <c r="V747" s="17">
        <v>0.57831885020059504</v>
      </c>
      <c r="W747" s="17">
        <v>0.42831610567759898</v>
      </c>
      <c r="X747" s="17">
        <v>0.52153257184304302</v>
      </c>
      <c r="Y747" s="17">
        <v>0.53940368369105296</v>
      </c>
      <c r="Z747" s="17"/>
      <c r="AA747" s="17">
        <v>0.490585327093785</v>
      </c>
      <c r="AB747" s="17">
        <v>0.553534925718562</v>
      </c>
      <c r="AC747" s="17"/>
      <c r="AD747" s="17">
        <v>0.37263734934861698</v>
      </c>
      <c r="AE747" s="17">
        <v>0.50971294300556402</v>
      </c>
      <c r="AF747" s="17">
        <v>0.53501072190738697</v>
      </c>
      <c r="AG747" s="17"/>
      <c r="AH747" s="17">
        <v>0.44944152477355298</v>
      </c>
      <c r="AI747" s="17">
        <v>0.52157020907927898</v>
      </c>
      <c r="AJ747" s="17"/>
      <c r="AK747" s="17">
        <v>0.49411267904280498</v>
      </c>
      <c r="AL747" s="17">
        <v>0.53011956832967799</v>
      </c>
      <c r="AM747" s="17"/>
      <c r="AN747" s="17">
        <v>0.51607391612305797</v>
      </c>
      <c r="AO747" s="17">
        <v>0.41713536973404303</v>
      </c>
      <c r="AP747" s="17"/>
      <c r="AQ747" s="17">
        <v>0.449522449826675</v>
      </c>
      <c r="AR747" s="17">
        <v>0.547698931357264</v>
      </c>
      <c r="AS747" s="17"/>
      <c r="AT747" s="17">
        <v>0.62034415542874599</v>
      </c>
      <c r="AU747" s="17">
        <v>0.51267899590687804</v>
      </c>
      <c r="AV747" s="17">
        <v>0.51328782465746003</v>
      </c>
      <c r="AW747" s="17">
        <v>0.37504596632828302</v>
      </c>
      <c r="AX747" s="17"/>
      <c r="AY747" s="17">
        <v>0.45154904813676799</v>
      </c>
      <c r="AZ747" s="17">
        <v>0.52856635219064196</v>
      </c>
      <c r="BA747" s="17"/>
      <c r="BB747" s="17">
        <v>0.44497276533216201</v>
      </c>
      <c r="BC747" s="17">
        <v>0.53534127262458697</v>
      </c>
      <c r="BD747" s="17"/>
      <c r="BE747" s="17">
        <v>0.39706146894630601</v>
      </c>
      <c r="BF747" s="17">
        <v>0.52821323341306003</v>
      </c>
      <c r="BG747" s="17"/>
      <c r="BH747" s="17">
        <v>0.54255656459054802</v>
      </c>
      <c r="BI747" s="17">
        <v>0.51347219464682503</v>
      </c>
      <c r="BJ747" s="17"/>
      <c r="BK747" s="17">
        <v>0.54010309758807495</v>
      </c>
      <c r="BL747" s="17">
        <v>0.51333585759362499</v>
      </c>
      <c r="BM747" s="17"/>
      <c r="BN747" s="17">
        <v>0.41197979253896799</v>
      </c>
      <c r="BO747" s="17">
        <v>0.51944837003191202</v>
      </c>
      <c r="BP747" s="17"/>
      <c r="BQ747" s="17">
        <v>0.35592316812983599</v>
      </c>
      <c r="BR747" s="17">
        <v>0.52462897927442398</v>
      </c>
      <c r="BS747" s="17"/>
      <c r="BT747" s="17">
        <v>0.48822416864756302</v>
      </c>
      <c r="BU747" s="17">
        <v>0.518211518465305</v>
      </c>
      <c r="BV747" s="17"/>
      <c r="BW747" s="17">
        <v>0.49126380990898899</v>
      </c>
      <c r="BX747" s="17">
        <v>0.55186517940441904</v>
      </c>
      <c r="BY747" s="17"/>
      <c r="BZ747" s="17">
        <v>0.49126380990898899</v>
      </c>
      <c r="CA747" s="17">
        <v>0.55186517940441904</v>
      </c>
    </row>
    <row r="748" spans="2:79" x14ac:dyDescent="0.25">
      <c r="B748" t="s">
        <v>339</v>
      </c>
      <c r="C748" s="17">
        <v>0.116785738610475</v>
      </c>
      <c r="D748" s="17">
        <v>0.14065342891990301</v>
      </c>
      <c r="E748" s="17">
        <v>0.17825260786430899</v>
      </c>
      <c r="F748" s="17">
        <v>0.103280621669436</v>
      </c>
      <c r="G748" s="17">
        <v>0.160649375047244</v>
      </c>
      <c r="H748" s="17">
        <v>6.3296304714574703E-2</v>
      </c>
      <c r="I748" s="17">
        <v>4.1500044932517598E-2</v>
      </c>
      <c r="J748" s="17">
        <v>0.29161564948914398</v>
      </c>
      <c r="K748" s="17">
        <v>0.13496703967662599</v>
      </c>
      <c r="L748" s="17">
        <v>7.5446990350570703E-2</v>
      </c>
      <c r="M748" s="17"/>
      <c r="N748" s="17">
        <v>0.122857130723785</v>
      </c>
      <c r="O748" s="17">
        <v>7.7336677891159999E-2</v>
      </c>
      <c r="P748" s="17">
        <v>6.0901964897171798E-2</v>
      </c>
      <c r="Q748" s="17">
        <v>5.5133810290444202E-2</v>
      </c>
      <c r="R748" s="17"/>
      <c r="S748" s="17">
        <v>0.17336138628206599</v>
      </c>
      <c r="T748" s="17">
        <v>0.121048960252405</v>
      </c>
      <c r="U748" s="17">
        <v>6.1034251302099503E-2</v>
      </c>
      <c r="V748" s="17">
        <v>0.101810828100456</v>
      </c>
      <c r="W748" s="17">
        <v>8.8733879066413196E-2</v>
      </c>
      <c r="X748" s="17">
        <v>0.102797392444995</v>
      </c>
      <c r="Y748" s="17">
        <v>9.8546548401420103E-2</v>
      </c>
      <c r="Z748" s="17"/>
      <c r="AA748" s="17">
        <v>0.115554857404379</v>
      </c>
      <c r="AB748" s="17">
        <v>0.118653063208546</v>
      </c>
      <c r="AC748" s="17"/>
      <c r="AD748" s="17">
        <v>0.119500146417826</v>
      </c>
      <c r="AE748" s="17">
        <v>6.6252266406214497E-2</v>
      </c>
      <c r="AF748" s="17">
        <v>0.122679917265195</v>
      </c>
      <c r="AG748" s="17"/>
      <c r="AH748" s="17">
        <v>8.1207530295092298E-2</v>
      </c>
      <c r="AI748" s="17">
        <v>0.11999959419663001</v>
      </c>
      <c r="AJ748" s="17"/>
      <c r="AK748" s="17">
        <v>0.100517915306779</v>
      </c>
      <c r="AL748" s="17">
        <v>0.12778536519052999</v>
      </c>
      <c r="AM748" s="17"/>
      <c r="AN748" s="17">
        <v>0.117085951130908</v>
      </c>
      <c r="AO748" s="17">
        <v>5.5133810290444202E-2</v>
      </c>
      <c r="AP748" s="17"/>
      <c r="AQ748" s="17">
        <v>0.119223608283788</v>
      </c>
      <c r="AR748" s="17">
        <v>0.115601175382312</v>
      </c>
      <c r="AS748" s="17"/>
      <c r="AT748" s="17">
        <v>0.16113198055463701</v>
      </c>
      <c r="AU748" s="17">
        <v>0.15180512333965801</v>
      </c>
      <c r="AV748" s="17">
        <v>9.1396453301493402E-2</v>
      </c>
      <c r="AW748" s="17">
        <v>9.2163296762446199E-3</v>
      </c>
      <c r="AX748" s="17"/>
      <c r="AY748" s="17">
        <v>0.111543558017002</v>
      </c>
      <c r="AZ748" s="17">
        <v>0.117847499694244</v>
      </c>
      <c r="BA748" s="17"/>
      <c r="BB748" s="17">
        <v>0.11531943516076</v>
      </c>
      <c r="BC748" s="17">
        <v>0.117195737225055</v>
      </c>
      <c r="BD748" s="17"/>
      <c r="BE748" s="17">
        <v>0.129926355590603</v>
      </c>
      <c r="BF748" s="17">
        <v>0.115386817581326</v>
      </c>
      <c r="BG748" s="17"/>
      <c r="BH748" s="17">
        <v>0.116212804501286</v>
      </c>
      <c r="BI748" s="17">
        <v>0.116830836188688</v>
      </c>
      <c r="BJ748" s="17"/>
      <c r="BK748" s="17">
        <v>6.2416877948295403E-2</v>
      </c>
      <c r="BL748" s="17">
        <v>0.121796149781368</v>
      </c>
      <c r="BM748" s="17"/>
      <c r="BN748" s="17">
        <v>0.180270981284431</v>
      </c>
      <c r="BO748" s="17">
        <v>0.114424435620918</v>
      </c>
      <c r="BP748" s="17"/>
      <c r="BQ748" s="17">
        <v>0.154983645782757</v>
      </c>
      <c r="BR748" s="17">
        <v>0.11462442807937399</v>
      </c>
      <c r="BS748" s="17"/>
      <c r="BT748" s="17">
        <v>0.191678985551305</v>
      </c>
      <c r="BU748" s="17">
        <v>0.109624725253164</v>
      </c>
      <c r="BV748" s="17"/>
      <c r="BW748" s="17">
        <v>0.115990008655437</v>
      </c>
      <c r="BX748" s="17">
        <v>0.117971965614142</v>
      </c>
      <c r="BY748" s="17"/>
      <c r="BZ748" s="17">
        <v>0.115990008655437</v>
      </c>
      <c r="CA748" s="17">
        <v>0.117971965614142</v>
      </c>
    </row>
    <row r="749" spans="2:79" x14ac:dyDescent="0.25">
      <c r="B749" t="s">
        <v>340</v>
      </c>
      <c r="C749" s="17">
        <v>2.94859100833526E-2</v>
      </c>
      <c r="D749" s="17">
        <v>4.5973658679419799E-2</v>
      </c>
      <c r="E749" s="17">
        <v>2.9368705558457501E-2</v>
      </c>
      <c r="F749" s="17">
        <v>1.55745430788827E-2</v>
      </c>
      <c r="G749" s="17">
        <v>5.4800797171988602E-2</v>
      </c>
      <c r="H749" s="17">
        <v>4.1491373570769598E-4</v>
      </c>
      <c r="I749" s="17">
        <v>9.3707935546348108E-3</v>
      </c>
      <c r="J749" s="17">
        <v>3.7011028370229201E-3</v>
      </c>
      <c r="K749" s="17">
        <v>0.106888006663517</v>
      </c>
      <c r="L749" s="17">
        <v>7.2073395644791802E-2</v>
      </c>
      <c r="M749" s="17"/>
      <c r="N749" s="17">
        <v>3.0063677768326701E-2</v>
      </c>
      <c r="O749" s="17">
        <v>2.9749131782584599E-2</v>
      </c>
      <c r="P749" s="17">
        <v>9.0850098558016307E-3</v>
      </c>
      <c r="Q749" s="17">
        <v>5.4526401728517103E-3</v>
      </c>
      <c r="R749" s="17"/>
      <c r="S749" s="17">
        <v>3.7132358333106297E-2</v>
      </c>
      <c r="T749" s="17">
        <v>5.3500738822157797E-5</v>
      </c>
      <c r="U749" s="17">
        <v>2.4983481212566701E-3</v>
      </c>
      <c r="V749" s="17">
        <v>3.9733047960892998E-2</v>
      </c>
      <c r="W749" s="17">
        <v>4.5932348866080101E-2</v>
      </c>
      <c r="X749" s="17">
        <v>3.4310106758116E-2</v>
      </c>
      <c r="Y749" s="17">
        <v>1.31244300888229E-2</v>
      </c>
      <c r="Z749" s="17"/>
      <c r="AA749" s="17">
        <v>1.3596188388986101E-2</v>
      </c>
      <c r="AB749" s="17">
        <v>5.3591622340089601E-2</v>
      </c>
      <c r="AC749" s="17"/>
      <c r="AD749" s="17">
        <v>3.2360144031556903E-2</v>
      </c>
      <c r="AE749" s="17">
        <v>2.5107392801524998E-3</v>
      </c>
      <c r="AF749" s="17">
        <v>1.7032664496160199E-2</v>
      </c>
      <c r="AG749" s="17"/>
      <c r="AH749" s="17">
        <v>2.9883789978922301E-3</v>
      </c>
      <c r="AI749" s="17">
        <v>3.1879488690330998E-2</v>
      </c>
      <c r="AJ749" s="17"/>
      <c r="AK749" s="17">
        <v>2.3699962523543401E-2</v>
      </c>
      <c r="AL749" s="17">
        <v>3.3398127555939898E-2</v>
      </c>
      <c r="AM749" s="17"/>
      <c r="AN749" s="17">
        <v>2.9602939489093701E-2</v>
      </c>
      <c r="AO749" s="17">
        <v>5.4526401728517103E-3</v>
      </c>
      <c r="AP749" s="17"/>
      <c r="AQ749" s="17">
        <v>2.17643729190568E-2</v>
      </c>
      <c r="AR749" s="17">
        <v>3.3237812447063197E-2</v>
      </c>
      <c r="AS749" s="17"/>
      <c r="AT749" s="17">
        <v>5.2607361229958002E-2</v>
      </c>
      <c r="AU749" s="17">
        <v>3.83909385652004E-2</v>
      </c>
      <c r="AV749" s="17">
        <v>2.0286102752206801E-2</v>
      </c>
      <c r="AW749" s="17">
        <v>0</v>
      </c>
      <c r="AX749" s="17"/>
      <c r="AY749" s="17">
        <v>2.8280295951611501E-3</v>
      </c>
      <c r="AZ749" s="17">
        <v>3.4885247167115399E-2</v>
      </c>
      <c r="BA749" s="17"/>
      <c r="BB749" s="17">
        <v>2.2347037370609699E-2</v>
      </c>
      <c r="BC749" s="17">
        <v>3.1482037094073198E-2</v>
      </c>
      <c r="BD749" s="17"/>
      <c r="BE749" s="17">
        <v>7.4166865152198294E-2</v>
      </c>
      <c r="BF749" s="17">
        <v>2.4729274398529601E-2</v>
      </c>
      <c r="BG749" s="17"/>
      <c r="BH749" s="17">
        <v>7.0012753161933394E-5</v>
      </c>
      <c r="BI749" s="17">
        <v>3.1801334683264001E-2</v>
      </c>
      <c r="BJ749" s="17"/>
      <c r="BK749" s="17">
        <v>5.7418877801574397E-2</v>
      </c>
      <c r="BL749" s="17">
        <v>2.69117223629005E-2</v>
      </c>
      <c r="BM749" s="17"/>
      <c r="BN749" s="17">
        <v>6.1944424874731403E-2</v>
      </c>
      <c r="BO749" s="17">
        <v>2.8278631276731501E-2</v>
      </c>
      <c r="BP749" s="17"/>
      <c r="BQ749" s="17">
        <v>0</v>
      </c>
      <c r="BR749" s="17">
        <v>3.11542791826027E-2</v>
      </c>
      <c r="BS749" s="17"/>
      <c r="BT749" s="17">
        <v>2.8653750793704198E-3</v>
      </c>
      <c r="BU749" s="17">
        <v>3.2031266501039997E-2</v>
      </c>
      <c r="BV749" s="17"/>
      <c r="BW749" s="17">
        <v>1.36640145582536E-2</v>
      </c>
      <c r="BX749" s="17">
        <v>5.3072253166525397E-2</v>
      </c>
      <c r="BY749" s="17"/>
      <c r="BZ749" s="17">
        <v>1.36640145582536E-2</v>
      </c>
      <c r="CA749" s="17">
        <v>5.3072253166525397E-2</v>
      </c>
    </row>
    <row r="750" spans="2:79" x14ac:dyDescent="0.25">
      <c r="B750" t="s">
        <v>103</v>
      </c>
      <c r="C750" s="17">
        <v>2.5913889718791199E-2</v>
      </c>
      <c r="D750" s="17">
        <v>1.2130302256015401E-2</v>
      </c>
      <c r="E750" s="17">
        <v>6.2698782993158897E-2</v>
      </c>
      <c r="F750" s="17">
        <v>8.8106777684292693E-3</v>
      </c>
      <c r="G750" s="17">
        <v>2.8234901054046E-2</v>
      </c>
      <c r="H750" s="17">
        <v>2.8939593129434699E-2</v>
      </c>
      <c r="I750" s="17">
        <v>2.1630665713464899E-2</v>
      </c>
      <c r="J750" s="17">
        <v>7.0823971976928402E-3</v>
      </c>
      <c r="K750" s="17">
        <v>0.100701823027848</v>
      </c>
      <c r="L750" s="17">
        <v>1.51615886977365E-4</v>
      </c>
      <c r="M750" s="17"/>
      <c r="N750" s="17">
        <v>2.6979169679141098E-2</v>
      </c>
      <c r="O750" s="17">
        <v>2.2104832973102801E-2</v>
      </c>
      <c r="P750" s="17">
        <v>3.18603568970703E-3</v>
      </c>
      <c r="Q750" s="17">
        <v>6.2199971675136398E-3</v>
      </c>
      <c r="R750" s="17"/>
      <c r="S750" s="17">
        <v>3.3762275360681E-2</v>
      </c>
      <c r="T750" s="17">
        <v>4.34504854637556E-2</v>
      </c>
      <c r="U750" s="17">
        <v>2.6974593232461298E-2</v>
      </c>
      <c r="V750" s="17">
        <v>8.6878799721322696E-3</v>
      </c>
      <c r="W750" s="17">
        <v>4.89234139485102E-2</v>
      </c>
      <c r="X750" s="17">
        <v>2.6850840729996699E-2</v>
      </c>
      <c r="Y750" s="17">
        <v>1.9454287189663501E-2</v>
      </c>
      <c r="Z750" s="17"/>
      <c r="AA750" s="17">
        <v>1.3718306168410599E-2</v>
      </c>
      <c r="AB750" s="17">
        <v>4.4415360891360202E-2</v>
      </c>
      <c r="AC750" s="17"/>
      <c r="AD750" s="17">
        <v>7.9378301312935298E-3</v>
      </c>
      <c r="AE750" s="17">
        <v>6.4826905456339307E-5</v>
      </c>
      <c r="AF750" s="17">
        <v>1.5493781951791101E-2</v>
      </c>
      <c r="AG750" s="17"/>
      <c r="AH750" s="17">
        <v>0</v>
      </c>
      <c r="AI750" s="17">
        <v>2.8254746753903E-2</v>
      </c>
      <c r="AJ750" s="17"/>
      <c r="AK750" s="17">
        <v>2.9854165946727702E-2</v>
      </c>
      <c r="AL750" s="17">
        <v>2.3249638557437401E-2</v>
      </c>
      <c r="AM750" s="17"/>
      <c r="AN750" s="17">
        <v>2.60097886351928E-2</v>
      </c>
      <c r="AO750" s="17">
        <v>6.2199971675136398E-3</v>
      </c>
      <c r="AP750" s="17"/>
      <c r="AQ750" s="17">
        <v>3.3738287190891197E-2</v>
      </c>
      <c r="AR750" s="17">
        <v>2.2112007432201101E-2</v>
      </c>
      <c r="AS750" s="17"/>
      <c r="AT750" s="17">
        <v>4.0542348042941503E-2</v>
      </c>
      <c r="AU750" s="17">
        <v>4.6302143848262797E-2</v>
      </c>
      <c r="AV750" s="17">
        <v>8.1026039110809502E-3</v>
      </c>
      <c r="AW750" s="17">
        <v>0</v>
      </c>
      <c r="AX750" s="17"/>
      <c r="AY750" s="17">
        <v>7.6503457488120699E-3</v>
      </c>
      <c r="AZ750" s="17">
        <v>2.9613022149132699E-2</v>
      </c>
      <c r="BA750" s="17"/>
      <c r="BB750" s="17">
        <v>3.3096815155176602E-2</v>
      </c>
      <c r="BC750" s="17">
        <v>2.3905444960563901E-2</v>
      </c>
      <c r="BD750" s="17"/>
      <c r="BE750" s="17">
        <v>3.5806459695834902E-2</v>
      </c>
      <c r="BF750" s="17">
        <v>2.4860748591997599E-2</v>
      </c>
      <c r="BG750" s="17"/>
      <c r="BH750" s="17">
        <v>6.0587569571739303E-2</v>
      </c>
      <c r="BI750" s="17">
        <v>2.3184607303919198E-2</v>
      </c>
      <c r="BJ750" s="17"/>
      <c r="BK750" s="17">
        <v>1.45625760445057E-3</v>
      </c>
      <c r="BL750" s="17">
        <v>2.8167804766242501E-2</v>
      </c>
      <c r="BM750" s="17"/>
      <c r="BN750" s="17">
        <v>3.4269763390474498E-5</v>
      </c>
      <c r="BO750" s="17">
        <v>2.6876469704239701E-2</v>
      </c>
      <c r="BP750" s="17"/>
      <c r="BQ750" s="17">
        <v>2.17821525515993E-2</v>
      </c>
      <c r="BR750" s="17">
        <v>2.61476712977378E-2</v>
      </c>
      <c r="BS750" s="17"/>
      <c r="BT750" s="17">
        <v>3.5939796437377599E-5</v>
      </c>
      <c r="BU750" s="17">
        <v>2.83882429164862E-2</v>
      </c>
      <c r="BV750" s="17"/>
      <c r="BW750" s="17">
        <v>1.3780353888881E-2</v>
      </c>
      <c r="BX750" s="17">
        <v>4.4001845011015103E-2</v>
      </c>
      <c r="BY750" s="17"/>
      <c r="BZ750" s="17">
        <v>1.3780353888881E-2</v>
      </c>
      <c r="CA750" s="17">
        <v>4.4001845011015103E-2</v>
      </c>
    </row>
    <row r="751" spans="2:79" x14ac:dyDescent="0.25">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c r="AY751" s="17"/>
      <c r="AZ751" s="17"/>
      <c r="BA751" s="17"/>
      <c r="BB751" s="17"/>
      <c r="BC751" s="17"/>
      <c r="BD751" s="17"/>
      <c r="BE751" s="17"/>
      <c r="BF751" s="17"/>
      <c r="BG751" s="17"/>
      <c r="BH751" s="17"/>
      <c r="BI751" s="17"/>
      <c r="BJ751" s="17"/>
      <c r="BK751" s="17"/>
      <c r="BL751" s="17"/>
      <c r="BM751" s="17"/>
      <c r="BN751" s="17"/>
      <c r="BO751" s="17"/>
      <c r="BP751" s="17"/>
      <c r="BQ751" s="17"/>
      <c r="BR751" s="17"/>
      <c r="BS751" s="17"/>
      <c r="BT751" s="17"/>
      <c r="BU751" s="17"/>
      <c r="BV751" s="17"/>
      <c r="BW751" s="17"/>
      <c r="BX751" s="17"/>
      <c r="BY751" s="17"/>
      <c r="BZ751" s="17"/>
      <c r="CA751" s="17"/>
    </row>
    <row r="752" spans="2:79" x14ac:dyDescent="0.25">
      <c r="B752" s="6" t="s">
        <v>355</v>
      </c>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c r="BA752" s="17"/>
      <c r="BB752" s="17"/>
      <c r="BC752" s="17"/>
      <c r="BD752" s="17"/>
      <c r="BE752" s="17"/>
      <c r="BF752" s="17"/>
      <c r="BG752" s="17"/>
      <c r="BH752" s="17"/>
      <c r="BI752" s="17"/>
      <c r="BJ752" s="17"/>
      <c r="BK752" s="17"/>
      <c r="BL752" s="17"/>
      <c r="BM752" s="17"/>
      <c r="BN752" s="17"/>
      <c r="BO752" s="17"/>
      <c r="BP752" s="17"/>
      <c r="BQ752" s="17"/>
      <c r="BR752" s="17"/>
      <c r="BS752" s="17"/>
      <c r="BT752" s="17"/>
      <c r="BU752" s="17"/>
      <c r="BV752" s="17"/>
      <c r="BW752" s="17"/>
      <c r="BX752" s="17"/>
      <c r="BY752" s="17"/>
      <c r="BZ752" s="17"/>
      <c r="CA752" s="17"/>
    </row>
    <row r="753" spans="2:79" x14ac:dyDescent="0.25">
      <c r="B753" s="24" t="s">
        <v>696</v>
      </c>
      <c r="C753" s="17" t="s">
        <v>342</v>
      </c>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c r="AR753" s="17"/>
      <c r="AS753" s="17"/>
      <c r="AT753" s="17"/>
      <c r="AU753" s="17"/>
      <c r="AV753" s="17"/>
      <c r="AW753" s="17"/>
      <c r="AX753" s="17"/>
      <c r="AY753" s="17"/>
      <c r="AZ753" s="17"/>
      <c r="BA753" s="17"/>
      <c r="BB753" s="17"/>
      <c r="BC753" s="17"/>
      <c r="BD753" s="17"/>
      <c r="BE753" s="17"/>
      <c r="BF753" s="17"/>
      <c r="BG753" s="17"/>
      <c r="BH753" s="17"/>
      <c r="BI753" s="17"/>
      <c r="BJ753" s="17"/>
      <c r="BK753" s="17"/>
      <c r="BL753" s="17"/>
      <c r="BM753" s="17"/>
      <c r="BN753" s="17"/>
      <c r="BO753" s="17"/>
      <c r="BP753" s="17"/>
      <c r="BQ753" s="17"/>
      <c r="BR753" s="17"/>
      <c r="BS753" s="17"/>
      <c r="BT753" s="17"/>
      <c r="BU753" s="17"/>
      <c r="BV753" s="17"/>
      <c r="BW753" s="17"/>
      <c r="BX753" s="17"/>
      <c r="BY753" s="17"/>
      <c r="BZ753" s="17"/>
      <c r="CA753" s="17"/>
    </row>
    <row r="754" spans="2:79" x14ac:dyDescent="0.25">
      <c r="B754" t="s">
        <v>337</v>
      </c>
      <c r="C754" s="17">
        <v>0.27185962820527998</v>
      </c>
      <c r="D754" s="17">
        <v>0.38223407373471802</v>
      </c>
      <c r="E754" s="17">
        <v>0.110276237874425</v>
      </c>
      <c r="F754" s="17">
        <v>0.229788139356984</v>
      </c>
      <c r="G754" s="17">
        <v>6.5151845593575494E-2</v>
      </c>
      <c r="H754" s="17">
        <v>0.28509646249037501</v>
      </c>
      <c r="I754" s="17">
        <v>0.37556575660965502</v>
      </c>
      <c r="J754" s="17">
        <v>0.41169511082885801</v>
      </c>
      <c r="K754" s="17">
        <v>0.38141779937735099</v>
      </c>
      <c r="L754" s="17">
        <v>0.11313731513972999</v>
      </c>
      <c r="M754" s="17"/>
      <c r="N754" s="17">
        <v>0.27259906989355898</v>
      </c>
      <c r="O754" s="17">
        <v>0.24281770791489901</v>
      </c>
      <c r="P754" s="17">
        <v>0.33944490007596201</v>
      </c>
      <c r="Q754" s="17">
        <v>0.35719056376140401</v>
      </c>
      <c r="R754" s="17"/>
      <c r="S754" s="17">
        <v>0.26702900792893403</v>
      </c>
      <c r="T754" s="17">
        <v>0.48635887989725002</v>
      </c>
      <c r="U754" s="17">
        <v>0.13763243467150299</v>
      </c>
      <c r="V754" s="17">
        <v>0.204239288772644</v>
      </c>
      <c r="W754" s="17">
        <v>0.37598125977760499</v>
      </c>
      <c r="X754" s="17">
        <v>0.26317040673297298</v>
      </c>
      <c r="Y754" s="17">
        <v>0.32045918746202501</v>
      </c>
      <c r="Z754" s="17"/>
      <c r="AA754" s="17">
        <v>0.29752842716201999</v>
      </c>
      <c r="AB754" s="17">
        <v>0.21430355460835501</v>
      </c>
      <c r="AC754" s="17"/>
      <c r="AD754" s="17">
        <v>0.412660173746902</v>
      </c>
      <c r="AE754" s="17">
        <v>0.33441406412312502</v>
      </c>
      <c r="AF754" s="17">
        <v>0.230362703143314</v>
      </c>
      <c r="AG754" s="17"/>
      <c r="AH754" s="17">
        <v>0.40940666784983998</v>
      </c>
      <c r="AI754" s="17">
        <v>0.257275313600136</v>
      </c>
      <c r="AJ754" s="17"/>
      <c r="AK754" s="17">
        <v>0.30972991280056</v>
      </c>
      <c r="AL754" s="17">
        <v>0.237593700564938</v>
      </c>
      <c r="AM754" s="17"/>
      <c r="AN754" s="17">
        <v>0.27121629543639397</v>
      </c>
      <c r="AO754" s="17">
        <v>0.35719056376140401</v>
      </c>
      <c r="AP754" s="17"/>
      <c r="AQ754" s="17">
        <v>0.33102492507047598</v>
      </c>
      <c r="AR754" s="17">
        <v>0.23962483604556001</v>
      </c>
      <c r="AS754" s="17"/>
      <c r="AT754" s="17">
        <v>0.19028818272898901</v>
      </c>
      <c r="AU754" s="17">
        <v>0.239920684744094</v>
      </c>
      <c r="AV754" s="17">
        <v>0.27050005823164702</v>
      </c>
      <c r="AW754" s="17">
        <v>0.37984447867279097</v>
      </c>
      <c r="AX754" s="17"/>
      <c r="AY754" s="17">
        <v>0.35634538143984601</v>
      </c>
      <c r="AZ754" s="17">
        <v>0.25446344539350801</v>
      </c>
      <c r="BA754" s="17"/>
      <c r="BB754" s="17">
        <v>0.33467162039633502</v>
      </c>
      <c r="BC754" s="17">
        <v>0.255070873987428</v>
      </c>
      <c r="BD754" s="17"/>
      <c r="BE754" s="17">
        <v>0.26850338183157002</v>
      </c>
      <c r="BF754" s="17">
        <v>0.27218084658677</v>
      </c>
      <c r="BG754" s="17"/>
      <c r="BH754" s="17">
        <v>0.35075299281735101</v>
      </c>
      <c r="BI754" s="17">
        <v>0.26441633457344599</v>
      </c>
      <c r="BJ754" s="17"/>
      <c r="BK754" s="17">
        <v>0.24832488869781499</v>
      </c>
      <c r="BL754" s="17">
        <v>0.27562028323848098</v>
      </c>
      <c r="BM754" s="17"/>
      <c r="BN754" s="17">
        <v>0.42408756693891397</v>
      </c>
      <c r="BO754" s="17">
        <v>0.263979762012443</v>
      </c>
      <c r="BP754" s="17"/>
      <c r="BQ754" s="17">
        <v>0.47884432178778902</v>
      </c>
      <c r="BR754" s="17">
        <v>0.25825066850941703</v>
      </c>
      <c r="BS754" s="17"/>
      <c r="BT754" s="17">
        <v>0.39233984684148299</v>
      </c>
      <c r="BU754" s="17">
        <v>0.25773392556504698</v>
      </c>
      <c r="BV754" s="17"/>
      <c r="BW754" s="17">
        <v>0.296673687965751</v>
      </c>
      <c r="BX754" s="17">
        <v>0.217889582111365</v>
      </c>
      <c r="BY754" s="17"/>
      <c r="BZ754" s="17">
        <v>0.296673687965751</v>
      </c>
      <c r="CA754" s="17">
        <v>0.217889582111365</v>
      </c>
    </row>
    <row r="755" spans="2:79" x14ac:dyDescent="0.25">
      <c r="B755" t="s">
        <v>338</v>
      </c>
      <c r="C755" s="17">
        <v>0.47155850988319897</v>
      </c>
      <c r="D755" s="17">
        <v>0.37372697238189401</v>
      </c>
      <c r="E755" s="17">
        <v>0.55622269472821195</v>
      </c>
      <c r="F755" s="17">
        <v>0.51383968405287395</v>
      </c>
      <c r="G755" s="17">
        <v>0.33418009595374398</v>
      </c>
      <c r="H755" s="17">
        <v>0.42263129157244</v>
      </c>
      <c r="I755" s="17">
        <v>0.51141208792383697</v>
      </c>
      <c r="J755" s="17">
        <v>0.52997467505722295</v>
      </c>
      <c r="K755" s="17">
        <v>0.59702174399484598</v>
      </c>
      <c r="L755" s="17">
        <v>0.77015348212673895</v>
      </c>
      <c r="M755" s="17"/>
      <c r="N755" s="17">
        <v>0.47432448125195797</v>
      </c>
      <c r="O755" s="17">
        <v>0.45813285235427798</v>
      </c>
      <c r="P755" s="17">
        <v>0.44438169968035302</v>
      </c>
      <c r="Q755" s="17">
        <v>0.44109856169738199</v>
      </c>
      <c r="R755" s="17"/>
      <c r="S755" s="17">
        <v>0.44250642219359598</v>
      </c>
      <c r="T755" s="17">
        <v>0.28519605647512702</v>
      </c>
      <c r="U755" s="17">
        <v>0.52174510270598995</v>
      </c>
      <c r="V755" s="17">
        <v>0.57671358837505404</v>
      </c>
      <c r="W755" s="17">
        <v>0.41176371152654501</v>
      </c>
      <c r="X755" s="17">
        <v>0.52001699525881795</v>
      </c>
      <c r="Y755" s="17">
        <v>0.26169638607828699</v>
      </c>
      <c r="Z755" s="17"/>
      <c r="AA755" s="17">
        <v>0.49105625389427499</v>
      </c>
      <c r="AB755" s="17">
        <v>0.42783953451676998</v>
      </c>
      <c r="AC755" s="17"/>
      <c r="AD755" s="17">
        <v>0.491724797211885</v>
      </c>
      <c r="AE755" s="17">
        <v>0.53082258835749496</v>
      </c>
      <c r="AF755" s="17">
        <v>0.51181684087798995</v>
      </c>
      <c r="AG755" s="17"/>
      <c r="AH755" s="17">
        <v>0.457201845054717</v>
      </c>
      <c r="AI755" s="17">
        <v>0.473080768138122</v>
      </c>
      <c r="AJ755" s="17"/>
      <c r="AK755" s="17">
        <v>0.42471542058010903</v>
      </c>
      <c r="AL755" s="17">
        <v>0.51394324307608996</v>
      </c>
      <c r="AM755" s="17"/>
      <c r="AN755" s="17">
        <v>0.47178815558764098</v>
      </c>
      <c r="AO755" s="17">
        <v>0.44109856169738199</v>
      </c>
      <c r="AP755" s="17"/>
      <c r="AQ755" s="17">
        <v>0.46030120347985598</v>
      </c>
      <c r="AR755" s="17">
        <v>0.47769178312641197</v>
      </c>
      <c r="AS755" s="17"/>
      <c r="AT755" s="17">
        <v>0.30724848040608199</v>
      </c>
      <c r="AU755" s="17">
        <v>0.43048889675961899</v>
      </c>
      <c r="AV755" s="17">
        <v>0.51813801933257997</v>
      </c>
      <c r="AW755" s="17">
        <v>0.50341163556634505</v>
      </c>
      <c r="AX755" s="17"/>
      <c r="AY755" s="17">
        <v>0.393934761509599</v>
      </c>
      <c r="AZ755" s="17">
        <v>0.48754175990516502</v>
      </c>
      <c r="BA755" s="17"/>
      <c r="BB755" s="17">
        <v>0.37832236127623697</v>
      </c>
      <c r="BC755" s="17">
        <v>0.49638382922973301</v>
      </c>
      <c r="BD755" s="17"/>
      <c r="BE755" s="17">
        <v>0.54168589095191799</v>
      </c>
      <c r="BF755" s="17">
        <v>0.46484678453983402</v>
      </c>
      <c r="BG755" s="17"/>
      <c r="BH755" s="17">
        <v>0.33133361252375498</v>
      </c>
      <c r="BI755" s="17">
        <v>0.48478820404914602</v>
      </c>
      <c r="BJ755" s="17"/>
      <c r="BK755" s="17">
        <v>0.49186320050196503</v>
      </c>
      <c r="BL755" s="17">
        <v>0.46831398971552002</v>
      </c>
      <c r="BM755" s="17"/>
      <c r="BN755" s="17">
        <v>0.54646384360139799</v>
      </c>
      <c r="BO755" s="17">
        <v>0.46768114011954398</v>
      </c>
      <c r="BP755" s="17"/>
      <c r="BQ755" s="17">
        <v>0.39138479118755298</v>
      </c>
      <c r="BR755" s="17">
        <v>0.47682982191846102</v>
      </c>
      <c r="BS755" s="17"/>
      <c r="BT755" s="17">
        <v>0.49187564462601802</v>
      </c>
      <c r="BU755" s="17">
        <v>0.469176427520407</v>
      </c>
      <c r="BV755" s="17"/>
      <c r="BW755" s="17">
        <v>0.49173540462520199</v>
      </c>
      <c r="BX755" s="17">
        <v>0.42767419793386202</v>
      </c>
      <c r="BY755" s="17"/>
      <c r="BZ755" s="17">
        <v>0.49173540462520199</v>
      </c>
      <c r="CA755" s="17">
        <v>0.42767419793386202</v>
      </c>
    </row>
    <row r="756" spans="2:79" x14ac:dyDescent="0.25">
      <c r="B756" t="s">
        <v>339</v>
      </c>
      <c r="C756" s="17">
        <v>0.18663848994913801</v>
      </c>
      <c r="D756" s="17">
        <v>9.8726536105873203E-2</v>
      </c>
      <c r="E756" s="17">
        <v>0.23249523883341799</v>
      </c>
      <c r="F756" s="17">
        <v>0.21690227197957199</v>
      </c>
      <c r="G756" s="17">
        <v>0.45628138696964199</v>
      </c>
      <c r="H756" s="17">
        <v>0.27686249992728201</v>
      </c>
      <c r="I756" s="17">
        <v>6.3681072848606607E-2</v>
      </c>
      <c r="J756" s="17">
        <v>4.6326159244464697E-2</v>
      </c>
      <c r="K756" s="17">
        <v>1.5836010556278601E-2</v>
      </c>
      <c r="L756" s="17">
        <v>0.112879737608595</v>
      </c>
      <c r="M756" s="17"/>
      <c r="N756" s="17">
        <v>0.187832053536551</v>
      </c>
      <c r="O756" s="17">
        <v>0.18747534118782699</v>
      </c>
      <c r="P756" s="17">
        <v>0.14928143460569601</v>
      </c>
      <c r="Q756" s="17">
        <v>0.171041190624559</v>
      </c>
      <c r="R756" s="17"/>
      <c r="S756" s="17">
        <v>0.18984680537659401</v>
      </c>
      <c r="T756" s="17">
        <v>0.22297458992254601</v>
      </c>
      <c r="U756" s="17">
        <v>0.20502621861927001</v>
      </c>
      <c r="V756" s="17">
        <v>0.181287317647228</v>
      </c>
      <c r="W756" s="17">
        <v>0.15117206602733799</v>
      </c>
      <c r="X756" s="17">
        <v>0.125370189550952</v>
      </c>
      <c r="Y756" s="17">
        <v>0.32324592626704901</v>
      </c>
      <c r="Z756" s="17"/>
      <c r="AA756" s="17">
        <v>0.16408980380660301</v>
      </c>
      <c r="AB756" s="17">
        <v>0.237198465167339</v>
      </c>
      <c r="AC756" s="17"/>
      <c r="AD756" s="17">
        <v>7.0266650780188705E-2</v>
      </c>
      <c r="AE756" s="17">
        <v>9.7057178579073602E-2</v>
      </c>
      <c r="AF756" s="17">
        <v>0.202002566456185</v>
      </c>
      <c r="AG756" s="17"/>
      <c r="AH756" s="17">
        <v>0.104334359874384</v>
      </c>
      <c r="AI756" s="17">
        <v>0.195365317726856</v>
      </c>
      <c r="AJ756" s="17"/>
      <c r="AK756" s="17">
        <v>0.16611467279929401</v>
      </c>
      <c r="AL756" s="17">
        <v>0.205208924285083</v>
      </c>
      <c r="AM756" s="17"/>
      <c r="AN756" s="17">
        <v>0.186756082164626</v>
      </c>
      <c r="AO756" s="17">
        <v>0.171041190624559</v>
      </c>
      <c r="AP756" s="17"/>
      <c r="AQ756" s="17">
        <v>0.15892030532725199</v>
      </c>
      <c r="AR756" s="17">
        <v>0.20174007766477201</v>
      </c>
      <c r="AS756" s="17"/>
      <c r="AT756" s="17">
        <v>0.340087978485623</v>
      </c>
      <c r="AU756" s="17">
        <v>0.19841885953227001</v>
      </c>
      <c r="AV756" s="17">
        <v>0.17088874665426201</v>
      </c>
      <c r="AW756" s="17">
        <v>0.113693922558201</v>
      </c>
      <c r="AX756" s="17"/>
      <c r="AY756" s="17">
        <v>0.21155173573445099</v>
      </c>
      <c r="AZ756" s="17">
        <v>0.18150868567417799</v>
      </c>
      <c r="BA756" s="17"/>
      <c r="BB756" s="17">
        <v>0.23194035121654299</v>
      </c>
      <c r="BC756" s="17">
        <v>0.17464137547212799</v>
      </c>
      <c r="BD756" s="17"/>
      <c r="BE756" s="17">
        <v>7.0798638640450495E-2</v>
      </c>
      <c r="BF756" s="17">
        <v>0.197725247417499</v>
      </c>
      <c r="BG756" s="17"/>
      <c r="BH756" s="17">
        <v>7.2296101343951993E-2</v>
      </c>
      <c r="BI756" s="17">
        <v>0.197426266299389</v>
      </c>
      <c r="BJ756" s="17"/>
      <c r="BK756" s="17">
        <v>0.23876654616475501</v>
      </c>
      <c r="BL756" s="17">
        <v>0.17830886144757599</v>
      </c>
      <c r="BM756" s="17"/>
      <c r="BN756" s="17">
        <v>1.9456693961301001E-2</v>
      </c>
      <c r="BO756" s="17">
        <v>0.195292421633568</v>
      </c>
      <c r="BP756" s="17"/>
      <c r="BQ756" s="17">
        <v>0.12478215863281</v>
      </c>
      <c r="BR756" s="17">
        <v>0.19070545888895701</v>
      </c>
      <c r="BS756" s="17"/>
      <c r="BT756" s="17">
        <v>0.113130099409589</v>
      </c>
      <c r="BU756" s="17">
        <v>0.195256980835673</v>
      </c>
      <c r="BV756" s="17"/>
      <c r="BW756" s="17">
        <v>0.16406060048601701</v>
      </c>
      <c r="BX756" s="17">
        <v>0.235744913758481</v>
      </c>
      <c r="BY756" s="17"/>
      <c r="BZ756" s="17">
        <v>0.16406060048601701</v>
      </c>
      <c r="CA756" s="17">
        <v>0.235744913758481</v>
      </c>
    </row>
    <row r="757" spans="2:79" x14ac:dyDescent="0.25">
      <c r="B757" t="s">
        <v>340</v>
      </c>
      <c r="C757" s="17">
        <v>5.7624760888873798E-2</v>
      </c>
      <c r="D757" s="17">
        <v>9.1673471236293602E-2</v>
      </c>
      <c r="E757" s="17">
        <v>8.6817257060803302E-2</v>
      </c>
      <c r="F757" s="17">
        <v>3.7562163729998002E-2</v>
      </c>
      <c r="G757" s="17">
        <v>0.14425754580765199</v>
      </c>
      <c r="H757" s="17">
        <v>1.53724957180569E-2</v>
      </c>
      <c r="I757" s="17">
        <v>4.93410826179011E-2</v>
      </c>
      <c r="J757" s="17">
        <v>2.3167215607693701E-3</v>
      </c>
      <c r="K757" s="17">
        <v>4.9435323108556702E-4</v>
      </c>
      <c r="L757" s="17">
        <v>3.8294651249359299E-3</v>
      </c>
      <c r="M757" s="17"/>
      <c r="N757" s="17">
        <v>5.4062535133294197E-2</v>
      </c>
      <c r="O757" s="17">
        <v>9.0067988279228198E-2</v>
      </c>
      <c r="P757" s="17">
        <v>5.1821438274088402E-2</v>
      </c>
      <c r="Q757" s="17">
        <v>2.77911903284867E-2</v>
      </c>
      <c r="R757" s="17"/>
      <c r="S757" s="17">
        <v>9.4644307870103098E-2</v>
      </c>
      <c r="T757" s="17">
        <v>1.8533798839108899E-4</v>
      </c>
      <c r="U757" s="17">
        <v>0.135596244003237</v>
      </c>
      <c r="V757" s="17">
        <v>4.8340267390868802E-3</v>
      </c>
      <c r="W757" s="17">
        <v>6.0995006279783902E-2</v>
      </c>
      <c r="X757" s="17">
        <v>9.1417348245632496E-2</v>
      </c>
      <c r="Y757" s="17">
        <v>8.1264238642937997E-2</v>
      </c>
      <c r="Z757" s="17"/>
      <c r="AA757" s="17">
        <v>2.9531387224785099E-2</v>
      </c>
      <c r="AB757" s="17">
        <v>0.12061735687753999</v>
      </c>
      <c r="AC757" s="17"/>
      <c r="AD757" s="17">
        <v>1.6697655012338601E-2</v>
      </c>
      <c r="AE757" s="17">
        <v>3.57808018433729E-2</v>
      </c>
      <c r="AF757" s="17">
        <v>2.63559221946927E-2</v>
      </c>
      <c r="AG757" s="17"/>
      <c r="AH757" s="17">
        <v>9.8533560851971607E-3</v>
      </c>
      <c r="AI757" s="17">
        <v>6.2690033093836903E-2</v>
      </c>
      <c r="AJ757" s="17"/>
      <c r="AK757" s="17">
        <v>7.6654191804249705E-2</v>
      </c>
      <c r="AL757" s="17">
        <v>4.0406482501168003E-2</v>
      </c>
      <c r="AM757" s="17"/>
      <c r="AN757" s="17">
        <v>5.7849684164697497E-2</v>
      </c>
      <c r="AO757" s="17">
        <v>2.77911903284867E-2</v>
      </c>
      <c r="AP757" s="17"/>
      <c r="AQ757" s="17">
        <v>4.9213203561825597E-2</v>
      </c>
      <c r="AR757" s="17">
        <v>6.2207596039600098E-2</v>
      </c>
      <c r="AS757" s="17"/>
      <c r="AT757" s="17">
        <v>0.15677508912390301</v>
      </c>
      <c r="AU757" s="17">
        <v>9.0613324929335298E-2</v>
      </c>
      <c r="AV757" s="17">
        <v>4.0077732551364001E-2</v>
      </c>
      <c r="AW757" s="17">
        <v>3.0499632026630202E-3</v>
      </c>
      <c r="AX757" s="17"/>
      <c r="AY757" s="17">
        <v>3.8168121316104101E-2</v>
      </c>
      <c r="AZ757" s="17">
        <v>6.1631013374673901E-2</v>
      </c>
      <c r="BA757" s="17"/>
      <c r="BB757" s="17">
        <v>5.5065667110885702E-2</v>
      </c>
      <c r="BC757" s="17">
        <v>5.8313147239495398E-2</v>
      </c>
      <c r="BD757" s="17"/>
      <c r="BE757" s="17">
        <v>0.102207300743764</v>
      </c>
      <c r="BF757" s="17">
        <v>5.3357871721539399E-2</v>
      </c>
      <c r="BG757" s="17"/>
      <c r="BH757" s="17">
        <v>0.13403832942549601</v>
      </c>
      <c r="BI757" s="17">
        <v>5.0415426734206598E-2</v>
      </c>
      <c r="BJ757" s="17"/>
      <c r="BK757" s="17">
        <v>1.9292951731297501E-2</v>
      </c>
      <c r="BL757" s="17">
        <v>6.3749864206648202E-2</v>
      </c>
      <c r="BM757" s="17"/>
      <c r="BN757" s="17">
        <v>3.3353782761803E-4</v>
      </c>
      <c r="BO757" s="17">
        <v>6.0590360866789997E-2</v>
      </c>
      <c r="BP757" s="17"/>
      <c r="BQ757" s="17">
        <v>4.9887283918481897E-3</v>
      </c>
      <c r="BR757" s="17">
        <v>6.1085507828196002E-2</v>
      </c>
      <c r="BS757" s="17"/>
      <c r="BT757" s="17">
        <v>1.1178374878434E-3</v>
      </c>
      <c r="BU757" s="17">
        <v>6.4249914844541997E-2</v>
      </c>
      <c r="BV757" s="17"/>
      <c r="BW757" s="17">
        <v>2.9579353180403799E-2</v>
      </c>
      <c r="BX757" s="17">
        <v>0.118622919245855</v>
      </c>
      <c r="BY757" s="17"/>
      <c r="BZ757" s="17">
        <v>2.9579353180403799E-2</v>
      </c>
      <c r="CA757" s="17">
        <v>0.118622919245855</v>
      </c>
    </row>
    <row r="758" spans="2:79" x14ac:dyDescent="0.25">
      <c r="B758" t="s">
        <v>103</v>
      </c>
      <c r="C758" s="17">
        <v>1.23186110735083E-2</v>
      </c>
      <c r="D758" s="17">
        <v>5.3638946541221401E-2</v>
      </c>
      <c r="E758" s="17">
        <v>1.41885715031419E-2</v>
      </c>
      <c r="F758" s="17">
        <v>1.90774088057196E-3</v>
      </c>
      <c r="G758" s="17">
        <v>1.29125675386005E-4</v>
      </c>
      <c r="H758" s="17">
        <v>3.7250291846435403E-5</v>
      </c>
      <c r="I758" s="17">
        <v>0</v>
      </c>
      <c r="J758" s="17">
        <v>9.6873333086853995E-3</v>
      </c>
      <c r="K758" s="17">
        <v>5.2300928404395699E-3</v>
      </c>
      <c r="L758" s="17">
        <v>0</v>
      </c>
      <c r="M758" s="17"/>
      <c r="N758" s="17">
        <v>1.11818601846372E-2</v>
      </c>
      <c r="O758" s="17">
        <v>2.1506110263768401E-2</v>
      </c>
      <c r="P758" s="17">
        <v>1.5070527363901199E-2</v>
      </c>
      <c r="Q758" s="17">
        <v>2.8784935881687201E-3</v>
      </c>
      <c r="R758" s="17"/>
      <c r="S758" s="17">
        <v>5.9734566307727902E-3</v>
      </c>
      <c r="T758" s="17">
        <v>5.28513571668527E-3</v>
      </c>
      <c r="U758" s="17">
        <v>0</v>
      </c>
      <c r="V758" s="17">
        <v>3.2925778465986003E-2</v>
      </c>
      <c r="W758" s="17">
        <v>8.7956388728016406E-5</v>
      </c>
      <c r="X758" s="17">
        <v>2.50602116246689E-5</v>
      </c>
      <c r="Y758" s="17">
        <v>1.3334261549701401E-2</v>
      </c>
      <c r="Z758" s="17"/>
      <c r="AA758" s="17">
        <v>1.77941279123165E-2</v>
      </c>
      <c r="AB758" s="17">
        <v>4.1088829994923E-5</v>
      </c>
      <c r="AC758" s="17"/>
      <c r="AD758" s="17">
        <v>8.6507232486861905E-3</v>
      </c>
      <c r="AE758" s="17">
        <v>1.9253670969326901E-3</v>
      </c>
      <c r="AF758" s="17">
        <v>2.94619673278196E-2</v>
      </c>
      <c r="AG758" s="17"/>
      <c r="AH758" s="17">
        <v>1.9203771135862201E-2</v>
      </c>
      <c r="AI758" s="17">
        <v>1.15885674410489E-2</v>
      </c>
      <c r="AJ758" s="17"/>
      <c r="AK758" s="17">
        <v>2.27858020157869E-2</v>
      </c>
      <c r="AL758" s="17">
        <v>2.8476495727205401E-3</v>
      </c>
      <c r="AM758" s="17"/>
      <c r="AN758" s="17">
        <v>1.2389782646641499E-2</v>
      </c>
      <c r="AO758" s="17">
        <v>2.8784935881687201E-3</v>
      </c>
      <c r="AP758" s="17"/>
      <c r="AQ758" s="17">
        <v>5.4036256059044002E-4</v>
      </c>
      <c r="AR758" s="17">
        <v>1.8735707123655802E-2</v>
      </c>
      <c r="AS758" s="17"/>
      <c r="AT758" s="17">
        <v>5.6002692554038697E-3</v>
      </c>
      <c r="AU758" s="17">
        <v>4.0558234034681402E-2</v>
      </c>
      <c r="AV758" s="17">
        <v>3.95443230147039E-4</v>
      </c>
      <c r="AW758" s="17">
        <v>0</v>
      </c>
      <c r="AX758" s="17"/>
      <c r="AY758" s="17">
        <v>0</v>
      </c>
      <c r="AZ758" s="17">
        <v>1.4855095652475199E-2</v>
      </c>
      <c r="BA758" s="17"/>
      <c r="BB758" s="17">
        <v>0</v>
      </c>
      <c r="BC758" s="17">
        <v>1.55907740712162E-2</v>
      </c>
      <c r="BD758" s="17"/>
      <c r="BE758" s="17">
        <v>1.6804787832297E-2</v>
      </c>
      <c r="BF758" s="17">
        <v>1.18892497343579E-2</v>
      </c>
      <c r="BG758" s="17"/>
      <c r="BH758" s="17">
        <v>0.11157896388944701</v>
      </c>
      <c r="BI758" s="17">
        <v>2.95376834381303E-3</v>
      </c>
      <c r="BJ758" s="17"/>
      <c r="BK758" s="17">
        <v>1.7524129041674699E-3</v>
      </c>
      <c r="BL758" s="17">
        <v>1.40070013917748E-2</v>
      </c>
      <c r="BM758" s="17"/>
      <c r="BN758" s="17">
        <v>9.6583576707691098E-3</v>
      </c>
      <c r="BO758" s="17">
        <v>1.2456315367654401E-2</v>
      </c>
      <c r="BP758" s="17"/>
      <c r="BQ758" s="17">
        <v>0</v>
      </c>
      <c r="BR758" s="17">
        <v>1.3128542854969101E-2</v>
      </c>
      <c r="BS758" s="17"/>
      <c r="BT758" s="17">
        <v>1.5365716350671901E-3</v>
      </c>
      <c r="BU758" s="17">
        <v>1.3582751234330699E-2</v>
      </c>
      <c r="BV758" s="17"/>
      <c r="BW758" s="17">
        <v>1.7950953742626698E-2</v>
      </c>
      <c r="BX758" s="17">
        <v>6.8386950437002001E-5</v>
      </c>
      <c r="BY758" s="17"/>
      <c r="BZ758" s="17">
        <v>1.7950953742626698E-2</v>
      </c>
      <c r="CA758" s="17">
        <v>6.8386950437002001E-5</v>
      </c>
    </row>
    <row r="759" spans="2:79" x14ac:dyDescent="0.25">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c r="AK759" s="17"/>
      <c r="AL759" s="17"/>
      <c r="AM759" s="17"/>
      <c r="AN759" s="17"/>
      <c r="AO759" s="17"/>
      <c r="AP759" s="17"/>
      <c r="AQ759" s="17"/>
      <c r="AR759" s="17"/>
      <c r="AS759" s="17"/>
      <c r="AT759" s="17"/>
      <c r="AU759" s="17"/>
      <c r="AV759" s="17"/>
      <c r="AW759" s="17"/>
      <c r="AX759" s="17"/>
      <c r="AY759" s="17"/>
      <c r="AZ759" s="17"/>
      <c r="BA759" s="17"/>
      <c r="BB759" s="17"/>
      <c r="BC759" s="17"/>
      <c r="BD759" s="17"/>
      <c r="BE759" s="17"/>
      <c r="BF759" s="17"/>
      <c r="BG759" s="17"/>
      <c r="BH759" s="17"/>
      <c r="BI759" s="17"/>
      <c r="BJ759" s="17"/>
      <c r="BK759" s="17"/>
      <c r="BL759" s="17"/>
      <c r="BM759" s="17"/>
      <c r="BN759" s="17"/>
      <c r="BO759" s="17"/>
      <c r="BP759" s="17"/>
      <c r="BQ759" s="17"/>
      <c r="BR759" s="17"/>
      <c r="BS759" s="17"/>
      <c r="BT759" s="17"/>
      <c r="BU759" s="17"/>
      <c r="BV759" s="17"/>
      <c r="BW759" s="17"/>
      <c r="BX759" s="17"/>
      <c r="BY759" s="17"/>
      <c r="BZ759" s="17"/>
      <c r="CA759" s="17"/>
    </row>
    <row r="760" spans="2:79" x14ac:dyDescent="0.25">
      <c r="B760" s="6" t="s">
        <v>356</v>
      </c>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c r="AK760" s="17"/>
      <c r="AL760" s="17"/>
      <c r="AM760" s="17"/>
      <c r="AN760" s="17"/>
      <c r="AO760" s="17"/>
      <c r="AP760" s="17"/>
      <c r="AQ760" s="17"/>
      <c r="AR760" s="17"/>
      <c r="AS760" s="17"/>
      <c r="AT760" s="17"/>
      <c r="AU760" s="17"/>
      <c r="AV760" s="17"/>
      <c r="AW760" s="17"/>
      <c r="AX760" s="17"/>
      <c r="AY760" s="17"/>
      <c r="AZ760" s="17"/>
      <c r="BA760" s="17"/>
      <c r="BB760" s="17"/>
      <c r="BC760" s="17"/>
      <c r="BD760" s="17"/>
      <c r="BE760" s="17"/>
      <c r="BF760" s="17"/>
      <c r="BG760" s="17"/>
      <c r="BH760" s="17"/>
      <c r="BI760" s="17"/>
      <c r="BJ760" s="17"/>
      <c r="BK760" s="17"/>
      <c r="BL760" s="17"/>
      <c r="BM760" s="17"/>
      <c r="BN760" s="17"/>
      <c r="BO760" s="17"/>
      <c r="BP760" s="17"/>
      <c r="BQ760" s="17"/>
      <c r="BR760" s="17"/>
      <c r="BS760" s="17"/>
      <c r="BT760" s="17"/>
      <c r="BU760" s="17"/>
      <c r="BV760" s="17"/>
      <c r="BW760" s="17"/>
      <c r="BX760" s="17"/>
      <c r="BY760" s="17"/>
      <c r="BZ760" s="17"/>
      <c r="CA760" s="17"/>
    </row>
    <row r="761" spans="2:79" x14ac:dyDescent="0.25">
      <c r="B761" s="24" t="s">
        <v>697</v>
      </c>
      <c r="C761" s="17" t="s">
        <v>342</v>
      </c>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c r="AP761" s="17"/>
      <c r="AQ761" s="17"/>
      <c r="AR761" s="17"/>
      <c r="AS761" s="17"/>
      <c r="AT761" s="17"/>
      <c r="AU761" s="17"/>
      <c r="AV761" s="17"/>
      <c r="AW761" s="17"/>
      <c r="AX761" s="17"/>
      <c r="AY761" s="17"/>
      <c r="AZ761" s="17"/>
      <c r="BA761" s="17"/>
      <c r="BB761" s="17"/>
      <c r="BC761" s="17"/>
      <c r="BD761" s="17"/>
      <c r="BE761" s="17"/>
      <c r="BF761" s="17"/>
      <c r="BG761" s="17"/>
      <c r="BH761" s="17"/>
      <c r="BI761" s="17"/>
      <c r="BJ761" s="17"/>
      <c r="BK761" s="17"/>
      <c r="BL761" s="17"/>
      <c r="BM761" s="17"/>
      <c r="BN761" s="17"/>
      <c r="BO761" s="17"/>
      <c r="BP761" s="17"/>
      <c r="BQ761" s="17"/>
      <c r="BR761" s="17"/>
      <c r="BS761" s="17"/>
      <c r="BT761" s="17"/>
      <c r="BU761" s="17"/>
      <c r="BV761" s="17"/>
      <c r="BW761" s="17"/>
      <c r="BX761" s="17"/>
      <c r="BY761" s="17"/>
      <c r="BZ761" s="17"/>
      <c r="CA761" s="17"/>
    </row>
    <row r="762" spans="2:79" x14ac:dyDescent="0.25">
      <c r="B762" t="s">
        <v>337</v>
      </c>
      <c r="C762" s="17">
        <v>0.37147277599986001</v>
      </c>
      <c r="D762" s="17">
        <v>0.41530572740181199</v>
      </c>
      <c r="E762" s="17">
        <v>0.28938987305958802</v>
      </c>
      <c r="F762" s="17">
        <v>0.36656365684857001</v>
      </c>
      <c r="G762" s="17">
        <v>0.270397239057309</v>
      </c>
      <c r="H762" s="17">
        <v>0.35991537201192902</v>
      </c>
      <c r="I762" s="17">
        <v>0.45273236251368498</v>
      </c>
      <c r="J762" s="17">
        <v>0.44149418358238002</v>
      </c>
      <c r="K762" s="17">
        <v>0.222587999872252</v>
      </c>
      <c r="L762" s="17">
        <v>0.33383361582725402</v>
      </c>
      <c r="M762" s="17"/>
      <c r="N762" s="17">
        <v>0.37625726465930898</v>
      </c>
      <c r="O762" s="17">
        <v>0.32084780608276903</v>
      </c>
      <c r="P762" s="17">
        <v>0.386605601310897</v>
      </c>
      <c r="Q762" s="17">
        <v>0.46467009670743797</v>
      </c>
      <c r="R762" s="17"/>
      <c r="S762" s="17">
        <v>0.35645294128930299</v>
      </c>
      <c r="T762" s="17">
        <v>0.489923250655595</v>
      </c>
      <c r="U762" s="17">
        <v>0.44879884211835502</v>
      </c>
      <c r="V762" s="17">
        <v>0.31799571033331098</v>
      </c>
      <c r="W762" s="17">
        <v>0.48580588686396398</v>
      </c>
      <c r="X762" s="17">
        <v>0.35153724462650099</v>
      </c>
      <c r="Y762" s="17">
        <v>0.27306354524666199</v>
      </c>
      <c r="Z762" s="17"/>
      <c r="AA762" s="17">
        <v>0.40466661602418802</v>
      </c>
      <c r="AB762" s="17">
        <v>0.30892772782051298</v>
      </c>
      <c r="AC762" s="17"/>
      <c r="AD762" s="17">
        <v>0.42240785813597997</v>
      </c>
      <c r="AE762" s="17">
        <v>0.48168226568172001</v>
      </c>
      <c r="AF762" s="17">
        <v>0.392189560990926</v>
      </c>
      <c r="AG762" s="17"/>
      <c r="AH762" s="17">
        <v>0.44210459432340199</v>
      </c>
      <c r="AI762" s="17">
        <v>0.36322469769986598</v>
      </c>
      <c r="AJ762" s="17"/>
      <c r="AK762" s="17">
        <v>0.416367644387029</v>
      </c>
      <c r="AL762" s="17">
        <v>0.33830035402661601</v>
      </c>
      <c r="AM762" s="17"/>
      <c r="AN762" s="17">
        <v>0.37086795040641501</v>
      </c>
      <c r="AO762" s="17">
        <v>0.46467009670743797</v>
      </c>
      <c r="AP762" s="17"/>
      <c r="AQ762" s="17">
        <v>0.43500381344731498</v>
      </c>
      <c r="AR762" s="17">
        <v>0.33398239983581501</v>
      </c>
      <c r="AS762" s="17"/>
      <c r="AT762" s="17">
        <v>0.25669490571180398</v>
      </c>
      <c r="AU762" s="17">
        <v>0.32343876939174998</v>
      </c>
      <c r="AV762" s="17">
        <v>0.39455168045817801</v>
      </c>
      <c r="AW762" s="17">
        <v>0.57324900457745698</v>
      </c>
      <c r="AX762" s="17"/>
      <c r="AY762" s="17">
        <v>0.44269613711110001</v>
      </c>
      <c r="AZ762" s="17">
        <v>0.35320734549213401</v>
      </c>
      <c r="BA762" s="17"/>
      <c r="BB762" s="17">
        <v>0.40729722538035001</v>
      </c>
      <c r="BC762" s="17">
        <v>0.35933569158021</v>
      </c>
      <c r="BD762" s="17"/>
      <c r="BE762" s="17">
        <v>0.43912281160569999</v>
      </c>
      <c r="BF762" s="17">
        <v>0.365839052672422</v>
      </c>
      <c r="BG762" s="17"/>
      <c r="BH762" s="17">
        <v>0.369035529081229</v>
      </c>
      <c r="BI762" s="17">
        <v>0.37172470162003701</v>
      </c>
      <c r="BJ762" s="17"/>
      <c r="BK762" s="17">
        <v>0.34455851385254499</v>
      </c>
      <c r="BL762" s="17">
        <v>0.373813415034844</v>
      </c>
      <c r="BM762" s="17"/>
      <c r="BN762" s="17">
        <v>0.391518821299844</v>
      </c>
      <c r="BO762" s="17">
        <v>0.37063627132503402</v>
      </c>
      <c r="BP762" s="17"/>
      <c r="BQ762" s="17">
        <v>0.55474554253568797</v>
      </c>
      <c r="BR762" s="17">
        <v>0.35931788529479403</v>
      </c>
      <c r="BS762" s="17"/>
      <c r="BT762" s="17">
        <v>0.52256306722468004</v>
      </c>
      <c r="BU762" s="17">
        <v>0.35609162519141502</v>
      </c>
      <c r="BV762" s="17"/>
      <c r="BW762" s="17">
        <v>0.403869737632088</v>
      </c>
      <c r="BX762" s="17">
        <v>0.31196282100542799</v>
      </c>
      <c r="BY762" s="17"/>
      <c r="BZ762" s="17">
        <v>0.403869737632088</v>
      </c>
      <c r="CA762" s="17">
        <v>0.31196282100542799</v>
      </c>
    </row>
    <row r="763" spans="2:79" x14ac:dyDescent="0.25">
      <c r="B763" t="s">
        <v>338</v>
      </c>
      <c r="C763" s="17">
        <v>0.42491346839909799</v>
      </c>
      <c r="D763" s="17">
        <v>0.41412246502907202</v>
      </c>
      <c r="E763" s="17">
        <v>0.47159460022440902</v>
      </c>
      <c r="F763" s="17">
        <v>0.42731580976222</v>
      </c>
      <c r="G763" s="17">
        <v>0.36150834447097802</v>
      </c>
      <c r="H763" s="17">
        <v>0.395302198667211</v>
      </c>
      <c r="I763" s="17">
        <v>0.411522755565634</v>
      </c>
      <c r="J763" s="17">
        <v>0.45252188262607101</v>
      </c>
      <c r="K763" s="17">
        <v>0.54604379366884104</v>
      </c>
      <c r="L763" s="17">
        <v>0.45512754901564001</v>
      </c>
      <c r="M763" s="17"/>
      <c r="N763" s="17">
        <v>0.41490073716937798</v>
      </c>
      <c r="O763" s="17">
        <v>0.485976891053919</v>
      </c>
      <c r="P763" s="17">
        <v>0.51483760183424998</v>
      </c>
      <c r="Q763" s="17">
        <v>0.43735862430102301</v>
      </c>
      <c r="R763" s="17"/>
      <c r="S763" s="17">
        <v>0.48107361239358098</v>
      </c>
      <c r="T763" s="17">
        <v>0.31339059305429601</v>
      </c>
      <c r="U763" s="17">
        <v>0.40396083345129302</v>
      </c>
      <c r="V763" s="17">
        <v>0.42751663637732101</v>
      </c>
      <c r="W763" s="17">
        <v>0.37180682253035902</v>
      </c>
      <c r="X763" s="17">
        <v>0.41492831034045302</v>
      </c>
      <c r="Y763" s="17">
        <v>0.47719152842989199</v>
      </c>
      <c r="Z763" s="17"/>
      <c r="AA763" s="17">
        <v>0.42472172115118501</v>
      </c>
      <c r="AB763" s="17">
        <v>0.42527476558104998</v>
      </c>
      <c r="AC763" s="17"/>
      <c r="AD763" s="17">
        <v>0.44217676000155798</v>
      </c>
      <c r="AE763" s="17">
        <v>0.40134301922059901</v>
      </c>
      <c r="AF763" s="17">
        <v>0.41014399567836402</v>
      </c>
      <c r="AG763" s="17"/>
      <c r="AH763" s="17">
        <v>0.41059334528306002</v>
      </c>
      <c r="AI763" s="17">
        <v>0.42658571044992</v>
      </c>
      <c r="AJ763" s="17"/>
      <c r="AK763" s="17">
        <v>0.367709248687976</v>
      </c>
      <c r="AL763" s="17">
        <v>0.46718116141342603</v>
      </c>
      <c r="AM763" s="17"/>
      <c r="AN763" s="17">
        <v>0.42483270267807999</v>
      </c>
      <c r="AO763" s="17">
        <v>0.43735862430102301</v>
      </c>
      <c r="AP763" s="17"/>
      <c r="AQ763" s="17">
        <v>0.42663781730112399</v>
      </c>
      <c r="AR763" s="17">
        <v>0.42389591081508299</v>
      </c>
      <c r="AS763" s="17"/>
      <c r="AT763" s="17">
        <v>0.408565144698881</v>
      </c>
      <c r="AU763" s="17">
        <v>0.417922424228655</v>
      </c>
      <c r="AV763" s="17">
        <v>0.44521463238446701</v>
      </c>
      <c r="AW763" s="17">
        <v>0.38203783807065</v>
      </c>
      <c r="AX763" s="17"/>
      <c r="AY763" s="17">
        <v>0.43840698342082501</v>
      </c>
      <c r="AZ763" s="17">
        <v>0.42145301866618901</v>
      </c>
      <c r="BA763" s="17"/>
      <c r="BB763" s="17">
        <v>0.35170581377881699</v>
      </c>
      <c r="BC763" s="17">
        <v>0.44964229440311299</v>
      </c>
      <c r="BD763" s="17"/>
      <c r="BE763" s="17">
        <v>0.26991101099220899</v>
      </c>
      <c r="BF763" s="17">
        <v>0.43782167978853898</v>
      </c>
      <c r="BG763" s="17"/>
      <c r="BH763" s="17">
        <v>0.41809661755191002</v>
      </c>
      <c r="BI763" s="17">
        <v>0.42561809104697501</v>
      </c>
      <c r="BJ763" s="17"/>
      <c r="BK763" s="17">
        <v>0.58041112813890905</v>
      </c>
      <c r="BL763" s="17">
        <v>0.41139038200558797</v>
      </c>
      <c r="BM763" s="17"/>
      <c r="BN763" s="17">
        <v>0.33714261976749899</v>
      </c>
      <c r="BO763" s="17">
        <v>0.42857607237384798</v>
      </c>
      <c r="BP763" s="17"/>
      <c r="BQ763" s="17">
        <v>0.23339531747357301</v>
      </c>
      <c r="BR763" s="17">
        <v>0.43761520383168301</v>
      </c>
      <c r="BS763" s="17"/>
      <c r="BT763" s="17">
        <v>0.347437592119267</v>
      </c>
      <c r="BU763" s="17">
        <v>0.43280059421913702</v>
      </c>
      <c r="BV763" s="17"/>
      <c r="BW763" s="17">
        <v>0.42479293969138898</v>
      </c>
      <c r="BX763" s="17">
        <v>0.42513486749364099</v>
      </c>
      <c r="BY763" s="17"/>
      <c r="BZ763" s="17">
        <v>0.42479293969138898</v>
      </c>
      <c r="CA763" s="17">
        <v>0.42513486749364099</v>
      </c>
    </row>
    <row r="764" spans="2:79" x14ac:dyDescent="0.25">
      <c r="B764" t="s">
        <v>339</v>
      </c>
      <c r="C764" s="17">
        <v>0.14998923782991</v>
      </c>
      <c r="D764" s="17">
        <v>0.104019588086702</v>
      </c>
      <c r="E764" s="17">
        <v>0.16201273303019201</v>
      </c>
      <c r="F764" s="17">
        <v>0.15335475128849199</v>
      </c>
      <c r="G764" s="17">
        <v>0.208425109483282</v>
      </c>
      <c r="H764" s="17">
        <v>0.199150785569953</v>
      </c>
      <c r="I764" s="17">
        <v>0.11788515530587899</v>
      </c>
      <c r="J764" s="17">
        <v>9.82484712582119E-2</v>
      </c>
      <c r="K764" s="17">
        <v>0.14192635819142299</v>
      </c>
      <c r="L764" s="17">
        <v>0.19730079279382701</v>
      </c>
      <c r="M764" s="17"/>
      <c r="N764" s="17">
        <v>0.153357650939141</v>
      </c>
      <c r="O764" s="17">
        <v>0.144869027943199</v>
      </c>
      <c r="P764" s="17">
        <v>7.7310628393101793E-2</v>
      </c>
      <c r="Q764" s="17">
        <v>7.7157465328682506E-2</v>
      </c>
      <c r="R764" s="17"/>
      <c r="S764" s="17">
        <v>0.120878072641697</v>
      </c>
      <c r="T764" s="17">
        <v>0.19076616686392001</v>
      </c>
      <c r="U764" s="17">
        <v>6.6902223799622906E-2</v>
      </c>
      <c r="V764" s="17">
        <v>0.17129019536608001</v>
      </c>
      <c r="W764" s="17">
        <v>0.13463179903887801</v>
      </c>
      <c r="X764" s="17">
        <v>0.19554831067988901</v>
      </c>
      <c r="Y764" s="17">
        <v>0.18155644793613299</v>
      </c>
      <c r="Z764" s="17"/>
      <c r="AA764" s="17">
        <v>0.13473230914797499</v>
      </c>
      <c r="AB764" s="17">
        <v>0.17873690121507901</v>
      </c>
      <c r="AC764" s="17"/>
      <c r="AD764" s="17">
        <v>0.13091684900107101</v>
      </c>
      <c r="AE764" s="17">
        <v>8.4692481087481994E-2</v>
      </c>
      <c r="AF764" s="17">
        <v>0.15493230057153501</v>
      </c>
      <c r="AG764" s="17"/>
      <c r="AH764" s="17">
        <v>0.13613597998633201</v>
      </c>
      <c r="AI764" s="17">
        <v>0.15160696137315</v>
      </c>
      <c r="AJ764" s="17"/>
      <c r="AK764" s="17">
        <v>0.13912622411619699</v>
      </c>
      <c r="AL764" s="17">
        <v>0.15801582277732101</v>
      </c>
      <c r="AM764" s="17"/>
      <c r="AN764" s="17">
        <v>0.15046189648243599</v>
      </c>
      <c r="AO764" s="17">
        <v>7.7157465328682506E-2</v>
      </c>
      <c r="AP764" s="17"/>
      <c r="AQ764" s="17">
        <v>0.113322554727775</v>
      </c>
      <c r="AR764" s="17">
        <v>0.171626657859826</v>
      </c>
      <c r="AS764" s="17"/>
      <c r="AT764" s="17">
        <v>0.26428490435027302</v>
      </c>
      <c r="AU764" s="17">
        <v>0.15267444387583001</v>
      </c>
      <c r="AV764" s="17">
        <v>0.14328318274202401</v>
      </c>
      <c r="AW764" s="17">
        <v>4.3687745440136497E-2</v>
      </c>
      <c r="AX764" s="17"/>
      <c r="AY764" s="17">
        <v>8.1738567551673802E-2</v>
      </c>
      <c r="AZ764" s="17">
        <v>0.16749231344474699</v>
      </c>
      <c r="BA764" s="17"/>
      <c r="BB764" s="17">
        <v>0.17495190693180199</v>
      </c>
      <c r="BC764" s="17">
        <v>0.14158228944835299</v>
      </c>
      <c r="BD764" s="17"/>
      <c r="BE764" s="17">
        <v>0.182265918558499</v>
      </c>
      <c r="BF764" s="17">
        <v>0.14730131774938901</v>
      </c>
      <c r="BG764" s="17"/>
      <c r="BH764" s="17">
        <v>0.2068017341316</v>
      </c>
      <c r="BI764" s="17">
        <v>0.14411682365011</v>
      </c>
      <c r="BJ764" s="17"/>
      <c r="BK764" s="17">
        <v>4.5337487356735498E-2</v>
      </c>
      <c r="BL764" s="17">
        <v>0.15909043372732001</v>
      </c>
      <c r="BM764" s="17"/>
      <c r="BN764" s="17">
        <v>0.26228814692700297</v>
      </c>
      <c r="BO764" s="17">
        <v>0.14530309844272599</v>
      </c>
      <c r="BP764" s="17"/>
      <c r="BQ764" s="17">
        <v>0.15445972892738799</v>
      </c>
      <c r="BR764" s="17">
        <v>0.14969274898590501</v>
      </c>
      <c r="BS764" s="17"/>
      <c r="BT764" s="17">
        <v>8.6373765592596893E-2</v>
      </c>
      <c r="BU764" s="17">
        <v>0.15646535991757399</v>
      </c>
      <c r="BV764" s="17"/>
      <c r="BW764" s="17">
        <v>0.13529310222375601</v>
      </c>
      <c r="BX764" s="17">
        <v>0.17698455851591799</v>
      </c>
      <c r="BY764" s="17"/>
      <c r="BZ764" s="17">
        <v>0.13529310222375601</v>
      </c>
      <c r="CA764" s="17">
        <v>0.17698455851591799</v>
      </c>
    </row>
    <row r="765" spans="2:79" x14ac:dyDescent="0.25">
      <c r="B765" t="s">
        <v>340</v>
      </c>
      <c r="C765" s="17">
        <v>2.79051159742815E-2</v>
      </c>
      <c r="D765" s="17">
        <v>6.6522177987321504E-2</v>
      </c>
      <c r="E765" s="17">
        <v>3.53002498185951E-2</v>
      </c>
      <c r="F765" s="17">
        <v>2.0615129460747301E-2</v>
      </c>
      <c r="G765" s="17">
        <v>0.103514278199955</v>
      </c>
      <c r="H765" s="17">
        <v>1.27406791820568E-2</v>
      </c>
      <c r="I765" s="17">
        <v>1.07070129896965E-2</v>
      </c>
      <c r="J765" s="17">
        <v>1.46485862343263E-3</v>
      </c>
      <c r="K765" s="17">
        <v>0</v>
      </c>
      <c r="L765" s="17">
        <v>8.0764834779574104E-3</v>
      </c>
      <c r="M765" s="17"/>
      <c r="N765" s="17">
        <v>2.78868648572329E-2</v>
      </c>
      <c r="O765" s="17">
        <v>3.3993219397548E-2</v>
      </c>
      <c r="P765" s="17">
        <v>1.0394636477847399E-2</v>
      </c>
      <c r="Q765" s="17">
        <v>6.3877903665731598E-3</v>
      </c>
      <c r="R765" s="17"/>
      <c r="S765" s="17">
        <v>2.3808473751963401E-2</v>
      </c>
      <c r="T765" s="17">
        <v>2.4167777610027098E-3</v>
      </c>
      <c r="U765" s="17">
        <v>7.0014058534572498E-3</v>
      </c>
      <c r="V765" s="17">
        <v>4.5937104504987399E-2</v>
      </c>
      <c r="W765" s="17">
        <v>6.5655392284975902E-3</v>
      </c>
      <c r="X765" s="17">
        <v>3.7757340840096201E-2</v>
      </c>
      <c r="Y765" s="17">
        <v>2.8145090522828299E-2</v>
      </c>
      <c r="Z765" s="17"/>
      <c r="AA765" s="17">
        <v>1.2180580077412399E-2</v>
      </c>
      <c r="AB765" s="17">
        <v>5.7533861986997697E-2</v>
      </c>
      <c r="AC765" s="17"/>
      <c r="AD765" s="17">
        <v>4.4218573369645903E-3</v>
      </c>
      <c r="AE765" s="17">
        <v>3.1544578850259297E-2</v>
      </c>
      <c r="AF765" s="17">
        <v>5.21715161537048E-3</v>
      </c>
      <c r="AG765" s="17"/>
      <c r="AH765" s="17">
        <v>1.1113739761163101E-2</v>
      </c>
      <c r="AI765" s="17">
        <v>2.9865940274967799E-2</v>
      </c>
      <c r="AJ765" s="17"/>
      <c r="AK765" s="17">
        <v>3.0857285785072901E-2</v>
      </c>
      <c r="AL765" s="17">
        <v>2.57237837593009E-2</v>
      </c>
      <c r="AM765" s="17"/>
      <c r="AN765" s="17">
        <v>2.8044757641351E-2</v>
      </c>
      <c r="AO765" s="17">
        <v>6.3877903665731598E-3</v>
      </c>
      <c r="AP765" s="17"/>
      <c r="AQ765" s="17">
        <v>1.39273546674677E-2</v>
      </c>
      <c r="AR765" s="17">
        <v>3.6153549344460502E-2</v>
      </c>
      <c r="AS765" s="17"/>
      <c r="AT765" s="17">
        <v>2.1459575978458802E-2</v>
      </c>
      <c r="AU765" s="17">
        <v>5.8859125783275401E-2</v>
      </c>
      <c r="AV765" s="17">
        <v>7.2232516953402402E-3</v>
      </c>
      <c r="AW765" s="17">
        <v>1.2973822350035999E-4</v>
      </c>
      <c r="AX765" s="17"/>
      <c r="AY765" s="17">
        <v>1.95784796291931E-2</v>
      </c>
      <c r="AZ765" s="17">
        <v>3.0040505194214102E-2</v>
      </c>
      <c r="BA765" s="17"/>
      <c r="BB765" s="17">
        <v>3.4184084493660602E-2</v>
      </c>
      <c r="BC765" s="17">
        <v>2.5789640486558098E-2</v>
      </c>
      <c r="BD765" s="17"/>
      <c r="BE765" s="17">
        <v>4.2546388908579501E-2</v>
      </c>
      <c r="BF765" s="17">
        <v>2.6685827911316799E-2</v>
      </c>
      <c r="BG765" s="17"/>
      <c r="BH765" s="17">
        <v>3.2461072420882499E-4</v>
      </c>
      <c r="BI765" s="17">
        <v>3.07559702873276E-2</v>
      </c>
      <c r="BJ765" s="17"/>
      <c r="BK765" s="17">
        <v>1.7663090360603101E-3</v>
      </c>
      <c r="BL765" s="17">
        <v>3.01783163879745E-2</v>
      </c>
      <c r="BM765" s="17"/>
      <c r="BN765" s="17">
        <v>5.7546203365029898E-3</v>
      </c>
      <c r="BO765" s="17">
        <v>2.8829437598493299E-2</v>
      </c>
      <c r="BP765" s="17"/>
      <c r="BQ765" s="17">
        <v>5.73264681086516E-2</v>
      </c>
      <c r="BR765" s="17">
        <v>2.5953853239789999E-2</v>
      </c>
      <c r="BS765" s="17"/>
      <c r="BT765" s="17">
        <v>4.3381781751184602E-2</v>
      </c>
      <c r="BU765" s="17">
        <v>2.6329575094740602E-2</v>
      </c>
      <c r="BV765" s="17"/>
      <c r="BW765" s="17">
        <v>1.222580162875E-2</v>
      </c>
      <c r="BX765" s="17">
        <v>5.6706436963528499E-2</v>
      </c>
      <c r="BY765" s="17"/>
      <c r="BZ765" s="17">
        <v>1.222580162875E-2</v>
      </c>
      <c r="CA765" s="17">
        <v>5.6706436963528499E-2</v>
      </c>
    </row>
    <row r="766" spans="2:79" x14ac:dyDescent="0.25">
      <c r="B766" t="s">
        <v>103</v>
      </c>
      <c r="C766" s="17">
        <v>2.57194017968503E-2</v>
      </c>
      <c r="D766" s="17">
        <v>3.0041495092037001E-5</v>
      </c>
      <c r="E766" s="17">
        <v>4.1702543867215697E-2</v>
      </c>
      <c r="F766" s="17">
        <v>3.2150652639970599E-2</v>
      </c>
      <c r="G766" s="17">
        <v>5.61550287884756E-2</v>
      </c>
      <c r="H766" s="17">
        <v>3.2890964568850198E-2</v>
      </c>
      <c r="I766" s="17">
        <v>7.1527136251065999E-3</v>
      </c>
      <c r="J766" s="17">
        <v>6.2706039099052003E-3</v>
      </c>
      <c r="K766" s="17">
        <v>8.9441848267484206E-2</v>
      </c>
      <c r="L766" s="17">
        <v>5.66155888532042E-3</v>
      </c>
      <c r="M766" s="17"/>
      <c r="N766" s="17">
        <v>2.75974823749397E-2</v>
      </c>
      <c r="O766" s="17">
        <v>1.4313055522564601E-2</v>
      </c>
      <c r="P766" s="17">
        <v>1.08515319839039E-2</v>
      </c>
      <c r="Q766" s="17">
        <v>1.44260232962833E-2</v>
      </c>
      <c r="R766" s="17"/>
      <c r="S766" s="17">
        <v>1.7786899923455599E-2</v>
      </c>
      <c r="T766" s="17">
        <v>3.5032116651857498E-3</v>
      </c>
      <c r="U766" s="17">
        <v>7.3336694777271394E-2</v>
      </c>
      <c r="V766" s="17">
        <v>3.7260353418299703E-2</v>
      </c>
      <c r="W766" s="17">
        <v>1.1899523383013201E-3</v>
      </c>
      <c r="X766" s="17">
        <v>2.28793513060757E-4</v>
      </c>
      <c r="Y766" s="17">
        <v>4.0043387864485198E-2</v>
      </c>
      <c r="Z766" s="17"/>
      <c r="AA766" s="17">
        <v>2.3698773599239501E-2</v>
      </c>
      <c r="AB766" s="17">
        <v>2.9526743396360602E-2</v>
      </c>
      <c r="AC766" s="17"/>
      <c r="AD766" s="17">
        <v>7.66755244264624E-5</v>
      </c>
      <c r="AE766" s="17">
        <v>7.3765515994002502E-4</v>
      </c>
      <c r="AF766" s="17">
        <v>3.7516991143804197E-2</v>
      </c>
      <c r="AG766" s="17"/>
      <c r="AH766" s="17">
        <v>5.2340646042961902E-5</v>
      </c>
      <c r="AI766" s="17">
        <v>2.8716690202096301E-2</v>
      </c>
      <c r="AJ766" s="17"/>
      <c r="AK766" s="17">
        <v>4.5939597023724903E-2</v>
      </c>
      <c r="AL766" s="17">
        <v>1.0778878023336901E-2</v>
      </c>
      <c r="AM766" s="17"/>
      <c r="AN766" s="17">
        <v>2.5792692791717298E-2</v>
      </c>
      <c r="AO766" s="17">
        <v>1.44260232962833E-2</v>
      </c>
      <c r="AP766" s="17"/>
      <c r="AQ766" s="17">
        <v>1.1108459856317801E-2</v>
      </c>
      <c r="AR766" s="17">
        <v>3.43414821448162E-2</v>
      </c>
      <c r="AS766" s="17"/>
      <c r="AT766" s="17">
        <v>4.8995469260582902E-2</v>
      </c>
      <c r="AU766" s="17">
        <v>4.7105236720489198E-2</v>
      </c>
      <c r="AV766" s="17">
        <v>9.7272527199913396E-3</v>
      </c>
      <c r="AW766" s="17">
        <v>8.9567368825619101E-4</v>
      </c>
      <c r="AX766" s="17"/>
      <c r="AY766" s="17">
        <v>1.7579832287207501E-2</v>
      </c>
      <c r="AZ766" s="17">
        <v>2.7806817202716601E-2</v>
      </c>
      <c r="BA766" s="17"/>
      <c r="BB766" s="17">
        <v>3.1860969415370297E-2</v>
      </c>
      <c r="BC766" s="17">
        <v>2.3650084081765999E-2</v>
      </c>
      <c r="BD766" s="17"/>
      <c r="BE766" s="17">
        <v>6.6153869935012793E-2</v>
      </c>
      <c r="BF766" s="17">
        <v>2.2352121878333301E-2</v>
      </c>
      <c r="BG766" s="17"/>
      <c r="BH766" s="17">
        <v>5.74150851105216E-3</v>
      </c>
      <c r="BI766" s="17">
        <v>2.7784413395549799E-2</v>
      </c>
      <c r="BJ766" s="17"/>
      <c r="BK766" s="17">
        <v>2.7926561615751001E-2</v>
      </c>
      <c r="BL766" s="17">
        <v>2.5527452844273001E-2</v>
      </c>
      <c r="BM766" s="17"/>
      <c r="BN766" s="17">
        <v>3.29579166915135E-3</v>
      </c>
      <c r="BO766" s="17">
        <v>2.66551202598981E-2</v>
      </c>
      <c r="BP766" s="17"/>
      <c r="BQ766" s="17">
        <v>7.2942954699513002E-5</v>
      </c>
      <c r="BR766" s="17">
        <v>2.74203086478274E-2</v>
      </c>
      <c r="BS766" s="17"/>
      <c r="BT766" s="17">
        <v>2.43793312271024E-4</v>
      </c>
      <c r="BU766" s="17">
        <v>2.8312845577133601E-2</v>
      </c>
      <c r="BV766" s="17"/>
      <c r="BW766" s="17">
        <v>2.3818418824016498E-2</v>
      </c>
      <c r="BX766" s="17">
        <v>2.9211316021484902E-2</v>
      </c>
      <c r="BY766" s="17"/>
      <c r="BZ766" s="17">
        <v>2.3818418824016498E-2</v>
      </c>
      <c r="CA766" s="17">
        <v>2.9211316021484902E-2</v>
      </c>
    </row>
    <row r="767" spans="2:79" x14ac:dyDescent="0.25">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c r="AN767" s="17"/>
      <c r="AO767" s="17"/>
      <c r="AP767" s="17"/>
      <c r="AQ767" s="17"/>
      <c r="AR767" s="17"/>
      <c r="AS767" s="17"/>
      <c r="AT767" s="17"/>
      <c r="AU767" s="17"/>
      <c r="AV767" s="17"/>
      <c r="AW767" s="17"/>
      <c r="AX767" s="17"/>
      <c r="AY767" s="17"/>
      <c r="AZ767" s="17"/>
      <c r="BA767" s="17"/>
      <c r="BB767" s="17"/>
      <c r="BC767" s="17"/>
      <c r="BD767" s="17"/>
      <c r="BE767" s="17"/>
      <c r="BF767" s="17"/>
      <c r="BG767" s="17"/>
      <c r="BH767" s="17"/>
      <c r="BI767" s="17"/>
      <c r="BJ767" s="17"/>
      <c r="BK767" s="17"/>
      <c r="BL767" s="17"/>
      <c r="BM767" s="17"/>
      <c r="BN767" s="17"/>
      <c r="BO767" s="17"/>
      <c r="BP767" s="17"/>
      <c r="BQ767" s="17"/>
      <c r="BR767" s="17"/>
      <c r="BS767" s="17"/>
      <c r="BT767" s="17"/>
      <c r="BU767" s="17"/>
      <c r="BV767" s="17"/>
      <c r="BW767" s="17"/>
      <c r="BX767" s="17"/>
      <c r="BY767" s="17"/>
      <c r="BZ767" s="17"/>
      <c r="CA767" s="17"/>
    </row>
    <row r="768" spans="2:79" x14ac:dyDescent="0.25">
      <c r="B768" s="6" t="s">
        <v>357</v>
      </c>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c r="AV768" s="17"/>
      <c r="AW768" s="17"/>
      <c r="AX768" s="17"/>
      <c r="AY768" s="17"/>
      <c r="AZ768" s="17"/>
      <c r="BA768" s="17"/>
      <c r="BB768" s="17"/>
      <c r="BC768" s="17"/>
      <c r="BD768" s="17"/>
      <c r="BE768" s="17"/>
      <c r="BF768" s="17"/>
      <c r="BG768" s="17"/>
      <c r="BH768" s="17"/>
      <c r="BI768" s="17"/>
      <c r="BJ768" s="17"/>
      <c r="BK768" s="17"/>
      <c r="BL768" s="17"/>
      <c r="BM768" s="17"/>
      <c r="BN768" s="17"/>
      <c r="BO768" s="17"/>
      <c r="BP768" s="17"/>
      <c r="BQ768" s="17"/>
      <c r="BR768" s="17"/>
      <c r="BS768" s="17"/>
      <c r="BT768" s="17"/>
      <c r="BU768" s="17"/>
      <c r="BV768" s="17"/>
      <c r="BW768" s="17"/>
      <c r="BX768" s="17"/>
      <c r="BY768" s="17"/>
      <c r="BZ768" s="17"/>
      <c r="CA768" s="17"/>
    </row>
    <row r="769" spans="2:79" x14ac:dyDescent="0.25">
      <c r="B769" s="24" t="s">
        <v>698</v>
      </c>
      <c r="C769" s="17" t="s">
        <v>342</v>
      </c>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c r="AX769" s="17"/>
      <c r="AY769" s="17"/>
      <c r="AZ769" s="17"/>
      <c r="BA769" s="17"/>
      <c r="BB769" s="17"/>
      <c r="BC769" s="17"/>
      <c r="BD769" s="17"/>
      <c r="BE769" s="17"/>
      <c r="BF769" s="17"/>
      <c r="BG769" s="17"/>
      <c r="BH769" s="17"/>
      <c r="BI769" s="17"/>
      <c r="BJ769" s="17"/>
      <c r="BK769" s="17"/>
      <c r="BL769" s="17"/>
      <c r="BM769" s="17"/>
      <c r="BN769" s="17"/>
      <c r="BO769" s="17"/>
      <c r="BP769" s="17"/>
      <c r="BQ769" s="17"/>
      <c r="BR769" s="17"/>
      <c r="BS769" s="17"/>
      <c r="BT769" s="17"/>
      <c r="BU769" s="17"/>
      <c r="BV769" s="17"/>
      <c r="BW769" s="17"/>
      <c r="BX769" s="17"/>
      <c r="BY769" s="17"/>
      <c r="BZ769" s="17"/>
      <c r="CA769" s="17"/>
    </row>
    <row r="770" spans="2:79" x14ac:dyDescent="0.25">
      <c r="B770" t="s">
        <v>337</v>
      </c>
      <c r="C770" s="17">
        <v>0.36078054555273598</v>
      </c>
      <c r="D770" s="17">
        <v>0.38559595241059602</v>
      </c>
      <c r="E770" s="17">
        <v>0.37809950207512799</v>
      </c>
      <c r="F770" s="17">
        <v>0.38287700910266198</v>
      </c>
      <c r="G770" s="17">
        <v>0.33044688679208201</v>
      </c>
      <c r="H770" s="17">
        <v>0.21376045165271901</v>
      </c>
      <c r="I770" s="17">
        <v>0.37231621387639602</v>
      </c>
      <c r="J770" s="17">
        <v>0.36831634231697802</v>
      </c>
      <c r="K770" s="17">
        <v>0.36501697168984898</v>
      </c>
      <c r="L770" s="17">
        <v>0.43219569456313001</v>
      </c>
      <c r="M770" s="17"/>
      <c r="N770" s="17">
        <v>0.34851370816389099</v>
      </c>
      <c r="O770" s="17">
        <v>0.43340216715458402</v>
      </c>
      <c r="P770" s="17">
        <v>0.54755945339409196</v>
      </c>
      <c r="Q770" s="17">
        <v>0.56012359471866002</v>
      </c>
      <c r="R770" s="17"/>
      <c r="S770" s="17">
        <v>0.33028846204808199</v>
      </c>
      <c r="T770" s="17">
        <v>0.34551699527812202</v>
      </c>
      <c r="U770" s="17">
        <v>0.475996002047608</v>
      </c>
      <c r="V770" s="17">
        <v>0.339882054639704</v>
      </c>
      <c r="W770" s="17">
        <v>0.36122694974560099</v>
      </c>
      <c r="X770" s="17">
        <v>0.371661038082996</v>
      </c>
      <c r="Y770" s="17">
        <v>0.449513092636664</v>
      </c>
      <c r="Z770" s="17"/>
      <c r="AA770" s="17">
        <v>0.43479858929446302</v>
      </c>
      <c r="AB770" s="17">
        <v>0.206370467700006</v>
      </c>
      <c r="AC770" s="17"/>
      <c r="AD770" s="17">
        <v>0.49758027660730397</v>
      </c>
      <c r="AE770" s="17">
        <v>0.521031706090891</v>
      </c>
      <c r="AF770" s="17">
        <v>0.38675940806555698</v>
      </c>
      <c r="AG770" s="17"/>
      <c r="AH770" s="17">
        <v>0.47832044960617798</v>
      </c>
      <c r="AI770" s="17">
        <v>0.35068216743174102</v>
      </c>
      <c r="AJ770" s="17"/>
      <c r="AK770" s="17">
        <v>0.39783013254851501</v>
      </c>
      <c r="AL770" s="17">
        <v>0.33658391683039302</v>
      </c>
      <c r="AM770" s="17"/>
      <c r="AN770" s="17">
        <v>0.35994826424225801</v>
      </c>
      <c r="AO770" s="17">
        <v>0.56012359471866002</v>
      </c>
      <c r="AP770" s="17"/>
      <c r="AQ770" s="17">
        <v>0.44139842007441599</v>
      </c>
      <c r="AR770" s="17">
        <v>0.32556719448712301</v>
      </c>
      <c r="AS770" s="17"/>
      <c r="AT770" s="17">
        <v>0.25367029207785502</v>
      </c>
      <c r="AU770" s="17">
        <v>0.31114893683010197</v>
      </c>
      <c r="AV770" s="17">
        <v>0.43543397568527997</v>
      </c>
      <c r="AW770" s="17">
        <v>0.54948358688363497</v>
      </c>
      <c r="AX770" s="17"/>
      <c r="AY770" s="17">
        <v>0.483716922446987</v>
      </c>
      <c r="AZ770" s="17">
        <v>0.33610138189768501</v>
      </c>
      <c r="BA770" s="17"/>
      <c r="BB770" s="17">
        <v>0.34624305171800102</v>
      </c>
      <c r="BC770" s="17">
        <v>0.36416466721011198</v>
      </c>
      <c r="BD770" s="17"/>
      <c r="BE770" s="17">
        <v>0.32714067865277802</v>
      </c>
      <c r="BF770" s="17">
        <v>0.36436533751115802</v>
      </c>
      <c r="BG770" s="17"/>
      <c r="BH770" s="17">
        <v>0.33328537558350402</v>
      </c>
      <c r="BI770" s="17">
        <v>0.36275435339500001</v>
      </c>
      <c r="BJ770" s="17"/>
      <c r="BK770" s="17">
        <v>0.28826153043670899</v>
      </c>
      <c r="BL770" s="17">
        <v>0.36629716506731502</v>
      </c>
      <c r="BM770" s="17"/>
      <c r="BN770" s="17">
        <v>0.33609030270422602</v>
      </c>
      <c r="BO770" s="17">
        <v>0.36141940853010601</v>
      </c>
      <c r="BP770" s="17"/>
      <c r="BQ770" s="17">
        <v>0.37485185086349199</v>
      </c>
      <c r="BR770" s="17">
        <v>0.360083520266546</v>
      </c>
      <c r="BS770" s="17"/>
      <c r="BT770" s="17">
        <v>0.43415238264787498</v>
      </c>
      <c r="BU770" s="17">
        <v>0.35310041218742999</v>
      </c>
      <c r="BV770" s="17"/>
      <c r="BW770" s="17">
        <v>0.433938226758396</v>
      </c>
      <c r="BX770" s="17">
        <v>0.21069917173689201</v>
      </c>
      <c r="BY770" s="17"/>
      <c r="BZ770" s="17">
        <v>0.433938226758396</v>
      </c>
      <c r="CA770" s="17">
        <v>0.21069917173689201</v>
      </c>
    </row>
    <row r="771" spans="2:79" x14ac:dyDescent="0.25">
      <c r="B771" t="s">
        <v>338</v>
      </c>
      <c r="C771" s="17">
        <v>0.49596516407295999</v>
      </c>
      <c r="D771" s="17">
        <v>0.41949523863836402</v>
      </c>
      <c r="E771" s="17">
        <v>0.431808658379357</v>
      </c>
      <c r="F771" s="17">
        <v>0.52020353819987897</v>
      </c>
      <c r="G771" s="17">
        <v>0.52792185524007096</v>
      </c>
      <c r="H771" s="17">
        <v>0.59772628222871205</v>
      </c>
      <c r="I771" s="17">
        <v>0.55606238211132497</v>
      </c>
      <c r="J771" s="17">
        <v>0.50656022297024195</v>
      </c>
      <c r="K771" s="17">
        <v>0.35357610525348998</v>
      </c>
      <c r="L771" s="17">
        <v>0.454559523140459</v>
      </c>
      <c r="M771" s="17"/>
      <c r="N771" s="17">
        <v>0.50241757791344399</v>
      </c>
      <c r="O771" s="17">
        <v>0.459036629318748</v>
      </c>
      <c r="P771" s="17">
        <v>0.393632099917824</v>
      </c>
      <c r="Q771" s="17">
        <v>0.38079030586286999</v>
      </c>
      <c r="R771" s="17"/>
      <c r="S771" s="17">
        <v>0.53889942775469402</v>
      </c>
      <c r="T771" s="17">
        <v>0.54330200965912101</v>
      </c>
      <c r="U771" s="17">
        <v>0.43193704930621502</v>
      </c>
      <c r="V771" s="17">
        <v>0.47689781747147098</v>
      </c>
      <c r="W771" s="17">
        <v>0.55824197961398203</v>
      </c>
      <c r="X771" s="17">
        <v>0.51921057812142002</v>
      </c>
      <c r="Y771" s="17">
        <v>0.35696014728689601</v>
      </c>
      <c r="Z771" s="17"/>
      <c r="AA771" s="17">
        <v>0.475842757608614</v>
      </c>
      <c r="AB771" s="17">
        <v>0.53794279806157996</v>
      </c>
      <c r="AC771" s="17"/>
      <c r="AD771" s="17">
        <v>0.417948075327292</v>
      </c>
      <c r="AE771" s="17">
        <v>0.429006585690824</v>
      </c>
      <c r="AF771" s="17">
        <v>0.52304430468652796</v>
      </c>
      <c r="AG771" s="17"/>
      <c r="AH771" s="17">
        <v>0.44272894370717097</v>
      </c>
      <c r="AI771" s="17">
        <v>0.50053892553138302</v>
      </c>
      <c r="AJ771" s="17"/>
      <c r="AK771" s="17">
        <v>0.45158149381066798</v>
      </c>
      <c r="AL771" s="17">
        <v>0.52495159220221099</v>
      </c>
      <c r="AM771" s="17"/>
      <c r="AN771" s="17">
        <v>0.49644603301886098</v>
      </c>
      <c r="AO771" s="17">
        <v>0.38079030586286999</v>
      </c>
      <c r="AP771" s="17"/>
      <c r="AQ771" s="17">
        <v>0.42674486705842102</v>
      </c>
      <c r="AR771" s="17">
        <v>0.52620012913624103</v>
      </c>
      <c r="AS771" s="17"/>
      <c r="AT771" s="17">
        <v>0.43713973278542401</v>
      </c>
      <c r="AU771" s="17">
        <v>0.53373593174234102</v>
      </c>
      <c r="AV771" s="17">
        <v>0.48671340114571598</v>
      </c>
      <c r="AW771" s="17">
        <v>0.42116383307302002</v>
      </c>
      <c r="AX771" s="17"/>
      <c r="AY771" s="17">
        <v>0.42030476728611699</v>
      </c>
      <c r="AZ771" s="17">
        <v>0.51115379547467099</v>
      </c>
      <c r="BA771" s="17"/>
      <c r="BB771" s="17">
        <v>0.51537784515791996</v>
      </c>
      <c r="BC771" s="17">
        <v>0.491446168210662</v>
      </c>
      <c r="BD771" s="17"/>
      <c r="BE771" s="17">
        <v>0.36665519113393102</v>
      </c>
      <c r="BF771" s="17">
        <v>0.50974492582154596</v>
      </c>
      <c r="BG771" s="17"/>
      <c r="BH771" s="17">
        <v>0.57470400749919504</v>
      </c>
      <c r="BI771" s="17">
        <v>0.49031270413838202</v>
      </c>
      <c r="BJ771" s="17"/>
      <c r="BK771" s="17">
        <v>0.56853164005797796</v>
      </c>
      <c r="BL771" s="17">
        <v>0.490444934145917</v>
      </c>
      <c r="BM771" s="17"/>
      <c r="BN771" s="17">
        <v>0.55342857567577997</v>
      </c>
      <c r="BO771" s="17">
        <v>0.494478291446732</v>
      </c>
      <c r="BP771" s="17"/>
      <c r="BQ771" s="17">
        <v>0.55009548569209399</v>
      </c>
      <c r="BR771" s="17">
        <v>0.49328380636769298</v>
      </c>
      <c r="BS771" s="17"/>
      <c r="BT771" s="17">
        <v>0.43465717196722298</v>
      </c>
      <c r="BU771" s="17">
        <v>0.50238252493473901</v>
      </c>
      <c r="BV771" s="17"/>
      <c r="BW771" s="17">
        <v>0.47646340871530002</v>
      </c>
      <c r="BX771" s="17">
        <v>0.53597258622826605</v>
      </c>
      <c r="BY771" s="17"/>
      <c r="BZ771" s="17">
        <v>0.47646340871530002</v>
      </c>
      <c r="CA771" s="17">
        <v>0.53597258622826605</v>
      </c>
    </row>
    <row r="772" spans="2:79" x14ac:dyDescent="0.25">
      <c r="B772" t="s">
        <v>339</v>
      </c>
      <c r="C772" s="17">
        <v>0.116006701317038</v>
      </c>
      <c r="D772" s="17">
        <v>0.114127604684929</v>
      </c>
      <c r="E772" s="17">
        <v>0.15800177047456601</v>
      </c>
      <c r="F772" s="17">
        <v>8.9450439988677105E-2</v>
      </c>
      <c r="G772" s="17">
        <v>0.109634249751752</v>
      </c>
      <c r="H772" s="17">
        <v>0.15744445347250299</v>
      </c>
      <c r="I772" s="17">
        <v>7.10241560117717E-2</v>
      </c>
      <c r="J772" s="17">
        <v>0.110801108555193</v>
      </c>
      <c r="K772" s="17">
        <v>0.275102623027701</v>
      </c>
      <c r="L772" s="17">
        <v>8.0312525837494306E-2</v>
      </c>
      <c r="M772" s="17"/>
      <c r="N772" s="17">
        <v>0.120759252092868</v>
      </c>
      <c r="O772" s="17">
        <v>8.7729610623241999E-2</v>
      </c>
      <c r="P772" s="17">
        <v>4.3576475202199497E-2</v>
      </c>
      <c r="Q772" s="17">
        <v>4.2181857483213597E-2</v>
      </c>
      <c r="R772" s="17"/>
      <c r="S772" s="17">
        <v>0.100508105901427</v>
      </c>
      <c r="T772" s="17">
        <v>7.0132338099023306E-2</v>
      </c>
      <c r="U772" s="17">
        <v>8.9615325144031505E-2</v>
      </c>
      <c r="V772" s="17">
        <v>0.154134157834733</v>
      </c>
      <c r="W772" s="17">
        <v>7.9724436289329501E-2</v>
      </c>
      <c r="X772" s="17">
        <v>6.8012250290486298E-2</v>
      </c>
      <c r="Y772" s="17">
        <v>0.18979863059174701</v>
      </c>
      <c r="Z772" s="17"/>
      <c r="AA772" s="17">
        <v>7.5331516959788999E-2</v>
      </c>
      <c r="AB772" s="17">
        <v>0.200859773159794</v>
      </c>
      <c r="AC772" s="17"/>
      <c r="AD772" s="17">
        <v>5.7195355290447697E-2</v>
      </c>
      <c r="AE772" s="17">
        <v>4.8188073417633599E-2</v>
      </c>
      <c r="AF772" s="17">
        <v>8.1133156373082493E-2</v>
      </c>
      <c r="AG772" s="17"/>
      <c r="AH772" s="17">
        <v>7.68272595065006E-2</v>
      </c>
      <c r="AI772" s="17">
        <v>0.119372782148553</v>
      </c>
      <c r="AJ772" s="17"/>
      <c r="AK772" s="17">
        <v>0.115335298495647</v>
      </c>
      <c r="AL772" s="17">
        <v>0.11644518622630801</v>
      </c>
      <c r="AM772" s="17"/>
      <c r="AN772" s="17">
        <v>0.116314928957926</v>
      </c>
      <c r="AO772" s="17">
        <v>4.2181857483213597E-2</v>
      </c>
      <c r="AP772" s="17"/>
      <c r="AQ772" s="17">
        <v>0.113342606284926</v>
      </c>
      <c r="AR772" s="17">
        <v>0.117170360297066</v>
      </c>
      <c r="AS772" s="17"/>
      <c r="AT772" s="17">
        <v>0.263707003703125</v>
      </c>
      <c r="AU772" s="17">
        <v>0.122757073310022</v>
      </c>
      <c r="AV772" s="17">
        <v>6.0144390548091398E-2</v>
      </c>
      <c r="AW772" s="17">
        <v>2.9314381826609601E-2</v>
      </c>
      <c r="AX772" s="17"/>
      <c r="AY772" s="17">
        <v>8.9133572362995295E-2</v>
      </c>
      <c r="AZ772" s="17">
        <v>0.121401413314697</v>
      </c>
      <c r="BA772" s="17"/>
      <c r="BB772" s="17">
        <v>0.125143580168813</v>
      </c>
      <c r="BC772" s="17">
        <v>0.113879765962525</v>
      </c>
      <c r="BD772" s="17"/>
      <c r="BE772" s="17">
        <v>0.25548972644906098</v>
      </c>
      <c r="BF772" s="17">
        <v>0.10114286049636401</v>
      </c>
      <c r="BG772" s="17"/>
      <c r="BH772" s="17">
        <v>9.1099702919998499E-2</v>
      </c>
      <c r="BI772" s="17">
        <v>0.117794710949943</v>
      </c>
      <c r="BJ772" s="17"/>
      <c r="BK772" s="17">
        <v>0.119439806846345</v>
      </c>
      <c r="BL772" s="17">
        <v>0.11574554033838599</v>
      </c>
      <c r="BM772" s="17"/>
      <c r="BN772" s="17">
        <v>0.110214429086801</v>
      </c>
      <c r="BO772" s="17">
        <v>0.11615657705157199</v>
      </c>
      <c r="BP772" s="17"/>
      <c r="BQ772" s="17">
        <v>5.7244935757988002E-2</v>
      </c>
      <c r="BR772" s="17">
        <v>0.118917478643754</v>
      </c>
      <c r="BS772" s="17"/>
      <c r="BT772" s="17">
        <v>7.6010970340008394E-2</v>
      </c>
      <c r="BU772" s="17">
        <v>0.120193219743014</v>
      </c>
      <c r="BV772" s="17"/>
      <c r="BW772" s="17">
        <v>7.5558845331349905E-2</v>
      </c>
      <c r="BX772" s="17">
        <v>0.198984588179968</v>
      </c>
      <c r="BY772" s="17"/>
      <c r="BZ772" s="17">
        <v>7.5558845331349905E-2</v>
      </c>
      <c r="CA772" s="17">
        <v>0.198984588179968</v>
      </c>
    </row>
    <row r="773" spans="2:79" x14ac:dyDescent="0.25">
      <c r="B773" t="s">
        <v>340</v>
      </c>
      <c r="C773" s="17">
        <v>2.0971385141322098E-2</v>
      </c>
      <c r="D773" s="17">
        <v>8.0737195262879202E-2</v>
      </c>
      <c r="E773" s="17">
        <v>2.05069904038515E-2</v>
      </c>
      <c r="F773" s="17">
        <v>7.28064066845939E-3</v>
      </c>
      <c r="G773" s="17">
        <v>1.9847934206519102E-2</v>
      </c>
      <c r="H773" s="17">
        <v>2.10748501483785E-2</v>
      </c>
      <c r="I773" s="17">
        <v>0</v>
      </c>
      <c r="J773" s="17">
        <v>1.3019537618170899E-2</v>
      </c>
      <c r="K773" s="17">
        <v>4.6222893299552401E-3</v>
      </c>
      <c r="L773" s="17">
        <v>3.56792633153323E-3</v>
      </c>
      <c r="M773" s="17"/>
      <c r="N773" s="17">
        <v>2.18823011932569E-2</v>
      </c>
      <c r="O773" s="17">
        <v>1.50471453059544E-2</v>
      </c>
      <c r="P773" s="17">
        <v>9.6797457722475801E-3</v>
      </c>
      <c r="Q773" s="17">
        <v>6.7105765211271703E-3</v>
      </c>
      <c r="R773" s="17"/>
      <c r="S773" s="17">
        <v>3.0304004295796699E-2</v>
      </c>
      <c r="T773" s="17">
        <v>2.7248061350926799E-2</v>
      </c>
      <c r="U773" s="17">
        <v>2.4253287135356199E-3</v>
      </c>
      <c r="V773" s="17">
        <v>2.6154761873809999E-2</v>
      </c>
      <c r="W773" s="17">
        <v>3.5749886822184699E-4</v>
      </c>
      <c r="X773" s="17">
        <v>2.7925344603502E-2</v>
      </c>
      <c r="Y773" s="17">
        <v>3.7062199632662998E-3</v>
      </c>
      <c r="Z773" s="17"/>
      <c r="AA773" s="17">
        <v>1.00473370347467E-2</v>
      </c>
      <c r="AB773" s="17">
        <v>4.3760194914369097E-2</v>
      </c>
      <c r="AC773" s="17"/>
      <c r="AD773" s="17">
        <v>1.3589771175715601E-2</v>
      </c>
      <c r="AE773" s="17">
        <v>4.9549376644913404E-4</v>
      </c>
      <c r="AF773" s="17">
        <v>9.0421305348407591E-3</v>
      </c>
      <c r="AG773" s="17"/>
      <c r="AH773" s="17">
        <v>6.5845615667277195E-4</v>
      </c>
      <c r="AI773" s="17">
        <v>2.2716559593214301E-2</v>
      </c>
      <c r="AJ773" s="17"/>
      <c r="AK773" s="17">
        <v>2.9630250256302799E-2</v>
      </c>
      <c r="AL773" s="17">
        <v>1.53163870338421E-2</v>
      </c>
      <c r="AM773" s="17"/>
      <c r="AN773" s="17">
        <v>2.10309257399863E-2</v>
      </c>
      <c r="AO773" s="17">
        <v>6.7105765211271703E-3</v>
      </c>
      <c r="AP773" s="17"/>
      <c r="AQ773" s="17">
        <v>1.49403410471802E-2</v>
      </c>
      <c r="AR773" s="17">
        <v>2.3605705064034799E-2</v>
      </c>
      <c r="AS773" s="17"/>
      <c r="AT773" s="17">
        <v>4.5294165629261501E-2</v>
      </c>
      <c r="AU773" s="17">
        <v>1.8488378965598899E-2</v>
      </c>
      <c r="AV773" s="17">
        <v>1.6941036447062501E-2</v>
      </c>
      <c r="AW773" s="17">
        <v>2.9117195102403599E-5</v>
      </c>
      <c r="AX773" s="17"/>
      <c r="AY773" s="17">
        <v>6.5576243607224603E-3</v>
      </c>
      <c r="AZ773" s="17">
        <v>2.3864910802121199E-2</v>
      </c>
      <c r="BA773" s="17"/>
      <c r="BB773" s="17">
        <v>4.6423420014362199E-3</v>
      </c>
      <c r="BC773" s="17">
        <v>2.4772553978407202E-2</v>
      </c>
      <c r="BD773" s="17"/>
      <c r="BE773" s="17">
        <v>5.04644227476913E-2</v>
      </c>
      <c r="BF773" s="17">
        <v>1.7828495059290399E-2</v>
      </c>
      <c r="BG773" s="17"/>
      <c r="BH773" s="17">
        <v>4.4202077973322102E-4</v>
      </c>
      <c r="BI773" s="17">
        <v>2.2445135637098001E-2</v>
      </c>
      <c r="BJ773" s="17"/>
      <c r="BK773" s="17">
        <v>2.3531481693468598E-2</v>
      </c>
      <c r="BL773" s="17">
        <v>2.0776635135738301E-2</v>
      </c>
      <c r="BM773" s="17"/>
      <c r="BN773" s="17">
        <v>1.6223044230688499E-4</v>
      </c>
      <c r="BO773" s="17">
        <v>2.1509824500105201E-2</v>
      </c>
      <c r="BP773" s="17"/>
      <c r="BQ773" s="17">
        <v>6.6895012408131702E-4</v>
      </c>
      <c r="BR773" s="17">
        <v>2.19770708446545E-2</v>
      </c>
      <c r="BS773" s="17"/>
      <c r="BT773" s="17">
        <v>4.2454397980498902E-2</v>
      </c>
      <c r="BU773" s="17">
        <v>1.8722669418428001E-2</v>
      </c>
      <c r="BV773" s="17"/>
      <c r="BW773" s="17">
        <v>1.00688307226901E-2</v>
      </c>
      <c r="BX773" s="17">
        <v>4.3337735718378102E-2</v>
      </c>
      <c r="BY773" s="17"/>
      <c r="BZ773" s="17">
        <v>1.00688307226901E-2</v>
      </c>
      <c r="CA773" s="17">
        <v>4.3337735718378102E-2</v>
      </c>
    </row>
    <row r="774" spans="2:79" x14ac:dyDescent="0.25">
      <c r="B774" t="s">
        <v>103</v>
      </c>
      <c r="C774" s="17">
        <v>6.2762039159436397E-3</v>
      </c>
      <c r="D774" s="17">
        <v>4.4009003232151598E-5</v>
      </c>
      <c r="E774" s="17">
        <v>1.1583078667097501E-2</v>
      </c>
      <c r="F774" s="17">
        <v>1.88372040322916E-4</v>
      </c>
      <c r="G774" s="17">
        <v>1.2149074009576001E-2</v>
      </c>
      <c r="H774" s="17">
        <v>9.9939624976868296E-3</v>
      </c>
      <c r="I774" s="17">
        <v>5.9724800050718195E-4</v>
      </c>
      <c r="J774" s="17">
        <v>1.30278853941683E-3</v>
      </c>
      <c r="K774" s="17">
        <v>1.68201069900482E-3</v>
      </c>
      <c r="L774" s="17">
        <v>2.9364330127383799E-2</v>
      </c>
      <c r="M774" s="17"/>
      <c r="N774" s="17">
        <v>6.4271606365396798E-3</v>
      </c>
      <c r="O774" s="17">
        <v>4.7844475974715001E-3</v>
      </c>
      <c r="P774" s="17">
        <v>5.5522257136370696E-3</v>
      </c>
      <c r="Q774" s="17">
        <v>1.0193665414129E-2</v>
      </c>
      <c r="R774" s="17"/>
      <c r="S774" s="17">
        <v>0</v>
      </c>
      <c r="T774" s="17">
        <v>1.3800595612806801E-2</v>
      </c>
      <c r="U774" s="17">
        <v>2.6294788610206199E-5</v>
      </c>
      <c r="V774" s="17">
        <v>2.9312081802815499E-3</v>
      </c>
      <c r="W774" s="17">
        <v>4.49135482865529E-4</v>
      </c>
      <c r="X774" s="17">
        <v>1.3190788901595699E-2</v>
      </c>
      <c r="Y774" s="17">
        <v>2.1909521425885301E-5</v>
      </c>
      <c r="Z774" s="17"/>
      <c r="AA774" s="17">
        <v>3.9797991023870303E-3</v>
      </c>
      <c r="AB774" s="17">
        <v>1.10667661642507E-2</v>
      </c>
      <c r="AC774" s="17"/>
      <c r="AD774" s="17">
        <v>1.3686521599240799E-2</v>
      </c>
      <c r="AE774" s="17">
        <v>1.2781410342025299E-3</v>
      </c>
      <c r="AF774" s="17">
        <v>2.1000339991615999E-5</v>
      </c>
      <c r="AG774" s="17"/>
      <c r="AH774" s="17">
        <v>1.4648910234778701E-3</v>
      </c>
      <c r="AI774" s="17">
        <v>6.6895652951093898E-3</v>
      </c>
      <c r="AJ774" s="17"/>
      <c r="AK774" s="17">
        <v>5.6228248888671398E-3</v>
      </c>
      <c r="AL774" s="17">
        <v>6.7029177072454801E-3</v>
      </c>
      <c r="AM774" s="17"/>
      <c r="AN774" s="17">
        <v>6.25984804096781E-3</v>
      </c>
      <c r="AO774" s="17">
        <v>1.0193665414129E-2</v>
      </c>
      <c r="AP774" s="17"/>
      <c r="AQ774" s="17">
        <v>3.5737655350571102E-3</v>
      </c>
      <c r="AR774" s="17">
        <v>7.45661101553486E-3</v>
      </c>
      <c r="AS774" s="17"/>
      <c r="AT774" s="17">
        <v>1.8880580433459999E-4</v>
      </c>
      <c r="AU774" s="17">
        <v>1.38696791519363E-2</v>
      </c>
      <c r="AV774" s="17">
        <v>7.6719617384998003E-4</v>
      </c>
      <c r="AW774" s="17">
        <v>9.0810216329674307E-6</v>
      </c>
      <c r="AX774" s="17"/>
      <c r="AY774" s="17">
        <v>2.8711354317759999E-4</v>
      </c>
      <c r="AZ774" s="17">
        <v>7.47849851082605E-3</v>
      </c>
      <c r="BA774" s="17"/>
      <c r="BB774" s="17">
        <v>8.5931809538294796E-3</v>
      </c>
      <c r="BC774" s="17">
        <v>5.7368446382930899E-3</v>
      </c>
      <c r="BD774" s="17"/>
      <c r="BE774" s="17">
        <v>2.4998101653945799E-4</v>
      </c>
      <c r="BF774" s="17">
        <v>6.9183811116408202E-3</v>
      </c>
      <c r="BG774" s="17"/>
      <c r="BH774" s="17">
        <v>4.6889321756921201E-4</v>
      </c>
      <c r="BI774" s="17">
        <v>6.6930958795773203E-3</v>
      </c>
      <c r="BJ774" s="17"/>
      <c r="BK774" s="17">
        <v>2.3554096550001399E-4</v>
      </c>
      <c r="BL774" s="17">
        <v>6.7357253126434299E-3</v>
      </c>
      <c r="BM774" s="17"/>
      <c r="BN774" s="17">
        <v>1.04462090885931E-4</v>
      </c>
      <c r="BO774" s="17">
        <v>6.4358984714853896E-3</v>
      </c>
      <c r="BP774" s="17"/>
      <c r="BQ774" s="17">
        <v>1.7138777562344599E-2</v>
      </c>
      <c r="BR774" s="17">
        <v>5.7381238773520403E-3</v>
      </c>
      <c r="BS774" s="17"/>
      <c r="BT774" s="17">
        <v>1.27250770643945E-2</v>
      </c>
      <c r="BU774" s="17">
        <v>5.6011737163886898E-3</v>
      </c>
      <c r="BV774" s="17"/>
      <c r="BW774" s="17">
        <v>3.9706884722644099E-3</v>
      </c>
      <c r="BX774" s="17">
        <v>1.10059181364957E-2</v>
      </c>
      <c r="BY774" s="17"/>
      <c r="BZ774" s="17">
        <v>3.9706884722644099E-3</v>
      </c>
      <c r="CA774" s="17">
        <v>1.10059181364957E-2</v>
      </c>
    </row>
    <row r="775" spans="2:79" x14ac:dyDescent="0.25">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c r="AN775" s="17"/>
      <c r="AO775" s="17"/>
      <c r="AP775" s="17"/>
      <c r="AQ775" s="17"/>
      <c r="AR775" s="17"/>
      <c r="AS775" s="17"/>
      <c r="AT775" s="17"/>
      <c r="AU775" s="17"/>
      <c r="AV775" s="17"/>
      <c r="AW775" s="17"/>
      <c r="AX775" s="17"/>
      <c r="AY775" s="17"/>
      <c r="AZ775" s="17"/>
      <c r="BA775" s="17"/>
      <c r="BB775" s="17"/>
      <c r="BC775" s="17"/>
      <c r="BD775" s="17"/>
      <c r="BE775" s="17"/>
      <c r="BF775" s="17"/>
      <c r="BG775" s="17"/>
      <c r="BH775" s="17"/>
      <c r="BI775" s="17"/>
      <c r="BJ775" s="17"/>
      <c r="BK775" s="17"/>
      <c r="BL775" s="17"/>
      <c r="BM775" s="17"/>
      <c r="BN775" s="17"/>
      <c r="BO775" s="17"/>
      <c r="BP775" s="17"/>
      <c r="BQ775" s="17"/>
      <c r="BR775" s="17"/>
      <c r="BS775" s="17"/>
      <c r="BT775" s="17"/>
      <c r="BU775" s="17"/>
      <c r="BV775" s="17"/>
      <c r="BW775" s="17"/>
      <c r="BX775" s="17"/>
      <c r="BY775" s="17"/>
      <c r="BZ775" s="17"/>
      <c r="CA775" s="17"/>
    </row>
    <row r="776" spans="2:79" x14ac:dyDescent="0.25">
      <c r="B776" s="6" t="s">
        <v>358</v>
      </c>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c r="AN776" s="17"/>
      <c r="AO776" s="17"/>
      <c r="AP776" s="17"/>
      <c r="AQ776" s="17"/>
      <c r="AR776" s="17"/>
      <c r="AS776" s="17"/>
      <c r="AT776" s="17"/>
      <c r="AU776" s="17"/>
      <c r="AV776" s="17"/>
      <c r="AW776" s="17"/>
      <c r="AX776" s="17"/>
      <c r="AY776" s="17"/>
      <c r="AZ776" s="17"/>
      <c r="BA776" s="17"/>
      <c r="BB776" s="17"/>
      <c r="BC776" s="17"/>
      <c r="BD776" s="17"/>
      <c r="BE776" s="17"/>
      <c r="BF776" s="17"/>
      <c r="BG776" s="17"/>
      <c r="BH776" s="17"/>
      <c r="BI776" s="17"/>
      <c r="BJ776" s="17"/>
      <c r="BK776" s="17"/>
      <c r="BL776" s="17"/>
      <c r="BM776" s="17"/>
      <c r="BN776" s="17"/>
      <c r="BO776" s="17"/>
      <c r="BP776" s="17"/>
      <c r="BQ776" s="17"/>
      <c r="BR776" s="17"/>
      <c r="BS776" s="17"/>
      <c r="BT776" s="17"/>
      <c r="BU776" s="17"/>
      <c r="BV776" s="17"/>
      <c r="BW776" s="17"/>
      <c r="BX776" s="17"/>
      <c r="BY776" s="17"/>
      <c r="BZ776" s="17"/>
      <c r="CA776" s="17"/>
    </row>
    <row r="777" spans="2:79" x14ac:dyDescent="0.25">
      <c r="B777" s="24" t="s">
        <v>699</v>
      </c>
      <c r="C777" s="17" t="s">
        <v>342</v>
      </c>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c r="AR777" s="17"/>
      <c r="AS777" s="17"/>
      <c r="AT777" s="17"/>
      <c r="AU777" s="17"/>
      <c r="AV777" s="17"/>
      <c r="AW777" s="17"/>
      <c r="AX777" s="17"/>
      <c r="AY777" s="17"/>
      <c r="AZ777" s="17"/>
      <c r="BA777" s="17"/>
      <c r="BB777" s="17"/>
      <c r="BC777" s="17"/>
      <c r="BD777" s="17"/>
      <c r="BE777" s="17"/>
      <c r="BF777" s="17"/>
      <c r="BG777" s="17"/>
      <c r="BH777" s="17"/>
      <c r="BI777" s="17"/>
      <c r="BJ777" s="17"/>
      <c r="BK777" s="17"/>
      <c r="BL777" s="17"/>
      <c r="BM777" s="17"/>
      <c r="BN777" s="17"/>
      <c r="BO777" s="17"/>
      <c r="BP777" s="17"/>
      <c r="BQ777" s="17"/>
      <c r="BR777" s="17"/>
      <c r="BS777" s="17"/>
      <c r="BT777" s="17"/>
      <c r="BU777" s="17"/>
      <c r="BV777" s="17"/>
      <c r="BW777" s="17"/>
      <c r="BX777" s="17"/>
      <c r="BY777" s="17"/>
      <c r="BZ777" s="17"/>
      <c r="CA777" s="17"/>
    </row>
    <row r="778" spans="2:79" x14ac:dyDescent="0.25">
      <c r="B778" t="s">
        <v>337</v>
      </c>
      <c r="C778" s="17">
        <v>0.321418112866795</v>
      </c>
      <c r="D778" s="17">
        <v>0.53828062328381898</v>
      </c>
      <c r="E778" s="17">
        <v>0.20586676114986299</v>
      </c>
      <c r="F778" s="17">
        <v>0.2675389970857</v>
      </c>
      <c r="G778" s="17">
        <v>0.21806177374541899</v>
      </c>
      <c r="H778" s="17">
        <v>0.217524805081592</v>
      </c>
      <c r="I778" s="17">
        <v>0.36706957702107001</v>
      </c>
      <c r="J778" s="17">
        <v>0.38340055776385101</v>
      </c>
      <c r="K778" s="17">
        <v>0.38254301353265702</v>
      </c>
      <c r="L778" s="17">
        <v>0.29029641186292798</v>
      </c>
      <c r="M778" s="17"/>
      <c r="N778" s="17">
        <v>0.31565335025151298</v>
      </c>
      <c r="O778" s="17">
        <v>0.32906234969946102</v>
      </c>
      <c r="P778" s="17">
        <v>0.41255399166829498</v>
      </c>
      <c r="Q778" s="17">
        <v>0.46107588603438299</v>
      </c>
      <c r="R778" s="17"/>
      <c r="S778" s="17">
        <v>0.41273782861557901</v>
      </c>
      <c r="T778" s="17">
        <v>0.34177105778801797</v>
      </c>
      <c r="U778" s="17">
        <v>0.291946119464362</v>
      </c>
      <c r="V778" s="17">
        <v>0.19151496923333799</v>
      </c>
      <c r="W778" s="17">
        <v>0.40026163547195998</v>
      </c>
      <c r="X778" s="17">
        <v>0.39123827230059599</v>
      </c>
      <c r="Y778" s="17">
        <v>0.45325377020910801</v>
      </c>
      <c r="Z778" s="17"/>
      <c r="AA778" s="17">
        <v>0.35868100414913101</v>
      </c>
      <c r="AB778" s="17">
        <v>0.227652823589826</v>
      </c>
      <c r="AC778" s="17"/>
      <c r="AD778" s="17">
        <v>0.47030112624679199</v>
      </c>
      <c r="AE778" s="17">
        <v>0.35260531689729102</v>
      </c>
      <c r="AF778" s="17">
        <v>0.30865244998868002</v>
      </c>
      <c r="AG778" s="17"/>
      <c r="AH778" s="17">
        <v>0.39005947167905097</v>
      </c>
      <c r="AI778" s="17">
        <v>0.31091358823127002</v>
      </c>
      <c r="AJ778" s="17"/>
      <c r="AK778" s="17">
        <v>0.38670666768796003</v>
      </c>
      <c r="AL778" s="17">
        <v>0.27664918645043501</v>
      </c>
      <c r="AM778" s="17"/>
      <c r="AN778" s="17">
        <v>0.32020561748854098</v>
      </c>
      <c r="AO778" s="17">
        <v>0.46107588603438299</v>
      </c>
      <c r="AP778" s="17"/>
      <c r="AQ778" s="17">
        <v>0.44061739368327402</v>
      </c>
      <c r="AR778" s="17">
        <v>0.24644204125699201</v>
      </c>
      <c r="AS778" s="17"/>
      <c r="AT778" s="17">
        <v>0.25470952754528098</v>
      </c>
      <c r="AU778" s="17">
        <v>0.31320997346401902</v>
      </c>
      <c r="AV778" s="17">
        <v>0.32054891303269301</v>
      </c>
      <c r="AW778" s="17">
        <v>0.38297124831779999</v>
      </c>
      <c r="AX778" s="17"/>
      <c r="AY778" s="17">
        <v>0.446910121631579</v>
      </c>
      <c r="AZ778" s="17">
        <v>0.28020752443209201</v>
      </c>
      <c r="BA778" s="17"/>
      <c r="BB778" s="17">
        <v>0.44447246838074</v>
      </c>
      <c r="BC778" s="17">
        <v>0.29016965737872003</v>
      </c>
      <c r="BD778" s="17"/>
      <c r="BE778" s="17">
        <v>0.315112381878979</v>
      </c>
      <c r="BF778" s="17">
        <v>0.32233878098978302</v>
      </c>
      <c r="BG778" s="17"/>
      <c r="BH778" s="17">
        <v>0.31333346356268599</v>
      </c>
      <c r="BI778" s="17">
        <v>0.32243541396703002</v>
      </c>
      <c r="BJ778" s="17"/>
      <c r="BK778" s="17">
        <v>0.35047379834023501</v>
      </c>
      <c r="BL778" s="17">
        <v>0.31766528953303802</v>
      </c>
      <c r="BM778" s="17"/>
      <c r="BN778" s="17">
        <v>0.51538677205551797</v>
      </c>
      <c r="BO778" s="17">
        <v>0.31063325999462998</v>
      </c>
      <c r="BP778" s="17"/>
      <c r="BQ778" s="17">
        <v>0.56455163902402805</v>
      </c>
      <c r="BR778" s="17">
        <v>0.29974486640224002</v>
      </c>
      <c r="BS778" s="17"/>
      <c r="BT778" s="17">
        <v>0.56296878033859299</v>
      </c>
      <c r="BU778" s="17">
        <v>0.29734689776467199</v>
      </c>
      <c r="BV778" s="17"/>
      <c r="BW778" s="17">
        <v>0.35727494859668102</v>
      </c>
      <c r="BX778" s="17">
        <v>0.23451496851450801</v>
      </c>
      <c r="BY778" s="17"/>
      <c r="BZ778" s="17">
        <v>0.35727494859668102</v>
      </c>
      <c r="CA778" s="17">
        <v>0.23451496851450801</v>
      </c>
    </row>
    <row r="779" spans="2:79" x14ac:dyDescent="0.25">
      <c r="B779" t="s">
        <v>338</v>
      </c>
      <c r="C779" s="17">
        <v>0.45729935198912097</v>
      </c>
      <c r="D779" s="17">
        <v>0.248508575483505</v>
      </c>
      <c r="E779" s="17">
        <v>0.47117453463519199</v>
      </c>
      <c r="F779" s="17">
        <v>0.56306242711696397</v>
      </c>
      <c r="G779" s="17">
        <v>0.46569938820982998</v>
      </c>
      <c r="H779" s="17">
        <v>0.52042562422842698</v>
      </c>
      <c r="I779" s="17">
        <v>0.50504763410270603</v>
      </c>
      <c r="J779" s="17">
        <v>0.234257253512487</v>
      </c>
      <c r="K779" s="17">
        <v>0.48232414341413699</v>
      </c>
      <c r="L779" s="17">
        <v>0.50619557988737496</v>
      </c>
      <c r="M779" s="17"/>
      <c r="N779" s="17">
        <v>0.44690241651242302</v>
      </c>
      <c r="O779" s="17">
        <v>0.52535344140861595</v>
      </c>
      <c r="P779" s="17">
        <v>0.47074037388572199</v>
      </c>
      <c r="Q779" s="17">
        <v>0.43311691046721401</v>
      </c>
      <c r="R779" s="17"/>
      <c r="S779" s="17">
        <v>0.36480858161256302</v>
      </c>
      <c r="T779" s="17">
        <v>0.55362934791794105</v>
      </c>
      <c r="U779" s="17">
        <v>0.50261027670283098</v>
      </c>
      <c r="V779" s="17">
        <v>0.52011278699155905</v>
      </c>
      <c r="W779" s="17">
        <v>0.48713051833141702</v>
      </c>
      <c r="X779" s="17">
        <v>0.38852117161654798</v>
      </c>
      <c r="Y779" s="17">
        <v>0.38467337062109702</v>
      </c>
      <c r="Z779" s="17"/>
      <c r="AA779" s="17">
        <v>0.45427795651123298</v>
      </c>
      <c r="AB779" s="17">
        <v>0.46490214423778897</v>
      </c>
      <c r="AC779" s="17"/>
      <c r="AD779" s="17">
        <v>0.38111418671153402</v>
      </c>
      <c r="AE779" s="17">
        <v>0.50889350421616597</v>
      </c>
      <c r="AF779" s="17">
        <v>0.49552370979018801</v>
      </c>
      <c r="AG779" s="17"/>
      <c r="AH779" s="17">
        <v>0.43289550711494901</v>
      </c>
      <c r="AI779" s="17">
        <v>0.461033992359272</v>
      </c>
      <c r="AJ779" s="17"/>
      <c r="AK779" s="17">
        <v>0.41989039517454302</v>
      </c>
      <c r="AL779" s="17">
        <v>0.48295099705205802</v>
      </c>
      <c r="AM779" s="17"/>
      <c r="AN779" s="17">
        <v>0.45750930162468501</v>
      </c>
      <c r="AO779" s="17">
        <v>0.43311691046721401</v>
      </c>
      <c r="AP779" s="17"/>
      <c r="AQ779" s="17">
        <v>0.403376515139166</v>
      </c>
      <c r="AR779" s="17">
        <v>0.491216691501349</v>
      </c>
      <c r="AS779" s="17"/>
      <c r="AT779" s="17">
        <v>0.42197858664882998</v>
      </c>
      <c r="AU779" s="17">
        <v>0.33554918254521998</v>
      </c>
      <c r="AV779" s="17">
        <v>0.51658579299717899</v>
      </c>
      <c r="AW779" s="17">
        <v>0.55118365104103895</v>
      </c>
      <c r="AX779" s="17"/>
      <c r="AY779" s="17">
        <v>0.38326466910323997</v>
      </c>
      <c r="AZ779" s="17">
        <v>0.48161175941916201</v>
      </c>
      <c r="BA779" s="17"/>
      <c r="BB779" s="17">
        <v>0.378607614174989</v>
      </c>
      <c r="BC779" s="17">
        <v>0.47724333345259201</v>
      </c>
      <c r="BD779" s="17"/>
      <c r="BE779" s="17">
        <v>0.339727754003947</v>
      </c>
      <c r="BF779" s="17">
        <v>0.47446539073116401</v>
      </c>
      <c r="BG779" s="17"/>
      <c r="BH779" s="17">
        <v>0.43735238398391102</v>
      </c>
      <c r="BI779" s="17">
        <v>0.459809302852141</v>
      </c>
      <c r="BJ779" s="17"/>
      <c r="BK779" s="17">
        <v>0.44015860280015701</v>
      </c>
      <c r="BL779" s="17">
        <v>0.45951324584384401</v>
      </c>
      <c r="BM779" s="17"/>
      <c r="BN779" s="17">
        <v>0.19792766157128699</v>
      </c>
      <c r="BO779" s="17">
        <v>0.47172067929045303</v>
      </c>
      <c r="BP779" s="17"/>
      <c r="BQ779" s="17">
        <v>0.37049747018391099</v>
      </c>
      <c r="BR779" s="17">
        <v>0.46503698738513299</v>
      </c>
      <c r="BS779" s="17"/>
      <c r="BT779" s="17">
        <v>0.27217078769395397</v>
      </c>
      <c r="BU779" s="17">
        <v>0.47574794308322899</v>
      </c>
      <c r="BV779" s="17"/>
      <c r="BW779" s="17">
        <v>0.45474226835729697</v>
      </c>
      <c r="BX779" s="17">
        <v>0.46349673676816999</v>
      </c>
      <c r="BY779" s="17"/>
      <c r="BZ779" s="17">
        <v>0.45474226835729697</v>
      </c>
      <c r="CA779" s="17">
        <v>0.46349673676816999</v>
      </c>
    </row>
    <row r="780" spans="2:79" x14ac:dyDescent="0.25">
      <c r="B780" t="s">
        <v>339</v>
      </c>
      <c r="C780" s="17">
        <v>0.14294942895831</v>
      </c>
      <c r="D780" s="17">
        <v>9.5760756202064395E-2</v>
      </c>
      <c r="E780" s="17">
        <v>0.23467868718569901</v>
      </c>
      <c r="F780" s="17">
        <v>0.123904527527568</v>
      </c>
      <c r="G780" s="17">
        <v>0.19489423800623401</v>
      </c>
      <c r="H780" s="17">
        <v>0.155790165634353</v>
      </c>
      <c r="I780" s="17">
        <v>8.88132910277461E-2</v>
      </c>
      <c r="J780" s="17">
        <v>0.189819153930642</v>
      </c>
      <c r="K780" s="17">
        <v>0.134760625511716</v>
      </c>
      <c r="L780" s="17">
        <v>0.19562055346746399</v>
      </c>
      <c r="M780" s="17"/>
      <c r="N780" s="17">
        <v>0.15183330470412101</v>
      </c>
      <c r="O780" s="17">
        <v>0.102036266638541</v>
      </c>
      <c r="P780" s="17">
        <v>7.9918031435166403E-2</v>
      </c>
      <c r="Q780" s="17">
        <v>8.8190238342684399E-2</v>
      </c>
      <c r="R780" s="17"/>
      <c r="S780" s="17">
        <v>0.140805908579304</v>
      </c>
      <c r="T780" s="17">
        <v>9.8068190659024196E-2</v>
      </c>
      <c r="U780" s="17">
        <v>0.10805637212048499</v>
      </c>
      <c r="V780" s="17">
        <v>0.144904023669295</v>
      </c>
      <c r="W780" s="17">
        <v>0.106532007381876</v>
      </c>
      <c r="X780" s="17">
        <v>0.14090809802302301</v>
      </c>
      <c r="Y780" s="17">
        <v>0.160576226863688</v>
      </c>
      <c r="Z780" s="17"/>
      <c r="AA780" s="17">
        <v>0.13323592622602501</v>
      </c>
      <c r="AB780" s="17">
        <v>0.16739169208503499</v>
      </c>
      <c r="AC780" s="17"/>
      <c r="AD780" s="17">
        <v>0.119922794311558</v>
      </c>
      <c r="AE780" s="17">
        <v>8.4005511614603498E-2</v>
      </c>
      <c r="AF780" s="17">
        <v>0.132495039370541</v>
      </c>
      <c r="AG780" s="17"/>
      <c r="AH780" s="17">
        <v>0.148912208327066</v>
      </c>
      <c r="AI780" s="17">
        <v>0.14203691551365999</v>
      </c>
      <c r="AJ780" s="17"/>
      <c r="AK780" s="17">
        <v>0.118078204618505</v>
      </c>
      <c r="AL780" s="17">
        <v>0.16000384248306099</v>
      </c>
      <c r="AM780" s="17"/>
      <c r="AN780" s="17">
        <v>0.14342484299386599</v>
      </c>
      <c r="AO780" s="17">
        <v>8.8190238342684399E-2</v>
      </c>
      <c r="AP780" s="17"/>
      <c r="AQ780" s="17">
        <v>9.7369381416460399E-2</v>
      </c>
      <c r="AR780" s="17">
        <v>0.17161917331471699</v>
      </c>
      <c r="AS780" s="17"/>
      <c r="AT780" s="17">
        <v>0.160655842987284</v>
      </c>
      <c r="AU780" s="17">
        <v>0.21778369805040301</v>
      </c>
      <c r="AV780" s="17">
        <v>0.113713580102937</v>
      </c>
      <c r="AW780" s="17">
        <v>6.5371615481818801E-2</v>
      </c>
      <c r="AX780" s="17"/>
      <c r="AY780" s="17">
        <v>0.152420438243661</v>
      </c>
      <c r="AZ780" s="17">
        <v>0.13983922401728199</v>
      </c>
      <c r="BA780" s="17"/>
      <c r="BB780" s="17">
        <v>0.122885411396935</v>
      </c>
      <c r="BC780" s="17">
        <v>0.14806709945043001</v>
      </c>
      <c r="BD780" s="17"/>
      <c r="BE780" s="17">
        <v>0.13640740718527999</v>
      </c>
      <c r="BF780" s="17">
        <v>0.14390459671252701</v>
      </c>
      <c r="BG780" s="17"/>
      <c r="BH780" s="17">
        <v>0.13313077173557999</v>
      </c>
      <c r="BI780" s="17">
        <v>0.144184922350763</v>
      </c>
      <c r="BJ780" s="17"/>
      <c r="BK780" s="17">
        <v>0.174184194215561</v>
      </c>
      <c r="BL780" s="17">
        <v>0.13891515635479601</v>
      </c>
      <c r="BM780" s="17"/>
      <c r="BN780" s="17">
        <v>0.28648628788897801</v>
      </c>
      <c r="BO780" s="17">
        <v>0.134968634989973</v>
      </c>
      <c r="BP780" s="17"/>
      <c r="BQ780" s="17">
        <v>6.1924543544149599E-2</v>
      </c>
      <c r="BR780" s="17">
        <v>0.150172095198949</v>
      </c>
      <c r="BS780" s="17"/>
      <c r="BT780" s="17">
        <v>0.16423985783773501</v>
      </c>
      <c r="BU780" s="17">
        <v>0.14082777680749201</v>
      </c>
      <c r="BV780" s="17"/>
      <c r="BW780" s="17">
        <v>0.133772270052786</v>
      </c>
      <c r="BX780" s="17">
        <v>0.165191323673127</v>
      </c>
      <c r="BY780" s="17"/>
      <c r="BZ780" s="17">
        <v>0.133772270052786</v>
      </c>
      <c r="CA780" s="17">
        <v>0.165191323673127</v>
      </c>
    </row>
    <row r="781" spans="2:79" x14ac:dyDescent="0.25">
      <c r="B781" t="s">
        <v>340</v>
      </c>
      <c r="C781" s="17">
        <v>6.9753497593323902E-2</v>
      </c>
      <c r="D781" s="17">
        <v>9.1962894957896502E-2</v>
      </c>
      <c r="E781" s="17">
        <v>8.8280017029245206E-2</v>
      </c>
      <c r="F781" s="17">
        <v>2.9773425403970301E-2</v>
      </c>
      <c r="G781" s="17">
        <v>0.120681247096824</v>
      </c>
      <c r="H781" s="17">
        <v>0.10167960950642101</v>
      </c>
      <c r="I781" s="17">
        <v>3.5820402152858803E-2</v>
      </c>
      <c r="J781" s="17">
        <v>0.191466555109022</v>
      </c>
      <c r="K781" s="17">
        <v>1.8628082810865E-4</v>
      </c>
      <c r="L781" s="17">
        <v>2.5268993375216999E-4</v>
      </c>
      <c r="M781" s="17"/>
      <c r="N781" s="17">
        <v>7.7674633464939302E-2</v>
      </c>
      <c r="O781" s="17">
        <v>2.9638717354520699E-2</v>
      </c>
      <c r="P781" s="17">
        <v>3.2561881652612597E-2</v>
      </c>
      <c r="Q781" s="17">
        <v>9.1746049449223394E-3</v>
      </c>
      <c r="R781" s="17"/>
      <c r="S781" s="17">
        <v>6.7619994756126595E-2</v>
      </c>
      <c r="T781" s="17">
        <v>1.13497287712019E-3</v>
      </c>
      <c r="U781" s="17">
        <v>9.7354909175546095E-2</v>
      </c>
      <c r="V781" s="17">
        <v>0.12851939532989901</v>
      </c>
      <c r="W781" s="17">
        <v>2.1198639634929699E-3</v>
      </c>
      <c r="X781" s="17">
        <v>7.6322182054255602E-2</v>
      </c>
      <c r="Y781" s="17">
        <v>1.32712462650221E-3</v>
      </c>
      <c r="Z781" s="17"/>
      <c r="AA781" s="17">
        <v>4.1836867330017902E-2</v>
      </c>
      <c r="AB781" s="17">
        <v>0.14000062072834099</v>
      </c>
      <c r="AC781" s="17"/>
      <c r="AD781" s="17">
        <v>2.83751231233649E-2</v>
      </c>
      <c r="AE781" s="17">
        <v>4.8992464231893303E-2</v>
      </c>
      <c r="AF781" s="17">
        <v>4.9848939033757797E-2</v>
      </c>
      <c r="AG781" s="17"/>
      <c r="AH781" s="17">
        <v>2.3163709076820801E-2</v>
      </c>
      <c r="AI781" s="17">
        <v>7.6883362003118794E-2</v>
      </c>
      <c r="AJ781" s="17"/>
      <c r="AK781" s="17">
        <v>7.5311005681301696E-2</v>
      </c>
      <c r="AL781" s="17">
        <v>6.5942666256491395E-2</v>
      </c>
      <c r="AM781" s="17"/>
      <c r="AN781" s="17">
        <v>7.0279437723184998E-2</v>
      </c>
      <c r="AO781" s="17">
        <v>9.1746049449223394E-3</v>
      </c>
      <c r="AP781" s="17"/>
      <c r="AQ781" s="17">
        <v>5.6015599564408401E-2</v>
      </c>
      <c r="AR781" s="17">
        <v>7.8394603641354102E-2</v>
      </c>
      <c r="AS781" s="17"/>
      <c r="AT781" s="17">
        <v>0.15888425306207399</v>
      </c>
      <c r="AU781" s="17">
        <v>0.109632866209855</v>
      </c>
      <c r="AV781" s="17">
        <v>4.7093007854650003E-2</v>
      </c>
      <c r="AW781" s="17">
        <v>3.4865696974104601E-4</v>
      </c>
      <c r="AX781" s="17"/>
      <c r="AY781" s="17">
        <v>1.33612075230714E-2</v>
      </c>
      <c r="AZ781" s="17">
        <v>8.8272282015138703E-2</v>
      </c>
      <c r="BA781" s="17"/>
      <c r="BB781" s="17">
        <v>5.4011581075014498E-2</v>
      </c>
      <c r="BC781" s="17">
        <v>7.3763835146720497E-2</v>
      </c>
      <c r="BD781" s="17"/>
      <c r="BE781" s="17">
        <v>0.20825877409492899</v>
      </c>
      <c r="BF781" s="17">
        <v>4.9531037550689098E-2</v>
      </c>
      <c r="BG781" s="17"/>
      <c r="BH781" s="17">
        <v>0.11574687195696901</v>
      </c>
      <c r="BI781" s="17">
        <v>6.3966096237534298E-2</v>
      </c>
      <c r="BJ781" s="17"/>
      <c r="BK781" s="17">
        <v>3.4872005804195402E-2</v>
      </c>
      <c r="BL781" s="17">
        <v>7.4258780265871599E-2</v>
      </c>
      <c r="BM781" s="17"/>
      <c r="BN781" s="17">
        <v>9.3268994503296001E-5</v>
      </c>
      <c r="BO781" s="17">
        <v>7.3626676485325601E-2</v>
      </c>
      <c r="BP781" s="17"/>
      <c r="BQ781" s="17">
        <v>3.0263472479118E-3</v>
      </c>
      <c r="BR781" s="17">
        <v>7.5701644680115296E-2</v>
      </c>
      <c r="BS781" s="17"/>
      <c r="BT781" s="17">
        <v>6.2057412971844197E-4</v>
      </c>
      <c r="BU781" s="17">
        <v>7.6642791209228595E-2</v>
      </c>
      <c r="BV781" s="17"/>
      <c r="BW781" s="17">
        <v>4.2193545746431901E-2</v>
      </c>
      <c r="BX781" s="17">
        <v>0.136548194474406</v>
      </c>
      <c r="BY781" s="17"/>
      <c r="BZ781" s="17">
        <v>4.2193545746431901E-2</v>
      </c>
      <c r="CA781" s="17">
        <v>0.136548194474406</v>
      </c>
    </row>
    <row r="782" spans="2:79" x14ac:dyDescent="0.25">
      <c r="B782" t="s">
        <v>103</v>
      </c>
      <c r="C782" s="17">
        <v>8.5796085924502007E-3</v>
      </c>
      <c r="D782" s="17">
        <v>2.5487150072715799E-2</v>
      </c>
      <c r="E782" s="17">
        <v>0</v>
      </c>
      <c r="F782" s="17">
        <v>1.5720622865798398E-2</v>
      </c>
      <c r="G782" s="17">
        <v>6.6335294169266295E-4</v>
      </c>
      <c r="H782" s="17">
        <v>4.5797955492060602E-3</v>
      </c>
      <c r="I782" s="17">
        <v>3.2490956956195702E-3</v>
      </c>
      <c r="J782" s="17">
        <v>1.0564796839973101E-3</v>
      </c>
      <c r="K782" s="17">
        <v>1.8593671338122401E-4</v>
      </c>
      <c r="L782" s="17">
        <v>7.63476484848129E-3</v>
      </c>
      <c r="M782" s="17"/>
      <c r="N782" s="17">
        <v>7.9362950670040407E-3</v>
      </c>
      <c r="O782" s="17">
        <v>1.39092248988611E-2</v>
      </c>
      <c r="P782" s="17">
        <v>4.22572135820359E-3</v>
      </c>
      <c r="Q782" s="17">
        <v>8.4423602107960502E-3</v>
      </c>
      <c r="R782" s="17"/>
      <c r="S782" s="17">
        <v>1.40276864364274E-2</v>
      </c>
      <c r="T782" s="17">
        <v>5.3964307578970201E-3</v>
      </c>
      <c r="U782" s="17">
        <v>3.2322536776586802E-5</v>
      </c>
      <c r="V782" s="17">
        <v>1.49488247759091E-2</v>
      </c>
      <c r="W782" s="17">
        <v>3.9559748512542998E-3</v>
      </c>
      <c r="X782" s="17">
        <v>3.0102760055772801E-3</v>
      </c>
      <c r="Y782" s="17">
        <v>1.6950767960457699E-4</v>
      </c>
      <c r="Z782" s="17"/>
      <c r="AA782" s="17">
        <v>1.19682457835935E-2</v>
      </c>
      <c r="AB782" s="17">
        <v>5.2719359008954897E-5</v>
      </c>
      <c r="AC782" s="17"/>
      <c r="AD782" s="17">
        <v>2.8676960675082702E-4</v>
      </c>
      <c r="AE782" s="17">
        <v>5.5032030400464704E-3</v>
      </c>
      <c r="AF782" s="17">
        <v>1.3479861816832899E-2</v>
      </c>
      <c r="AG782" s="17"/>
      <c r="AH782" s="17">
        <v>4.9691038021134103E-3</v>
      </c>
      <c r="AI782" s="17">
        <v>9.1321418926796696E-3</v>
      </c>
      <c r="AJ782" s="17"/>
      <c r="AK782" s="17">
        <v>1.37268376901931E-5</v>
      </c>
      <c r="AL782" s="17">
        <v>1.4453307757954901E-2</v>
      </c>
      <c r="AM782" s="17"/>
      <c r="AN782" s="17">
        <v>8.5808001697226608E-3</v>
      </c>
      <c r="AO782" s="17">
        <v>8.4423602107960502E-3</v>
      </c>
      <c r="AP782" s="17"/>
      <c r="AQ782" s="17">
        <v>2.6211101966910999E-3</v>
      </c>
      <c r="AR782" s="17">
        <v>1.2327490285588501E-2</v>
      </c>
      <c r="AS782" s="17"/>
      <c r="AT782" s="17">
        <v>3.7717897565304401E-3</v>
      </c>
      <c r="AU782" s="17">
        <v>2.3824279730503599E-2</v>
      </c>
      <c r="AV782" s="17">
        <v>2.0587060125410602E-3</v>
      </c>
      <c r="AW782" s="17">
        <v>1.24828189600955E-4</v>
      </c>
      <c r="AX782" s="17"/>
      <c r="AY782" s="17">
        <v>4.0435634984487996E-3</v>
      </c>
      <c r="AZ782" s="17">
        <v>1.0069210116325099E-2</v>
      </c>
      <c r="BA782" s="17"/>
      <c r="BB782" s="17">
        <v>2.2924972322325701E-5</v>
      </c>
      <c r="BC782" s="17">
        <v>1.0756074571537501E-2</v>
      </c>
      <c r="BD782" s="17"/>
      <c r="BE782" s="17">
        <v>4.9368283686395103E-4</v>
      </c>
      <c r="BF782" s="17">
        <v>9.7601940158377302E-3</v>
      </c>
      <c r="BG782" s="17"/>
      <c r="BH782" s="17">
        <v>4.3650876085414098E-4</v>
      </c>
      <c r="BI782" s="17">
        <v>9.60426459253182E-3</v>
      </c>
      <c r="BJ782" s="17"/>
      <c r="BK782" s="17">
        <v>3.1139883985147699E-4</v>
      </c>
      <c r="BL782" s="17">
        <v>9.6475280024504104E-3</v>
      </c>
      <c r="BM782" s="17"/>
      <c r="BN782" s="17">
        <v>1.06009489713251E-4</v>
      </c>
      <c r="BO782" s="17">
        <v>9.0507492396194392E-3</v>
      </c>
      <c r="BP782" s="17"/>
      <c r="BQ782" s="17">
        <v>0</v>
      </c>
      <c r="BR782" s="17">
        <v>9.3444063335619207E-3</v>
      </c>
      <c r="BS782" s="17"/>
      <c r="BT782" s="17">
        <v>0</v>
      </c>
      <c r="BU782" s="17">
        <v>9.4345911353777498E-3</v>
      </c>
      <c r="BV782" s="17"/>
      <c r="BW782" s="17">
        <v>1.20169672468038E-2</v>
      </c>
      <c r="BX782" s="17">
        <v>2.4877656978800002E-4</v>
      </c>
      <c r="BY782" s="17"/>
      <c r="BZ782" s="17">
        <v>1.20169672468038E-2</v>
      </c>
      <c r="CA782" s="17">
        <v>2.4877656978800002E-4</v>
      </c>
    </row>
    <row r="783" spans="2:79" x14ac:dyDescent="0.25">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c r="AR783" s="17"/>
      <c r="AS783" s="17"/>
      <c r="AT783" s="17"/>
      <c r="AU783" s="17"/>
      <c r="AV783" s="17"/>
      <c r="AW783" s="17"/>
      <c r="AX783" s="17"/>
      <c r="AY783" s="17"/>
      <c r="AZ783" s="17"/>
      <c r="BA783" s="17"/>
      <c r="BB783" s="17"/>
      <c r="BC783" s="17"/>
      <c r="BD783" s="17"/>
      <c r="BE783" s="17"/>
      <c r="BF783" s="17"/>
      <c r="BG783" s="17"/>
      <c r="BH783" s="17"/>
      <c r="BI783" s="17"/>
      <c r="BJ783" s="17"/>
      <c r="BK783" s="17"/>
      <c r="BL783" s="17"/>
      <c r="BM783" s="17"/>
      <c r="BN783" s="17"/>
      <c r="BO783" s="17"/>
      <c r="BP783" s="17"/>
      <c r="BQ783" s="17"/>
      <c r="BR783" s="17"/>
      <c r="BS783" s="17"/>
      <c r="BT783" s="17"/>
      <c r="BU783" s="17"/>
      <c r="BV783" s="17"/>
      <c r="BW783" s="17"/>
      <c r="BX783" s="17"/>
      <c r="BY783" s="17"/>
      <c r="BZ783" s="17"/>
      <c r="CA783" s="17"/>
    </row>
    <row r="784" spans="2:79" x14ac:dyDescent="0.25">
      <c r="B784" s="6" t="s">
        <v>359</v>
      </c>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c r="AR784" s="17"/>
      <c r="AS784" s="17"/>
      <c r="AT784" s="17"/>
      <c r="AU784" s="17"/>
      <c r="AV784" s="17"/>
      <c r="AW784" s="17"/>
      <c r="AX784" s="17"/>
      <c r="AY784" s="17"/>
      <c r="AZ784" s="17"/>
      <c r="BA784" s="17"/>
      <c r="BB784" s="17"/>
      <c r="BC784" s="17"/>
      <c r="BD784" s="17"/>
      <c r="BE784" s="17"/>
      <c r="BF784" s="17"/>
      <c r="BG784" s="17"/>
      <c r="BH784" s="17"/>
      <c r="BI784" s="17"/>
      <c r="BJ784" s="17"/>
      <c r="BK784" s="17"/>
      <c r="BL784" s="17"/>
      <c r="BM784" s="17"/>
      <c r="BN784" s="17"/>
      <c r="BO784" s="17"/>
      <c r="BP784" s="17"/>
      <c r="BQ784" s="17"/>
      <c r="BR784" s="17"/>
      <c r="BS784" s="17"/>
      <c r="BT784" s="17"/>
      <c r="BU784" s="17"/>
      <c r="BV784" s="17"/>
      <c r="BW784" s="17"/>
      <c r="BX784" s="17"/>
      <c r="BY784" s="17"/>
      <c r="BZ784" s="17"/>
      <c r="CA784" s="17"/>
    </row>
    <row r="785" spans="2:79" x14ac:dyDescent="0.25">
      <c r="B785" s="24" t="s">
        <v>700</v>
      </c>
      <c r="C785" s="17" t="s">
        <v>342</v>
      </c>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c r="AW785" s="17"/>
      <c r="AX785" s="17"/>
      <c r="AY785" s="17"/>
      <c r="AZ785" s="17"/>
      <c r="BA785" s="17"/>
      <c r="BB785" s="17"/>
      <c r="BC785" s="17"/>
      <c r="BD785" s="17"/>
      <c r="BE785" s="17"/>
      <c r="BF785" s="17"/>
      <c r="BG785" s="17"/>
      <c r="BH785" s="17"/>
      <c r="BI785" s="17"/>
      <c r="BJ785" s="17"/>
      <c r="BK785" s="17"/>
      <c r="BL785" s="17"/>
      <c r="BM785" s="17"/>
      <c r="BN785" s="17"/>
      <c r="BO785" s="17"/>
      <c r="BP785" s="17"/>
      <c r="BQ785" s="17"/>
      <c r="BR785" s="17"/>
      <c r="BS785" s="17"/>
      <c r="BT785" s="17"/>
      <c r="BU785" s="17"/>
      <c r="BV785" s="17"/>
      <c r="BW785" s="17"/>
      <c r="BX785" s="17"/>
      <c r="BY785" s="17"/>
      <c r="BZ785" s="17"/>
      <c r="CA785" s="17"/>
    </row>
    <row r="786" spans="2:79" x14ac:dyDescent="0.25">
      <c r="B786" t="s">
        <v>337</v>
      </c>
      <c r="C786" s="17">
        <v>0.311057047781929</v>
      </c>
      <c r="D786" s="17">
        <v>0.32973774814561302</v>
      </c>
      <c r="E786" s="17">
        <v>0.23425898615614199</v>
      </c>
      <c r="F786" s="17">
        <v>0.27632871959219601</v>
      </c>
      <c r="G786" s="17">
        <v>0.33605593201866502</v>
      </c>
      <c r="H786" s="17">
        <v>0.32099343976859201</v>
      </c>
      <c r="I786" s="17">
        <v>0.32309516875201</v>
      </c>
      <c r="J786" s="17">
        <v>0.55579746312179601</v>
      </c>
      <c r="K786" s="17">
        <v>0.18933603642083799</v>
      </c>
      <c r="L786" s="17">
        <v>0.477976378361747</v>
      </c>
      <c r="M786" s="17"/>
      <c r="N786" s="17">
        <v>0.304906778136255</v>
      </c>
      <c r="O786" s="17">
        <v>0.32643068736978398</v>
      </c>
      <c r="P786" s="17">
        <v>0.37573944505416401</v>
      </c>
      <c r="Q786" s="17">
        <v>0.48037733103779801</v>
      </c>
      <c r="R786" s="17"/>
      <c r="S786" s="17">
        <v>0.37328869616134103</v>
      </c>
      <c r="T786" s="17">
        <v>0.42410911524545303</v>
      </c>
      <c r="U786" s="17">
        <v>0.17687710547899299</v>
      </c>
      <c r="V786" s="17">
        <v>0.24651388044033201</v>
      </c>
      <c r="W786" s="17">
        <v>0.35823906084205898</v>
      </c>
      <c r="X786" s="17">
        <v>0.345620887108817</v>
      </c>
      <c r="Y786" s="17">
        <v>0.33294065913883703</v>
      </c>
      <c r="Z786" s="17"/>
      <c r="AA786" s="17">
        <v>0.34172648099312602</v>
      </c>
      <c r="AB786" s="17">
        <v>0.23330822936384699</v>
      </c>
      <c r="AC786" s="17"/>
      <c r="AD786" s="17">
        <v>0.39968998689968599</v>
      </c>
      <c r="AE786" s="17">
        <v>0.338992822580725</v>
      </c>
      <c r="AF786" s="17">
        <v>0.320687132675613</v>
      </c>
      <c r="AG786" s="17"/>
      <c r="AH786" s="17">
        <v>0.36785940708943099</v>
      </c>
      <c r="AI786" s="17">
        <v>0.30335916162688698</v>
      </c>
      <c r="AJ786" s="17"/>
      <c r="AK786" s="17">
        <v>0.28829067762441801</v>
      </c>
      <c r="AL786" s="17">
        <v>0.32449125299390402</v>
      </c>
      <c r="AM786" s="17"/>
      <c r="AN786" s="17">
        <v>0.30973327945812401</v>
      </c>
      <c r="AO786" s="17">
        <v>0.48037733103779801</v>
      </c>
      <c r="AP786" s="17"/>
      <c r="AQ786" s="17">
        <v>0.40755511628754199</v>
      </c>
      <c r="AR786" s="17">
        <v>0.24957080021891201</v>
      </c>
      <c r="AS786" s="17"/>
      <c r="AT786" s="17">
        <v>0.21596944240417901</v>
      </c>
      <c r="AU786" s="17">
        <v>0.241061424981897</v>
      </c>
      <c r="AV786" s="17">
        <v>0.29240226480874099</v>
      </c>
      <c r="AW786" s="17">
        <v>0.55605570632123802</v>
      </c>
      <c r="AX786" s="17"/>
      <c r="AY786" s="17">
        <v>0.42787958836143702</v>
      </c>
      <c r="AZ786" s="17">
        <v>0.27654358205229901</v>
      </c>
      <c r="BA786" s="17"/>
      <c r="BB786" s="17">
        <v>0.27912337139585203</v>
      </c>
      <c r="BC786" s="17">
        <v>0.31951661153728</v>
      </c>
      <c r="BD786" s="17"/>
      <c r="BE786" s="17">
        <v>0.44601323433321199</v>
      </c>
      <c r="BF786" s="17">
        <v>0.29448574553096002</v>
      </c>
      <c r="BG786" s="17"/>
      <c r="BH786" s="17">
        <v>0.47928596998352102</v>
      </c>
      <c r="BI786" s="17">
        <v>0.29418735578643701</v>
      </c>
      <c r="BJ786" s="17"/>
      <c r="BK786" s="17">
        <v>0.34202265029332801</v>
      </c>
      <c r="BL786" s="17">
        <v>0.30795340019397299</v>
      </c>
      <c r="BM786" s="17"/>
      <c r="BN786" s="17">
        <v>0.43129113984214601</v>
      </c>
      <c r="BO786" s="17">
        <v>0.30606388137191298</v>
      </c>
      <c r="BP786" s="17"/>
      <c r="BQ786" s="17">
        <v>0.47046780843210201</v>
      </c>
      <c r="BR786" s="17">
        <v>0.29728095549792799</v>
      </c>
      <c r="BS786" s="17"/>
      <c r="BT786" s="17">
        <v>0.32031891784275102</v>
      </c>
      <c r="BU786" s="17">
        <v>0.30957059701047002</v>
      </c>
      <c r="BV786" s="17"/>
      <c r="BW786" s="17">
        <v>0.340322037339989</v>
      </c>
      <c r="BX786" s="17">
        <v>0.239381353039268</v>
      </c>
      <c r="BY786" s="17"/>
      <c r="BZ786" s="17">
        <v>0.340322037339989</v>
      </c>
      <c r="CA786" s="17">
        <v>0.239381353039268</v>
      </c>
    </row>
    <row r="787" spans="2:79" x14ac:dyDescent="0.25">
      <c r="B787" t="s">
        <v>338</v>
      </c>
      <c r="C787" s="17">
        <v>0.44418787303644902</v>
      </c>
      <c r="D787" s="17">
        <v>0.56392532635441395</v>
      </c>
      <c r="E787" s="17">
        <v>0.45792936309302201</v>
      </c>
      <c r="F787" s="17">
        <v>0.47048066989306098</v>
      </c>
      <c r="G787" s="17">
        <v>0.37031359919197698</v>
      </c>
      <c r="H787" s="17">
        <v>0.35573500766791399</v>
      </c>
      <c r="I787" s="17">
        <v>0.59338020175870798</v>
      </c>
      <c r="J787" s="17">
        <v>8.8966525445044506E-2</v>
      </c>
      <c r="K787" s="17">
        <v>0.37125050519244701</v>
      </c>
      <c r="L787" s="17">
        <v>6.8794442770706093E-2</v>
      </c>
      <c r="M787" s="17"/>
      <c r="N787" s="17">
        <v>0.44667980046744199</v>
      </c>
      <c r="O787" s="17">
        <v>0.42171211549906201</v>
      </c>
      <c r="P787" s="17">
        <v>0.47903861762883598</v>
      </c>
      <c r="Q787" s="17">
        <v>0.40122006442004499</v>
      </c>
      <c r="R787" s="17"/>
      <c r="S787" s="17">
        <v>0.33443656735140997</v>
      </c>
      <c r="T787" s="17">
        <v>0.47290360472322301</v>
      </c>
      <c r="U787" s="17">
        <v>0.61701868076265798</v>
      </c>
      <c r="V787" s="17">
        <v>0.56088379524975696</v>
      </c>
      <c r="W787" s="17">
        <v>0.43960110264063201</v>
      </c>
      <c r="X787" s="17">
        <v>0.366631969589157</v>
      </c>
      <c r="Y787" s="17">
        <v>0.28367004968606302</v>
      </c>
      <c r="Z787" s="17"/>
      <c r="AA787" s="17">
        <v>0.47886206981403001</v>
      </c>
      <c r="AB787" s="17">
        <v>0.35628674325395598</v>
      </c>
      <c r="AC787" s="17"/>
      <c r="AD787" s="17">
        <v>0.44669118858463802</v>
      </c>
      <c r="AE787" s="17">
        <v>0.46710510392191601</v>
      </c>
      <c r="AF787" s="17">
        <v>0.51312913253073</v>
      </c>
      <c r="AG787" s="17"/>
      <c r="AH787" s="17">
        <v>0.455078899955706</v>
      </c>
      <c r="AI787" s="17">
        <v>0.44271191523543502</v>
      </c>
      <c r="AJ787" s="17"/>
      <c r="AK787" s="17">
        <v>0.456844336358533</v>
      </c>
      <c r="AL787" s="17">
        <v>0.43671942179234102</v>
      </c>
      <c r="AM787" s="17"/>
      <c r="AN787" s="17">
        <v>0.44452380103571798</v>
      </c>
      <c r="AO787" s="17">
        <v>0.40122006442004499</v>
      </c>
      <c r="AP787" s="17"/>
      <c r="AQ787" s="17">
        <v>0.40645055112859102</v>
      </c>
      <c r="AR787" s="17">
        <v>0.46823318661759</v>
      </c>
      <c r="AS787" s="17"/>
      <c r="AT787" s="17">
        <v>0.24332753816814101</v>
      </c>
      <c r="AU787" s="17">
        <v>0.40265502366239198</v>
      </c>
      <c r="AV787" s="17">
        <v>0.52537894773452798</v>
      </c>
      <c r="AW787" s="17">
        <v>0.40649150562973002</v>
      </c>
      <c r="AX787" s="17"/>
      <c r="AY787" s="17">
        <v>0.34075165829139098</v>
      </c>
      <c r="AZ787" s="17">
        <v>0.474746549770385</v>
      </c>
      <c r="BA787" s="17"/>
      <c r="BB787" s="17">
        <v>0.51008316578474799</v>
      </c>
      <c r="BC787" s="17">
        <v>0.42674263946215701</v>
      </c>
      <c r="BD787" s="17"/>
      <c r="BE787" s="17">
        <v>0.32222695539533702</v>
      </c>
      <c r="BF787" s="17">
        <v>0.45916348312653199</v>
      </c>
      <c r="BG787" s="17"/>
      <c r="BH787" s="17">
        <v>0.32234195247311898</v>
      </c>
      <c r="BI787" s="17">
        <v>0.45640636153361402</v>
      </c>
      <c r="BJ787" s="17"/>
      <c r="BK787" s="17">
        <v>0.47677434136185798</v>
      </c>
      <c r="BL787" s="17">
        <v>0.44092176788700399</v>
      </c>
      <c r="BM787" s="17"/>
      <c r="BN787" s="17">
        <v>0.28725100449913499</v>
      </c>
      <c r="BO787" s="17">
        <v>0.45070525830585501</v>
      </c>
      <c r="BP787" s="17"/>
      <c r="BQ787" s="17">
        <v>0.37761220181060301</v>
      </c>
      <c r="BR787" s="17">
        <v>0.44994126500908599</v>
      </c>
      <c r="BS787" s="17"/>
      <c r="BT787" s="17">
        <v>0.49323310357540201</v>
      </c>
      <c r="BU787" s="17">
        <v>0.43631653384767899</v>
      </c>
      <c r="BV787" s="17"/>
      <c r="BW787" s="17">
        <v>0.47960971187910201</v>
      </c>
      <c r="BX787" s="17">
        <v>0.35743284778442402</v>
      </c>
      <c r="BY787" s="17"/>
      <c r="BZ787" s="17">
        <v>0.47960971187910201</v>
      </c>
      <c r="CA787" s="17">
        <v>0.35743284778442402</v>
      </c>
    </row>
    <row r="788" spans="2:79" x14ac:dyDescent="0.25">
      <c r="B788" t="s">
        <v>339</v>
      </c>
      <c r="C788" s="17">
        <v>0.142843225698807</v>
      </c>
      <c r="D788" s="17">
        <v>9.7797815128027599E-2</v>
      </c>
      <c r="E788" s="17">
        <v>0.175027680213557</v>
      </c>
      <c r="F788" s="17">
        <v>0.14654462113649</v>
      </c>
      <c r="G788" s="17">
        <v>0.124736473465829</v>
      </c>
      <c r="H788" s="17">
        <v>0.19350468878399199</v>
      </c>
      <c r="I788" s="17">
        <v>4.9060371152272901E-2</v>
      </c>
      <c r="J788" s="17">
        <v>0.33673557294239698</v>
      </c>
      <c r="K788" s="17">
        <v>0.212222037443143</v>
      </c>
      <c r="L788" s="17">
        <v>0.24677355485299601</v>
      </c>
      <c r="M788" s="17"/>
      <c r="N788" s="17">
        <v>0.13989558254394699</v>
      </c>
      <c r="O788" s="17">
        <v>0.176518641743485</v>
      </c>
      <c r="P788" s="17">
        <v>9.9690776045248106E-2</v>
      </c>
      <c r="Q788" s="17">
        <v>8.7452646730759295E-2</v>
      </c>
      <c r="R788" s="17"/>
      <c r="S788" s="17">
        <v>0.16884732878195699</v>
      </c>
      <c r="T788" s="17">
        <v>6.8330446744609794E-2</v>
      </c>
      <c r="U788" s="17">
        <v>0.202471293317176</v>
      </c>
      <c r="V788" s="17">
        <v>0.13481914134959</v>
      </c>
      <c r="W788" s="17">
        <v>0.116964638194028</v>
      </c>
      <c r="X788" s="17">
        <v>6.0705120113140103E-2</v>
      </c>
      <c r="Y788" s="17">
        <v>0.241021167653065</v>
      </c>
      <c r="Z788" s="17"/>
      <c r="AA788" s="17">
        <v>0.10957952573700599</v>
      </c>
      <c r="AB788" s="17">
        <v>0.22716866303031599</v>
      </c>
      <c r="AC788" s="17"/>
      <c r="AD788" s="17">
        <v>9.2501953075921795E-2</v>
      </c>
      <c r="AE788" s="17">
        <v>0.156000039993404</v>
      </c>
      <c r="AF788" s="17">
        <v>0.10439161282817</v>
      </c>
      <c r="AG788" s="17"/>
      <c r="AH788" s="17">
        <v>6.5695977382730905E-2</v>
      </c>
      <c r="AI788" s="17">
        <v>0.15329826210842101</v>
      </c>
      <c r="AJ788" s="17"/>
      <c r="AK788" s="17">
        <v>0.16399731278843399</v>
      </c>
      <c r="AL788" s="17">
        <v>0.13036041244979699</v>
      </c>
      <c r="AM788" s="17"/>
      <c r="AN788" s="17">
        <v>0.14327627655642</v>
      </c>
      <c r="AO788" s="17">
        <v>8.7452646730759295E-2</v>
      </c>
      <c r="AP788" s="17"/>
      <c r="AQ788" s="17">
        <v>7.2029744843679605E-2</v>
      </c>
      <c r="AR788" s="17">
        <v>0.187963871967536</v>
      </c>
      <c r="AS788" s="17"/>
      <c r="AT788" s="17">
        <v>0.379210419504176</v>
      </c>
      <c r="AU788" s="17">
        <v>0.17526716684076099</v>
      </c>
      <c r="AV788" s="17">
        <v>0.109567526348035</v>
      </c>
      <c r="AW788" s="17">
        <v>3.6263887128145302E-2</v>
      </c>
      <c r="AX788" s="17"/>
      <c r="AY788" s="17">
        <v>0.17285054003215899</v>
      </c>
      <c r="AZ788" s="17">
        <v>0.133978015185965</v>
      </c>
      <c r="BA788" s="17"/>
      <c r="BB788" s="17">
        <v>6.6161529653283105E-2</v>
      </c>
      <c r="BC788" s="17">
        <v>0.16307897172336</v>
      </c>
      <c r="BD788" s="17"/>
      <c r="BE788" s="17">
        <v>7.8969213897287102E-2</v>
      </c>
      <c r="BF788" s="17">
        <v>0.15068633080272001</v>
      </c>
      <c r="BG788" s="17"/>
      <c r="BH788" s="17">
        <v>0.115454684522152</v>
      </c>
      <c r="BI788" s="17">
        <v>0.14558969906265801</v>
      </c>
      <c r="BJ788" s="17"/>
      <c r="BK788" s="17">
        <v>6.1611989351980798E-2</v>
      </c>
      <c r="BL788" s="17">
        <v>0.15098494135448401</v>
      </c>
      <c r="BM788" s="17"/>
      <c r="BN788" s="17">
        <v>3.8170297992263097E-2</v>
      </c>
      <c r="BO788" s="17">
        <v>0.147190157069991</v>
      </c>
      <c r="BP788" s="17"/>
      <c r="BQ788" s="17">
        <v>0.101661768483162</v>
      </c>
      <c r="BR788" s="17">
        <v>0.14640207927104101</v>
      </c>
      <c r="BS788" s="17"/>
      <c r="BT788" s="17">
        <v>9.8460195582610502E-2</v>
      </c>
      <c r="BU788" s="17">
        <v>0.149966321674317</v>
      </c>
      <c r="BV788" s="17"/>
      <c r="BW788" s="17">
        <v>0.109836339629667</v>
      </c>
      <c r="BX788" s="17">
        <v>0.22368355832916401</v>
      </c>
      <c r="BY788" s="17"/>
      <c r="BZ788" s="17">
        <v>0.109836339629667</v>
      </c>
      <c r="CA788" s="17">
        <v>0.22368355832916401</v>
      </c>
    </row>
    <row r="789" spans="2:79" x14ac:dyDescent="0.25">
      <c r="B789" t="s">
        <v>340</v>
      </c>
      <c r="C789" s="17">
        <v>5.7929508323968697E-2</v>
      </c>
      <c r="D789" s="17">
        <v>4.1694471692207396E-3</v>
      </c>
      <c r="E789" s="17">
        <v>3.8389845796436201E-2</v>
      </c>
      <c r="F789" s="17">
        <v>5.3134692946838799E-2</v>
      </c>
      <c r="G789" s="17">
        <v>9.9733324830491799E-2</v>
      </c>
      <c r="H789" s="17">
        <v>0.107569893973608</v>
      </c>
      <c r="I789" s="17">
        <v>1.8084179199655201E-2</v>
      </c>
      <c r="J789" s="17">
        <v>1.74314849431031E-2</v>
      </c>
      <c r="K789" s="17">
        <v>9.6972376715079606E-2</v>
      </c>
      <c r="L789" s="17">
        <v>0.20317289306834199</v>
      </c>
      <c r="M789" s="17"/>
      <c r="N789" s="17">
        <v>6.4375250930018196E-2</v>
      </c>
      <c r="O789" s="17">
        <v>2.6751522284566499E-2</v>
      </c>
      <c r="P789" s="17">
        <v>1.8333832258779902E-2</v>
      </c>
      <c r="Q789" s="17">
        <v>1.3545643667874E-2</v>
      </c>
      <c r="R789" s="17"/>
      <c r="S789" s="17">
        <v>6.6655764099323403E-2</v>
      </c>
      <c r="T789" s="17">
        <v>3.4543444089296597E-2</v>
      </c>
      <c r="U789" s="17">
        <v>1.4996122321323799E-3</v>
      </c>
      <c r="V789" s="17">
        <v>2.7533574643040199E-2</v>
      </c>
      <c r="W789" s="17">
        <v>8.1596742037814501E-2</v>
      </c>
      <c r="X789" s="17">
        <v>0.14909765887326301</v>
      </c>
      <c r="Y789" s="17">
        <v>4.8406790577395498E-2</v>
      </c>
      <c r="Z789" s="17"/>
      <c r="AA789" s="17">
        <v>5.21892290146782E-2</v>
      </c>
      <c r="AB789" s="17">
        <v>7.2481454250513097E-2</v>
      </c>
      <c r="AC789" s="17"/>
      <c r="AD789" s="17">
        <v>5.9976999999249297E-2</v>
      </c>
      <c r="AE789" s="17">
        <v>3.5809447860394597E-2</v>
      </c>
      <c r="AF789" s="17">
        <v>2.6255499706335301E-2</v>
      </c>
      <c r="AG789" s="17"/>
      <c r="AH789" s="17">
        <v>0.109923567751723</v>
      </c>
      <c r="AI789" s="17">
        <v>5.0883245543815403E-2</v>
      </c>
      <c r="AJ789" s="17"/>
      <c r="AK789" s="17">
        <v>4.4427484524099899E-2</v>
      </c>
      <c r="AL789" s="17">
        <v>6.5896916270402395E-2</v>
      </c>
      <c r="AM789" s="17"/>
      <c r="AN789" s="17">
        <v>5.8276507236266803E-2</v>
      </c>
      <c r="AO789" s="17">
        <v>1.3545643667874E-2</v>
      </c>
      <c r="AP789" s="17"/>
      <c r="AQ789" s="17">
        <v>4.1796461057278099E-2</v>
      </c>
      <c r="AR789" s="17">
        <v>6.8209097890343295E-2</v>
      </c>
      <c r="AS789" s="17"/>
      <c r="AT789" s="17">
        <v>7.7820023256947798E-2</v>
      </c>
      <c r="AU789" s="17">
        <v>0.10973722806307901</v>
      </c>
      <c r="AV789" s="17">
        <v>3.9727618284047798E-2</v>
      </c>
      <c r="AW789" s="17">
        <v>5.8307940407097104E-4</v>
      </c>
      <c r="AX789" s="17"/>
      <c r="AY789" s="17">
        <v>5.7087368885835703E-2</v>
      </c>
      <c r="AZ789" s="17">
        <v>5.8178305777725502E-2</v>
      </c>
      <c r="BA789" s="17"/>
      <c r="BB789" s="17">
        <v>7.9067548981482605E-2</v>
      </c>
      <c r="BC789" s="17">
        <v>5.2363901607664902E-2</v>
      </c>
      <c r="BD789" s="17"/>
      <c r="BE789" s="17">
        <v>0.147723171172289</v>
      </c>
      <c r="BF789" s="17">
        <v>4.6903723102068397E-2</v>
      </c>
      <c r="BG789" s="17"/>
      <c r="BH789" s="17">
        <v>4.3692504898617701E-2</v>
      </c>
      <c r="BI789" s="17">
        <v>5.9357169272997598E-2</v>
      </c>
      <c r="BJ789" s="17"/>
      <c r="BK789" s="17">
        <v>0.102273349942844</v>
      </c>
      <c r="BL789" s="17">
        <v>5.3484974844264302E-2</v>
      </c>
      <c r="BM789" s="17"/>
      <c r="BN789" s="17">
        <v>0.24291771252254901</v>
      </c>
      <c r="BO789" s="17">
        <v>5.0247187348060302E-2</v>
      </c>
      <c r="BP789" s="17"/>
      <c r="BQ789" s="17">
        <v>5.0092917765880103E-2</v>
      </c>
      <c r="BR789" s="17">
        <v>5.8606737353426003E-2</v>
      </c>
      <c r="BS789" s="17"/>
      <c r="BT789" s="17">
        <v>8.6980654458274395E-2</v>
      </c>
      <c r="BU789" s="17">
        <v>5.3267048334836101E-2</v>
      </c>
      <c r="BV789" s="17"/>
      <c r="BW789" s="17">
        <v>5.2558811495117402E-2</v>
      </c>
      <c r="BX789" s="17">
        <v>7.1083397400074799E-2</v>
      </c>
      <c r="BY789" s="17"/>
      <c r="BZ789" s="17">
        <v>5.2558811495117402E-2</v>
      </c>
      <c r="CA789" s="17">
        <v>7.1083397400074799E-2</v>
      </c>
    </row>
    <row r="790" spans="2:79" x14ac:dyDescent="0.25">
      <c r="B790" t="s">
        <v>103</v>
      </c>
      <c r="C790" s="17">
        <v>4.3982345158845498E-2</v>
      </c>
      <c r="D790" s="17">
        <v>4.3696632027245101E-3</v>
      </c>
      <c r="E790" s="17">
        <v>9.4394124740843202E-2</v>
      </c>
      <c r="F790" s="17">
        <v>5.3511296431413898E-2</v>
      </c>
      <c r="G790" s="17">
        <v>6.9160670493037493E-2</v>
      </c>
      <c r="H790" s="17">
        <v>2.2196969805895202E-2</v>
      </c>
      <c r="I790" s="17">
        <v>1.6380079137353499E-2</v>
      </c>
      <c r="J790" s="17">
        <v>1.0689535476590499E-3</v>
      </c>
      <c r="K790" s="17">
        <v>0.13021904422849201</v>
      </c>
      <c r="L790" s="17">
        <v>3.2827309462092401E-3</v>
      </c>
      <c r="M790" s="17"/>
      <c r="N790" s="17">
        <v>4.4142587922337398E-2</v>
      </c>
      <c r="O790" s="17">
        <v>4.8587033103102702E-2</v>
      </c>
      <c r="P790" s="17">
        <v>2.7197329012971901E-2</v>
      </c>
      <c r="Q790" s="17">
        <v>1.74043141435247E-2</v>
      </c>
      <c r="R790" s="17"/>
      <c r="S790" s="17">
        <v>5.67716436059695E-2</v>
      </c>
      <c r="T790" s="17">
        <v>1.13389197417772E-4</v>
      </c>
      <c r="U790" s="17">
        <v>2.1333082090402898E-3</v>
      </c>
      <c r="V790" s="17">
        <v>3.0249608317279599E-2</v>
      </c>
      <c r="W790" s="17">
        <v>3.5984562854662798E-3</v>
      </c>
      <c r="X790" s="17">
        <v>7.7944364315623793E-2</v>
      </c>
      <c r="Y790" s="17">
        <v>9.3961332944639694E-2</v>
      </c>
      <c r="Z790" s="17"/>
      <c r="AA790" s="17">
        <v>1.7642694441160199E-2</v>
      </c>
      <c r="AB790" s="17">
        <v>0.11075491010136899</v>
      </c>
      <c r="AC790" s="17"/>
      <c r="AD790" s="17">
        <v>1.13987144050433E-3</v>
      </c>
      <c r="AE790" s="17">
        <v>2.0925856435603301E-3</v>
      </c>
      <c r="AF790" s="17">
        <v>3.5536622259152002E-2</v>
      </c>
      <c r="AG790" s="17"/>
      <c r="AH790" s="17">
        <v>1.4421478204088699E-3</v>
      </c>
      <c r="AI790" s="17">
        <v>4.9747415485441197E-2</v>
      </c>
      <c r="AJ790" s="17"/>
      <c r="AK790" s="17">
        <v>4.6440188704514801E-2</v>
      </c>
      <c r="AL790" s="17">
        <v>4.2531996493555303E-2</v>
      </c>
      <c r="AM790" s="17"/>
      <c r="AN790" s="17">
        <v>4.41901357134716E-2</v>
      </c>
      <c r="AO790" s="17">
        <v>1.74043141435247E-2</v>
      </c>
      <c r="AP790" s="17"/>
      <c r="AQ790" s="17">
        <v>7.2168126682909006E-2</v>
      </c>
      <c r="AR790" s="17">
        <v>2.6023043305618401E-2</v>
      </c>
      <c r="AS790" s="17"/>
      <c r="AT790" s="17">
        <v>8.3672576666556198E-2</v>
      </c>
      <c r="AU790" s="17">
        <v>7.1279156451870898E-2</v>
      </c>
      <c r="AV790" s="17">
        <v>3.2923642824648297E-2</v>
      </c>
      <c r="AW790" s="17">
        <v>6.0582151681612905E-4</v>
      </c>
      <c r="AX790" s="17"/>
      <c r="AY790" s="17">
        <v>1.4308444291772199E-3</v>
      </c>
      <c r="AZ790" s="17">
        <v>5.6553547213625703E-2</v>
      </c>
      <c r="BA790" s="17"/>
      <c r="BB790" s="17">
        <v>6.55643841846342E-2</v>
      </c>
      <c r="BC790" s="17">
        <v>3.8297875669537101E-2</v>
      </c>
      <c r="BD790" s="17"/>
      <c r="BE790" s="17">
        <v>5.0674252018735599E-3</v>
      </c>
      <c r="BF790" s="17">
        <v>4.8760717437719897E-2</v>
      </c>
      <c r="BG790" s="17"/>
      <c r="BH790" s="17">
        <v>3.922488812259E-2</v>
      </c>
      <c r="BI790" s="17">
        <v>4.4459414344292902E-2</v>
      </c>
      <c r="BJ790" s="17"/>
      <c r="BK790" s="17">
        <v>1.7317669049989E-2</v>
      </c>
      <c r="BL790" s="17">
        <v>4.6654915720274699E-2</v>
      </c>
      <c r="BM790" s="17"/>
      <c r="BN790" s="17">
        <v>3.6984514390649902E-4</v>
      </c>
      <c r="BO790" s="17">
        <v>4.5793515904180702E-2</v>
      </c>
      <c r="BP790" s="17"/>
      <c r="BQ790" s="17">
        <v>1.65303508252741E-4</v>
      </c>
      <c r="BR790" s="17">
        <v>4.7768962868519199E-2</v>
      </c>
      <c r="BS790" s="17"/>
      <c r="BT790" s="17">
        <v>1.0071285409619401E-3</v>
      </c>
      <c r="BU790" s="17">
        <v>5.0879499132697598E-2</v>
      </c>
      <c r="BV790" s="17"/>
      <c r="BW790" s="17">
        <v>1.7673099656124201E-2</v>
      </c>
      <c r="BX790" s="17">
        <v>0.10841884344706799</v>
      </c>
      <c r="BY790" s="17"/>
      <c r="BZ790" s="17">
        <v>1.7673099656124201E-2</v>
      </c>
      <c r="CA790" s="17">
        <v>0.10841884344706799</v>
      </c>
    </row>
    <row r="791" spans="2:79" x14ac:dyDescent="0.25">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c r="AK791" s="17"/>
      <c r="AL791" s="17"/>
      <c r="AM791" s="17"/>
      <c r="AN791" s="17"/>
      <c r="AO791" s="17"/>
      <c r="AP791" s="17"/>
      <c r="AQ791" s="17"/>
      <c r="AR791" s="17"/>
      <c r="AS791" s="17"/>
      <c r="AT791" s="17"/>
      <c r="AU791" s="17"/>
      <c r="AV791" s="17"/>
      <c r="AW791" s="17"/>
      <c r="AX791" s="17"/>
      <c r="AY791" s="17"/>
      <c r="AZ791" s="17"/>
      <c r="BA791" s="17"/>
      <c r="BB791" s="17"/>
      <c r="BC791" s="17"/>
      <c r="BD791" s="17"/>
      <c r="BE791" s="17"/>
      <c r="BF791" s="17"/>
      <c r="BG791" s="17"/>
      <c r="BH791" s="17"/>
      <c r="BI791" s="17"/>
      <c r="BJ791" s="17"/>
      <c r="BK791" s="17"/>
      <c r="BL791" s="17"/>
      <c r="BM791" s="17"/>
      <c r="BN791" s="17"/>
      <c r="BO791" s="17"/>
      <c r="BP791" s="17"/>
      <c r="BQ791" s="17"/>
      <c r="BR791" s="17"/>
      <c r="BS791" s="17"/>
      <c r="BT791" s="17"/>
      <c r="BU791" s="17"/>
      <c r="BV791" s="17"/>
      <c r="BW791" s="17"/>
      <c r="BX791" s="17"/>
      <c r="BY791" s="17"/>
      <c r="BZ791" s="17"/>
      <c r="CA791" s="17"/>
    </row>
    <row r="792" spans="2:79" x14ac:dyDescent="0.25">
      <c r="B792" s="6" t="s">
        <v>373</v>
      </c>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c r="AK792" s="17"/>
      <c r="AL792" s="17"/>
      <c r="AM792" s="17"/>
      <c r="AN792" s="17"/>
      <c r="AO792" s="17"/>
      <c r="AP792" s="17"/>
      <c r="AQ792" s="17"/>
      <c r="AR792" s="17"/>
      <c r="AS792" s="17"/>
      <c r="AT792" s="17"/>
      <c r="AU792" s="17"/>
      <c r="AV792" s="17"/>
      <c r="AW792" s="17"/>
      <c r="AX792" s="17"/>
      <c r="AY792" s="17"/>
      <c r="AZ792" s="17"/>
      <c r="BA792" s="17"/>
      <c r="BB792" s="17"/>
      <c r="BC792" s="17"/>
      <c r="BD792" s="17"/>
      <c r="BE792" s="17"/>
      <c r="BF792" s="17"/>
      <c r="BG792" s="17"/>
      <c r="BH792" s="17"/>
      <c r="BI792" s="17"/>
      <c r="BJ792" s="17"/>
      <c r="BK792" s="17"/>
      <c r="BL792" s="17"/>
      <c r="BM792" s="17"/>
      <c r="BN792" s="17"/>
      <c r="BO792" s="17"/>
      <c r="BP792" s="17"/>
      <c r="BQ792" s="17"/>
      <c r="BR792" s="17"/>
      <c r="BS792" s="17"/>
      <c r="BT792" s="17"/>
      <c r="BU792" s="17"/>
      <c r="BV792" s="17"/>
      <c r="BW792" s="17"/>
      <c r="BX792" s="17"/>
      <c r="BY792" s="17"/>
      <c r="BZ792" s="17"/>
      <c r="CA792" s="17"/>
    </row>
    <row r="793" spans="2:79" x14ac:dyDescent="0.25">
      <c r="B793" s="24" t="s">
        <v>77</v>
      </c>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c r="AK793" s="17"/>
      <c r="AL793" s="17"/>
      <c r="AM793" s="17"/>
      <c r="AN793" s="17"/>
      <c r="AO793" s="17"/>
      <c r="AP793" s="17"/>
      <c r="AQ793" s="17"/>
      <c r="AR793" s="17"/>
      <c r="AS793" s="17"/>
      <c r="AT793" s="17"/>
      <c r="AU793" s="17"/>
      <c r="AV793" s="17"/>
      <c r="AW793" s="17"/>
      <c r="AX793" s="17"/>
      <c r="AY793" s="17"/>
      <c r="AZ793" s="17"/>
      <c r="BA793" s="17"/>
      <c r="BB793" s="17"/>
      <c r="BC793" s="17"/>
      <c r="BD793" s="17"/>
      <c r="BE793" s="17"/>
      <c r="BF793" s="17"/>
      <c r="BG793" s="17"/>
      <c r="BH793" s="17"/>
      <c r="BI793" s="17"/>
      <c r="BJ793" s="17"/>
      <c r="BK793" s="17"/>
      <c r="BL793" s="17"/>
      <c r="BM793" s="17"/>
      <c r="BN793" s="17"/>
      <c r="BO793" s="17"/>
      <c r="BP793" s="17"/>
      <c r="BQ793" s="17"/>
      <c r="BR793" s="17"/>
      <c r="BS793" s="17"/>
      <c r="BT793" s="17"/>
      <c r="BU793" s="17"/>
      <c r="BV793" s="17"/>
      <c r="BW793" s="17"/>
      <c r="BX793" s="17"/>
      <c r="BY793" s="17"/>
      <c r="BZ793" s="17"/>
      <c r="CA793" s="17"/>
    </row>
    <row r="794" spans="2:79" x14ac:dyDescent="0.25">
      <c r="B794" t="s">
        <v>370</v>
      </c>
      <c r="C794" s="17">
        <v>0.312035329947072</v>
      </c>
      <c r="D794" s="17">
        <v>0.38681458865286</v>
      </c>
      <c r="E794" s="17">
        <v>0.26431758356150398</v>
      </c>
      <c r="F794" s="17">
        <v>0.33684326398603298</v>
      </c>
      <c r="G794" s="17">
        <v>0.39189701660704501</v>
      </c>
      <c r="H794" s="17">
        <v>0.32317325100237398</v>
      </c>
      <c r="I794" s="17">
        <v>0.27550694799180497</v>
      </c>
      <c r="J794" s="17">
        <v>0.23248629813930599</v>
      </c>
      <c r="K794" s="17">
        <v>0.160216877841451</v>
      </c>
      <c r="L794" s="17">
        <v>0.22725241736475801</v>
      </c>
      <c r="M794" s="17"/>
      <c r="N794" s="17">
        <v>0.32015868525565599</v>
      </c>
      <c r="O794" s="17">
        <v>0.211818244589174</v>
      </c>
      <c r="P794" s="17">
        <v>0.18307213093960001</v>
      </c>
      <c r="Q794" s="17">
        <v>0.17212981737312399</v>
      </c>
      <c r="R794" s="17"/>
      <c r="S794" s="17">
        <v>0.38122521563366102</v>
      </c>
      <c r="T794" s="17">
        <v>0.28366316777203698</v>
      </c>
      <c r="U794" s="17">
        <v>0.31992898834060202</v>
      </c>
      <c r="V794" s="17">
        <v>0.31988518190104298</v>
      </c>
      <c r="W794" s="17">
        <v>0.29542589184302698</v>
      </c>
      <c r="X794" s="17">
        <v>0.21052306109701899</v>
      </c>
      <c r="Y794" s="17">
        <v>0.22664440667938701</v>
      </c>
      <c r="Z794" s="17"/>
      <c r="AA794" s="17">
        <v>0.177851961967044</v>
      </c>
      <c r="AB794" s="17">
        <v>0.38143456624656502</v>
      </c>
      <c r="AC794" s="17"/>
      <c r="AD794" s="17">
        <v>0.12904029317152399</v>
      </c>
      <c r="AE794" s="17">
        <v>0.15439277622262601</v>
      </c>
      <c r="AF794" s="17">
        <v>0.196924848444819</v>
      </c>
      <c r="AG794" s="17"/>
      <c r="AH794" s="17">
        <v>0.14852620754183901</v>
      </c>
      <c r="AI794" s="17">
        <v>0.31808578829254203</v>
      </c>
      <c r="AJ794" s="17"/>
      <c r="AK794" s="17">
        <v>0.35621245521580602</v>
      </c>
      <c r="AL794" s="17">
        <v>0.28244233642176803</v>
      </c>
      <c r="AM794" s="17"/>
      <c r="AN794" s="17">
        <v>0.31231146107017799</v>
      </c>
      <c r="AO794" s="17">
        <v>0.17212981737312399</v>
      </c>
      <c r="AP794" s="17"/>
      <c r="AQ794" s="17">
        <v>0.19483812589409999</v>
      </c>
      <c r="AR794" s="17">
        <v>0.34242340588513498</v>
      </c>
      <c r="AS794" s="17"/>
      <c r="AT794" s="17">
        <v>0.57102211070428099</v>
      </c>
      <c r="AU794" s="17">
        <v>0.198622345186064</v>
      </c>
      <c r="AV794" s="17">
        <v>6.6374926733075296E-2</v>
      </c>
      <c r="AW794" s="17">
        <v>1.26776035789878E-3</v>
      </c>
      <c r="AX794" s="17"/>
      <c r="AY794" s="17">
        <v>0.12956651954819301</v>
      </c>
      <c r="AZ794" s="17">
        <v>0.333844626360838</v>
      </c>
      <c r="BA794" s="17"/>
      <c r="BB794" s="17">
        <v>0.35323883564069802</v>
      </c>
      <c r="BC794" s="17">
        <v>0.30305894548840301</v>
      </c>
      <c r="BD794" s="17"/>
      <c r="BE794" s="17">
        <v>0.22211359612894699</v>
      </c>
      <c r="BF794" s="17">
        <v>0.31885922496430302</v>
      </c>
      <c r="BG794" s="17"/>
      <c r="BH794" s="17">
        <v>0.26319754999122802</v>
      </c>
      <c r="BI794" s="17">
        <v>0.31582177137887302</v>
      </c>
      <c r="BJ794" s="17"/>
      <c r="BK794" s="17">
        <v>0.33822809842116902</v>
      </c>
      <c r="BL794" s="17">
        <v>0.31035893832195699</v>
      </c>
      <c r="BM794" s="17"/>
      <c r="BN794" s="17">
        <v>0.27244085478075403</v>
      </c>
      <c r="BO794" s="17">
        <v>0.312873974699928</v>
      </c>
      <c r="BP794" s="17"/>
      <c r="BQ794" s="17">
        <v>0.117209938369269</v>
      </c>
      <c r="BR794" s="17">
        <v>0.31702358427864202</v>
      </c>
      <c r="BS794" s="17"/>
      <c r="BT794" s="17">
        <v>0.18565701069090701</v>
      </c>
      <c r="BU794" s="17">
        <v>0.322064467517093</v>
      </c>
      <c r="BV794" s="17"/>
      <c r="BW794" s="17">
        <v>0.177881710660235</v>
      </c>
      <c r="BX794" s="17">
        <v>0.38092637070864899</v>
      </c>
      <c r="BY794" s="17"/>
      <c r="BZ794" s="17">
        <v>0.177881710660235</v>
      </c>
      <c r="CA794" s="17">
        <v>0.38092637070864899</v>
      </c>
    </row>
    <row r="795" spans="2:79" x14ac:dyDescent="0.25">
      <c r="B795" t="s">
        <v>371</v>
      </c>
      <c r="C795" s="17">
        <v>0.66466390668072195</v>
      </c>
      <c r="D795" s="17">
        <v>0.59892083631098403</v>
      </c>
      <c r="E795" s="17">
        <v>0.69720757267389299</v>
      </c>
      <c r="F795" s="17">
        <v>0.639779252393888</v>
      </c>
      <c r="G795" s="17">
        <v>0.58528067972388098</v>
      </c>
      <c r="H795" s="17">
        <v>0.63770393035328499</v>
      </c>
      <c r="I795" s="17">
        <v>0.712916135107587</v>
      </c>
      <c r="J795" s="17">
        <v>0.74988923377844297</v>
      </c>
      <c r="K795" s="17">
        <v>0.83945199407754201</v>
      </c>
      <c r="L795" s="17">
        <v>0.750559563915427</v>
      </c>
      <c r="M795" s="17"/>
      <c r="N795" s="17">
        <v>0.65684750920817703</v>
      </c>
      <c r="O795" s="17">
        <v>0.76102335198372395</v>
      </c>
      <c r="P795" s="17">
        <v>0.79083158026466904</v>
      </c>
      <c r="Q795" s="17">
        <v>0.79119840373703498</v>
      </c>
      <c r="R795" s="17"/>
      <c r="S795" s="17">
        <v>0.60104490252643505</v>
      </c>
      <c r="T795" s="17">
        <v>0.70520867348687999</v>
      </c>
      <c r="U795" s="17">
        <v>0.65399430980235196</v>
      </c>
      <c r="V795" s="17">
        <v>0.65313626502184197</v>
      </c>
      <c r="W795" s="17">
        <v>0.69829897737831503</v>
      </c>
      <c r="X795" s="17">
        <v>0.76683525429817601</v>
      </c>
      <c r="Y795" s="17">
        <v>0.75470350347750303</v>
      </c>
      <c r="Z795" s="17"/>
      <c r="AA795" s="17">
        <v>0.80975209850335494</v>
      </c>
      <c r="AB795" s="17">
        <v>0.58962472812870004</v>
      </c>
      <c r="AC795" s="17"/>
      <c r="AD795" s="17">
        <v>0.86480252381917799</v>
      </c>
      <c r="AE795" s="17">
        <v>0.831767092266535</v>
      </c>
      <c r="AF795" s="17">
        <v>0.79614334962827504</v>
      </c>
      <c r="AG795" s="17"/>
      <c r="AH795" s="17">
        <v>0.84046754642687904</v>
      </c>
      <c r="AI795" s="17">
        <v>0.65815850451343605</v>
      </c>
      <c r="AJ795" s="17"/>
      <c r="AK795" s="17">
        <v>0.61063491067345199</v>
      </c>
      <c r="AL795" s="17">
        <v>0.70085638682277895</v>
      </c>
      <c r="AM795" s="17"/>
      <c r="AN795" s="17">
        <v>0.66441416589395097</v>
      </c>
      <c r="AO795" s="17">
        <v>0.79119840373703498</v>
      </c>
      <c r="AP795" s="17"/>
      <c r="AQ795" s="17">
        <v>0.78925151470218402</v>
      </c>
      <c r="AR795" s="17">
        <v>0.63235957208425397</v>
      </c>
      <c r="AS795" s="17"/>
      <c r="AT795" s="17">
        <v>0.38484381842780702</v>
      </c>
      <c r="AU795" s="17">
        <v>0.78605273686732002</v>
      </c>
      <c r="AV795" s="17">
        <v>0.93227400922785097</v>
      </c>
      <c r="AW795" s="17">
        <v>0.99869626006669998</v>
      </c>
      <c r="AX795" s="17"/>
      <c r="AY795" s="17">
        <v>0.85737580424000104</v>
      </c>
      <c r="AZ795" s="17">
        <v>0.64163032144967902</v>
      </c>
      <c r="BA795" s="17"/>
      <c r="BB795" s="17">
        <v>0.62317589052136102</v>
      </c>
      <c r="BC795" s="17">
        <v>0.67370199319361701</v>
      </c>
      <c r="BD795" s="17"/>
      <c r="BE795" s="17">
        <v>0.76126378520058702</v>
      </c>
      <c r="BF795" s="17">
        <v>0.65733322696951801</v>
      </c>
      <c r="BG795" s="17"/>
      <c r="BH795" s="17">
        <v>0.71050518385990002</v>
      </c>
      <c r="BI795" s="17">
        <v>0.66110978707588297</v>
      </c>
      <c r="BJ795" s="17"/>
      <c r="BK795" s="17">
        <v>0.63638381654341303</v>
      </c>
      <c r="BL795" s="17">
        <v>0.66647389123086898</v>
      </c>
      <c r="BM795" s="17"/>
      <c r="BN795" s="17">
        <v>0.68493876708396595</v>
      </c>
      <c r="BO795" s="17">
        <v>0.66423446784561602</v>
      </c>
      <c r="BP795" s="17"/>
      <c r="BQ795" s="17">
        <v>0.86555503603982897</v>
      </c>
      <c r="BR795" s="17">
        <v>0.65952034691120798</v>
      </c>
      <c r="BS795" s="17"/>
      <c r="BT795" s="17">
        <v>0.79658924234573403</v>
      </c>
      <c r="BU795" s="17">
        <v>0.654194568679212</v>
      </c>
      <c r="BV795" s="17"/>
      <c r="BW795" s="17">
        <v>0.80983005714811795</v>
      </c>
      <c r="BX795" s="17">
        <v>0.590117671981918</v>
      </c>
      <c r="BY795" s="17"/>
      <c r="BZ795" s="17">
        <v>0.80983005714811795</v>
      </c>
      <c r="CA795" s="17">
        <v>0.590117671981918</v>
      </c>
    </row>
    <row r="796" spans="2:79" x14ac:dyDescent="0.25">
      <c r="B796" t="s">
        <v>103</v>
      </c>
      <c r="C796" s="17">
        <v>2.3300763372205699E-2</v>
      </c>
      <c r="D796" s="17">
        <v>1.4264575036156199E-2</v>
      </c>
      <c r="E796" s="17">
        <v>3.8474843764602799E-2</v>
      </c>
      <c r="F796" s="17">
        <v>2.3377483620078601E-2</v>
      </c>
      <c r="G796" s="17">
        <v>2.2822303669073701E-2</v>
      </c>
      <c r="H796" s="17">
        <v>3.9122818644340598E-2</v>
      </c>
      <c r="I796" s="17">
        <v>1.15769169006082E-2</v>
      </c>
      <c r="J796" s="17">
        <v>1.76244680822513E-2</v>
      </c>
      <c r="K796" s="17">
        <v>3.31128081006947E-4</v>
      </c>
      <c r="L796" s="17">
        <v>2.2188018719815E-2</v>
      </c>
      <c r="M796" s="17"/>
      <c r="N796" s="17">
        <v>2.2993805536166801E-2</v>
      </c>
      <c r="O796" s="17">
        <v>2.7158403427102299E-2</v>
      </c>
      <c r="P796" s="17">
        <v>2.6096288795730699E-2</v>
      </c>
      <c r="Q796" s="17">
        <v>3.6671778889840599E-2</v>
      </c>
      <c r="R796" s="17"/>
      <c r="S796" s="17">
        <v>1.7729881839904E-2</v>
      </c>
      <c r="T796" s="17">
        <v>1.1128158741082901E-2</v>
      </c>
      <c r="U796" s="17">
        <v>2.6076701857046199E-2</v>
      </c>
      <c r="V796" s="17">
        <v>2.6978553077114598E-2</v>
      </c>
      <c r="W796" s="17">
        <v>6.2751307786580099E-3</v>
      </c>
      <c r="X796" s="17">
        <v>2.26416846048044E-2</v>
      </c>
      <c r="Y796" s="17">
        <v>1.86520898431097E-2</v>
      </c>
      <c r="Z796" s="17"/>
      <c r="AA796" s="17">
        <v>1.2395939529600299E-2</v>
      </c>
      <c r="AB796" s="17">
        <v>2.89407056247355E-2</v>
      </c>
      <c r="AC796" s="17"/>
      <c r="AD796" s="17">
        <v>6.1571830092981301E-3</v>
      </c>
      <c r="AE796" s="17">
        <v>1.3840131510839199E-2</v>
      </c>
      <c r="AF796" s="17">
        <v>6.9318019269059396E-3</v>
      </c>
      <c r="AG796" s="17"/>
      <c r="AH796" s="17">
        <v>1.10062460312814E-2</v>
      </c>
      <c r="AI796" s="17">
        <v>2.3755707194022299E-2</v>
      </c>
      <c r="AJ796" s="17"/>
      <c r="AK796" s="17">
        <v>3.3152634110741402E-2</v>
      </c>
      <c r="AL796" s="17">
        <v>1.6701276755452899E-2</v>
      </c>
      <c r="AM796" s="17"/>
      <c r="AN796" s="17">
        <v>2.32743730358707E-2</v>
      </c>
      <c r="AO796" s="17">
        <v>3.6671778889840599E-2</v>
      </c>
      <c r="AP796" s="17"/>
      <c r="AQ796" s="17">
        <v>1.5910359403716001E-2</v>
      </c>
      <c r="AR796" s="17">
        <v>2.52170220306112E-2</v>
      </c>
      <c r="AS796" s="17"/>
      <c r="AT796" s="17">
        <v>4.41340708679119E-2</v>
      </c>
      <c r="AU796" s="17">
        <v>1.53249179466158E-2</v>
      </c>
      <c r="AV796" s="17">
        <v>1.35106403907385E-3</v>
      </c>
      <c r="AW796" s="17">
        <v>3.5979575401352598E-5</v>
      </c>
      <c r="AX796" s="17"/>
      <c r="AY796" s="17">
        <v>1.30576762118057E-2</v>
      </c>
      <c r="AZ796" s="17">
        <v>2.45250521894828E-2</v>
      </c>
      <c r="BA796" s="17"/>
      <c r="BB796" s="17">
        <v>2.3585273837941002E-2</v>
      </c>
      <c r="BC796" s="17">
        <v>2.32390613179803E-2</v>
      </c>
      <c r="BD796" s="17"/>
      <c r="BE796" s="17">
        <v>1.6622618670466299E-2</v>
      </c>
      <c r="BF796" s="17">
        <v>2.3807548066178699E-2</v>
      </c>
      <c r="BG796" s="17"/>
      <c r="BH796" s="17">
        <v>2.6297266148872098E-2</v>
      </c>
      <c r="BI796" s="17">
        <v>2.30684415452444E-2</v>
      </c>
      <c r="BJ796" s="17"/>
      <c r="BK796" s="17">
        <v>2.5388085035417399E-2</v>
      </c>
      <c r="BL796" s="17">
        <v>2.3167170447174101E-2</v>
      </c>
      <c r="BM796" s="17"/>
      <c r="BN796" s="17">
        <v>4.2620378135279698E-2</v>
      </c>
      <c r="BO796" s="17">
        <v>2.2891557454456101E-2</v>
      </c>
      <c r="BP796" s="17"/>
      <c r="BQ796" s="17">
        <v>1.72350255909016E-2</v>
      </c>
      <c r="BR796" s="17">
        <v>2.3456068810150499E-2</v>
      </c>
      <c r="BS796" s="17"/>
      <c r="BT796" s="17">
        <v>1.77537469633589E-2</v>
      </c>
      <c r="BU796" s="17">
        <v>2.3740963803695201E-2</v>
      </c>
      <c r="BV796" s="17"/>
      <c r="BW796" s="17">
        <v>1.2288232191647101E-2</v>
      </c>
      <c r="BX796" s="17">
        <v>2.89559573094329E-2</v>
      </c>
      <c r="BY796" s="17"/>
      <c r="BZ796" s="17">
        <v>1.2288232191647101E-2</v>
      </c>
      <c r="CA796" s="17">
        <v>2.89559573094329E-2</v>
      </c>
    </row>
    <row r="797" spans="2:79" x14ac:dyDescent="0.25">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17"/>
      <c r="AK797" s="17"/>
      <c r="AL797" s="17"/>
      <c r="AM797" s="17"/>
      <c r="AN797" s="17"/>
      <c r="AO797" s="17"/>
      <c r="AP797" s="17"/>
      <c r="AQ797" s="17"/>
      <c r="AR797" s="17"/>
      <c r="AS797" s="17"/>
      <c r="AT797" s="17"/>
      <c r="AU797" s="17"/>
      <c r="AV797" s="17"/>
      <c r="AW797" s="17"/>
      <c r="AX797" s="17"/>
      <c r="AY797" s="17"/>
      <c r="AZ797" s="17"/>
      <c r="BA797" s="17"/>
      <c r="BB797" s="17"/>
      <c r="BC797" s="17"/>
      <c r="BD797" s="17"/>
      <c r="BE797" s="17"/>
      <c r="BF797" s="17"/>
      <c r="BG797" s="17"/>
      <c r="BH797" s="17"/>
      <c r="BI797" s="17"/>
      <c r="BJ797" s="17"/>
      <c r="BK797" s="17"/>
      <c r="BL797" s="17"/>
      <c r="BM797" s="17"/>
      <c r="BN797" s="17"/>
      <c r="BO797" s="17"/>
      <c r="BP797" s="17"/>
      <c r="BQ797" s="17"/>
      <c r="BR797" s="17"/>
      <c r="BS797" s="17"/>
      <c r="BT797" s="17"/>
      <c r="BU797" s="17"/>
      <c r="BV797" s="17"/>
      <c r="BW797" s="17"/>
      <c r="BX797" s="17"/>
      <c r="BY797" s="17"/>
      <c r="BZ797" s="17"/>
      <c r="CA797" s="17"/>
    </row>
    <row r="798" spans="2:79" x14ac:dyDescent="0.25">
      <c r="B798" s="6" t="s">
        <v>374</v>
      </c>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c r="AD798" s="17"/>
      <c r="AE798" s="17"/>
      <c r="AF798" s="17"/>
      <c r="AG798" s="17"/>
      <c r="AH798" s="17"/>
      <c r="AI798" s="17"/>
      <c r="AJ798" s="17"/>
      <c r="AK798" s="17"/>
      <c r="AL798" s="17"/>
      <c r="AM798" s="17"/>
      <c r="AN798" s="17"/>
      <c r="AO798" s="17"/>
      <c r="AP798" s="17"/>
      <c r="AQ798" s="17"/>
      <c r="AR798" s="17"/>
      <c r="AS798" s="17"/>
      <c r="AT798" s="17"/>
      <c r="AU798" s="17"/>
      <c r="AV798" s="17"/>
      <c r="AW798" s="17"/>
      <c r="AX798" s="17"/>
      <c r="AY798" s="17"/>
      <c r="AZ798" s="17"/>
      <c r="BA798" s="17"/>
      <c r="BB798" s="17"/>
      <c r="BC798" s="17"/>
      <c r="BD798" s="17"/>
      <c r="BE798" s="17"/>
      <c r="BF798" s="17"/>
      <c r="BG798" s="17"/>
      <c r="BH798" s="17"/>
      <c r="BI798" s="17"/>
      <c r="BJ798" s="17"/>
      <c r="BK798" s="17"/>
      <c r="BL798" s="17"/>
      <c r="BM798" s="17"/>
      <c r="BN798" s="17"/>
      <c r="BO798" s="17"/>
      <c r="BP798" s="17"/>
      <c r="BQ798" s="17"/>
      <c r="BR798" s="17"/>
      <c r="BS798" s="17"/>
      <c r="BT798" s="17"/>
      <c r="BU798" s="17"/>
      <c r="BV798" s="17"/>
      <c r="BW798" s="17"/>
      <c r="BX798" s="17"/>
      <c r="BY798" s="17"/>
      <c r="BZ798" s="17"/>
      <c r="CA798" s="17"/>
    </row>
    <row r="799" spans="2:79" x14ac:dyDescent="0.25">
      <c r="B799" s="24" t="s">
        <v>77</v>
      </c>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c r="AK799" s="17"/>
      <c r="AL799" s="17"/>
      <c r="AM799" s="17"/>
      <c r="AN799" s="17"/>
      <c r="AO799" s="17"/>
      <c r="AP799" s="17"/>
      <c r="AQ799" s="17"/>
      <c r="AR799" s="17"/>
      <c r="AS799" s="17"/>
      <c r="AT799" s="17"/>
      <c r="AU799" s="17"/>
      <c r="AV799" s="17"/>
      <c r="AW799" s="17"/>
      <c r="AX799" s="17"/>
      <c r="AY799" s="17"/>
      <c r="AZ799" s="17"/>
      <c r="BA799" s="17"/>
      <c r="BB799" s="17"/>
      <c r="BC799" s="17"/>
      <c r="BD799" s="17"/>
      <c r="BE799" s="17"/>
      <c r="BF799" s="17"/>
      <c r="BG799" s="17"/>
      <c r="BH799" s="17"/>
      <c r="BI799" s="17"/>
      <c r="BJ799" s="17"/>
      <c r="BK799" s="17"/>
      <c r="BL799" s="17"/>
      <c r="BM799" s="17"/>
      <c r="BN799" s="17"/>
      <c r="BO799" s="17"/>
      <c r="BP799" s="17"/>
      <c r="BQ799" s="17"/>
      <c r="BR799" s="17"/>
      <c r="BS799" s="17"/>
      <c r="BT799" s="17"/>
      <c r="BU799" s="17"/>
      <c r="BV799" s="17"/>
      <c r="BW799" s="17"/>
      <c r="BX799" s="17"/>
      <c r="BY799" s="17"/>
      <c r="BZ799" s="17"/>
      <c r="CA799" s="17"/>
    </row>
    <row r="800" spans="2:79" x14ac:dyDescent="0.25">
      <c r="B800" t="s">
        <v>370</v>
      </c>
      <c r="C800" s="17">
        <v>0.76645162332491901</v>
      </c>
      <c r="D800" s="17">
        <v>0.69265237901675403</v>
      </c>
      <c r="E800" s="17">
        <v>0.83237439839377403</v>
      </c>
      <c r="F800" s="17">
        <v>0.74999542360181404</v>
      </c>
      <c r="G800" s="17">
        <v>0.83189871149311501</v>
      </c>
      <c r="H800" s="17">
        <v>0.76985361427770505</v>
      </c>
      <c r="I800" s="17">
        <v>0.72963504314652705</v>
      </c>
      <c r="J800" s="17">
        <v>0.81560985287656895</v>
      </c>
      <c r="K800" s="17">
        <v>0.76397438200870604</v>
      </c>
      <c r="L800" s="17">
        <v>0.66105545622611495</v>
      </c>
      <c r="M800" s="17"/>
      <c r="N800" s="17">
        <v>0.78682153973761204</v>
      </c>
      <c r="O800" s="17">
        <v>0.540595113065372</v>
      </c>
      <c r="P800" s="17">
        <v>0.33198957237975701</v>
      </c>
      <c r="Q800" s="17">
        <v>0.18791999484331401</v>
      </c>
      <c r="R800" s="17"/>
      <c r="S800" s="17">
        <v>0.79267961579604895</v>
      </c>
      <c r="T800" s="17">
        <v>0.72114382337912497</v>
      </c>
      <c r="U800" s="17">
        <v>0.68239738306233599</v>
      </c>
      <c r="V800" s="17">
        <v>0.79909774279895496</v>
      </c>
      <c r="W800" s="17">
        <v>0.71925362705455498</v>
      </c>
      <c r="X800" s="17">
        <v>0.73810736624953399</v>
      </c>
      <c r="Y800" s="17">
        <v>0.72201164722618105</v>
      </c>
      <c r="Z800" s="17"/>
      <c r="AA800" s="17">
        <v>0.62956933657298297</v>
      </c>
      <c r="AB800" s="17">
        <v>0.83724673233519797</v>
      </c>
      <c r="AC800" s="17"/>
      <c r="AD800" s="17">
        <v>0.58672431445631301</v>
      </c>
      <c r="AE800" s="17">
        <v>0.51865933620583604</v>
      </c>
      <c r="AF800" s="17">
        <v>0.66689519097265004</v>
      </c>
      <c r="AG800" s="17"/>
      <c r="AH800" s="17">
        <v>0.39401759468092701</v>
      </c>
      <c r="AI800" s="17">
        <v>0.78023309645374594</v>
      </c>
      <c r="AJ800" s="17"/>
      <c r="AK800" s="17">
        <v>0.76959430982080201</v>
      </c>
      <c r="AL800" s="17">
        <v>0.764346427467131</v>
      </c>
      <c r="AM800" s="17"/>
      <c r="AN800" s="17">
        <v>0.76759346959949304</v>
      </c>
      <c r="AO800" s="17">
        <v>0.18791999484331401</v>
      </c>
      <c r="AP800" s="17"/>
      <c r="AQ800" s="17">
        <v>0.61710520512065703</v>
      </c>
      <c r="AR800" s="17">
        <v>0.80517567253873401</v>
      </c>
      <c r="AS800" s="17"/>
      <c r="AT800" s="17">
        <v>0.91691263837064196</v>
      </c>
      <c r="AU800" s="17">
        <v>0.80505760811455795</v>
      </c>
      <c r="AV800" s="17">
        <v>0.46625572956450401</v>
      </c>
      <c r="AW800" s="17">
        <v>5.1671592650952301E-2</v>
      </c>
      <c r="AX800" s="17"/>
      <c r="AY800" s="17">
        <v>0.50558370196728997</v>
      </c>
      <c r="AZ800" s="17">
        <v>0.797631449670552</v>
      </c>
      <c r="BA800" s="17"/>
      <c r="BB800" s="17">
        <v>0.75105795627592098</v>
      </c>
      <c r="BC800" s="17">
        <v>0.76981689838668799</v>
      </c>
      <c r="BD800" s="17"/>
      <c r="BE800" s="17">
        <v>0.74271804005724595</v>
      </c>
      <c r="BF800" s="17">
        <v>0.768252694920456</v>
      </c>
      <c r="BG800" s="17"/>
      <c r="BH800" s="17">
        <v>0.72707288817044002</v>
      </c>
      <c r="BI800" s="17">
        <v>0.769504695648346</v>
      </c>
      <c r="BJ800" s="17"/>
      <c r="BK800" s="17">
        <v>0.61270481321901904</v>
      </c>
      <c r="BL800" s="17">
        <v>0.77629173874091795</v>
      </c>
      <c r="BM800" s="17"/>
      <c r="BN800" s="17">
        <v>0.64347955229695197</v>
      </c>
      <c r="BO800" s="17">
        <v>0.76905627666815002</v>
      </c>
      <c r="BP800" s="17"/>
      <c r="BQ800" s="17">
        <v>0.41218816089416499</v>
      </c>
      <c r="BR800" s="17">
        <v>0.775522085017184</v>
      </c>
      <c r="BS800" s="17"/>
      <c r="BT800" s="17">
        <v>0.73692037254909304</v>
      </c>
      <c r="BU800" s="17">
        <v>0.76879516593878405</v>
      </c>
      <c r="BV800" s="17"/>
      <c r="BW800" s="17">
        <v>0.63170114292811497</v>
      </c>
      <c r="BX800" s="17">
        <v>0.83564916631337804</v>
      </c>
      <c r="BY800" s="17"/>
      <c r="BZ800" s="17">
        <v>0.63170114292811497</v>
      </c>
      <c r="CA800" s="17">
        <v>0.83564916631337804</v>
      </c>
    </row>
    <row r="801" spans="2:79" x14ac:dyDescent="0.25">
      <c r="B801" t="s">
        <v>371</v>
      </c>
      <c r="C801" s="17">
        <v>0.15756774330305101</v>
      </c>
      <c r="D801" s="17">
        <v>0.20188930849815401</v>
      </c>
      <c r="E801" s="17">
        <v>0.10981535988466699</v>
      </c>
      <c r="F801" s="17">
        <v>0.14831782016203199</v>
      </c>
      <c r="G801" s="17">
        <v>0.14823302742394501</v>
      </c>
      <c r="H801" s="17">
        <v>0.120130950316582</v>
      </c>
      <c r="I801" s="17">
        <v>0.22663549478995501</v>
      </c>
      <c r="J801" s="17">
        <v>0.105249391735179</v>
      </c>
      <c r="K801" s="17">
        <v>0.113761688873686</v>
      </c>
      <c r="L801" s="17">
        <v>0.25067826841997498</v>
      </c>
      <c r="M801" s="17"/>
      <c r="N801" s="17">
        <v>0.13974349112857601</v>
      </c>
      <c r="O801" s="17">
        <v>0.35886191280870799</v>
      </c>
      <c r="P801" s="17">
        <v>0.50980155811056105</v>
      </c>
      <c r="Q801" s="17">
        <v>0.68986431393585701</v>
      </c>
      <c r="R801" s="17"/>
      <c r="S801" s="17">
        <v>0.120336465274923</v>
      </c>
      <c r="T801" s="17">
        <v>0.18454413777620099</v>
      </c>
      <c r="U801" s="17">
        <v>0.27719755856044498</v>
      </c>
      <c r="V801" s="17">
        <v>0.12912894835067501</v>
      </c>
      <c r="W801" s="17">
        <v>0.24143880703860399</v>
      </c>
      <c r="X801" s="17">
        <v>0.184733223630799</v>
      </c>
      <c r="Y801" s="17">
        <v>0.205470554645445</v>
      </c>
      <c r="Z801" s="17"/>
      <c r="AA801" s="17">
        <v>0.279242509955966</v>
      </c>
      <c r="AB801" s="17">
        <v>9.4637918170863103E-2</v>
      </c>
      <c r="AC801" s="17"/>
      <c r="AD801" s="17">
        <v>0.34936557516938099</v>
      </c>
      <c r="AE801" s="17">
        <v>0.39668772341077801</v>
      </c>
      <c r="AF801" s="17">
        <v>0.23511170380510499</v>
      </c>
      <c r="AG801" s="17"/>
      <c r="AH801" s="17">
        <v>0.51736806334369501</v>
      </c>
      <c r="AI801" s="17">
        <v>0.144253765360602</v>
      </c>
      <c r="AJ801" s="17"/>
      <c r="AK801" s="17">
        <v>0.136549604789972</v>
      </c>
      <c r="AL801" s="17">
        <v>0.17164719354223901</v>
      </c>
      <c r="AM801" s="17"/>
      <c r="AN801" s="17">
        <v>0.15651715103423999</v>
      </c>
      <c r="AO801" s="17">
        <v>0.68986431393585701</v>
      </c>
      <c r="AP801" s="17"/>
      <c r="AQ801" s="17">
        <v>0.283719383285362</v>
      </c>
      <c r="AR801" s="17">
        <v>0.124857870687311</v>
      </c>
      <c r="AS801" s="17"/>
      <c r="AT801" s="17">
        <v>2.6151205597816699E-2</v>
      </c>
      <c r="AU801" s="17">
        <v>0.106182730764233</v>
      </c>
      <c r="AV801" s="17">
        <v>0.43913885439535599</v>
      </c>
      <c r="AW801" s="17">
        <v>0.93429154279292104</v>
      </c>
      <c r="AX801" s="17"/>
      <c r="AY801" s="17">
        <v>0.401563152678516</v>
      </c>
      <c r="AZ801" s="17">
        <v>0.12840457730753099</v>
      </c>
      <c r="BA801" s="17"/>
      <c r="BB801" s="17">
        <v>0.16198097706425801</v>
      </c>
      <c r="BC801" s="17">
        <v>0.156594704107091</v>
      </c>
      <c r="BD801" s="17"/>
      <c r="BE801" s="17">
        <v>0.17819122692794201</v>
      </c>
      <c r="BF801" s="17">
        <v>0.15600268799139</v>
      </c>
      <c r="BG801" s="17"/>
      <c r="BH801" s="17">
        <v>0.171675185729144</v>
      </c>
      <c r="BI801" s="17">
        <v>0.15647397932468801</v>
      </c>
      <c r="BJ801" s="17"/>
      <c r="BK801" s="17">
        <v>0.291367057363837</v>
      </c>
      <c r="BL801" s="17">
        <v>0.14900430909564999</v>
      </c>
      <c r="BM801" s="17"/>
      <c r="BN801" s="17">
        <v>0.266744669173132</v>
      </c>
      <c r="BO801" s="17">
        <v>0.15525528289969301</v>
      </c>
      <c r="BP801" s="17"/>
      <c r="BQ801" s="17">
        <v>0.48159023054873801</v>
      </c>
      <c r="BR801" s="17">
        <v>0.14927156300314501</v>
      </c>
      <c r="BS801" s="17"/>
      <c r="BT801" s="17">
        <v>0.189239858045744</v>
      </c>
      <c r="BU801" s="17">
        <v>0.155054305889438</v>
      </c>
      <c r="BV801" s="17"/>
      <c r="BW801" s="17">
        <v>0.277135604156518</v>
      </c>
      <c r="BX801" s="17">
        <v>9.6166832767654503E-2</v>
      </c>
      <c r="BY801" s="17"/>
      <c r="BZ801" s="17">
        <v>0.277135604156518</v>
      </c>
      <c r="CA801" s="17">
        <v>9.6166832767654503E-2</v>
      </c>
    </row>
    <row r="802" spans="2:79" x14ac:dyDescent="0.25">
      <c r="B802" t="s">
        <v>103</v>
      </c>
      <c r="C802" s="17">
        <v>7.5980633372030107E-2</v>
      </c>
      <c r="D802" s="17">
        <v>0.10545831248509201</v>
      </c>
      <c r="E802" s="17">
        <v>5.7810241721558998E-2</v>
      </c>
      <c r="F802" s="17">
        <v>0.101686756236155</v>
      </c>
      <c r="G802" s="17">
        <v>1.9868261082939199E-2</v>
      </c>
      <c r="H802" s="17">
        <v>0.110015435405713</v>
      </c>
      <c r="I802" s="17">
        <v>4.3729462063517903E-2</v>
      </c>
      <c r="J802" s="17">
        <v>7.9140755388252798E-2</v>
      </c>
      <c r="K802" s="17">
        <v>0.122263929117608</v>
      </c>
      <c r="L802" s="17">
        <v>8.8266275353909698E-2</v>
      </c>
      <c r="M802" s="17"/>
      <c r="N802" s="17">
        <v>7.34349691338122E-2</v>
      </c>
      <c r="O802" s="17">
        <v>0.100542974125921</v>
      </c>
      <c r="P802" s="17">
        <v>0.15820886950968199</v>
      </c>
      <c r="Q802" s="17">
        <v>0.122215691220829</v>
      </c>
      <c r="R802" s="17"/>
      <c r="S802" s="17">
        <v>8.6983918929027404E-2</v>
      </c>
      <c r="T802" s="17">
        <v>9.4312038844674206E-2</v>
      </c>
      <c r="U802" s="17">
        <v>4.0405058377219E-2</v>
      </c>
      <c r="V802" s="17">
        <v>7.1773308850370102E-2</v>
      </c>
      <c r="W802" s="17">
        <v>3.9307565906840702E-2</v>
      </c>
      <c r="X802" s="17">
        <v>7.7159410119666205E-2</v>
      </c>
      <c r="Y802" s="17">
        <v>7.2517798128373501E-2</v>
      </c>
      <c r="Z802" s="17"/>
      <c r="AA802" s="17">
        <v>9.1188153471050998E-2</v>
      </c>
      <c r="AB802" s="17">
        <v>6.8115349493939298E-2</v>
      </c>
      <c r="AC802" s="17"/>
      <c r="AD802" s="17">
        <v>6.39101103743068E-2</v>
      </c>
      <c r="AE802" s="17">
        <v>8.4652940383385306E-2</v>
      </c>
      <c r="AF802" s="17">
        <v>9.7993105222245705E-2</v>
      </c>
      <c r="AG802" s="17"/>
      <c r="AH802" s="17">
        <v>8.8614341975377195E-2</v>
      </c>
      <c r="AI802" s="17">
        <v>7.5513138185652001E-2</v>
      </c>
      <c r="AJ802" s="17"/>
      <c r="AK802" s="17">
        <v>9.3856085389226004E-2</v>
      </c>
      <c r="AL802" s="17">
        <v>6.4006378990630705E-2</v>
      </c>
      <c r="AM802" s="17"/>
      <c r="AN802" s="17">
        <v>7.5889379366267398E-2</v>
      </c>
      <c r="AO802" s="17">
        <v>0.122215691220829</v>
      </c>
      <c r="AP802" s="17"/>
      <c r="AQ802" s="17">
        <v>9.9175411593980703E-2</v>
      </c>
      <c r="AR802" s="17">
        <v>6.9966456773955493E-2</v>
      </c>
      <c r="AS802" s="17"/>
      <c r="AT802" s="17">
        <v>5.6936156031541403E-2</v>
      </c>
      <c r="AU802" s="17">
        <v>8.8759661121208699E-2</v>
      </c>
      <c r="AV802" s="17">
        <v>9.4605416040140194E-2</v>
      </c>
      <c r="AW802" s="17">
        <v>1.40368645561268E-2</v>
      </c>
      <c r="AX802" s="17"/>
      <c r="AY802" s="17">
        <v>9.2853145354194394E-2</v>
      </c>
      <c r="AZ802" s="17">
        <v>7.3963973021916402E-2</v>
      </c>
      <c r="BA802" s="17"/>
      <c r="BB802" s="17">
        <v>8.6961066659820702E-2</v>
      </c>
      <c r="BC802" s="17">
        <v>7.3588397506221606E-2</v>
      </c>
      <c r="BD802" s="17"/>
      <c r="BE802" s="17">
        <v>7.9090733014812203E-2</v>
      </c>
      <c r="BF802" s="17">
        <v>7.5744617088153707E-2</v>
      </c>
      <c r="BG802" s="17"/>
      <c r="BH802" s="17">
        <v>0.101251926100416</v>
      </c>
      <c r="BI802" s="17">
        <v>7.4021325026965304E-2</v>
      </c>
      <c r="BJ802" s="17"/>
      <c r="BK802" s="17">
        <v>9.5928129417144598E-2</v>
      </c>
      <c r="BL802" s="17">
        <v>7.4703952163431897E-2</v>
      </c>
      <c r="BM802" s="17"/>
      <c r="BN802" s="17">
        <v>8.9775778529916805E-2</v>
      </c>
      <c r="BO802" s="17">
        <v>7.5688440432157805E-2</v>
      </c>
      <c r="BP802" s="17"/>
      <c r="BQ802" s="17">
        <v>0.106221608557098</v>
      </c>
      <c r="BR802" s="17">
        <v>7.5206351979670794E-2</v>
      </c>
      <c r="BS802" s="17"/>
      <c r="BT802" s="17">
        <v>7.3839769405163694E-2</v>
      </c>
      <c r="BU802" s="17">
        <v>7.6150528171777199E-2</v>
      </c>
      <c r="BV802" s="17"/>
      <c r="BW802" s="17">
        <v>9.1163252915366394E-2</v>
      </c>
      <c r="BX802" s="17">
        <v>6.8184000918967994E-2</v>
      </c>
      <c r="BY802" s="17"/>
      <c r="BZ802" s="17">
        <v>9.1163252915366394E-2</v>
      </c>
      <c r="CA802" s="17">
        <v>6.8184000918967994E-2</v>
      </c>
    </row>
    <row r="803" spans="2:79" x14ac:dyDescent="0.25">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17"/>
      <c r="AF803" s="17"/>
      <c r="AG803" s="17"/>
      <c r="AH803" s="17"/>
      <c r="AI803" s="17"/>
      <c r="AJ803" s="17"/>
      <c r="AK803" s="17"/>
      <c r="AL803" s="17"/>
      <c r="AM803" s="17"/>
      <c r="AN803" s="17"/>
      <c r="AO803" s="17"/>
      <c r="AP803" s="17"/>
      <c r="AQ803" s="17"/>
      <c r="AR803" s="17"/>
      <c r="AS803" s="17"/>
      <c r="AT803" s="17"/>
      <c r="AU803" s="17"/>
      <c r="AV803" s="17"/>
      <c r="AW803" s="17"/>
      <c r="AX803" s="17"/>
      <c r="AY803" s="17"/>
      <c r="AZ803" s="17"/>
      <c r="BA803" s="17"/>
      <c r="BB803" s="17"/>
      <c r="BC803" s="17"/>
      <c r="BD803" s="17"/>
      <c r="BE803" s="17"/>
      <c r="BF803" s="17"/>
      <c r="BG803" s="17"/>
      <c r="BH803" s="17"/>
      <c r="BI803" s="17"/>
      <c r="BJ803" s="17"/>
      <c r="BK803" s="17"/>
      <c r="BL803" s="17"/>
      <c r="BM803" s="17"/>
      <c r="BN803" s="17"/>
      <c r="BO803" s="17"/>
      <c r="BP803" s="17"/>
      <c r="BQ803" s="17"/>
      <c r="BR803" s="17"/>
      <c r="BS803" s="17"/>
      <c r="BT803" s="17"/>
      <c r="BU803" s="17"/>
      <c r="BV803" s="17"/>
      <c r="BW803" s="17"/>
      <c r="BX803" s="17"/>
      <c r="BY803" s="17"/>
      <c r="BZ803" s="17"/>
      <c r="CA803" s="17"/>
    </row>
    <row r="804" spans="2:79" x14ac:dyDescent="0.25">
      <c r="B804" s="6" t="s">
        <v>375</v>
      </c>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c r="AE804" s="17"/>
      <c r="AF804" s="17"/>
      <c r="AG804" s="17"/>
      <c r="AH804" s="17"/>
      <c r="AI804" s="17"/>
      <c r="AJ804" s="17"/>
      <c r="AK804" s="17"/>
      <c r="AL804" s="17"/>
      <c r="AM804" s="17"/>
      <c r="AN804" s="17"/>
      <c r="AO804" s="17"/>
      <c r="AP804" s="17"/>
      <c r="AQ804" s="17"/>
      <c r="AR804" s="17"/>
      <c r="AS804" s="17"/>
      <c r="AT804" s="17"/>
      <c r="AU804" s="17"/>
      <c r="AV804" s="17"/>
      <c r="AW804" s="17"/>
      <c r="AX804" s="17"/>
      <c r="AY804" s="17"/>
      <c r="AZ804" s="17"/>
      <c r="BA804" s="17"/>
      <c r="BB804" s="17"/>
      <c r="BC804" s="17"/>
      <c r="BD804" s="17"/>
      <c r="BE804" s="17"/>
      <c r="BF804" s="17"/>
      <c r="BG804" s="17"/>
      <c r="BH804" s="17"/>
      <c r="BI804" s="17"/>
      <c r="BJ804" s="17"/>
      <c r="BK804" s="17"/>
      <c r="BL804" s="17"/>
      <c r="BM804" s="17"/>
      <c r="BN804" s="17"/>
      <c r="BO804" s="17"/>
      <c r="BP804" s="17"/>
      <c r="BQ804" s="17"/>
      <c r="BR804" s="17"/>
      <c r="BS804" s="17"/>
      <c r="BT804" s="17"/>
      <c r="BU804" s="17"/>
      <c r="BV804" s="17"/>
      <c r="BW804" s="17"/>
      <c r="BX804" s="17"/>
      <c r="BY804" s="17"/>
      <c r="BZ804" s="17"/>
      <c r="CA804" s="17"/>
    </row>
    <row r="805" spans="2:79" x14ac:dyDescent="0.25">
      <c r="B805" s="24" t="s">
        <v>77</v>
      </c>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c r="AJ805" s="17"/>
      <c r="AK805" s="17"/>
      <c r="AL805" s="17"/>
      <c r="AM805" s="17"/>
      <c r="AN805" s="17"/>
      <c r="AO805" s="17"/>
      <c r="AP805" s="17"/>
      <c r="AQ805" s="17"/>
      <c r="AR805" s="17"/>
      <c r="AS805" s="17"/>
      <c r="AT805" s="17"/>
      <c r="AU805" s="17"/>
      <c r="AV805" s="17"/>
      <c r="AW805" s="17"/>
      <c r="AX805" s="17"/>
      <c r="AY805" s="17"/>
      <c r="AZ805" s="17"/>
      <c r="BA805" s="17"/>
      <c r="BB805" s="17"/>
      <c r="BC805" s="17"/>
      <c r="BD805" s="17"/>
      <c r="BE805" s="17"/>
      <c r="BF805" s="17"/>
      <c r="BG805" s="17"/>
      <c r="BH805" s="17"/>
      <c r="BI805" s="17"/>
      <c r="BJ805" s="17"/>
      <c r="BK805" s="17"/>
      <c r="BL805" s="17"/>
      <c r="BM805" s="17"/>
      <c r="BN805" s="17"/>
      <c r="BO805" s="17"/>
      <c r="BP805" s="17"/>
      <c r="BQ805" s="17"/>
      <c r="BR805" s="17"/>
      <c r="BS805" s="17"/>
      <c r="BT805" s="17"/>
      <c r="BU805" s="17"/>
      <c r="BV805" s="17"/>
      <c r="BW805" s="17"/>
      <c r="BX805" s="17"/>
      <c r="BY805" s="17"/>
      <c r="BZ805" s="17"/>
      <c r="CA805" s="17"/>
    </row>
    <row r="806" spans="2:79" x14ac:dyDescent="0.25">
      <c r="B806" t="s">
        <v>370</v>
      </c>
      <c r="C806" s="17">
        <v>0.220676273881207</v>
      </c>
      <c r="D806" s="17">
        <v>0.32393276858459302</v>
      </c>
      <c r="E806" s="17">
        <v>0.27819537235011899</v>
      </c>
      <c r="F806" s="17">
        <v>0.203179141548232</v>
      </c>
      <c r="G806" s="17">
        <v>0.27512844710641798</v>
      </c>
      <c r="H806" s="17">
        <v>0.20894626978083999</v>
      </c>
      <c r="I806" s="17">
        <v>0.12954238831468901</v>
      </c>
      <c r="J806" s="17">
        <v>0.124056889209771</v>
      </c>
      <c r="K806" s="17">
        <v>0.16096614756668701</v>
      </c>
      <c r="L806" s="17">
        <v>0.12190133165124099</v>
      </c>
      <c r="M806" s="17"/>
      <c r="N806" s="17">
        <v>0.22715374417030201</v>
      </c>
      <c r="O806" s="17">
        <v>0.14054462524371</v>
      </c>
      <c r="P806" s="17">
        <v>0.119779341264296</v>
      </c>
      <c r="Q806" s="17">
        <v>0.10626443824177501</v>
      </c>
      <c r="R806" s="17"/>
      <c r="S806" s="17">
        <v>0.237764417077308</v>
      </c>
      <c r="T806" s="17">
        <v>0.23555710095726101</v>
      </c>
      <c r="U806" s="17">
        <v>0.204190881381906</v>
      </c>
      <c r="V806" s="17">
        <v>0.24011937144613199</v>
      </c>
      <c r="W806" s="17">
        <v>0.19533569237054699</v>
      </c>
      <c r="X806" s="17">
        <v>0.17510695350470201</v>
      </c>
      <c r="Y806" s="17">
        <v>0.17648873996946299</v>
      </c>
      <c r="Z806" s="17"/>
      <c r="AA806" s="17">
        <v>0.124692998347243</v>
      </c>
      <c r="AB806" s="17">
        <v>0.27031853670302203</v>
      </c>
      <c r="AC806" s="17"/>
      <c r="AD806" s="17">
        <v>0.1010661964275</v>
      </c>
      <c r="AE806" s="17">
        <v>0.13368156016007501</v>
      </c>
      <c r="AF806" s="17">
        <v>0.12534179942592499</v>
      </c>
      <c r="AG806" s="17"/>
      <c r="AH806" s="17">
        <v>0.11402372603551</v>
      </c>
      <c r="AI806" s="17">
        <v>0.22462282309317899</v>
      </c>
      <c r="AJ806" s="17"/>
      <c r="AK806" s="17">
        <v>0.22508800790314301</v>
      </c>
      <c r="AL806" s="17">
        <v>0.21772097935825399</v>
      </c>
      <c r="AM806" s="17"/>
      <c r="AN806" s="17">
        <v>0.22090208820467799</v>
      </c>
      <c r="AO806" s="17">
        <v>0.10626443824177501</v>
      </c>
      <c r="AP806" s="17"/>
      <c r="AQ806" s="17">
        <v>0.129849971669182</v>
      </c>
      <c r="AR806" s="17">
        <v>0.24422663577845</v>
      </c>
      <c r="AS806" s="17"/>
      <c r="AT806" s="17">
        <v>0.41036031881631602</v>
      </c>
      <c r="AU806" s="17">
        <v>0.13208627989695601</v>
      </c>
      <c r="AV806" s="17">
        <v>4.88873162091314E-2</v>
      </c>
      <c r="AW806" s="17">
        <v>1.5844630297811101E-2</v>
      </c>
      <c r="AX806" s="17"/>
      <c r="AY806" s="17">
        <v>0.167353327071604</v>
      </c>
      <c r="AZ806" s="17">
        <v>0.22704961489266001</v>
      </c>
      <c r="BA806" s="17"/>
      <c r="BB806" s="17">
        <v>0.216824576126848</v>
      </c>
      <c r="BC806" s="17">
        <v>0.22151869250211001</v>
      </c>
      <c r="BD806" s="17"/>
      <c r="BE806" s="17">
        <v>0.20252831556536599</v>
      </c>
      <c r="BF806" s="17">
        <v>0.222053468882528</v>
      </c>
      <c r="BG806" s="17"/>
      <c r="BH806" s="17">
        <v>0.24324709303358599</v>
      </c>
      <c r="BI806" s="17">
        <v>0.21892633592609301</v>
      </c>
      <c r="BJ806" s="17"/>
      <c r="BK806" s="17">
        <v>0.173937841823781</v>
      </c>
      <c r="BL806" s="17">
        <v>0.22366763068068299</v>
      </c>
      <c r="BM806" s="17"/>
      <c r="BN806" s="17">
        <v>0.189547888366219</v>
      </c>
      <c r="BO806" s="17">
        <v>0.22133559963479699</v>
      </c>
      <c r="BP806" s="17"/>
      <c r="BQ806" s="17">
        <v>0.23202984158798101</v>
      </c>
      <c r="BR806" s="17">
        <v>0.220385580338474</v>
      </c>
      <c r="BS806" s="17"/>
      <c r="BT806" s="17">
        <v>0.19020214859557799</v>
      </c>
      <c r="BU806" s="17">
        <v>0.223094641181979</v>
      </c>
      <c r="BV806" s="17"/>
      <c r="BW806" s="17">
        <v>0.124764164583545</v>
      </c>
      <c r="BX806" s="17">
        <v>0.26992939926298698</v>
      </c>
      <c r="BY806" s="17"/>
      <c r="BZ806" s="17">
        <v>0.124764164583545</v>
      </c>
      <c r="CA806" s="17">
        <v>0.26992939926298698</v>
      </c>
    </row>
    <row r="807" spans="2:79" x14ac:dyDescent="0.25">
      <c r="B807" t="s">
        <v>371</v>
      </c>
      <c r="C807" s="17">
        <v>0.63266233407822903</v>
      </c>
      <c r="D807" s="17">
        <v>0.46884301705608</v>
      </c>
      <c r="E807" s="17">
        <v>0.59260406003806698</v>
      </c>
      <c r="F807" s="17">
        <v>0.66274655408448802</v>
      </c>
      <c r="G807" s="17">
        <v>0.57285557492093098</v>
      </c>
      <c r="H807" s="17">
        <v>0.65198023637937397</v>
      </c>
      <c r="I807" s="17">
        <v>0.76278869547012096</v>
      </c>
      <c r="J807" s="17">
        <v>0.73784295773823305</v>
      </c>
      <c r="K807" s="17">
        <v>0.66129441470039096</v>
      </c>
      <c r="L807" s="17">
        <v>0.70781129075013005</v>
      </c>
      <c r="M807" s="17"/>
      <c r="N807" s="17">
        <v>0.62638745304221899</v>
      </c>
      <c r="O807" s="17">
        <v>0.69943071572667703</v>
      </c>
      <c r="P807" s="17">
        <v>0.787588461899561</v>
      </c>
      <c r="Q807" s="17">
        <v>0.79240747045197202</v>
      </c>
      <c r="R807" s="17"/>
      <c r="S807" s="17">
        <v>0.61500017968753795</v>
      </c>
      <c r="T807" s="17">
        <v>0.67439060412663998</v>
      </c>
      <c r="U807" s="17">
        <v>0.66210372676830798</v>
      </c>
      <c r="V807" s="17">
        <v>0.62847157383430496</v>
      </c>
      <c r="W807" s="17">
        <v>0.68338440841028303</v>
      </c>
      <c r="X807" s="17">
        <v>0.71896030758579699</v>
      </c>
      <c r="Y807" s="17">
        <v>0.66028611814226901</v>
      </c>
      <c r="Z807" s="17"/>
      <c r="AA807" s="17">
        <v>0.76846508257905699</v>
      </c>
      <c r="AB807" s="17">
        <v>0.56242555902029201</v>
      </c>
      <c r="AC807" s="17"/>
      <c r="AD807" s="17">
        <v>0.78832687374936705</v>
      </c>
      <c r="AE807" s="17">
        <v>0.82088281483728198</v>
      </c>
      <c r="AF807" s="17">
        <v>0.76292725060677902</v>
      </c>
      <c r="AG807" s="17"/>
      <c r="AH807" s="17">
        <v>0.83605482078191595</v>
      </c>
      <c r="AI807" s="17">
        <v>0.62513603982332899</v>
      </c>
      <c r="AJ807" s="17"/>
      <c r="AK807" s="17">
        <v>0.58433831284184701</v>
      </c>
      <c r="AL807" s="17">
        <v>0.66503321468364895</v>
      </c>
      <c r="AM807" s="17"/>
      <c r="AN807" s="17">
        <v>0.63234704554451704</v>
      </c>
      <c r="AO807" s="17">
        <v>0.79240747045197202</v>
      </c>
      <c r="AP807" s="17"/>
      <c r="AQ807" s="17">
        <v>0.76297867524360696</v>
      </c>
      <c r="AR807" s="17">
        <v>0.59887259563434803</v>
      </c>
      <c r="AS807" s="17"/>
      <c r="AT807" s="17">
        <v>0.355424892922028</v>
      </c>
      <c r="AU807" s="17">
        <v>0.74165571947012499</v>
      </c>
      <c r="AV807" s="17">
        <v>0.918169863039071</v>
      </c>
      <c r="AW807" s="17">
        <v>0.98414542248217995</v>
      </c>
      <c r="AX807" s="17"/>
      <c r="AY807" s="17">
        <v>0.77473429810941297</v>
      </c>
      <c r="AZ807" s="17">
        <v>0.61568140693309903</v>
      </c>
      <c r="BA807" s="17"/>
      <c r="BB807" s="17">
        <v>0.63201418069960702</v>
      </c>
      <c r="BC807" s="17">
        <v>0.63279873954287102</v>
      </c>
      <c r="BD807" s="17"/>
      <c r="BE807" s="17">
        <v>0.69091654655634505</v>
      </c>
      <c r="BF807" s="17">
        <v>0.62824159380351197</v>
      </c>
      <c r="BG807" s="17"/>
      <c r="BH807" s="17">
        <v>0.53173913967311803</v>
      </c>
      <c r="BI807" s="17">
        <v>0.64048700925942403</v>
      </c>
      <c r="BJ807" s="17"/>
      <c r="BK807" s="17">
        <v>0.70714302623702896</v>
      </c>
      <c r="BL807" s="17">
        <v>0.62789541496880896</v>
      </c>
      <c r="BM807" s="17"/>
      <c r="BN807" s="17">
        <v>0.67751898881198502</v>
      </c>
      <c r="BO807" s="17">
        <v>0.63171223187419401</v>
      </c>
      <c r="BP807" s="17"/>
      <c r="BQ807" s="17">
        <v>0.74603261538649401</v>
      </c>
      <c r="BR807" s="17">
        <v>0.62975963339723795</v>
      </c>
      <c r="BS807" s="17"/>
      <c r="BT807" s="17">
        <v>0.73675432548324704</v>
      </c>
      <c r="BU807" s="17">
        <v>0.62440179613245805</v>
      </c>
      <c r="BV807" s="17"/>
      <c r="BW807" s="17">
        <v>0.76822936236614803</v>
      </c>
      <c r="BX807" s="17">
        <v>0.56304547453051701</v>
      </c>
      <c r="BY807" s="17"/>
      <c r="BZ807" s="17">
        <v>0.76822936236614803</v>
      </c>
      <c r="CA807" s="17">
        <v>0.56304547453051701</v>
      </c>
    </row>
    <row r="808" spans="2:79" x14ac:dyDescent="0.25">
      <c r="B808" t="s">
        <v>103</v>
      </c>
      <c r="C808" s="17">
        <v>0.146661392040564</v>
      </c>
      <c r="D808" s="17">
        <v>0.207224214359327</v>
      </c>
      <c r="E808" s="17">
        <v>0.129200567611814</v>
      </c>
      <c r="F808" s="17">
        <v>0.13407430436728099</v>
      </c>
      <c r="G808" s="17">
        <v>0.15201597797265101</v>
      </c>
      <c r="H808" s="17">
        <v>0.13907349383978601</v>
      </c>
      <c r="I808" s="17">
        <v>0.10766891621519099</v>
      </c>
      <c r="J808" s="17">
        <v>0.13810015305199599</v>
      </c>
      <c r="K808" s="17">
        <v>0.177739437732922</v>
      </c>
      <c r="L808" s="17">
        <v>0.170287377598629</v>
      </c>
      <c r="M808" s="17"/>
      <c r="N808" s="17">
        <v>0.146458802787479</v>
      </c>
      <c r="O808" s="17">
        <v>0.16002465902961199</v>
      </c>
      <c r="P808" s="17">
        <v>9.2632196836142905E-2</v>
      </c>
      <c r="Q808" s="17">
        <v>0.101328091306252</v>
      </c>
      <c r="R808" s="17"/>
      <c r="S808" s="17">
        <v>0.14723540323515399</v>
      </c>
      <c r="T808" s="17">
        <v>9.0052294916099507E-2</v>
      </c>
      <c r="U808" s="17">
        <v>0.133705391849786</v>
      </c>
      <c r="V808" s="17">
        <v>0.13140905471956399</v>
      </c>
      <c r="W808" s="17">
        <v>0.12127989921917</v>
      </c>
      <c r="X808" s="17">
        <v>0.105932738909501</v>
      </c>
      <c r="Y808" s="17">
        <v>0.163225141888268</v>
      </c>
      <c r="Z808" s="17"/>
      <c r="AA808" s="17">
        <v>0.106841919073699</v>
      </c>
      <c r="AB808" s="17">
        <v>0.16725590427668599</v>
      </c>
      <c r="AC808" s="17"/>
      <c r="AD808" s="17">
        <v>0.110606929823133</v>
      </c>
      <c r="AE808" s="17">
        <v>4.54356250026434E-2</v>
      </c>
      <c r="AF808" s="17">
        <v>0.111730949967297</v>
      </c>
      <c r="AG808" s="17"/>
      <c r="AH808" s="17">
        <v>4.9921453182573398E-2</v>
      </c>
      <c r="AI808" s="17">
        <v>0.15024113708349099</v>
      </c>
      <c r="AJ808" s="17"/>
      <c r="AK808" s="17">
        <v>0.19057367925500901</v>
      </c>
      <c r="AL808" s="17">
        <v>0.117245805958097</v>
      </c>
      <c r="AM808" s="17"/>
      <c r="AN808" s="17">
        <v>0.146750866250805</v>
      </c>
      <c r="AO808" s="17">
        <v>0.101328091306252</v>
      </c>
      <c r="AP808" s="17"/>
      <c r="AQ808" s="17">
        <v>0.107171353087211</v>
      </c>
      <c r="AR808" s="17">
        <v>0.15690076858720201</v>
      </c>
      <c r="AS808" s="17"/>
      <c r="AT808" s="17">
        <v>0.23421478826165701</v>
      </c>
      <c r="AU808" s="17">
        <v>0.126258000632918</v>
      </c>
      <c r="AV808" s="17">
        <v>3.2942820751797802E-2</v>
      </c>
      <c r="AW808" s="17">
        <v>9.9472200084311694E-6</v>
      </c>
      <c r="AX808" s="17"/>
      <c r="AY808" s="17">
        <v>5.7912374818982697E-2</v>
      </c>
      <c r="AZ808" s="17">
        <v>0.15726897817424201</v>
      </c>
      <c r="BA808" s="17"/>
      <c r="BB808" s="17">
        <v>0.15116124317354601</v>
      </c>
      <c r="BC808" s="17">
        <v>0.14568256795501899</v>
      </c>
      <c r="BD808" s="17"/>
      <c r="BE808" s="17">
        <v>0.10655513787828801</v>
      </c>
      <c r="BF808" s="17">
        <v>0.14970493731396001</v>
      </c>
      <c r="BG808" s="17"/>
      <c r="BH808" s="17">
        <v>0.225013767293296</v>
      </c>
      <c r="BI808" s="17">
        <v>0.14058665481448299</v>
      </c>
      <c r="BJ808" s="17"/>
      <c r="BK808" s="17">
        <v>0.11891913193919</v>
      </c>
      <c r="BL808" s="17">
        <v>0.14843695435050799</v>
      </c>
      <c r="BM808" s="17"/>
      <c r="BN808" s="17">
        <v>0.13293312282179701</v>
      </c>
      <c r="BO808" s="17">
        <v>0.14695216849100901</v>
      </c>
      <c r="BP808" s="17"/>
      <c r="BQ808" s="17">
        <v>2.1937543025524101E-2</v>
      </c>
      <c r="BR808" s="17">
        <v>0.149854786264288</v>
      </c>
      <c r="BS808" s="17"/>
      <c r="BT808" s="17">
        <v>7.30435259211758E-2</v>
      </c>
      <c r="BU808" s="17">
        <v>0.152503562685563</v>
      </c>
      <c r="BV808" s="17"/>
      <c r="BW808" s="17">
        <v>0.107006473050308</v>
      </c>
      <c r="BX808" s="17">
        <v>0.16702512620649601</v>
      </c>
      <c r="BY808" s="17"/>
      <c r="BZ808" s="17">
        <v>0.107006473050308</v>
      </c>
      <c r="CA808" s="17">
        <v>0.16702512620649601</v>
      </c>
    </row>
    <row r="809" spans="2:79" x14ac:dyDescent="0.25">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c r="AN809" s="17"/>
      <c r="AO809" s="17"/>
      <c r="AP809" s="17"/>
      <c r="AQ809" s="17"/>
      <c r="AR809" s="17"/>
      <c r="AS809" s="17"/>
      <c r="AT809" s="17"/>
      <c r="AU809" s="17"/>
      <c r="AV809" s="17"/>
      <c r="AW809" s="17"/>
      <c r="AX809" s="17"/>
      <c r="AY809" s="17"/>
      <c r="AZ809" s="17"/>
      <c r="BA809" s="17"/>
      <c r="BB809" s="17"/>
      <c r="BC809" s="17"/>
      <c r="BD809" s="17"/>
      <c r="BE809" s="17"/>
      <c r="BF809" s="17"/>
      <c r="BG809" s="17"/>
      <c r="BH809" s="17"/>
      <c r="BI809" s="17"/>
      <c r="BJ809" s="17"/>
      <c r="BK809" s="17"/>
      <c r="BL809" s="17"/>
      <c r="BM809" s="17"/>
      <c r="BN809" s="17"/>
      <c r="BO809" s="17"/>
      <c r="BP809" s="17"/>
      <c r="BQ809" s="17"/>
      <c r="BR809" s="17"/>
      <c r="BS809" s="17"/>
      <c r="BT809" s="17"/>
      <c r="BU809" s="17"/>
      <c r="BV809" s="17"/>
      <c r="BW809" s="17"/>
      <c r="BX809" s="17"/>
      <c r="BY809" s="17"/>
      <c r="BZ809" s="17"/>
      <c r="CA809" s="17"/>
    </row>
    <row r="810" spans="2:79" x14ac:dyDescent="0.25">
      <c r="B810" s="6" t="s">
        <v>376</v>
      </c>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c r="AD810" s="17"/>
      <c r="AE810" s="17"/>
      <c r="AF810" s="17"/>
      <c r="AG810" s="17"/>
      <c r="AH810" s="17"/>
      <c r="AI810" s="17"/>
      <c r="AJ810" s="17"/>
      <c r="AK810" s="17"/>
      <c r="AL810" s="17"/>
      <c r="AM810" s="17"/>
      <c r="AN810" s="17"/>
      <c r="AO810" s="17"/>
      <c r="AP810" s="17"/>
      <c r="AQ810" s="17"/>
      <c r="AR810" s="17"/>
      <c r="AS810" s="17"/>
      <c r="AT810" s="17"/>
      <c r="AU810" s="17"/>
      <c r="AV810" s="17"/>
      <c r="AW810" s="17"/>
      <c r="AX810" s="17"/>
      <c r="AY810" s="17"/>
      <c r="AZ810" s="17"/>
      <c r="BA810" s="17"/>
      <c r="BB810" s="17"/>
      <c r="BC810" s="17"/>
      <c r="BD810" s="17"/>
      <c r="BE810" s="17"/>
      <c r="BF810" s="17"/>
      <c r="BG810" s="17"/>
      <c r="BH810" s="17"/>
      <c r="BI810" s="17"/>
      <c r="BJ810" s="17"/>
      <c r="BK810" s="17"/>
      <c r="BL810" s="17"/>
      <c r="BM810" s="17"/>
      <c r="BN810" s="17"/>
      <c r="BO810" s="17"/>
      <c r="BP810" s="17"/>
      <c r="BQ810" s="17"/>
      <c r="BR810" s="17"/>
      <c r="BS810" s="17"/>
      <c r="BT810" s="17"/>
      <c r="BU810" s="17"/>
      <c r="BV810" s="17"/>
      <c r="BW810" s="17"/>
      <c r="BX810" s="17"/>
      <c r="BY810" s="17"/>
      <c r="BZ810" s="17"/>
      <c r="CA810" s="17"/>
    </row>
    <row r="811" spans="2:79" x14ac:dyDescent="0.25">
      <c r="B811" s="24" t="s">
        <v>77</v>
      </c>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c r="AD811" s="17"/>
      <c r="AE811" s="17"/>
      <c r="AF811" s="17"/>
      <c r="AG811" s="17"/>
      <c r="AH811" s="17"/>
      <c r="AI811" s="17"/>
      <c r="AJ811" s="17"/>
      <c r="AK811" s="17"/>
      <c r="AL811" s="17"/>
      <c r="AM811" s="17"/>
      <c r="AN811" s="17"/>
      <c r="AO811" s="17"/>
      <c r="AP811" s="17"/>
      <c r="AQ811" s="17"/>
      <c r="AR811" s="17"/>
      <c r="AS811" s="17"/>
      <c r="AT811" s="17"/>
      <c r="AU811" s="17"/>
      <c r="AV811" s="17"/>
      <c r="AW811" s="17"/>
      <c r="AX811" s="17"/>
      <c r="AY811" s="17"/>
      <c r="AZ811" s="17"/>
      <c r="BA811" s="17"/>
      <c r="BB811" s="17"/>
      <c r="BC811" s="17"/>
      <c r="BD811" s="17"/>
      <c r="BE811" s="17"/>
      <c r="BF811" s="17"/>
      <c r="BG811" s="17"/>
      <c r="BH811" s="17"/>
      <c r="BI811" s="17"/>
      <c r="BJ811" s="17"/>
      <c r="BK811" s="17"/>
      <c r="BL811" s="17"/>
      <c r="BM811" s="17"/>
      <c r="BN811" s="17"/>
      <c r="BO811" s="17"/>
      <c r="BP811" s="17"/>
      <c r="BQ811" s="17"/>
      <c r="BR811" s="17"/>
      <c r="BS811" s="17"/>
      <c r="BT811" s="17"/>
      <c r="BU811" s="17"/>
      <c r="BV811" s="17"/>
      <c r="BW811" s="17"/>
      <c r="BX811" s="17"/>
      <c r="BY811" s="17"/>
      <c r="BZ811" s="17"/>
      <c r="CA811" s="17"/>
    </row>
    <row r="812" spans="2:79" x14ac:dyDescent="0.25">
      <c r="B812" t="s">
        <v>370</v>
      </c>
      <c r="C812" s="17">
        <v>0.51038677443999503</v>
      </c>
      <c r="D812" s="17">
        <v>0.54739323489160496</v>
      </c>
      <c r="E812" s="17">
        <v>0.57219553290992198</v>
      </c>
      <c r="F812" s="17">
        <v>0.55421682808538497</v>
      </c>
      <c r="G812" s="17">
        <v>0.59864557061425705</v>
      </c>
      <c r="H812" s="17">
        <v>0.403036603106533</v>
      </c>
      <c r="I812" s="17">
        <v>0.47085450961497899</v>
      </c>
      <c r="J812" s="17">
        <v>0.416543018565882</v>
      </c>
      <c r="K812" s="17">
        <v>0.42441088361798301</v>
      </c>
      <c r="L812" s="17">
        <v>0.46401332651914501</v>
      </c>
      <c r="M812" s="17"/>
      <c r="N812" s="17">
        <v>0.52520143746501202</v>
      </c>
      <c r="O812" s="17">
        <v>0.33481375393424601</v>
      </c>
      <c r="P812" s="17">
        <v>0.24610335229168401</v>
      </c>
      <c r="Q812" s="17">
        <v>0.17946024563732699</v>
      </c>
      <c r="R812" s="17"/>
      <c r="S812" s="17">
        <v>0.54211662397714999</v>
      </c>
      <c r="T812" s="17">
        <v>0.48899457923029199</v>
      </c>
      <c r="U812" s="17">
        <v>0.47224326443206899</v>
      </c>
      <c r="V812" s="17">
        <v>0.53490357099228503</v>
      </c>
      <c r="W812" s="17">
        <v>0.48051471701489401</v>
      </c>
      <c r="X812" s="17">
        <v>0.38840758301039702</v>
      </c>
      <c r="Y812" s="17">
        <v>0.45307921485595598</v>
      </c>
      <c r="Z812" s="17"/>
      <c r="AA812" s="17">
        <v>0.32466777243070299</v>
      </c>
      <c r="AB812" s="17">
        <v>0.60644008640982905</v>
      </c>
      <c r="AC812" s="17"/>
      <c r="AD812" s="17">
        <v>0.32214148465340398</v>
      </c>
      <c r="AE812" s="17">
        <v>0.20455939050240901</v>
      </c>
      <c r="AF812" s="17">
        <v>0.341898277625444</v>
      </c>
      <c r="AG812" s="17"/>
      <c r="AH812" s="17">
        <v>0.29450912871186002</v>
      </c>
      <c r="AI812" s="17">
        <v>0.51837506698283498</v>
      </c>
      <c r="AJ812" s="17"/>
      <c r="AK812" s="17">
        <v>0.54705610334955401</v>
      </c>
      <c r="AL812" s="17">
        <v>0.485823039104191</v>
      </c>
      <c r="AM812" s="17"/>
      <c r="AN812" s="17">
        <v>0.51103992321435399</v>
      </c>
      <c r="AO812" s="17">
        <v>0.17946024563732699</v>
      </c>
      <c r="AP812" s="17"/>
      <c r="AQ812" s="17">
        <v>0.33017619719470997</v>
      </c>
      <c r="AR812" s="17">
        <v>0.55711359484858203</v>
      </c>
      <c r="AS812" s="17"/>
      <c r="AT812" s="17">
        <v>0.81591661536215898</v>
      </c>
      <c r="AU812" s="17">
        <v>0.41668049994615702</v>
      </c>
      <c r="AV812" s="17">
        <v>0.15138993223948599</v>
      </c>
      <c r="AW812" s="17">
        <v>1.97879791025522E-2</v>
      </c>
      <c r="AX812" s="17"/>
      <c r="AY812" s="17">
        <v>0.31725227305784798</v>
      </c>
      <c r="AZ812" s="17">
        <v>0.53347087072560195</v>
      </c>
      <c r="BA812" s="17"/>
      <c r="BB812" s="17">
        <v>0.53070307320469601</v>
      </c>
      <c r="BC812" s="17">
        <v>0.50596548959677901</v>
      </c>
      <c r="BD812" s="17"/>
      <c r="BE812" s="17">
        <v>0.42210512957460999</v>
      </c>
      <c r="BF812" s="17">
        <v>0.51708620794656202</v>
      </c>
      <c r="BG812" s="17"/>
      <c r="BH812" s="17">
        <v>0.55634569385210297</v>
      </c>
      <c r="BI812" s="17">
        <v>0.50682353391636503</v>
      </c>
      <c r="BJ812" s="17"/>
      <c r="BK812" s="17">
        <v>0.43146422054438699</v>
      </c>
      <c r="BL812" s="17">
        <v>0.51543798193316703</v>
      </c>
      <c r="BM812" s="17"/>
      <c r="BN812" s="17">
        <v>0.44521812007928802</v>
      </c>
      <c r="BO812" s="17">
        <v>0.511767102119569</v>
      </c>
      <c r="BP812" s="17"/>
      <c r="BQ812" s="17">
        <v>0.383736045946383</v>
      </c>
      <c r="BR812" s="17">
        <v>0.51362950394197704</v>
      </c>
      <c r="BS812" s="17"/>
      <c r="BT812" s="17">
        <v>0.470065854678618</v>
      </c>
      <c r="BU812" s="17">
        <v>0.51358656419520499</v>
      </c>
      <c r="BV812" s="17"/>
      <c r="BW812" s="17">
        <v>0.325390217577742</v>
      </c>
      <c r="BX812" s="17">
        <v>0.60538686021702703</v>
      </c>
      <c r="BY812" s="17"/>
      <c r="BZ812" s="17">
        <v>0.325390217577742</v>
      </c>
      <c r="CA812" s="17">
        <v>0.60538686021702703</v>
      </c>
    </row>
    <row r="813" spans="2:79" x14ac:dyDescent="0.25">
      <c r="B813" t="s">
        <v>371</v>
      </c>
      <c r="C813" s="17">
        <v>0.45268286195844498</v>
      </c>
      <c r="D813" s="17">
        <v>0.413241909552997</v>
      </c>
      <c r="E813" s="17">
        <v>0.40471538738261298</v>
      </c>
      <c r="F813" s="17">
        <v>0.39787752832985401</v>
      </c>
      <c r="G813" s="17">
        <v>0.373817842082174</v>
      </c>
      <c r="H813" s="17">
        <v>0.54843753952252206</v>
      </c>
      <c r="I813" s="17">
        <v>0.518472165839307</v>
      </c>
      <c r="J813" s="17">
        <v>0.53105280524415199</v>
      </c>
      <c r="K813" s="17">
        <v>0.50346463515852102</v>
      </c>
      <c r="L813" s="17">
        <v>0.473360717057631</v>
      </c>
      <c r="M813" s="17"/>
      <c r="N813" s="17">
        <v>0.437205511735968</v>
      </c>
      <c r="O813" s="17">
        <v>0.63912511590314303</v>
      </c>
      <c r="P813" s="17">
        <v>0.71609614734706195</v>
      </c>
      <c r="Q813" s="17">
        <v>0.76910149433853903</v>
      </c>
      <c r="R813" s="17"/>
      <c r="S813" s="17">
        <v>0.426738478333198</v>
      </c>
      <c r="T813" s="17">
        <v>0.471912472717267</v>
      </c>
      <c r="U813" s="17">
        <v>0.51946095148612303</v>
      </c>
      <c r="V813" s="17">
        <v>0.424568997357546</v>
      </c>
      <c r="W813" s="17">
        <v>0.50202798254372005</v>
      </c>
      <c r="X813" s="17">
        <v>0.57861170675897799</v>
      </c>
      <c r="Y813" s="17">
        <v>0.49545403564707902</v>
      </c>
      <c r="Z813" s="17"/>
      <c r="AA813" s="17">
        <v>0.64139068716671599</v>
      </c>
      <c r="AB813" s="17">
        <v>0.35508373957584699</v>
      </c>
      <c r="AC813" s="17"/>
      <c r="AD813" s="17">
        <v>0.65170846541860805</v>
      </c>
      <c r="AE813" s="17">
        <v>0.76357730008102198</v>
      </c>
      <c r="AF813" s="17">
        <v>0.62500050050253597</v>
      </c>
      <c r="AG813" s="17"/>
      <c r="AH813" s="17">
        <v>0.69109027152532598</v>
      </c>
      <c r="AI813" s="17">
        <v>0.44386088261187001</v>
      </c>
      <c r="AJ813" s="17"/>
      <c r="AK813" s="17">
        <v>0.39677389506960897</v>
      </c>
      <c r="AL813" s="17">
        <v>0.49013468085981599</v>
      </c>
      <c r="AM813" s="17"/>
      <c r="AN813" s="17">
        <v>0.45205834737911799</v>
      </c>
      <c r="AO813" s="17">
        <v>0.76910149433853903</v>
      </c>
      <c r="AP813" s="17"/>
      <c r="AQ813" s="17">
        <v>0.62439365950907699</v>
      </c>
      <c r="AR813" s="17">
        <v>0.40815995036240199</v>
      </c>
      <c r="AS813" s="17"/>
      <c r="AT813" s="17">
        <v>0.13707850991537401</v>
      </c>
      <c r="AU813" s="17">
        <v>0.54850059414265495</v>
      </c>
      <c r="AV813" s="17">
        <v>0.82292062480061301</v>
      </c>
      <c r="AW813" s="17">
        <v>0.98007625302190504</v>
      </c>
      <c r="AX813" s="17"/>
      <c r="AY813" s="17">
        <v>0.65208158687026896</v>
      </c>
      <c r="AZ813" s="17">
        <v>0.42885004424772299</v>
      </c>
      <c r="BA813" s="17"/>
      <c r="BB813" s="17">
        <v>0.42684949020188601</v>
      </c>
      <c r="BC813" s="17">
        <v>0.45830613224511002</v>
      </c>
      <c r="BD813" s="17"/>
      <c r="BE813" s="17">
        <v>0.54650541451433399</v>
      </c>
      <c r="BF813" s="17">
        <v>0.44556294531866097</v>
      </c>
      <c r="BG813" s="17"/>
      <c r="BH813" s="17">
        <v>0.39352904935363903</v>
      </c>
      <c r="BI813" s="17">
        <v>0.45726911561490402</v>
      </c>
      <c r="BJ813" s="17"/>
      <c r="BK813" s="17">
        <v>0.547883446388573</v>
      </c>
      <c r="BL813" s="17">
        <v>0.446589826676492</v>
      </c>
      <c r="BM813" s="17"/>
      <c r="BN813" s="17">
        <v>0.50480940967636601</v>
      </c>
      <c r="BO813" s="17">
        <v>0.45157877722075201</v>
      </c>
      <c r="BP813" s="17"/>
      <c r="BQ813" s="17">
        <v>0.61039707095097195</v>
      </c>
      <c r="BR813" s="17">
        <v>0.44864479187022099</v>
      </c>
      <c r="BS813" s="17"/>
      <c r="BT813" s="17">
        <v>0.49947351056321998</v>
      </c>
      <c r="BU813" s="17">
        <v>0.44896964710790899</v>
      </c>
      <c r="BV813" s="17"/>
      <c r="BW813" s="17">
        <v>0.64070968104810599</v>
      </c>
      <c r="BX813" s="17">
        <v>0.356126665211494</v>
      </c>
      <c r="BY813" s="17"/>
      <c r="BZ813" s="17">
        <v>0.64070968104810599</v>
      </c>
      <c r="CA813" s="17">
        <v>0.356126665211494</v>
      </c>
    </row>
    <row r="814" spans="2:79" x14ac:dyDescent="0.25">
      <c r="B814" t="s">
        <v>103</v>
      </c>
      <c r="C814" s="17">
        <v>3.6930363601559699E-2</v>
      </c>
      <c r="D814" s="17">
        <v>3.9364855555397503E-2</v>
      </c>
      <c r="E814" s="17">
        <v>2.30890797074647E-2</v>
      </c>
      <c r="F814" s="17">
        <v>4.7905643584761202E-2</v>
      </c>
      <c r="G814" s="17">
        <v>2.7536587303569102E-2</v>
      </c>
      <c r="H814" s="17">
        <v>4.8525857370944898E-2</v>
      </c>
      <c r="I814" s="17">
        <v>1.06733245457143E-2</v>
      </c>
      <c r="J814" s="17">
        <v>5.2404176189965498E-2</v>
      </c>
      <c r="K814" s="17">
        <v>7.2124481223495795E-2</v>
      </c>
      <c r="L814" s="17">
        <v>6.2625956423224396E-2</v>
      </c>
      <c r="M814" s="17"/>
      <c r="N814" s="17">
        <v>3.7593050799019902E-2</v>
      </c>
      <c r="O814" s="17">
        <v>2.6061130162610399E-2</v>
      </c>
      <c r="P814" s="17">
        <v>3.7800500361254402E-2</v>
      </c>
      <c r="Q814" s="17">
        <v>5.1438260024133202E-2</v>
      </c>
      <c r="R814" s="17"/>
      <c r="S814" s="17">
        <v>3.11448976896525E-2</v>
      </c>
      <c r="T814" s="17">
        <v>3.90929480524402E-2</v>
      </c>
      <c r="U814" s="17">
        <v>8.2957840818071605E-3</v>
      </c>
      <c r="V814" s="17">
        <v>4.0527431650169199E-2</v>
      </c>
      <c r="W814" s="17">
        <v>1.74573004413867E-2</v>
      </c>
      <c r="X814" s="17">
        <v>3.2980710230625002E-2</v>
      </c>
      <c r="Y814" s="17">
        <v>5.1466749496965003E-2</v>
      </c>
      <c r="Z814" s="17"/>
      <c r="AA814" s="17">
        <v>3.3941540402581398E-2</v>
      </c>
      <c r="AB814" s="17">
        <v>3.8476174014323898E-2</v>
      </c>
      <c r="AC814" s="17"/>
      <c r="AD814" s="17">
        <v>2.6150049927987602E-2</v>
      </c>
      <c r="AE814" s="17">
        <v>3.1863309416569202E-2</v>
      </c>
      <c r="AF814" s="17">
        <v>3.3101221872019901E-2</v>
      </c>
      <c r="AG814" s="17"/>
      <c r="AH814" s="17">
        <v>1.44005997628138E-2</v>
      </c>
      <c r="AI814" s="17">
        <v>3.7764050405295103E-2</v>
      </c>
      <c r="AJ814" s="17"/>
      <c r="AK814" s="17">
        <v>5.6170001580837098E-2</v>
      </c>
      <c r="AL814" s="17">
        <v>2.4042280035992899E-2</v>
      </c>
      <c r="AM814" s="17"/>
      <c r="AN814" s="17">
        <v>3.6901729406527903E-2</v>
      </c>
      <c r="AO814" s="17">
        <v>5.1438260024133202E-2</v>
      </c>
      <c r="AP814" s="17"/>
      <c r="AQ814" s="17">
        <v>4.5430143296212297E-2</v>
      </c>
      <c r="AR814" s="17">
        <v>3.4726454789015301E-2</v>
      </c>
      <c r="AS814" s="17"/>
      <c r="AT814" s="17">
        <v>4.70048747224662E-2</v>
      </c>
      <c r="AU814" s="17">
        <v>3.4818905911187303E-2</v>
      </c>
      <c r="AV814" s="17">
        <v>2.56894429599012E-2</v>
      </c>
      <c r="AW814" s="17">
        <v>1.3576787554269901E-4</v>
      </c>
      <c r="AX814" s="17"/>
      <c r="AY814" s="17">
        <v>3.06661400718828E-2</v>
      </c>
      <c r="AZ814" s="17">
        <v>3.7679085026674303E-2</v>
      </c>
      <c r="BA814" s="17"/>
      <c r="BB814" s="17">
        <v>4.2447436593417598E-2</v>
      </c>
      <c r="BC814" s="17">
        <v>3.57283781581118E-2</v>
      </c>
      <c r="BD814" s="17"/>
      <c r="BE814" s="17">
        <v>3.1389455911055797E-2</v>
      </c>
      <c r="BF814" s="17">
        <v>3.7350846734776899E-2</v>
      </c>
      <c r="BG814" s="17"/>
      <c r="BH814" s="17">
        <v>5.0125256794257597E-2</v>
      </c>
      <c r="BI814" s="17">
        <v>3.5907350468731301E-2</v>
      </c>
      <c r="BJ814" s="17"/>
      <c r="BK814" s="17">
        <v>2.0652333067039699E-2</v>
      </c>
      <c r="BL814" s="17">
        <v>3.7972191390341199E-2</v>
      </c>
      <c r="BM814" s="17"/>
      <c r="BN814" s="17">
        <v>4.9972470244346298E-2</v>
      </c>
      <c r="BO814" s="17">
        <v>3.6654120659679199E-2</v>
      </c>
      <c r="BP814" s="17"/>
      <c r="BQ814" s="17">
        <v>5.8668831026460399E-3</v>
      </c>
      <c r="BR814" s="17">
        <v>3.7725704187801801E-2</v>
      </c>
      <c r="BS814" s="17"/>
      <c r="BT814" s="17">
        <v>3.04606347581628E-2</v>
      </c>
      <c r="BU814" s="17">
        <v>3.7443788696885097E-2</v>
      </c>
      <c r="BV814" s="17"/>
      <c r="BW814" s="17">
        <v>3.3900101374152801E-2</v>
      </c>
      <c r="BX814" s="17">
        <v>3.8486474571478503E-2</v>
      </c>
      <c r="BY814" s="17"/>
      <c r="BZ814" s="17">
        <v>3.3900101374152801E-2</v>
      </c>
      <c r="CA814" s="17">
        <v>3.8486474571478503E-2</v>
      </c>
    </row>
    <row r="815" spans="2:79" x14ac:dyDescent="0.25">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17"/>
      <c r="AK815" s="17"/>
      <c r="AL815" s="17"/>
      <c r="AM815" s="17"/>
      <c r="AN815" s="17"/>
      <c r="AO815" s="17"/>
      <c r="AP815" s="17"/>
      <c r="AQ815" s="17"/>
      <c r="AR815" s="17"/>
      <c r="AS815" s="17"/>
      <c r="AT815" s="17"/>
      <c r="AU815" s="17"/>
      <c r="AV815" s="17"/>
      <c r="AW815" s="17"/>
      <c r="AX815" s="17"/>
      <c r="AY815" s="17"/>
      <c r="AZ815" s="17"/>
      <c r="BA815" s="17"/>
      <c r="BB815" s="17"/>
      <c r="BC815" s="17"/>
      <c r="BD815" s="17"/>
      <c r="BE815" s="17"/>
      <c r="BF815" s="17"/>
      <c r="BG815" s="17"/>
      <c r="BH815" s="17"/>
      <c r="BI815" s="17"/>
      <c r="BJ815" s="17"/>
      <c r="BK815" s="17"/>
      <c r="BL815" s="17"/>
      <c r="BM815" s="17"/>
      <c r="BN815" s="17"/>
      <c r="BO815" s="17"/>
      <c r="BP815" s="17"/>
      <c r="BQ815" s="17"/>
      <c r="BR815" s="17"/>
      <c r="BS815" s="17"/>
      <c r="BT815" s="17"/>
      <c r="BU815" s="17"/>
      <c r="BV815" s="17"/>
      <c r="BW815" s="17"/>
      <c r="BX815" s="17"/>
      <c r="BY815" s="17"/>
      <c r="BZ815" s="17"/>
      <c r="CA815" s="17"/>
    </row>
    <row r="816" spans="2:79" x14ac:dyDescent="0.25">
      <c r="B816" s="6" t="s">
        <v>377</v>
      </c>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c r="AN816" s="17"/>
      <c r="AO816" s="17"/>
      <c r="AP816" s="17"/>
      <c r="AQ816" s="17"/>
      <c r="AR816" s="17"/>
      <c r="AS816" s="17"/>
      <c r="AT816" s="17"/>
      <c r="AU816" s="17"/>
      <c r="AV816" s="17"/>
      <c r="AW816" s="17"/>
      <c r="AX816" s="17"/>
      <c r="AY816" s="17"/>
      <c r="AZ816" s="17"/>
      <c r="BA816" s="17"/>
      <c r="BB816" s="17"/>
      <c r="BC816" s="17"/>
      <c r="BD816" s="17"/>
      <c r="BE816" s="17"/>
      <c r="BF816" s="17"/>
      <c r="BG816" s="17"/>
      <c r="BH816" s="17"/>
      <c r="BI816" s="17"/>
      <c r="BJ816" s="17"/>
      <c r="BK816" s="17"/>
      <c r="BL816" s="17"/>
      <c r="BM816" s="17"/>
      <c r="BN816" s="17"/>
      <c r="BO816" s="17"/>
      <c r="BP816" s="17"/>
      <c r="BQ816" s="17"/>
      <c r="BR816" s="17"/>
      <c r="BS816" s="17"/>
      <c r="BT816" s="17"/>
      <c r="BU816" s="17"/>
      <c r="BV816" s="17"/>
      <c r="BW816" s="17"/>
      <c r="BX816" s="17"/>
      <c r="BY816" s="17"/>
      <c r="BZ816" s="17"/>
      <c r="CA816" s="17"/>
    </row>
    <row r="817" spans="2:79" x14ac:dyDescent="0.25">
      <c r="B817" s="24" t="s">
        <v>77</v>
      </c>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c r="AV817" s="17"/>
      <c r="AW817" s="17"/>
      <c r="AX817" s="17"/>
      <c r="AY817" s="17"/>
      <c r="AZ817" s="17"/>
      <c r="BA817" s="17"/>
      <c r="BB817" s="17"/>
      <c r="BC817" s="17"/>
      <c r="BD817" s="17"/>
      <c r="BE817" s="17"/>
      <c r="BF817" s="17"/>
      <c r="BG817" s="17"/>
      <c r="BH817" s="17"/>
      <c r="BI817" s="17"/>
      <c r="BJ817" s="17"/>
      <c r="BK817" s="17"/>
      <c r="BL817" s="17"/>
      <c r="BM817" s="17"/>
      <c r="BN817" s="17"/>
      <c r="BO817" s="17"/>
      <c r="BP817" s="17"/>
      <c r="BQ817" s="17"/>
      <c r="BR817" s="17"/>
      <c r="BS817" s="17"/>
      <c r="BT817" s="17"/>
      <c r="BU817" s="17"/>
      <c r="BV817" s="17"/>
      <c r="BW817" s="17"/>
      <c r="BX817" s="17"/>
      <c r="BY817" s="17"/>
      <c r="BZ817" s="17"/>
      <c r="CA817" s="17"/>
    </row>
    <row r="818" spans="2:79" x14ac:dyDescent="0.25">
      <c r="B818" t="s">
        <v>370</v>
      </c>
      <c r="C818" s="17">
        <v>0.31940084293403698</v>
      </c>
      <c r="D818" s="17">
        <v>0.39854803025110302</v>
      </c>
      <c r="E818" s="17">
        <v>0.32556957866608099</v>
      </c>
      <c r="F818" s="17">
        <v>0.38928254402963403</v>
      </c>
      <c r="G818" s="17">
        <v>0.296826096707002</v>
      </c>
      <c r="H818" s="17">
        <v>0.30330489924473902</v>
      </c>
      <c r="I818" s="17">
        <v>0.26693578725683098</v>
      </c>
      <c r="J818" s="17">
        <v>0.26013228901747198</v>
      </c>
      <c r="K818" s="17">
        <v>0.24081406085693699</v>
      </c>
      <c r="L818" s="17">
        <v>0.276802559375045</v>
      </c>
      <c r="M818" s="17"/>
      <c r="N818" s="17">
        <v>0.33542461154366998</v>
      </c>
      <c r="O818" s="17">
        <v>0.107950264614603</v>
      </c>
      <c r="P818" s="17">
        <v>0.14094291875812601</v>
      </c>
      <c r="Q818" s="17">
        <v>8.8602754060575398E-2</v>
      </c>
      <c r="R818" s="17"/>
      <c r="S818" s="17">
        <v>0.35463025471628101</v>
      </c>
      <c r="T818" s="17">
        <v>0.21382248704180201</v>
      </c>
      <c r="U818" s="17">
        <v>0.25673613270870299</v>
      </c>
      <c r="V818" s="17">
        <v>0.37593521483547898</v>
      </c>
      <c r="W818" s="17">
        <v>0.282430245013568</v>
      </c>
      <c r="X818" s="17">
        <v>0.25142347251950597</v>
      </c>
      <c r="Y818" s="17">
        <v>0.28725129279168299</v>
      </c>
      <c r="Z818" s="17"/>
      <c r="AA818" s="17">
        <v>0.17333799456622201</v>
      </c>
      <c r="AB818" s="17">
        <v>0.39494411093401499</v>
      </c>
      <c r="AC818" s="17"/>
      <c r="AD818" s="17">
        <v>0.125024784560052</v>
      </c>
      <c r="AE818" s="17">
        <v>8.3975476354954601E-2</v>
      </c>
      <c r="AF818" s="17">
        <v>0.216434845735791</v>
      </c>
      <c r="AG818" s="17"/>
      <c r="AH818" s="17">
        <v>4.2682230596259203E-2</v>
      </c>
      <c r="AI818" s="17">
        <v>0.32964048224429099</v>
      </c>
      <c r="AJ818" s="17"/>
      <c r="AK818" s="17">
        <v>0.340689807861981</v>
      </c>
      <c r="AL818" s="17">
        <v>0.30513997382042402</v>
      </c>
      <c r="AM818" s="17"/>
      <c r="AN818" s="17">
        <v>0.319856368483523</v>
      </c>
      <c r="AO818" s="17">
        <v>8.8602754060575398E-2</v>
      </c>
      <c r="AP818" s="17"/>
      <c r="AQ818" s="17">
        <v>0.186712150709861</v>
      </c>
      <c r="AR818" s="17">
        <v>0.35380570854506299</v>
      </c>
      <c r="AS818" s="17"/>
      <c r="AT818" s="17">
        <v>0.51636059908408305</v>
      </c>
      <c r="AU818" s="17">
        <v>0.26931621175526199</v>
      </c>
      <c r="AV818" s="17">
        <v>6.64021098084462E-2</v>
      </c>
      <c r="AW818" s="17">
        <v>1.60889827335626E-3</v>
      </c>
      <c r="AX818" s="17"/>
      <c r="AY818" s="17">
        <v>0.143599502615223</v>
      </c>
      <c r="AZ818" s="17">
        <v>0.34041322051554701</v>
      </c>
      <c r="BA818" s="17"/>
      <c r="BB818" s="17">
        <v>0.29834150751486199</v>
      </c>
      <c r="BC818" s="17">
        <v>0.323995061311175</v>
      </c>
      <c r="BD818" s="17"/>
      <c r="BE818" s="17">
        <v>0.357986870272402</v>
      </c>
      <c r="BF818" s="17">
        <v>0.316472663188064</v>
      </c>
      <c r="BG818" s="17"/>
      <c r="BH818" s="17">
        <v>0.33698921638608997</v>
      </c>
      <c r="BI818" s="17">
        <v>0.31803719892693699</v>
      </c>
      <c r="BJ818" s="17"/>
      <c r="BK818" s="17">
        <v>0.174947964903921</v>
      </c>
      <c r="BL818" s="17">
        <v>0.328646127379357</v>
      </c>
      <c r="BM818" s="17"/>
      <c r="BN818" s="17">
        <v>0.180308526683189</v>
      </c>
      <c r="BO818" s="17">
        <v>0.32234693681951798</v>
      </c>
      <c r="BP818" s="17"/>
      <c r="BQ818" s="17">
        <v>0.17549597587764801</v>
      </c>
      <c r="BR818" s="17">
        <v>0.32308534252936399</v>
      </c>
      <c r="BS818" s="17"/>
      <c r="BT818" s="17">
        <v>0.225937564517949</v>
      </c>
      <c r="BU818" s="17">
        <v>0.32681790689324403</v>
      </c>
      <c r="BV818" s="17"/>
      <c r="BW818" s="17">
        <v>0.17372029722034699</v>
      </c>
      <c r="BX818" s="17">
        <v>0.39421123169792199</v>
      </c>
      <c r="BY818" s="17"/>
      <c r="BZ818" s="17">
        <v>0.17372029722034699</v>
      </c>
      <c r="CA818" s="17">
        <v>0.39421123169792199</v>
      </c>
    </row>
    <row r="819" spans="2:79" x14ac:dyDescent="0.25">
      <c r="B819" t="s">
        <v>371</v>
      </c>
      <c r="C819" s="17">
        <v>0.66304776326985504</v>
      </c>
      <c r="D819" s="17">
        <v>0.57409891752841002</v>
      </c>
      <c r="E819" s="17">
        <v>0.65810269010608402</v>
      </c>
      <c r="F819" s="17">
        <v>0.59599090103836605</v>
      </c>
      <c r="G819" s="17">
        <v>0.69289441211411595</v>
      </c>
      <c r="H819" s="17">
        <v>0.66667477105137396</v>
      </c>
      <c r="I819" s="17">
        <v>0.72536320448701697</v>
      </c>
      <c r="J819" s="17">
        <v>0.72907413865756099</v>
      </c>
      <c r="K819" s="17">
        <v>0.75588799740219104</v>
      </c>
      <c r="L819" s="17">
        <v>0.68355434217391497</v>
      </c>
      <c r="M819" s="17"/>
      <c r="N819" s="17">
        <v>0.647528283798949</v>
      </c>
      <c r="O819" s="17">
        <v>0.86741864554306802</v>
      </c>
      <c r="P819" s="17">
        <v>0.83982229269564801</v>
      </c>
      <c r="Q819" s="17">
        <v>0.88014857378339295</v>
      </c>
      <c r="R819" s="17"/>
      <c r="S819" s="17">
        <v>0.62767420807861096</v>
      </c>
      <c r="T819" s="17">
        <v>0.77187376852143696</v>
      </c>
      <c r="U819" s="17">
        <v>0.73536590774382504</v>
      </c>
      <c r="V819" s="17">
        <v>0.60293113466387205</v>
      </c>
      <c r="W819" s="17">
        <v>0.71647662667446599</v>
      </c>
      <c r="X819" s="17">
        <v>0.72649716687431398</v>
      </c>
      <c r="Y819" s="17">
        <v>0.69814398806268796</v>
      </c>
      <c r="Z819" s="17"/>
      <c r="AA819" s="17">
        <v>0.81017969450742799</v>
      </c>
      <c r="AB819" s="17">
        <v>0.58695156880947397</v>
      </c>
      <c r="AC819" s="17"/>
      <c r="AD819" s="17">
        <v>0.87116504485524204</v>
      </c>
      <c r="AE819" s="17">
        <v>0.89834583760238496</v>
      </c>
      <c r="AF819" s="17">
        <v>0.76743602513128095</v>
      </c>
      <c r="AG819" s="17"/>
      <c r="AH819" s="17">
        <v>0.92901252769578901</v>
      </c>
      <c r="AI819" s="17">
        <v>0.65320605716288005</v>
      </c>
      <c r="AJ819" s="17"/>
      <c r="AK819" s="17">
        <v>0.64381496969549401</v>
      </c>
      <c r="AL819" s="17">
        <v>0.67593126196419795</v>
      </c>
      <c r="AM819" s="17"/>
      <c r="AN819" s="17">
        <v>0.66261927200077297</v>
      </c>
      <c r="AO819" s="17">
        <v>0.88014857378339295</v>
      </c>
      <c r="AP819" s="17"/>
      <c r="AQ819" s="17">
        <v>0.805111123588931</v>
      </c>
      <c r="AR819" s="17">
        <v>0.62621213893669103</v>
      </c>
      <c r="AS819" s="17"/>
      <c r="AT819" s="17">
        <v>0.455325357224248</v>
      </c>
      <c r="AU819" s="17">
        <v>0.717948875461215</v>
      </c>
      <c r="AV819" s="17">
        <v>0.92528317631937895</v>
      </c>
      <c r="AW819" s="17">
        <v>0.99835519433339104</v>
      </c>
      <c r="AX819" s="17"/>
      <c r="AY819" s="17">
        <v>0.827888576104439</v>
      </c>
      <c r="AZ819" s="17">
        <v>0.64334542542736795</v>
      </c>
      <c r="BA819" s="17"/>
      <c r="BB819" s="17">
        <v>0.684396119407924</v>
      </c>
      <c r="BC819" s="17">
        <v>0.65839031899704403</v>
      </c>
      <c r="BD819" s="17"/>
      <c r="BE819" s="17">
        <v>0.61865780179835195</v>
      </c>
      <c r="BF819" s="17">
        <v>0.66641638644957601</v>
      </c>
      <c r="BG819" s="17"/>
      <c r="BH819" s="17">
        <v>0.63113741264471701</v>
      </c>
      <c r="BI819" s="17">
        <v>0.66552180434665098</v>
      </c>
      <c r="BJ819" s="17"/>
      <c r="BK819" s="17">
        <v>0.81217580251323596</v>
      </c>
      <c r="BL819" s="17">
        <v>0.65350325878936599</v>
      </c>
      <c r="BM819" s="17"/>
      <c r="BN819" s="17">
        <v>0.78055683874389103</v>
      </c>
      <c r="BO819" s="17">
        <v>0.66055882083166695</v>
      </c>
      <c r="BP819" s="17"/>
      <c r="BQ819" s="17">
        <v>0.79189857164197497</v>
      </c>
      <c r="BR819" s="17">
        <v>0.65974870354369097</v>
      </c>
      <c r="BS819" s="17"/>
      <c r="BT819" s="17">
        <v>0.76287554020121595</v>
      </c>
      <c r="BU819" s="17">
        <v>0.65512562508945604</v>
      </c>
      <c r="BV819" s="17"/>
      <c r="BW819" s="17">
        <v>0.80986383671864504</v>
      </c>
      <c r="BX819" s="17">
        <v>0.58765425428975404</v>
      </c>
      <c r="BY819" s="17"/>
      <c r="BZ819" s="17">
        <v>0.80986383671864504</v>
      </c>
      <c r="CA819" s="17">
        <v>0.58765425428975404</v>
      </c>
    </row>
    <row r="820" spans="2:79" x14ac:dyDescent="0.25">
      <c r="B820" t="s">
        <v>103</v>
      </c>
      <c r="C820" s="17">
        <v>1.7551393796108299E-2</v>
      </c>
      <c r="D820" s="17">
        <v>2.7353052220486899E-2</v>
      </c>
      <c r="E820" s="17">
        <v>1.63277312278358E-2</v>
      </c>
      <c r="F820" s="17">
        <v>1.47265549320004E-2</v>
      </c>
      <c r="G820" s="17">
        <v>1.02794911788824E-2</v>
      </c>
      <c r="H820" s="17">
        <v>3.00203297038865E-2</v>
      </c>
      <c r="I820" s="17">
        <v>7.7010082561520697E-3</v>
      </c>
      <c r="J820" s="17">
        <v>1.07935723249671E-2</v>
      </c>
      <c r="K820" s="17">
        <v>3.2979417408725499E-3</v>
      </c>
      <c r="L820" s="17">
        <v>3.9643098451040797E-2</v>
      </c>
      <c r="M820" s="17"/>
      <c r="N820" s="17">
        <v>1.7047104657380598E-2</v>
      </c>
      <c r="O820" s="17">
        <v>2.4631089842329298E-2</v>
      </c>
      <c r="P820" s="17">
        <v>1.9234788546226098E-2</v>
      </c>
      <c r="Q820" s="17">
        <v>3.1248672156031498E-2</v>
      </c>
      <c r="R820" s="17"/>
      <c r="S820" s="17">
        <v>1.7695537205108101E-2</v>
      </c>
      <c r="T820" s="17">
        <v>1.43037444367617E-2</v>
      </c>
      <c r="U820" s="17">
        <v>7.89795954747252E-3</v>
      </c>
      <c r="V820" s="17">
        <v>2.11336505006487E-2</v>
      </c>
      <c r="W820" s="17">
        <v>1.0931283119662201E-3</v>
      </c>
      <c r="X820" s="17">
        <v>2.20793606061803E-2</v>
      </c>
      <c r="Y820" s="17">
        <v>1.46047191456289E-2</v>
      </c>
      <c r="Z820" s="17"/>
      <c r="AA820" s="17">
        <v>1.6482310926349799E-2</v>
      </c>
      <c r="AB820" s="17">
        <v>1.8104320256511101E-2</v>
      </c>
      <c r="AC820" s="17"/>
      <c r="AD820" s="17">
        <v>3.8101705847061098E-3</v>
      </c>
      <c r="AE820" s="17">
        <v>1.7678686042660399E-2</v>
      </c>
      <c r="AF820" s="17">
        <v>1.6129129132928102E-2</v>
      </c>
      <c r="AG820" s="17"/>
      <c r="AH820" s="17">
        <v>2.8305241707952001E-2</v>
      </c>
      <c r="AI820" s="17">
        <v>1.7153460592828899E-2</v>
      </c>
      <c r="AJ820" s="17"/>
      <c r="AK820" s="17">
        <v>1.5495222442525399E-2</v>
      </c>
      <c r="AL820" s="17">
        <v>1.8928764215377401E-2</v>
      </c>
      <c r="AM820" s="17"/>
      <c r="AN820" s="17">
        <v>1.7524359515704101E-2</v>
      </c>
      <c r="AO820" s="17">
        <v>3.1248672156031498E-2</v>
      </c>
      <c r="AP820" s="17"/>
      <c r="AQ820" s="17">
        <v>8.1767257012078896E-3</v>
      </c>
      <c r="AR820" s="17">
        <v>1.9982152518246501E-2</v>
      </c>
      <c r="AS820" s="17"/>
      <c r="AT820" s="17">
        <v>2.83140436916684E-2</v>
      </c>
      <c r="AU820" s="17">
        <v>1.2734912783522701E-2</v>
      </c>
      <c r="AV820" s="17">
        <v>8.3147138721749204E-3</v>
      </c>
      <c r="AW820" s="17">
        <v>3.59073932525976E-5</v>
      </c>
      <c r="AX820" s="17"/>
      <c r="AY820" s="17">
        <v>2.8511921280337301E-2</v>
      </c>
      <c r="AZ820" s="17">
        <v>1.6241354057085398E-2</v>
      </c>
      <c r="BA820" s="17"/>
      <c r="BB820" s="17">
        <v>1.72623730772134E-2</v>
      </c>
      <c r="BC820" s="17">
        <v>1.7614619691780398E-2</v>
      </c>
      <c r="BD820" s="17"/>
      <c r="BE820" s="17">
        <v>2.3355327929245301E-2</v>
      </c>
      <c r="BF820" s="17">
        <v>1.71109503623601E-2</v>
      </c>
      <c r="BG820" s="17"/>
      <c r="BH820" s="17">
        <v>3.1873370969192599E-2</v>
      </c>
      <c r="BI820" s="17">
        <v>1.64409967264115E-2</v>
      </c>
      <c r="BJ820" s="17"/>
      <c r="BK820" s="17">
        <v>1.28762325828428E-2</v>
      </c>
      <c r="BL820" s="17">
        <v>1.7850613831276899E-2</v>
      </c>
      <c r="BM820" s="17"/>
      <c r="BN820" s="17">
        <v>3.9134634572919498E-2</v>
      </c>
      <c r="BO820" s="17">
        <v>1.7094242348815201E-2</v>
      </c>
      <c r="BP820" s="17"/>
      <c r="BQ820" s="17">
        <v>3.26054524803773E-2</v>
      </c>
      <c r="BR820" s="17">
        <v>1.7165953926944699E-2</v>
      </c>
      <c r="BS820" s="17"/>
      <c r="BT820" s="17">
        <v>1.1186895280834301E-2</v>
      </c>
      <c r="BU820" s="17">
        <v>1.80564680173004E-2</v>
      </c>
      <c r="BV820" s="17"/>
      <c r="BW820" s="17">
        <v>1.6415866061008099E-2</v>
      </c>
      <c r="BX820" s="17">
        <v>1.8134514012324299E-2</v>
      </c>
      <c r="BY820" s="17"/>
      <c r="BZ820" s="17">
        <v>1.6415866061008099E-2</v>
      </c>
      <c r="CA820" s="17">
        <v>1.8134514012324299E-2</v>
      </c>
    </row>
    <row r="821" spans="2:79" x14ac:dyDescent="0.25">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c r="AD821" s="17"/>
      <c r="AE821" s="17"/>
      <c r="AF821" s="17"/>
      <c r="AG821" s="17"/>
      <c r="AH821" s="17"/>
      <c r="AI821" s="17"/>
      <c r="AJ821" s="17"/>
      <c r="AK821" s="17"/>
      <c r="AL821" s="17"/>
      <c r="AM821" s="17"/>
      <c r="AN821" s="17"/>
      <c r="AO821" s="17"/>
      <c r="AP821" s="17"/>
      <c r="AQ821" s="17"/>
      <c r="AR821" s="17"/>
      <c r="AS821" s="17"/>
      <c r="AT821" s="17"/>
      <c r="AU821" s="17"/>
      <c r="AV821" s="17"/>
      <c r="AW821" s="17"/>
      <c r="AX821" s="17"/>
      <c r="AY821" s="17"/>
      <c r="AZ821" s="17"/>
      <c r="BA821" s="17"/>
      <c r="BB821" s="17"/>
      <c r="BC821" s="17"/>
      <c r="BD821" s="17"/>
      <c r="BE821" s="17"/>
      <c r="BF821" s="17"/>
      <c r="BG821" s="17"/>
      <c r="BH821" s="17"/>
      <c r="BI821" s="17"/>
      <c r="BJ821" s="17"/>
      <c r="BK821" s="17"/>
      <c r="BL821" s="17"/>
      <c r="BM821" s="17"/>
      <c r="BN821" s="17"/>
      <c r="BO821" s="17"/>
      <c r="BP821" s="17"/>
      <c r="BQ821" s="17"/>
      <c r="BR821" s="17"/>
      <c r="BS821" s="17"/>
      <c r="BT821" s="17"/>
      <c r="BU821" s="17"/>
      <c r="BV821" s="17"/>
      <c r="BW821" s="17"/>
      <c r="BX821" s="17"/>
      <c r="BY821" s="17"/>
      <c r="BZ821" s="17"/>
      <c r="CA821" s="17"/>
    </row>
    <row r="822" spans="2:79" x14ac:dyDescent="0.25">
      <c r="B822" s="6" t="s">
        <v>378</v>
      </c>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c r="AD822" s="17"/>
      <c r="AE822" s="17"/>
      <c r="AF822" s="17"/>
      <c r="AG822" s="17"/>
      <c r="AH822" s="17"/>
      <c r="AI822" s="17"/>
      <c r="AJ822" s="17"/>
      <c r="AK822" s="17"/>
      <c r="AL822" s="17"/>
      <c r="AM822" s="17"/>
      <c r="AN822" s="17"/>
      <c r="AO822" s="17"/>
      <c r="AP822" s="17"/>
      <c r="AQ822" s="17"/>
      <c r="AR822" s="17"/>
      <c r="AS822" s="17"/>
      <c r="AT822" s="17"/>
      <c r="AU822" s="17"/>
      <c r="AV822" s="17"/>
      <c r="AW822" s="17"/>
      <c r="AX822" s="17"/>
      <c r="AY822" s="17"/>
      <c r="AZ822" s="17"/>
      <c r="BA822" s="17"/>
      <c r="BB822" s="17"/>
      <c r="BC822" s="17"/>
      <c r="BD822" s="17"/>
      <c r="BE822" s="17"/>
      <c r="BF822" s="17"/>
      <c r="BG822" s="17"/>
      <c r="BH822" s="17"/>
      <c r="BI822" s="17"/>
      <c r="BJ822" s="17"/>
      <c r="BK822" s="17"/>
      <c r="BL822" s="17"/>
      <c r="BM822" s="17"/>
      <c r="BN822" s="17"/>
      <c r="BO822" s="17"/>
      <c r="BP822" s="17"/>
      <c r="BQ822" s="17"/>
      <c r="BR822" s="17"/>
      <c r="BS822" s="17"/>
      <c r="BT822" s="17"/>
      <c r="BU822" s="17"/>
      <c r="BV822" s="17"/>
      <c r="BW822" s="17"/>
      <c r="BX822" s="17"/>
      <c r="BY822" s="17"/>
      <c r="BZ822" s="17"/>
      <c r="CA822" s="17"/>
    </row>
    <row r="823" spans="2:79" x14ac:dyDescent="0.25">
      <c r="B823" s="24" t="s">
        <v>77</v>
      </c>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c r="AK823" s="17"/>
      <c r="AL823" s="17"/>
      <c r="AM823" s="17"/>
      <c r="AN823" s="17"/>
      <c r="AO823" s="17"/>
      <c r="AP823" s="17"/>
      <c r="AQ823" s="17"/>
      <c r="AR823" s="17"/>
      <c r="AS823" s="17"/>
      <c r="AT823" s="17"/>
      <c r="AU823" s="17"/>
      <c r="AV823" s="17"/>
      <c r="AW823" s="17"/>
      <c r="AX823" s="17"/>
      <c r="AY823" s="17"/>
      <c r="AZ823" s="17"/>
      <c r="BA823" s="17"/>
      <c r="BB823" s="17"/>
      <c r="BC823" s="17"/>
      <c r="BD823" s="17"/>
      <c r="BE823" s="17"/>
      <c r="BF823" s="17"/>
      <c r="BG823" s="17"/>
      <c r="BH823" s="17"/>
      <c r="BI823" s="17"/>
      <c r="BJ823" s="17"/>
      <c r="BK823" s="17"/>
      <c r="BL823" s="17"/>
      <c r="BM823" s="17"/>
      <c r="BN823" s="17"/>
      <c r="BO823" s="17"/>
      <c r="BP823" s="17"/>
      <c r="BQ823" s="17"/>
      <c r="BR823" s="17"/>
      <c r="BS823" s="17"/>
      <c r="BT823" s="17"/>
      <c r="BU823" s="17"/>
      <c r="BV823" s="17"/>
      <c r="BW823" s="17"/>
      <c r="BX823" s="17"/>
      <c r="BY823" s="17"/>
      <c r="BZ823" s="17"/>
      <c r="CA823" s="17"/>
    </row>
    <row r="824" spans="2:79" x14ac:dyDescent="0.25">
      <c r="B824" t="s">
        <v>370</v>
      </c>
      <c r="C824" s="17">
        <v>0.84308797925871803</v>
      </c>
      <c r="D824" s="17">
        <v>0.77384492763558899</v>
      </c>
      <c r="E824" s="17">
        <v>0.84397658148819799</v>
      </c>
      <c r="F824" s="17">
        <v>0.83316984121897897</v>
      </c>
      <c r="G824" s="17">
        <v>0.93200937389735194</v>
      </c>
      <c r="H824" s="17">
        <v>0.80277457217537795</v>
      </c>
      <c r="I824" s="17">
        <v>0.84780114936013695</v>
      </c>
      <c r="J824" s="17">
        <v>0.86430076355156704</v>
      </c>
      <c r="K824" s="17">
        <v>0.85219625317820202</v>
      </c>
      <c r="L824" s="17">
        <v>0.882999778418188</v>
      </c>
      <c r="M824" s="17"/>
      <c r="N824" s="17">
        <v>0.85253369922895805</v>
      </c>
      <c r="O824" s="17">
        <v>0.74530043004934599</v>
      </c>
      <c r="P824" s="17">
        <v>0.60622814689638105</v>
      </c>
      <c r="Q824" s="17">
        <v>0.537718684719246</v>
      </c>
      <c r="R824" s="17"/>
      <c r="S824" s="17">
        <v>0.84146118974865403</v>
      </c>
      <c r="T824" s="17">
        <v>0.79096952673352305</v>
      </c>
      <c r="U824" s="17">
        <v>0.798325483584849</v>
      </c>
      <c r="V824" s="17">
        <v>0.86063657627380996</v>
      </c>
      <c r="W824" s="17">
        <v>0.82879721911660797</v>
      </c>
      <c r="X824" s="17">
        <v>0.843658871301047</v>
      </c>
      <c r="Y824" s="17">
        <v>0.85706282905865006</v>
      </c>
      <c r="Z824" s="17"/>
      <c r="AA824" s="17">
        <v>0.76740555207781203</v>
      </c>
      <c r="AB824" s="17">
        <v>0.88223070407412596</v>
      </c>
      <c r="AC824" s="17"/>
      <c r="AD824" s="17">
        <v>0.76306687767876302</v>
      </c>
      <c r="AE824" s="17">
        <v>0.73744719220182997</v>
      </c>
      <c r="AF824" s="17">
        <v>0.778965285010084</v>
      </c>
      <c r="AG824" s="17"/>
      <c r="AH824" s="17">
        <v>0.67111418611989304</v>
      </c>
      <c r="AI824" s="17">
        <v>0.84945166256025295</v>
      </c>
      <c r="AJ824" s="17"/>
      <c r="AK824" s="17">
        <v>0.833436895208164</v>
      </c>
      <c r="AL824" s="17">
        <v>0.849552964612175</v>
      </c>
      <c r="AM824" s="17"/>
      <c r="AN824" s="17">
        <v>0.84369068579051898</v>
      </c>
      <c r="AO824" s="17">
        <v>0.537718684719246</v>
      </c>
      <c r="AP824" s="17"/>
      <c r="AQ824" s="17">
        <v>0.77845194107237503</v>
      </c>
      <c r="AR824" s="17">
        <v>0.85984746471414197</v>
      </c>
      <c r="AS824" s="17"/>
      <c r="AT824" s="17">
        <v>0.93566113437470599</v>
      </c>
      <c r="AU824" s="17">
        <v>0.87006255801283106</v>
      </c>
      <c r="AV824" s="17">
        <v>0.68256941087325496</v>
      </c>
      <c r="AW824" s="17">
        <v>0.12736761165121099</v>
      </c>
      <c r="AX824" s="17"/>
      <c r="AY824" s="17">
        <v>0.79439080178260202</v>
      </c>
      <c r="AZ824" s="17">
        <v>0.848908432495458</v>
      </c>
      <c r="BA824" s="17"/>
      <c r="BB824" s="17">
        <v>0.83931267823607003</v>
      </c>
      <c r="BC824" s="17">
        <v>0.84392198642535998</v>
      </c>
      <c r="BD824" s="17"/>
      <c r="BE824" s="17">
        <v>0.80648825501835697</v>
      </c>
      <c r="BF824" s="17">
        <v>0.84586542432423395</v>
      </c>
      <c r="BG824" s="17"/>
      <c r="BH824" s="17">
        <v>0.79287606804249999</v>
      </c>
      <c r="BI824" s="17">
        <v>0.84698095844759302</v>
      </c>
      <c r="BJ824" s="17"/>
      <c r="BK824" s="17">
        <v>0.71412828711665099</v>
      </c>
      <c r="BL824" s="17">
        <v>0.85134166760396301</v>
      </c>
      <c r="BM824" s="17"/>
      <c r="BN824" s="17">
        <v>0.63559203421050503</v>
      </c>
      <c r="BO824" s="17">
        <v>0.84748292034134598</v>
      </c>
      <c r="BP824" s="17"/>
      <c r="BQ824" s="17">
        <v>0.68583672131051399</v>
      </c>
      <c r="BR824" s="17">
        <v>0.847114196079084</v>
      </c>
      <c r="BS824" s="17"/>
      <c r="BT824" s="17">
        <v>0.83885814962094196</v>
      </c>
      <c r="BU824" s="17">
        <v>0.84342365031040401</v>
      </c>
      <c r="BV824" s="17"/>
      <c r="BW824" s="17">
        <v>0.76861377821971899</v>
      </c>
      <c r="BX824" s="17">
        <v>0.88133223421611595</v>
      </c>
      <c r="BY824" s="17"/>
      <c r="BZ824" s="17">
        <v>0.76861377821971899</v>
      </c>
      <c r="CA824" s="17">
        <v>0.88133223421611595</v>
      </c>
    </row>
    <row r="825" spans="2:79" x14ac:dyDescent="0.25">
      <c r="B825" t="s">
        <v>371</v>
      </c>
      <c r="C825" s="17">
        <v>0.11098505105152801</v>
      </c>
      <c r="D825" s="17">
        <v>0.192750912433027</v>
      </c>
      <c r="E825" s="17">
        <v>0.10882953041374099</v>
      </c>
      <c r="F825" s="17">
        <v>0.14220891348391401</v>
      </c>
      <c r="G825" s="17">
        <v>4.0716626888738602E-2</v>
      </c>
      <c r="H825" s="17">
        <v>9.8029486734148005E-2</v>
      </c>
      <c r="I825" s="17">
        <v>0.102589506995192</v>
      </c>
      <c r="J825" s="17">
        <v>9.8810478111958006E-2</v>
      </c>
      <c r="K825" s="17">
        <v>0.106224885113815</v>
      </c>
      <c r="L825" s="17">
        <v>6.9869515418533298E-2</v>
      </c>
      <c r="M825" s="17"/>
      <c r="N825" s="17">
        <v>0.102005703970475</v>
      </c>
      <c r="O825" s="17">
        <v>0.20548139006087801</v>
      </c>
      <c r="P825" s="17">
        <v>0.33302303836374603</v>
      </c>
      <c r="Q825" s="17">
        <v>0.36986910796527001</v>
      </c>
      <c r="R825" s="17"/>
      <c r="S825" s="17">
        <v>0.108971802062058</v>
      </c>
      <c r="T825" s="17">
        <v>0.13908740837546299</v>
      </c>
      <c r="U825" s="17">
        <v>0.16417369986079799</v>
      </c>
      <c r="V825" s="17">
        <v>9.9665114667925603E-2</v>
      </c>
      <c r="W825" s="17">
        <v>0.148218032916452</v>
      </c>
      <c r="X825" s="17">
        <v>0.13231322930404901</v>
      </c>
      <c r="Y825" s="17">
        <v>8.8971181438520605E-2</v>
      </c>
      <c r="Z825" s="17"/>
      <c r="AA825" s="17">
        <v>0.192685262402817</v>
      </c>
      <c r="AB825" s="17">
        <v>6.87299462748278E-2</v>
      </c>
      <c r="AC825" s="17"/>
      <c r="AD825" s="17">
        <v>0.20440898589037601</v>
      </c>
      <c r="AE825" s="17">
        <v>0.233095005336626</v>
      </c>
      <c r="AF825" s="17">
        <v>0.17619650258156999</v>
      </c>
      <c r="AG825" s="17"/>
      <c r="AH825" s="17">
        <v>0.30781471272087402</v>
      </c>
      <c r="AI825" s="17">
        <v>0.10370160624083501</v>
      </c>
      <c r="AJ825" s="17"/>
      <c r="AK825" s="17">
        <v>0.112723055668471</v>
      </c>
      <c r="AL825" s="17">
        <v>0.109820811435136</v>
      </c>
      <c r="AM825" s="17"/>
      <c r="AN825" s="17">
        <v>0.110474092304623</v>
      </c>
      <c r="AO825" s="17">
        <v>0.36986910796527001</v>
      </c>
      <c r="AP825" s="17"/>
      <c r="AQ825" s="17">
        <v>0.160629673007327</v>
      </c>
      <c r="AR825" s="17">
        <v>9.8112691560533594E-2</v>
      </c>
      <c r="AS825" s="17"/>
      <c r="AT825" s="17">
        <v>2.20556894474318E-2</v>
      </c>
      <c r="AU825" s="17">
        <v>8.0282614466143903E-2</v>
      </c>
      <c r="AV825" s="17">
        <v>0.26845609684212102</v>
      </c>
      <c r="AW825" s="17">
        <v>0.85572102714737297</v>
      </c>
      <c r="AX825" s="17"/>
      <c r="AY825" s="17">
        <v>0.18973363118949599</v>
      </c>
      <c r="AZ825" s="17">
        <v>0.101572751367885</v>
      </c>
      <c r="BA825" s="17"/>
      <c r="BB825" s="17">
        <v>0.11386044623616901</v>
      </c>
      <c r="BC825" s="17">
        <v>0.110346574984481</v>
      </c>
      <c r="BD825" s="17"/>
      <c r="BE825" s="17">
        <v>0.14696765247889501</v>
      </c>
      <c r="BF825" s="17">
        <v>0.10825443761513801</v>
      </c>
      <c r="BG825" s="17"/>
      <c r="BH825" s="17">
        <v>0.115683967002321</v>
      </c>
      <c r="BI825" s="17">
        <v>0.110620739445703</v>
      </c>
      <c r="BJ825" s="17"/>
      <c r="BK825" s="17">
        <v>0.23747912891165099</v>
      </c>
      <c r="BL825" s="17">
        <v>0.10288916714521</v>
      </c>
      <c r="BM825" s="17"/>
      <c r="BN825" s="17">
        <v>0.239002203768553</v>
      </c>
      <c r="BO825" s="17">
        <v>0.108273538575338</v>
      </c>
      <c r="BP825" s="17"/>
      <c r="BQ825" s="17">
        <v>0.270033929915792</v>
      </c>
      <c r="BR825" s="17">
        <v>0.106912808452651</v>
      </c>
      <c r="BS825" s="17"/>
      <c r="BT825" s="17">
        <v>0.15284807085059399</v>
      </c>
      <c r="BU825" s="17">
        <v>0.10766288323720299</v>
      </c>
      <c r="BV825" s="17"/>
      <c r="BW825" s="17">
        <v>0.19165322314920599</v>
      </c>
      <c r="BX825" s="17">
        <v>6.9560046182588403E-2</v>
      </c>
      <c r="BY825" s="17"/>
      <c r="BZ825" s="17">
        <v>0.19165322314920599</v>
      </c>
      <c r="CA825" s="17">
        <v>6.9560046182588403E-2</v>
      </c>
    </row>
    <row r="826" spans="2:79" x14ac:dyDescent="0.25">
      <c r="B826" t="s">
        <v>103</v>
      </c>
      <c r="C826" s="17">
        <v>4.59269696897543E-2</v>
      </c>
      <c r="D826" s="17">
        <v>3.3404159931383903E-2</v>
      </c>
      <c r="E826" s="17">
        <v>4.7193888098061201E-2</v>
      </c>
      <c r="F826" s="17">
        <v>2.46212452971067E-2</v>
      </c>
      <c r="G826" s="17">
        <v>2.7273999213908901E-2</v>
      </c>
      <c r="H826" s="17">
        <v>9.9195941090474499E-2</v>
      </c>
      <c r="I826" s="17">
        <v>4.96093436446714E-2</v>
      </c>
      <c r="J826" s="17">
        <v>3.6888758336474398E-2</v>
      </c>
      <c r="K826" s="17">
        <v>4.1578861707982702E-2</v>
      </c>
      <c r="L826" s="17">
        <v>4.7130706163278802E-2</v>
      </c>
      <c r="M826" s="17"/>
      <c r="N826" s="17">
        <v>4.5460596800567001E-2</v>
      </c>
      <c r="O826" s="17">
        <v>4.9218179889775497E-2</v>
      </c>
      <c r="P826" s="17">
        <v>6.0748814739872897E-2</v>
      </c>
      <c r="Q826" s="17">
        <v>9.2412207315483302E-2</v>
      </c>
      <c r="R826" s="17"/>
      <c r="S826" s="17">
        <v>4.9567008189288803E-2</v>
      </c>
      <c r="T826" s="17">
        <v>6.99430648910144E-2</v>
      </c>
      <c r="U826" s="17">
        <v>3.7500816554353E-2</v>
      </c>
      <c r="V826" s="17">
        <v>3.96983090582647E-2</v>
      </c>
      <c r="W826" s="17">
        <v>2.2984747966939501E-2</v>
      </c>
      <c r="X826" s="17">
        <v>2.4027899394904399E-2</v>
      </c>
      <c r="Y826" s="17">
        <v>5.3965989502829603E-2</v>
      </c>
      <c r="Z826" s="17"/>
      <c r="AA826" s="17">
        <v>3.9909185519371802E-2</v>
      </c>
      <c r="AB826" s="17">
        <v>4.90393496510464E-2</v>
      </c>
      <c r="AC826" s="17"/>
      <c r="AD826" s="17">
        <v>3.2524136430860599E-2</v>
      </c>
      <c r="AE826" s="17">
        <v>2.9457802461543701E-2</v>
      </c>
      <c r="AF826" s="17">
        <v>4.4838212408346803E-2</v>
      </c>
      <c r="AG826" s="17"/>
      <c r="AH826" s="17">
        <v>2.10711011592336E-2</v>
      </c>
      <c r="AI826" s="17">
        <v>4.6846731198911397E-2</v>
      </c>
      <c r="AJ826" s="17"/>
      <c r="AK826" s="17">
        <v>5.3840049123364403E-2</v>
      </c>
      <c r="AL826" s="17">
        <v>4.0626223952689E-2</v>
      </c>
      <c r="AM826" s="17"/>
      <c r="AN826" s="17">
        <v>4.5835221904858101E-2</v>
      </c>
      <c r="AO826" s="17">
        <v>9.2412207315483302E-2</v>
      </c>
      <c r="AP826" s="17"/>
      <c r="AQ826" s="17">
        <v>6.0918385920297302E-2</v>
      </c>
      <c r="AR826" s="17">
        <v>4.2039843725324898E-2</v>
      </c>
      <c r="AS826" s="17"/>
      <c r="AT826" s="17">
        <v>4.2283176177861898E-2</v>
      </c>
      <c r="AU826" s="17">
        <v>4.9654827521024798E-2</v>
      </c>
      <c r="AV826" s="17">
        <v>4.8974492284623403E-2</v>
      </c>
      <c r="AW826" s="17">
        <v>1.6911361201416598E-2</v>
      </c>
      <c r="AX826" s="17"/>
      <c r="AY826" s="17">
        <v>1.5875567027901698E-2</v>
      </c>
      <c r="AZ826" s="17">
        <v>4.9518816136656998E-2</v>
      </c>
      <c r="BA826" s="17"/>
      <c r="BB826" s="17">
        <v>4.6826875527761401E-2</v>
      </c>
      <c r="BC826" s="17">
        <v>4.5731438590159199E-2</v>
      </c>
      <c r="BD826" s="17"/>
      <c r="BE826" s="17">
        <v>4.6544092502748401E-2</v>
      </c>
      <c r="BF826" s="17">
        <v>4.5880138060627497E-2</v>
      </c>
      <c r="BG826" s="17"/>
      <c r="BH826" s="17">
        <v>9.1439964955178796E-2</v>
      </c>
      <c r="BI826" s="17">
        <v>4.23983021067037E-2</v>
      </c>
      <c r="BJ826" s="17"/>
      <c r="BK826" s="17">
        <v>4.8392583971697697E-2</v>
      </c>
      <c r="BL826" s="17">
        <v>4.5769165250826797E-2</v>
      </c>
      <c r="BM826" s="17"/>
      <c r="BN826" s="17">
        <v>0.125405762020942</v>
      </c>
      <c r="BO826" s="17">
        <v>4.4243541083316601E-2</v>
      </c>
      <c r="BP826" s="17"/>
      <c r="BQ826" s="17">
        <v>4.4129348773694899E-2</v>
      </c>
      <c r="BR826" s="17">
        <v>4.59729954682652E-2</v>
      </c>
      <c r="BS826" s="17"/>
      <c r="BT826" s="17">
        <v>8.2937795284638502E-3</v>
      </c>
      <c r="BU826" s="17">
        <v>4.8913466452393597E-2</v>
      </c>
      <c r="BV826" s="17"/>
      <c r="BW826" s="17">
        <v>3.9732998631074899E-2</v>
      </c>
      <c r="BX826" s="17">
        <v>4.9107719601295403E-2</v>
      </c>
      <c r="BY826" s="17"/>
      <c r="BZ826" s="17">
        <v>3.9732998631074899E-2</v>
      </c>
      <c r="CA826" s="17">
        <v>4.9107719601295403E-2</v>
      </c>
    </row>
    <row r="827" spans="2:79" x14ac:dyDescent="0.25">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17"/>
      <c r="AF827" s="17"/>
      <c r="AG827" s="17"/>
      <c r="AH827" s="17"/>
      <c r="AI827" s="17"/>
      <c r="AJ827" s="17"/>
      <c r="AK827" s="17"/>
      <c r="AL827" s="17"/>
      <c r="AM827" s="17"/>
      <c r="AN827" s="17"/>
      <c r="AO827" s="17"/>
      <c r="AP827" s="17"/>
      <c r="AQ827" s="17"/>
      <c r="AR827" s="17"/>
      <c r="AS827" s="17"/>
      <c r="AT827" s="17"/>
      <c r="AU827" s="17"/>
      <c r="AV827" s="17"/>
      <c r="AW827" s="17"/>
      <c r="AX827" s="17"/>
      <c r="AY827" s="17"/>
      <c r="AZ827" s="17"/>
      <c r="BA827" s="17"/>
      <c r="BB827" s="17"/>
      <c r="BC827" s="17"/>
      <c r="BD827" s="17"/>
      <c r="BE827" s="17"/>
      <c r="BF827" s="17"/>
      <c r="BG827" s="17"/>
      <c r="BH827" s="17"/>
      <c r="BI827" s="17"/>
      <c r="BJ827" s="17"/>
      <c r="BK827" s="17"/>
      <c r="BL827" s="17"/>
      <c r="BM827" s="17"/>
      <c r="BN827" s="17"/>
      <c r="BO827" s="17"/>
      <c r="BP827" s="17"/>
      <c r="BQ827" s="17"/>
      <c r="BR827" s="17"/>
      <c r="BS827" s="17"/>
      <c r="BT827" s="17"/>
      <c r="BU827" s="17"/>
      <c r="BV827" s="17"/>
      <c r="BW827" s="17"/>
      <c r="BX827" s="17"/>
      <c r="BY827" s="17"/>
      <c r="BZ827" s="17"/>
      <c r="CA827" s="17"/>
    </row>
    <row r="828" spans="2:79" x14ac:dyDescent="0.25">
      <c r="B828" s="6" t="s">
        <v>379</v>
      </c>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c r="AD828" s="17"/>
      <c r="AE828" s="17"/>
      <c r="AF828" s="17"/>
      <c r="AG828" s="17"/>
      <c r="AH828" s="17"/>
      <c r="AI828" s="17"/>
      <c r="AJ828" s="17"/>
      <c r="AK828" s="17"/>
      <c r="AL828" s="17"/>
      <c r="AM828" s="17"/>
      <c r="AN828" s="17"/>
      <c r="AO828" s="17"/>
      <c r="AP828" s="17"/>
      <c r="AQ828" s="17"/>
      <c r="AR828" s="17"/>
      <c r="AS828" s="17"/>
      <c r="AT828" s="17"/>
      <c r="AU828" s="17"/>
      <c r="AV828" s="17"/>
      <c r="AW828" s="17"/>
      <c r="AX828" s="17"/>
      <c r="AY828" s="17"/>
      <c r="AZ828" s="17"/>
      <c r="BA828" s="17"/>
      <c r="BB828" s="17"/>
      <c r="BC828" s="17"/>
      <c r="BD828" s="17"/>
      <c r="BE828" s="17"/>
      <c r="BF828" s="17"/>
      <c r="BG828" s="17"/>
      <c r="BH828" s="17"/>
      <c r="BI828" s="17"/>
      <c r="BJ828" s="17"/>
      <c r="BK828" s="17"/>
      <c r="BL828" s="17"/>
      <c r="BM828" s="17"/>
      <c r="BN828" s="17"/>
      <c r="BO828" s="17"/>
      <c r="BP828" s="17"/>
      <c r="BQ828" s="17"/>
      <c r="BR828" s="17"/>
      <c r="BS828" s="17"/>
      <c r="BT828" s="17"/>
      <c r="BU828" s="17"/>
      <c r="BV828" s="17"/>
      <c r="BW828" s="17"/>
      <c r="BX828" s="17"/>
      <c r="BY828" s="17"/>
      <c r="BZ828" s="17"/>
      <c r="CA828" s="17"/>
    </row>
    <row r="829" spans="2:79" x14ac:dyDescent="0.25">
      <c r="B829" s="24" t="s">
        <v>77</v>
      </c>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c r="AV829" s="17"/>
      <c r="AW829" s="17"/>
      <c r="AX829" s="17"/>
      <c r="AY829" s="17"/>
      <c r="AZ829" s="17"/>
      <c r="BA829" s="17"/>
      <c r="BB829" s="17"/>
      <c r="BC829" s="17"/>
      <c r="BD829" s="17"/>
      <c r="BE829" s="17"/>
      <c r="BF829" s="17"/>
      <c r="BG829" s="17"/>
      <c r="BH829" s="17"/>
      <c r="BI829" s="17"/>
      <c r="BJ829" s="17"/>
      <c r="BK829" s="17"/>
      <c r="BL829" s="17"/>
      <c r="BM829" s="17"/>
      <c r="BN829" s="17"/>
      <c r="BO829" s="17"/>
      <c r="BP829" s="17"/>
      <c r="BQ829" s="17"/>
      <c r="BR829" s="17"/>
      <c r="BS829" s="17"/>
      <c r="BT829" s="17"/>
      <c r="BU829" s="17"/>
      <c r="BV829" s="17"/>
      <c r="BW829" s="17"/>
      <c r="BX829" s="17"/>
      <c r="BY829" s="17"/>
      <c r="BZ829" s="17"/>
      <c r="CA829" s="17"/>
    </row>
    <row r="830" spans="2:79" x14ac:dyDescent="0.25">
      <c r="B830" t="s">
        <v>370</v>
      </c>
      <c r="C830" s="17">
        <v>0.45980943519894701</v>
      </c>
      <c r="D830" s="17">
        <v>0.58606539694948501</v>
      </c>
      <c r="E830" s="17">
        <v>0.579657366727926</v>
      </c>
      <c r="F830" s="17">
        <v>0.274393005574394</v>
      </c>
      <c r="G830" s="17">
        <v>0.57015008500798903</v>
      </c>
      <c r="H830" s="17">
        <v>0.41796760827629498</v>
      </c>
      <c r="I830" s="17">
        <v>0.39886104469830602</v>
      </c>
      <c r="J830" s="17">
        <v>0.40069414311873502</v>
      </c>
      <c r="K830" s="17">
        <v>0.42531729590211298</v>
      </c>
      <c r="L830" s="17">
        <v>0.36418002064753402</v>
      </c>
      <c r="M830" s="17"/>
      <c r="N830" s="17">
        <v>0.47724107990942</v>
      </c>
      <c r="O830" s="17">
        <v>0.24383935680851301</v>
      </c>
      <c r="P830" s="17">
        <v>0.19157597520942601</v>
      </c>
      <c r="Q830" s="17">
        <v>0.14562738282889201</v>
      </c>
      <c r="R830" s="17"/>
      <c r="S830" s="17">
        <v>0.475292681873627</v>
      </c>
      <c r="T830" s="17">
        <v>0.44426916256007098</v>
      </c>
      <c r="U830" s="17">
        <v>0.41665673290510702</v>
      </c>
      <c r="V830" s="17">
        <v>0.51382061596237105</v>
      </c>
      <c r="W830" s="17">
        <v>0.446560403582901</v>
      </c>
      <c r="X830" s="17">
        <v>0.37574364458515702</v>
      </c>
      <c r="Y830" s="17">
        <v>0.39417726711100998</v>
      </c>
      <c r="Z830" s="17"/>
      <c r="AA830" s="17">
        <v>0.275014269593989</v>
      </c>
      <c r="AB830" s="17">
        <v>0.55538494174556396</v>
      </c>
      <c r="AC830" s="17"/>
      <c r="AD830" s="17">
        <v>0.24505098231230599</v>
      </c>
      <c r="AE830" s="17">
        <v>0.25892772414857601</v>
      </c>
      <c r="AF830" s="17">
        <v>0.29844166720339699</v>
      </c>
      <c r="AG830" s="17"/>
      <c r="AH830" s="17">
        <v>0.16299893601261201</v>
      </c>
      <c r="AI830" s="17">
        <v>0.470792550608093</v>
      </c>
      <c r="AJ830" s="17"/>
      <c r="AK830" s="17">
        <v>0.43972766819185299</v>
      </c>
      <c r="AL830" s="17">
        <v>0.47326163693010398</v>
      </c>
      <c r="AM830" s="17"/>
      <c r="AN830" s="17">
        <v>0.46042953544649701</v>
      </c>
      <c r="AO830" s="17">
        <v>0.14562738282889201</v>
      </c>
      <c r="AP830" s="17"/>
      <c r="AQ830" s="17">
        <v>0.34210864357505899</v>
      </c>
      <c r="AR830" s="17">
        <v>0.49032808641369902</v>
      </c>
      <c r="AS830" s="17"/>
      <c r="AT830" s="17">
        <v>0.763676916681718</v>
      </c>
      <c r="AU830" s="17">
        <v>0.36696174448102298</v>
      </c>
      <c r="AV830" s="17">
        <v>0.10377484360629299</v>
      </c>
      <c r="AW830" s="17">
        <v>6.8812441457800702E-3</v>
      </c>
      <c r="AX830" s="17"/>
      <c r="AY830" s="17">
        <v>0.36299648358005199</v>
      </c>
      <c r="AZ830" s="17">
        <v>0.471380850357145</v>
      </c>
      <c r="BA830" s="17"/>
      <c r="BB830" s="17">
        <v>0.37407107256155098</v>
      </c>
      <c r="BC830" s="17">
        <v>0.47850263780667501</v>
      </c>
      <c r="BD830" s="17"/>
      <c r="BE830" s="17">
        <v>0.52628917215954496</v>
      </c>
      <c r="BF830" s="17">
        <v>0.45476448414506998</v>
      </c>
      <c r="BG830" s="17"/>
      <c r="BH830" s="17">
        <v>0.41941559771862602</v>
      </c>
      <c r="BI830" s="17">
        <v>0.462941209410698</v>
      </c>
      <c r="BJ830" s="17"/>
      <c r="BK830" s="17">
        <v>0.35862219132004203</v>
      </c>
      <c r="BL830" s="17">
        <v>0.46628562912914601</v>
      </c>
      <c r="BM830" s="17"/>
      <c r="BN830" s="17">
        <v>0.24279546816577099</v>
      </c>
      <c r="BO830" s="17">
        <v>0.46440597610482598</v>
      </c>
      <c r="BP830" s="17"/>
      <c r="BQ830" s="17">
        <v>0.29961710999537</v>
      </c>
      <c r="BR830" s="17">
        <v>0.46391095427512902</v>
      </c>
      <c r="BS830" s="17"/>
      <c r="BT830" s="17">
        <v>0.49892358369923301</v>
      </c>
      <c r="BU830" s="17">
        <v>0.45670541246346102</v>
      </c>
      <c r="BV830" s="17"/>
      <c r="BW830" s="17">
        <v>0.27570579890591701</v>
      </c>
      <c r="BX830" s="17">
        <v>0.55435098524911497</v>
      </c>
      <c r="BY830" s="17"/>
      <c r="BZ830" s="17">
        <v>0.27570579890591701</v>
      </c>
      <c r="CA830" s="17">
        <v>0.55435098524911497</v>
      </c>
    </row>
    <row r="831" spans="2:79" x14ac:dyDescent="0.25">
      <c r="B831" t="s">
        <v>371</v>
      </c>
      <c r="C831" s="17">
        <v>0.48830881858325798</v>
      </c>
      <c r="D831" s="17">
        <v>0.35578550663783198</v>
      </c>
      <c r="E831" s="17">
        <v>0.364501610630246</v>
      </c>
      <c r="F831" s="17">
        <v>0.68837423629731198</v>
      </c>
      <c r="G831" s="17">
        <v>0.396274262317376</v>
      </c>
      <c r="H831" s="17">
        <v>0.50883236156761202</v>
      </c>
      <c r="I831" s="17">
        <v>0.56837847154189303</v>
      </c>
      <c r="J831" s="17">
        <v>0.527529664203367</v>
      </c>
      <c r="K831" s="17">
        <v>0.507226426359493</v>
      </c>
      <c r="L831" s="17">
        <v>0.56059200482053895</v>
      </c>
      <c r="M831" s="17"/>
      <c r="N831" s="17">
        <v>0.47127429214412098</v>
      </c>
      <c r="O831" s="17">
        <v>0.698661703179837</v>
      </c>
      <c r="P831" s="17">
        <v>0.75638980130632905</v>
      </c>
      <c r="Q831" s="17">
        <v>0.78720430249388695</v>
      </c>
      <c r="R831" s="17"/>
      <c r="S831" s="17">
        <v>0.47855012575380301</v>
      </c>
      <c r="T831" s="17">
        <v>0.5040793581545</v>
      </c>
      <c r="U831" s="17">
        <v>0.55090515154043795</v>
      </c>
      <c r="V831" s="17">
        <v>0.43647517675773301</v>
      </c>
      <c r="W831" s="17">
        <v>0.51673970868162999</v>
      </c>
      <c r="X831" s="17">
        <v>0.59213045215345195</v>
      </c>
      <c r="Y831" s="17">
        <v>0.56202138335172003</v>
      </c>
      <c r="Z831" s="17"/>
      <c r="AA831" s="17">
        <v>0.67805446150620696</v>
      </c>
      <c r="AB831" s="17">
        <v>0.390172939984885</v>
      </c>
      <c r="AC831" s="17"/>
      <c r="AD831" s="17">
        <v>0.71467244128804597</v>
      </c>
      <c r="AE831" s="17">
        <v>0.72629936818658003</v>
      </c>
      <c r="AF831" s="17">
        <v>0.646989185110319</v>
      </c>
      <c r="AG831" s="17"/>
      <c r="AH831" s="17">
        <v>0.82301852283229904</v>
      </c>
      <c r="AI831" s="17">
        <v>0.47592328868992201</v>
      </c>
      <c r="AJ831" s="17"/>
      <c r="AK831" s="17">
        <v>0.495994170505554</v>
      </c>
      <c r="AL831" s="17">
        <v>0.48316062099700302</v>
      </c>
      <c r="AM831" s="17"/>
      <c r="AN831" s="17">
        <v>0.48771888939358499</v>
      </c>
      <c r="AO831" s="17">
        <v>0.78720430249388695</v>
      </c>
      <c r="AP831" s="17"/>
      <c r="AQ831" s="17">
        <v>0.601204783606472</v>
      </c>
      <c r="AR831" s="17">
        <v>0.45903601138663203</v>
      </c>
      <c r="AS831" s="17"/>
      <c r="AT831" s="17">
        <v>0.158065351604353</v>
      </c>
      <c r="AU831" s="17">
        <v>0.58620979333565604</v>
      </c>
      <c r="AV831" s="17">
        <v>0.88212580769878401</v>
      </c>
      <c r="AW831" s="17">
        <v>0.99309257733877698</v>
      </c>
      <c r="AX831" s="17"/>
      <c r="AY831" s="17">
        <v>0.59208001792010401</v>
      </c>
      <c r="AZ831" s="17">
        <v>0.47590572985482399</v>
      </c>
      <c r="BA831" s="17"/>
      <c r="BB831" s="17">
        <v>0.56513415251562504</v>
      </c>
      <c r="BC831" s="17">
        <v>0.47155756944234301</v>
      </c>
      <c r="BD831" s="17"/>
      <c r="BE831" s="17">
        <v>0.40542620054088402</v>
      </c>
      <c r="BF831" s="17">
        <v>0.49459853587694702</v>
      </c>
      <c r="BG831" s="17"/>
      <c r="BH831" s="17">
        <v>0.54013670837643002</v>
      </c>
      <c r="BI831" s="17">
        <v>0.48429055097541301</v>
      </c>
      <c r="BJ831" s="17"/>
      <c r="BK831" s="17">
        <v>0.59353382805608401</v>
      </c>
      <c r="BL831" s="17">
        <v>0.48157419926238199</v>
      </c>
      <c r="BM831" s="17"/>
      <c r="BN831" s="17">
        <v>0.69673232923287198</v>
      </c>
      <c r="BO831" s="17">
        <v>0.48389423087010303</v>
      </c>
      <c r="BP831" s="17"/>
      <c r="BQ831" s="17">
        <v>0.63639578863791202</v>
      </c>
      <c r="BR831" s="17">
        <v>0.48451724160326798</v>
      </c>
      <c r="BS831" s="17"/>
      <c r="BT831" s="17">
        <v>0.45192678321847701</v>
      </c>
      <c r="BU831" s="17">
        <v>0.49119602613514202</v>
      </c>
      <c r="BV831" s="17"/>
      <c r="BW831" s="17">
        <v>0.67737881030924896</v>
      </c>
      <c r="BX831" s="17">
        <v>0.39121692813685399</v>
      </c>
      <c r="BY831" s="17"/>
      <c r="BZ831" s="17">
        <v>0.67737881030924896</v>
      </c>
      <c r="CA831" s="17">
        <v>0.39121692813685399</v>
      </c>
    </row>
    <row r="832" spans="2:79" x14ac:dyDescent="0.25">
      <c r="B832" t="s">
        <v>103</v>
      </c>
      <c r="C832" s="17">
        <v>5.1881746217794601E-2</v>
      </c>
      <c r="D832" s="17">
        <v>5.8149096412683003E-2</v>
      </c>
      <c r="E832" s="17">
        <v>5.5841022641828303E-2</v>
      </c>
      <c r="F832" s="17">
        <v>3.72327581282949E-2</v>
      </c>
      <c r="G832" s="17">
        <v>3.35756526746347E-2</v>
      </c>
      <c r="H832" s="17">
        <v>7.3200030156093193E-2</v>
      </c>
      <c r="I832" s="17">
        <v>3.2760483759801097E-2</v>
      </c>
      <c r="J832" s="17">
        <v>7.1776192677898296E-2</v>
      </c>
      <c r="K832" s="17">
        <v>6.7456277738393994E-2</v>
      </c>
      <c r="L832" s="17">
        <v>7.52279745319267E-2</v>
      </c>
      <c r="M832" s="17"/>
      <c r="N832" s="17">
        <v>5.1484627946459E-2</v>
      </c>
      <c r="O832" s="17">
        <v>5.7498940011649902E-2</v>
      </c>
      <c r="P832" s="17">
        <v>5.2034223484245003E-2</v>
      </c>
      <c r="Q832" s="17">
        <v>6.7168314677221799E-2</v>
      </c>
      <c r="R832" s="17"/>
      <c r="S832" s="17">
        <v>4.6157192372570002E-2</v>
      </c>
      <c r="T832" s="17">
        <v>5.1651479285428799E-2</v>
      </c>
      <c r="U832" s="17">
        <v>3.24381155544557E-2</v>
      </c>
      <c r="V832" s="17">
        <v>4.9704207279896703E-2</v>
      </c>
      <c r="W832" s="17">
        <v>3.66998877354697E-2</v>
      </c>
      <c r="X832" s="17">
        <v>3.2125903261390899E-2</v>
      </c>
      <c r="Y832" s="17">
        <v>4.3801349537270502E-2</v>
      </c>
      <c r="Z832" s="17"/>
      <c r="AA832" s="17">
        <v>4.6931268899803702E-2</v>
      </c>
      <c r="AB832" s="17">
        <v>5.4442118269550401E-2</v>
      </c>
      <c r="AC832" s="17"/>
      <c r="AD832" s="17">
        <v>4.0276576399647997E-2</v>
      </c>
      <c r="AE832" s="17">
        <v>1.47729076648441E-2</v>
      </c>
      <c r="AF832" s="17">
        <v>5.4569147686283903E-2</v>
      </c>
      <c r="AG832" s="17"/>
      <c r="AH832" s="17">
        <v>1.39825411550892E-2</v>
      </c>
      <c r="AI832" s="17">
        <v>5.3284160701984697E-2</v>
      </c>
      <c r="AJ832" s="17"/>
      <c r="AK832" s="17">
        <v>6.4278161302592202E-2</v>
      </c>
      <c r="AL832" s="17">
        <v>4.3577742072893E-2</v>
      </c>
      <c r="AM832" s="17"/>
      <c r="AN832" s="17">
        <v>5.1851575159917902E-2</v>
      </c>
      <c r="AO832" s="17">
        <v>6.7168314677221799E-2</v>
      </c>
      <c r="AP832" s="17"/>
      <c r="AQ832" s="17">
        <v>5.6686572818468603E-2</v>
      </c>
      <c r="AR832" s="17">
        <v>5.0635902199668403E-2</v>
      </c>
      <c r="AS832" s="17"/>
      <c r="AT832" s="17">
        <v>7.8257731713929204E-2</v>
      </c>
      <c r="AU832" s="17">
        <v>4.6828462183321602E-2</v>
      </c>
      <c r="AV832" s="17">
        <v>1.40993486949226E-2</v>
      </c>
      <c r="AW832" s="17">
        <v>2.6178515443390101E-5</v>
      </c>
      <c r="AX832" s="17"/>
      <c r="AY832" s="17">
        <v>4.4923498499844401E-2</v>
      </c>
      <c r="AZ832" s="17">
        <v>5.2713419788030798E-2</v>
      </c>
      <c r="BA832" s="17"/>
      <c r="BB832" s="17">
        <v>6.0794774922823501E-2</v>
      </c>
      <c r="BC832" s="17">
        <v>4.9939792750982599E-2</v>
      </c>
      <c r="BD832" s="17"/>
      <c r="BE832" s="17">
        <v>6.8284627299570702E-2</v>
      </c>
      <c r="BF832" s="17">
        <v>5.06369799779827E-2</v>
      </c>
      <c r="BG832" s="17"/>
      <c r="BH832" s="17">
        <v>4.0447693904944501E-2</v>
      </c>
      <c r="BI832" s="17">
        <v>5.2768239613888698E-2</v>
      </c>
      <c r="BJ832" s="17"/>
      <c r="BK832" s="17">
        <v>4.7843980623873801E-2</v>
      </c>
      <c r="BL832" s="17">
        <v>5.2140171608471397E-2</v>
      </c>
      <c r="BM832" s="17"/>
      <c r="BN832" s="17">
        <v>6.04722026013578E-2</v>
      </c>
      <c r="BO832" s="17">
        <v>5.1699793025071397E-2</v>
      </c>
      <c r="BP832" s="17"/>
      <c r="BQ832" s="17">
        <v>6.3987101366718493E-2</v>
      </c>
      <c r="BR832" s="17">
        <v>5.1571804121603899E-2</v>
      </c>
      <c r="BS832" s="17"/>
      <c r="BT832" s="17">
        <v>4.9149633082290201E-2</v>
      </c>
      <c r="BU832" s="17">
        <v>5.2098561401396598E-2</v>
      </c>
      <c r="BV832" s="17"/>
      <c r="BW832" s="17">
        <v>4.6915390784833901E-2</v>
      </c>
      <c r="BX832" s="17">
        <v>5.4432086614031303E-2</v>
      </c>
      <c r="BY832" s="17"/>
      <c r="BZ832" s="17">
        <v>4.6915390784833901E-2</v>
      </c>
      <c r="CA832" s="17">
        <v>5.4432086614031303E-2</v>
      </c>
    </row>
    <row r="833" spans="2:79" x14ac:dyDescent="0.25">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c r="AD833" s="17"/>
      <c r="AE833" s="17"/>
      <c r="AF833" s="17"/>
      <c r="AG833" s="17"/>
      <c r="AH833" s="17"/>
      <c r="AI833" s="17"/>
      <c r="AJ833" s="17"/>
      <c r="AK833" s="17"/>
      <c r="AL833" s="17"/>
      <c r="AM833" s="17"/>
      <c r="AN833" s="17"/>
      <c r="AO833" s="17"/>
      <c r="AP833" s="17"/>
      <c r="AQ833" s="17"/>
      <c r="AR833" s="17"/>
      <c r="AS833" s="17"/>
      <c r="AT833" s="17"/>
      <c r="AU833" s="17"/>
      <c r="AV833" s="17"/>
      <c r="AW833" s="17"/>
      <c r="AX833" s="17"/>
      <c r="AY833" s="17"/>
      <c r="AZ833" s="17"/>
      <c r="BA833" s="17"/>
      <c r="BB833" s="17"/>
      <c r="BC833" s="17"/>
      <c r="BD833" s="17"/>
      <c r="BE833" s="17"/>
      <c r="BF833" s="17"/>
      <c r="BG833" s="17"/>
      <c r="BH833" s="17"/>
      <c r="BI833" s="17"/>
      <c r="BJ833" s="17"/>
      <c r="BK833" s="17"/>
      <c r="BL833" s="17"/>
      <c r="BM833" s="17"/>
      <c r="BN833" s="17"/>
      <c r="BO833" s="17"/>
      <c r="BP833" s="17"/>
      <c r="BQ833" s="17"/>
      <c r="BR833" s="17"/>
      <c r="BS833" s="17"/>
      <c r="BT833" s="17"/>
      <c r="BU833" s="17"/>
      <c r="BV833" s="17"/>
      <c r="BW833" s="17"/>
      <c r="BX833" s="17"/>
      <c r="BY833" s="17"/>
      <c r="BZ833" s="17"/>
      <c r="CA833" s="17"/>
    </row>
    <row r="834" spans="2:79" x14ac:dyDescent="0.25">
      <c r="B834" s="6" t="s">
        <v>380</v>
      </c>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c r="AD834" s="17"/>
      <c r="AE834" s="17"/>
      <c r="AF834" s="17"/>
      <c r="AG834" s="17"/>
      <c r="AH834" s="17"/>
      <c r="AI834" s="17"/>
      <c r="AJ834" s="17"/>
      <c r="AK834" s="17"/>
      <c r="AL834" s="17"/>
      <c r="AM834" s="17"/>
      <c r="AN834" s="17"/>
      <c r="AO834" s="17"/>
      <c r="AP834" s="17"/>
      <c r="AQ834" s="17"/>
      <c r="AR834" s="17"/>
      <c r="AS834" s="17"/>
      <c r="AT834" s="17"/>
      <c r="AU834" s="17"/>
      <c r="AV834" s="17"/>
      <c r="AW834" s="17"/>
      <c r="AX834" s="17"/>
      <c r="AY834" s="17"/>
      <c r="AZ834" s="17"/>
      <c r="BA834" s="17"/>
      <c r="BB834" s="17"/>
      <c r="BC834" s="17"/>
      <c r="BD834" s="17"/>
      <c r="BE834" s="17"/>
      <c r="BF834" s="17"/>
      <c r="BG834" s="17"/>
      <c r="BH834" s="17"/>
      <c r="BI834" s="17"/>
      <c r="BJ834" s="17"/>
      <c r="BK834" s="17"/>
      <c r="BL834" s="17"/>
      <c r="BM834" s="17"/>
      <c r="BN834" s="17"/>
      <c r="BO834" s="17"/>
      <c r="BP834" s="17"/>
      <c r="BQ834" s="17"/>
      <c r="BR834" s="17"/>
      <c r="BS834" s="17"/>
      <c r="BT834" s="17"/>
      <c r="BU834" s="17"/>
      <c r="BV834" s="17"/>
      <c r="BW834" s="17"/>
      <c r="BX834" s="17"/>
      <c r="BY834" s="17"/>
      <c r="BZ834" s="17"/>
      <c r="CA834" s="17"/>
    </row>
    <row r="835" spans="2:79" x14ac:dyDescent="0.25">
      <c r="B835" s="24" t="s">
        <v>77</v>
      </c>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c r="AN835" s="17"/>
      <c r="AO835" s="17"/>
      <c r="AP835" s="17"/>
      <c r="AQ835" s="17"/>
      <c r="AR835" s="17"/>
      <c r="AS835" s="17"/>
      <c r="AT835" s="17"/>
      <c r="AU835" s="17"/>
      <c r="AV835" s="17"/>
      <c r="AW835" s="17"/>
      <c r="AX835" s="17"/>
      <c r="AY835" s="17"/>
      <c r="AZ835" s="17"/>
      <c r="BA835" s="17"/>
      <c r="BB835" s="17"/>
      <c r="BC835" s="17"/>
      <c r="BD835" s="17"/>
      <c r="BE835" s="17"/>
      <c r="BF835" s="17"/>
      <c r="BG835" s="17"/>
      <c r="BH835" s="17"/>
      <c r="BI835" s="17"/>
      <c r="BJ835" s="17"/>
      <c r="BK835" s="17"/>
      <c r="BL835" s="17"/>
      <c r="BM835" s="17"/>
      <c r="BN835" s="17"/>
      <c r="BO835" s="17"/>
      <c r="BP835" s="17"/>
      <c r="BQ835" s="17"/>
      <c r="BR835" s="17"/>
      <c r="BS835" s="17"/>
      <c r="BT835" s="17"/>
      <c r="BU835" s="17"/>
      <c r="BV835" s="17"/>
      <c r="BW835" s="17"/>
      <c r="BX835" s="17"/>
      <c r="BY835" s="17"/>
      <c r="BZ835" s="17"/>
      <c r="CA835" s="17"/>
    </row>
    <row r="836" spans="2:79" x14ac:dyDescent="0.25">
      <c r="B836" t="s">
        <v>370</v>
      </c>
      <c r="C836" s="17">
        <v>0.862903179668702</v>
      </c>
      <c r="D836" s="17">
        <v>0.81703806564806503</v>
      </c>
      <c r="E836" s="17">
        <v>0.86557094602078599</v>
      </c>
      <c r="F836" s="17">
        <v>0.87204217531564399</v>
      </c>
      <c r="G836" s="17">
        <v>0.93078521460529595</v>
      </c>
      <c r="H836" s="17">
        <v>0.82263913753780604</v>
      </c>
      <c r="I836" s="17">
        <v>0.88375293177161696</v>
      </c>
      <c r="J836" s="17">
        <v>0.84466669801234495</v>
      </c>
      <c r="K836" s="17">
        <v>0.84494733958594104</v>
      </c>
      <c r="L836" s="17">
        <v>0.85978521434046495</v>
      </c>
      <c r="M836" s="17"/>
      <c r="N836" s="17">
        <v>0.87626286639210105</v>
      </c>
      <c r="O836" s="17">
        <v>0.71689735540348098</v>
      </c>
      <c r="P836" s="17">
        <v>0.573705017980218</v>
      </c>
      <c r="Q836" s="17">
        <v>0.439766332652683</v>
      </c>
      <c r="R836" s="17"/>
      <c r="S836" s="17">
        <v>0.88386541729933998</v>
      </c>
      <c r="T836" s="17">
        <v>0.82557939539217495</v>
      </c>
      <c r="U836" s="17">
        <v>0.80539251441174797</v>
      </c>
      <c r="V836" s="17">
        <v>0.87592701020153496</v>
      </c>
      <c r="W836" s="17">
        <v>0.84424016724249995</v>
      </c>
      <c r="X836" s="17">
        <v>0.86399151984867095</v>
      </c>
      <c r="Y836" s="17">
        <v>0.87358451311060603</v>
      </c>
      <c r="Z836" s="17"/>
      <c r="AA836" s="17">
        <v>0.79108384741343596</v>
      </c>
      <c r="AB836" s="17">
        <v>0.90004792335106998</v>
      </c>
      <c r="AC836" s="17"/>
      <c r="AD836" s="17">
        <v>0.76780731540649005</v>
      </c>
      <c r="AE836" s="17">
        <v>0.74365026870427398</v>
      </c>
      <c r="AF836" s="17">
        <v>0.82104862649202903</v>
      </c>
      <c r="AG836" s="17"/>
      <c r="AH836" s="17">
        <v>0.71900067701132997</v>
      </c>
      <c r="AI836" s="17">
        <v>0.86822811864048199</v>
      </c>
      <c r="AJ836" s="17"/>
      <c r="AK836" s="17">
        <v>0.85378017724043298</v>
      </c>
      <c r="AL836" s="17">
        <v>0.86901441823727799</v>
      </c>
      <c r="AM836" s="17"/>
      <c r="AN836" s="17">
        <v>0.86373832369301096</v>
      </c>
      <c r="AO836" s="17">
        <v>0.439766332652683</v>
      </c>
      <c r="AP836" s="17"/>
      <c r="AQ836" s="17">
        <v>0.80211678161363198</v>
      </c>
      <c r="AR836" s="17">
        <v>0.87866449151078196</v>
      </c>
      <c r="AS836" s="17"/>
      <c r="AT836" s="17">
        <v>0.93866116553675105</v>
      </c>
      <c r="AU836" s="17">
        <v>0.88612380510472799</v>
      </c>
      <c r="AV836" s="17">
        <v>0.742402437261651</v>
      </c>
      <c r="AW836" s="17">
        <v>0.15855955741036701</v>
      </c>
      <c r="AX836" s="17"/>
      <c r="AY836" s="17">
        <v>0.83179448978151904</v>
      </c>
      <c r="AZ836" s="17">
        <v>0.86662139670157701</v>
      </c>
      <c r="BA836" s="17"/>
      <c r="BB836" s="17">
        <v>0.840243745142496</v>
      </c>
      <c r="BC836" s="17">
        <v>0.86785334283471804</v>
      </c>
      <c r="BD836" s="17"/>
      <c r="BE836" s="17">
        <v>0.83729123521622695</v>
      </c>
      <c r="BF836" s="17">
        <v>0.86484679455144398</v>
      </c>
      <c r="BG836" s="17"/>
      <c r="BH836" s="17">
        <v>0.82008217200806499</v>
      </c>
      <c r="BI836" s="17">
        <v>0.86622313478755197</v>
      </c>
      <c r="BJ836" s="17"/>
      <c r="BK836" s="17">
        <v>0.673837324321647</v>
      </c>
      <c r="BL836" s="17">
        <v>0.87500378739225904</v>
      </c>
      <c r="BM836" s="17"/>
      <c r="BN836" s="17">
        <v>0.73723195573115896</v>
      </c>
      <c r="BO836" s="17">
        <v>0.86556500337257702</v>
      </c>
      <c r="BP836" s="17"/>
      <c r="BQ836" s="17">
        <v>0.70941793462885905</v>
      </c>
      <c r="BR836" s="17">
        <v>0.86683297255761405</v>
      </c>
      <c r="BS836" s="17"/>
      <c r="BT836" s="17">
        <v>0.83018012573676103</v>
      </c>
      <c r="BU836" s="17">
        <v>0.86550001757196104</v>
      </c>
      <c r="BV836" s="17"/>
      <c r="BW836" s="17">
        <v>0.79281912079208094</v>
      </c>
      <c r="BX836" s="17">
        <v>0.89889299330528305</v>
      </c>
      <c r="BY836" s="17"/>
      <c r="BZ836" s="17">
        <v>0.79281912079208094</v>
      </c>
      <c r="CA836" s="17">
        <v>0.89889299330528305</v>
      </c>
    </row>
    <row r="837" spans="2:79" x14ac:dyDescent="0.25">
      <c r="B837" t="s">
        <v>371</v>
      </c>
      <c r="C837" s="17">
        <v>9.13795695950088E-2</v>
      </c>
      <c r="D837" s="17">
        <v>0.140216895987296</v>
      </c>
      <c r="E837" s="17">
        <v>9.2313504249242798E-2</v>
      </c>
      <c r="F837" s="17">
        <v>8.4138766511587706E-2</v>
      </c>
      <c r="G837" s="17">
        <v>4.2705780250394697E-2</v>
      </c>
      <c r="H837" s="17">
        <v>0.118531895733238</v>
      </c>
      <c r="I837" s="17">
        <v>6.9375601240912105E-2</v>
      </c>
      <c r="J837" s="17">
        <v>9.4339221186435299E-2</v>
      </c>
      <c r="K837" s="17">
        <v>0.11557023083918801</v>
      </c>
      <c r="L837" s="17">
        <v>6.8493588180120205E-2</v>
      </c>
      <c r="M837" s="17"/>
      <c r="N837" s="17">
        <v>7.9504978286464703E-2</v>
      </c>
      <c r="O837" s="17">
        <v>0.21793878397298899</v>
      </c>
      <c r="P837" s="17">
        <v>0.36719491161284701</v>
      </c>
      <c r="Q837" s="17">
        <v>0.47297483515084199</v>
      </c>
      <c r="R837" s="17"/>
      <c r="S837" s="17">
        <v>7.5684123969198103E-2</v>
      </c>
      <c r="T837" s="17">
        <v>0.148356666722255</v>
      </c>
      <c r="U837" s="17">
        <v>0.10910951763332501</v>
      </c>
      <c r="V837" s="17">
        <v>8.0729870198873302E-2</v>
      </c>
      <c r="W837" s="17">
        <v>0.131744257388523</v>
      </c>
      <c r="X837" s="17">
        <v>0.102960928185078</v>
      </c>
      <c r="Y837" s="17">
        <v>8.6830418090407299E-2</v>
      </c>
      <c r="Z837" s="17"/>
      <c r="AA837" s="17">
        <v>0.164084592455703</v>
      </c>
      <c r="AB837" s="17">
        <v>5.3776749382444602E-2</v>
      </c>
      <c r="AC837" s="17"/>
      <c r="AD837" s="17">
        <v>0.200153353385354</v>
      </c>
      <c r="AE837" s="17">
        <v>0.22931731997198601</v>
      </c>
      <c r="AF837" s="17">
        <v>0.13015580247903999</v>
      </c>
      <c r="AG837" s="17"/>
      <c r="AH837" s="17">
        <v>0.275887312748055</v>
      </c>
      <c r="AI837" s="17">
        <v>8.4552082553659605E-2</v>
      </c>
      <c r="AJ837" s="17"/>
      <c r="AK837" s="17">
        <v>9.0542425908010898E-2</v>
      </c>
      <c r="AL837" s="17">
        <v>9.1940348223277901E-2</v>
      </c>
      <c r="AM837" s="17"/>
      <c r="AN837" s="17">
        <v>9.0626416075098998E-2</v>
      </c>
      <c r="AO837" s="17">
        <v>0.47297483515084199</v>
      </c>
      <c r="AP837" s="17"/>
      <c r="AQ837" s="17">
        <v>0.15298161907961</v>
      </c>
      <c r="AR837" s="17">
        <v>7.5406767403992006E-2</v>
      </c>
      <c r="AS837" s="17"/>
      <c r="AT837" s="17">
        <v>1.29491503872213E-2</v>
      </c>
      <c r="AU837" s="17">
        <v>7.1855238731517404E-2</v>
      </c>
      <c r="AV837" s="17">
        <v>0.20582498999498899</v>
      </c>
      <c r="AW837" s="17">
        <v>0.82552442326515496</v>
      </c>
      <c r="AX837" s="17"/>
      <c r="AY837" s="17">
        <v>0.14255430885721901</v>
      </c>
      <c r="AZ837" s="17">
        <v>8.5262989698275005E-2</v>
      </c>
      <c r="BA837" s="17"/>
      <c r="BB837" s="17">
        <v>0.11513207741815799</v>
      </c>
      <c r="BC837" s="17">
        <v>8.6190560288018206E-2</v>
      </c>
      <c r="BD837" s="17"/>
      <c r="BE837" s="17">
        <v>0.10986809079163901</v>
      </c>
      <c r="BF837" s="17">
        <v>8.9976530281678596E-2</v>
      </c>
      <c r="BG837" s="17"/>
      <c r="BH837" s="17">
        <v>0.118825726199417</v>
      </c>
      <c r="BI837" s="17">
        <v>8.9251641900412904E-2</v>
      </c>
      <c r="BJ837" s="17"/>
      <c r="BK837" s="17">
        <v>0.233841745416799</v>
      </c>
      <c r="BL837" s="17">
        <v>8.2261694228780005E-2</v>
      </c>
      <c r="BM837" s="17"/>
      <c r="BN837" s="17">
        <v>0.20131802964937801</v>
      </c>
      <c r="BO837" s="17">
        <v>8.9050979248139497E-2</v>
      </c>
      <c r="BP837" s="17"/>
      <c r="BQ837" s="17">
        <v>0.28597555388227103</v>
      </c>
      <c r="BR837" s="17">
        <v>8.6397188942950398E-2</v>
      </c>
      <c r="BS837" s="17"/>
      <c r="BT837" s="17">
        <v>0.14082856428969001</v>
      </c>
      <c r="BU837" s="17">
        <v>8.7455393570108994E-2</v>
      </c>
      <c r="BV837" s="17"/>
      <c r="BW837" s="17">
        <v>0.16247855878956599</v>
      </c>
      <c r="BX837" s="17">
        <v>5.4868565354143403E-2</v>
      </c>
      <c r="BY837" s="17"/>
      <c r="BZ837" s="17">
        <v>0.16247855878956599</v>
      </c>
      <c r="CA837" s="17">
        <v>5.4868565354143403E-2</v>
      </c>
    </row>
    <row r="838" spans="2:79" x14ac:dyDescent="0.25">
      <c r="B838" t="s">
        <v>103</v>
      </c>
      <c r="C838" s="17">
        <v>4.5717250736289197E-2</v>
      </c>
      <c r="D838" s="17">
        <v>4.2745038364638499E-2</v>
      </c>
      <c r="E838" s="17">
        <v>4.21155497299711E-2</v>
      </c>
      <c r="F838" s="17">
        <v>4.3819058172767801E-2</v>
      </c>
      <c r="G838" s="17">
        <v>2.65090051443094E-2</v>
      </c>
      <c r="H838" s="17">
        <v>5.8828966728955698E-2</v>
      </c>
      <c r="I838" s="17">
        <v>4.6871466987471397E-2</v>
      </c>
      <c r="J838" s="17">
        <v>6.0994080801220103E-2</v>
      </c>
      <c r="K838" s="17">
        <v>3.94824295748709E-2</v>
      </c>
      <c r="L838" s="17">
        <v>7.1721197479415105E-2</v>
      </c>
      <c r="M838" s="17"/>
      <c r="N838" s="17">
        <v>4.4232155321434298E-2</v>
      </c>
      <c r="O838" s="17">
        <v>6.5163860623529801E-2</v>
      </c>
      <c r="P838" s="17">
        <v>5.9100070406934997E-2</v>
      </c>
      <c r="Q838" s="17">
        <v>8.7258832196474206E-2</v>
      </c>
      <c r="R838" s="17"/>
      <c r="S838" s="17">
        <v>4.0450458731461997E-2</v>
      </c>
      <c r="T838" s="17">
        <v>2.6063937885570199E-2</v>
      </c>
      <c r="U838" s="17">
        <v>8.5497967954927007E-2</v>
      </c>
      <c r="V838" s="17">
        <v>4.3343119599591702E-2</v>
      </c>
      <c r="W838" s="17">
        <v>2.4015575368976898E-2</v>
      </c>
      <c r="X838" s="17">
        <v>3.3047551966251497E-2</v>
      </c>
      <c r="Y838" s="17">
        <v>3.95850687989866E-2</v>
      </c>
      <c r="Z838" s="17"/>
      <c r="AA838" s="17">
        <v>4.4831560130860697E-2</v>
      </c>
      <c r="AB838" s="17">
        <v>4.6175327266485801E-2</v>
      </c>
      <c r="AC838" s="17"/>
      <c r="AD838" s="17">
        <v>3.2039331208155698E-2</v>
      </c>
      <c r="AE838" s="17">
        <v>2.70324113237396E-2</v>
      </c>
      <c r="AF838" s="17">
        <v>4.8795571028931201E-2</v>
      </c>
      <c r="AG838" s="17"/>
      <c r="AH838" s="17">
        <v>5.1120102406147601E-3</v>
      </c>
      <c r="AI838" s="17">
        <v>4.7219798805857902E-2</v>
      </c>
      <c r="AJ838" s="17"/>
      <c r="AK838" s="17">
        <v>5.5677396851556003E-2</v>
      </c>
      <c r="AL838" s="17">
        <v>3.9045233539444099E-2</v>
      </c>
      <c r="AM838" s="17"/>
      <c r="AN838" s="17">
        <v>4.5635260231889803E-2</v>
      </c>
      <c r="AO838" s="17">
        <v>8.7258832196474206E-2</v>
      </c>
      <c r="AP838" s="17"/>
      <c r="AQ838" s="17">
        <v>4.4901599306758098E-2</v>
      </c>
      <c r="AR838" s="17">
        <v>4.5928741085226002E-2</v>
      </c>
      <c r="AS838" s="17"/>
      <c r="AT838" s="17">
        <v>4.8389684076027499E-2</v>
      </c>
      <c r="AU838" s="17">
        <v>4.2020956163754099E-2</v>
      </c>
      <c r="AV838" s="17">
        <v>5.1772572743359301E-2</v>
      </c>
      <c r="AW838" s="17">
        <v>1.5916019324478399E-2</v>
      </c>
      <c r="AX838" s="17"/>
      <c r="AY838" s="17">
        <v>2.56512013612624E-2</v>
      </c>
      <c r="AZ838" s="17">
        <v>4.8115613600148301E-2</v>
      </c>
      <c r="BA838" s="17"/>
      <c r="BB838" s="17">
        <v>4.4624177439346199E-2</v>
      </c>
      <c r="BC838" s="17">
        <v>4.5956096877263798E-2</v>
      </c>
      <c r="BD838" s="17"/>
      <c r="BE838" s="17">
        <v>5.28406739921344E-2</v>
      </c>
      <c r="BF838" s="17">
        <v>4.51766751668779E-2</v>
      </c>
      <c r="BG838" s="17"/>
      <c r="BH838" s="17">
        <v>6.1092101792518602E-2</v>
      </c>
      <c r="BI838" s="17">
        <v>4.4525223312034803E-2</v>
      </c>
      <c r="BJ838" s="17"/>
      <c r="BK838" s="17">
        <v>9.2320930261553996E-2</v>
      </c>
      <c r="BL838" s="17">
        <v>4.2734518378961001E-2</v>
      </c>
      <c r="BM838" s="17"/>
      <c r="BN838" s="17">
        <v>6.14500146194637E-2</v>
      </c>
      <c r="BO838" s="17">
        <v>4.53840173792837E-2</v>
      </c>
      <c r="BP838" s="17"/>
      <c r="BQ838" s="17">
        <v>4.6065114888704803E-3</v>
      </c>
      <c r="BR838" s="17">
        <v>4.6769838499435397E-2</v>
      </c>
      <c r="BS838" s="17"/>
      <c r="BT838" s="17">
        <v>2.89913099735493E-2</v>
      </c>
      <c r="BU838" s="17">
        <v>4.7044588857929497E-2</v>
      </c>
      <c r="BV838" s="17"/>
      <c r="BW838" s="17">
        <v>4.4702320418353099E-2</v>
      </c>
      <c r="BX838" s="17">
        <v>4.6238441340573998E-2</v>
      </c>
      <c r="BY838" s="17"/>
      <c r="BZ838" s="17">
        <v>4.4702320418353099E-2</v>
      </c>
      <c r="CA838" s="17">
        <v>4.6238441340573998E-2</v>
      </c>
    </row>
    <row r="839" spans="2:79" x14ac:dyDescent="0.25">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c r="AD839" s="17"/>
      <c r="AE839" s="17"/>
      <c r="AF839" s="17"/>
      <c r="AG839" s="17"/>
      <c r="AH839" s="17"/>
      <c r="AI839" s="17"/>
      <c r="AJ839" s="17"/>
      <c r="AK839" s="17"/>
      <c r="AL839" s="17"/>
      <c r="AM839" s="17"/>
      <c r="AN839" s="17"/>
      <c r="AO839" s="17"/>
      <c r="AP839" s="17"/>
      <c r="AQ839" s="17"/>
      <c r="AR839" s="17"/>
      <c r="AS839" s="17"/>
      <c r="AT839" s="17"/>
      <c r="AU839" s="17"/>
      <c r="AV839" s="17"/>
      <c r="AW839" s="17"/>
      <c r="AX839" s="17"/>
      <c r="AY839" s="17"/>
      <c r="AZ839" s="17"/>
      <c r="BA839" s="17"/>
      <c r="BB839" s="17"/>
      <c r="BC839" s="17"/>
      <c r="BD839" s="17"/>
      <c r="BE839" s="17"/>
      <c r="BF839" s="17"/>
      <c r="BG839" s="17"/>
      <c r="BH839" s="17"/>
      <c r="BI839" s="17"/>
      <c r="BJ839" s="17"/>
      <c r="BK839" s="17"/>
      <c r="BL839" s="17"/>
      <c r="BM839" s="17"/>
      <c r="BN839" s="17"/>
      <c r="BO839" s="17"/>
      <c r="BP839" s="17"/>
      <c r="BQ839" s="17"/>
      <c r="BR839" s="17"/>
      <c r="BS839" s="17"/>
      <c r="BT839" s="17"/>
      <c r="BU839" s="17"/>
      <c r="BV839" s="17"/>
      <c r="BW839" s="17"/>
      <c r="BX839" s="17"/>
      <c r="BY839" s="17"/>
      <c r="BZ839" s="17"/>
      <c r="CA839" s="17"/>
    </row>
    <row r="840" spans="2:79" x14ac:dyDescent="0.25">
      <c r="B840" s="6" t="s">
        <v>381</v>
      </c>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c r="AD840" s="17"/>
      <c r="AE840" s="17"/>
      <c r="AF840" s="17"/>
      <c r="AG840" s="17"/>
      <c r="AH840" s="17"/>
      <c r="AI840" s="17"/>
      <c r="AJ840" s="17"/>
      <c r="AK840" s="17"/>
      <c r="AL840" s="17"/>
      <c r="AM840" s="17"/>
      <c r="AN840" s="17"/>
      <c r="AO840" s="17"/>
      <c r="AP840" s="17"/>
      <c r="AQ840" s="17"/>
      <c r="AR840" s="17"/>
      <c r="AS840" s="17"/>
      <c r="AT840" s="17"/>
      <c r="AU840" s="17"/>
      <c r="AV840" s="17"/>
      <c r="AW840" s="17"/>
      <c r="AX840" s="17"/>
      <c r="AY840" s="17"/>
      <c r="AZ840" s="17"/>
      <c r="BA840" s="17"/>
      <c r="BB840" s="17"/>
      <c r="BC840" s="17"/>
      <c r="BD840" s="17"/>
      <c r="BE840" s="17"/>
      <c r="BF840" s="17"/>
      <c r="BG840" s="17"/>
      <c r="BH840" s="17"/>
      <c r="BI840" s="17"/>
      <c r="BJ840" s="17"/>
      <c r="BK840" s="17"/>
      <c r="BL840" s="17"/>
      <c r="BM840" s="17"/>
      <c r="BN840" s="17"/>
      <c r="BO840" s="17"/>
      <c r="BP840" s="17"/>
      <c r="BQ840" s="17"/>
      <c r="BR840" s="17"/>
      <c r="BS840" s="17"/>
      <c r="BT840" s="17"/>
      <c r="BU840" s="17"/>
      <c r="BV840" s="17"/>
      <c r="BW840" s="17"/>
      <c r="BX840" s="17"/>
      <c r="BY840" s="17"/>
      <c r="BZ840" s="17"/>
      <c r="CA840" s="17"/>
    </row>
    <row r="841" spans="2:79" x14ac:dyDescent="0.25">
      <c r="B841" s="24" t="s">
        <v>77</v>
      </c>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c r="AN841" s="17"/>
      <c r="AO841" s="17"/>
      <c r="AP841" s="17"/>
      <c r="AQ841" s="17"/>
      <c r="AR841" s="17"/>
      <c r="AS841" s="17"/>
      <c r="AT841" s="17"/>
      <c r="AU841" s="17"/>
      <c r="AV841" s="17"/>
      <c r="AW841" s="17"/>
      <c r="AX841" s="17"/>
      <c r="AY841" s="17"/>
      <c r="AZ841" s="17"/>
      <c r="BA841" s="17"/>
      <c r="BB841" s="17"/>
      <c r="BC841" s="17"/>
      <c r="BD841" s="17"/>
      <c r="BE841" s="17"/>
      <c r="BF841" s="17"/>
      <c r="BG841" s="17"/>
      <c r="BH841" s="17"/>
      <c r="BI841" s="17"/>
      <c r="BJ841" s="17"/>
      <c r="BK841" s="17"/>
      <c r="BL841" s="17"/>
      <c r="BM841" s="17"/>
      <c r="BN841" s="17"/>
      <c r="BO841" s="17"/>
      <c r="BP841" s="17"/>
      <c r="BQ841" s="17"/>
      <c r="BR841" s="17"/>
      <c r="BS841" s="17"/>
      <c r="BT841" s="17"/>
      <c r="BU841" s="17"/>
      <c r="BV841" s="17"/>
      <c r="BW841" s="17"/>
      <c r="BX841" s="17"/>
      <c r="BY841" s="17"/>
      <c r="BZ841" s="17"/>
      <c r="CA841" s="17"/>
    </row>
    <row r="842" spans="2:79" x14ac:dyDescent="0.25">
      <c r="B842" t="s">
        <v>370</v>
      </c>
      <c r="C842" s="17">
        <v>0.508727208754986</v>
      </c>
      <c r="D842" s="17">
        <v>0.52329282453783299</v>
      </c>
      <c r="E842" s="17">
        <v>0.529867863925224</v>
      </c>
      <c r="F842" s="17">
        <v>0.54086307094802599</v>
      </c>
      <c r="G842" s="17">
        <v>0.64905578544826203</v>
      </c>
      <c r="H842" s="17">
        <v>0.410625449551341</v>
      </c>
      <c r="I842" s="17">
        <v>0.46372996659882998</v>
      </c>
      <c r="J842" s="17">
        <v>0.46172567434821099</v>
      </c>
      <c r="K842" s="17">
        <v>0.49715250334128502</v>
      </c>
      <c r="L842" s="17">
        <v>0.37655222161809998</v>
      </c>
      <c r="M842" s="17"/>
      <c r="N842" s="17">
        <v>0.51682117394869997</v>
      </c>
      <c r="O842" s="17">
        <v>0.42129413469196397</v>
      </c>
      <c r="P842" s="17">
        <v>0.32701030317232699</v>
      </c>
      <c r="Q842" s="17">
        <v>0.25322395453356999</v>
      </c>
      <c r="R842" s="17"/>
      <c r="S842" s="17">
        <v>0.509365565322067</v>
      </c>
      <c r="T842" s="17">
        <v>0.46649504644987899</v>
      </c>
      <c r="U842" s="17">
        <v>0.46172718122756101</v>
      </c>
      <c r="V842" s="17">
        <v>0.54856546513423599</v>
      </c>
      <c r="W842" s="17">
        <v>0.48575292777794998</v>
      </c>
      <c r="X842" s="17">
        <v>0.41849848558175701</v>
      </c>
      <c r="Y842" s="17">
        <v>0.48173025842988798</v>
      </c>
      <c r="Z842" s="17"/>
      <c r="AA842" s="17">
        <v>0.36370682576628299</v>
      </c>
      <c r="AB842" s="17">
        <v>0.58373131678105605</v>
      </c>
      <c r="AC842" s="17"/>
      <c r="AD842" s="17">
        <v>0.33296188988166497</v>
      </c>
      <c r="AE842" s="17">
        <v>0.33087805830656403</v>
      </c>
      <c r="AF842" s="17">
        <v>0.37915992800806397</v>
      </c>
      <c r="AG842" s="17"/>
      <c r="AH842" s="17">
        <v>0.29203303643707701</v>
      </c>
      <c r="AI842" s="17">
        <v>0.51674571588186202</v>
      </c>
      <c r="AJ842" s="17"/>
      <c r="AK842" s="17">
        <v>0.508643751422587</v>
      </c>
      <c r="AL842" s="17">
        <v>0.50878311443654201</v>
      </c>
      <c r="AM842" s="17"/>
      <c r="AN842" s="17">
        <v>0.50923149482096997</v>
      </c>
      <c r="AO842" s="17">
        <v>0.25322395453356999</v>
      </c>
      <c r="AP842" s="17"/>
      <c r="AQ842" s="17">
        <v>0.38102042276012099</v>
      </c>
      <c r="AR842" s="17">
        <v>0.54184031535148702</v>
      </c>
      <c r="AS842" s="17"/>
      <c r="AT842" s="17">
        <v>0.78469689872342796</v>
      </c>
      <c r="AU842" s="17">
        <v>0.46842611301407</v>
      </c>
      <c r="AV842" s="17">
        <v>9.7506897066794204E-2</v>
      </c>
      <c r="AW842" s="17">
        <v>1.0191145934612201E-2</v>
      </c>
      <c r="AX842" s="17"/>
      <c r="AY842" s="17">
        <v>0.44100878946376498</v>
      </c>
      <c r="AZ842" s="17">
        <v>0.51682114588191397</v>
      </c>
      <c r="BA842" s="17"/>
      <c r="BB842" s="17">
        <v>0.310198966563342</v>
      </c>
      <c r="BC842" s="17">
        <v>0.55200419126452205</v>
      </c>
      <c r="BD842" s="17"/>
      <c r="BE842" s="17">
        <v>0.51453038043034605</v>
      </c>
      <c r="BF842" s="17">
        <v>0.50828682318190899</v>
      </c>
      <c r="BG842" s="17"/>
      <c r="BH842" s="17">
        <v>0.58621594040623004</v>
      </c>
      <c r="BI842" s="17">
        <v>0.50271943067237801</v>
      </c>
      <c r="BJ842" s="17"/>
      <c r="BK842" s="17">
        <v>0.40804195714734098</v>
      </c>
      <c r="BL842" s="17">
        <v>0.51517127413641295</v>
      </c>
      <c r="BM842" s="17"/>
      <c r="BN842" s="17">
        <v>0.424925544168539</v>
      </c>
      <c r="BO842" s="17">
        <v>0.51050219948262698</v>
      </c>
      <c r="BP842" s="17"/>
      <c r="BQ842" s="17">
        <v>0.33348312623730803</v>
      </c>
      <c r="BR842" s="17">
        <v>0.51321410877669904</v>
      </c>
      <c r="BS842" s="17"/>
      <c r="BT842" s="17">
        <v>0.366683386163425</v>
      </c>
      <c r="BU842" s="17">
        <v>0.51999953019530198</v>
      </c>
      <c r="BV842" s="17"/>
      <c r="BW842" s="17">
        <v>0.36435185737721898</v>
      </c>
      <c r="BX842" s="17">
        <v>0.58286734951009</v>
      </c>
      <c r="BY842" s="17"/>
      <c r="BZ842" s="17">
        <v>0.36435185737721898</v>
      </c>
      <c r="CA842" s="17">
        <v>0.58286734951009</v>
      </c>
    </row>
    <row r="843" spans="2:79" x14ac:dyDescent="0.25">
      <c r="B843" t="s">
        <v>371</v>
      </c>
      <c r="C843" s="17">
        <v>0.42635624669841699</v>
      </c>
      <c r="D843" s="17">
        <v>0.43207939555970998</v>
      </c>
      <c r="E843" s="17">
        <v>0.39768913058019101</v>
      </c>
      <c r="F843" s="17">
        <v>0.40453994134812299</v>
      </c>
      <c r="G843" s="17">
        <v>0.27852074266442001</v>
      </c>
      <c r="H843" s="17">
        <v>0.48951651144580999</v>
      </c>
      <c r="I843" s="17">
        <v>0.50172638725728602</v>
      </c>
      <c r="J843" s="17">
        <v>0.47089019761099898</v>
      </c>
      <c r="K843" s="17">
        <v>0.41282385852926701</v>
      </c>
      <c r="L843" s="17">
        <v>0.54597946704338296</v>
      </c>
      <c r="M843" s="17"/>
      <c r="N843" s="17">
        <v>0.41954313977371199</v>
      </c>
      <c r="O843" s="17">
        <v>0.499292757259299</v>
      </c>
      <c r="P843" s="17">
        <v>0.58450499837616599</v>
      </c>
      <c r="Q843" s="17">
        <v>0.63597493150783502</v>
      </c>
      <c r="R843" s="17"/>
      <c r="S843" s="17">
        <v>0.43133637877995701</v>
      </c>
      <c r="T843" s="17">
        <v>0.453774387843071</v>
      </c>
      <c r="U843" s="17">
        <v>0.50115908817179</v>
      </c>
      <c r="V843" s="17">
        <v>0.38763350218203302</v>
      </c>
      <c r="W843" s="17">
        <v>0.48096772577215202</v>
      </c>
      <c r="X843" s="17">
        <v>0.52303739881042399</v>
      </c>
      <c r="Y843" s="17">
        <v>0.45173445818629099</v>
      </c>
      <c r="Z843" s="17"/>
      <c r="AA843" s="17">
        <v>0.58670007669658997</v>
      </c>
      <c r="AB843" s="17">
        <v>0.34342689774314999</v>
      </c>
      <c r="AC843" s="17"/>
      <c r="AD843" s="17">
        <v>0.63640305916764695</v>
      </c>
      <c r="AE843" s="17">
        <v>0.63519130875795005</v>
      </c>
      <c r="AF843" s="17">
        <v>0.56269165221804396</v>
      </c>
      <c r="AG843" s="17"/>
      <c r="AH843" s="17">
        <v>0.70280748602015697</v>
      </c>
      <c r="AI843" s="17">
        <v>0.416126501204926</v>
      </c>
      <c r="AJ843" s="17"/>
      <c r="AK843" s="17">
        <v>0.41337961538144502</v>
      </c>
      <c r="AL843" s="17">
        <v>0.43504892111322802</v>
      </c>
      <c r="AM843" s="17"/>
      <c r="AN843" s="17">
        <v>0.42594252288013801</v>
      </c>
      <c r="AO843" s="17">
        <v>0.63597493150783502</v>
      </c>
      <c r="AP843" s="17"/>
      <c r="AQ843" s="17">
        <v>0.564430900859617</v>
      </c>
      <c r="AR843" s="17">
        <v>0.390554854423941</v>
      </c>
      <c r="AS843" s="17"/>
      <c r="AT843" s="17">
        <v>0.12775003097405399</v>
      </c>
      <c r="AU843" s="17">
        <v>0.47055558446883</v>
      </c>
      <c r="AV843" s="17">
        <v>0.86732587169840103</v>
      </c>
      <c r="AW843" s="17">
        <v>0.98355826453848105</v>
      </c>
      <c r="AX843" s="17"/>
      <c r="AY843" s="17">
        <v>0.52155443546744495</v>
      </c>
      <c r="AZ843" s="17">
        <v>0.414977833519865</v>
      </c>
      <c r="BA843" s="17"/>
      <c r="BB843" s="17">
        <v>0.63569181385586404</v>
      </c>
      <c r="BC843" s="17">
        <v>0.38072289294532902</v>
      </c>
      <c r="BD843" s="17"/>
      <c r="BE843" s="17">
        <v>0.41355535148853001</v>
      </c>
      <c r="BF843" s="17">
        <v>0.42732766886000001</v>
      </c>
      <c r="BG843" s="17"/>
      <c r="BH843" s="17">
        <v>0.332027785416252</v>
      </c>
      <c r="BI843" s="17">
        <v>0.43366962569147799</v>
      </c>
      <c r="BJ843" s="17"/>
      <c r="BK843" s="17">
        <v>0.50913987928422999</v>
      </c>
      <c r="BL843" s="17">
        <v>0.421057922143658</v>
      </c>
      <c r="BM843" s="17"/>
      <c r="BN843" s="17">
        <v>0.50694708439052605</v>
      </c>
      <c r="BO843" s="17">
        <v>0.424649264022808</v>
      </c>
      <c r="BP843" s="17"/>
      <c r="BQ843" s="17">
        <v>0.60561117760039596</v>
      </c>
      <c r="BR843" s="17">
        <v>0.421766654046836</v>
      </c>
      <c r="BS843" s="17"/>
      <c r="BT843" s="17">
        <v>0.60047125439696603</v>
      </c>
      <c r="BU843" s="17">
        <v>0.41253881839669698</v>
      </c>
      <c r="BV843" s="17"/>
      <c r="BW843" s="17">
        <v>0.58622082242138096</v>
      </c>
      <c r="BX843" s="17">
        <v>0.34426202470866102</v>
      </c>
      <c r="BY843" s="17"/>
      <c r="BZ843" s="17">
        <v>0.58622082242138096</v>
      </c>
      <c r="CA843" s="17">
        <v>0.34426202470866102</v>
      </c>
    </row>
    <row r="844" spans="2:79" x14ac:dyDescent="0.25">
      <c r="B844" t="s">
        <v>103</v>
      </c>
      <c r="C844" s="17">
        <v>6.4916544546596303E-2</v>
      </c>
      <c r="D844" s="17">
        <v>4.4627779902456699E-2</v>
      </c>
      <c r="E844" s="17">
        <v>7.24430054945851E-2</v>
      </c>
      <c r="F844" s="17">
        <v>5.45969877038507E-2</v>
      </c>
      <c r="G844" s="17">
        <v>7.2423471887317806E-2</v>
      </c>
      <c r="H844" s="17">
        <v>9.9858039002848897E-2</v>
      </c>
      <c r="I844" s="17">
        <v>3.4543646143883701E-2</v>
      </c>
      <c r="J844" s="17">
        <v>6.7384128040790803E-2</v>
      </c>
      <c r="K844" s="17">
        <v>9.00236381294474E-2</v>
      </c>
      <c r="L844" s="17">
        <v>7.7468311338517101E-2</v>
      </c>
      <c r="M844" s="17"/>
      <c r="N844" s="17">
        <v>6.3635686277588296E-2</v>
      </c>
      <c r="O844" s="17">
        <v>7.9413108048736997E-2</v>
      </c>
      <c r="P844" s="17">
        <v>8.8484698451507193E-2</v>
      </c>
      <c r="Q844" s="17">
        <v>0.110801113958594</v>
      </c>
      <c r="R844" s="17"/>
      <c r="S844" s="17">
        <v>5.92980558979758E-2</v>
      </c>
      <c r="T844" s="17">
        <v>7.97305657070497E-2</v>
      </c>
      <c r="U844" s="17">
        <v>3.71137306006495E-2</v>
      </c>
      <c r="V844" s="17">
        <v>6.3801032683730802E-2</v>
      </c>
      <c r="W844" s="17">
        <v>3.3279346449897398E-2</v>
      </c>
      <c r="X844" s="17">
        <v>5.8464115607819001E-2</v>
      </c>
      <c r="Y844" s="17">
        <v>6.6535283383820504E-2</v>
      </c>
      <c r="Z844" s="17"/>
      <c r="AA844" s="17">
        <v>4.9593097537126499E-2</v>
      </c>
      <c r="AB844" s="17">
        <v>7.2841785475794202E-2</v>
      </c>
      <c r="AC844" s="17"/>
      <c r="AD844" s="17">
        <v>3.06350509506884E-2</v>
      </c>
      <c r="AE844" s="17">
        <v>3.3930632935485899E-2</v>
      </c>
      <c r="AF844" s="17">
        <v>5.8148419773891298E-2</v>
      </c>
      <c r="AG844" s="17"/>
      <c r="AH844" s="17">
        <v>5.1594775427659398E-3</v>
      </c>
      <c r="AI844" s="17">
        <v>6.7127782913212003E-2</v>
      </c>
      <c r="AJ844" s="17"/>
      <c r="AK844" s="17">
        <v>7.7976633195967204E-2</v>
      </c>
      <c r="AL844" s="17">
        <v>5.6167964450229799E-2</v>
      </c>
      <c r="AM844" s="17"/>
      <c r="AN844" s="17">
        <v>6.4825982298891596E-2</v>
      </c>
      <c r="AO844" s="17">
        <v>0.110801113958594</v>
      </c>
      <c r="AP844" s="17"/>
      <c r="AQ844" s="17">
        <v>5.4548676380261701E-2</v>
      </c>
      <c r="AR844" s="17">
        <v>6.7604830224572005E-2</v>
      </c>
      <c r="AS844" s="17"/>
      <c r="AT844" s="17">
        <v>8.7553070302518299E-2</v>
      </c>
      <c r="AU844" s="17">
        <v>6.1018302517100498E-2</v>
      </c>
      <c r="AV844" s="17">
        <v>3.51672312348046E-2</v>
      </c>
      <c r="AW844" s="17">
        <v>6.2505895269064898E-3</v>
      </c>
      <c r="AX844" s="17"/>
      <c r="AY844" s="17">
        <v>3.743677506879E-2</v>
      </c>
      <c r="AZ844" s="17">
        <v>6.8201020598220197E-2</v>
      </c>
      <c r="BA844" s="17"/>
      <c r="BB844" s="17">
        <v>5.4109219580793601E-2</v>
      </c>
      <c r="BC844" s="17">
        <v>6.7272915790149906E-2</v>
      </c>
      <c r="BD844" s="17"/>
      <c r="BE844" s="17">
        <v>7.1914268081124597E-2</v>
      </c>
      <c r="BF844" s="17">
        <v>6.4385507958091406E-2</v>
      </c>
      <c r="BG844" s="17"/>
      <c r="BH844" s="17">
        <v>8.1756274177518101E-2</v>
      </c>
      <c r="BI844" s="17">
        <v>6.3610943636143502E-2</v>
      </c>
      <c r="BJ844" s="17"/>
      <c r="BK844" s="17">
        <v>8.2818163568428999E-2</v>
      </c>
      <c r="BL844" s="17">
        <v>6.37708037199297E-2</v>
      </c>
      <c r="BM844" s="17"/>
      <c r="BN844" s="17">
        <v>6.8127371440935294E-2</v>
      </c>
      <c r="BO844" s="17">
        <v>6.4848536494564901E-2</v>
      </c>
      <c r="BP844" s="17"/>
      <c r="BQ844" s="17">
        <v>6.09056961622962E-2</v>
      </c>
      <c r="BR844" s="17">
        <v>6.50192371764646E-2</v>
      </c>
      <c r="BS844" s="17"/>
      <c r="BT844" s="17">
        <v>3.2845359439608597E-2</v>
      </c>
      <c r="BU844" s="17">
        <v>6.7461651408000298E-2</v>
      </c>
      <c r="BV844" s="17"/>
      <c r="BW844" s="17">
        <v>4.9427320201399901E-2</v>
      </c>
      <c r="BX844" s="17">
        <v>7.2870625781248699E-2</v>
      </c>
      <c r="BY844" s="17"/>
      <c r="BZ844" s="17">
        <v>4.9427320201399901E-2</v>
      </c>
      <c r="CA844" s="17">
        <v>7.2870625781248699E-2</v>
      </c>
    </row>
    <row r="845" spans="2:79" x14ac:dyDescent="0.25">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c r="AD845" s="17"/>
      <c r="AE845" s="17"/>
      <c r="AF845" s="17"/>
      <c r="AG845" s="17"/>
      <c r="AH845" s="17"/>
      <c r="AI845" s="17"/>
      <c r="AJ845" s="17"/>
      <c r="AK845" s="17"/>
      <c r="AL845" s="17"/>
      <c r="AM845" s="17"/>
      <c r="AN845" s="17"/>
      <c r="AO845" s="17"/>
      <c r="AP845" s="17"/>
      <c r="AQ845" s="17"/>
      <c r="AR845" s="17"/>
      <c r="AS845" s="17"/>
      <c r="AT845" s="17"/>
      <c r="AU845" s="17"/>
      <c r="AV845" s="17"/>
      <c r="AW845" s="17"/>
      <c r="AX845" s="17"/>
      <c r="AY845" s="17"/>
      <c r="AZ845" s="17"/>
      <c r="BA845" s="17"/>
      <c r="BB845" s="17"/>
      <c r="BC845" s="17"/>
      <c r="BD845" s="17"/>
      <c r="BE845" s="17"/>
      <c r="BF845" s="17"/>
      <c r="BG845" s="17"/>
      <c r="BH845" s="17"/>
      <c r="BI845" s="17"/>
      <c r="BJ845" s="17"/>
      <c r="BK845" s="17"/>
      <c r="BL845" s="17"/>
      <c r="BM845" s="17"/>
      <c r="BN845" s="17"/>
      <c r="BO845" s="17"/>
      <c r="BP845" s="17"/>
      <c r="BQ845" s="17"/>
      <c r="BR845" s="17"/>
      <c r="BS845" s="17"/>
      <c r="BT845" s="17"/>
      <c r="BU845" s="17"/>
      <c r="BV845" s="17"/>
      <c r="BW845" s="17"/>
      <c r="BX845" s="17"/>
      <c r="BY845" s="17"/>
      <c r="BZ845" s="17"/>
      <c r="CA845" s="17"/>
    </row>
    <row r="846" spans="2:79" x14ac:dyDescent="0.25">
      <c r="B846" s="6" t="s">
        <v>382</v>
      </c>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c r="AD846" s="17"/>
      <c r="AE846" s="17"/>
      <c r="AF846" s="17"/>
      <c r="AG846" s="17"/>
      <c r="AH846" s="17"/>
      <c r="AI846" s="17"/>
      <c r="AJ846" s="17"/>
      <c r="AK846" s="17"/>
      <c r="AL846" s="17"/>
      <c r="AM846" s="17"/>
      <c r="AN846" s="17"/>
      <c r="AO846" s="17"/>
      <c r="AP846" s="17"/>
      <c r="AQ846" s="17"/>
      <c r="AR846" s="17"/>
      <c r="AS846" s="17"/>
      <c r="AT846" s="17"/>
      <c r="AU846" s="17"/>
      <c r="AV846" s="17"/>
      <c r="AW846" s="17"/>
      <c r="AX846" s="17"/>
      <c r="AY846" s="17"/>
      <c r="AZ846" s="17"/>
      <c r="BA846" s="17"/>
      <c r="BB846" s="17"/>
      <c r="BC846" s="17"/>
      <c r="BD846" s="17"/>
      <c r="BE846" s="17"/>
      <c r="BF846" s="17"/>
      <c r="BG846" s="17"/>
      <c r="BH846" s="17"/>
      <c r="BI846" s="17"/>
      <c r="BJ846" s="17"/>
      <c r="BK846" s="17"/>
      <c r="BL846" s="17"/>
      <c r="BM846" s="17"/>
      <c r="BN846" s="17"/>
      <c r="BO846" s="17"/>
      <c r="BP846" s="17"/>
      <c r="BQ846" s="17"/>
      <c r="BR846" s="17"/>
      <c r="BS846" s="17"/>
      <c r="BT846" s="17"/>
      <c r="BU846" s="17"/>
      <c r="BV846" s="17"/>
      <c r="BW846" s="17"/>
      <c r="BX846" s="17"/>
      <c r="BY846" s="17"/>
      <c r="BZ846" s="17"/>
      <c r="CA846" s="17"/>
    </row>
    <row r="847" spans="2:79" x14ac:dyDescent="0.25">
      <c r="B847" s="24" t="s">
        <v>77</v>
      </c>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c r="AK847" s="17"/>
      <c r="AL847" s="17"/>
      <c r="AM847" s="17"/>
      <c r="AN847" s="17"/>
      <c r="AO847" s="17"/>
      <c r="AP847" s="17"/>
      <c r="AQ847" s="17"/>
      <c r="AR847" s="17"/>
      <c r="AS847" s="17"/>
      <c r="AT847" s="17"/>
      <c r="AU847" s="17"/>
      <c r="AV847" s="17"/>
      <c r="AW847" s="17"/>
      <c r="AX847" s="17"/>
      <c r="AY847" s="17"/>
      <c r="AZ847" s="17"/>
      <c r="BA847" s="17"/>
      <c r="BB847" s="17"/>
      <c r="BC847" s="17"/>
      <c r="BD847" s="17"/>
      <c r="BE847" s="17"/>
      <c r="BF847" s="17"/>
      <c r="BG847" s="17"/>
      <c r="BH847" s="17"/>
      <c r="BI847" s="17"/>
      <c r="BJ847" s="17"/>
      <c r="BK847" s="17"/>
      <c r="BL847" s="17"/>
      <c r="BM847" s="17"/>
      <c r="BN847" s="17"/>
      <c r="BO847" s="17"/>
      <c r="BP847" s="17"/>
      <c r="BQ847" s="17"/>
      <c r="BR847" s="17"/>
      <c r="BS847" s="17"/>
      <c r="BT847" s="17"/>
      <c r="BU847" s="17"/>
      <c r="BV847" s="17"/>
      <c r="BW847" s="17"/>
      <c r="BX847" s="17"/>
      <c r="BY847" s="17"/>
      <c r="BZ847" s="17"/>
      <c r="CA847" s="17"/>
    </row>
    <row r="848" spans="2:79" x14ac:dyDescent="0.25">
      <c r="B848" t="s">
        <v>370</v>
      </c>
      <c r="C848" s="17">
        <v>0.74830962882621999</v>
      </c>
      <c r="D848" s="17">
        <v>0.68861899696848805</v>
      </c>
      <c r="E848" s="17">
        <v>0.78810122568650798</v>
      </c>
      <c r="F848" s="17">
        <v>0.73291927961896597</v>
      </c>
      <c r="G848" s="17">
        <v>0.85728834320478198</v>
      </c>
      <c r="H848" s="17">
        <v>0.68569370055489098</v>
      </c>
      <c r="I848" s="17">
        <v>0.73450236013190595</v>
      </c>
      <c r="J848" s="17">
        <v>0.79293644740031</v>
      </c>
      <c r="K848" s="17">
        <v>0.69170553090666098</v>
      </c>
      <c r="L848" s="17">
        <v>0.734607781489931</v>
      </c>
      <c r="M848" s="17"/>
      <c r="N848" s="17">
        <v>0.767582905884172</v>
      </c>
      <c r="O848" s="17">
        <v>0.53761239827362295</v>
      </c>
      <c r="P848" s="17">
        <v>0.31846437139197098</v>
      </c>
      <c r="Q848" s="17">
        <v>0.20205408699945901</v>
      </c>
      <c r="R848" s="17"/>
      <c r="S848" s="17">
        <v>0.75572801355684005</v>
      </c>
      <c r="T848" s="17">
        <v>0.72763003836970797</v>
      </c>
      <c r="U848" s="17">
        <v>0.67156382098449796</v>
      </c>
      <c r="V848" s="17">
        <v>0.79928201613921002</v>
      </c>
      <c r="W848" s="17">
        <v>0.68700597712552602</v>
      </c>
      <c r="X848" s="17">
        <v>0.67826715332349796</v>
      </c>
      <c r="Y848" s="17">
        <v>0.72149879471774903</v>
      </c>
      <c r="Z848" s="17"/>
      <c r="AA848" s="17">
        <v>0.59627962964074899</v>
      </c>
      <c r="AB848" s="17">
        <v>0.82693908936900895</v>
      </c>
      <c r="AC848" s="17"/>
      <c r="AD848" s="17">
        <v>0.55757323349820098</v>
      </c>
      <c r="AE848" s="17">
        <v>0.55012852794086997</v>
      </c>
      <c r="AF848" s="17">
        <v>0.63514664845054403</v>
      </c>
      <c r="AG848" s="17"/>
      <c r="AH848" s="17">
        <v>0.40200027045423098</v>
      </c>
      <c r="AI848" s="17">
        <v>0.76112438996402998</v>
      </c>
      <c r="AJ848" s="17"/>
      <c r="AK848" s="17">
        <v>0.71543146749669495</v>
      </c>
      <c r="AL848" s="17">
        <v>0.77033376936116704</v>
      </c>
      <c r="AM848" s="17"/>
      <c r="AN848" s="17">
        <v>0.74938777187785799</v>
      </c>
      <c r="AO848" s="17">
        <v>0.20205408699945901</v>
      </c>
      <c r="AP848" s="17"/>
      <c r="AQ848" s="17">
        <v>0.62079533289665101</v>
      </c>
      <c r="AR848" s="17">
        <v>0.78137282465250402</v>
      </c>
      <c r="AS848" s="17"/>
      <c r="AT848" s="17">
        <v>0.91189276518585505</v>
      </c>
      <c r="AU848" s="17">
        <v>0.78243690864072502</v>
      </c>
      <c r="AV848" s="17">
        <v>0.43648810338559502</v>
      </c>
      <c r="AW848" s="17">
        <v>1.02111409437784E-2</v>
      </c>
      <c r="AX848" s="17"/>
      <c r="AY848" s="17">
        <v>0.67964588471488996</v>
      </c>
      <c r="AZ848" s="17">
        <v>0.75651655440944299</v>
      </c>
      <c r="BA848" s="17"/>
      <c r="BB848" s="17">
        <v>0.69075665012151799</v>
      </c>
      <c r="BC848" s="17">
        <v>0.76086350177086004</v>
      </c>
      <c r="BD848" s="17"/>
      <c r="BE848" s="17">
        <v>0.705637991868027</v>
      </c>
      <c r="BF848" s="17">
        <v>0.75154785342946195</v>
      </c>
      <c r="BG848" s="17"/>
      <c r="BH848" s="17">
        <v>0.67686554356650697</v>
      </c>
      <c r="BI848" s="17">
        <v>0.75384875948959296</v>
      </c>
      <c r="BJ848" s="17"/>
      <c r="BK848" s="17">
        <v>0.64463822334493703</v>
      </c>
      <c r="BL848" s="17">
        <v>0.75494481426240601</v>
      </c>
      <c r="BM848" s="17"/>
      <c r="BN848" s="17">
        <v>0.63795344858056802</v>
      </c>
      <c r="BO848" s="17">
        <v>0.75064706684299998</v>
      </c>
      <c r="BP848" s="17"/>
      <c r="BQ848" s="17">
        <v>0.50396545369738299</v>
      </c>
      <c r="BR848" s="17">
        <v>0.75456574811390198</v>
      </c>
      <c r="BS848" s="17"/>
      <c r="BT848" s="17">
        <v>0.74116460785773197</v>
      </c>
      <c r="BU848" s="17">
        <v>0.74887664379093399</v>
      </c>
      <c r="BV848" s="17"/>
      <c r="BW848" s="17">
        <v>0.59824711411620302</v>
      </c>
      <c r="BX848" s="17">
        <v>0.82537026179780304</v>
      </c>
      <c r="BY848" s="17"/>
      <c r="BZ848" s="17">
        <v>0.59824711411620302</v>
      </c>
      <c r="CA848" s="17">
        <v>0.82537026179780304</v>
      </c>
    </row>
    <row r="849" spans="2:79" x14ac:dyDescent="0.25">
      <c r="B849" t="s">
        <v>371</v>
      </c>
      <c r="C849" s="17">
        <v>0.155983351907271</v>
      </c>
      <c r="D849" s="17">
        <v>0.24183756386385399</v>
      </c>
      <c r="E849" s="17">
        <v>0.12546613351375399</v>
      </c>
      <c r="F849" s="17">
        <v>0.181387028173808</v>
      </c>
      <c r="G849" s="17">
        <v>0.102311488829073</v>
      </c>
      <c r="H849" s="17">
        <v>0.10717806576953</v>
      </c>
      <c r="I849" s="17">
        <v>0.189039604170255</v>
      </c>
      <c r="J849" s="17">
        <v>0.116508196273123</v>
      </c>
      <c r="K849" s="17">
        <v>0.19973004259639199</v>
      </c>
      <c r="L849" s="17">
        <v>0.13978143523586301</v>
      </c>
      <c r="M849" s="17"/>
      <c r="N849" s="17">
        <v>0.14073397096390899</v>
      </c>
      <c r="O849" s="17">
        <v>0.31839263160433401</v>
      </c>
      <c r="P849" s="17">
        <v>0.50821978845857196</v>
      </c>
      <c r="Q849" s="17">
        <v>0.65932605678047596</v>
      </c>
      <c r="R849" s="17"/>
      <c r="S849" s="17">
        <v>0.124128346750565</v>
      </c>
      <c r="T849" s="17">
        <v>0.190838566280705</v>
      </c>
      <c r="U849" s="17">
        <v>0.25546186403916499</v>
      </c>
      <c r="V849" s="17">
        <v>0.117330448779389</v>
      </c>
      <c r="W849" s="17">
        <v>0.21446902555727301</v>
      </c>
      <c r="X849" s="17">
        <v>0.24343829594572</v>
      </c>
      <c r="Y849" s="17">
        <v>0.20046971006332501</v>
      </c>
      <c r="Z849" s="17"/>
      <c r="AA849" s="17">
        <v>0.31977656068398103</v>
      </c>
      <c r="AB849" s="17">
        <v>7.1269994571965395E-2</v>
      </c>
      <c r="AC849" s="17"/>
      <c r="AD849" s="17">
        <v>0.38215447434296401</v>
      </c>
      <c r="AE849" s="17">
        <v>0.390691556257318</v>
      </c>
      <c r="AF849" s="17">
        <v>0.27103464619046302</v>
      </c>
      <c r="AG849" s="17"/>
      <c r="AH849" s="17">
        <v>0.54155670621195895</v>
      </c>
      <c r="AI849" s="17">
        <v>0.14171567384120101</v>
      </c>
      <c r="AJ849" s="17"/>
      <c r="AK849" s="17">
        <v>0.15444126407800299</v>
      </c>
      <c r="AL849" s="17">
        <v>0.15701635246738899</v>
      </c>
      <c r="AM849" s="17"/>
      <c r="AN849" s="17">
        <v>0.15498990580320601</v>
      </c>
      <c r="AO849" s="17">
        <v>0.65932605678047596</v>
      </c>
      <c r="AP849" s="17"/>
      <c r="AQ849" s="17">
        <v>0.26320726620895901</v>
      </c>
      <c r="AR849" s="17">
        <v>0.12818125136651701</v>
      </c>
      <c r="AS849" s="17"/>
      <c r="AT849" s="17">
        <v>1.45946676332591E-2</v>
      </c>
      <c r="AU849" s="17">
        <v>9.8182024302969198E-2</v>
      </c>
      <c r="AV849" s="17">
        <v>0.462466823351739</v>
      </c>
      <c r="AW849" s="17">
        <v>0.98257706371531295</v>
      </c>
      <c r="AX849" s="17"/>
      <c r="AY849" s="17">
        <v>0.26847319003839298</v>
      </c>
      <c r="AZ849" s="17">
        <v>0.142538181645158</v>
      </c>
      <c r="BA849" s="17"/>
      <c r="BB849" s="17">
        <v>0.179907941839719</v>
      </c>
      <c r="BC849" s="17">
        <v>0.15075769165980701</v>
      </c>
      <c r="BD849" s="17"/>
      <c r="BE849" s="17">
        <v>0.22480192134565499</v>
      </c>
      <c r="BF849" s="17">
        <v>0.15076091375863299</v>
      </c>
      <c r="BG849" s="17"/>
      <c r="BH849" s="17">
        <v>0.20542700155134899</v>
      </c>
      <c r="BI849" s="17">
        <v>0.15214993679870101</v>
      </c>
      <c r="BJ849" s="17"/>
      <c r="BK849" s="17">
        <v>0.22031204504378199</v>
      </c>
      <c r="BL849" s="17">
        <v>0.151866181836636</v>
      </c>
      <c r="BM849" s="17"/>
      <c r="BN849" s="17">
        <v>0.22949322386767701</v>
      </c>
      <c r="BO849" s="17">
        <v>0.15442635012498401</v>
      </c>
      <c r="BP849" s="17"/>
      <c r="BQ849" s="17">
        <v>0.38992203792309899</v>
      </c>
      <c r="BR849" s="17">
        <v>0.14999365182562599</v>
      </c>
      <c r="BS849" s="17"/>
      <c r="BT849" s="17">
        <v>0.19848743056148899</v>
      </c>
      <c r="BU849" s="17">
        <v>0.152610310909265</v>
      </c>
      <c r="BV849" s="17"/>
      <c r="BW849" s="17">
        <v>0.31787842480856399</v>
      </c>
      <c r="BX849" s="17">
        <v>7.2846421829412894E-2</v>
      </c>
      <c r="BY849" s="17"/>
      <c r="BZ849" s="17">
        <v>0.31787842480856399</v>
      </c>
      <c r="CA849" s="17">
        <v>7.2846421829412894E-2</v>
      </c>
    </row>
    <row r="850" spans="2:79" x14ac:dyDescent="0.25">
      <c r="B850" t="s">
        <v>103</v>
      </c>
      <c r="C850" s="17">
        <v>9.5707019266508903E-2</v>
      </c>
      <c r="D850" s="17">
        <v>6.9543439167658705E-2</v>
      </c>
      <c r="E850" s="17">
        <v>8.6432640799738295E-2</v>
      </c>
      <c r="F850" s="17">
        <v>8.5693692207226002E-2</v>
      </c>
      <c r="G850" s="17">
        <v>4.0400167966144797E-2</v>
      </c>
      <c r="H850" s="17">
        <v>0.207128233675579</v>
      </c>
      <c r="I850" s="17">
        <v>7.6458035697839197E-2</v>
      </c>
      <c r="J850" s="17">
        <v>9.0555356326567499E-2</v>
      </c>
      <c r="K850" s="17">
        <v>0.108564426496947</v>
      </c>
      <c r="L850" s="17">
        <v>0.125610783274205</v>
      </c>
      <c r="M850" s="17"/>
      <c r="N850" s="17">
        <v>9.1683123151918899E-2</v>
      </c>
      <c r="O850" s="17">
        <v>0.14399497012204299</v>
      </c>
      <c r="P850" s="17">
        <v>0.173315840149457</v>
      </c>
      <c r="Q850" s="17">
        <v>0.13861985622006501</v>
      </c>
      <c r="R850" s="17"/>
      <c r="S850" s="17">
        <v>0.12014363969259501</v>
      </c>
      <c r="T850" s="17">
        <v>8.1531395349586894E-2</v>
      </c>
      <c r="U850" s="17">
        <v>7.2974314976337107E-2</v>
      </c>
      <c r="V850" s="17">
        <v>8.3387535081400593E-2</v>
      </c>
      <c r="W850" s="17">
        <v>9.8524997317200505E-2</v>
      </c>
      <c r="X850" s="17">
        <v>7.82945507307823E-2</v>
      </c>
      <c r="Y850" s="17">
        <v>7.8031495218925398E-2</v>
      </c>
      <c r="Z850" s="17"/>
      <c r="AA850" s="17">
        <v>8.3943809675270403E-2</v>
      </c>
      <c r="AB850" s="17">
        <v>0.101790916059026</v>
      </c>
      <c r="AC850" s="17"/>
      <c r="AD850" s="17">
        <v>6.0272292158834999E-2</v>
      </c>
      <c r="AE850" s="17">
        <v>5.9179915801811901E-2</v>
      </c>
      <c r="AF850" s="17">
        <v>9.3818705358993296E-2</v>
      </c>
      <c r="AG850" s="17"/>
      <c r="AH850" s="17">
        <v>5.6443023333809697E-2</v>
      </c>
      <c r="AI850" s="17">
        <v>9.7159936194768801E-2</v>
      </c>
      <c r="AJ850" s="17"/>
      <c r="AK850" s="17">
        <v>0.13012726842530201</v>
      </c>
      <c r="AL850" s="17">
        <v>7.2649878171444901E-2</v>
      </c>
      <c r="AM850" s="17"/>
      <c r="AN850" s="17">
        <v>9.5622322318935901E-2</v>
      </c>
      <c r="AO850" s="17">
        <v>0.13861985622006501</v>
      </c>
      <c r="AP850" s="17"/>
      <c r="AQ850" s="17">
        <v>0.11599740089438999</v>
      </c>
      <c r="AR850" s="17">
        <v>9.0445923980979295E-2</v>
      </c>
      <c r="AS850" s="17"/>
      <c r="AT850" s="17">
        <v>7.3512567180886099E-2</v>
      </c>
      <c r="AU850" s="17">
        <v>0.119381067056306</v>
      </c>
      <c r="AV850" s="17">
        <v>0.101045073262666</v>
      </c>
      <c r="AW850" s="17">
        <v>7.2117953409081299E-3</v>
      </c>
      <c r="AX850" s="17"/>
      <c r="AY850" s="17">
        <v>5.18809252467161E-2</v>
      </c>
      <c r="AZ850" s="17">
        <v>0.100945263945398</v>
      </c>
      <c r="BA850" s="17"/>
      <c r="BB850" s="17">
        <v>0.12933540803876301</v>
      </c>
      <c r="BC850" s="17">
        <v>8.8378806569333695E-2</v>
      </c>
      <c r="BD850" s="17"/>
      <c r="BE850" s="17">
        <v>6.9560086786318504E-2</v>
      </c>
      <c r="BF850" s="17">
        <v>9.7691232811905004E-2</v>
      </c>
      <c r="BG850" s="17"/>
      <c r="BH850" s="17">
        <v>0.117707454882144</v>
      </c>
      <c r="BI850" s="17">
        <v>9.4001303711706397E-2</v>
      </c>
      <c r="BJ850" s="17"/>
      <c r="BK850" s="17">
        <v>0.135049731611281</v>
      </c>
      <c r="BL850" s="17">
        <v>9.3189003900958495E-2</v>
      </c>
      <c r="BM850" s="17"/>
      <c r="BN850" s="17">
        <v>0.132553327551755</v>
      </c>
      <c r="BO850" s="17">
        <v>9.4926583032015899E-2</v>
      </c>
      <c r="BP850" s="17"/>
      <c r="BQ850" s="17">
        <v>0.10611250837951799</v>
      </c>
      <c r="BR850" s="17">
        <v>9.54406000604716E-2</v>
      </c>
      <c r="BS850" s="17"/>
      <c r="BT850" s="17">
        <v>6.0347961580778903E-2</v>
      </c>
      <c r="BU850" s="17">
        <v>9.8513045299800803E-2</v>
      </c>
      <c r="BV850" s="17"/>
      <c r="BW850" s="17">
        <v>8.3874461075233497E-2</v>
      </c>
      <c r="BX850" s="17">
        <v>0.101783316372784</v>
      </c>
      <c r="BY850" s="17"/>
      <c r="BZ850" s="17">
        <v>8.3874461075233497E-2</v>
      </c>
      <c r="CA850" s="17">
        <v>0.101783316372784</v>
      </c>
    </row>
    <row r="851" spans="2:79" x14ac:dyDescent="0.25">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c r="AF851" s="17"/>
      <c r="AG851" s="17"/>
      <c r="AH851" s="17"/>
      <c r="AI851" s="17"/>
      <c r="AJ851" s="17"/>
      <c r="AK851" s="17"/>
      <c r="AL851" s="17"/>
      <c r="AM851" s="17"/>
      <c r="AN851" s="17"/>
      <c r="AO851" s="17"/>
      <c r="AP851" s="17"/>
      <c r="AQ851" s="17"/>
      <c r="AR851" s="17"/>
      <c r="AS851" s="17"/>
      <c r="AT851" s="17"/>
      <c r="AU851" s="17"/>
      <c r="AV851" s="17"/>
      <c r="AW851" s="17"/>
      <c r="AX851" s="17"/>
      <c r="AY851" s="17"/>
      <c r="AZ851" s="17"/>
      <c r="BA851" s="17"/>
      <c r="BB851" s="17"/>
      <c r="BC851" s="17"/>
      <c r="BD851" s="17"/>
      <c r="BE851" s="17"/>
      <c r="BF851" s="17"/>
      <c r="BG851" s="17"/>
      <c r="BH851" s="17"/>
      <c r="BI851" s="17"/>
      <c r="BJ851" s="17"/>
      <c r="BK851" s="17"/>
      <c r="BL851" s="17"/>
      <c r="BM851" s="17"/>
      <c r="BN851" s="17"/>
      <c r="BO851" s="17"/>
      <c r="BP851" s="17"/>
      <c r="BQ851" s="17"/>
      <c r="BR851" s="17"/>
      <c r="BS851" s="17"/>
      <c r="BT851" s="17"/>
      <c r="BU851" s="17"/>
      <c r="BV851" s="17"/>
      <c r="BW851" s="17"/>
      <c r="BX851" s="17"/>
      <c r="BY851" s="17"/>
      <c r="BZ851" s="17"/>
      <c r="CA851" s="17"/>
    </row>
    <row r="852" spans="2:79" x14ac:dyDescent="0.25">
      <c r="B852" s="6" t="s">
        <v>387</v>
      </c>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c r="AJ852" s="17"/>
      <c r="AK852" s="17"/>
      <c r="AL852" s="17"/>
      <c r="AM852" s="17"/>
      <c r="AN852" s="17"/>
      <c r="AO852" s="17"/>
      <c r="AP852" s="17"/>
      <c r="AQ852" s="17"/>
      <c r="AR852" s="17"/>
      <c r="AS852" s="17"/>
      <c r="AT852" s="17"/>
      <c r="AU852" s="17"/>
      <c r="AV852" s="17"/>
      <c r="AW852" s="17"/>
      <c r="AX852" s="17"/>
      <c r="AY852" s="17"/>
      <c r="AZ852" s="17"/>
      <c r="BA852" s="17"/>
      <c r="BB852" s="17"/>
      <c r="BC852" s="17"/>
      <c r="BD852" s="17"/>
      <c r="BE852" s="17"/>
      <c r="BF852" s="17"/>
      <c r="BG852" s="17"/>
      <c r="BH852" s="17"/>
      <c r="BI852" s="17"/>
      <c r="BJ852" s="17"/>
      <c r="BK852" s="17"/>
      <c r="BL852" s="17"/>
      <c r="BM852" s="17"/>
      <c r="BN852" s="17"/>
      <c r="BO852" s="17"/>
      <c r="BP852" s="17"/>
      <c r="BQ852" s="17"/>
      <c r="BR852" s="17"/>
      <c r="BS852" s="17"/>
      <c r="BT852" s="17"/>
      <c r="BU852" s="17"/>
      <c r="BV852" s="17"/>
      <c r="BW852" s="17"/>
      <c r="BX852" s="17"/>
      <c r="BY852" s="17"/>
      <c r="BZ852" s="17"/>
      <c r="CA852" s="17"/>
    </row>
    <row r="853" spans="2:79" x14ac:dyDescent="0.25">
      <c r="B853" s="24" t="s">
        <v>701</v>
      </c>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17"/>
      <c r="BB853" s="17"/>
      <c r="BC853" s="17"/>
      <c r="BD853" s="17"/>
      <c r="BE853" s="17"/>
      <c r="BF853" s="17"/>
      <c r="BG853" s="17"/>
      <c r="BH853" s="17"/>
      <c r="BI853" s="17"/>
      <c r="BJ853" s="17"/>
      <c r="BK853" s="17"/>
      <c r="BL853" s="17"/>
      <c r="BM853" s="17"/>
      <c r="BN853" s="17"/>
      <c r="BO853" s="17"/>
      <c r="BP853" s="17"/>
      <c r="BQ853" s="17"/>
      <c r="BR853" s="17"/>
      <c r="BS853" s="17"/>
      <c r="BT853" s="17"/>
      <c r="BU853" s="17"/>
      <c r="BV853" s="17"/>
      <c r="BW853" s="17"/>
      <c r="BX853" s="17"/>
      <c r="BY853" s="17"/>
      <c r="BZ853" s="17"/>
      <c r="CA853" s="17"/>
    </row>
    <row r="854" spans="2:79" x14ac:dyDescent="0.25">
      <c r="B854" t="s">
        <v>383</v>
      </c>
      <c r="C854" s="17">
        <v>0.58116498741090294</v>
      </c>
      <c r="D854" s="17">
        <v>0.55944871152583997</v>
      </c>
      <c r="E854" s="17">
        <v>0.53133980647342804</v>
      </c>
      <c r="F854" s="17">
        <v>0.55894130490886196</v>
      </c>
      <c r="G854" s="17">
        <v>0.39587245946281702</v>
      </c>
      <c r="H854" s="17">
        <v>0.70985245831398802</v>
      </c>
      <c r="I854" s="17">
        <v>0.67955437624918802</v>
      </c>
      <c r="J854" s="17">
        <v>0.61054095685193199</v>
      </c>
      <c r="K854" s="17">
        <v>0.60394259243641302</v>
      </c>
      <c r="L854" s="17">
        <v>0.65023083834839102</v>
      </c>
      <c r="M854" s="17"/>
      <c r="N854" s="17">
        <v>0.58379599252845504</v>
      </c>
      <c r="O854" s="17">
        <v>0.55177663495734697</v>
      </c>
      <c r="P854" s="17">
        <v>0.57747343977693599</v>
      </c>
      <c r="Q854" s="17">
        <v>0.56860069799803703</v>
      </c>
      <c r="R854" s="17"/>
      <c r="S854" s="17">
        <v>0.62176854992119102</v>
      </c>
      <c r="T854" s="17">
        <v>0.622272419203871</v>
      </c>
      <c r="U854" s="17">
        <v>0.63711785745750005</v>
      </c>
      <c r="V854" s="17">
        <v>0.50600901466263104</v>
      </c>
      <c r="W854" s="17">
        <v>0.68524058274036903</v>
      </c>
      <c r="X854" s="17">
        <v>0.608342281182225</v>
      </c>
      <c r="Y854" s="17">
        <v>0.60204625114133703</v>
      </c>
      <c r="Z854" s="17"/>
      <c r="AA854" s="17">
        <v>0.60973450703613197</v>
      </c>
      <c r="AB854" s="17">
        <v>0.56076931501316796</v>
      </c>
      <c r="AC854" s="17"/>
      <c r="AD854" s="17">
        <v>0.61685034187441701</v>
      </c>
      <c r="AE854" s="17">
        <v>0.61815714876874195</v>
      </c>
      <c r="AF854" s="17">
        <v>0.61517145244362703</v>
      </c>
      <c r="AG854" s="17"/>
      <c r="AH854" s="17">
        <v>0.67317951150833799</v>
      </c>
      <c r="AI854" s="17">
        <v>0.57632243823937201</v>
      </c>
      <c r="AJ854" s="17"/>
      <c r="AK854" s="17">
        <v>0.60136591763199598</v>
      </c>
      <c r="AL854" s="17">
        <v>0.56827592420836104</v>
      </c>
      <c r="AM854" s="17"/>
      <c r="AN854" s="17">
        <v>0.58119792640941104</v>
      </c>
      <c r="AO854" s="17">
        <v>0.56860069799803703</v>
      </c>
      <c r="AP854" s="17"/>
      <c r="AQ854" s="17">
        <v>0.64136338265024895</v>
      </c>
      <c r="AR854" s="17">
        <v>0.56109693571669494</v>
      </c>
      <c r="AS854" s="17"/>
      <c r="AT854" s="17">
        <v>0.33079694617684802</v>
      </c>
      <c r="AU854" s="17">
        <v>0.62072523806938495</v>
      </c>
      <c r="AV854" s="17">
        <v>0.75033594028044404</v>
      </c>
      <c r="AW854" s="17">
        <v>0.68821482236405895</v>
      </c>
      <c r="AX854" s="17"/>
      <c r="AY854" s="17">
        <v>0.60068407782348299</v>
      </c>
      <c r="AZ854" s="17">
        <v>0.57816278297157198</v>
      </c>
      <c r="BA854" s="17"/>
      <c r="BB854" s="17">
        <v>0.73319981469691498</v>
      </c>
      <c r="BC854" s="17">
        <v>0.54671092477585004</v>
      </c>
      <c r="BD854" s="17"/>
      <c r="BE854" s="17">
        <v>0.44491522753487101</v>
      </c>
      <c r="BF854" s="17">
        <v>0.590763594995384</v>
      </c>
      <c r="BG854" s="17"/>
      <c r="BH854" s="17">
        <v>0.56952861916759101</v>
      </c>
      <c r="BI854" s="17">
        <v>0.58202055519404905</v>
      </c>
      <c r="BJ854" s="17"/>
      <c r="BK854" s="17">
        <v>0.57280974359411196</v>
      </c>
      <c r="BL854" s="17">
        <v>0.58182958000095997</v>
      </c>
      <c r="BM854" s="17"/>
      <c r="BN854" s="17">
        <v>0.67589911699955496</v>
      </c>
      <c r="BO854" s="17">
        <v>0.57879392519773498</v>
      </c>
      <c r="BP854" s="17"/>
      <c r="BQ854" s="17">
        <v>0.71968439501978698</v>
      </c>
      <c r="BR854" s="17">
        <v>0.57690797741170297</v>
      </c>
      <c r="BS854" s="17"/>
      <c r="BT854" s="17">
        <v>0.58232297962763802</v>
      </c>
      <c r="BU854" s="17">
        <v>0.58105797706766005</v>
      </c>
      <c r="BV854" s="17"/>
      <c r="BW854" s="17">
        <v>0.60977057119720701</v>
      </c>
      <c r="BX854" s="17">
        <v>0.56092075617172199</v>
      </c>
      <c r="BY854" s="17"/>
      <c r="BZ854" s="17">
        <v>0.60977057119720701</v>
      </c>
      <c r="CA854" s="17">
        <v>0.56092075617172199</v>
      </c>
    </row>
    <row r="855" spans="2:79" x14ac:dyDescent="0.25">
      <c r="B855" t="s">
        <v>384</v>
      </c>
      <c r="C855" s="17">
        <v>0.27839670083153201</v>
      </c>
      <c r="D855" s="17">
        <v>0.28633208440733199</v>
      </c>
      <c r="E855" s="17">
        <v>0.27198174135208503</v>
      </c>
      <c r="F855" s="17">
        <v>0.33028920080254698</v>
      </c>
      <c r="G855" s="17">
        <v>0.187065940359811</v>
      </c>
      <c r="H855" s="17">
        <v>0.25699677056784598</v>
      </c>
      <c r="I855" s="17">
        <v>0.393816634890233</v>
      </c>
      <c r="J855" s="17">
        <v>0.169102178588589</v>
      </c>
      <c r="K855" s="17">
        <v>0.298249468215182</v>
      </c>
      <c r="L855" s="17">
        <v>0.26261166603809899</v>
      </c>
      <c r="M855" s="17"/>
      <c r="N855" s="17">
        <v>0.27206720527507799</v>
      </c>
      <c r="O855" s="17">
        <v>0.32469951478903603</v>
      </c>
      <c r="P855" s="17">
        <v>0.40455012089116998</v>
      </c>
      <c r="Q855" s="17">
        <v>0.48961904066699302</v>
      </c>
      <c r="R855" s="17"/>
      <c r="S855" s="17">
        <v>0.28501427856733602</v>
      </c>
      <c r="T855" s="17">
        <v>0.29781949774176603</v>
      </c>
      <c r="U855" s="17">
        <v>0.32154569555881302</v>
      </c>
      <c r="V855" s="17">
        <v>0.23287490798874</v>
      </c>
      <c r="W855" s="17">
        <v>0.290509948144625</v>
      </c>
      <c r="X855" s="17">
        <v>0.373355023749389</v>
      </c>
      <c r="Y855" s="17">
        <v>0.34448714440177303</v>
      </c>
      <c r="Z855" s="17"/>
      <c r="AA855" s="17">
        <v>0.38517846658003502</v>
      </c>
      <c r="AB855" s="17">
        <v>0.20216560066507699</v>
      </c>
      <c r="AC855" s="17"/>
      <c r="AD855" s="17">
        <v>0.47858443449551102</v>
      </c>
      <c r="AE855" s="17">
        <v>0.30506695340738199</v>
      </c>
      <c r="AF855" s="17">
        <v>0.35870887971871801</v>
      </c>
      <c r="AG855" s="17"/>
      <c r="AH855" s="17">
        <v>0.52152462360212104</v>
      </c>
      <c r="AI855" s="17">
        <v>0.26560134126696699</v>
      </c>
      <c r="AJ855" s="17"/>
      <c r="AK855" s="17">
        <v>0.26920456985383301</v>
      </c>
      <c r="AL855" s="17">
        <v>0.28426167614905001</v>
      </c>
      <c r="AM855" s="17"/>
      <c r="AN855" s="17">
        <v>0.27784295265621001</v>
      </c>
      <c r="AO855" s="17">
        <v>0.48961904066699302</v>
      </c>
      <c r="AP855" s="17"/>
      <c r="AQ855" s="17">
        <v>0.38963353096037401</v>
      </c>
      <c r="AR855" s="17">
        <v>0.241314209704485</v>
      </c>
      <c r="AS855" s="17"/>
      <c r="AT855" s="17">
        <v>9.3798540839849801E-2</v>
      </c>
      <c r="AU855" s="17">
        <v>0.25731291970994202</v>
      </c>
      <c r="AV855" s="17">
        <v>0.44517595231603801</v>
      </c>
      <c r="AW855" s="17">
        <v>0.67745789514517796</v>
      </c>
      <c r="AX855" s="17"/>
      <c r="AY855" s="17">
        <v>0.31322955801989</v>
      </c>
      <c r="AZ855" s="17">
        <v>0.27303910699518702</v>
      </c>
      <c r="BA855" s="17"/>
      <c r="BB855" s="17">
        <v>0.33859611981315102</v>
      </c>
      <c r="BC855" s="17">
        <v>0.26476326843605402</v>
      </c>
      <c r="BD855" s="17"/>
      <c r="BE855" s="17">
        <v>0.325596389703112</v>
      </c>
      <c r="BF855" s="17">
        <v>0.275071547877134</v>
      </c>
      <c r="BG855" s="17"/>
      <c r="BH855" s="17">
        <v>0.30973030304440502</v>
      </c>
      <c r="BI855" s="17">
        <v>0.27609288747476401</v>
      </c>
      <c r="BJ855" s="17"/>
      <c r="BK855" s="17">
        <v>0.327352169594197</v>
      </c>
      <c r="BL855" s="17">
        <v>0.27450268618685902</v>
      </c>
      <c r="BM855" s="17"/>
      <c r="BN855" s="17">
        <v>0.40443451168873701</v>
      </c>
      <c r="BO855" s="17">
        <v>0.27524215144102598</v>
      </c>
      <c r="BP855" s="17"/>
      <c r="BQ855" s="17">
        <v>0.564535373195445</v>
      </c>
      <c r="BR855" s="17">
        <v>0.26960302194972102</v>
      </c>
      <c r="BS855" s="17"/>
      <c r="BT855" s="17">
        <v>0.37022850693527198</v>
      </c>
      <c r="BU855" s="17">
        <v>0.26991050122688398</v>
      </c>
      <c r="BV855" s="17"/>
      <c r="BW855" s="17">
        <v>0.38453112816215401</v>
      </c>
      <c r="BX855" s="17">
        <v>0.203285145501272</v>
      </c>
      <c r="BY855" s="17"/>
      <c r="BZ855" s="17">
        <v>0.38453112816215401</v>
      </c>
      <c r="CA855" s="17">
        <v>0.203285145501272</v>
      </c>
    </row>
    <row r="856" spans="2:79" x14ac:dyDescent="0.25">
      <c r="B856" t="s">
        <v>385</v>
      </c>
      <c r="C856" s="17">
        <v>0.25123280957458599</v>
      </c>
      <c r="D856" s="17">
        <v>0.33198035565720702</v>
      </c>
      <c r="E856" s="17">
        <v>0.26875837088933702</v>
      </c>
      <c r="F856" s="17">
        <v>0.259112512158443</v>
      </c>
      <c r="G856" s="17">
        <v>0.13404309425091601</v>
      </c>
      <c r="H856" s="17">
        <v>0.28191382991598002</v>
      </c>
      <c r="I856" s="17">
        <v>0.301833486733324</v>
      </c>
      <c r="J856" s="17">
        <v>0.207787766686195</v>
      </c>
      <c r="K856" s="17">
        <v>0.22358362273385801</v>
      </c>
      <c r="L856" s="17">
        <v>0.163727080623111</v>
      </c>
      <c r="M856" s="17"/>
      <c r="N856" s="17">
        <v>0.24177228726899999</v>
      </c>
      <c r="O856" s="17">
        <v>0.320812806931768</v>
      </c>
      <c r="P856" s="17">
        <v>0.45940726574242202</v>
      </c>
      <c r="Q856" s="17">
        <v>0.46351416009341201</v>
      </c>
      <c r="R856" s="17"/>
      <c r="S856" s="17">
        <v>0.28926884404898201</v>
      </c>
      <c r="T856" s="17">
        <v>0.30577803313961499</v>
      </c>
      <c r="U856" s="17">
        <v>0.328027992937938</v>
      </c>
      <c r="V856" s="17">
        <v>0.20775195471681501</v>
      </c>
      <c r="W856" s="17">
        <v>0.25784099493810803</v>
      </c>
      <c r="X856" s="17">
        <v>0.31646840702961299</v>
      </c>
      <c r="Y856" s="17">
        <v>0.23804390938421</v>
      </c>
      <c r="Z856" s="17"/>
      <c r="AA856" s="17">
        <v>0.35947047919415198</v>
      </c>
      <c r="AB856" s="17">
        <v>0.173962345121077</v>
      </c>
      <c r="AC856" s="17"/>
      <c r="AD856" s="17">
        <v>0.39779104806990601</v>
      </c>
      <c r="AE856" s="17">
        <v>0.37815533561183501</v>
      </c>
      <c r="AF856" s="17">
        <v>0.33432916654608302</v>
      </c>
      <c r="AG856" s="17"/>
      <c r="AH856" s="17">
        <v>0.496155074822834</v>
      </c>
      <c r="AI856" s="17">
        <v>0.23834301718255399</v>
      </c>
      <c r="AJ856" s="17"/>
      <c r="AK856" s="17">
        <v>0.28342952021971102</v>
      </c>
      <c r="AL856" s="17">
        <v>0.23068992200074201</v>
      </c>
      <c r="AM856" s="17"/>
      <c r="AN856" s="17">
        <v>0.25067628505830503</v>
      </c>
      <c r="AO856" s="17">
        <v>0.46351416009341201</v>
      </c>
      <c r="AP856" s="17"/>
      <c r="AQ856" s="17">
        <v>0.35136764368453899</v>
      </c>
      <c r="AR856" s="17">
        <v>0.21785133787056901</v>
      </c>
      <c r="AS856" s="17"/>
      <c r="AT856" s="17">
        <v>6.5683459873388306E-2</v>
      </c>
      <c r="AU856" s="17">
        <v>0.20284447442457801</v>
      </c>
      <c r="AV856" s="17">
        <v>0.45175250656843702</v>
      </c>
      <c r="AW856" s="17">
        <v>0.73785079180643898</v>
      </c>
      <c r="AX856" s="17"/>
      <c r="AY856" s="17">
        <v>0.34313436154775601</v>
      </c>
      <c r="AZ856" s="17">
        <v>0.23709755831628601</v>
      </c>
      <c r="BA856" s="17"/>
      <c r="BB856" s="17">
        <v>0.52206495733834601</v>
      </c>
      <c r="BC856" s="17">
        <v>0.18985689928767499</v>
      </c>
      <c r="BD856" s="17"/>
      <c r="BE856" s="17">
        <v>0.17560142637196299</v>
      </c>
      <c r="BF856" s="17">
        <v>0.256560936164269</v>
      </c>
      <c r="BG856" s="17"/>
      <c r="BH856" s="17">
        <v>0.22355387932613099</v>
      </c>
      <c r="BI856" s="17">
        <v>0.25326791197916199</v>
      </c>
      <c r="BJ856" s="17"/>
      <c r="BK856" s="17">
        <v>0.35633204441461402</v>
      </c>
      <c r="BL856" s="17">
        <v>0.242873008924019</v>
      </c>
      <c r="BM856" s="17"/>
      <c r="BN856" s="17">
        <v>0.40148431563638998</v>
      </c>
      <c r="BO856" s="17">
        <v>0.247472225400311</v>
      </c>
      <c r="BP856" s="17"/>
      <c r="BQ856" s="17">
        <v>0.59601375458008798</v>
      </c>
      <c r="BR856" s="17">
        <v>0.24063692300707701</v>
      </c>
      <c r="BS856" s="17"/>
      <c r="BT856" s="17">
        <v>0.279320023761986</v>
      </c>
      <c r="BU856" s="17">
        <v>0.24863726325958199</v>
      </c>
      <c r="BV856" s="17"/>
      <c r="BW856" s="17">
        <v>0.35863968047267097</v>
      </c>
      <c r="BX856" s="17">
        <v>0.17522074328077</v>
      </c>
      <c r="BY856" s="17"/>
      <c r="BZ856" s="17">
        <v>0.35863968047267097</v>
      </c>
      <c r="CA856" s="17">
        <v>0.17522074328077</v>
      </c>
    </row>
    <row r="857" spans="2:79" x14ac:dyDescent="0.25">
      <c r="B857" t="s">
        <v>386</v>
      </c>
      <c r="C857" s="17">
        <v>0.17090967391032</v>
      </c>
      <c r="D857" s="17">
        <v>0.179713477727558</v>
      </c>
      <c r="E857" s="17">
        <v>0.22265947120954499</v>
      </c>
      <c r="F857" s="17">
        <v>0.20475694376770501</v>
      </c>
      <c r="G857" s="17">
        <v>0.12483361400679099</v>
      </c>
      <c r="H857" s="17">
        <v>0.158552454489298</v>
      </c>
      <c r="I857" s="17">
        <v>0.17912339872774999</v>
      </c>
      <c r="J857" s="17">
        <v>0.141656711151015</v>
      </c>
      <c r="K857" s="17">
        <v>0.200049915689159</v>
      </c>
      <c r="L857" s="17">
        <v>6.7700934693544296E-2</v>
      </c>
      <c r="M857" s="17"/>
      <c r="N857" s="17">
        <v>0.16026103762343999</v>
      </c>
      <c r="O857" s="17">
        <v>0.25507617086176998</v>
      </c>
      <c r="P857" s="17">
        <v>0.368169086436897</v>
      </c>
      <c r="Q857" s="17">
        <v>0.40854495918411599</v>
      </c>
      <c r="R857" s="17"/>
      <c r="S857" s="17">
        <v>0.172903421891105</v>
      </c>
      <c r="T857" s="17">
        <v>0.22685559317123599</v>
      </c>
      <c r="U857" s="17">
        <v>0.29491125416581299</v>
      </c>
      <c r="V857" s="17">
        <v>0.123751250509175</v>
      </c>
      <c r="W857" s="17">
        <v>0.18742299775373</v>
      </c>
      <c r="X857" s="17">
        <v>0.205706569950762</v>
      </c>
      <c r="Y857" s="17">
        <v>0.21305357145940701</v>
      </c>
      <c r="Z857" s="17"/>
      <c r="AA857" s="17">
        <v>0.23937711808654399</v>
      </c>
      <c r="AB857" s="17">
        <v>0.12203102352883401</v>
      </c>
      <c r="AC857" s="17"/>
      <c r="AD857" s="17">
        <v>0.28084549137655002</v>
      </c>
      <c r="AE857" s="17">
        <v>0.336597459364114</v>
      </c>
      <c r="AF857" s="17">
        <v>0.18778179281173701</v>
      </c>
      <c r="AG857" s="17"/>
      <c r="AH857" s="17">
        <v>0.38571050585829902</v>
      </c>
      <c r="AI857" s="17">
        <v>0.159605115189867</v>
      </c>
      <c r="AJ857" s="17"/>
      <c r="AK857" s="17">
        <v>0.18267567157621301</v>
      </c>
      <c r="AL857" s="17">
        <v>0.16340246083167101</v>
      </c>
      <c r="AM857" s="17"/>
      <c r="AN857" s="17">
        <v>0.170286680595716</v>
      </c>
      <c r="AO857" s="17">
        <v>0.40854495918411599</v>
      </c>
      <c r="AP857" s="17"/>
      <c r="AQ857" s="17">
        <v>0.24732640608927101</v>
      </c>
      <c r="AR857" s="17">
        <v>0.14543499264062201</v>
      </c>
      <c r="AS857" s="17"/>
      <c r="AT857" s="17">
        <v>3.4762818343748898E-2</v>
      </c>
      <c r="AU857" s="17">
        <v>0.141512094296455</v>
      </c>
      <c r="AV857" s="17">
        <v>0.30523372217391498</v>
      </c>
      <c r="AW857" s="17">
        <v>0.55481272451131003</v>
      </c>
      <c r="AX857" s="17"/>
      <c r="AY857" s="17">
        <v>0.22340652587665299</v>
      </c>
      <c r="AZ857" s="17">
        <v>0.16283520534170901</v>
      </c>
      <c r="BA857" s="17"/>
      <c r="BB857" s="17">
        <v>0.20751673499759701</v>
      </c>
      <c r="BC857" s="17">
        <v>0.162599155852897</v>
      </c>
      <c r="BD857" s="17"/>
      <c r="BE857" s="17">
        <v>0.24731338632788299</v>
      </c>
      <c r="BF857" s="17">
        <v>0.16552713779311201</v>
      </c>
      <c r="BG857" s="17"/>
      <c r="BH857" s="17">
        <v>0.154046111622473</v>
      </c>
      <c r="BI857" s="17">
        <v>0.17214957284621299</v>
      </c>
      <c r="BJ857" s="17"/>
      <c r="BK857" s="17">
        <v>0.19933581756049901</v>
      </c>
      <c r="BL857" s="17">
        <v>0.16864860231886999</v>
      </c>
      <c r="BM857" s="17"/>
      <c r="BN857" s="17">
        <v>0.37985647002550399</v>
      </c>
      <c r="BO857" s="17">
        <v>0.16568002906128301</v>
      </c>
      <c r="BP857" s="17"/>
      <c r="BQ857" s="17">
        <v>0.335774693346232</v>
      </c>
      <c r="BR857" s="17">
        <v>0.165843004565048</v>
      </c>
      <c r="BS857" s="17"/>
      <c r="BT857" s="17">
        <v>0.292826149105538</v>
      </c>
      <c r="BU857" s="17">
        <v>0.15964334269569799</v>
      </c>
      <c r="BV857" s="17"/>
      <c r="BW857" s="17">
        <v>0.23824336962477499</v>
      </c>
      <c r="BX857" s="17">
        <v>0.12325747717784701</v>
      </c>
      <c r="BY857" s="17"/>
      <c r="BZ857" s="17">
        <v>0.23824336962477499</v>
      </c>
      <c r="CA857" s="17">
        <v>0.12325747717784701</v>
      </c>
    </row>
    <row r="858" spans="2:79" x14ac:dyDescent="0.25">
      <c r="B858" t="s">
        <v>115</v>
      </c>
      <c r="C858" s="17">
        <v>0.27013473627527701</v>
      </c>
      <c r="D858" s="17">
        <v>0.25596644651956202</v>
      </c>
      <c r="E858" s="17">
        <v>0.29500590713373998</v>
      </c>
      <c r="F858" s="17">
        <v>0.23549648971255299</v>
      </c>
      <c r="G858" s="17">
        <v>0.50225662862685405</v>
      </c>
      <c r="H858" s="17">
        <v>0.19068401857848499</v>
      </c>
      <c r="I858" s="17">
        <v>0.15907052280804701</v>
      </c>
      <c r="J858" s="17">
        <v>0.25342674368846102</v>
      </c>
      <c r="K858" s="17">
        <v>0.26464319953139098</v>
      </c>
      <c r="L858" s="17">
        <v>0.23631774841337</v>
      </c>
      <c r="M858" s="17"/>
      <c r="N858" s="17">
        <v>0.27478349340099001</v>
      </c>
      <c r="O858" s="17">
        <v>0.240169635041175</v>
      </c>
      <c r="P858" s="17">
        <v>0.15109130049826799</v>
      </c>
      <c r="Q858" s="17">
        <v>0.117731511261464</v>
      </c>
      <c r="R858" s="17"/>
      <c r="S858" s="17">
        <v>0.223070910944172</v>
      </c>
      <c r="T858" s="17">
        <v>0.20646739632105601</v>
      </c>
      <c r="U858" s="17">
        <v>0.19896836582053001</v>
      </c>
      <c r="V858" s="17">
        <v>0.34376071131582697</v>
      </c>
      <c r="W858" s="17">
        <v>0.213557001734479</v>
      </c>
      <c r="X858" s="17">
        <v>0.202168231548743</v>
      </c>
      <c r="Y858" s="17">
        <v>0.26175600050734898</v>
      </c>
      <c r="Z858" s="17"/>
      <c r="AA858" s="17">
        <v>0.19756828886381</v>
      </c>
      <c r="AB858" s="17">
        <v>0.32193964961952698</v>
      </c>
      <c r="AC858" s="17"/>
      <c r="AD858" s="17">
        <v>0.15711784684090099</v>
      </c>
      <c r="AE858" s="17">
        <v>0.22615636255441601</v>
      </c>
      <c r="AF858" s="17">
        <v>0.20531676219273201</v>
      </c>
      <c r="AG858" s="17"/>
      <c r="AH858" s="17">
        <v>8.9555742293400104E-2</v>
      </c>
      <c r="AI858" s="17">
        <v>0.27963826483536602</v>
      </c>
      <c r="AJ858" s="17"/>
      <c r="AK858" s="17">
        <v>0.25651220043733602</v>
      </c>
      <c r="AL858" s="17">
        <v>0.278826500638227</v>
      </c>
      <c r="AM858" s="17"/>
      <c r="AN858" s="17">
        <v>0.27053428211796698</v>
      </c>
      <c r="AO858" s="17">
        <v>0.117731511261464</v>
      </c>
      <c r="AP858" s="17"/>
      <c r="AQ858" s="17">
        <v>0.16729537612126899</v>
      </c>
      <c r="AR858" s="17">
        <v>0.30441780291790799</v>
      </c>
      <c r="AS858" s="17"/>
      <c r="AT858" s="17">
        <v>0.60401162638028005</v>
      </c>
      <c r="AU858" s="17">
        <v>0.22663321741119799</v>
      </c>
      <c r="AV858" s="17">
        <v>4.3051128946125103E-2</v>
      </c>
      <c r="AW858" s="17">
        <v>2.1182040661297901E-2</v>
      </c>
      <c r="AX858" s="17"/>
      <c r="AY858" s="17">
        <v>0.257562818759275</v>
      </c>
      <c r="AZ858" s="17">
        <v>0.27206840561025403</v>
      </c>
      <c r="BA858" s="17"/>
      <c r="BB858" s="17">
        <v>0.132859079657424</v>
      </c>
      <c r="BC858" s="17">
        <v>0.30124191007575701</v>
      </c>
      <c r="BD858" s="17"/>
      <c r="BE858" s="17">
        <v>0.37521056449328299</v>
      </c>
      <c r="BF858" s="17">
        <v>0.26273228916200098</v>
      </c>
      <c r="BG858" s="17"/>
      <c r="BH858" s="17">
        <v>0.24351755235110401</v>
      </c>
      <c r="BI858" s="17">
        <v>0.27209177343389901</v>
      </c>
      <c r="BJ858" s="17"/>
      <c r="BK858" s="17">
        <v>0.26019331891916703</v>
      </c>
      <c r="BL858" s="17">
        <v>0.27092549624044399</v>
      </c>
      <c r="BM858" s="17"/>
      <c r="BN858" s="17">
        <v>0.13415572872405801</v>
      </c>
      <c r="BO858" s="17">
        <v>0.273538099857006</v>
      </c>
      <c r="BP858" s="17"/>
      <c r="BQ858" s="17">
        <v>8.2878147832732701E-2</v>
      </c>
      <c r="BR858" s="17">
        <v>0.27588954842165098</v>
      </c>
      <c r="BS858" s="17"/>
      <c r="BT858" s="17">
        <v>0.19723270841732601</v>
      </c>
      <c r="BU858" s="17">
        <v>0.27687163045426399</v>
      </c>
      <c r="BV858" s="17"/>
      <c r="BW858" s="17">
        <v>0.19817034383631399</v>
      </c>
      <c r="BX858" s="17">
        <v>0.32106408672675002</v>
      </c>
      <c r="BY858" s="17"/>
      <c r="BZ858" s="17">
        <v>0.19817034383631399</v>
      </c>
      <c r="CA858" s="17">
        <v>0.32106408672675002</v>
      </c>
    </row>
    <row r="859" spans="2:79" x14ac:dyDescent="0.25">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c r="AN859" s="17"/>
      <c r="AO859" s="17"/>
      <c r="AP859" s="17"/>
      <c r="AQ859" s="17"/>
      <c r="AR859" s="17"/>
      <c r="AS859" s="17"/>
      <c r="AT859" s="17"/>
      <c r="AU859" s="17"/>
      <c r="AV859" s="17"/>
      <c r="AW859" s="17"/>
      <c r="AX859" s="17"/>
      <c r="AY859" s="17"/>
      <c r="AZ859" s="17"/>
      <c r="BA859" s="17"/>
      <c r="BB859" s="17"/>
      <c r="BC859" s="17"/>
      <c r="BD859" s="17"/>
      <c r="BE859" s="17"/>
      <c r="BF859" s="17"/>
      <c r="BG859" s="17"/>
      <c r="BH859" s="17"/>
      <c r="BI859" s="17"/>
      <c r="BJ859" s="17"/>
      <c r="BK859" s="17"/>
      <c r="BL859" s="17"/>
      <c r="BM859" s="17"/>
      <c r="BN859" s="17"/>
      <c r="BO859" s="17"/>
      <c r="BP859" s="17"/>
      <c r="BQ859" s="17"/>
      <c r="BR859" s="17"/>
      <c r="BS859" s="17"/>
      <c r="BT859" s="17"/>
      <c r="BU859" s="17"/>
      <c r="BV859" s="17"/>
      <c r="BW859" s="17"/>
      <c r="BX859" s="17"/>
      <c r="BY859" s="17"/>
      <c r="BZ859" s="17"/>
      <c r="CA859" s="17"/>
    </row>
    <row r="860" spans="2:79" x14ac:dyDescent="0.25">
      <c r="B860" s="6" t="s">
        <v>394</v>
      </c>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c r="AN860" s="17"/>
      <c r="AO860" s="17"/>
      <c r="AP860" s="17"/>
      <c r="AQ860" s="17"/>
      <c r="AR860" s="17"/>
      <c r="AS860" s="17"/>
      <c r="AT860" s="17"/>
      <c r="AU860" s="17"/>
      <c r="AV860" s="17"/>
      <c r="AW860" s="17"/>
      <c r="AX860" s="17"/>
      <c r="AY860" s="17"/>
      <c r="AZ860" s="17"/>
      <c r="BA860" s="17"/>
      <c r="BB860" s="17"/>
      <c r="BC860" s="17"/>
      <c r="BD860" s="17"/>
      <c r="BE860" s="17"/>
      <c r="BF860" s="17"/>
      <c r="BG860" s="17"/>
      <c r="BH860" s="17"/>
      <c r="BI860" s="17"/>
      <c r="BJ860" s="17"/>
      <c r="BK860" s="17"/>
      <c r="BL860" s="17"/>
      <c r="BM860" s="17"/>
      <c r="BN860" s="17"/>
      <c r="BO860" s="17"/>
      <c r="BP860" s="17"/>
      <c r="BQ860" s="17"/>
      <c r="BR860" s="17"/>
      <c r="BS860" s="17"/>
      <c r="BT860" s="17"/>
      <c r="BU860" s="17"/>
      <c r="BV860" s="17"/>
      <c r="BW860" s="17"/>
      <c r="BX860" s="17"/>
      <c r="BY860" s="17"/>
      <c r="BZ860" s="17"/>
      <c r="CA860" s="17"/>
    </row>
    <row r="861" spans="2:79" x14ac:dyDescent="0.25">
      <c r="B861" s="24" t="s">
        <v>77</v>
      </c>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c r="AY861" s="17"/>
      <c r="AZ861" s="17"/>
      <c r="BA861" s="17"/>
      <c r="BB861" s="17"/>
      <c r="BC861" s="17"/>
      <c r="BD861" s="17"/>
      <c r="BE861" s="17"/>
      <c r="BF861" s="17"/>
      <c r="BG861" s="17"/>
      <c r="BH861" s="17"/>
      <c r="BI861" s="17"/>
      <c r="BJ861" s="17"/>
      <c r="BK861" s="17"/>
      <c r="BL861" s="17"/>
      <c r="BM861" s="17"/>
      <c r="BN861" s="17"/>
      <c r="BO861" s="17"/>
      <c r="BP861" s="17"/>
      <c r="BQ861" s="17"/>
      <c r="BR861" s="17"/>
      <c r="BS861" s="17"/>
      <c r="BT861" s="17"/>
      <c r="BU861" s="17"/>
      <c r="BV861" s="17"/>
      <c r="BW861" s="17"/>
      <c r="BX861" s="17"/>
      <c r="BY861" s="17"/>
      <c r="BZ861" s="17"/>
      <c r="CA861" s="17"/>
    </row>
    <row r="862" spans="2:79" x14ac:dyDescent="0.25">
      <c r="B862" t="s">
        <v>388</v>
      </c>
      <c r="C862" s="17">
        <v>4.3234751020918102E-2</v>
      </c>
      <c r="D862" s="17">
        <v>6.1337951224846698E-2</v>
      </c>
      <c r="E862" s="17">
        <v>3.2550284910697697E-2</v>
      </c>
      <c r="F862" s="17">
        <v>6.7933696506137897E-2</v>
      </c>
      <c r="G862" s="17">
        <v>3.2100312648796703E-2</v>
      </c>
      <c r="H862" s="17">
        <v>3.2884612576609303E-2</v>
      </c>
      <c r="I862" s="17">
        <v>5.4290693792460099E-2</v>
      </c>
      <c r="J862" s="17">
        <v>1.12264532429156E-2</v>
      </c>
      <c r="K862" s="17">
        <v>3.3533041949564198E-2</v>
      </c>
      <c r="L862" s="17">
        <v>3.1613423114691598E-2</v>
      </c>
      <c r="M862" s="17"/>
      <c r="N862" s="17">
        <v>4.2228307247666998E-2</v>
      </c>
      <c r="O862" s="17">
        <v>5.2831217083790002E-2</v>
      </c>
      <c r="P862" s="17">
        <v>7.0309463228740099E-2</v>
      </c>
      <c r="Q862" s="17">
        <v>9.1782655744304595E-2</v>
      </c>
      <c r="R862" s="17"/>
      <c r="S862" s="17">
        <v>5.0953847528804698E-2</v>
      </c>
      <c r="T862" s="17">
        <v>4.3034292879398001E-2</v>
      </c>
      <c r="U862" s="17">
        <v>3.3014533040990099E-2</v>
      </c>
      <c r="V862" s="17">
        <v>3.4727231395776298E-2</v>
      </c>
      <c r="W862" s="17">
        <v>4.3942651716479202E-2</v>
      </c>
      <c r="X862" s="17">
        <v>5.4741695482800397E-2</v>
      </c>
      <c r="Y862" s="17">
        <v>5.0568923315411803E-2</v>
      </c>
      <c r="Z862" s="17"/>
      <c r="AA862" s="17">
        <v>7.9494140558308099E-2</v>
      </c>
      <c r="AB862" s="17">
        <v>2.4481503278953501E-2</v>
      </c>
      <c r="AC862" s="17"/>
      <c r="AD862" s="17">
        <v>9.7039215999856404E-2</v>
      </c>
      <c r="AE862" s="17">
        <v>6.6520449341862894E-2</v>
      </c>
      <c r="AF862" s="17">
        <v>7.1301400224279499E-2</v>
      </c>
      <c r="AG862" s="17"/>
      <c r="AH862" s="17">
        <v>9.6419141879458006E-2</v>
      </c>
      <c r="AI862" s="17">
        <v>4.1266726627017601E-2</v>
      </c>
      <c r="AJ862" s="17"/>
      <c r="AK862" s="17">
        <v>5.36056802326026E-2</v>
      </c>
      <c r="AL862" s="17">
        <v>3.6287561968986297E-2</v>
      </c>
      <c r="AM862" s="17"/>
      <c r="AN862" s="17">
        <v>4.3138932155677698E-2</v>
      </c>
      <c r="AO862" s="17">
        <v>9.1782655744304595E-2</v>
      </c>
      <c r="AP862" s="17"/>
      <c r="AQ862" s="17">
        <v>5.1568336955939799E-2</v>
      </c>
      <c r="AR862" s="17">
        <v>4.1073934606600297E-2</v>
      </c>
      <c r="AS862" s="17"/>
      <c r="AT862" s="17">
        <v>3.2491581632740303E-2</v>
      </c>
      <c r="AU862" s="17">
        <v>3.9640068562649802E-2</v>
      </c>
      <c r="AV862" s="17">
        <v>5.59579966951715E-2</v>
      </c>
      <c r="AW862" s="17">
        <v>0.19031336470187399</v>
      </c>
      <c r="AX862" s="17"/>
      <c r="AY862" s="17">
        <v>4.7568738826270003E-2</v>
      </c>
      <c r="AZ862" s="17">
        <v>4.2716737972584302E-2</v>
      </c>
      <c r="BA862" s="17"/>
      <c r="BB862" s="17">
        <v>6.1501619332194897E-2</v>
      </c>
      <c r="BC862" s="17">
        <v>3.9253965801098703E-2</v>
      </c>
      <c r="BD862" s="17"/>
      <c r="BE862" s="17">
        <v>6.14197837423315E-2</v>
      </c>
      <c r="BF862" s="17">
        <v>4.1854742552366903E-2</v>
      </c>
      <c r="BG862" s="17"/>
      <c r="BH862" s="17">
        <v>6.2017795213356902E-2</v>
      </c>
      <c r="BI862" s="17">
        <v>4.1778483008533103E-2</v>
      </c>
      <c r="BJ862" s="17"/>
      <c r="BK862" s="17">
        <v>5.3484457419867501E-2</v>
      </c>
      <c r="BL862" s="17">
        <v>4.2578748506938803E-2</v>
      </c>
      <c r="BM862" s="17"/>
      <c r="BN862" s="17">
        <v>7.9411125570143695E-2</v>
      </c>
      <c r="BO862" s="17">
        <v>4.2468504554318602E-2</v>
      </c>
      <c r="BP862" s="17"/>
      <c r="BQ862" s="17">
        <v>0.12562955921997501</v>
      </c>
      <c r="BR862" s="17">
        <v>4.1125137609805601E-2</v>
      </c>
      <c r="BS862" s="17"/>
      <c r="BT862" s="17">
        <v>3.2117011454718902E-2</v>
      </c>
      <c r="BU862" s="17">
        <v>4.4117033205341397E-2</v>
      </c>
      <c r="BV862" s="17"/>
      <c r="BW862" s="17">
        <v>7.93678811441791E-2</v>
      </c>
      <c r="BX862" s="17">
        <v>2.4679538322238601E-2</v>
      </c>
      <c r="BY862" s="17"/>
      <c r="BZ862" s="17">
        <v>7.93678811441791E-2</v>
      </c>
      <c r="CA862" s="17">
        <v>2.4679538322238601E-2</v>
      </c>
    </row>
    <row r="863" spans="2:79" x14ac:dyDescent="0.25">
      <c r="B863" t="s">
        <v>389</v>
      </c>
      <c r="C863" s="17">
        <v>6.7658234780973506E-2</v>
      </c>
      <c r="D863" s="17">
        <v>7.3729119988589303E-2</v>
      </c>
      <c r="E863" s="17">
        <v>5.85141202315946E-2</v>
      </c>
      <c r="F863" s="17">
        <v>0.103155749053585</v>
      </c>
      <c r="G863" s="17">
        <v>6.4132971041927597E-2</v>
      </c>
      <c r="H863" s="17">
        <v>5.0866007628925902E-2</v>
      </c>
      <c r="I863" s="17">
        <v>8.6489073266817096E-2</v>
      </c>
      <c r="J863" s="17">
        <v>6.3235386218243705E-2</v>
      </c>
      <c r="K863" s="17">
        <v>1.5162067136443601E-2</v>
      </c>
      <c r="L863" s="17">
        <v>1.6599958451388602E-2</v>
      </c>
      <c r="M863" s="17"/>
      <c r="N863" s="17">
        <v>6.3530824515392895E-2</v>
      </c>
      <c r="O863" s="17">
        <v>0.109777033643678</v>
      </c>
      <c r="P863" s="17">
        <v>0.176754563291669</v>
      </c>
      <c r="Q863" s="17">
        <v>0.19210356077011301</v>
      </c>
      <c r="R863" s="17"/>
      <c r="S863" s="17">
        <v>6.0106508453464297E-2</v>
      </c>
      <c r="T863" s="17">
        <v>0.13064355695248001</v>
      </c>
      <c r="U863" s="17">
        <v>5.6781476075728698E-2</v>
      </c>
      <c r="V863" s="17">
        <v>6.3232507882755695E-2</v>
      </c>
      <c r="W863" s="17">
        <v>7.1242850712407796E-2</v>
      </c>
      <c r="X863" s="17">
        <v>9.8710566359310595E-2</v>
      </c>
      <c r="Y863" s="17">
        <v>6.2525208797491905E-2</v>
      </c>
      <c r="Z863" s="17"/>
      <c r="AA863" s="17">
        <v>0.123522420844055</v>
      </c>
      <c r="AB863" s="17">
        <v>3.8765444954385699E-2</v>
      </c>
      <c r="AC863" s="17"/>
      <c r="AD863" s="17">
        <v>0.160798177142146</v>
      </c>
      <c r="AE863" s="17">
        <v>0.14132252477742399</v>
      </c>
      <c r="AF863" s="17">
        <v>9.9519299553127702E-2</v>
      </c>
      <c r="AG863" s="17"/>
      <c r="AH863" s="17">
        <v>0.18480936765512099</v>
      </c>
      <c r="AI863" s="17">
        <v>6.3323198061597696E-2</v>
      </c>
      <c r="AJ863" s="17"/>
      <c r="AK863" s="17">
        <v>6.01149561790413E-2</v>
      </c>
      <c r="AL863" s="17">
        <v>7.2711261510726197E-2</v>
      </c>
      <c r="AM863" s="17"/>
      <c r="AN863" s="17">
        <v>6.7412617385357906E-2</v>
      </c>
      <c r="AO863" s="17">
        <v>0.19210356077011301</v>
      </c>
      <c r="AP863" s="17"/>
      <c r="AQ863" s="17">
        <v>9.1651731497049499E-2</v>
      </c>
      <c r="AR863" s="17">
        <v>6.1436958376647102E-2</v>
      </c>
      <c r="AS863" s="17"/>
      <c r="AT863" s="17">
        <v>3.8745961621413798E-2</v>
      </c>
      <c r="AU863" s="17">
        <v>6.1582873311181403E-2</v>
      </c>
      <c r="AV863" s="17">
        <v>0.12659839753317401</v>
      </c>
      <c r="AW863" s="17">
        <v>0.14659462339860199</v>
      </c>
      <c r="AX863" s="17"/>
      <c r="AY863" s="17">
        <v>0.13102741597503001</v>
      </c>
      <c r="AZ863" s="17">
        <v>6.0084133469425302E-2</v>
      </c>
      <c r="BA863" s="17"/>
      <c r="BB863" s="17">
        <v>8.4792649036180806E-2</v>
      </c>
      <c r="BC863" s="17">
        <v>6.3924597049462406E-2</v>
      </c>
      <c r="BD863" s="17"/>
      <c r="BE863" s="17">
        <v>0.11064406458690899</v>
      </c>
      <c r="BF863" s="17">
        <v>6.4396167009710001E-2</v>
      </c>
      <c r="BG863" s="17"/>
      <c r="BH863" s="17">
        <v>6.06543501121082E-2</v>
      </c>
      <c r="BI863" s="17">
        <v>6.8201252893543798E-2</v>
      </c>
      <c r="BJ863" s="17"/>
      <c r="BK863" s="17">
        <v>0.16001032169997501</v>
      </c>
      <c r="BL863" s="17">
        <v>6.1747509260453998E-2</v>
      </c>
      <c r="BM863" s="17"/>
      <c r="BN863" s="17">
        <v>0.26508370442244999</v>
      </c>
      <c r="BO863" s="17">
        <v>6.3476594956239502E-2</v>
      </c>
      <c r="BP863" s="17"/>
      <c r="BQ863" s="17">
        <v>0.15807988282577901</v>
      </c>
      <c r="BR863" s="17">
        <v>6.5343104428228799E-2</v>
      </c>
      <c r="BS863" s="17"/>
      <c r="BT863" s="17">
        <v>8.6740283319759595E-2</v>
      </c>
      <c r="BU863" s="17">
        <v>6.6143920529607506E-2</v>
      </c>
      <c r="BV863" s="17"/>
      <c r="BW863" s="17">
        <v>0.123141608816061</v>
      </c>
      <c r="BX863" s="17">
        <v>3.9166216432452702E-2</v>
      </c>
      <c r="BY863" s="17"/>
      <c r="BZ863" s="17">
        <v>0.123141608816061</v>
      </c>
      <c r="CA863" s="17">
        <v>3.9166216432452702E-2</v>
      </c>
    </row>
    <row r="864" spans="2:79" x14ac:dyDescent="0.25">
      <c r="B864" t="s">
        <v>390</v>
      </c>
      <c r="C864" s="17">
        <v>0.36763032062240802</v>
      </c>
      <c r="D864" s="17">
        <v>0.40658940701333302</v>
      </c>
      <c r="E864" s="17">
        <v>0.45794323056192099</v>
      </c>
      <c r="F864" s="17">
        <v>0.31400826793792702</v>
      </c>
      <c r="G864" s="17">
        <v>0.50258876088896298</v>
      </c>
      <c r="H864" s="17">
        <v>0.249485233619515</v>
      </c>
      <c r="I864" s="17">
        <v>0.286906488271511</v>
      </c>
      <c r="J864" s="17">
        <v>0.40807331639952199</v>
      </c>
      <c r="K864" s="17">
        <v>0.32402385707414499</v>
      </c>
      <c r="L864" s="17">
        <v>0.30185932779720498</v>
      </c>
      <c r="M864" s="17"/>
      <c r="N864" s="17">
        <v>0.37422132732677699</v>
      </c>
      <c r="O864" s="17">
        <v>0.29805815541672498</v>
      </c>
      <c r="P864" s="17">
        <v>0.20287046162980801</v>
      </c>
      <c r="Q864" s="17">
        <v>0.192776596043158</v>
      </c>
      <c r="R864" s="17"/>
      <c r="S864" s="17">
        <v>0.35483924499650099</v>
      </c>
      <c r="T864" s="17">
        <v>0.24508770688149201</v>
      </c>
      <c r="U864" s="17">
        <v>0.33975900670839498</v>
      </c>
      <c r="V864" s="17">
        <v>0.45211404411741302</v>
      </c>
      <c r="W864" s="17">
        <v>0.37336182710455501</v>
      </c>
      <c r="X864" s="17">
        <v>0.336556086042956</v>
      </c>
      <c r="Y864" s="17">
        <v>0.26798897291541102</v>
      </c>
      <c r="Z864" s="17"/>
      <c r="AA864" s="17">
        <v>0.243099602775986</v>
      </c>
      <c r="AB864" s="17">
        <v>0.43203723516382597</v>
      </c>
      <c r="AC864" s="17"/>
      <c r="AD864" s="17">
        <v>0.20053886457396999</v>
      </c>
      <c r="AE864" s="17">
        <v>0.22887922574542399</v>
      </c>
      <c r="AF864" s="17">
        <v>0.26805007262324798</v>
      </c>
      <c r="AG864" s="17"/>
      <c r="AH864" s="17">
        <v>0.19294789706235699</v>
      </c>
      <c r="AI864" s="17">
        <v>0.37409423353373999</v>
      </c>
      <c r="AJ864" s="17"/>
      <c r="AK864" s="17">
        <v>0.32785950675051101</v>
      </c>
      <c r="AL864" s="17">
        <v>0.39427165208632098</v>
      </c>
      <c r="AM864" s="17"/>
      <c r="AN864" s="17">
        <v>0.36797542893486201</v>
      </c>
      <c r="AO864" s="17">
        <v>0.192776596043158</v>
      </c>
      <c r="AP864" s="17"/>
      <c r="AQ864" s="17">
        <v>0.286422096851771</v>
      </c>
      <c r="AR864" s="17">
        <v>0.38868680990198101</v>
      </c>
      <c r="AS864" s="17"/>
      <c r="AT864" s="17">
        <v>0.52139390837357102</v>
      </c>
      <c r="AU864" s="17">
        <v>0.31536757389485298</v>
      </c>
      <c r="AV864" s="17">
        <v>0.19425981515774801</v>
      </c>
      <c r="AW864" s="17">
        <v>0.18794553922861901</v>
      </c>
      <c r="AX864" s="17"/>
      <c r="AY864" s="17">
        <v>0.297240107270619</v>
      </c>
      <c r="AZ864" s="17">
        <v>0.37604359971521001</v>
      </c>
      <c r="BA864" s="17"/>
      <c r="BB864" s="17">
        <v>0.32166865731236</v>
      </c>
      <c r="BC864" s="17">
        <v>0.37765276746368298</v>
      </c>
      <c r="BD864" s="17"/>
      <c r="BE864" s="17">
        <v>0.30922105135296701</v>
      </c>
      <c r="BF864" s="17">
        <v>0.37206282769943999</v>
      </c>
      <c r="BG864" s="17"/>
      <c r="BH864" s="17">
        <v>0.383983654072521</v>
      </c>
      <c r="BI864" s="17">
        <v>0.36636243048940997</v>
      </c>
      <c r="BJ864" s="17"/>
      <c r="BK864" s="17">
        <v>0.37023540199980898</v>
      </c>
      <c r="BL864" s="17">
        <v>0.36746358999948298</v>
      </c>
      <c r="BM864" s="17"/>
      <c r="BN864" s="17">
        <v>0.27047447458860102</v>
      </c>
      <c r="BO864" s="17">
        <v>0.369688164302448</v>
      </c>
      <c r="BP864" s="17"/>
      <c r="BQ864" s="17">
        <v>0.25027387156361502</v>
      </c>
      <c r="BR864" s="17">
        <v>0.37063508201728701</v>
      </c>
      <c r="BS864" s="17"/>
      <c r="BT864" s="17">
        <v>0.29328289190282503</v>
      </c>
      <c r="BU864" s="17">
        <v>0.37353038793612697</v>
      </c>
      <c r="BV864" s="17"/>
      <c r="BW864" s="17">
        <v>0.24338009346512501</v>
      </c>
      <c r="BX864" s="17">
        <v>0.43143573645264199</v>
      </c>
      <c r="BY864" s="17"/>
      <c r="BZ864" s="17">
        <v>0.24338009346512501</v>
      </c>
      <c r="CA864" s="17">
        <v>0.43143573645264199</v>
      </c>
    </row>
    <row r="865" spans="2:79" x14ac:dyDescent="0.25">
      <c r="B865" t="s">
        <v>391</v>
      </c>
      <c r="C865" s="17">
        <v>0.119687911600661</v>
      </c>
      <c r="D865" s="17">
        <v>0.10603658467477201</v>
      </c>
      <c r="E865" s="17">
        <v>0.115752840969204</v>
      </c>
      <c r="F865" s="17">
        <v>8.9768047235069801E-2</v>
      </c>
      <c r="G865" s="17">
        <v>9.2387184147164195E-2</v>
      </c>
      <c r="H865" s="17">
        <v>0.16967299002373501</v>
      </c>
      <c r="I865" s="17">
        <v>0.135860001708828</v>
      </c>
      <c r="J865" s="17">
        <v>9.9807525577715606E-2</v>
      </c>
      <c r="K865" s="17">
        <v>0.18778261271387001</v>
      </c>
      <c r="L865" s="17">
        <v>0.119857953485162</v>
      </c>
      <c r="M865" s="17"/>
      <c r="N865" s="17">
        <v>0.11767809147913801</v>
      </c>
      <c r="O865" s="17">
        <v>0.14109588768235001</v>
      </c>
      <c r="P865" s="17">
        <v>0.176819458101697</v>
      </c>
      <c r="Q865" s="17">
        <v>0.133166053678832</v>
      </c>
      <c r="R865" s="17"/>
      <c r="S865" s="17">
        <v>0.12337631468777401</v>
      </c>
      <c r="T865" s="17">
        <v>0.13083707483854301</v>
      </c>
      <c r="U865" s="17">
        <v>9.2106607209022695E-2</v>
      </c>
      <c r="V865" s="17">
        <v>0.105301011076844</v>
      </c>
      <c r="W865" s="17">
        <v>0.137672788728568</v>
      </c>
      <c r="X865" s="17">
        <v>0.13626727326528501</v>
      </c>
      <c r="Y865" s="17">
        <v>0.150893189271253</v>
      </c>
      <c r="Z865" s="17"/>
      <c r="AA865" s="17">
        <v>0.124312942907898</v>
      </c>
      <c r="AB865" s="17">
        <v>0.11729585925158501</v>
      </c>
      <c r="AC865" s="17"/>
      <c r="AD865" s="17">
        <v>9.7587426739649694E-2</v>
      </c>
      <c r="AE865" s="17">
        <v>0.17260818022086</v>
      </c>
      <c r="AF865" s="17">
        <v>0.119323373936602</v>
      </c>
      <c r="AG865" s="17"/>
      <c r="AH865" s="17">
        <v>0.14041390632919301</v>
      </c>
      <c r="AI865" s="17">
        <v>0.11892097110261</v>
      </c>
      <c r="AJ865" s="17"/>
      <c r="AK865" s="17">
        <v>0.12923326878678801</v>
      </c>
      <c r="AL865" s="17">
        <v>0.113293749651746</v>
      </c>
      <c r="AM865" s="17"/>
      <c r="AN865" s="17">
        <v>0.11966130982893</v>
      </c>
      <c r="AO865" s="17">
        <v>0.133166053678832</v>
      </c>
      <c r="AP865" s="17"/>
      <c r="AQ865" s="17">
        <v>0.109037710246639</v>
      </c>
      <c r="AR865" s="17">
        <v>0.12244940348194699</v>
      </c>
      <c r="AS865" s="17"/>
      <c r="AT865" s="17">
        <v>9.10097993940647E-2</v>
      </c>
      <c r="AU865" s="17">
        <v>0.13629959678439599</v>
      </c>
      <c r="AV865" s="17">
        <v>0.14179826010122201</v>
      </c>
      <c r="AW865" s="17">
        <v>0.12635243388926001</v>
      </c>
      <c r="AX865" s="17"/>
      <c r="AY865" s="17">
        <v>0.12951796656662801</v>
      </c>
      <c r="AZ865" s="17">
        <v>0.118512989804176</v>
      </c>
      <c r="BA865" s="17"/>
      <c r="BB865" s="17">
        <v>9.5898912447583098E-2</v>
      </c>
      <c r="BC865" s="17">
        <v>0.124861192149872</v>
      </c>
      <c r="BD865" s="17"/>
      <c r="BE865" s="17">
        <v>0.111440115555707</v>
      </c>
      <c r="BF865" s="17">
        <v>0.120313812502974</v>
      </c>
      <c r="BG865" s="17"/>
      <c r="BH865" s="17">
        <v>0.15416158395004501</v>
      </c>
      <c r="BI865" s="17">
        <v>0.117015133652768</v>
      </c>
      <c r="BJ865" s="17"/>
      <c r="BK865" s="17">
        <v>0.113595452789633</v>
      </c>
      <c r="BL865" s="17">
        <v>0.120077841627999</v>
      </c>
      <c r="BM865" s="17"/>
      <c r="BN865" s="17">
        <v>0.121262737930161</v>
      </c>
      <c r="BO865" s="17">
        <v>0.11965455543588401</v>
      </c>
      <c r="BP865" s="17"/>
      <c r="BQ865" s="17">
        <v>0.124469712435839</v>
      </c>
      <c r="BR865" s="17">
        <v>0.119565479721861</v>
      </c>
      <c r="BS865" s="17"/>
      <c r="BT865" s="17">
        <v>0.13781321775125799</v>
      </c>
      <c r="BU865" s="17">
        <v>0.11824952256405299</v>
      </c>
      <c r="BV865" s="17"/>
      <c r="BW865" s="17">
        <v>0.12426902478143501</v>
      </c>
      <c r="BX865" s="17">
        <v>0.11733540216746199</v>
      </c>
      <c r="BY865" s="17"/>
      <c r="BZ865" s="17">
        <v>0.12426902478143501</v>
      </c>
      <c r="CA865" s="17">
        <v>0.11733540216746199</v>
      </c>
    </row>
    <row r="866" spans="2:79" x14ac:dyDescent="0.25">
      <c r="B866" t="s">
        <v>392</v>
      </c>
      <c r="C866" s="17">
        <v>0.17838028783582999</v>
      </c>
      <c r="D866" s="17">
        <v>0.12345766070655</v>
      </c>
      <c r="E866" s="17">
        <v>0.135900569384445</v>
      </c>
      <c r="F866" s="17">
        <v>0.20153878196714101</v>
      </c>
      <c r="G866" s="17">
        <v>0.128382687235709</v>
      </c>
      <c r="H866" s="17">
        <v>0.23589911821298001</v>
      </c>
      <c r="I866" s="17">
        <v>0.19510368127353001</v>
      </c>
      <c r="J866" s="17">
        <v>0.21937337721928701</v>
      </c>
      <c r="K866" s="17">
        <v>0.18223930041325301</v>
      </c>
      <c r="L866" s="17">
        <v>0.27616350779369198</v>
      </c>
      <c r="M866" s="17"/>
      <c r="N866" s="17">
        <v>0.17632841317960299</v>
      </c>
      <c r="O866" s="17">
        <v>0.20254313179063699</v>
      </c>
      <c r="P866" s="17">
        <v>0.21941867095231801</v>
      </c>
      <c r="Q866" s="17">
        <v>0.20706869982969001</v>
      </c>
      <c r="R866" s="17"/>
      <c r="S866" s="17">
        <v>0.172897270066494</v>
      </c>
      <c r="T866" s="17">
        <v>0.225641868829836</v>
      </c>
      <c r="U866" s="17">
        <v>0.256894035844839</v>
      </c>
      <c r="V866" s="17">
        <v>0.152896127836428</v>
      </c>
      <c r="W866" s="17">
        <v>0.20920604689420999</v>
      </c>
      <c r="X866" s="17">
        <v>0.17579574393313299</v>
      </c>
      <c r="Y866" s="17">
        <v>0.19297492518451601</v>
      </c>
      <c r="Z866" s="17"/>
      <c r="AA866" s="17">
        <v>0.225340778817227</v>
      </c>
      <c r="AB866" s="17">
        <v>0.154092462456135</v>
      </c>
      <c r="AC866" s="17"/>
      <c r="AD866" s="17">
        <v>0.24856507903768499</v>
      </c>
      <c r="AE866" s="17">
        <v>0.19798313651220301</v>
      </c>
      <c r="AF866" s="17">
        <v>0.234653460543126</v>
      </c>
      <c r="AG866" s="17"/>
      <c r="AH866" s="17">
        <v>0.183383696643972</v>
      </c>
      <c r="AI866" s="17">
        <v>0.17819514271283199</v>
      </c>
      <c r="AJ866" s="17"/>
      <c r="AK866" s="17">
        <v>0.169484259795396</v>
      </c>
      <c r="AL866" s="17">
        <v>0.184339482749488</v>
      </c>
      <c r="AM866" s="17"/>
      <c r="AN866" s="17">
        <v>0.178323665596447</v>
      </c>
      <c r="AO866" s="17">
        <v>0.20706869982969001</v>
      </c>
      <c r="AP866" s="17"/>
      <c r="AQ866" s="17">
        <v>0.21645884057106099</v>
      </c>
      <c r="AR866" s="17">
        <v>0.16850689570604199</v>
      </c>
      <c r="AS866" s="17"/>
      <c r="AT866" s="17">
        <v>8.8518236899089303E-2</v>
      </c>
      <c r="AU866" s="17">
        <v>0.225413600635504</v>
      </c>
      <c r="AV866" s="17">
        <v>0.26169706532611697</v>
      </c>
      <c r="AW866" s="17">
        <v>0.143260274731974</v>
      </c>
      <c r="AX866" s="17"/>
      <c r="AY866" s="17">
        <v>0.17326742065377601</v>
      </c>
      <c r="AZ866" s="17">
        <v>0.178991395211681</v>
      </c>
      <c r="BA866" s="17"/>
      <c r="BB866" s="17">
        <v>0.196586193382459</v>
      </c>
      <c r="BC866" s="17">
        <v>0.17441457884542499</v>
      </c>
      <c r="BD866" s="17"/>
      <c r="BE866" s="17">
        <v>0.154300914363622</v>
      </c>
      <c r="BF866" s="17">
        <v>0.18020760042955</v>
      </c>
      <c r="BG866" s="17"/>
      <c r="BH866" s="17">
        <v>0.13947593778244</v>
      </c>
      <c r="BI866" s="17">
        <v>0.181396580612705</v>
      </c>
      <c r="BJ866" s="17"/>
      <c r="BK866" s="17">
        <v>0.19324486438438901</v>
      </c>
      <c r="BL866" s="17">
        <v>0.17742892404007299</v>
      </c>
      <c r="BM866" s="17"/>
      <c r="BN866" s="17">
        <v>0.15625905152925901</v>
      </c>
      <c r="BO866" s="17">
        <v>0.178848834487282</v>
      </c>
      <c r="BP866" s="17"/>
      <c r="BQ866" s="17">
        <v>0.16805972587353801</v>
      </c>
      <c r="BR866" s="17">
        <v>0.17864453259107299</v>
      </c>
      <c r="BS866" s="17"/>
      <c r="BT866" s="17">
        <v>0.157027025743294</v>
      </c>
      <c r="BU866" s="17">
        <v>0.18007484117658601</v>
      </c>
      <c r="BV866" s="17"/>
      <c r="BW866" s="17">
        <v>0.22543348950755401</v>
      </c>
      <c r="BX866" s="17">
        <v>0.15421736139700801</v>
      </c>
      <c r="BY866" s="17"/>
      <c r="BZ866" s="17">
        <v>0.22543348950755401</v>
      </c>
      <c r="CA866" s="17">
        <v>0.15421736139700801</v>
      </c>
    </row>
    <row r="867" spans="2:79" x14ac:dyDescent="0.25">
      <c r="B867" t="s">
        <v>393</v>
      </c>
      <c r="C867" s="17">
        <v>0.16353016122494099</v>
      </c>
      <c r="D867" s="17">
        <v>0.1680179100059</v>
      </c>
      <c r="E867" s="17">
        <v>0.13838842306506</v>
      </c>
      <c r="F867" s="17">
        <v>0.17604868937645801</v>
      </c>
      <c r="G867" s="17">
        <v>6.6478132810002699E-2</v>
      </c>
      <c r="H867" s="17">
        <v>0.21120162021307201</v>
      </c>
      <c r="I867" s="17">
        <v>0.21261671846738101</v>
      </c>
      <c r="J867" s="17">
        <v>0.14977614328649</v>
      </c>
      <c r="K867" s="17">
        <v>0.21200708021869499</v>
      </c>
      <c r="L867" s="17">
        <v>0.16850810682764999</v>
      </c>
      <c r="M867" s="17"/>
      <c r="N867" s="17">
        <v>0.164640660536615</v>
      </c>
      <c r="O867" s="17">
        <v>0.153217525376692</v>
      </c>
      <c r="P867" s="17">
        <v>0.121722844783257</v>
      </c>
      <c r="Q867" s="17">
        <v>0.160365687909857</v>
      </c>
      <c r="R867" s="17"/>
      <c r="S867" s="17">
        <v>0.186356069784576</v>
      </c>
      <c r="T867" s="17">
        <v>0.151525932329866</v>
      </c>
      <c r="U867" s="17">
        <v>0.16306377684349799</v>
      </c>
      <c r="V867" s="17">
        <v>0.13834539590095701</v>
      </c>
      <c r="W867" s="17">
        <v>0.13138226511505399</v>
      </c>
      <c r="X867" s="17">
        <v>0.168158222474625</v>
      </c>
      <c r="Y867" s="17">
        <v>0.23557820751841699</v>
      </c>
      <c r="Z867" s="17"/>
      <c r="AA867" s="17">
        <v>0.176502009635957</v>
      </c>
      <c r="AB867" s="17">
        <v>0.15682116005237301</v>
      </c>
      <c r="AC867" s="17"/>
      <c r="AD867" s="17">
        <v>0.169564715059215</v>
      </c>
      <c r="AE867" s="17">
        <v>0.16778017464522599</v>
      </c>
      <c r="AF867" s="17">
        <v>0.184189476145213</v>
      </c>
      <c r="AG867" s="17"/>
      <c r="AH867" s="17">
        <v>0.20072013919363299</v>
      </c>
      <c r="AI867" s="17">
        <v>0.16215399083604501</v>
      </c>
      <c r="AJ867" s="17"/>
      <c r="AK867" s="17">
        <v>0.18801406480480701</v>
      </c>
      <c r="AL867" s="17">
        <v>0.14712909402770699</v>
      </c>
      <c r="AM867" s="17"/>
      <c r="AN867" s="17">
        <v>0.163536406937169</v>
      </c>
      <c r="AO867" s="17">
        <v>0.160365687909857</v>
      </c>
      <c r="AP867" s="17"/>
      <c r="AQ867" s="17">
        <v>0.21188344550753199</v>
      </c>
      <c r="AR867" s="17">
        <v>0.15099263282136299</v>
      </c>
      <c r="AS867" s="17"/>
      <c r="AT867" s="17">
        <v>0.11909678806229899</v>
      </c>
      <c r="AU867" s="17">
        <v>0.18766197835915299</v>
      </c>
      <c r="AV867" s="17">
        <v>0.19825192095624</v>
      </c>
      <c r="AW867" s="17">
        <v>0.20306460945795499</v>
      </c>
      <c r="AX867" s="17"/>
      <c r="AY867" s="17">
        <v>0.19163011554090401</v>
      </c>
      <c r="AZ867" s="17">
        <v>0.160171558559914</v>
      </c>
      <c r="BA867" s="17"/>
      <c r="BB867" s="17">
        <v>0.18138081358707001</v>
      </c>
      <c r="BC867" s="17">
        <v>0.15964168489802999</v>
      </c>
      <c r="BD867" s="17"/>
      <c r="BE867" s="17">
        <v>0.17148617386784901</v>
      </c>
      <c r="BF867" s="17">
        <v>0.162926402903947</v>
      </c>
      <c r="BG867" s="17"/>
      <c r="BH867" s="17">
        <v>8.7300822219556207E-2</v>
      </c>
      <c r="BI867" s="17">
        <v>0.16944029734885499</v>
      </c>
      <c r="BJ867" s="17"/>
      <c r="BK867" s="17">
        <v>8.1089593930860807E-2</v>
      </c>
      <c r="BL867" s="17">
        <v>0.168806528887955</v>
      </c>
      <c r="BM867" s="17"/>
      <c r="BN867" s="17">
        <v>4.7281919552290601E-2</v>
      </c>
      <c r="BO867" s="17">
        <v>0.16599239812789199</v>
      </c>
      <c r="BP867" s="17"/>
      <c r="BQ867" s="17">
        <v>0.14439226504292699</v>
      </c>
      <c r="BR867" s="17">
        <v>0.16402016251663101</v>
      </c>
      <c r="BS867" s="17"/>
      <c r="BT867" s="17">
        <v>0.25187795646411298</v>
      </c>
      <c r="BU867" s="17">
        <v>0.156519052059408</v>
      </c>
      <c r="BV867" s="17"/>
      <c r="BW867" s="17">
        <v>0.17658423201232501</v>
      </c>
      <c r="BX867" s="17">
        <v>0.15682658865269999</v>
      </c>
      <c r="BY867" s="17"/>
      <c r="BZ867" s="17">
        <v>0.17658423201232501</v>
      </c>
      <c r="CA867" s="17">
        <v>0.15682658865269999</v>
      </c>
    </row>
    <row r="868" spans="2:79" x14ac:dyDescent="0.25">
      <c r="B868" t="s">
        <v>75</v>
      </c>
      <c r="C868" s="17">
        <v>5.9878332914268098E-2</v>
      </c>
      <c r="D868" s="17">
        <v>6.0831366386008001E-2</v>
      </c>
      <c r="E868" s="17">
        <v>6.0950530877077302E-2</v>
      </c>
      <c r="F868" s="17">
        <v>4.7546767923681697E-2</v>
      </c>
      <c r="G868" s="17">
        <v>0.113929951227436</v>
      </c>
      <c r="H868" s="17">
        <v>4.9990417725162599E-2</v>
      </c>
      <c r="I868" s="17">
        <v>2.8733343219473701E-2</v>
      </c>
      <c r="J868" s="17">
        <v>4.8507798055825897E-2</v>
      </c>
      <c r="K868" s="17">
        <v>4.5252040494029103E-2</v>
      </c>
      <c r="L868" s="17">
        <v>8.5397722530210898E-2</v>
      </c>
      <c r="M868" s="17"/>
      <c r="N868" s="17">
        <v>6.1372375714807803E-2</v>
      </c>
      <c r="O868" s="17">
        <v>4.24770490061274E-2</v>
      </c>
      <c r="P868" s="17">
        <v>3.2104538012511299E-2</v>
      </c>
      <c r="Q868" s="17">
        <v>2.2736746024045601E-2</v>
      </c>
      <c r="R868" s="17"/>
      <c r="S868" s="17">
        <v>5.1470744482386199E-2</v>
      </c>
      <c r="T868" s="17">
        <v>7.3229567288385894E-2</v>
      </c>
      <c r="U868" s="17">
        <v>5.8380564277525901E-2</v>
      </c>
      <c r="V868" s="17">
        <v>5.3383681789826498E-2</v>
      </c>
      <c r="W868" s="17">
        <v>3.3191569728726299E-2</v>
      </c>
      <c r="X868" s="17">
        <v>2.97704124418911E-2</v>
      </c>
      <c r="Y868" s="17">
        <v>3.9470572997498898E-2</v>
      </c>
      <c r="Z868" s="17"/>
      <c r="AA868" s="17">
        <v>2.7728104460567699E-2</v>
      </c>
      <c r="AB868" s="17">
        <v>7.6506334842741802E-2</v>
      </c>
      <c r="AC868" s="17"/>
      <c r="AD868" s="17">
        <v>2.5906521447477699E-2</v>
      </c>
      <c r="AE868" s="17">
        <v>2.4906308757000398E-2</v>
      </c>
      <c r="AF868" s="17">
        <v>2.2962916974403801E-2</v>
      </c>
      <c r="AG868" s="17"/>
      <c r="AH868" s="17">
        <v>1.30585123626465E-3</v>
      </c>
      <c r="AI868" s="17">
        <v>6.2045737126157997E-2</v>
      </c>
      <c r="AJ868" s="17"/>
      <c r="AK868" s="17">
        <v>7.1688263450853995E-2</v>
      </c>
      <c r="AL868" s="17">
        <v>5.1967198005025098E-2</v>
      </c>
      <c r="AM868" s="17"/>
      <c r="AN868" s="17">
        <v>5.9951639161557699E-2</v>
      </c>
      <c r="AO868" s="17">
        <v>2.2736746024045601E-2</v>
      </c>
      <c r="AP868" s="17"/>
      <c r="AQ868" s="17">
        <v>3.2977838370008297E-2</v>
      </c>
      <c r="AR868" s="17">
        <v>6.6853365105419393E-2</v>
      </c>
      <c r="AS868" s="17"/>
      <c r="AT868" s="17">
        <v>0.108743724016822</v>
      </c>
      <c r="AU868" s="17">
        <v>3.40343084522624E-2</v>
      </c>
      <c r="AV868" s="17">
        <v>2.1436544230328501E-2</v>
      </c>
      <c r="AW868" s="17">
        <v>2.4691545917149499E-3</v>
      </c>
      <c r="AX868" s="17"/>
      <c r="AY868" s="17">
        <v>2.9748235166772399E-2</v>
      </c>
      <c r="AZ868" s="17">
        <v>6.3479585267009295E-2</v>
      </c>
      <c r="BA868" s="17"/>
      <c r="BB868" s="17">
        <v>5.8171154902152598E-2</v>
      </c>
      <c r="BC868" s="17">
        <v>6.0251213792429897E-2</v>
      </c>
      <c r="BD868" s="17"/>
      <c r="BE868" s="17">
        <v>8.1487896530615195E-2</v>
      </c>
      <c r="BF868" s="17">
        <v>5.8238446902012499E-2</v>
      </c>
      <c r="BG868" s="17"/>
      <c r="BH868" s="17">
        <v>0.112405856649973</v>
      </c>
      <c r="BI868" s="17">
        <v>5.5805821994185503E-2</v>
      </c>
      <c r="BJ868" s="17"/>
      <c r="BK868" s="17">
        <v>2.8339907775465099E-2</v>
      </c>
      <c r="BL868" s="17">
        <v>6.1896857677096802E-2</v>
      </c>
      <c r="BM868" s="17"/>
      <c r="BN868" s="17">
        <v>6.0226986407094202E-2</v>
      </c>
      <c r="BO868" s="17">
        <v>5.9870948135934798E-2</v>
      </c>
      <c r="BP868" s="17"/>
      <c r="BQ868" s="17">
        <v>2.9094983038327801E-2</v>
      </c>
      <c r="BR868" s="17">
        <v>6.0666501115113403E-2</v>
      </c>
      <c r="BS868" s="17"/>
      <c r="BT868" s="17">
        <v>4.1141613364030799E-2</v>
      </c>
      <c r="BU868" s="17">
        <v>6.13652425288779E-2</v>
      </c>
      <c r="BV868" s="17"/>
      <c r="BW868" s="17">
        <v>2.7823670273320202E-2</v>
      </c>
      <c r="BX868" s="17">
        <v>7.6339156575496003E-2</v>
      </c>
      <c r="BY868" s="17"/>
      <c r="BZ868" s="17">
        <v>2.7823670273320202E-2</v>
      </c>
      <c r="CA868" s="17">
        <v>7.6339156575496003E-2</v>
      </c>
    </row>
    <row r="869" spans="2:79" x14ac:dyDescent="0.25">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c r="AD869" s="17"/>
      <c r="AE869" s="17"/>
      <c r="AF869" s="17"/>
      <c r="AG869" s="17"/>
      <c r="AH869" s="17"/>
      <c r="AI869" s="17"/>
      <c r="AJ869" s="17"/>
      <c r="AK869" s="17"/>
      <c r="AL869" s="17"/>
      <c r="AM869" s="17"/>
      <c r="AN869" s="17"/>
      <c r="AO869" s="17"/>
      <c r="AP869" s="17"/>
      <c r="AQ869" s="17"/>
      <c r="AR869" s="17"/>
      <c r="AS869" s="17"/>
      <c r="AT869" s="17"/>
      <c r="AU869" s="17"/>
      <c r="AV869" s="17"/>
      <c r="AW869" s="17"/>
      <c r="AX869" s="17"/>
      <c r="AY869" s="17"/>
      <c r="AZ869" s="17"/>
      <c r="BA869" s="17"/>
      <c r="BB869" s="17"/>
      <c r="BC869" s="17"/>
      <c r="BD869" s="17"/>
      <c r="BE869" s="17"/>
      <c r="BF869" s="17"/>
      <c r="BG869" s="17"/>
      <c r="BH869" s="17"/>
      <c r="BI869" s="17"/>
      <c r="BJ869" s="17"/>
      <c r="BK869" s="17"/>
      <c r="BL869" s="17"/>
      <c r="BM869" s="17"/>
      <c r="BN869" s="17"/>
      <c r="BO869" s="17"/>
      <c r="BP869" s="17"/>
      <c r="BQ869" s="17"/>
      <c r="BR869" s="17"/>
      <c r="BS869" s="17"/>
      <c r="BT869" s="17"/>
      <c r="BU869" s="17"/>
      <c r="BV869" s="17"/>
      <c r="BW869" s="17"/>
      <c r="BX869" s="17"/>
      <c r="BY869" s="17"/>
      <c r="BZ869" s="17"/>
      <c r="CA869" s="17"/>
    </row>
    <row r="870" spans="2:79" x14ac:dyDescent="0.25">
      <c r="B870" s="6" t="s">
        <v>400</v>
      </c>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c r="AD870" s="17"/>
      <c r="AE870" s="17"/>
      <c r="AF870" s="17"/>
      <c r="AG870" s="17"/>
      <c r="AH870" s="17"/>
      <c r="AI870" s="17"/>
      <c r="AJ870" s="17"/>
      <c r="AK870" s="17"/>
      <c r="AL870" s="17"/>
      <c r="AM870" s="17"/>
      <c r="AN870" s="17"/>
      <c r="AO870" s="17"/>
      <c r="AP870" s="17"/>
      <c r="AQ870" s="17"/>
      <c r="AR870" s="17"/>
      <c r="AS870" s="17"/>
      <c r="AT870" s="17"/>
      <c r="AU870" s="17"/>
      <c r="AV870" s="17"/>
      <c r="AW870" s="17"/>
      <c r="AX870" s="17"/>
      <c r="AY870" s="17"/>
      <c r="AZ870" s="17"/>
      <c r="BA870" s="17"/>
      <c r="BB870" s="17"/>
      <c r="BC870" s="17"/>
      <c r="BD870" s="17"/>
      <c r="BE870" s="17"/>
      <c r="BF870" s="17"/>
      <c r="BG870" s="17"/>
      <c r="BH870" s="17"/>
      <c r="BI870" s="17"/>
      <c r="BJ870" s="17"/>
      <c r="BK870" s="17"/>
      <c r="BL870" s="17"/>
      <c r="BM870" s="17"/>
      <c r="BN870" s="17"/>
      <c r="BO870" s="17"/>
      <c r="BP870" s="17"/>
      <c r="BQ870" s="17"/>
      <c r="BR870" s="17"/>
      <c r="BS870" s="17"/>
      <c r="BT870" s="17"/>
      <c r="BU870" s="17"/>
      <c r="BV870" s="17"/>
      <c r="BW870" s="17"/>
      <c r="BX870" s="17"/>
      <c r="BY870" s="17"/>
      <c r="BZ870" s="17"/>
      <c r="CA870" s="17"/>
    </row>
    <row r="871" spans="2:79" x14ac:dyDescent="0.25">
      <c r="B871" s="24" t="s">
        <v>702</v>
      </c>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c r="AN871" s="17"/>
      <c r="AO871" s="17"/>
      <c r="AP871" s="17"/>
      <c r="AQ871" s="17"/>
      <c r="AR871" s="17"/>
      <c r="AS871" s="17"/>
      <c r="AT871" s="17"/>
      <c r="AU871" s="17"/>
      <c r="AV871" s="17"/>
      <c r="AW871" s="17"/>
      <c r="AX871" s="17"/>
      <c r="AY871" s="17"/>
      <c r="AZ871" s="17"/>
      <c r="BA871" s="17"/>
      <c r="BB871" s="17"/>
      <c r="BC871" s="17"/>
      <c r="BD871" s="17"/>
      <c r="BE871" s="17"/>
      <c r="BF871" s="17"/>
      <c r="BG871" s="17"/>
      <c r="BH871" s="17"/>
      <c r="BI871" s="17"/>
      <c r="BJ871" s="17"/>
      <c r="BK871" s="17"/>
      <c r="BL871" s="17"/>
      <c r="BM871" s="17"/>
      <c r="BN871" s="17"/>
      <c r="BO871" s="17"/>
      <c r="BP871" s="17"/>
      <c r="BQ871" s="17"/>
      <c r="BR871" s="17"/>
      <c r="BS871" s="17"/>
      <c r="BT871" s="17"/>
      <c r="BU871" s="17"/>
      <c r="BV871" s="17"/>
      <c r="BW871" s="17"/>
      <c r="BX871" s="17"/>
      <c r="BY871" s="17"/>
      <c r="BZ871" s="17"/>
      <c r="CA871" s="17"/>
    </row>
    <row r="872" spans="2:79" x14ac:dyDescent="0.25">
      <c r="B872" t="s">
        <v>395</v>
      </c>
      <c r="C872" s="17">
        <v>0.122891600730908</v>
      </c>
      <c r="D872" s="17">
        <v>0.12488468866493201</v>
      </c>
      <c r="E872" s="17">
        <v>4.4792138055797202E-2</v>
      </c>
      <c r="F872" s="17">
        <v>7.0672399340734798E-2</v>
      </c>
      <c r="G872" s="17">
        <v>0.109824456415338</v>
      </c>
      <c r="H872" s="17">
        <v>6.9201973407326103E-2</v>
      </c>
      <c r="I872" s="17">
        <v>5.6882574908952502E-2</v>
      </c>
      <c r="J872" s="17">
        <v>0.20263074345434101</v>
      </c>
      <c r="K872" s="17">
        <v>0</v>
      </c>
      <c r="L872" s="17">
        <v>0.321380516355247</v>
      </c>
      <c r="M872" s="17"/>
      <c r="N872" s="17">
        <v>0.13331370473936399</v>
      </c>
      <c r="O872" s="17">
        <v>4.1755830638802803E-2</v>
      </c>
      <c r="P872" s="17">
        <v>5.8259541368019096E-3</v>
      </c>
      <c r="Q872" s="17">
        <v>5.1073443237855398E-3</v>
      </c>
      <c r="R872" s="17"/>
      <c r="S872" s="17">
        <v>0.14127736681155101</v>
      </c>
      <c r="T872" s="17">
        <v>8.4117390457771196E-2</v>
      </c>
      <c r="U872" s="17">
        <v>2.8645347151565699E-2</v>
      </c>
      <c r="V872" s="17">
        <v>0.17928373709478901</v>
      </c>
      <c r="W872" s="17">
        <v>8.2720617585456999E-2</v>
      </c>
      <c r="X872" s="17">
        <v>0.11209058305178</v>
      </c>
      <c r="Y872" s="17">
        <v>5.0072435983432799E-2</v>
      </c>
      <c r="Z872" s="17"/>
      <c r="AA872" s="17">
        <v>8.2169947942774796E-2</v>
      </c>
      <c r="AB872" s="17">
        <v>0.60297429454318097</v>
      </c>
      <c r="AC872" s="17"/>
      <c r="AD872" s="17">
        <v>0.15475133333888899</v>
      </c>
      <c r="AE872" s="17">
        <v>3.05682619473608E-2</v>
      </c>
      <c r="AF872" s="17">
        <v>0.120112831372519</v>
      </c>
      <c r="AG872" s="17"/>
      <c r="AH872" s="17">
        <v>0</v>
      </c>
      <c r="AI872" s="17">
        <v>0.130545483690577</v>
      </c>
      <c r="AJ872" s="17"/>
      <c r="AK872" s="17">
        <v>0.12305654701276</v>
      </c>
      <c r="AL872" s="17">
        <v>0.122790099150137</v>
      </c>
      <c r="AM872" s="17"/>
      <c r="AN872" s="17">
        <v>0.123382061447843</v>
      </c>
      <c r="AO872" s="17">
        <v>5.1073443237855398E-3</v>
      </c>
      <c r="AP872" s="17"/>
      <c r="AQ872" s="17">
        <v>7.8367407188633997E-2</v>
      </c>
      <c r="AR872" s="17">
        <v>0.14248251620678801</v>
      </c>
      <c r="AS872" s="17"/>
      <c r="AT872" s="17">
        <v>0.32380419740192301</v>
      </c>
      <c r="AU872" s="17">
        <v>0.11308316609262301</v>
      </c>
      <c r="AV872" s="17">
        <v>4.6235366440061702E-2</v>
      </c>
      <c r="AW872" s="17">
        <v>6.6706321496806803E-2</v>
      </c>
      <c r="AX872" s="17"/>
      <c r="AY872" s="17">
        <v>0.10340931471612801</v>
      </c>
      <c r="AZ872" s="17">
        <v>0.12724782713202101</v>
      </c>
      <c r="BA872" s="17"/>
      <c r="BB872" s="17">
        <v>5.67539867905274E-2</v>
      </c>
      <c r="BC872" s="17">
        <v>0.13827040253824499</v>
      </c>
      <c r="BD872" s="17"/>
      <c r="BE872" s="17">
        <v>8.6271868584291797E-2</v>
      </c>
      <c r="BF872" s="17">
        <v>0.12639003188195999</v>
      </c>
      <c r="BG872" s="17"/>
      <c r="BH872" s="17">
        <v>0.161059706947278</v>
      </c>
      <c r="BI872" s="17">
        <v>0.119609488431141</v>
      </c>
      <c r="BJ872" s="17"/>
      <c r="BK872" s="17">
        <v>5.4554953143167703E-2</v>
      </c>
      <c r="BL872" s="17">
        <v>0.12938657157517799</v>
      </c>
      <c r="BM872" s="17"/>
      <c r="BN872" s="17">
        <v>7.2562516486584794E-2</v>
      </c>
      <c r="BO872" s="17">
        <v>0.124720495433151</v>
      </c>
      <c r="BP872" s="17"/>
      <c r="BQ872" s="17">
        <v>3.7751637802125698E-4</v>
      </c>
      <c r="BR872" s="17">
        <v>0.12989145656871101</v>
      </c>
      <c r="BS872" s="17"/>
      <c r="BT872" s="17">
        <v>0.108687308822387</v>
      </c>
      <c r="BU872" s="17">
        <v>0.124612609608448</v>
      </c>
      <c r="BV872" s="17"/>
      <c r="BW872" s="17">
        <v>8.2513568425413603E-2</v>
      </c>
      <c r="BX872" s="17">
        <v>0.57346072663758296</v>
      </c>
      <c r="BY872" s="17"/>
      <c r="BZ872" s="17">
        <v>8.2513568425413603E-2</v>
      </c>
      <c r="CA872" s="17">
        <v>0.57346072663758296</v>
      </c>
    </row>
    <row r="873" spans="2:79" x14ac:dyDescent="0.25">
      <c r="B873" t="s">
        <v>146</v>
      </c>
      <c r="C873" s="17">
        <v>0.42661792978477903</v>
      </c>
      <c r="D873" s="17">
        <v>0.36648343152513402</v>
      </c>
      <c r="E873" s="17">
        <v>0.42470643906387701</v>
      </c>
      <c r="F873" s="17">
        <v>0.485320131208891</v>
      </c>
      <c r="G873" s="17">
        <v>0.43171715412432698</v>
      </c>
      <c r="H873" s="17">
        <v>0.40140598265683702</v>
      </c>
      <c r="I873" s="17">
        <v>0.56798975173269906</v>
      </c>
      <c r="J873" s="17">
        <v>0.45345686971082499</v>
      </c>
      <c r="K873" s="17">
        <v>0.36652432925417799</v>
      </c>
      <c r="L873" s="17">
        <v>0.31089832289971198</v>
      </c>
      <c r="M873" s="17"/>
      <c r="N873" s="17">
        <v>0.44310928671917299</v>
      </c>
      <c r="O873" s="17">
        <v>0.29757767348643999</v>
      </c>
      <c r="P873" s="17">
        <v>0.26130107291653998</v>
      </c>
      <c r="Q873" s="17">
        <v>0.16666233106214701</v>
      </c>
      <c r="R873" s="17"/>
      <c r="S873" s="17">
        <v>0.49429553933301301</v>
      </c>
      <c r="T873" s="17">
        <v>0.399607920688065</v>
      </c>
      <c r="U873" s="17">
        <v>0.50283664486647595</v>
      </c>
      <c r="V873" s="17">
        <v>0.39834428090509799</v>
      </c>
      <c r="W873" s="17">
        <v>0.49840066854752302</v>
      </c>
      <c r="X873" s="17">
        <v>0.43195330153591099</v>
      </c>
      <c r="Y873" s="17">
        <v>0.39085739201228897</v>
      </c>
      <c r="Z873" s="17"/>
      <c r="AA873" s="17">
        <v>0.450306904617082</v>
      </c>
      <c r="AB873" s="17">
        <v>0.14733980445148201</v>
      </c>
      <c r="AC873" s="17"/>
      <c r="AD873" s="17">
        <v>0.436746096728866</v>
      </c>
      <c r="AE873" s="17">
        <v>0.40796172941703301</v>
      </c>
      <c r="AF873" s="17">
        <v>0.44684890565482099</v>
      </c>
      <c r="AG873" s="17"/>
      <c r="AH873" s="17">
        <v>0.41488209486904498</v>
      </c>
      <c r="AI873" s="17">
        <v>0.42734885611615298</v>
      </c>
      <c r="AJ873" s="17"/>
      <c r="AK873" s="17">
        <v>0.39193895625215902</v>
      </c>
      <c r="AL873" s="17">
        <v>0.447958032717167</v>
      </c>
      <c r="AM873" s="17"/>
      <c r="AN873" s="17">
        <v>0.42770040050887997</v>
      </c>
      <c r="AO873" s="17">
        <v>0.16666233106214701</v>
      </c>
      <c r="AP873" s="17"/>
      <c r="AQ873" s="17">
        <v>0.44758295050182201</v>
      </c>
      <c r="AR873" s="17">
        <v>0.41739319338550601</v>
      </c>
      <c r="AS873" s="17"/>
      <c r="AT873" s="17">
        <v>0.28793509977466702</v>
      </c>
      <c r="AU873" s="17">
        <v>0.428388361137089</v>
      </c>
      <c r="AV873" s="17">
        <v>0.50723287095398395</v>
      </c>
      <c r="AW873" s="17">
        <v>0.32345827284843098</v>
      </c>
      <c r="AX873" s="17"/>
      <c r="AY873" s="17">
        <v>0.28668266739322301</v>
      </c>
      <c r="AZ873" s="17">
        <v>0.45790736286334</v>
      </c>
      <c r="BA873" s="17"/>
      <c r="BB873" s="17">
        <v>0.501962162597825</v>
      </c>
      <c r="BC873" s="17">
        <v>0.40912733776927401</v>
      </c>
      <c r="BD873" s="17"/>
      <c r="BE873" s="17">
        <v>0.327062384533365</v>
      </c>
      <c r="BF873" s="17">
        <v>0.43612887375818399</v>
      </c>
      <c r="BG873" s="17"/>
      <c r="BH873" s="17">
        <v>0.40614805898950002</v>
      </c>
      <c r="BI873" s="17">
        <v>0.428378153735397</v>
      </c>
      <c r="BJ873" s="17"/>
      <c r="BK873" s="17">
        <v>0.47837319425341601</v>
      </c>
      <c r="BL873" s="17">
        <v>0.42169891567408901</v>
      </c>
      <c r="BM873" s="17"/>
      <c r="BN873" s="17">
        <v>0.40587500014060401</v>
      </c>
      <c r="BO873" s="17">
        <v>0.42737170138036501</v>
      </c>
      <c r="BP873" s="17"/>
      <c r="BQ873" s="17">
        <v>0.378140061595654</v>
      </c>
      <c r="BR873" s="17">
        <v>0.429387718176377</v>
      </c>
      <c r="BS873" s="17"/>
      <c r="BT873" s="17">
        <v>0.35336447948620803</v>
      </c>
      <c r="BU873" s="17">
        <v>0.43549340482332399</v>
      </c>
      <c r="BV873" s="17"/>
      <c r="BW873" s="17">
        <v>0.45155155476527598</v>
      </c>
      <c r="BX873" s="17">
        <v>0.14838937401587801</v>
      </c>
      <c r="BY873" s="17"/>
      <c r="BZ873" s="17">
        <v>0.45155155476527598</v>
      </c>
      <c r="CA873" s="17">
        <v>0.14838937401587801</v>
      </c>
    </row>
    <row r="874" spans="2:79" x14ac:dyDescent="0.25">
      <c r="B874" t="s">
        <v>396</v>
      </c>
      <c r="C874" s="17">
        <v>0.190376009102904</v>
      </c>
      <c r="D874" s="17">
        <v>0.27420147606610001</v>
      </c>
      <c r="E874" s="17">
        <v>0.23875924852147601</v>
      </c>
      <c r="F874" s="17">
        <v>0.23556164223556</v>
      </c>
      <c r="G874" s="17">
        <v>0.19129971614572899</v>
      </c>
      <c r="H874" s="17">
        <v>0.197164716869378</v>
      </c>
      <c r="I874" s="17">
        <v>0.21342981977543499</v>
      </c>
      <c r="J874" s="17">
        <v>0.104469355965962</v>
      </c>
      <c r="K874" s="17">
        <v>8.4947537011725902E-2</v>
      </c>
      <c r="L874" s="17">
        <v>8.5859232430723201E-2</v>
      </c>
      <c r="M874" s="17"/>
      <c r="N874" s="17">
        <v>0.17128537285586601</v>
      </c>
      <c r="O874" s="17">
        <v>0.35681420822017801</v>
      </c>
      <c r="P874" s="17">
        <v>0.33888214701096098</v>
      </c>
      <c r="Q874" s="17">
        <v>0.33680165122293099</v>
      </c>
      <c r="R874" s="17"/>
      <c r="S874" s="17">
        <v>0.15300360290315199</v>
      </c>
      <c r="T874" s="17">
        <v>0.23357011329236299</v>
      </c>
      <c r="U874" s="17">
        <v>0.26427108673688099</v>
      </c>
      <c r="V874" s="17">
        <v>0.18359870423018801</v>
      </c>
      <c r="W874" s="17">
        <v>0.22719009794898301</v>
      </c>
      <c r="X874" s="17">
        <v>0.219549695861435</v>
      </c>
      <c r="Y874" s="17">
        <v>0.199673747110926</v>
      </c>
      <c r="Z874" s="17"/>
      <c r="AA874" s="17">
        <v>0.202590782144658</v>
      </c>
      <c r="AB874" s="17">
        <v>4.6371511625834402E-2</v>
      </c>
      <c r="AC874" s="17"/>
      <c r="AD874" s="17">
        <v>6.7625666388410804E-2</v>
      </c>
      <c r="AE874" s="17">
        <v>0.348125732954289</v>
      </c>
      <c r="AF874" s="17">
        <v>0.16938996716333801</v>
      </c>
      <c r="AG874" s="17"/>
      <c r="AH874" s="17">
        <v>0.39079909835399901</v>
      </c>
      <c r="AI874" s="17">
        <v>0.177893342603163</v>
      </c>
      <c r="AJ874" s="17"/>
      <c r="AK874" s="17">
        <v>0.18532434124364799</v>
      </c>
      <c r="AL874" s="17">
        <v>0.19348461068810799</v>
      </c>
      <c r="AM874" s="17"/>
      <c r="AN874" s="17">
        <v>0.189766283935869</v>
      </c>
      <c r="AO874" s="17">
        <v>0.33680165122293099</v>
      </c>
      <c r="AP874" s="17"/>
      <c r="AQ874" s="17">
        <v>0.23169228355497201</v>
      </c>
      <c r="AR874" s="17">
        <v>0.17219659750277599</v>
      </c>
      <c r="AS874" s="17"/>
      <c r="AT874" s="17">
        <v>8.1374753496501098E-2</v>
      </c>
      <c r="AU874" s="17">
        <v>0.16448285823181399</v>
      </c>
      <c r="AV874" s="17">
        <v>0.24214473806547601</v>
      </c>
      <c r="AW874" s="17">
        <v>0.38569836677550001</v>
      </c>
      <c r="AX874" s="17"/>
      <c r="AY874" s="17">
        <v>0.269499548860968</v>
      </c>
      <c r="AZ874" s="17">
        <v>0.172684037401936</v>
      </c>
      <c r="BA874" s="17"/>
      <c r="BB874" s="17">
        <v>0.24204673799090901</v>
      </c>
      <c r="BC874" s="17">
        <v>0.17832462957775799</v>
      </c>
      <c r="BD874" s="17"/>
      <c r="BE874" s="17">
        <v>0.270386987973879</v>
      </c>
      <c r="BF874" s="17">
        <v>0.18273223662014099</v>
      </c>
      <c r="BG874" s="17"/>
      <c r="BH874" s="17">
        <v>0.197669690725222</v>
      </c>
      <c r="BI874" s="17">
        <v>0.189748818379123</v>
      </c>
      <c r="BJ874" s="17"/>
      <c r="BK874" s="17">
        <v>0.191176316687139</v>
      </c>
      <c r="BL874" s="17">
        <v>0.19029994487368601</v>
      </c>
      <c r="BM874" s="17"/>
      <c r="BN874" s="17">
        <v>0.32014405343451402</v>
      </c>
      <c r="BO874" s="17">
        <v>0.18566040395406999</v>
      </c>
      <c r="BP874" s="17"/>
      <c r="BQ874" s="17">
        <v>0.34459221057302902</v>
      </c>
      <c r="BR874" s="17">
        <v>0.18156484927710601</v>
      </c>
      <c r="BS874" s="17"/>
      <c r="BT874" s="17">
        <v>0.21987468320699399</v>
      </c>
      <c r="BU874" s="17">
        <v>0.186801914713985</v>
      </c>
      <c r="BV874" s="17"/>
      <c r="BW874" s="17">
        <v>0.20196732974012399</v>
      </c>
      <c r="BX874" s="17">
        <v>6.1031142366892797E-2</v>
      </c>
      <c r="BY874" s="17"/>
      <c r="BZ874" s="17">
        <v>0.20196732974012399</v>
      </c>
      <c r="CA874" s="17">
        <v>6.1031142366892797E-2</v>
      </c>
    </row>
    <row r="875" spans="2:79" x14ac:dyDescent="0.25">
      <c r="B875" t="s">
        <v>397</v>
      </c>
      <c r="C875" s="17">
        <v>7.3498740926728506E-2</v>
      </c>
      <c r="D875" s="17">
        <v>6.1874666080890497E-2</v>
      </c>
      <c r="E875" s="17">
        <v>8.7518245085073998E-2</v>
      </c>
      <c r="F875" s="17">
        <v>6.2333949766263101E-2</v>
      </c>
      <c r="G875" s="17">
        <v>7.0166400414178196E-2</v>
      </c>
      <c r="H875" s="17">
        <v>4.7399068048920703E-2</v>
      </c>
      <c r="I875" s="17">
        <v>6.8674101445518304E-2</v>
      </c>
      <c r="J875" s="17">
        <v>0.12632119506429701</v>
      </c>
      <c r="K875" s="17">
        <v>0.249181887820974</v>
      </c>
      <c r="L875" s="17">
        <v>3.87192966377145E-2</v>
      </c>
      <c r="M875" s="17"/>
      <c r="N875" s="17">
        <v>6.5663613247743696E-2</v>
      </c>
      <c r="O875" s="17">
        <v>0.12331463315037799</v>
      </c>
      <c r="P875" s="17">
        <v>0.19518886418989301</v>
      </c>
      <c r="Q875" s="17">
        <v>0.23898803485961001</v>
      </c>
      <c r="R875" s="17"/>
      <c r="S875" s="17">
        <v>9.5790030634557696E-2</v>
      </c>
      <c r="T875" s="17">
        <v>4.5756094112112101E-2</v>
      </c>
      <c r="U875" s="17">
        <v>7.2684756189420496E-2</v>
      </c>
      <c r="V875" s="17">
        <v>4.8299166700922498E-2</v>
      </c>
      <c r="W875" s="17">
        <v>5.6011697954713703E-2</v>
      </c>
      <c r="X875" s="17">
        <v>8.6933943253685905E-2</v>
      </c>
      <c r="Y875" s="17">
        <v>0.14041722255623901</v>
      </c>
      <c r="Z875" s="17"/>
      <c r="AA875" s="17">
        <v>7.90018292825201E-2</v>
      </c>
      <c r="AB875" s="17">
        <v>8.6207877679771398E-3</v>
      </c>
      <c r="AC875" s="17"/>
      <c r="AD875" s="17">
        <v>2.3050763537761001E-2</v>
      </c>
      <c r="AE875" s="17">
        <v>5.6399080798898098E-2</v>
      </c>
      <c r="AF875" s="17">
        <v>7.7186479707575001E-2</v>
      </c>
      <c r="AG875" s="17"/>
      <c r="AH875" s="17">
        <v>9.4490924139566904E-2</v>
      </c>
      <c r="AI875" s="17">
        <v>7.2191314606106102E-2</v>
      </c>
      <c r="AJ875" s="17"/>
      <c r="AK875" s="17">
        <v>5.1011384854461099E-2</v>
      </c>
      <c r="AL875" s="17">
        <v>8.7336592638460303E-2</v>
      </c>
      <c r="AM875" s="17"/>
      <c r="AN875" s="17">
        <v>7.2809633568722595E-2</v>
      </c>
      <c r="AO875" s="17">
        <v>0.23898803485961001</v>
      </c>
      <c r="AP875" s="17"/>
      <c r="AQ875" s="17">
        <v>5.9396260111821399E-2</v>
      </c>
      <c r="AR875" s="17">
        <v>7.9703918104901197E-2</v>
      </c>
      <c r="AS875" s="17"/>
      <c r="AT875" s="17">
        <v>1.4907572577463E-2</v>
      </c>
      <c r="AU875" s="17">
        <v>8.8105261187280903E-2</v>
      </c>
      <c r="AV875" s="17">
        <v>7.7378120703600395E-2</v>
      </c>
      <c r="AW875" s="17">
        <v>0.12962543006977201</v>
      </c>
      <c r="AX875" s="17"/>
      <c r="AY875" s="17">
        <v>0.148104458909079</v>
      </c>
      <c r="AZ875" s="17">
        <v>5.6816951217749198E-2</v>
      </c>
      <c r="BA875" s="17"/>
      <c r="BB875" s="17">
        <v>4.8183460945109502E-2</v>
      </c>
      <c r="BC875" s="17">
        <v>7.9386589268667401E-2</v>
      </c>
      <c r="BD875" s="17"/>
      <c r="BE875" s="17">
        <v>0.19028047280274901</v>
      </c>
      <c r="BF875" s="17">
        <v>6.2342109659377497E-2</v>
      </c>
      <c r="BG875" s="17"/>
      <c r="BH875" s="17">
        <v>5.5981861711083603E-2</v>
      </c>
      <c r="BI875" s="17">
        <v>7.5005034280694702E-2</v>
      </c>
      <c r="BJ875" s="17"/>
      <c r="BK875" s="17">
        <v>0.105046783849467</v>
      </c>
      <c r="BL875" s="17">
        <v>7.0500296809113697E-2</v>
      </c>
      <c r="BM875" s="17"/>
      <c r="BN875" s="17">
        <v>7.1565338302714401E-2</v>
      </c>
      <c r="BO875" s="17">
        <v>7.35689983110909E-2</v>
      </c>
      <c r="BP875" s="17"/>
      <c r="BQ875" s="17">
        <v>0.117151802663968</v>
      </c>
      <c r="BR875" s="17">
        <v>7.1004618388463503E-2</v>
      </c>
      <c r="BS875" s="17"/>
      <c r="BT875" s="17">
        <v>0.13315024781511201</v>
      </c>
      <c r="BU875" s="17">
        <v>6.6271293506278306E-2</v>
      </c>
      <c r="BV875" s="17"/>
      <c r="BW875" s="17">
        <v>7.8274682092757203E-2</v>
      </c>
      <c r="BX875" s="17">
        <v>2.02051177932779E-2</v>
      </c>
      <c r="BY875" s="17"/>
      <c r="BZ875" s="17">
        <v>7.8274682092757203E-2</v>
      </c>
      <c r="CA875" s="17">
        <v>2.02051177932779E-2</v>
      </c>
    </row>
    <row r="876" spans="2:79" x14ac:dyDescent="0.25">
      <c r="B876" t="s">
        <v>398</v>
      </c>
      <c r="C876" s="17">
        <v>2.13945704758325E-2</v>
      </c>
      <c r="D876" s="17">
        <v>2.6728636367262799E-3</v>
      </c>
      <c r="E876" s="17">
        <v>2.1822096043776999E-2</v>
      </c>
      <c r="F876" s="17">
        <v>1.26941691864685E-2</v>
      </c>
      <c r="G876" s="17">
        <v>1.7435279110410401E-2</v>
      </c>
      <c r="H876" s="17">
        <v>4.6015882169013797E-2</v>
      </c>
      <c r="I876" s="17">
        <v>2.45843851268031E-2</v>
      </c>
      <c r="J876" s="17">
        <v>3.47536542859299E-2</v>
      </c>
      <c r="K876" s="17">
        <v>1.1175051819444601E-2</v>
      </c>
      <c r="L876" s="17">
        <v>2.4542091617733599E-2</v>
      </c>
      <c r="M876" s="17"/>
      <c r="N876" s="17">
        <v>1.7797002693398001E-2</v>
      </c>
      <c r="O876" s="17">
        <v>3.97235063919038E-2</v>
      </c>
      <c r="P876" s="17">
        <v>9.8534607816874994E-2</v>
      </c>
      <c r="Q876" s="17">
        <v>9.5697341745428793E-2</v>
      </c>
      <c r="R876" s="17"/>
      <c r="S876" s="17">
        <v>1.4692429098552499E-3</v>
      </c>
      <c r="T876" s="17">
        <v>4.9864134613653598E-2</v>
      </c>
      <c r="U876" s="17">
        <v>1.9041269067019199E-2</v>
      </c>
      <c r="V876" s="17">
        <v>1.9792221339983401E-2</v>
      </c>
      <c r="W876" s="17">
        <v>3.1873123491125699E-2</v>
      </c>
      <c r="X876" s="17">
        <v>5.2774181748603002E-2</v>
      </c>
      <c r="Y876" s="17">
        <v>8.0349635040564398E-3</v>
      </c>
      <c r="Z876" s="17"/>
      <c r="AA876" s="17">
        <v>2.32093042325314E-2</v>
      </c>
      <c r="AB876" s="17">
        <v>0</v>
      </c>
      <c r="AC876" s="17"/>
      <c r="AD876" s="17">
        <v>1.36632454287093E-3</v>
      </c>
      <c r="AE876" s="17">
        <v>3.4291253709889703E-2</v>
      </c>
      <c r="AF876" s="17">
        <v>2.0189565154526599E-2</v>
      </c>
      <c r="AG876" s="17"/>
      <c r="AH876" s="17">
        <v>2.7709561637962999E-2</v>
      </c>
      <c r="AI876" s="17">
        <v>2.10012628538402E-2</v>
      </c>
      <c r="AJ876" s="17"/>
      <c r="AK876" s="17">
        <v>1.0101806745963201E-2</v>
      </c>
      <c r="AL876" s="17">
        <v>2.8343701774654801E-2</v>
      </c>
      <c r="AM876" s="17"/>
      <c r="AN876" s="17">
        <v>2.1085169274188201E-2</v>
      </c>
      <c r="AO876" s="17">
        <v>9.5697341745428793E-2</v>
      </c>
      <c r="AP876" s="17"/>
      <c r="AQ876" s="17">
        <v>3.5593417453794497E-2</v>
      </c>
      <c r="AR876" s="17">
        <v>1.5146991600853E-2</v>
      </c>
      <c r="AS876" s="17"/>
      <c r="AT876" s="17">
        <v>1.1279468457298301E-2</v>
      </c>
      <c r="AU876" s="17">
        <v>2.0320873052191001E-2</v>
      </c>
      <c r="AV876" s="17">
        <v>1.91983070293648E-2</v>
      </c>
      <c r="AW876" s="17">
        <v>8.3782660872159007E-2</v>
      </c>
      <c r="AX876" s="17"/>
      <c r="AY876" s="17">
        <v>3.5354862600775798E-2</v>
      </c>
      <c r="AZ876" s="17">
        <v>1.8273058294161398E-2</v>
      </c>
      <c r="BA876" s="17"/>
      <c r="BB876" s="17">
        <v>2.0012634698378801E-2</v>
      </c>
      <c r="BC876" s="17">
        <v>2.1716871870188999E-2</v>
      </c>
      <c r="BD876" s="17"/>
      <c r="BE876" s="17">
        <v>8.9494681464339105E-3</v>
      </c>
      <c r="BF876" s="17">
        <v>2.2583501445968698E-2</v>
      </c>
      <c r="BG876" s="17"/>
      <c r="BH876" s="17">
        <v>5.3765324393333799E-2</v>
      </c>
      <c r="BI876" s="17">
        <v>1.8610978096816701E-2</v>
      </c>
      <c r="BJ876" s="17"/>
      <c r="BK876" s="17">
        <v>2.04991655922723E-2</v>
      </c>
      <c r="BL876" s="17">
        <v>2.14796731084291E-2</v>
      </c>
      <c r="BM876" s="17"/>
      <c r="BN876" s="17">
        <v>5.7332303110502296E-3</v>
      </c>
      <c r="BO876" s="17">
        <v>2.1963683593773601E-2</v>
      </c>
      <c r="BP876" s="17"/>
      <c r="BQ876" s="17">
        <v>3.7216249912256097E-2</v>
      </c>
      <c r="BR876" s="17">
        <v>2.0490597061250101E-2</v>
      </c>
      <c r="BS876" s="17"/>
      <c r="BT876" s="17">
        <v>1.9685617041578601E-2</v>
      </c>
      <c r="BU876" s="17">
        <v>2.16016293035865E-2</v>
      </c>
      <c r="BV876" s="17"/>
      <c r="BW876" s="17">
        <v>2.2879458387176001E-2</v>
      </c>
      <c r="BX876" s="17">
        <v>4.8250496229700901E-3</v>
      </c>
      <c r="BY876" s="17"/>
      <c r="BZ876" s="17">
        <v>2.2879458387176001E-2</v>
      </c>
      <c r="CA876" s="17">
        <v>4.8250496229700901E-3</v>
      </c>
    </row>
    <row r="877" spans="2:79" x14ac:dyDescent="0.25">
      <c r="B877" t="s">
        <v>399</v>
      </c>
      <c r="C877" s="17">
        <v>1.3786458582376E-2</v>
      </c>
      <c r="D877" s="17">
        <v>1.43624380147505E-3</v>
      </c>
      <c r="E877" s="17">
        <v>4.4102440234663698E-2</v>
      </c>
      <c r="F877" s="17">
        <v>8.7115270173421695E-3</v>
      </c>
      <c r="G877" s="17">
        <v>2.81829920286185E-2</v>
      </c>
      <c r="H877" s="17">
        <v>0</v>
      </c>
      <c r="I877" s="17">
        <v>9.7939377062231294E-3</v>
      </c>
      <c r="J877" s="17">
        <v>2.4804745606385801E-3</v>
      </c>
      <c r="K877" s="17">
        <v>5.4377270703336603E-2</v>
      </c>
      <c r="L877" s="17">
        <v>8.9765599865888005E-3</v>
      </c>
      <c r="M877" s="17"/>
      <c r="N877" s="17">
        <v>1.46744093099016E-2</v>
      </c>
      <c r="O877" s="17">
        <v>6.0438704003692697E-3</v>
      </c>
      <c r="P877" s="17">
        <v>1.4673616824041999E-3</v>
      </c>
      <c r="Q877" s="17">
        <v>3.0547373284837899E-2</v>
      </c>
      <c r="R877" s="17"/>
      <c r="S877" s="17">
        <v>9.2439793885500695E-4</v>
      </c>
      <c r="T877" s="17">
        <v>4.4998278968405199E-2</v>
      </c>
      <c r="U877" s="17">
        <v>0</v>
      </c>
      <c r="V877" s="17">
        <v>1.85600227967553E-2</v>
      </c>
      <c r="W877" s="17">
        <v>4.09264204146438E-5</v>
      </c>
      <c r="X877" s="17">
        <v>2.03778437274168E-2</v>
      </c>
      <c r="Y877" s="17">
        <v>2.7440933057526402E-3</v>
      </c>
      <c r="Z877" s="17"/>
      <c r="AA877" s="17">
        <v>1.4955855827486901E-2</v>
      </c>
      <c r="AB877" s="17">
        <v>0</v>
      </c>
      <c r="AC877" s="17"/>
      <c r="AD877" s="17">
        <v>0</v>
      </c>
      <c r="AE877" s="17">
        <v>2.0421663055861902E-2</v>
      </c>
      <c r="AF877" s="17">
        <v>1.3377387165909501E-2</v>
      </c>
      <c r="AG877" s="17"/>
      <c r="AH877" s="17">
        <v>8.9354006463871405E-4</v>
      </c>
      <c r="AI877" s="17">
        <v>1.4589449907709899E-2</v>
      </c>
      <c r="AJ877" s="17"/>
      <c r="AK877" s="17">
        <v>2.0744318323329999E-2</v>
      </c>
      <c r="AL877" s="17">
        <v>9.5048600246384306E-3</v>
      </c>
      <c r="AM877" s="17"/>
      <c r="AN877" s="17">
        <v>1.37166651270177E-2</v>
      </c>
      <c r="AO877" s="17">
        <v>3.0547373284837899E-2</v>
      </c>
      <c r="AP877" s="17"/>
      <c r="AQ877" s="17">
        <v>2.4116514856505001E-2</v>
      </c>
      <c r="AR877" s="17">
        <v>9.2411711054585493E-3</v>
      </c>
      <c r="AS877" s="17"/>
      <c r="AT877" s="17">
        <v>6.7472355443590603E-3</v>
      </c>
      <c r="AU877" s="17">
        <v>2.3681593261273799E-2</v>
      </c>
      <c r="AV877" s="17">
        <v>7.0556865897068999E-3</v>
      </c>
      <c r="AW877" s="17">
        <v>3.7283598672019102E-3</v>
      </c>
      <c r="AX877" s="17"/>
      <c r="AY877" s="17">
        <v>2.9167841754422202E-2</v>
      </c>
      <c r="AZ877" s="17">
        <v>1.0347191372723099E-2</v>
      </c>
      <c r="BA877" s="17"/>
      <c r="BB877" s="17">
        <v>1.2512715134506301E-2</v>
      </c>
      <c r="BC877" s="17">
        <v>1.40832232010683E-2</v>
      </c>
      <c r="BD877" s="17"/>
      <c r="BE877" s="17">
        <v>3.18958436905444E-2</v>
      </c>
      <c r="BF877" s="17">
        <v>1.2056395764462101E-2</v>
      </c>
      <c r="BG877" s="17"/>
      <c r="BH877" s="17">
        <v>5.3238155305212901E-4</v>
      </c>
      <c r="BI877" s="17">
        <v>1.49261894611729E-2</v>
      </c>
      <c r="BJ877" s="17"/>
      <c r="BK877" s="17">
        <v>2.2054762962890398E-3</v>
      </c>
      <c r="BL877" s="17">
        <v>1.48871584989115E-2</v>
      </c>
      <c r="BM877" s="17"/>
      <c r="BN877" s="17">
        <v>4.4405808839379597E-3</v>
      </c>
      <c r="BO877" s="17">
        <v>1.41260758527303E-2</v>
      </c>
      <c r="BP877" s="17"/>
      <c r="BQ877" s="17">
        <v>7.66457459163159E-4</v>
      </c>
      <c r="BR877" s="17">
        <v>1.45303577948781E-2</v>
      </c>
      <c r="BS877" s="17"/>
      <c r="BT877" s="17">
        <v>2.37051698863175E-2</v>
      </c>
      <c r="BU877" s="17">
        <v>1.25846957407097E-2</v>
      </c>
      <c r="BV877" s="17"/>
      <c r="BW877" s="17">
        <v>1.4883915082844999E-2</v>
      </c>
      <c r="BX877" s="17">
        <v>1.54019525790824E-3</v>
      </c>
      <c r="BY877" s="17"/>
      <c r="BZ877" s="17">
        <v>1.4883915082844999E-2</v>
      </c>
      <c r="CA877" s="17">
        <v>1.54019525790824E-3</v>
      </c>
    </row>
    <row r="878" spans="2:79" x14ac:dyDescent="0.25">
      <c r="B878" t="s">
        <v>103</v>
      </c>
      <c r="C878" s="17">
        <v>0.151434690396473</v>
      </c>
      <c r="D878" s="17">
        <v>0.16844663022474199</v>
      </c>
      <c r="E878" s="17">
        <v>0.138299392995335</v>
      </c>
      <c r="F878" s="17">
        <v>0.12470618124474001</v>
      </c>
      <c r="G878" s="17">
        <v>0.15137400176139901</v>
      </c>
      <c r="H878" s="17">
        <v>0.23881237684852399</v>
      </c>
      <c r="I878" s="17">
        <v>5.8645429304368897E-2</v>
      </c>
      <c r="J878" s="17">
        <v>7.5887706958007298E-2</v>
      </c>
      <c r="K878" s="17">
        <v>0.233793923390341</v>
      </c>
      <c r="L878" s="17">
        <v>0.209623980072281</v>
      </c>
      <c r="M878" s="17"/>
      <c r="N878" s="17">
        <v>0.154156610434553</v>
      </c>
      <c r="O878" s="17">
        <v>0.13477027771192701</v>
      </c>
      <c r="P878" s="17">
        <v>9.8799992246524804E-2</v>
      </c>
      <c r="Q878" s="17">
        <v>0.12619592350125899</v>
      </c>
      <c r="R878" s="17"/>
      <c r="S878" s="17">
        <v>0.113239819469016</v>
      </c>
      <c r="T878" s="17">
        <v>0.14208606786763001</v>
      </c>
      <c r="U878" s="17">
        <v>0.112520895988637</v>
      </c>
      <c r="V878" s="17">
        <v>0.15212186693226401</v>
      </c>
      <c r="W878" s="17">
        <v>0.103762868051784</v>
      </c>
      <c r="X878" s="17">
        <v>7.6320450821168298E-2</v>
      </c>
      <c r="Y878" s="17">
        <v>0.20820014552730501</v>
      </c>
      <c r="Z878" s="17"/>
      <c r="AA878" s="17">
        <v>0.147765375952948</v>
      </c>
      <c r="AB878" s="17">
        <v>0.19469360161152599</v>
      </c>
      <c r="AC878" s="17"/>
      <c r="AD878" s="17">
        <v>0.31645981546320201</v>
      </c>
      <c r="AE878" s="17">
        <v>0.10223227811666701</v>
      </c>
      <c r="AF878" s="17">
        <v>0.15289486378131101</v>
      </c>
      <c r="AG878" s="17"/>
      <c r="AH878" s="17">
        <v>7.1224780934787804E-2</v>
      </c>
      <c r="AI878" s="17">
        <v>0.156430290222451</v>
      </c>
      <c r="AJ878" s="17"/>
      <c r="AK878" s="17">
        <v>0.217822645567678</v>
      </c>
      <c r="AL878" s="17">
        <v>0.11058210300683401</v>
      </c>
      <c r="AM878" s="17"/>
      <c r="AN878" s="17">
        <v>0.15153978613747901</v>
      </c>
      <c r="AO878" s="17">
        <v>0.12619592350125899</v>
      </c>
      <c r="AP878" s="17"/>
      <c r="AQ878" s="17">
        <v>0.12325116633245201</v>
      </c>
      <c r="AR878" s="17">
        <v>0.163835612093717</v>
      </c>
      <c r="AS878" s="17"/>
      <c r="AT878" s="17">
        <v>0.27395167274778898</v>
      </c>
      <c r="AU878" s="17">
        <v>0.16193788703772799</v>
      </c>
      <c r="AV878" s="17">
        <v>0.100754910217807</v>
      </c>
      <c r="AW878" s="17">
        <v>7.0005880701292603E-3</v>
      </c>
      <c r="AX878" s="17"/>
      <c r="AY878" s="17">
        <v>0.127781305765405</v>
      </c>
      <c r="AZ878" s="17">
        <v>0.156723571718069</v>
      </c>
      <c r="BA878" s="17"/>
      <c r="BB878" s="17">
        <v>0.118528301842744</v>
      </c>
      <c r="BC878" s="17">
        <v>0.15909094577479799</v>
      </c>
      <c r="BD878" s="17"/>
      <c r="BE878" s="17">
        <v>8.5152974268736498E-2</v>
      </c>
      <c r="BF878" s="17">
        <v>0.15776685086990599</v>
      </c>
      <c r="BG878" s="17"/>
      <c r="BH878" s="17">
        <v>0.12484297568053</v>
      </c>
      <c r="BI878" s="17">
        <v>0.15372133761565501</v>
      </c>
      <c r="BJ878" s="17"/>
      <c r="BK878" s="17">
        <v>0.14814411017824899</v>
      </c>
      <c r="BL878" s="17">
        <v>0.15174743946059199</v>
      </c>
      <c r="BM878" s="17"/>
      <c r="BN878" s="17">
        <v>0.119679280440594</v>
      </c>
      <c r="BO878" s="17">
        <v>0.15258864147481899</v>
      </c>
      <c r="BP878" s="17"/>
      <c r="BQ878" s="17">
        <v>0.12175570141790799</v>
      </c>
      <c r="BR878" s="17">
        <v>0.15313040273321399</v>
      </c>
      <c r="BS878" s="17"/>
      <c r="BT878" s="17">
        <v>0.141532493741403</v>
      </c>
      <c r="BU878" s="17">
        <v>0.15263445230366801</v>
      </c>
      <c r="BV878" s="17"/>
      <c r="BW878" s="17">
        <v>0.147929491506408</v>
      </c>
      <c r="BX878" s="17">
        <v>0.19054839430549</v>
      </c>
      <c r="BY878" s="17"/>
      <c r="BZ878" s="17">
        <v>0.147929491506408</v>
      </c>
      <c r="CA878" s="17">
        <v>0.19054839430549</v>
      </c>
    </row>
    <row r="879" spans="2:79" x14ac:dyDescent="0.25">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c r="AQ879" s="17"/>
      <c r="AR879" s="17"/>
      <c r="AS879" s="17"/>
      <c r="AT879" s="17"/>
      <c r="AU879" s="17"/>
      <c r="AV879" s="17"/>
      <c r="AW879" s="17"/>
      <c r="AX879" s="17"/>
      <c r="AY879" s="17"/>
      <c r="AZ879" s="17"/>
      <c r="BA879" s="17"/>
      <c r="BB879" s="17"/>
      <c r="BC879" s="17"/>
      <c r="BD879" s="17"/>
      <c r="BE879" s="17"/>
      <c r="BF879" s="17"/>
      <c r="BG879" s="17"/>
      <c r="BH879" s="17"/>
      <c r="BI879" s="17"/>
      <c r="BJ879" s="17"/>
      <c r="BK879" s="17"/>
      <c r="BL879" s="17"/>
      <c r="BM879" s="17"/>
      <c r="BN879" s="17"/>
      <c r="BO879" s="17"/>
      <c r="BP879" s="17"/>
      <c r="BQ879" s="17"/>
      <c r="BR879" s="17"/>
      <c r="BS879" s="17"/>
      <c r="BT879" s="17"/>
      <c r="BU879" s="17"/>
      <c r="BV879" s="17"/>
      <c r="BW879" s="17"/>
      <c r="BX879" s="17"/>
      <c r="BY879" s="17"/>
      <c r="BZ879" s="17"/>
      <c r="CA879" s="17"/>
    </row>
    <row r="880" spans="2:79" x14ac:dyDescent="0.25">
      <c r="B880" s="6" t="s">
        <v>401</v>
      </c>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c r="AD880" s="17"/>
      <c r="AE880" s="17"/>
      <c r="AF880" s="17"/>
      <c r="AG880" s="17"/>
      <c r="AH880" s="17"/>
      <c r="AI880" s="17"/>
      <c r="AJ880" s="17"/>
      <c r="AK880" s="17"/>
      <c r="AL880" s="17"/>
      <c r="AM880" s="17"/>
      <c r="AN880" s="17"/>
      <c r="AO880" s="17"/>
      <c r="AP880" s="17"/>
      <c r="AQ880" s="17"/>
      <c r="AR880" s="17"/>
      <c r="AS880" s="17"/>
      <c r="AT880" s="17"/>
      <c r="AU880" s="17"/>
      <c r="AV880" s="17"/>
      <c r="AW880" s="17"/>
      <c r="AX880" s="17"/>
      <c r="AY880" s="17"/>
      <c r="AZ880" s="17"/>
      <c r="BA880" s="17"/>
      <c r="BB880" s="17"/>
      <c r="BC880" s="17"/>
      <c r="BD880" s="17"/>
      <c r="BE880" s="17"/>
      <c r="BF880" s="17"/>
      <c r="BG880" s="17"/>
      <c r="BH880" s="17"/>
      <c r="BI880" s="17"/>
      <c r="BJ880" s="17"/>
      <c r="BK880" s="17"/>
      <c r="BL880" s="17"/>
      <c r="BM880" s="17"/>
      <c r="BN880" s="17"/>
      <c r="BO880" s="17"/>
      <c r="BP880" s="17"/>
      <c r="BQ880" s="17"/>
      <c r="BR880" s="17"/>
      <c r="BS880" s="17"/>
      <c r="BT880" s="17"/>
      <c r="BU880" s="17"/>
      <c r="BV880" s="17"/>
      <c r="BW880" s="17"/>
      <c r="BX880" s="17"/>
      <c r="BY880" s="17"/>
      <c r="BZ880" s="17"/>
      <c r="CA880" s="17"/>
    </row>
    <row r="881" spans="2:79" x14ac:dyDescent="0.25">
      <c r="B881" s="24" t="s">
        <v>703</v>
      </c>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c r="AD881" s="17"/>
      <c r="AE881" s="17"/>
      <c r="AF881" s="17"/>
      <c r="AG881" s="17"/>
      <c r="AH881" s="17"/>
      <c r="AI881" s="17"/>
      <c r="AJ881" s="17"/>
      <c r="AK881" s="17"/>
      <c r="AL881" s="17"/>
      <c r="AM881" s="17"/>
      <c r="AN881" s="17"/>
      <c r="AO881" s="17"/>
      <c r="AP881" s="17"/>
      <c r="AQ881" s="17"/>
      <c r="AR881" s="17"/>
      <c r="AS881" s="17"/>
      <c r="AT881" s="17"/>
      <c r="AU881" s="17"/>
      <c r="AV881" s="17"/>
      <c r="AW881" s="17"/>
      <c r="AX881" s="17"/>
      <c r="AY881" s="17"/>
      <c r="AZ881" s="17"/>
      <c r="BA881" s="17"/>
      <c r="BB881" s="17"/>
      <c r="BC881" s="17"/>
      <c r="BD881" s="17"/>
      <c r="BE881" s="17"/>
      <c r="BF881" s="17"/>
      <c r="BG881" s="17"/>
      <c r="BH881" s="17"/>
      <c r="BI881" s="17"/>
      <c r="BJ881" s="17"/>
      <c r="BK881" s="17"/>
      <c r="BL881" s="17"/>
      <c r="BM881" s="17"/>
      <c r="BN881" s="17"/>
      <c r="BO881" s="17"/>
      <c r="BP881" s="17"/>
      <c r="BQ881" s="17"/>
      <c r="BR881" s="17"/>
      <c r="BS881" s="17"/>
      <c r="BT881" s="17"/>
      <c r="BU881" s="17"/>
      <c r="BV881" s="17"/>
      <c r="BW881" s="17"/>
      <c r="BX881" s="17"/>
      <c r="BY881" s="17"/>
      <c r="BZ881" s="17"/>
      <c r="CA881" s="17"/>
    </row>
    <row r="882" spans="2:79" x14ac:dyDescent="0.25">
      <c r="B882" t="s">
        <v>395</v>
      </c>
      <c r="C882" s="17">
        <v>0.121327369496685</v>
      </c>
      <c r="D882" s="17">
        <v>3.2452652300268502E-3</v>
      </c>
      <c r="E882" s="17">
        <v>4.9052262974824401E-2</v>
      </c>
      <c r="F882" s="17">
        <v>5.3426501070116698E-2</v>
      </c>
      <c r="G882" s="17">
        <v>2.3886523176936E-2</v>
      </c>
      <c r="H882" s="17">
        <v>2.2177470145086E-2</v>
      </c>
      <c r="I882" s="17">
        <v>3.3582646590177803E-2</v>
      </c>
      <c r="J882" s="17">
        <v>0.106138314563366</v>
      </c>
      <c r="K882" s="17">
        <v>0</v>
      </c>
      <c r="L882" s="17">
        <v>0.37203769342983001</v>
      </c>
      <c r="M882" s="17"/>
      <c r="N882" s="17">
        <v>0.13596187765627499</v>
      </c>
      <c r="O882" s="17">
        <v>4.2594522038125297E-2</v>
      </c>
      <c r="P882" s="17">
        <v>6.8280241920797404E-3</v>
      </c>
      <c r="Q882" s="17">
        <v>4.3347043697205302E-3</v>
      </c>
      <c r="R882" s="17"/>
      <c r="S882" s="17">
        <v>0.12038468769574</v>
      </c>
      <c r="T882" s="17">
        <v>0.10298804296630901</v>
      </c>
      <c r="U882" s="17">
        <v>2.1336300078646699E-2</v>
      </c>
      <c r="V882" s="17">
        <v>0.19722946866076199</v>
      </c>
      <c r="W882" s="17">
        <v>0.17711308451234101</v>
      </c>
      <c r="X882" s="17">
        <v>1.7587563572646299E-2</v>
      </c>
      <c r="Y882" s="17">
        <v>7.0718471493198501E-2</v>
      </c>
      <c r="Z882" s="17"/>
      <c r="AA882" s="17">
        <v>5.1951628406065403E-2</v>
      </c>
      <c r="AB882" s="17">
        <v>0.60902884692246095</v>
      </c>
      <c r="AC882" s="17"/>
      <c r="AD882" s="17">
        <v>4.8660379143341898E-2</v>
      </c>
      <c r="AE882" s="17">
        <v>4.0052930570744598E-2</v>
      </c>
      <c r="AF882" s="17">
        <v>0.35430594820257799</v>
      </c>
      <c r="AG882" s="17"/>
      <c r="AH882" s="17">
        <v>1.9329896834248999E-4</v>
      </c>
      <c r="AI882" s="17">
        <v>0.15492653089455899</v>
      </c>
      <c r="AJ882" s="17"/>
      <c r="AK882" s="17">
        <v>0.109281893571002</v>
      </c>
      <c r="AL882" s="17">
        <v>0.128067914108773</v>
      </c>
      <c r="AM882" s="17"/>
      <c r="AN882" s="17">
        <v>0.12214928003059</v>
      </c>
      <c r="AO882" s="17">
        <v>4.3347043697205302E-3</v>
      </c>
      <c r="AP882" s="17"/>
      <c r="AQ882" s="17">
        <v>7.5246716153196905E-2</v>
      </c>
      <c r="AR882" s="17">
        <v>0.14634762890202099</v>
      </c>
      <c r="AS882" s="17"/>
      <c r="AT882" s="17">
        <v>0.38199064030695601</v>
      </c>
      <c r="AU882" s="17">
        <v>0.132750065144395</v>
      </c>
      <c r="AV882" s="17">
        <v>3.5055582427156402E-2</v>
      </c>
      <c r="AW882" s="17">
        <v>5.6961460432635705E-4</v>
      </c>
      <c r="AX882" s="17"/>
      <c r="AY882" s="17">
        <v>6.3182679461342706E-2</v>
      </c>
      <c r="AZ882" s="17">
        <v>0.13774348964948499</v>
      </c>
      <c r="BA882" s="17"/>
      <c r="BB882" s="17">
        <v>7.4551262142531896E-2</v>
      </c>
      <c r="BC882" s="17">
        <v>0.130197582464218</v>
      </c>
      <c r="BD882" s="17"/>
      <c r="BE882" s="17">
        <v>3.9177363680259397E-2</v>
      </c>
      <c r="BF882" s="17">
        <v>0.129387287759342</v>
      </c>
      <c r="BG882" s="17"/>
      <c r="BH882" s="17">
        <v>0.13785027128679</v>
      </c>
      <c r="BI882" s="17">
        <v>0.119394411136641</v>
      </c>
      <c r="BJ882" s="17"/>
      <c r="BK882" s="17">
        <v>6.3286948778979099E-2</v>
      </c>
      <c r="BL882" s="17">
        <v>0.12707830935978601</v>
      </c>
      <c r="BM882" s="17"/>
      <c r="BN882" s="17">
        <v>2.7237979107435701E-4</v>
      </c>
      <c r="BO882" s="17">
        <v>0.12572512019549301</v>
      </c>
      <c r="BP882" s="17"/>
      <c r="BQ882" s="17">
        <v>3.9360238443283797E-2</v>
      </c>
      <c r="BR882" s="17">
        <v>0.12591886198060301</v>
      </c>
      <c r="BS882" s="17"/>
      <c r="BT882" s="17">
        <v>8.5992607457109099E-2</v>
      </c>
      <c r="BU882" s="17">
        <v>0.125366991345113</v>
      </c>
      <c r="BV882" s="17"/>
      <c r="BW882" s="17">
        <v>5.2331421991177698E-2</v>
      </c>
      <c r="BX882" s="17">
        <v>0.57755172547761702</v>
      </c>
      <c r="BY882" s="17"/>
      <c r="BZ882" s="17">
        <v>5.2331421991177698E-2</v>
      </c>
      <c r="CA882" s="17">
        <v>0.57755172547761702</v>
      </c>
    </row>
    <row r="883" spans="2:79" x14ac:dyDescent="0.25">
      <c r="B883" t="s">
        <v>146</v>
      </c>
      <c r="C883" s="17">
        <v>0.36737226213693203</v>
      </c>
      <c r="D883" s="17">
        <v>0.366636841784726</v>
      </c>
      <c r="E883" s="17">
        <v>0.54281426915430497</v>
      </c>
      <c r="F883" s="17">
        <v>0.44234888485525697</v>
      </c>
      <c r="G883" s="17">
        <v>0.46022328028668102</v>
      </c>
      <c r="H883" s="17">
        <v>0.36631485685964199</v>
      </c>
      <c r="I883" s="17">
        <v>0.34577538909032002</v>
      </c>
      <c r="J883" s="17">
        <v>0.38089894936374002</v>
      </c>
      <c r="K883" s="17">
        <v>8.0054582217510606E-2</v>
      </c>
      <c r="L883" s="17">
        <v>0.27008728923692699</v>
      </c>
      <c r="M883" s="17"/>
      <c r="N883" s="17">
        <v>0.374671325670558</v>
      </c>
      <c r="O883" s="17">
        <v>0.34791707665042299</v>
      </c>
      <c r="P883" s="17">
        <v>0.25469104973149198</v>
      </c>
      <c r="Q883" s="17">
        <v>0.19456693313642801</v>
      </c>
      <c r="R883" s="17"/>
      <c r="S883" s="17">
        <v>0.36324738354496899</v>
      </c>
      <c r="T883" s="17">
        <v>0.33982807393384701</v>
      </c>
      <c r="U883" s="17">
        <v>0.44830375664984501</v>
      </c>
      <c r="V883" s="17">
        <v>0.38114957949006401</v>
      </c>
      <c r="W883" s="17">
        <v>0.440616780369948</v>
      </c>
      <c r="X883" s="17">
        <v>0.317676139705523</v>
      </c>
      <c r="Y883" s="17">
        <v>0.42893029135023703</v>
      </c>
      <c r="Z883" s="17"/>
      <c r="AA883" s="17">
        <v>0.39682862216542197</v>
      </c>
      <c r="AB883" s="17">
        <v>0.160298289597814</v>
      </c>
      <c r="AC883" s="17"/>
      <c r="AD883" s="17">
        <v>0.349034785884064</v>
      </c>
      <c r="AE883" s="17">
        <v>0.51305686994740296</v>
      </c>
      <c r="AF883" s="17">
        <v>0.29882897282309301</v>
      </c>
      <c r="AG883" s="17"/>
      <c r="AH883" s="17">
        <v>0.41398391060579798</v>
      </c>
      <c r="AI883" s="17">
        <v>0.35444351060488499</v>
      </c>
      <c r="AJ883" s="17"/>
      <c r="AK883" s="17">
        <v>0.35973740014920402</v>
      </c>
      <c r="AL883" s="17">
        <v>0.37164466516632899</v>
      </c>
      <c r="AM883" s="17"/>
      <c r="AN883" s="17">
        <v>0.36858627431510099</v>
      </c>
      <c r="AO883" s="17">
        <v>0.19456693313642801</v>
      </c>
      <c r="AP883" s="17"/>
      <c r="AQ883" s="17">
        <v>0.350371138136649</v>
      </c>
      <c r="AR883" s="17">
        <v>0.37660330600904601</v>
      </c>
      <c r="AS883" s="17"/>
      <c r="AT883" s="17">
        <v>0.173105769493029</v>
      </c>
      <c r="AU883" s="17">
        <v>0.41214137263846901</v>
      </c>
      <c r="AV883" s="17">
        <v>0.40397091347251501</v>
      </c>
      <c r="AW883" s="17">
        <v>0.299159369703411</v>
      </c>
      <c r="AX883" s="17"/>
      <c r="AY883" s="17">
        <v>0.30900224828894002</v>
      </c>
      <c r="AZ883" s="17">
        <v>0.38385199846482099</v>
      </c>
      <c r="BA883" s="17"/>
      <c r="BB883" s="17">
        <v>0.457931829182883</v>
      </c>
      <c r="BC883" s="17">
        <v>0.35024671912501698</v>
      </c>
      <c r="BD883" s="17"/>
      <c r="BE883" s="17">
        <v>0.42392903460486098</v>
      </c>
      <c r="BF883" s="17">
        <v>0.36182335244714098</v>
      </c>
      <c r="BG883" s="17"/>
      <c r="BH883" s="17">
        <v>0.32087941062688502</v>
      </c>
      <c r="BI883" s="17">
        <v>0.37281130348392</v>
      </c>
      <c r="BJ883" s="17"/>
      <c r="BK883" s="17">
        <v>0.38644896601579398</v>
      </c>
      <c r="BL883" s="17">
        <v>0.36548204536322698</v>
      </c>
      <c r="BM883" s="17"/>
      <c r="BN883" s="17">
        <v>0.225282463568763</v>
      </c>
      <c r="BO883" s="17">
        <v>0.372534176672354</v>
      </c>
      <c r="BP883" s="17"/>
      <c r="BQ883" s="17">
        <v>0.32400281852642798</v>
      </c>
      <c r="BR883" s="17">
        <v>0.36980165635642298</v>
      </c>
      <c r="BS883" s="17"/>
      <c r="BT883" s="17">
        <v>0.22558318455658199</v>
      </c>
      <c r="BU883" s="17">
        <v>0.383582198828187</v>
      </c>
      <c r="BV883" s="17"/>
      <c r="BW883" s="17">
        <v>0.39839981678105402</v>
      </c>
      <c r="BX883" s="17">
        <v>0.16220765976593801</v>
      </c>
      <c r="BY883" s="17"/>
      <c r="BZ883" s="17">
        <v>0.39839981678105402</v>
      </c>
      <c r="CA883" s="17">
        <v>0.16220765976593801</v>
      </c>
    </row>
    <row r="884" spans="2:79" x14ac:dyDescent="0.25">
      <c r="B884" t="s">
        <v>396</v>
      </c>
      <c r="C884" s="17">
        <v>0.183841055674026</v>
      </c>
      <c r="D884" s="17">
        <v>0.236312856565533</v>
      </c>
      <c r="E884" s="17">
        <v>0.24496123918982499</v>
      </c>
      <c r="F884" s="17">
        <v>0.245214962455755</v>
      </c>
      <c r="G884" s="17">
        <v>0.10849309881986199</v>
      </c>
      <c r="H884" s="17">
        <v>0.24056550892422801</v>
      </c>
      <c r="I884" s="17">
        <v>0.28808060883654002</v>
      </c>
      <c r="J884" s="17">
        <v>0.15531246634469201</v>
      </c>
      <c r="K884" s="17">
        <v>0.121013874122871</v>
      </c>
      <c r="L884" s="17">
        <v>5.5533659196217597E-2</v>
      </c>
      <c r="M884" s="17"/>
      <c r="N884" s="17">
        <v>0.16821872051794701</v>
      </c>
      <c r="O884" s="17">
        <v>0.25879084995372398</v>
      </c>
      <c r="P884" s="17">
        <v>0.33834571750682002</v>
      </c>
      <c r="Q884" s="17">
        <v>0.33661965258910298</v>
      </c>
      <c r="R884" s="17"/>
      <c r="S884" s="17">
        <v>0.25705170585155102</v>
      </c>
      <c r="T884" s="17">
        <v>0.28147267306783702</v>
      </c>
      <c r="U884" s="17">
        <v>0.23821025968950699</v>
      </c>
      <c r="V884" s="17">
        <v>0.131514372426278</v>
      </c>
      <c r="W884" s="17">
        <v>0.141085179252184</v>
      </c>
      <c r="X884" s="17">
        <v>0.24766348381845399</v>
      </c>
      <c r="Y884" s="17">
        <v>0.15824423661797299</v>
      </c>
      <c r="Z884" s="17"/>
      <c r="AA884" s="17">
        <v>0.209901885198335</v>
      </c>
      <c r="AB884" s="17">
        <v>6.3717399808452604E-4</v>
      </c>
      <c r="AC884" s="17"/>
      <c r="AD884" s="17">
        <v>0.242305958809477</v>
      </c>
      <c r="AE884" s="17">
        <v>0.16083150983045799</v>
      </c>
      <c r="AF884" s="17">
        <v>7.3138137205260703E-2</v>
      </c>
      <c r="AG884" s="17"/>
      <c r="AH884" s="17">
        <v>0.29282019233256501</v>
      </c>
      <c r="AI884" s="17">
        <v>0.15361332877918399</v>
      </c>
      <c r="AJ884" s="17"/>
      <c r="AK884" s="17">
        <v>0.18125512309533801</v>
      </c>
      <c r="AL884" s="17">
        <v>0.18528812127924099</v>
      </c>
      <c r="AM884" s="17"/>
      <c r="AN884" s="17">
        <v>0.18276773763290299</v>
      </c>
      <c r="AO884" s="17">
        <v>0.33661965258910298</v>
      </c>
      <c r="AP884" s="17"/>
      <c r="AQ884" s="17">
        <v>0.21249845584784</v>
      </c>
      <c r="AR884" s="17">
        <v>0.168281042214871</v>
      </c>
      <c r="AS884" s="17"/>
      <c r="AT884" s="17">
        <v>6.1157169811238601E-2</v>
      </c>
      <c r="AU884" s="17">
        <v>0.13829563187733601</v>
      </c>
      <c r="AV884" s="17">
        <v>0.27042104985924798</v>
      </c>
      <c r="AW884" s="17">
        <v>0.20749185180242499</v>
      </c>
      <c r="AX884" s="17"/>
      <c r="AY884" s="17">
        <v>0.27391629901659298</v>
      </c>
      <c r="AZ884" s="17">
        <v>0.15840991111713701</v>
      </c>
      <c r="BA884" s="17"/>
      <c r="BB884" s="17">
        <v>0.22250193263915399</v>
      </c>
      <c r="BC884" s="17">
        <v>0.17645342210967499</v>
      </c>
      <c r="BD884" s="17"/>
      <c r="BE884" s="17">
        <v>0.19661263815851601</v>
      </c>
      <c r="BF884" s="17">
        <v>0.182588007547167</v>
      </c>
      <c r="BG884" s="17"/>
      <c r="BH884" s="17">
        <v>0.18820941910344699</v>
      </c>
      <c r="BI884" s="17">
        <v>0.18333001562078</v>
      </c>
      <c r="BJ884" s="17"/>
      <c r="BK884" s="17">
        <v>0.26599841103525601</v>
      </c>
      <c r="BL884" s="17">
        <v>0.17570048735713001</v>
      </c>
      <c r="BM884" s="17"/>
      <c r="BN884" s="17">
        <v>0.46635470952410701</v>
      </c>
      <c r="BO884" s="17">
        <v>0.173577747885859</v>
      </c>
      <c r="BP884" s="17"/>
      <c r="BQ884" s="17">
        <v>0.35799143983034698</v>
      </c>
      <c r="BR884" s="17">
        <v>0.174085801712481</v>
      </c>
      <c r="BS884" s="17"/>
      <c r="BT884" s="17">
        <v>0.244155824341487</v>
      </c>
      <c r="BU884" s="17">
        <v>0.17694561211566601</v>
      </c>
      <c r="BV884" s="17"/>
      <c r="BW884" s="17">
        <v>0.208848935841637</v>
      </c>
      <c r="BX884" s="17">
        <v>1.84805607984991E-2</v>
      </c>
      <c r="BY884" s="17"/>
      <c r="BZ884" s="17">
        <v>0.208848935841637</v>
      </c>
      <c r="CA884" s="17">
        <v>1.84805607984991E-2</v>
      </c>
    </row>
    <row r="885" spans="2:79" x14ac:dyDescent="0.25">
      <c r="B885" t="s">
        <v>397</v>
      </c>
      <c r="C885" s="17">
        <v>0.11695910964469799</v>
      </c>
      <c r="D885" s="17">
        <v>0.161504301266267</v>
      </c>
      <c r="E885" s="17">
        <v>8.7308410577649306E-2</v>
      </c>
      <c r="F885" s="17">
        <v>8.3629000169628806E-2</v>
      </c>
      <c r="G885" s="17">
        <v>0.197003051022071</v>
      </c>
      <c r="H885" s="17">
        <v>0.126944977840037</v>
      </c>
      <c r="I885" s="17">
        <v>0.14648262644818</v>
      </c>
      <c r="J885" s="17">
        <v>0.191878882790809</v>
      </c>
      <c r="K885" s="17">
        <v>0.33212962273019098</v>
      </c>
      <c r="L885" s="17">
        <v>3.6331821781806301E-2</v>
      </c>
      <c r="M885" s="17"/>
      <c r="N885" s="17">
        <v>0.109585040283254</v>
      </c>
      <c r="O885" s="17">
        <v>0.14113286649503201</v>
      </c>
      <c r="P885" s="17">
        <v>0.22468000814259501</v>
      </c>
      <c r="Q885" s="17">
        <v>0.24151580058588101</v>
      </c>
      <c r="R885" s="17"/>
      <c r="S885" s="17">
        <v>6.7465276412973896E-2</v>
      </c>
      <c r="T885" s="17">
        <v>0.15121531812231301</v>
      </c>
      <c r="U885" s="17">
        <v>0.144808520995103</v>
      </c>
      <c r="V885" s="17">
        <v>9.06929972013545E-2</v>
      </c>
      <c r="W885" s="17">
        <v>8.2622664511077595E-2</v>
      </c>
      <c r="X885" s="17">
        <v>0.241223873664448</v>
      </c>
      <c r="Y885" s="17">
        <v>0.179486317595276</v>
      </c>
      <c r="Z885" s="17"/>
      <c r="AA885" s="17">
        <v>0.132933863762215</v>
      </c>
      <c r="AB885" s="17">
        <v>4.6588867980740497E-3</v>
      </c>
      <c r="AC885" s="17"/>
      <c r="AD885" s="17">
        <v>0.140977439827038</v>
      </c>
      <c r="AE885" s="17">
        <v>0.136638375516976</v>
      </c>
      <c r="AF885" s="17">
        <v>3.7255623743888099E-3</v>
      </c>
      <c r="AG885" s="17"/>
      <c r="AH885" s="17">
        <v>0.12439120983914601</v>
      </c>
      <c r="AI885" s="17">
        <v>0.114897655481809</v>
      </c>
      <c r="AJ885" s="17"/>
      <c r="AK885" s="17">
        <v>0.10523204652727999</v>
      </c>
      <c r="AL885" s="17">
        <v>0.123521473190931</v>
      </c>
      <c r="AM885" s="17"/>
      <c r="AN885" s="17">
        <v>0.11608405943328599</v>
      </c>
      <c r="AO885" s="17">
        <v>0.24151580058588101</v>
      </c>
      <c r="AP885" s="17"/>
      <c r="AQ885" s="17">
        <v>0.15437013492614099</v>
      </c>
      <c r="AR885" s="17">
        <v>9.6646169413924302E-2</v>
      </c>
      <c r="AS885" s="17"/>
      <c r="AT885" s="17">
        <v>5.78252844613968E-2</v>
      </c>
      <c r="AU885" s="17">
        <v>8.4754556713010007E-2</v>
      </c>
      <c r="AV885" s="17">
        <v>0.13323757696015001</v>
      </c>
      <c r="AW885" s="17">
        <v>0.34174328965711998</v>
      </c>
      <c r="AX885" s="17"/>
      <c r="AY885" s="17">
        <v>0.140544835534826</v>
      </c>
      <c r="AZ885" s="17">
        <v>0.110300098996125</v>
      </c>
      <c r="BA885" s="17"/>
      <c r="BB885" s="17">
        <v>8.1479787211342497E-2</v>
      </c>
      <c r="BC885" s="17">
        <v>0.123689060489806</v>
      </c>
      <c r="BD885" s="17"/>
      <c r="BE885" s="17">
        <v>0.234035581802196</v>
      </c>
      <c r="BF885" s="17">
        <v>0.105472478734673</v>
      </c>
      <c r="BG885" s="17"/>
      <c r="BH885" s="17">
        <v>0.106700298251467</v>
      </c>
      <c r="BI885" s="17">
        <v>0.118159253269502</v>
      </c>
      <c r="BJ885" s="17"/>
      <c r="BK885" s="17">
        <v>0.125014395454107</v>
      </c>
      <c r="BL885" s="17">
        <v>0.11616095098738401</v>
      </c>
      <c r="BM885" s="17"/>
      <c r="BN885" s="17">
        <v>6.8356897167165906E-2</v>
      </c>
      <c r="BO885" s="17">
        <v>0.118724756929511</v>
      </c>
      <c r="BP885" s="17"/>
      <c r="BQ885" s="17">
        <v>8.8423077686222207E-2</v>
      </c>
      <c r="BR885" s="17">
        <v>0.11855759155536599</v>
      </c>
      <c r="BS885" s="17"/>
      <c r="BT885" s="17">
        <v>0.15064810507802501</v>
      </c>
      <c r="BU885" s="17">
        <v>0.113107638907421</v>
      </c>
      <c r="BV885" s="17"/>
      <c r="BW885" s="17">
        <v>0.13205092057294601</v>
      </c>
      <c r="BX885" s="17">
        <v>1.71669918427589E-2</v>
      </c>
      <c r="BY885" s="17"/>
      <c r="BZ885" s="17">
        <v>0.13205092057294601</v>
      </c>
      <c r="CA885" s="17">
        <v>1.71669918427589E-2</v>
      </c>
    </row>
    <row r="886" spans="2:79" x14ac:dyDescent="0.25">
      <c r="B886" t="s">
        <v>398</v>
      </c>
      <c r="C886" s="17">
        <v>4.3013004719316197E-2</v>
      </c>
      <c r="D886" s="17">
        <v>5.7001389344390599E-2</v>
      </c>
      <c r="E886" s="17">
        <v>3.05399480282002E-2</v>
      </c>
      <c r="F886" s="17">
        <v>6.4441685361065995E-2</v>
      </c>
      <c r="G886" s="17">
        <v>4.4198687823494301E-2</v>
      </c>
      <c r="H886" s="17">
        <v>1.04279857831335E-2</v>
      </c>
      <c r="I886" s="17">
        <v>5.0427118969050298E-2</v>
      </c>
      <c r="J886" s="17">
        <v>1.1261509926951199E-2</v>
      </c>
      <c r="K886" s="17">
        <v>0.20626680987895099</v>
      </c>
      <c r="L886" s="17">
        <v>2.3040345646832099E-2</v>
      </c>
      <c r="M886" s="17"/>
      <c r="N886" s="17">
        <v>3.8711677716920197E-2</v>
      </c>
      <c r="O886" s="17">
        <v>6.5737809089793903E-2</v>
      </c>
      <c r="P886" s="17">
        <v>7.6833561070589695E-2</v>
      </c>
      <c r="Q886" s="17">
        <v>8.3450952296449596E-2</v>
      </c>
      <c r="R886" s="17"/>
      <c r="S886" s="17">
        <v>2.8573420564696601E-2</v>
      </c>
      <c r="T886" s="17">
        <v>2.6043587274327901E-2</v>
      </c>
      <c r="U886" s="17">
        <v>0.134767834936558</v>
      </c>
      <c r="V886" s="17">
        <v>2.46100611763472E-2</v>
      </c>
      <c r="W886" s="17">
        <v>5.7983708401667798E-2</v>
      </c>
      <c r="X886" s="17">
        <v>8.3247646635232195E-2</v>
      </c>
      <c r="Y886" s="17">
        <v>3.7514380333788497E-2</v>
      </c>
      <c r="Z886" s="17"/>
      <c r="AA886" s="17">
        <v>4.87090031491954E-2</v>
      </c>
      <c r="AB886" s="17">
        <v>2.97095535167937E-3</v>
      </c>
      <c r="AC886" s="17"/>
      <c r="AD886" s="17">
        <v>5.4226191881382099E-2</v>
      </c>
      <c r="AE886" s="17">
        <v>3.2480032693933403E-2</v>
      </c>
      <c r="AF886" s="17">
        <v>3.6179657627978597E-2</v>
      </c>
      <c r="AG886" s="17"/>
      <c r="AH886" s="17">
        <v>5.6850361223417203E-2</v>
      </c>
      <c r="AI886" s="17">
        <v>3.91749138133193E-2</v>
      </c>
      <c r="AJ886" s="17"/>
      <c r="AK886" s="17">
        <v>2.8214752992609601E-2</v>
      </c>
      <c r="AL886" s="17">
        <v>5.1293978967257202E-2</v>
      </c>
      <c r="AM886" s="17"/>
      <c r="AN886" s="17">
        <v>4.2728915327497501E-2</v>
      </c>
      <c r="AO886" s="17">
        <v>8.3450952296449596E-2</v>
      </c>
      <c r="AP886" s="17"/>
      <c r="AQ886" s="17">
        <v>6.0072102785720699E-2</v>
      </c>
      <c r="AR886" s="17">
        <v>3.37504828609358E-2</v>
      </c>
      <c r="AS886" s="17"/>
      <c r="AT886" s="17">
        <v>1.36107078764623E-2</v>
      </c>
      <c r="AU886" s="17">
        <v>6.3631369425884696E-2</v>
      </c>
      <c r="AV886" s="17">
        <v>2.6410931676442099E-2</v>
      </c>
      <c r="AW886" s="17">
        <v>8.5697382113487597E-2</v>
      </c>
      <c r="AX886" s="17"/>
      <c r="AY886" s="17">
        <v>6.9187915244189296E-2</v>
      </c>
      <c r="AZ886" s="17">
        <v>3.5622983792144201E-2</v>
      </c>
      <c r="BA886" s="17"/>
      <c r="BB886" s="17">
        <v>2.1942754825217702E-2</v>
      </c>
      <c r="BC886" s="17">
        <v>4.7007667427708899E-2</v>
      </c>
      <c r="BD886" s="17"/>
      <c r="BE886" s="17">
        <v>4.6013881959620799E-2</v>
      </c>
      <c r="BF886" s="17">
        <v>4.2718582034463701E-2</v>
      </c>
      <c r="BG886" s="17"/>
      <c r="BH886" s="17">
        <v>7.2496052203097294E-2</v>
      </c>
      <c r="BI886" s="17">
        <v>3.9563882777100198E-2</v>
      </c>
      <c r="BJ886" s="17"/>
      <c r="BK886" s="17">
        <v>4.1402175602595598E-2</v>
      </c>
      <c r="BL886" s="17">
        <v>4.3172613854905499E-2</v>
      </c>
      <c r="BM886" s="17"/>
      <c r="BN886" s="17">
        <v>7.8831172727989396E-2</v>
      </c>
      <c r="BO886" s="17">
        <v>4.1711783069772898E-2</v>
      </c>
      <c r="BP886" s="17"/>
      <c r="BQ886" s="17">
        <v>0.181863248324131</v>
      </c>
      <c r="BR886" s="17">
        <v>3.5235132763710701E-2</v>
      </c>
      <c r="BS886" s="17"/>
      <c r="BT886" s="17">
        <v>6.6036478458858697E-2</v>
      </c>
      <c r="BU886" s="17">
        <v>4.0380862257431101E-2</v>
      </c>
      <c r="BV886" s="17"/>
      <c r="BW886" s="17">
        <v>4.8421801989066003E-2</v>
      </c>
      <c r="BX886" s="17">
        <v>7.2482222902313896E-3</v>
      </c>
      <c r="BY886" s="17"/>
      <c r="BZ886" s="17">
        <v>4.8421801989066003E-2</v>
      </c>
      <c r="CA886" s="17">
        <v>7.2482222902313896E-3</v>
      </c>
    </row>
    <row r="887" spans="2:79" x14ac:dyDescent="0.25">
      <c r="B887" t="s">
        <v>399</v>
      </c>
      <c r="C887" s="17">
        <v>1.2695493405443001E-2</v>
      </c>
      <c r="D887" s="17">
        <v>4.4806109250821603E-5</v>
      </c>
      <c r="E887" s="17">
        <v>2.25316627568539E-2</v>
      </c>
      <c r="F887" s="17">
        <v>2.4105856627001301E-5</v>
      </c>
      <c r="G887" s="17">
        <v>6.3195839630674104E-5</v>
      </c>
      <c r="H887" s="17">
        <v>1.21225717246269E-4</v>
      </c>
      <c r="I887" s="17">
        <v>3.4218750521103201E-2</v>
      </c>
      <c r="J887" s="17">
        <v>4.96488688432958E-2</v>
      </c>
      <c r="K887" s="17">
        <v>2.61796496715552E-2</v>
      </c>
      <c r="L887" s="17">
        <v>0</v>
      </c>
      <c r="M887" s="17"/>
      <c r="N887" s="17">
        <v>1.34513030483398E-2</v>
      </c>
      <c r="O887" s="17">
        <v>8.2278116315138393E-3</v>
      </c>
      <c r="P887" s="17">
        <v>3.3872258495104899E-3</v>
      </c>
      <c r="Q887" s="17">
        <v>2.5468733747890399E-2</v>
      </c>
      <c r="R887" s="17"/>
      <c r="S887" s="17">
        <v>2.2833481993453101E-4</v>
      </c>
      <c r="T887" s="17">
        <v>4.8131797801476098E-2</v>
      </c>
      <c r="U887" s="17">
        <v>8.31361041571505E-3</v>
      </c>
      <c r="V887" s="17">
        <v>1.6097437320250499E-2</v>
      </c>
      <c r="W887" s="17">
        <v>1.5143953362831399E-4</v>
      </c>
      <c r="X887" s="17">
        <v>2.5292967023676199E-2</v>
      </c>
      <c r="Y887" s="17">
        <v>1.2484437633663199E-3</v>
      </c>
      <c r="Z887" s="17"/>
      <c r="AA887" s="17">
        <v>1.45014327029054E-2</v>
      </c>
      <c r="AB887" s="17">
        <v>0</v>
      </c>
      <c r="AC887" s="17"/>
      <c r="AD887" s="17">
        <v>1.78608152250622E-2</v>
      </c>
      <c r="AE887" s="17">
        <v>1.1742744243821299E-2</v>
      </c>
      <c r="AF887" s="17">
        <v>0</v>
      </c>
      <c r="AG887" s="17"/>
      <c r="AH887" s="17">
        <v>3.1947928675427797E-2</v>
      </c>
      <c r="AI887" s="17">
        <v>7.3554129712847596E-3</v>
      </c>
      <c r="AJ887" s="17"/>
      <c r="AK887" s="17">
        <v>1.9588932308319301E-2</v>
      </c>
      <c r="AL887" s="17">
        <v>8.8379843504069692E-3</v>
      </c>
      <c r="AM887" s="17"/>
      <c r="AN887" s="17">
        <v>1.2605757345680899E-2</v>
      </c>
      <c r="AO887" s="17">
        <v>2.5468733747890399E-2</v>
      </c>
      <c r="AP887" s="17"/>
      <c r="AQ887" s="17">
        <v>3.3373308937710601E-2</v>
      </c>
      <c r="AR887" s="17">
        <v>1.4681285350589799E-3</v>
      </c>
      <c r="AS887" s="17"/>
      <c r="AT887" s="17">
        <v>6.4458437261250603E-5</v>
      </c>
      <c r="AU887" s="17">
        <v>7.3755372614492899E-3</v>
      </c>
      <c r="AV887" s="17">
        <v>1.62185482026403E-2</v>
      </c>
      <c r="AW887" s="17">
        <v>5.2044091827073001E-2</v>
      </c>
      <c r="AX887" s="17"/>
      <c r="AY887" s="17">
        <v>3.9961811478989702E-2</v>
      </c>
      <c r="AZ887" s="17">
        <v>4.9973329483532702E-3</v>
      </c>
      <c r="BA887" s="17"/>
      <c r="BB887" s="17">
        <v>5.4824363391688005E-4</v>
      </c>
      <c r="BC887" s="17">
        <v>1.49975118588421E-2</v>
      </c>
      <c r="BD887" s="17"/>
      <c r="BE887" s="17">
        <v>9.3757232293919602E-4</v>
      </c>
      <c r="BF887" s="17">
        <v>1.3849088976398E-2</v>
      </c>
      <c r="BG887" s="17"/>
      <c r="BH887" s="17">
        <v>7.5453109155017295E-4</v>
      </c>
      <c r="BI887" s="17">
        <v>1.40924261733558E-2</v>
      </c>
      <c r="BJ887" s="17"/>
      <c r="BK887" s="17">
        <v>7.96336658186563E-4</v>
      </c>
      <c r="BL887" s="17">
        <v>1.3874522330955499E-2</v>
      </c>
      <c r="BM887" s="17"/>
      <c r="BN887" s="17">
        <v>2.0931780922364002E-3</v>
      </c>
      <c r="BO887" s="17">
        <v>1.30806600118838E-2</v>
      </c>
      <c r="BP887" s="17"/>
      <c r="BQ887" s="17">
        <v>1.4713464327192601E-3</v>
      </c>
      <c r="BR887" s="17">
        <v>1.33242281897564E-2</v>
      </c>
      <c r="BS887" s="17"/>
      <c r="BT887" s="17">
        <v>1.04998362324381E-2</v>
      </c>
      <c r="BU887" s="17">
        <v>1.2946510369354999E-2</v>
      </c>
      <c r="BV887" s="17"/>
      <c r="BW887" s="17">
        <v>1.44109162252333E-2</v>
      </c>
      <c r="BX887" s="17">
        <v>1.3525421236832899E-3</v>
      </c>
      <c r="BY887" s="17"/>
      <c r="BZ887" s="17">
        <v>1.44109162252333E-2</v>
      </c>
      <c r="CA887" s="17">
        <v>1.3525421236832899E-3</v>
      </c>
    </row>
    <row r="888" spans="2:79" x14ac:dyDescent="0.25">
      <c r="B888" t="s">
        <v>96</v>
      </c>
      <c r="C888" s="17">
        <v>0.15479170492289901</v>
      </c>
      <c r="D888" s="17">
        <v>0.17525453969980601</v>
      </c>
      <c r="E888" s="17">
        <v>2.2792207318342299E-2</v>
      </c>
      <c r="F888" s="17">
        <v>0.11091486023154901</v>
      </c>
      <c r="G888" s="17">
        <v>0.166132163031325</v>
      </c>
      <c r="H888" s="17">
        <v>0.23344797473062601</v>
      </c>
      <c r="I888" s="17">
        <v>0.10143285954462899</v>
      </c>
      <c r="J888" s="17">
        <v>0.104861008167146</v>
      </c>
      <c r="K888" s="17">
        <v>0.23435546137892099</v>
      </c>
      <c r="L888" s="17">
        <v>0.24296919070838699</v>
      </c>
      <c r="M888" s="17"/>
      <c r="N888" s="17">
        <v>0.15940005510670599</v>
      </c>
      <c r="O888" s="17">
        <v>0.135599064141388</v>
      </c>
      <c r="P888" s="17">
        <v>9.5234413506913598E-2</v>
      </c>
      <c r="Q888" s="17">
        <v>0.114043223274527</v>
      </c>
      <c r="R888" s="17"/>
      <c r="S888" s="17">
        <v>0.16304919111013499</v>
      </c>
      <c r="T888" s="17">
        <v>5.032050683389E-2</v>
      </c>
      <c r="U888" s="17">
        <v>4.2597172346256198E-3</v>
      </c>
      <c r="V888" s="17">
        <v>0.15870608372494399</v>
      </c>
      <c r="W888" s="17">
        <v>0.100427143419153</v>
      </c>
      <c r="X888" s="17">
        <v>6.7308325580020104E-2</v>
      </c>
      <c r="Y888" s="17">
        <v>0.123857858846161</v>
      </c>
      <c r="Z888" s="17"/>
      <c r="AA888" s="17">
        <v>0.14517356461586201</v>
      </c>
      <c r="AB888" s="17">
        <v>0.22240584733188701</v>
      </c>
      <c r="AC888" s="17"/>
      <c r="AD888" s="17">
        <v>0.14693442922963501</v>
      </c>
      <c r="AE888" s="17">
        <v>0.105197537196665</v>
      </c>
      <c r="AF888" s="17">
        <v>0.23382172176669999</v>
      </c>
      <c r="AG888" s="17"/>
      <c r="AH888" s="17">
        <v>7.9813098355303702E-2</v>
      </c>
      <c r="AI888" s="17">
        <v>0.175588647454958</v>
      </c>
      <c r="AJ888" s="17"/>
      <c r="AK888" s="17">
        <v>0.196689851356247</v>
      </c>
      <c r="AL888" s="17">
        <v>0.13134586293706099</v>
      </c>
      <c r="AM888" s="17"/>
      <c r="AN888" s="17">
        <v>0.15507797591493999</v>
      </c>
      <c r="AO888" s="17">
        <v>0.114043223274527</v>
      </c>
      <c r="AP888" s="17"/>
      <c r="AQ888" s="17">
        <v>0.114068143212742</v>
      </c>
      <c r="AR888" s="17">
        <v>0.17690324206414401</v>
      </c>
      <c r="AS888" s="17"/>
      <c r="AT888" s="17">
        <v>0.31224596961365603</v>
      </c>
      <c r="AU888" s="17">
        <v>0.16105146693945499</v>
      </c>
      <c r="AV888" s="17">
        <v>0.11468539740184799</v>
      </c>
      <c r="AW888" s="17">
        <v>1.3294400292156601E-2</v>
      </c>
      <c r="AX888" s="17"/>
      <c r="AY888" s="17">
        <v>0.104204210975119</v>
      </c>
      <c r="AZ888" s="17">
        <v>0.169074185031934</v>
      </c>
      <c r="BA888" s="17"/>
      <c r="BB888" s="17">
        <v>0.141044190364954</v>
      </c>
      <c r="BC888" s="17">
        <v>0.15740803652473301</v>
      </c>
      <c r="BD888" s="17"/>
      <c r="BE888" s="17">
        <v>5.9293927471608401E-2</v>
      </c>
      <c r="BF888" s="17">
        <v>0.16416120250081601</v>
      </c>
      <c r="BG888" s="17"/>
      <c r="BH888" s="17">
        <v>0.17311001743676299</v>
      </c>
      <c r="BI888" s="17">
        <v>0.152648707538701</v>
      </c>
      <c r="BJ888" s="17"/>
      <c r="BK888" s="17">
        <v>0.117052766455081</v>
      </c>
      <c r="BL888" s="17">
        <v>0.15853107074661199</v>
      </c>
      <c r="BM888" s="17"/>
      <c r="BN888" s="17">
        <v>0.15880919912866401</v>
      </c>
      <c r="BO888" s="17">
        <v>0.154645755235126</v>
      </c>
      <c r="BP888" s="17"/>
      <c r="BQ888" s="17">
        <v>6.88783075686879E-3</v>
      </c>
      <c r="BR888" s="17">
        <v>0.16307672744165999</v>
      </c>
      <c r="BS888" s="17"/>
      <c r="BT888" s="17">
        <v>0.2170839638755</v>
      </c>
      <c r="BU888" s="17">
        <v>0.14767018617682601</v>
      </c>
      <c r="BV888" s="17"/>
      <c r="BW888" s="17">
        <v>0.14553618659888601</v>
      </c>
      <c r="BX888" s="17">
        <v>0.21599229770127201</v>
      </c>
      <c r="BY888" s="17"/>
      <c r="BZ888" s="17">
        <v>0.14553618659888601</v>
      </c>
      <c r="CA888" s="17">
        <v>0.21599229770127201</v>
      </c>
    </row>
    <row r="889" spans="2:79" x14ac:dyDescent="0.25">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c r="AK889" s="17"/>
      <c r="AL889" s="17"/>
      <c r="AM889" s="17"/>
      <c r="AN889" s="17"/>
      <c r="AO889" s="17"/>
      <c r="AP889" s="17"/>
      <c r="AQ889" s="17"/>
      <c r="AR889" s="17"/>
      <c r="AS889" s="17"/>
      <c r="AT889" s="17"/>
      <c r="AU889" s="17"/>
      <c r="AV889" s="17"/>
      <c r="AW889" s="17"/>
      <c r="AX889" s="17"/>
      <c r="AY889" s="17"/>
      <c r="AZ889" s="17"/>
      <c r="BA889" s="17"/>
      <c r="BB889" s="17"/>
      <c r="BC889" s="17"/>
      <c r="BD889" s="17"/>
      <c r="BE889" s="17"/>
      <c r="BF889" s="17"/>
      <c r="BG889" s="17"/>
      <c r="BH889" s="17"/>
      <c r="BI889" s="17"/>
      <c r="BJ889" s="17"/>
      <c r="BK889" s="17"/>
      <c r="BL889" s="17"/>
      <c r="BM889" s="17"/>
      <c r="BN889" s="17"/>
      <c r="BO889" s="17"/>
      <c r="BP889" s="17"/>
      <c r="BQ889" s="17"/>
      <c r="BR889" s="17"/>
      <c r="BS889" s="17"/>
      <c r="BT889" s="17"/>
      <c r="BU889" s="17"/>
      <c r="BV889" s="17"/>
      <c r="BW889" s="17"/>
      <c r="BX889" s="17"/>
      <c r="BY889" s="17"/>
      <c r="BZ889" s="17"/>
      <c r="CA889" s="17"/>
    </row>
    <row r="890" spans="2:79" x14ac:dyDescent="0.25">
      <c r="B890" s="6" t="s">
        <v>406</v>
      </c>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c r="AI890" s="17"/>
      <c r="AJ890" s="17"/>
      <c r="AK890" s="17"/>
      <c r="AL890" s="17"/>
      <c r="AM890" s="17"/>
      <c r="AN890" s="17"/>
      <c r="AO890" s="17"/>
      <c r="AP890" s="17"/>
      <c r="AQ890" s="17"/>
      <c r="AR890" s="17"/>
      <c r="AS890" s="17"/>
      <c r="AT890" s="17"/>
      <c r="AU890" s="17"/>
      <c r="AV890" s="17"/>
      <c r="AW890" s="17"/>
      <c r="AX890" s="17"/>
      <c r="AY890" s="17"/>
      <c r="AZ890" s="17"/>
      <c r="BA890" s="17"/>
      <c r="BB890" s="17"/>
      <c r="BC890" s="17"/>
      <c r="BD890" s="17"/>
      <c r="BE890" s="17"/>
      <c r="BF890" s="17"/>
      <c r="BG890" s="17"/>
      <c r="BH890" s="17"/>
      <c r="BI890" s="17"/>
      <c r="BJ890" s="17"/>
      <c r="BK890" s="17"/>
      <c r="BL890" s="17"/>
      <c r="BM890" s="17"/>
      <c r="BN890" s="17"/>
      <c r="BO890" s="17"/>
      <c r="BP890" s="17"/>
      <c r="BQ890" s="17"/>
      <c r="BR890" s="17"/>
      <c r="BS890" s="17"/>
      <c r="BT890" s="17"/>
      <c r="BU890" s="17"/>
      <c r="BV890" s="17"/>
      <c r="BW890" s="17"/>
      <c r="BX890" s="17"/>
      <c r="BY890" s="17"/>
      <c r="BZ890" s="17"/>
      <c r="CA890" s="17"/>
    </row>
    <row r="891" spans="2:79" x14ac:dyDescent="0.25">
      <c r="B891" s="24" t="s">
        <v>703</v>
      </c>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c r="AV891" s="17"/>
      <c r="AW891" s="17"/>
      <c r="AX891" s="17"/>
      <c r="AY891" s="17"/>
      <c r="AZ891" s="17"/>
      <c r="BA891" s="17"/>
      <c r="BB891" s="17"/>
      <c r="BC891" s="17"/>
      <c r="BD891" s="17"/>
      <c r="BE891" s="17"/>
      <c r="BF891" s="17"/>
      <c r="BG891" s="17"/>
      <c r="BH891" s="17"/>
      <c r="BI891" s="17"/>
      <c r="BJ891" s="17"/>
      <c r="BK891" s="17"/>
      <c r="BL891" s="17"/>
      <c r="BM891" s="17"/>
      <c r="BN891" s="17"/>
      <c r="BO891" s="17"/>
      <c r="BP891" s="17"/>
      <c r="BQ891" s="17"/>
      <c r="BR891" s="17"/>
      <c r="BS891" s="17"/>
      <c r="BT891" s="17"/>
      <c r="BU891" s="17"/>
      <c r="BV891" s="17"/>
      <c r="BW891" s="17"/>
      <c r="BX891" s="17"/>
      <c r="BY891" s="17"/>
      <c r="BZ891" s="17"/>
      <c r="CA891" s="17"/>
    </row>
    <row r="892" spans="2:79" x14ac:dyDescent="0.25">
      <c r="B892" t="s">
        <v>402</v>
      </c>
      <c r="C892" s="17">
        <v>0.47214385437862</v>
      </c>
      <c r="D892" s="17">
        <v>0.66858161356530599</v>
      </c>
      <c r="E892" s="17">
        <v>0.45600528134557999</v>
      </c>
      <c r="F892" s="17">
        <v>0.43249340218378701</v>
      </c>
      <c r="G892" s="17">
        <v>0.43674505134040698</v>
      </c>
      <c r="H892" s="17">
        <v>0.55582919430275501</v>
      </c>
      <c r="I892" s="17">
        <v>0.52862426479235003</v>
      </c>
      <c r="J892" s="17">
        <v>0.50324278378102905</v>
      </c>
      <c r="K892" s="17">
        <v>0.69711007885760401</v>
      </c>
      <c r="L892" s="17">
        <v>0.34108775725372398</v>
      </c>
      <c r="M892" s="17"/>
      <c r="N892" s="17">
        <v>0.466523963961052</v>
      </c>
      <c r="O892" s="17">
        <v>0.50606142061898995</v>
      </c>
      <c r="P892" s="17">
        <v>0.51445250381091501</v>
      </c>
      <c r="Q892" s="17">
        <v>0.46416446735724998</v>
      </c>
      <c r="R892" s="17"/>
      <c r="S892" s="17">
        <v>0.427504190040634</v>
      </c>
      <c r="T892" s="17">
        <v>0.398392007096742</v>
      </c>
      <c r="U892" s="17">
        <v>0.68818747905636002</v>
      </c>
      <c r="V892" s="17">
        <v>0.41080533151299897</v>
      </c>
      <c r="W892" s="17">
        <v>0.63101500663612398</v>
      </c>
      <c r="X892" s="17">
        <v>0.50279403770686504</v>
      </c>
      <c r="Y892" s="17">
        <v>0.55132101319340998</v>
      </c>
      <c r="Z892" s="17"/>
      <c r="AA892" s="17">
        <v>0.515951433511732</v>
      </c>
      <c r="AB892" s="17">
        <v>0.16418287652386801</v>
      </c>
      <c r="AC892" s="17"/>
      <c r="AD892" s="17">
        <v>0.49083701459040802</v>
      </c>
      <c r="AE892" s="17">
        <v>0.56470853848080305</v>
      </c>
      <c r="AF892" s="17">
        <v>0.41402540086148298</v>
      </c>
      <c r="AG892" s="17"/>
      <c r="AH892" s="17">
        <v>0.41766700762908399</v>
      </c>
      <c r="AI892" s="17">
        <v>0.48725418922002001</v>
      </c>
      <c r="AJ892" s="17"/>
      <c r="AK892" s="17">
        <v>0.46126114015573899</v>
      </c>
      <c r="AL892" s="17">
        <v>0.47823372755362098</v>
      </c>
      <c r="AM892" s="17"/>
      <c r="AN892" s="17">
        <v>0.47219991210018702</v>
      </c>
      <c r="AO892" s="17">
        <v>0.46416446735724998</v>
      </c>
      <c r="AP892" s="17"/>
      <c r="AQ892" s="17">
        <v>0.59837357662544999</v>
      </c>
      <c r="AR892" s="17">
        <v>0.40360532104366498</v>
      </c>
      <c r="AS892" s="17"/>
      <c r="AT892" s="17">
        <v>0.28670191398914002</v>
      </c>
      <c r="AU892" s="17">
        <v>0.42460166113669701</v>
      </c>
      <c r="AV892" s="17">
        <v>0.56451282839481098</v>
      </c>
      <c r="AW892" s="17">
        <v>0.60110088732601896</v>
      </c>
      <c r="AX892" s="17"/>
      <c r="AY892" s="17">
        <v>0.56216679192720498</v>
      </c>
      <c r="AZ892" s="17">
        <v>0.44672747743332503</v>
      </c>
      <c r="BA892" s="17"/>
      <c r="BB892" s="17">
        <v>0.61632726670693605</v>
      </c>
      <c r="BC892" s="17">
        <v>0.44479006365232898</v>
      </c>
      <c r="BD892" s="17"/>
      <c r="BE892" s="17">
        <v>0.58775003391110503</v>
      </c>
      <c r="BF892" s="17">
        <v>0.46080147712094799</v>
      </c>
      <c r="BG892" s="17"/>
      <c r="BH892" s="17">
        <v>0.51858604642447104</v>
      </c>
      <c r="BI892" s="17">
        <v>0.46671073951089598</v>
      </c>
      <c r="BJ892" s="17"/>
      <c r="BK892" s="17">
        <v>0.48450610682946599</v>
      </c>
      <c r="BL892" s="17">
        <v>0.47091893957720798</v>
      </c>
      <c r="BM892" s="17"/>
      <c r="BN892" s="17">
        <v>0.73181683498849504</v>
      </c>
      <c r="BO892" s="17">
        <v>0.46271031483831798</v>
      </c>
      <c r="BP892" s="17"/>
      <c r="BQ892" s="17">
        <v>0.680182366167289</v>
      </c>
      <c r="BR892" s="17">
        <v>0.46049031410012897</v>
      </c>
      <c r="BS892" s="17"/>
      <c r="BT892" s="17">
        <v>0.59165120798567405</v>
      </c>
      <c r="BU892" s="17">
        <v>0.458481260128284</v>
      </c>
      <c r="BV892" s="17"/>
      <c r="BW892" s="17">
        <v>0.51631089248873097</v>
      </c>
      <c r="BX892" s="17">
        <v>0.18009657847502999</v>
      </c>
      <c r="BY892" s="17"/>
      <c r="BZ892" s="17">
        <v>0.51631089248873097</v>
      </c>
      <c r="CA892" s="17">
        <v>0.18009657847502999</v>
      </c>
    </row>
    <row r="893" spans="2:79" x14ac:dyDescent="0.25">
      <c r="B893" t="s">
        <v>403</v>
      </c>
      <c r="C893" s="17">
        <v>0.21714250377640801</v>
      </c>
      <c r="D893" s="17">
        <v>0.32943529039277902</v>
      </c>
      <c r="E893" s="17">
        <v>0.293430075966015</v>
      </c>
      <c r="F893" s="17">
        <v>0.42937842310456098</v>
      </c>
      <c r="G893" s="17">
        <v>0.21624391954812699</v>
      </c>
      <c r="H893" s="17">
        <v>9.4435947376855497E-2</v>
      </c>
      <c r="I893" s="17">
        <v>0.32038465866009003</v>
      </c>
      <c r="J893" s="17">
        <v>9.30011110058961E-2</v>
      </c>
      <c r="K893" s="17">
        <v>0.17764680523943999</v>
      </c>
      <c r="L893" s="17">
        <v>5.3610220152610903E-2</v>
      </c>
      <c r="M893" s="17"/>
      <c r="N893" s="17">
        <v>0.20588122019212601</v>
      </c>
      <c r="O893" s="17">
        <v>0.26132441753852198</v>
      </c>
      <c r="P893" s="17">
        <v>0.34764752023228601</v>
      </c>
      <c r="Q893" s="17">
        <v>0.41510020616719001</v>
      </c>
      <c r="R893" s="17"/>
      <c r="S893" s="17">
        <v>0.22938766081169601</v>
      </c>
      <c r="T893" s="17">
        <v>0.40069235085593302</v>
      </c>
      <c r="U893" s="17">
        <v>0.31752423413522102</v>
      </c>
      <c r="V893" s="17">
        <v>0.154652480154573</v>
      </c>
      <c r="W893" s="17">
        <v>0.19299645332717499</v>
      </c>
      <c r="X893" s="17">
        <v>0.30043898461444102</v>
      </c>
      <c r="Y893" s="17">
        <v>0.184456965059694</v>
      </c>
      <c r="Z893" s="17"/>
      <c r="AA893" s="17">
        <v>0.24742098058630499</v>
      </c>
      <c r="AB893" s="17">
        <v>4.2891685579695103E-3</v>
      </c>
      <c r="AC893" s="17"/>
      <c r="AD893" s="17">
        <v>0.23255208472116801</v>
      </c>
      <c r="AE893" s="17">
        <v>0.32062528108211902</v>
      </c>
      <c r="AF893" s="17">
        <v>2.23472187840346E-2</v>
      </c>
      <c r="AG893" s="17"/>
      <c r="AH893" s="17">
        <v>1</v>
      </c>
      <c r="AI893" s="17">
        <v>0</v>
      </c>
      <c r="AJ893" s="17"/>
      <c r="AK893" s="17">
        <v>0.240196827492689</v>
      </c>
      <c r="AL893" s="17">
        <v>0.20424150273087999</v>
      </c>
      <c r="AM893" s="17"/>
      <c r="AN893" s="17">
        <v>0.21575178820730601</v>
      </c>
      <c r="AO893" s="17">
        <v>0.41510020616719001</v>
      </c>
      <c r="AP893" s="17"/>
      <c r="AQ893" s="17">
        <v>0.24355830313344501</v>
      </c>
      <c r="AR893" s="17">
        <v>0.20279960487291801</v>
      </c>
      <c r="AS893" s="17"/>
      <c r="AT893" s="17">
        <v>6.0909774386904501E-2</v>
      </c>
      <c r="AU893" s="17">
        <v>0.14677659017182901</v>
      </c>
      <c r="AV893" s="17">
        <v>0.31074264235114302</v>
      </c>
      <c r="AW893" s="17">
        <v>0.42475477568222603</v>
      </c>
      <c r="AX893" s="17"/>
      <c r="AY893" s="17">
        <v>0.341388004531815</v>
      </c>
      <c r="AZ893" s="17">
        <v>0.18206399415487801</v>
      </c>
      <c r="BA893" s="17"/>
      <c r="BB893" s="17">
        <v>0.231671569054301</v>
      </c>
      <c r="BC893" s="17">
        <v>0.214407387218783</v>
      </c>
      <c r="BD893" s="17"/>
      <c r="BE893" s="17">
        <v>0.16082949414633699</v>
      </c>
      <c r="BF893" s="17">
        <v>0.22266749735652799</v>
      </c>
      <c r="BG893" s="17"/>
      <c r="BH893" s="17">
        <v>0.235294672705989</v>
      </c>
      <c r="BI893" s="17">
        <v>0.215018942967835</v>
      </c>
      <c r="BJ893" s="17"/>
      <c r="BK893" s="17">
        <v>0.26752231205322402</v>
      </c>
      <c r="BL893" s="17">
        <v>0.21215061632742199</v>
      </c>
      <c r="BM893" s="17"/>
      <c r="BN893" s="17">
        <v>0.39349620000887298</v>
      </c>
      <c r="BO893" s="17">
        <v>0.210735831959493</v>
      </c>
      <c r="BP893" s="17"/>
      <c r="BQ893" s="17">
        <v>0.24590257709226199</v>
      </c>
      <c r="BR893" s="17">
        <v>0.21553147190583199</v>
      </c>
      <c r="BS893" s="17"/>
      <c r="BT893" s="17">
        <v>0.287506881336201</v>
      </c>
      <c r="BU893" s="17">
        <v>0.20909814574101901</v>
      </c>
      <c r="BV893" s="17"/>
      <c r="BW893" s="17">
        <v>0.246032757376866</v>
      </c>
      <c r="BX893" s="17">
        <v>2.61104530615042E-2</v>
      </c>
      <c r="BY893" s="17"/>
      <c r="BZ893" s="17">
        <v>0.246032757376866</v>
      </c>
      <c r="CA893" s="17">
        <v>2.61104530615042E-2</v>
      </c>
    </row>
    <row r="894" spans="2:79" x14ac:dyDescent="0.25">
      <c r="B894" t="s">
        <v>404</v>
      </c>
      <c r="C894" s="17">
        <v>0.19424225906718601</v>
      </c>
      <c r="D894" s="17">
        <v>0.12515283079561301</v>
      </c>
      <c r="E894" s="17">
        <v>0.19150650325780799</v>
      </c>
      <c r="F894" s="17">
        <v>0.26383336526144002</v>
      </c>
      <c r="G894" s="17">
        <v>0.11520988407117801</v>
      </c>
      <c r="H894" s="17">
        <v>0.24627806329173599</v>
      </c>
      <c r="I894" s="17">
        <v>0.24820477880643099</v>
      </c>
      <c r="J894" s="17">
        <v>0.21920986701306799</v>
      </c>
      <c r="K894" s="17">
        <v>0.24468283791304599</v>
      </c>
      <c r="L894" s="17">
        <v>0.13855810567938701</v>
      </c>
      <c r="M894" s="17"/>
      <c r="N894" s="17">
        <v>0.169703644084574</v>
      </c>
      <c r="O894" s="17">
        <v>0.30534827352761901</v>
      </c>
      <c r="P894" s="17">
        <v>0.44097011876711301</v>
      </c>
      <c r="Q894" s="17">
        <v>0.52547469086079601</v>
      </c>
      <c r="R894" s="17"/>
      <c r="S894" s="17">
        <v>0.111117863873467</v>
      </c>
      <c r="T894" s="17">
        <v>0.36159248247917303</v>
      </c>
      <c r="U894" s="17">
        <v>0.34092884496161302</v>
      </c>
      <c r="V894" s="17">
        <v>0.15343494333024801</v>
      </c>
      <c r="W894" s="17">
        <v>0.218717549073038</v>
      </c>
      <c r="X894" s="17">
        <v>0.26432832228071601</v>
      </c>
      <c r="Y894" s="17">
        <v>0.18046171476006301</v>
      </c>
      <c r="Z894" s="17"/>
      <c r="AA894" s="17">
        <v>0.21985667988512</v>
      </c>
      <c r="AB894" s="17">
        <v>1.41765663635307E-2</v>
      </c>
      <c r="AC894" s="17"/>
      <c r="AD894" s="17">
        <v>0.17015711452475801</v>
      </c>
      <c r="AE894" s="17">
        <v>0.29795976827477999</v>
      </c>
      <c r="AF894" s="17">
        <v>0.13687388301309</v>
      </c>
      <c r="AG894" s="17"/>
      <c r="AH894" s="17">
        <v>0.28983291437144398</v>
      </c>
      <c r="AI894" s="17">
        <v>0.167728117821145</v>
      </c>
      <c r="AJ894" s="17"/>
      <c r="AK894" s="17">
        <v>0.168969796055744</v>
      </c>
      <c r="AL894" s="17">
        <v>0.208384511763301</v>
      </c>
      <c r="AM894" s="17"/>
      <c r="AN894" s="17">
        <v>0.19191524630474599</v>
      </c>
      <c r="AO894" s="17">
        <v>0.52547469086079601</v>
      </c>
      <c r="AP894" s="17"/>
      <c r="AQ894" s="17">
        <v>0.24247038503408</v>
      </c>
      <c r="AR894" s="17">
        <v>0.168055993578929</v>
      </c>
      <c r="AS894" s="17"/>
      <c r="AT894" s="17">
        <v>8.3830255050499805E-2</v>
      </c>
      <c r="AU894" s="17">
        <v>0.13962794405032</v>
      </c>
      <c r="AV894" s="17">
        <v>0.24812951850197201</v>
      </c>
      <c r="AW894" s="17">
        <v>0.44690961803949703</v>
      </c>
      <c r="AX894" s="17"/>
      <c r="AY894" s="17">
        <v>0.35324400047529397</v>
      </c>
      <c r="AZ894" s="17">
        <v>0.14935094242462801</v>
      </c>
      <c r="BA894" s="17"/>
      <c r="BB894" s="17">
        <v>0.20861205663021301</v>
      </c>
      <c r="BC894" s="17">
        <v>0.19145683521693199</v>
      </c>
      <c r="BD894" s="17"/>
      <c r="BE894" s="17">
        <v>0.23914303783540899</v>
      </c>
      <c r="BF894" s="17">
        <v>0.18983694462801001</v>
      </c>
      <c r="BG894" s="17"/>
      <c r="BH894" s="17">
        <v>0.27301973175875399</v>
      </c>
      <c r="BI894" s="17">
        <v>0.18502634915277599</v>
      </c>
      <c r="BJ894" s="17"/>
      <c r="BK894" s="17">
        <v>0.26549314963139498</v>
      </c>
      <c r="BL894" s="17">
        <v>0.187182358712222</v>
      </c>
      <c r="BM894" s="17"/>
      <c r="BN894" s="17">
        <v>0.39041917609912902</v>
      </c>
      <c r="BO894" s="17">
        <v>0.18711543863569999</v>
      </c>
      <c r="BP894" s="17"/>
      <c r="BQ894" s="17">
        <v>0.33352264110055202</v>
      </c>
      <c r="BR894" s="17">
        <v>0.18644029236364501</v>
      </c>
      <c r="BS894" s="17"/>
      <c r="BT894" s="17">
        <v>0.174370530114446</v>
      </c>
      <c r="BU894" s="17">
        <v>0.196514080520338</v>
      </c>
      <c r="BV894" s="17"/>
      <c r="BW894" s="17">
        <v>0.217383966507947</v>
      </c>
      <c r="BX894" s="17">
        <v>4.1221524441901899E-2</v>
      </c>
      <c r="BY894" s="17"/>
      <c r="BZ894" s="17">
        <v>0.217383966507947</v>
      </c>
      <c r="CA894" s="17">
        <v>4.1221524441901899E-2</v>
      </c>
    </row>
    <row r="895" spans="2:79" x14ac:dyDescent="0.25">
      <c r="B895" t="s">
        <v>96</v>
      </c>
      <c r="C895" s="17">
        <v>0.14732746982189601</v>
      </c>
      <c r="D895" s="17">
        <v>5.5039542951454801E-2</v>
      </c>
      <c r="E895" s="17">
        <v>0.10106203831565</v>
      </c>
      <c r="F895" s="17">
        <v>2.0882502726696801E-2</v>
      </c>
      <c r="G895" s="17">
        <v>0.168978714450675</v>
      </c>
      <c r="H895" s="17">
        <v>0.18536756030703799</v>
      </c>
      <c r="I895" s="17">
        <v>7.7386002905995996E-2</v>
      </c>
      <c r="J895" s="17">
        <v>9.1794798612409995E-2</v>
      </c>
      <c r="K895" s="17">
        <v>3.7405236755059502E-2</v>
      </c>
      <c r="L895" s="17">
        <v>0.31506013463459598</v>
      </c>
      <c r="M895" s="17"/>
      <c r="N895" s="17">
        <v>0.15572966280169601</v>
      </c>
      <c r="O895" s="17">
        <v>0.107332665630098</v>
      </c>
      <c r="P895" s="17">
        <v>6.0341477214025399E-2</v>
      </c>
      <c r="Q895" s="17">
        <v>7.4293481176723103E-2</v>
      </c>
      <c r="R895" s="17"/>
      <c r="S895" s="17">
        <v>0.161375587014741</v>
      </c>
      <c r="T895" s="17">
        <v>0.101619304305737</v>
      </c>
      <c r="U895" s="17">
        <v>4.9763083237434899E-3</v>
      </c>
      <c r="V895" s="17">
        <v>0.20398119071252399</v>
      </c>
      <c r="W895" s="17">
        <v>4.7452993482665497E-2</v>
      </c>
      <c r="X895" s="17">
        <v>5.96508697535423E-2</v>
      </c>
      <c r="Y895" s="17">
        <v>0.13563283607752599</v>
      </c>
      <c r="Z895" s="17"/>
      <c r="AA895" s="17">
        <v>8.7456138395073907E-2</v>
      </c>
      <c r="AB895" s="17">
        <v>0.56821431489601004</v>
      </c>
      <c r="AC895" s="17"/>
      <c r="AD895" s="17">
        <v>0.105520424204072</v>
      </c>
      <c r="AE895" s="17">
        <v>4.8867884598345797E-2</v>
      </c>
      <c r="AF895" s="17">
        <v>0.22743572640440199</v>
      </c>
      <c r="AG895" s="17"/>
      <c r="AH895" s="17">
        <v>0</v>
      </c>
      <c r="AI895" s="17">
        <v>0.188191938548951</v>
      </c>
      <c r="AJ895" s="17"/>
      <c r="AK895" s="17">
        <v>0.18803581139577299</v>
      </c>
      <c r="AL895" s="17">
        <v>0.124547432390766</v>
      </c>
      <c r="AM895" s="17"/>
      <c r="AN895" s="17">
        <v>0.147840556728117</v>
      </c>
      <c r="AO895" s="17">
        <v>7.4293481176723103E-2</v>
      </c>
      <c r="AP895" s="17"/>
      <c r="AQ895" s="17">
        <v>8.0198054952639597E-2</v>
      </c>
      <c r="AR895" s="17">
        <v>0.183776505412546</v>
      </c>
      <c r="AS895" s="17"/>
      <c r="AT895" s="17">
        <v>0.34337617211434601</v>
      </c>
      <c r="AU895" s="17">
        <v>0.156395232948705</v>
      </c>
      <c r="AV895" s="17">
        <v>8.3591448333959498E-2</v>
      </c>
      <c r="AW895" s="17">
        <v>4.74739942167373E-2</v>
      </c>
      <c r="AX895" s="17"/>
      <c r="AY895" s="17">
        <v>6.91124706282569E-2</v>
      </c>
      <c r="AZ895" s="17">
        <v>0.16941008516877401</v>
      </c>
      <c r="BA895" s="17"/>
      <c r="BB895" s="17">
        <v>0.12677967664915199</v>
      </c>
      <c r="BC895" s="17">
        <v>0.151231371977783</v>
      </c>
      <c r="BD895" s="17"/>
      <c r="BE895" s="17">
        <v>0.116822465005205</v>
      </c>
      <c r="BF895" s="17">
        <v>0.150320383127026</v>
      </c>
      <c r="BG895" s="17"/>
      <c r="BH895" s="17">
        <v>0.184658959935076</v>
      </c>
      <c r="BI895" s="17">
        <v>0.14296018513886499</v>
      </c>
      <c r="BJ895" s="17"/>
      <c r="BK895" s="17">
        <v>0.144180603061864</v>
      </c>
      <c r="BL895" s="17">
        <v>0.14763927737377699</v>
      </c>
      <c r="BM895" s="17"/>
      <c r="BN895" s="17">
        <v>9.7013691814262906E-2</v>
      </c>
      <c r="BO895" s="17">
        <v>0.14915529577876799</v>
      </c>
      <c r="BP895" s="17"/>
      <c r="BQ895" s="17">
        <v>4.8827736061061902E-2</v>
      </c>
      <c r="BR895" s="17">
        <v>0.152845056950036</v>
      </c>
      <c r="BS895" s="17"/>
      <c r="BT895" s="17">
        <v>9.9221434039505896E-2</v>
      </c>
      <c r="BU895" s="17">
        <v>0.152827158569486</v>
      </c>
      <c r="BV895" s="17"/>
      <c r="BW895" s="17">
        <v>8.76406230446585E-2</v>
      </c>
      <c r="BX895" s="17">
        <v>0.541996928188334</v>
      </c>
      <c r="BY895" s="17"/>
      <c r="BZ895" s="17">
        <v>8.76406230446585E-2</v>
      </c>
      <c r="CA895" s="17">
        <v>0.541996928188334</v>
      </c>
    </row>
    <row r="896" spans="2:79" x14ac:dyDescent="0.25">
      <c r="B896" t="s">
        <v>405</v>
      </c>
      <c r="C896" s="17">
        <v>0.197974086500319</v>
      </c>
      <c r="D896" s="17">
        <v>0.131114529139569</v>
      </c>
      <c r="E896" s="17">
        <v>0.167368959624936</v>
      </c>
      <c r="F896" s="17">
        <v>0.18581941242107</v>
      </c>
      <c r="G896" s="17">
        <v>0.266940872878693</v>
      </c>
      <c r="H896" s="17">
        <v>0.106250868179438</v>
      </c>
      <c r="I896" s="17">
        <v>0.17509714566422699</v>
      </c>
      <c r="J896" s="17">
        <v>0.18709577310412301</v>
      </c>
      <c r="K896" s="17">
        <v>0.111374921879785</v>
      </c>
      <c r="L896" s="17">
        <v>0.28304940958901897</v>
      </c>
      <c r="M896" s="17"/>
      <c r="N896" s="17">
        <v>0.20996388319443901</v>
      </c>
      <c r="O896" s="17">
        <v>0.138751860636569</v>
      </c>
      <c r="P896" s="17">
        <v>9.2617376886307196E-2</v>
      </c>
      <c r="Q896" s="17">
        <v>5.9691533375548299E-2</v>
      </c>
      <c r="R896" s="17"/>
      <c r="S896" s="17">
        <v>0.28965388273376302</v>
      </c>
      <c r="T896" s="17">
        <v>0.14426567436794499</v>
      </c>
      <c r="U896" s="17">
        <v>4.7052040327531998E-2</v>
      </c>
      <c r="V896" s="17">
        <v>0.23253689457078999</v>
      </c>
      <c r="W896" s="17">
        <v>0.14598470018118501</v>
      </c>
      <c r="X896" s="17">
        <v>0.19960914916483399</v>
      </c>
      <c r="Y896" s="17">
        <v>0.16720561689730501</v>
      </c>
      <c r="Z896" s="17"/>
      <c r="AA896" s="17">
        <v>0.18569954114705201</v>
      </c>
      <c r="AB896" s="17">
        <v>0.28426237415549299</v>
      </c>
      <c r="AC896" s="17"/>
      <c r="AD896" s="17">
        <v>0.203429478393506</v>
      </c>
      <c r="AE896" s="17">
        <v>0.12075981806861601</v>
      </c>
      <c r="AF896" s="17">
        <v>0.31904913614193797</v>
      </c>
      <c r="AG896" s="17"/>
      <c r="AH896" s="17">
        <v>4.8649952773342803E-2</v>
      </c>
      <c r="AI896" s="17">
        <v>0.23939237326148699</v>
      </c>
      <c r="AJ896" s="17"/>
      <c r="AK896" s="17">
        <v>0.18032336129972201</v>
      </c>
      <c r="AL896" s="17">
        <v>0.20785128034341599</v>
      </c>
      <c r="AM896" s="17"/>
      <c r="AN896" s="17">
        <v>0.19894556524170201</v>
      </c>
      <c r="AO896" s="17">
        <v>5.9691533375548299E-2</v>
      </c>
      <c r="AP896" s="17"/>
      <c r="AQ896" s="17">
        <v>0.151768063455341</v>
      </c>
      <c r="AR896" s="17">
        <v>0.22306241747637501</v>
      </c>
      <c r="AS896" s="17"/>
      <c r="AT896" s="17">
        <v>0.29869737482402497</v>
      </c>
      <c r="AU896" s="17">
        <v>0.28915453779934502</v>
      </c>
      <c r="AV896" s="17">
        <v>9.5982613175666601E-2</v>
      </c>
      <c r="AW896" s="17">
        <v>4.5892003501272198E-2</v>
      </c>
      <c r="AX896" s="17"/>
      <c r="AY896" s="17">
        <v>0.14443557550831301</v>
      </c>
      <c r="AZ896" s="17">
        <v>0.213089733839957</v>
      </c>
      <c r="BA896" s="17"/>
      <c r="BB896" s="17">
        <v>0.10091387290766</v>
      </c>
      <c r="BC896" s="17">
        <v>0.216375507614953</v>
      </c>
      <c r="BD896" s="17"/>
      <c r="BE896" s="17">
        <v>0.232334156131141</v>
      </c>
      <c r="BF896" s="17">
        <v>0.19460294428345201</v>
      </c>
      <c r="BG896" s="17"/>
      <c r="BH896" s="17">
        <v>0.14056926323410601</v>
      </c>
      <c r="BI896" s="17">
        <v>0.20468968249240399</v>
      </c>
      <c r="BJ896" s="17"/>
      <c r="BK896" s="17">
        <v>0.193004766135215</v>
      </c>
      <c r="BL896" s="17">
        <v>0.19846647201763301</v>
      </c>
      <c r="BM896" s="17"/>
      <c r="BN896" s="17">
        <v>0.151928320612159</v>
      </c>
      <c r="BO896" s="17">
        <v>0.199646861820067</v>
      </c>
      <c r="BP896" s="17"/>
      <c r="BQ896" s="17">
        <v>0.201398956364194</v>
      </c>
      <c r="BR896" s="17">
        <v>0.19778223808454201</v>
      </c>
      <c r="BS896" s="17"/>
      <c r="BT896" s="17">
        <v>0.25998763708916101</v>
      </c>
      <c r="BU896" s="17">
        <v>0.19088443089214699</v>
      </c>
      <c r="BV896" s="17"/>
      <c r="BW896" s="17">
        <v>0.186705928552546</v>
      </c>
      <c r="BX896" s="17">
        <v>0.27248292779718097</v>
      </c>
      <c r="BY896" s="17"/>
      <c r="BZ896" s="17">
        <v>0.186705928552546</v>
      </c>
      <c r="CA896" s="17">
        <v>0.27248292779718097</v>
      </c>
    </row>
    <row r="897" spans="2:79" x14ac:dyDescent="0.25">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c r="AD897" s="17"/>
      <c r="AE897" s="17"/>
      <c r="AF897" s="17"/>
      <c r="AG897" s="17"/>
      <c r="AH897" s="17"/>
      <c r="AI897" s="17"/>
      <c r="AJ897" s="17"/>
      <c r="AK897" s="17"/>
      <c r="AL897" s="17"/>
      <c r="AM897" s="17"/>
      <c r="AN897" s="17"/>
      <c r="AO897" s="17"/>
      <c r="AP897" s="17"/>
      <c r="AQ897" s="17"/>
      <c r="AR897" s="17"/>
      <c r="AS897" s="17"/>
      <c r="AT897" s="17"/>
      <c r="AU897" s="17"/>
      <c r="AV897" s="17"/>
      <c r="AW897" s="17"/>
      <c r="AX897" s="17"/>
      <c r="AY897" s="17"/>
      <c r="AZ897" s="17"/>
      <c r="BA897" s="17"/>
      <c r="BB897" s="17"/>
      <c r="BC897" s="17"/>
      <c r="BD897" s="17"/>
      <c r="BE897" s="17"/>
      <c r="BF897" s="17"/>
      <c r="BG897" s="17"/>
      <c r="BH897" s="17"/>
      <c r="BI897" s="17"/>
      <c r="BJ897" s="17"/>
      <c r="BK897" s="17"/>
      <c r="BL897" s="17"/>
      <c r="BM897" s="17"/>
      <c r="BN897" s="17"/>
      <c r="BO897" s="17"/>
      <c r="BP897" s="17"/>
      <c r="BQ897" s="17"/>
      <c r="BR897" s="17"/>
      <c r="BS897" s="17"/>
      <c r="BT897" s="17"/>
      <c r="BU897" s="17"/>
      <c r="BV897" s="17"/>
      <c r="BW897" s="17"/>
      <c r="BX897" s="17"/>
      <c r="BY897" s="17"/>
      <c r="BZ897" s="17"/>
      <c r="CA897" s="17"/>
    </row>
    <row r="898" spans="2:79" x14ac:dyDescent="0.25">
      <c r="B898" s="6" t="s">
        <v>420</v>
      </c>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c r="AF898" s="17"/>
      <c r="AG898" s="17"/>
      <c r="AH898" s="17"/>
      <c r="AI898" s="17"/>
      <c r="AJ898" s="17"/>
      <c r="AK898" s="17"/>
      <c r="AL898" s="17"/>
      <c r="AM898" s="17"/>
      <c r="AN898" s="17"/>
      <c r="AO898" s="17"/>
      <c r="AP898" s="17"/>
      <c r="AQ898" s="17"/>
      <c r="AR898" s="17"/>
      <c r="AS898" s="17"/>
      <c r="AT898" s="17"/>
      <c r="AU898" s="17"/>
      <c r="AV898" s="17"/>
      <c r="AW898" s="17"/>
      <c r="AX898" s="17"/>
      <c r="AY898" s="17"/>
      <c r="AZ898" s="17"/>
      <c r="BA898" s="17"/>
      <c r="BB898" s="17"/>
      <c r="BC898" s="17"/>
      <c r="BD898" s="17"/>
      <c r="BE898" s="17"/>
      <c r="BF898" s="17"/>
      <c r="BG898" s="17"/>
      <c r="BH898" s="17"/>
      <c r="BI898" s="17"/>
      <c r="BJ898" s="17"/>
      <c r="BK898" s="17"/>
      <c r="BL898" s="17"/>
      <c r="BM898" s="17"/>
      <c r="BN898" s="17"/>
      <c r="BO898" s="17"/>
      <c r="BP898" s="17"/>
      <c r="BQ898" s="17"/>
      <c r="BR898" s="17"/>
      <c r="BS898" s="17"/>
      <c r="BT898" s="17"/>
      <c r="BU898" s="17"/>
      <c r="BV898" s="17"/>
      <c r="BW898" s="17"/>
      <c r="BX898" s="17"/>
      <c r="BY898" s="17"/>
      <c r="BZ898" s="17"/>
      <c r="CA898" s="17"/>
    </row>
    <row r="899" spans="2:79" x14ac:dyDescent="0.25">
      <c r="B899" s="24" t="s">
        <v>704</v>
      </c>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c r="AD899" s="17"/>
      <c r="AE899" s="17"/>
      <c r="AF899" s="17"/>
      <c r="AG899" s="17"/>
      <c r="AH899" s="17"/>
      <c r="AI899" s="17"/>
      <c r="AJ899" s="17"/>
      <c r="AK899" s="17"/>
      <c r="AL899" s="17"/>
      <c r="AM899" s="17"/>
      <c r="AN899" s="17"/>
      <c r="AO899" s="17"/>
      <c r="AP899" s="17"/>
      <c r="AQ899" s="17"/>
      <c r="AR899" s="17"/>
      <c r="AS899" s="17"/>
      <c r="AT899" s="17"/>
      <c r="AU899" s="17"/>
      <c r="AV899" s="17"/>
      <c r="AW899" s="17"/>
      <c r="AX899" s="17"/>
      <c r="AY899" s="17"/>
      <c r="AZ899" s="17"/>
      <c r="BA899" s="17"/>
      <c r="BB899" s="17"/>
      <c r="BC899" s="17"/>
      <c r="BD899" s="17"/>
      <c r="BE899" s="17"/>
      <c r="BF899" s="17"/>
      <c r="BG899" s="17"/>
      <c r="BH899" s="17"/>
      <c r="BI899" s="17"/>
      <c r="BJ899" s="17"/>
      <c r="BK899" s="17"/>
      <c r="BL899" s="17"/>
      <c r="BM899" s="17"/>
      <c r="BN899" s="17"/>
      <c r="BO899" s="17"/>
      <c r="BP899" s="17"/>
      <c r="BQ899" s="17"/>
      <c r="BR899" s="17"/>
      <c r="BS899" s="17"/>
      <c r="BT899" s="17"/>
      <c r="BU899" s="17"/>
      <c r="BV899" s="17"/>
      <c r="BW899" s="17"/>
      <c r="BX899" s="17"/>
      <c r="BY899" s="17"/>
      <c r="BZ899" s="17"/>
      <c r="CA899" s="17"/>
    </row>
    <row r="900" spans="2:79" x14ac:dyDescent="0.25">
      <c r="B900" t="s">
        <v>407</v>
      </c>
      <c r="C900" s="17">
        <v>6.4298987661510307E-2</v>
      </c>
      <c r="D900" s="17">
        <v>3.9868484052429098E-3</v>
      </c>
      <c r="E900" s="17">
        <v>0.198601578881514</v>
      </c>
      <c r="F900" s="17">
        <v>0.10562406144499099</v>
      </c>
      <c r="G900" s="17">
        <v>1.7843854017430501E-2</v>
      </c>
      <c r="H900" s="17">
        <v>3.9547103831128201E-2</v>
      </c>
      <c r="I900" s="17">
        <v>0.15523437215636501</v>
      </c>
      <c r="J900" s="17">
        <v>2.4891803489332998E-2</v>
      </c>
      <c r="K900" s="17">
        <v>3.2182486685473099E-3</v>
      </c>
      <c r="L900" s="17">
        <v>1.2891764091098301E-2</v>
      </c>
      <c r="M900" s="17"/>
      <c r="N900" s="17">
        <v>4.8129271775587797E-2</v>
      </c>
      <c r="O900" s="17">
        <v>0.21411284006006601</v>
      </c>
      <c r="P900" s="17">
        <v>0.29260639571945302</v>
      </c>
      <c r="Q900" s="17">
        <v>0.46384776217597701</v>
      </c>
      <c r="R900" s="17"/>
      <c r="S900" s="17">
        <v>0.14908518970098</v>
      </c>
      <c r="T900" s="17">
        <v>1.6600717396679801E-2</v>
      </c>
      <c r="U900" s="17">
        <v>3.3210761418812E-3</v>
      </c>
      <c r="V900" s="17">
        <v>5.3970708134916997E-3</v>
      </c>
      <c r="W900" s="17">
        <v>8.3924699799211896E-2</v>
      </c>
      <c r="X900" s="17">
        <v>0.13651133111146699</v>
      </c>
      <c r="Y900" s="17">
        <v>7.6836293179159201E-3</v>
      </c>
      <c r="Z900" s="17"/>
      <c r="AA900" s="17">
        <v>7.5020655270424896E-2</v>
      </c>
      <c r="AB900" s="17">
        <v>1.62582422793047E-2</v>
      </c>
      <c r="AC900" s="17"/>
      <c r="AD900" s="17">
        <v>0.10804526549749</v>
      </c>
      <c r="AE900" s="17">
        <v>2.3988931567945199E-2</v>
      </c>
      <c r="AF900" s="17">
        <v>5.3750703849495297E-3</v>
      </c>
      <c r="AG900" s="17"/>
      <c r="AH900" s="17">
        <v>0.41872768291413798</v>
      </c>
      <c r="AI900" s="17">
        <v>4.3901017808997002E-2</v>
      </c>
      <c r="AJ900" s="17"/>
      <c r="AK900" s="17">
        <v>9.3346847582947104E-2</v>
      </c>
      <c r="AL900" s="17">
        <v>5.0027094229684002E-2</v>
      </c>
      <c r="AM900" s="17"/>
      <c r="AN900" s="17">
        <v>6.3493196279522601E-2</v>
      </c>
      <c r="AO900" s="17">
        <v>0.46384776217597701</v>
      </c>
      <c r="AP900" s="17"/>
      <c r="AQ900" s="17">
        <v>0.119428604460687</v>
      </c>
      <c r="AR900" s="17">
        <v>4.3791825646732299E-2</v>
      </c>
      <c r="AS900" s="17"/>
      <c r="AT900" s="17">
        <v>1.3057328699125901E-3</v>
      </c>
      <c r="AU900" s="17">
        <v>5.0923879107537498E-2</v>
      </c>
      <c r="AV900" s="17">
        <v>0.16396069562850901</v>
      </c>
      <c r="AW900" s="17">
        <v>0.14979485241923299</v>
      </c>
      <c r="AX900" s="17"/>
      <c r="AY900" s="17">
        <v>0.15827960618544501</v>
      </c>
      <c r="AZ900" s="17">
        <v>4.5881839117705402E-2</v>
      </c>
      <c r="BA900" s="17"/>
      <c r="BB900" s="17">
        <v>3.3822177173387001E-2</v>
      </c>
      <c r="BC900" s="17">
        <v>6.7051292424468195E-2</v>
      </c>
      <c r="BD900" s="17"/>
      <c r="BE900" s="17">
        <v>1.6919977304341499E-2</v>
      </c>
      <c r="BF900" s="17">
        <v>6.9735339527545195E-2</v>
      </c>
      <c r="BG900" s="17"/>
      <c r="BH900" s="17">
        <v>1.61638672112903E-2</v>
      </c>
      <c r="BI900" s="17">
        <v>6.8251412005768494E-2</v>
      </c>
      <c r="BJ900" s="17"/>
      <c r="BK900" s="17">
        <v>1.7582845567790599E-2</v>
      </c>
      <c r="BL900" s="17">
        <v>6.8823482319659401E-2</v>
      </c>
      <c r="BM900" s="17"/>
      <c r="BN900" s="17">
        <v>1.9268305235638401E-2</v>
      </c>
      <c r="BO900" s="17">
        <v>6.5567963448763894E-2</v>
      </c>
      <c r="BP900" s="17"/>
      <c r="BQ900" s="17">
        <v>2.7342494997750402E-2</v>
      </c>
      <c r="BR900" s="17">
        <v>6.6451729487841601E-2</v>
      </c>
      <c r="BS900" s="17"/>
      <c r="BT900" s="17">
        <v>1.2447184353917099E-4</v>
      </c>
      <c r="BU900" s="17">
        <v>7.4527742435032296E-2</v>
      </c>
      <c r="BV900" s="17"/>
      <c r="BW900" s="17">
        <v>7.4084067103842702E-2</v>
      </c>
      <c r="BX900" s="17">
        <v>2.1007051815701901E-2</v>
      </c>
      <c r="BY900" s="17"/>
      <c r="BZ900" s="17">
        <v>7.4084067103842702E-2</v>
      </c>
      <c r="CA900" s="17">
        <v>2.1007051815701901E-2</v>
      </c>
    </row>
    <row r="901" spans="2:79" x14ac:dyDescent="0.25">
      <c r="B901" t="s">
        <v>408</v>
      </c>
      <c r="C901" s="17">
        <v>5.9094137411024698E-2</v>
      </c>
      <c r="D901" s="17">
        <v>0.440838794264512</v>
      </c>
      <c r="E901" s="17">
        <v>1.0731193919362701E-2</v>
      </c>
      <c r="F901" s="17">
        <v>1.2972733210660001E-4</v>
      </c>
      <c r="G901" s="17">
        <v>8.0324846158040997E-4</v>
      </c>
      <c r="H901" s="17">
        <v>0.48333156809758199</v>
      </c>
      <c r="I901" s="17">
        <v>8.3755659728873402E-2</v>
      </c>
      <c r="J901" s="17">
        <v>3.2254150093210903E-4</v>
      </c>
      <c r="K901" s="17">
        <v>1.84545256240225E-3</v>
      </c>
      <c r="L901" s="17">
        <v>0</v>
      </c>
      <c r="M901" s="17"/>
      <c r="N901" s="17">
        <v>5.66312705183908E-2</v>
      </c>
      <c r="O901" s="17">
        <v>7.6446138731846205E-2</v>
      </c>
      <c r="P901" s="17">
        <v>0.122868453861649</v>
      </c>
      <c r="Q901" s="17">
        <v>0.147158162229795</v>
      </c>
      <c r="R901" s="17"/>
      <c r="S901" s="17">
        <v>1.15481159199077E-2</v>
      </c>
      <c r="T901" s="17">
        <v>7.7548410668684797E-3</v>
      </c>
      <c r="U901" s="17">
        <v>2.9402088944611399E-2</v>
      </c>
      <c r="V901" s="17">
        <v>9.5182701678454704E-2</v>
      </c>
      <c r="W901" s="17">
        <v>9.4916846661292804E-3</v>
      </c>
      <c r="X901" s="17">
        <v>9.5186012281191099E-2</v>
      </c>
      <c r="Y901" s="17">
        <v>9.3385162185744094E-2</v>
      </c>
      <c r="Z901" s="17"/>
      <c r="AA901" s="17">
        <v>7.2282685879950404E-2</v>
      </c>
      <c r="AB901" s="17">
        <v>0</v>
      </c>
      <c r="AC901" s="17"/>
      <c r="AD901" s="17">
        <v>6.4268590999069203E-2</v>
      </c>
      <c r="AE901" s="17">
        <v>0.14931938366470501</v>
      </c>
      <c r="AF901" s="17">
        <v>0</v>
      </c>
      <c r="AG901" s="17"/>
      <c r="AH901" s="17">
        <v>2.0808557349164699E-2</v>
      </c>
      <c r="AI901" s="17">
        <v>6.12975371874767E-2</v>
      </c>
      <c r="AJ901" s="17"/>
      <c r="AK901" s="17">
        <v>4.0273213017316602E-2</v>
      </c>
      <c r="AL901" s="17">
        <v>6.8341298061136202E-2</v>
      </c>
      <c r="AM901" s="17"/>
      <c r="AN901" s="17">
        <v>5.8916533982386103E-2</v>
      </c>
      <c r="AO901" s="17">
        <v>0.147158162229795</v>
      </c>
      <c r="AP901" s="17"/>
      <c r="AQ901" s="17">
        <v>5.90548675516974E-2</v>
      </c>
      <c r="AR901" s="17">
        <v>5.9108745046888699E-2</v>
      </c>
      <c r="AS901" s="17"/>
      <c r="AT901" s="17">
        <v>5.9933887989230501E-2</v>
      </c>
      <c r="AU901" s="17">
        <v>3.7681909089676502E-2</v>
      </c>
      <c r="AV901" s="17">
        <v>0.11653242900022701</v>
      </c>
      <c r="AW901" s="17">
        <v>0.126051853213245</v>
      </c>
      <c r="AX901" s="17"/>
      <c r="AY901" s="17">
        <v>1.22304328719995E-2</v>
      </c>
      <c r="AZ901" s="17">
        <v>6.8277901269616498E-2</v>
      </c>
      <c r="BA901" s="17"/>
      <c r="BB901" s="17">
        <v>0.263795918047803</v>
      </c>
      <c r="BC901" s="17">
        <v>4.0607895681361902E-2</v>
      </c>
      <c r="BD901" s="17"/>
      <c r="BE901" s="17">
        <v>1.6743080470120401E-2</v>
      </c>
      <c r="BF901" s="17">
        <v>6.3953572964735098E-2</v>
      </c>
      <c r="BG901" s="17"/>
      <c r="BH901" s="17">
        <v>0.27060464354857999</v>
      </c>
      <c r="BI901" s="17">
        <v>4.1726791786762502E-2</v>
      </c>
      <c r="BJ901" s="17"/>
      <c r="BK901" s="17">
        <v>0.113758780005962</v>
      </c>
      <c r="BL901" s="17">
        <v>5.3799824303699902E-2</v>
      </c>
      <c r="BM901" s="17"/>
      <c r="BN901" s="17">
        <v>5.5358718302705098E-2</v>
      </c>
      <c r="BO901" s="17">
        <v>5.9199402446959003E-2</v>
      </c>
      <c r="BP901" s="17"/>
      <c r="BQ901" s="17">
        <v>2.0293354077524301E-3</v>
      </c>
      <c r="BR901" s="17">
        <v>6.2418202473189598E-2</v>
      </c>
      <c r="BS901" s="17"/>
      <c r="BT901" s="17">
        <v>6.8905290753250595E-2</v>
      </c>
      <c r="BU901" s="17">
        <v>5.7530340936615701E-2</v>
      </c>
      <c r="BV901" s="17"/>
      <c r="BW901" s="17">
        <v>7.2087787012440299E-2</v>
      </c>
      <c r="BX901" s="17">
        <v>1.6065872830399301E-3</v>
      </c>
      <c r="BY901" s="17"/>
      <c r="BZ901" s="17">
        <v>7.2087787012440299E-2</v>
      </c>
      <c r="CA901" s="17">
        <v>1.6065872830399301E-3</v>
      </c>
    </row>
    <row r="902" spans="2:79" x14ac:dyDescent="0.25">
      <c r="B902" t="s">
        <v>409</v>
      </c>
      <c r="C902" s="17">
        <v>5.3450269522433903E-2</v>
      </c>
      <c r="D902" s="17">
        <v>5.7806211650029901E-3</v>
      </c>
      <c r="E902" s="17">
        <v>1.6179931795050499E-2</v>
      </c>
      <c r="F902" s="17">
        <v>0.19037520607309499</v>
      </c>
      <c r="G902" s="17">
        <v>1.2976737212792499E-2</v>
      </c>
      <c r="H902" s="17">
        <v>4.21831614340903E-3</v>
      </c>
      <c r="I902" s="17">
        <v>4.3196564146536003E-4</v>
      </c>
      <c r="J902" s="17">
        <v>3.0611577634760399E-3</v>
      </c>
      <c r="K902" s="17">
        <v>1.84545256240225E-3</v>
      </c>
      <c r="L902" s="17">
        <v>7.9095841560684402E-2</v>
      </c>
      <c r="M902" s="17"/>
      <c r="N902" s="17">
        <v>5.0722205345838198E-2</v>
      </c>
      <c r="O902" s="17">
        <v>5.35326903175724E-2</v>
      </c>
      <c r="P902" s="17">
        <v>0.21729651726657701</v>
      </c>
      <c r="Q902" s="17">
        <v>0.29647550613588802</v>
      </c>
      <c r="R902" s="17"/>
      <c r="S902" s="17">
        <v>6.3275965589290996E-3</v>
      </c>
      <c r="T902" s="17">
        <v>7.8961042428054191E-3</v>
      </c>
      <c r="U902" s="17">
        <v>1.2620915101841301E-3</v>
      </c>
      <c r="V902" s="17">
        <v>7.5155818165065797E-3</v>
      </c>
      <c r="W902" s="17">
        <v>0.34935231694218</v>
      </c>
      <c r="X902" s="17">
        <v>0.22000250749597799</v>
      </c>
      <c r="Y902" s="17">
        <v>3.6077414736714799E-3</v>
      </c>
      <c r="Z902" s="17"/>
      <c r="AA902" s="17">
        <v>6.5305996028396804E-2</v>
      </c>
      <c r="AB902" s="17">
        <v>3.2812853006966201E-4</v>
      </c>
      <c r="AC902" s="17"/>
      <c r="AD902" s="17">
        <v>8.4871777452976398E-3</v>
      </c>
      <c r="AE902" s="17">
        <v>0.13882176307346999</v>
      </c>
      <c r="AF902" s="17">
        <v>5.4656976655199797E-3</v>
      </c>
      <c r="AG902" s="17"/>
      <c r="AH902" s="17">
        <v>0.47555987265865801</v>
      </c>
      <c r="AI902" s="17">
        <v>2.9157149144322499E-2</v>
      </c>
      <c r="AJ902" s="17"/>
      <c r="AK902" s="17">
        <v>3.4584141173348397E-2</v>
      </c>
      <c r="AL902" s="17">
        <v>6.2719639933801002E-2</v>
      </c>
      <c r="AM902" s="17"/>
      <c r="AN902" s="17">
        <v>5.2960147530427798E-2</v>
      </c>
      <c r="AO902" s="17">
        <v>0.29647550613588802</v>
      </c>
      <c r="AP902" s="17"/>
      <c r="AQ902" s="17">
        <v>5.46896745171059E-2</v>
      </c>
      <c r="AR902" s="17">
        <v>5.2989234592330001E-2</v>
      </c>
      <c r="AS902" s="17"/>
      <c r="AT902" s="17">
        <v>0</v>
      </c>
      <c r="AU902" s="17">
        <v>8.2491405191828696E-2</v>
      </c>
      <c r="AV902" s="17">
        <v>2.2344084119653801E-2</v>
      </c>
      <c r="AW902" s="17">
        <v>7.2549437645011094E-2</v>
      </c>
      <c r="AX902" s="17"/>
      <c r="AY902" s="17">
        <v>0.29563344261864599</v>
      </c>
      <c r="AZ902" s="17">
        <v>5.9902342111423099E-3</v>
      </c>
      <c r="BA902" s="17"/>
      <c r="BB902" s="17">
        <v>2.3800701288891201E-3</v>
      </c>
      <c r="BC902" s="17">
        <v>5.8062325403112097E-2</v>
      </c>
      <c r="BD902" s="17"/>
      <c r="BE902" s="17">
        <v>6.5460940250278996E-3</v>
      </c>
      <c r="BF902" s="17">
        <v>5.8832137992626002E-2</v>
      </c>
      <c r="BG902" s="17"/>
      <c r="BH902" s="17">
        <v>1.6172546765463099E-3</v>
      </c>
      <c r="BI902" s="17">
        <v>5.7706331786265899E-2</v>
      </c>
      <c r="BJ902" s="17"/>
      <c r="BK902" s="17">
        <v>1.5241028607481799E-2</v>
      </c>
      <c r="BL902" s="17">
        <v>5.7150864191934103E-2</v>
      </c>
      <c r="BM902" s="17"/>
      <c r="BN902" s="17">
        <v>2.3341426099712501E-3</v>
      </c>
      <c r="BO902" s="17">
        <v>5.4890734643007602E-2</v>
      </c>
      <c r="BP902" s="17"/>
      <c r="BQ902" s="17">
        <v>0.193984692292097</v>
      </c>
      <c r="BR902" s="17">
        <v>4.5264040036640599E-2</v>
      </c>
      <c r="BS902" s="17"/>
      <c r="BT902" s="17">
        <v>0.18399449733817999</v>
      </c>
      <c r="BU902" s="17">
        <v>3.2642868384985403E-2</v>
      </c>
      <c r="BV902" s="17"/>
      <c r="BW902" s="17">
        <v>6.4799803675862397E-2</v>
      </c>
      <c r="BX902" s="17">
        <v>3.2367472566486302E-3</v>
      </c>
      <c r="BY902" s="17"/>
      <c r="BZ902" s="17">
        <v>6.4799803675862397E-2</v>
      </c>
      <c r="CA902" s="17">
        <v>3.2367472566486302E-3</v>
      </c>
    </row>
    <row r="903" spans="2:79" x14ac:dyDescent="0.25">
      <c r="B903" t="s">
        <v>410</v>
      </c>
      <c r="C903" s="17">
        <v>4.8532217106939599E-2</v>
      </c>
      <c r="D903" s="17">
        <v>1.45941306810712E-2</v>
      </c>
      <c r="E903" s="17">
        <v>4.3969186583480903E-2</v>
      </c>
      <c r="F903" s="17">
        <v>0</v>
      </c>
      <c r="G903" s="17">
        <v>8.9124752911892496E-4</v>
      </c>
      <c r="H903" s="17">
        <v>0</v>
      </c>
      <c r="I903" s="17">
        <v>0.139634729592964</v>
      </c>
      <c r="J903" s="17">
        <v>0</v>
      </c>
      <c r="K903" s="17">
        <v>0</v>
      </c>
      <c r="L903" s="17">
        <v>6.1002627967475402E-2</v>
      </c>
      <c r="M903" s="17"/>
      <c r="N903" s="17">
        <v>4.6912131671115097E-2</v>
      </c>
      <c r="O903" s="17">
        <v>5.9849896776859E-2</v>
      </c>
      <c r="P903" s="17">
        <v>9.6260903816991206E-2</v>
      </c>
      <c r="Q903" s="17">
        <v>7.5151973225824606E-2</v>
      </c>
      <c r="R903" s="17"/>
      <c r="S903" s="17">
        <v>8.0308549930596801E-2</v>
      </c>
      <c r="T903" s="17">
        <v>9.6615283734624701E-3</v>
      </c>
      <c r="U903" s="17">
        <v>5.6092791092175196E-3</v>
      </c>
      <c r="V903" s="17">
        <v>6.2698145416538495E-2</v>
      </c>
      <c r="W903" s="17">
        <v>5.7670088057819598E-2</v>
      </c>
      <c r="X903" s="17">
        <v>7.33702386448022E-5</v>
      </c>
      <c r="Y903" s="17">
        <v>0</v>
      </c>
      <c r="Z903" s="17"/>
      <c r="AA903" s="17">
        <v>4.6508818828610798E-2</v>
      </c>
      <c r="AB903" s="17">
        <v>5.7598489728109298E-2</v>
      </c>
      <c r="AC903" s="17"/>
      <c r="AD903" s="17">
        <v>4.7747569508209201E-2</v>
      </c>
      <c r="AE903" s="17">
        <v>3.4696738003819798E-3</v>
      </c>
      <c r="AF903" s="17">
        <v>9.0880777208091096E-2</v>
      </c>
      <c r="AG903" s="17"/>
      <c r="AH903" s="17">
        <v>0.39854873686085601</v>
      </c>
      <c r="AI903" s="17">
        <v>2.83881754041845E-2</v>
      </c>
      <c r="AJ903" s="17"/>
      <c r="AK903" s="17">
        <v>6.6092345083051299E-2</v>
      </c>
      <c r="AL903" s="17">
        <v>3.9904515245180502E-2</v>
      </c>
      <c r="AM903" s="17"/>
      <c r="AN903" s="17">
        <v>4.8478531621113E-2</v>
      </c>
      <c r="AO903" s="17">
        <v>7.5151973225824606E-2</v>
      </c>
      <c r="AP903" s="17"/>
      <c r="AQ903" s="17">
        <v>9.7453955964396294E-2</v>
      </c>
      <c r="AR903" s="17">
        <v>3.0334266839135399E-2</v>
      </c>
      <c r="AS903" s="17"/>
      <c r="AT903" s="17">
        <v>4.8725298296021603E-2</v>
      </c>
      <c r="AU903" s="17">
        <v>2.74445878928214E-2</v>
      </c>
      <c r="AV903" s="17">
        <v>0.111243007077926</v>
      </c>
      <c r="AW903" s="17">
        <v>4.38841792107664E-2</v>
      </c>
      <c r="AX903" s="17"/>
      <c r="AY903" s="17">
        <v>0.15505791079558701</v>
      </c>
      <c r="AZ903" s="17">
        <v>2.76566413211085E-2</v>
      </c>
      <c r="BA903" s="17"/>
      <c r="BB903" s="17">
        <v>1.85034600791275E-3</v>
      </c>
      <c r="BC903" s="17">
        <v>5.2747971121609401E-2</v>
      </c>
      <c r="BD903" s="17"/>
      <c r="BE903" s="17">
        <v>5.6276182267629303E-4</v>
      </c>
      <c r="BF903" s="17">
        <v>5.4036317673443399E-2</v>
      </c>
      <c r="BG903" s="17"/>
      <c r="BH903" s="17">
        <v>0.13409929458216999</v>
      </c>
      <c r="BI903" s="17">
        <v>4.1506216197065703E-2</v>
      </c>
      <c r="BJ903" s="17"/>
      <c r="BK903" s="17">
        <v>5.4277086963674696E-3</v>
      </c>
      <c r="BL903" s="17">
        <v>5.2706922236796502E-2</v>
      </c>
      <c r="BM903" s="17"/>
      <c r="BN903" s="17">
        <v>0.42174219381057199</v>
      </c>
      <c r="BO903" s="17">
        <v>3.8015067499490997E-2</v>
      </c>
      <c r="BP903" s="17"/>
      <c r="BQ903" s="17">
        <v>1.29695325071365E-2</v>
      </c>
      <c r="BR903" s="17">
        <v>5.0603768628106997E-2</v>
      </c>
      <c r="BS903" s="17"/>
      <c r="BT903" s="17">
        <v>1.7607955555233199E-4</v>
      </c>
      <c r="BU903" s="17">
        <v>5.6239685819455001E-2</v>
      </c>
      <c r="BV903" s="17"/>
      <c r="BW903" s="17">
        <v>4.64316173709651E-2</v>
      </c>
      <c r="BX903" s="17">
        <v>5.7825859488023101E-2</v>
      </c>
      <c r="BY903" s="17"/>
      <c r="BZ903" s="17">
        <v>4.64316173709651E-2</v>
      </c>
      <c r="CA903" s="17">
        <v>5.7825859488023101E-2</v>
      </c>
    </row>
    <row r="904" spans="2:79" x14ac:dyDescent="0.25">
      <c r="B904" t="s">
        <v>411</v>
      </c>
      <c r="C904" s="17">
        <v>3.5773456185279003E-2</v>
      </c>
      <c r="D904" s="17">
        <v>4.7535860556731598E-2</v>
      </c>
      <c r="E904" s="17">
        <v>0</v>
      </c>
      <c r="F904" s="17">
        <v>0.19047199895719899</v>
      </c>
      <c r="G904" s="17">
        <v>1.0938138568266E-3</v>
      </c>
      <c r="H904" s="17">
        <v>0</v>
      </c>
      <c r="I904" s="17">
        <v>1.43462587049568E-2</v>
      </c>
      <c r="J904" s="17">
        <v>0</v>
      </c>
      <c r="K904" s="17">
        <v>0</v>
      </c>
      <c r="L904" s="17">
        <v>2.77816000485923E-2</v>
      </c>
      <c r="M904" s="17"/>
      <c r="N904" s="17">
        <v>3.2911974580322599E-2</v>
      </c>
      <c r="O904" s="17">
        <v>7.2428225473087998E-2</v>
      </c>
      <c r="P904" s="17">
        <v>2.5118839749373002E-2</v>
      </c>
      <c r="Q904" s="17">
        <v>3.9399292591643202E-2</v>
      </c>
      <c r="R904" s="17"/>
      <c r="S904" s="17">
        <v>3.9208100618770697E-2</v>
      </c>
      <c r="T904" s="17">
        <v>2.6064939959555999E-4</v>
      </c>
      <c r="U904" s="17">
        <v>0</v>
      </c>
      <c r="V904" s="17">
        <v>2.623384725093E-2</v>
      </c>
      <c r="W904" s="17">
        <v>0.160999101391083</v>
      </c>
      <c r="X904" s="17">
        <v>3.8252196881227798E-5</v>
      </c>
      <c r="Y904" s="17">
        <v>3.1551082329075497E-2</v>
      </c>
      <c r="Z904" s="17"/>
      <c r="AA904" s="17">
        <v>4.3723998390814901E-2</v>
      </c>
      <c r="AB904" s="17">
        <v>1.49336162284006E-4</v>
      </c>
      <c r="AC904" s="17"/>
      <c r="AD904" s="17">
        <v>6.3256245005018502E-3</v>
      </c>
      <c r="AE904" s="17">
        <v>0.13876093466633199</v>
      </c>
      <c r="AF904" s="17">
        <v>4.2050599021292899E-2</v>
      </c>
      <c r="AG904" s="17"/>
      <c r="AH904" s="17">
        <v>4.0888323406951199E-2</v>
      </c>
      <c r="AI904" s="17">
        <v>3.5479086940393402E-2</v>
      </c>
      <c r="AJ904" s="17"/>
      <c r="AK904" s="17">
        <v>5.9273742644295399E-2</v>
      </c>
      <c r="AL904" s="17">
        <v>2.4227215434064201E-2</v>
      </c>
      <c r="AM904" s="17"/>
      <c r="AN904" s="17">
        <v>3.5766143767083501E-2</v>
      </c>
      <c r="AO904" s="17">
        <v>3.9399292591643202E-2</v>
      </c>
      <c r="AP904" s="17"/>
      <c r="AQ904" s="17">
        <v>2.0434915257141299E-2</v>
      </c>
      <c r="AR904" s="17">
        <v>4.1479099760300502E-2</v>
      </c>
      <c r="AS904" s="17"/>
      <c r="AT904" s="17">
        <v>4.9637824744226601E-2</v>
      </c>
      <c r="AU904" s="17">
        <v>2.2052854137096001E-2</v>
      </c>
      <c r="AV904" s="17">
        <v>6.4100773090180599E-2</v>
      </c>
      <c r="AW904" s="17">
        <v>6.2668240772881297E-3</v>
      </c>
      <c r="AX904" s="17"/>
      <c r="AY904" s="17">
        <v>9.2386821719653095E-2</v>
      </c>
      <c r="AZ904" s="17">
        <v>2.4679075460962301E-2</v>
      </c>
      <c r="BA904" s="17"/>
      <c r="BB904" s="17">
        <v>0.15112479428172801</v>
      </c>
      <c r="BC904" s="17">
        <v>2.5356288766131E-2</v>
      </c>
      <c r="BD904" s="17"/>
      <c r="BE904" s="17">
        <v>7.6398880788211196E-4</v>
      </c>
      <c r="BF904" s="17">
        <v>3.9790504702570402E-2</v>
      </c>
      <c r="BG904" s="17"/>
      <c r="BH904" s="17">
        <v>0</v>
      </c>
      <c r="BI904" s="17">
        <v>3.8710851537829799E-2</v>
      </c>
      <c r="BJ904" s="17"/>
      <c r="BK904" s="17">
        <v>0</v>
      </c>
      <c r="BL904" s="17">
        <v>3.9238143211213501E-2</v>
      </c>
      <c r="BM904" s="17"/>
      <c r="BN904" s="17">
        <v>3.1846233595889499E-2</v>
      </c>
      <c r="BO904" s="17">
        <v>3.5884126290829599E-2</v>
      </c>
      <c r="BP904" s="17"/>
      <c r="BQ904" s="17">
        <v>0</v>
      </c>
      <c r="BR904" s="17">
        <v>3.7857285300318302E-2</v>
      </c>
      <c r="BS904" s="17"/>
      <c r="BT904" s="17">
        <v>7.3469053744340804E-2</v>
      </c>
      <c r="BU904" s="17">
        <v>2.9765167403378302E-2</v>
      </c>
      <c r="BV904" s="17"/>
      <c r="BW904" s="17">
        <v>4.3761945584046898E-2</v>
      </c>
      <c r="BX904" s="17">
        <v>4.3013857661296001E-4</v>
      </c>
      <c r="BY904" s="17"/>
      <c r="BZ904" s="17">
        <v>4.3761945584046898E-2</v>
      </c>
      <c r="CA904" s="17">
        <v>4.3013857661296001E-4</v>
      </c>
    </row>
    <row r="905" spans="2:79" x14ac:dyDescent="0.25">
      <c r="B905" t="s">
        <v>412</v>
      </c>
      <c r="C905" s="17">
        <v>3.2975823906103603E-2</v>
      </c>
      <c r="D905" s="17">
        <v>0.20652266907681699</v>
      </c>
      <c r="E905" s="17">
        <v>1.31545261469708E-2</v>
      </c>
      <c r="F905" s="17">
        <v>0</v>
      </c>
      <c r="G905" s="17">
        <v>3.2474003174219699E-4</v>
      </c>
      <c r="H905" s="17">
        <v>3.76140560800438E-4</v>
      </c>
      <c r="I905" s="17">
        <v>8.07140198627148E-3</v>
      </c>
      <c r="J905" s="17">
        <v>3.2254150093210903E-4</v>
      </c>
      <c r="K905" s="17">
        <v>0</v>
      </c>
      <c r="L905" s="17">
        <v>5.5413710919619899E-2</v>
      </c>
      <c r="M905" s="17"/>
      <c r="N905" s="17">
        <v>3.33818510654759E-2</v>
      </c>
      <c r="O905" s="17">
        <v>1.6291386979311699E-2</v>
      </c>
      <c r="P905" s="17">
        <v>0.10314054694651401</v>
      </c>
      <c r="Q905" s="17">
        <v>4.29122656199519E-2</v>
      </c>
      <c r="R905" s="17"/>
      <c r="S905" s="17">
        <v>3.8347802492055001E-2</v>
      </c>
      <c r="T905" s="17">
        <v>0.16556432971073001</v>
      </c>
      <c r="U905" s="17">
        <v>0</v>
      </c>
      <c r="V905" s="17">
        <v>3.1849457608391203E-2</v>
      </c>
      <c r="W905" s="17">
        <v>1.2909416525029299E-2</v>
      </c>
      <c r="X905" s="17">
        <v>4.5453422731915101E-4</v>
      </c>
      <c r="Y905" s="17">
        <v>0</v>
      </c>
      <c r="Z905" s="17"/>
      <c r="AA905" s="17">
        <v>2.7980825951376399E-2</v>
      </c>
      <c r="AB905" s="17">
        <v>5.5356990127687397E-2</v>
      </c>
      <c r="AC905" s="17"/>
      <c r="AD905" s="17">
        <v>2.23886864165764E-2</v>
      </c>
      <c r="AE905" s="17">
        <v>3.2148609590428299E-3</v>
      </c>
      <c r="AF905" s="17">
        <v>8.4101198042585701E-2</v>
      </c>
      <c r="AG905" s="17"/>
      <c r="AH905" s="17">
        <v>8.7973047276869894E-3</v>
      </c>
      <c r="AI905" s="17">
        <v>3.4367338509423799E-2</v>
      </c>
      <c r="AJ905" s="17"/>
      <c r="AK905" s="17">
        <v>3.7356496822443098E-3</v>
      </c>
      <c r="AL905" s="17">
        <v>4.7342205855741899E-2</v>
      </c>
      <c r="AM905" s="17"/>
      <c r="AN905" s="17">
        <v>3.2955784552684601E-2</v>
      </c>
      <c r="AO905" s="17">
        <v>4.29122656199519E-2</v>
      </c>
      <c r="AP905" s="17"/>
      <c r="AQ905" s="17">
        <v>6.4371127300870299E-3</v>
      </c>
      <c r="AR905" s="17">
        <v>4.2847716390545798E-2</v>
      </c>
      <c r="AS905" s="17"/>
      <c r="AT905" s="17">
        <v>0</v>
      </c>
      <c r="AU905" s="17">
        <v>1.7579302353549101E-2</v>
      </c>
      <c r="AV905" s="17">
        <v>0.11353989995442899</v>
      </c>
      <c r="AW905" s="17">
        <v>3.27128432822986E-2</v>
      </c>
      <c r="AX905" s="17"/>
      <c r="AY905" s="17">
        <v>6.4887309088668702E-2</v>
      </c>
      <c r="AZ905" s="17">
        <v>2.6722209362046799E-2</v>
      </c>
      <c r="BA905" s="17"/>
      <c r="BB905" s="17">
        <v>1.48588096072936E-2</v>
      </c>
      <c r="BC905" s="17">
        <v>3.4611938182714803E-2</v>
      </c>
      <c r="BD905" s="17"/>
      <c r="BE905" s="17">
        <v>1.71456326360204E-4</v>
      </c>
      <c r="BF905" s="17">
        <v>3.67398553529793E-2</v>
      </c>
      <c r="BG905" s="17"/>
      <c r="BH905" s="17">
        <v>0</v>
      </c>
      <c r="BI905" s="17">
        <v>3.5683502789202001E-2</v>
      </c>
      <c r="BJ905" s="17"/>
      <c r="BK905" s="17">
        <v>5.6393033834062902E-3</v>
      </c>
      <c r="BL905" s="17">
        <v>3.5623387157992001E-2</v>
      </c>
      <c r="BM905" s="17"/>
      <c r="BN905" s="17">
        <v>0</v>
      </c>
      <c r="BO905" s="17">
        <v>3.39050907936412E-2</v>
      </c>
      <c r="BP905" s="17"/>
      <c r="BQ905" s="17">
        <v>0.36982399409170802</v>
      </c>
      <c r="BR905" s="17">
        <v>1.33541798372442E-2</v>
      </c>
      <c r="BS905" s="17"/>
      <c r="BT905" s="17">
        <v>1.2837192975456501E-4</v>
      </c>
      <c r="BU905" s="17">
        <v>3.8211368372915597E-2</v>
      </c>
      <c r="BV905" s="17"/>
      <c r="BW905" s="17">
        <v>2.7940057606672699E-2</v>
      </c>
      <c r="BX905" s="17">
        <v>5.52554663815953E-2</v>
      </c>
      <c r="BY905" s="17"/>
      <c r="BZ905" s="17">
        <v>2.7940057606672699E-2</v>
      </c>
      <c r="CA905" s="17">
        <v>5.52554663815953E-2</v>
      </c>
    </row>
    <row r="906" spans="2:79" x14ac:dyDescent="0.25">
      <c r="B906" t="s">
        <v>413</v>
      </c>
      <c r="C906" s="17">
        <v>3.23635575496602E-2</v>
      </c>
      <c r="D906" s="17">
        <v>0</v>
      </c>
      <c r="E906" s="17">
        <v>0</v>
      </c>
      <c r="F906" s="17">
        <v>1.2254058529553199E-4</v>
      </c>
      <c r="G906" s="17">
        <v>0.210962180788515</v>
      </c>
      <c r="H906" s="17">
        <v>1.00044086972993E-3</v>
      </c>
      <c r="I906" s="17">
        <v>6.95818089193498E-2</v>
      </c>
      <c r="J906" s="17">
        <v>1.11559944762812E-3</v>
      </c>
      <c r="K906" s="17">
        <v>0</v>
      </c>
      <c r="L906" s="17">
        <v>1.6423237126710901E-4</v>
      </c>
      <c r="M906" s="17"/>
      <c r="N906" s="17">
        <v>3.5169421321031E-2</v>
      </c>
      <c r="O906" s="17">
        <v>0</v>
      </c>
      <c r="P906" s="17">
        <v>6.47152807996044E-3</v>
      </c>
      <c r="Q906" s="17">
        <v>0.115774056966188</v>
      </c>
      <c r="R906" s="17"/>
      <c r="S906" s="17">
        <v>6.4969145900150896E-5</v>
      </c>
      <c r="T906" s="17">
        <v>0</v>
      </c>
      <c r="U906" s="17">
        <v>0.79404018131361298</v>
      </c>
      <c r="V906" s="17">
        <v>5.9805914692650099E-2</v>
      </c>
      <c r="W906" s="17">
        <v>1.1253501698907601E-3</v>
      </c>
      <c r="X906" s="17">
        <v>2.97087246699023E-4</v>
      </c>
      <c r="Y906" s="17">
        <v>1.2127830954881201E-3</v>
      </c>
      <c r="Z906" s="17"/>
      <c r="AA906" s="17">
        <v>3.9586411898168299E-2</v>
      </c>
      <c r="AB906" s="17">
        <v>0</v>
      </c>
      <c r="AC906" s="17"/>
      <c r="AD906" s="17">
        <v>5.8585693060478498E-2</v>
      </c>
      <c r="AE906" s="17">
        <v>1.3784167468170001E-3</v>
      </c>
      <c r="AF906" s="17">
        <v>2.4925490373625599E-4</v>
      </c>
      <c r="AG906" s="17"/>
      <c r="AH906" s="17">
        <v>1.4873218748135599E-3</v>
      </c>
      <c r="AI906" s="17">
        <v>3.41405370462151E-2</v>
      </c>
      <c r="AJ906" s="17"/>
      <c r="AK906" s="17">
        <v>6.5462200846178695E-2</v>
      </c>
      <c r="AL906" s="17">
        <v>1.61014194388477E-2</v>
      </c>
      <c r="AM906" s="17"/>
      <c r="AN906" s="17">
        <v>3.2195339134577297E-2</v>
      </c>
      <c r="AO906" s="17">
        <v>0.115774056966188</v>
      </c>
      <c r="AP906" s="17"/>
      <c r="AQ906" s="17">
        <v>3.9947609302806102E-2</v>
      </c>
      <c r="AR906" s="17">
        <v>2.95424354911345E-2</v>
      </c>
      <c r="AS906" s="17"/>
      <c r="AT906" s="17">
        <v>0</v>
      </c>
      <c r="AU906" s="17">
        <v>3.6977476256503598E-2</v>
      </c>
      <c r="AV906" s="17">
        <v>4.12907364665207E-4</v>
      </c>
      <c r="AW906" s="17">
        <v>0.70936648466880403</v>
      </c>
      <c r="AX906" s="17"/>
      <c r="AY906" s="17">
        <v>1.14063196840436E-3</v>
      </c>
      <c r="AZ906" s="17">
        <v>3.8482236777715097E-2</v>
      </c>
      <c r="BA906" s="17"/>
      <c r="BB906" s="17">
        <v>1.3257038740697199E-3</v>
      </c>
      <c r="BC906" s="17">
        <v>3.5166529092125497E-2</v>
      </c>
      <c r="BD906" s="17"/>
      <c r="BE906" s="17">
        <v>1.68460433679484E-3</v>
      </c>
      <c r="BF906" s="17">
        <v>3.5883715174090697E-2</v>
      </c>
      <c r="BG906" s="17"/>
      <c r="BH906" s="17">
        <v>4.44368393606072E-4</v>
      </c>
      <c r="BI906" s="17">
        <v>3.4984475064551199E-2</v>
      </c>
      <c r="BJ906" s="17"/>
      <c r="BK906" s="17">
        <v>9.6356250995688895E-4</v>
      </c>
      <c r="BL906" s="17">
        <v>3.5404671465660197E-2</v>
      </c>
      <c r="BM906" s="17"/>
      <c r="BN906" s="17">
        <v>1.23026109275428E-3</v>
      </c>
      <c r="BO906" s="17">
        <v>3.3240901557187397E-2</v>
      </c>
      <c r="BP906" s="17"/>
      <c r="BQ906" s="17">
        <v>9.33115190638571E-4</v>
      </c>
      <c r="BR906" s="17">
        <v>3.4194403038759001E-2</v>
      </c>
      <c r="BS906" s="17"/>
      <c r="BT906" s="17">
        <v>5.6848185003843495E-4</v>
      </c>
      <c r="BU906" s="17">
        <v>3.7431364111060503E-2</v>
      </c>
      <c r="BV906" s="17"/>
      <c r="BW906" s="17">
        <v>3.9392859583704497E-2</v>
      </c>
      <c r="BX906" s="17">
        <v>1.26395386303729E-3</v>
      </c>
      <c r="BY906" s="17"/>
      <c r="BZ906" s="17">
        <v>3.9392859583704497E-2</v>
      </c>
      <c r="CA906" s="17">
        <v>1.26395386303729E-3</v>
      </c>
    </row>
    <row r="907" spans="2:79" x14ac:dyDescent="0.25">
      <c r="B907" t="s">
        <v>414</v>
      </c>
      <c r="C907" s="17">
        <v>2.7929275329814901E-2</v>
      </c>
      <c r="D907" s="17">
        <v>4.7155100600550497E-2</v>
      </c>
      <c r="E907" s="17">
        <v>0</v>
      </c>
      <c r="F907" s="17">
        <v>0</v>
      </c>
      <c r="G907" s="17">
        <v>1.49795133833223E-3</v>
      </c>
      <c r="H907" s="17">
        <v>0</v>
      </c>
      <c r="I907" s="17">
        <v>7.2279169120768503E-4</v>
      </c>
      <c r="J907" s="17">
        <v>1.11559944762812E-3</v>
      </c>
      <c r="K907" s="17">
        <v>0</v>
      </c>
      <c r="L907" s="17">
        <v>6.9322116902131997E-2</v>
      </c>
      <c r="M907" s="17"/>
      <c r="N907" s="17">
        <v>2.7728807194406801E-2</v>
      </c>
      <c r="O907" s="17">
        <v>3.1337934024448101E-2</v>
      </c>
      <c r="P907" s="17">
        <v>1.55413442223684E-2</v>
      </c>
      <c r="Q907" s="17">
        <v>6.73572173216644E-2</v>
      </c>
      <c r="R907" s="17"/>
      <c r="S907" s="17">
        <v>0</v>
      </c>
      <c r="T907" s="17">
        <v>3.8003562325417698E-4</v>
      </c>
      <c r="U907" s="17">
        <v>2.5155258719374999E-3</v>
      </c>
      <c r="V907" s="17">
        <v>0</v>
      </c>
      <c r="W907" s="17">
        <v>0</v>
      </c>
      <c r="X907" s="17">
        <v>0.22045014496953599</v>
      </c>
      <c r="Y907" s="17">
        <v>1.2127830954881201E-3</v>
      </c>
      <c r="Z907" s="17"/>
      <c r="AA907" s="17">
        <v>3.4162492659433101E-2</v>
      </c>
      <c r="AB907" s="17">
        <v>0</v>
      </c>
      <c r="AC907" s="17"/>
      <c r="AD907" s="17">
        <v>4.4633034111943096E-3</v>
      </c>
      <c r="AE907" s="17">
        <v>1.3383584341986601E-3</v>
      </c>
      <c r="AF907" s="17">
        <v>0</v>
      </c>
      <c r="AG907" s="17"/>
      <c r="AH907" s="17">
        <v>0.46573859023523601</v>
      </c>
      <c r="AI907" s="17">
        <v>2.7326100309601302E-3</v>
      </c>
      <c r="AJ907" s="17"/>
      <c r="AK907" s="17">
        <v>1.02347495856243E-4</v>
      </c>
      <c r="AL907" s="17">
        <v>4.1601296251682997E-2</v>
      </c>
      <c r="AM907" s="17"/>
      <c r="AN907" s="17">
        <v>2.7849758890538801E-2</v>
      </c>
      <c r="AO907" s="17">
        <v>6.73572173216644E-2</v>
      </c>
      <c r="AP907" s="17"/>
      <c r="AQ907" s="17">
        <v>9.1142102950436295E-3</v>
      </c>
      <c r="AR907" s="17">
        <v>3.4928119315837398E-2</v>
      </c>
      <c r="AS907" s="17"/>
      <c r="AT907" s="17">
        <v>0</v>
      </c>
      <c r="AU907" s="17">
        <v>4.7472830421683501E-2</v>
      </c>
      <c r="AV907" s="17">
        <v>9.4243394653833199E-4</v>
      </c>
      <c r="AW907" s="17">
        <v>9.1908891345304205E-3</v>
      </c>
      <c r="AX907" s="17"/>
      <c r="AY907" s="17">
        <v>0.169423075891729</v>
      </c>
      <c r="AZ907" s="17">
        <v>2.0108643400971199E-4</v>
      </c>
      <c r="BA907" s="17"/>
      <c r="BB907" s="17">
        <v>2.91283917148904E-2</v>
      </c>
      <c r="BC907" s="17">
        <v>2.7820985332104399E-2</v>
      </c>
      <c r="BD907" s="17"/>
      <c r="BE907" s="17">
        <v>1.9197800001961799E-3</v>
      </c>
      <c r="BF907" s="17">
        <v>3.0913651056616202E-2</v>
      </c>
      <c r="BG907" s="17"/>
      <c r="BH907" s="17">
        <v>4.44368393606072E-4</v>
      </c>
      <c r="BI907" s="17">
        <v>3.01860893620285E-2</v>
      </c>
      <c r="BJ907" s="17"/>
      <c r="BK907" s="17">
        <v>1.0439132320254499E-3</v>
      </c>
      <c r="BL907" s="17">
        <v>3.0533143537720901E-2</v>
      </c>
      <c r="BM907" s="17"/>
      <c r="BN907" s="17">
        <v>2.1134713885913301E-3</v>
      </c>
      <c r="BO907" s="17">
        <v>2.86567710808249E-2</v>
      </c>
      <c r="BP907" s="17"/>
      <c r="BQ907" s="17">
        <v>1.06200919379332E-3</v>
      </c>
      <c r="BR907" s="17">
        <v>2.9494312577705802E-2</v>
      </c>
      <c r="BS907" s="17"/>
      <c r="BT907" s="17">
        <v>0.18443850734467901</v>
      </c>
      <c r="BU907" s="17">
        <v>2.9833207921415401E-3</v>
      </c>
      <c r="BV907" s="17"/>
      <c r="BW907" s="17">
        <v>3.4075790810253401E-2</v>
      </c>
      <c r="BX907" s="17">
        <v>7.3536694893592701E-4</v>
      </c>
      <c r="BY907" s="17"/>
      <c r="BZ907" s="17">
        <v>3.4075790810253401E-2</v>
      </c>
      <c r="CA907" s="17">
        <v>7.3536694893592701E-4</v>
      </c>
    </row>
    <row r="908" spans="2:79" x14ac:dyDescent="0.25">
      <c r="B908" t="s">
        <v>415</v>
      </c>
      <c r="C908" s="17">
        <v>2.56153665348091E-2</v>
      </c>
      <c r="D908" s="17">
        <v>0</v>
      </c>
      <c r="E908" s="17">
        <v>0</v>
      </c>
      <c r="F908" s="17">
        <v>0</v>
      </c>
      <c r="G908" s="17">
        <v>9.65618477451509E-4</v>
      </c>
      <c r="H908" s="17">
        <v>0</v>
      </c>
      <c r="I908" s="17">
        <v>0</v>
      </c>
      <c r="J908" s="17">
        <v>3.2254150093210903E-4</v>
      </c>
      <c r="K908" s="17">
        <v>1.84545256240225E-3</v>
      </c>
      <c r="L908" s="17">
        <v>6.9832709400303103E-2</v>
      </c>
      <c r="M908" s="17"/>
      <c r="N908" s="17">
        <v>2.7728807194406801E-2</v>
      </c>
      <c r="O908" s="17">
        <v>0</v>
      </c>
      <c r="P908" s="17">
        <v>1.5317748156738401E-2</v>
      </c>
      <c r="Q908" s="17">
        <v>7.8694991604555301E-2</v>
      </c>
      <c r="R908" s="17"/>
      <c r="S908" s="17">
        <v>0</v>
      </c>
      <c r="T908" s="17">
        <v>3.6822515652295E-3</v>
      </c>
      <c r="U908" s="17">
        <v>2.5155258719374999E-3</v>
      </c>
      <c r="V908" s="17">
        <v>0</v>
      </c>
      <c r="W908" s="17">
        <v>6.44229958641617E-4</v>
      </c>
      <c r="X908" s="17">
        <v>0.219494182228198</v>
      </c>
      <c r="Y908" s="17">
        <v>0</v>
      </c>
      <c r="Z908" s="17"/>
      <c r="AA908" s="17">
        <v>3.1104495492610101E-2</v>
      </c>
      <c r="AB908" s="17">
        <v>1.0201397239584099E-3</v>
      </c>
      <c r="AC908" s="17"/>
      <c r="AD908" s="17">
        <v>4.1659457731701798E-4</v>
      </c>
      <c r="AE908" s="17">
        <v>7.2715677828289295E-4</v>
      </c>
      <c r="AF908" s="17">
        <v>0</v>
      </c>
      <c r="AG908" s="17"/>
      <c r="AH908" s="17">
        <v>0.46618340910988698</v>
      </c>
      <c r="AI908" s="17">
        <v>2.59931800548324E-4</v>
      </c>
      <c r="AJ908" s="17"/>
      <c r="AK908" s="17">
        <v>1.02347495856243E-4</v>
      </c>
      <c r="AL908" s="17">
        <v>3.8150509909670102E-2</v>
      </c>
      <c r="AM908" s="17"/>
      <c r="AN908" s="17">
        <v>2.5508318016158799E-2</v>
      </c>
      <c r="AO908" s="17">
        <v>7.8694991604555301E-2</v>
      </c>
      <c r="AP908" s="17"/>
      <c r="AQ908" s="17">
        <v>3.7053939984826298E-4</v>
      </c>
      <c r="AR908" s="17">
        <v>3.5005958926872201E-2</v>
      </c>
      <c r="AS908" s="17"/>
      <c r="AT908" s="17">
        <v>0</v>
      </c>
      <c r="AU908" s="17">
        <v>4.3458967078377701E-2</v>
      </c>
      <c r="AV908" s="17">
        <v>1.6675185512920799E-3</v>
      </c>
      <c r="AW908" s="17">
        <v>1.16124906290536E-3</v>
      </c>
      <c r="AX908" s="17"/>
      <c r="AY908" s="17">
        <v>0.154581858607971</v>
      </c>
      <c r="AZ908" s="17">
        <v>3.4212318964044902E-4</v>
      </c>
      <c r="BA908" s="17"/>
      <c r="BB908" s="17">
        <v>2.9225498657370699E-4</v>
      </c>
      <c r="BC908" s="17">
        <v>2.7902250214920099E-2</v>
      </c>
      <c r="BD908" s="17"/>
      <c r="BE908" s="17">
        <v>9.6939381243784099E-4</v>
      </c>
      <c r="BF908" s="17">
        <v>2.8443289253951301E-2</v>
      </c>
      <c r="BG908" s="17"/>
      <c r="BH908" s="17">
        <v>9.9794461997864195E-4</v>
      </c>
      <c r="BI908" s="17">
        <v>2.7636728416923401E-2</v>
      </c>
      <c r="BJ908" s="17"/>
      <c r="BK908" s="17">
        <v>1.0439132320254499E-3</v>
      </c>
      <c r="BL908" s="17">
        <v>2.7995130878114199E-2</v>
      </c>
      <c r="BM908" s="17"/>
      <c r="BN908" s="17">
        <v>9.7878864711984006E-3</v>
      </c>
      <c r="BO908" s="17">
        <v>2.6061388844309401E-2</v>
      </c>
      <c r="BP908" s="17"/>
      <c r="BQ908" s="17">
        <v>5.2066348151805202E-3</v>
      </c>
      <c r="BR908" s="17">
        <v>2.6804189586686601E-2</v>
      </c>
      <c r="BS908" s="17"/>
      <c r="BT908" s="17">
        <v>0.18460449465923401</v>
      </c>
      <c r="BU908" s="17">
        <v>2.7414217943332801E-4</v>
      </c>
      <c r="BV908" s="17"/>
      <c r="BW908" s="17">
        <v>3.0982699203018799E-2</v>
      </c>
      <c r="BX908" s="17">
        <v>1.86878145037998E-3</v>
      </c>
      <c r="BY908" s="17"/>
      <c r="BZ908" s="17">
        <v>3.0982699203018799E-2</v>
      </c>
      <c r="CA908" s="17">
        <v>1.86878145037998E-3</v>
      </c>
    </row>
    <row r="909" spans="2:79" x14ac:dyDescent="0.25">
      <c r="B909" t="s">
        <v>416</v>
      </c>
      <c r="C909" s="17">
        <v>2.3241771640437701E-2</v>
      </c>
      <c r="D909" s="17">
        <v>0</v>
      </c>
      <c r="E909" s="17">
        <v>0</v>
      </c>
      <c r="F909" s="17">
        <v>0</v>
      </c>
      <c r="G909" s="17">
        <v>1.4049257693628601E-3</v>
      </c>
      <c r="H909" s="17">
        <v>3.5459509482148999E-4</v>
      </c>
      <c r="I909" s="17">
        <v>0.13886450090748001</v>
      </c>
      <c r="J909" s="17">
        <v>0</v>
      </c>
      <c r="K909" s="17">
        <v>0</v>
      </c>
      <c r="L909" s="17">
        <v>5.2310818654268103E-3</v>
      </c>
      <c r="M909" s="17"/>
      <c r="N909" s="17">
        <v>2.3209613751099398E-2</v>
      </c>
      <c r="O909" s="17">
        <v>2.5603944657566598E-2</v>
      </c>
      <c r="P909" s="17">
        <v>6.47152807996044E-3</v>
      </c>
      <c r="Q909" s="17">
        <v>5.1640526380692997E-2</v>
      </c>
      <c r="R909" s="17"/>
      <c r="S909" s="17">
        <v>8.0373519076496897E-2</v>
      </c>
      <c r="T909" s="17">
        <v>9.2018942452916797E-4</v>
      </c>
      <c r="U909" s="17">
        <v>0</v>
      </c>
      <c r="V909" s="17">
        <v>3.2333464742132802E-5</v>
      </c>
      <c r="W909" s="17">
        <v>0</v>
      </c>
      <c r="X909" s="17">
        <v>1.44008167797121E-4</v>
      </c>
      <c r="Y909" s="17">
        <v>1.97333576337833E-2</v>
      </c>
      <c r="Z909" s="17"/>
      <c r="AA909" s="17">
        <v>2.6096296998101801E-2</v>
      </c>
      <c r="AB909" s="17">
        <v>1.0451454788927599E-2</v>
      </c>
      <c r="AC909" s="17"/>
      <c r="AD909" s="17">
        <v>3.8625326233685899E-2</v>
      </c>
      <c r="AE909" s="17">
        <v>1.1407178832377901E-3</v>
      </c>
      <c r="AF909" s="17">
        <v>7.9391949147638204E-3</v>
      </c>
      <c r="AG909" s="17"/>
      <c r="AH909" s="17">
        <v>0.39019617076149199</v>
      </c>
      <c r="AI909" s="17">
        <v>2.12292638107411E-3</v>
      </c>
      <c r="AJ909" s="17"/>
      <c r="AK909" s="17">
        <v>0</v>
      </c>
      <c r="AL909" s="17">
        <v>3.4660998010858798E-2</v>
      </c>
      <c r="AM909" s="17"/>
      <c r="AN909" s="17">
        <v>2.3184498352948099E-2</v>
      </c>
      <c r="AO909" s="17">
        <v>5.1640526380692997E-2</v>
      </c>
      <c r="AP909" s="17"/>
      <c r="AQ909" s="17">
        <v>8.5590766595897497E-2</v>
      </c>
      <c r="AR909" s="17">
        <v>4.9139163636696598E-5</v>
      </c>
      <c r="AS909" s="17"/>
      <c r="AT909" s="17">
        <v>0</v>
      </c>
      <c r="AU909" s="17">
        <v>1.7539436703879401E-5</v>
      </c>
      <c r="AV909" s="17">
        <v>0.11811287403891101</v>
      </c>
      <c r="AW909" s="17">
        <v>5.1743864228109403E-3</v>
      </c>
      <c r="AX909" s="17"/>
      <c r="AY909" s="17">
        <v>0.12992316514014501</v>
      </c>
      <c r="AZ909" s="17">
        <v>2.3356837490940302E-3</v>
      </c>
      <c r="BA909" s="17"/>
      <c r="BB909" s="17">
        <v>1.2416709914475101E-3</v>
      </c>
      <c r="BC909" s="17">
        <v>2.52285603112983E-2</v>
      </c>
      <c r="BD909" s="17"/>
      <c r="BE909" s="17">
        <v>1.3334253162691401E-3</v>
      </c>
      <c r="BF909" s="17">
        <v>2.57555742404347E-2</v>
      </c>
      <c r="BG909" s="17"/>
      <c r="BH909" s="17">
        <v>0</v>
      </c>
      <c r="BI909" s="17">
        <v>2.5150177460889701E-2</v>
      </c>
      <c r="BJ909" s="17"/>
      <c r="BK909" s="17">
        <v>2.22524957521767E-2</v>
      </c>
      <c r="BL909" s="17">
        <v>2.3337583778839301E-2</v>
      </c>
      <c r="BM909" s="17"/>
      <c r="BN909" s="17">
        <v>1.76642059167409E-3</v>
      </c>
      <c r="BO909" s="17">
        <v>2.3846952353577301E-2</v>
      </c>
      <c r="BP909" s="17"/>
      <c r="BQ909" s="17">
        <v>1.05226844565044E-3</v>
      </c>
      <c r="BR909" s="17">
        <v>2.4534325889769198E-2</v>
      </c>
      <c r="BS909" s="17"/>
      <c r="BT909" s="17">
        <v>4.7663095464383498E-4</v>
      </c>
      <c r="BU909" s="17">
        <v>2.6870299857467299E-2</v>
      </c>
      <c r="BV909" s="17"/>
      <c r="BW909" s="17">
        <v>2.6029604616865501E-2</v>
      </c>
      <c r="BX909" s="17">
        <v>1.0907616657269499E-2</v>
      </c>
      <c r="BY909" s="17"/>
      <c r="BZ909" s="17">
        <v>2.6029604616865501E-2</v>
      </c>
      <c r="CA909" s="17">
        <v>1.0907616657269499E-2</v>
      </c>
    </row>
    <row r="910" spans="2:79" x14ac:dyDescent="0.25">
      <c r="B910" t="s">
        <v>417</v>
      </c>
      <c r="C910" s="17">
        <v>1.6486474076979798E-2</v>
      </c>
      <c r="D910" s="17">
        <v>3.4179100293017198E-4</v>
      </c>
      <c r="E910" s="17">
        <v>4.6763511966426497E-3</v>
      </c>
      <c r="F910" s="17">
        <v>0</v>
      </c>
      <c r="G910" s="17">
        <v>5.6148099594587801E-4</v>
      </c>
      <c r="H910" s="17">
        <v>5.7695501277990504E-4</v>
      </c>
      <c r="I910" s="17">
        <v>0</v>
      </c>
      <c r="J910" s="17">
        <v>0.287897433447449</v>
      </c>
      <c r="K910" s="17">
        <v>0</v>
      </c>
      <c r="L910" s="17">
        <v>5.1059249817105197E-4</v>
      </c>
      <c r="M910" s="17"/>
      <c r="N910" s="17">
        <v>1.5879107417348499E-2</v>
      </c>
      <c r="O910" s="17">
        <v>1.6618118152727599E-2</v>
      </c>
      <c r="P910" s="17">
        <v>5.1983563006083901E-2</v>
      </c>
      <c r="Q910" s="17">
        <v>7.2323449380226501E-2</v>
      </c>
      <c r="R910" s="17"/>
      <c r="S910" s="17">
        <v>5.9643114535588897E-2</v>
      </c>
      <c r="T910" s="17">
        <v>1.0557635161931001E-2</v>
      </c>
      <c r="U910" s="17">
        <v>0</v>
      </c>
      <c r="V910" s="17">
        <v>0</v>
      </c>
      <c r="W910" s="17">
        <v>2.5462784952443599E-4</v>
      </c>
      <c r="X910" s="17">
        <v>2.4150499622410901E-4</v>
      </c>
      <c r="Y910" s="17">
        <v>5.15317877969621E-4</v>
      </c>
      <c r="Z910" s="17"/>
      <c r="AA910" s="17">
        <v>1.99382293472645E-2</v>
      </c>
      <c r="AB910" s="17">
        <v>1.0201397239584099E-3</v>
      </c>
      <c r="AC910" s="17"/>
      <c r="AD910" s="17">
        <v>2.9092224368593898E-2</v>
      </c>
      <c r="AE910" s="17">
        <v>3.4663950406899299E-3</v>
      </c>
      <c r="AF910" s="17">
        <v>0</v>
      </c>
      <c r="AG910" s="17"/>
      <c r="AH910" s="17">
        <v>1.00646217039214E-2</v>
      </c>
      <c r="AI910" s="17">
        <v>1.6856062524127299E-2</v>
      </c>
      <c r="AJ910" s="17"/>
      <c r="AK910" s="17">
        <v>0</v>
      </c>
      <c r="AL910" s="17">
        <v>2.45866646496967E-2</v>
      </c>
      <c r="AM910" s="17"/>
      <c r="AN910" s="17">
        <v>1.63738646626467E-2</v>
      </c>
      <c r="AO910" s="17">
        <v>7.2323449380226501E-2</v>
      </c>
      <c r="AP910" s="17"/>
      <c r="AQ910" s="17">
        <v>6.43347178563648E-3</v>
      </c>
      <c r="AR910" s="17">
        <v>2.0225998468641999E-2</v>
      </c>
      <c r="AS910" s="17"/>
      <c r="AT910" s="17">
        <v>0</v>
      </c>
      <c r="AU910" s="17">
        <v>2.4916193726697101E-2</v>
      </c>
      <c r="AV910" s="17">
        <v>7.6137789656345401E-3</v>
      </c>
      <c r="AW910" s="17">
        <v>3.3264274990109297E-2</v>
      </c>
      <c r="AX910" s="17"/>
      <c r="AY910" s="17">
        <v>9.1822362868335394E-2</v>
      </c>
      <c r="AZ910" s="17">
        <v>1.72308694097575E-3</v>
      </c>
      <c r="BA910" s="17"/>
      <c r="BB910" s="17">
        <v>4.9650267657564697E-4</v>
      </c>
      <c r="BC910" s="17">
        <v>1.7930499017255099E-2</v>
      </c>
      <c r="BD910" s="17"/>
      <c r="BE910" s="17">
        <v>0.14125093632204699</v>
      </c>
      <c r="BF910" s="17">
        <v>2.17077790629809E-3</v>
      </c>
      <c r="BG910" s="17"/>
      <c r="BH910" s="17">
        <v>0</v>
      </c>
      <c r="BI910" s="17">
        <v>1.7840195453042999E-2</v>
      </c>
      <c r="BJ910" s="17"/>
      <c r="BK910" s="17">
        <v>5.0458371689688199E-3</v>
      </c>
      <c r="BL910" s="17">
        <v>1.7594508650388599E-2</v>
      </c>
      <c r="BM910" s="17"/>
      <c r="BN910" s="17">
        <v>7.67441508260707E-3</v>
      </c>
      <c r="BO910" s="17">
        <v>1.6734800082656501E-2</v>
      </c>
      <c r="BP910" s="17"/>
      <c r="BQ910" s="17">
        <v>3.88732560319776E-3</v>
      </c>
      <c r="BR910" s="17">
        <v>1.72203833833212E-2</v>
      </c>
      <c r="BS910" s="17"/>
      <c r="BT910" s="17">
        <v>9.4946437585053407E-3</v>
      </c>
      <c r="BU910" s="17">
        <v>1.76008995905063E-2</v>
      </c>
      <c r="BV910" s="17"/>
      <c r="BW910" s="17">
        <v>1.9806167195553601E-2</v>
      </c>
      <c r="BX910" s="17">
        <v>1.79922065568228E-3</v>
      </c>
      <c r="BY910" s="17"/>
      <c r="BZ910" s="17">
        <v>1.9806167195553601E-2</v>
      </c>
      <c r="CA910" s="17">
        <v>1.79922065568228E-3</v>
      </c>
    </row>
    <row r="911" spans="2:79" x14ac:dyDescent="0.25">
      <c r="B911" t="s">
        <v>418</v>
      </c>
      <c r="C911" s="17">
        <v>1.4939338749235E-3</v>
      </c>
      <c r="D911" s="17">
        <v>0</v>
      </c>
      <c r="E911" s="17">
        <v>0</v>
      </c>
      <c r="F911" s="17">
        <v>1.2254058529553199E-4</v>
      </c>
      <c r="G911" s="17">
        <v>1.18950151531983E-2</v>
      </c>
      <c r="H911" s="17">
        <v>3.76140560800438E-4</v>
      </c>
      <c r="I911" s="17">
        <v>0</v>
      </c>
      <c r="J911" s="17">
        <v>0</v>
      </c>
      <c r="K911" s="17">
        <v>0</v>
      </c>
      <c r="L911" s="17">
        <v>6.7482486943816098E-4</v>
      </c>
      <c r="M911" s="17"/>
      <c r="N911" s="17">
        <v>0</v>
      </c>
      <c r="O911" s="17">
        <v>1.52346039844666E-2</v>
      </c>
      <c r="P911" s="17">
        <v>1.5317748156738401E-2</v>
      </c>
      <c r="Q911" s="17">
        <v>8.6027221942787099E-2</v>
      </c>
      <c r="R911" s="17"/>
      <c r="S911" s="17">
        <v>0</v>
      </c>
      <c r="T911" s="17">
        <v>3.9429009648250602E-3</v>
      </c>
      <c r="U911" s="17">
        <v>0</v>
      </c>
      <c r="V911" s="17">
        <v>0</v>
      </c>
      <c r="W911" s="17">
        <v>1.3799780194151999E-3</v>
      </c>
      <c r="X911" s="17">
        <v>9.9993432665892203E-3</v>
      </c>
      <c r="Y911" s="17">
        <v>0</v>
      </c>
      <c r="Z911" s="17"/>
      <c r="AA911" s="17">
        <v>1.5996746031591001E-3</v>
      </c>
      <c r="AB911" s="17">
        <v>1.0201397239584099E-3</v>
      </c>
      <c r="AC911" s="17"/>
      <c r="AD911" s="17">
        <v>2.4118404725034198E-3</v>
      </c>
      <c r="AE911" s="17">
        <v>7.0774742764065303E-4</v>
      </c>
      <c r="AF911" s="17">
        <v>2.4925490373625599E-4</v>
      </c>
      <c r="AG911" s="17"/>
      <c r="AH911" s="17">
        <v>2.25980473144568E-2</v>
      </c>
      <c r="AI911" s="17">
        <v>2.79356512904927E-4</v>
      </c>
      <c r="AJ911" s="17"/>
      <c r="AK911" s="17">
        <v>3.6257630886395299E-3</v>
      </c>
      <c r="AL911" s="17">
        <v>4.4651628769684399E-4</v>
      </c>
      <c r="AM911" s="17"/>
      <c r="AN911" s="17">
        <v>1.32345107191918E-3</v>
      </c>
      <c r="AO911" s="17">
        <v>8.6027221942787099E-2</v>
      </c>
      <c r="AP911" s="17"/>
      <c r="AQ911" s="17">
        <v>4.6844789621620702E-3</v>
      </c>
      <c r="AR911" s="17">
        <v>3.0711218418335201E-4</v>
      </c>
      <c r="AS911" s="17"/>
      <c r="AT911" s="17">
        <v>0</v>
      </c>
      <c r="AU911" s="17">
        <v>1.0295948154869E-4</v>
      </c>
      <c r="AV911" s="17">
        <v>7.2310698116700304E-3</v>
      </c>
      <c r="AW911" s="17">
        <v>1.0924376544772E-3</v>
      </c>
      <c r="AX911" s="17"/>
      <c r="AY911" s="17">
        <v>5.4358366609069501E-4</v>
      </c>
      <c r="AZ911" s="17">
        <v>1.68017164649394E-3</v>
      </c>
      <c r="BA911" s="17"/>
      <c r="BB911" s="17">
        <v>2.9225498657370699E-4</v>
      </c>
      <c r="BC911" s="17">
        <v>1.6024552875969101E-3</v>
      </c>
      <c r="BD911" s="17"/>
      <c r="BE911" s="17">
        <v>4.70351326802687E-4</v>
      </c>
      <c r="BF911" s="17">
        <v>1.61138155594445E-3</v>
      </c>
      <c r="BG911" s="17"/>
      <c r="BH911" s="17">
        <v>1.49531976999808E-2</v>
      </c>
      <c r="BI911" s="17">
        <v>3.8877985223925103E-4</v>
      </c>
      <c r="BJ911" s="17"/>
      <c r="BK911" s="17">
        <v>1.33298691322506E-2</v>
      </c>
      <c r="BL911" s="17">
        <v>3.4761434925413499E-4</v>
      </c>
      <c r="BM911" s="17"/>
      <c r="BN911" s="17">
        <v>8.5576253784441104E-3</v>
      </c>
      <c r="BO911" s="17">
        <v>1.2948772983025999E-3</v>
      </c>
      <c r="BP911" s="17"/>
      <c r="BQ911" s="17">
        <v>3.8212741981805899E-3</v>
      </c>
      <c r="BR911" s="17">
        <v>1.3583646556372701E-3</v>
      </c>
      <c r="BS911" s="17"/>
      <c r="BT911" s="17">
        <v>3.5215911110466399E-4</v>
      </c>
      <c r="BU911" s="17">
        <v>1.6759209755169101E-3</v>
      </c>
      <c r="BV911" s="17"/>
      <c r="BW911" s="17">
        <v>1.39111566346819E-3</v>
      </c>
      <c r="BX911" s="17">
        <v>1.94883047952814E-3</v>
      </c>
      <c r="BY911" s="17"/>
      <c r="BZ911" s="17">
        <v>1.39111566346819E-3</v>
      </c>
      <c r="CA911" s="17">
        <v>1.94883047952814E-3</v>
      </c>
    </row>
    <row r="912" spans="2:79" x14ac:dyDescent="0.25">
      <c r="B912" t="s">
        <v>419</v>
      </c>
      <c r="C912" s="17">
        <v>1.10722758254997E-4</v>
      </c>
      <c r="D912" s="17">
        <v>0</v>
      </c>
      <c r="E912" s="17">
        <v>0</v>
      </c>
      <c r="F912" s="17">
        <v>0</v>
      </c>
      <c r="G912" s="17">
        <v>3.2474003174219699E-4</v>
      </c>
      <c r="H912" s="17">
        <v>0</v>
      </c>
      <c r="I912" s="17">
        <v>0</v>
      </c>
      <c r="J912" s="17">
        <v>3.2254150093210903E-4</v>
      </c>
      <c r="K912" s="17">
        <v>0</v>
      </c>
      <c r="L912" s="17">
        <v>1.6423237126710901E-4</v>
      </c>
      <c r="M912" s="17"/>
      <c r="N912" s="17">
        <v>0</v>
      </c>
      <c r="O912" s="17">
        <v>0</v>
      </c>
      <c r="P912" s="17">
        <v>0</v>
      </c>
      <c r="Q912" s="17">
        <v>5.5012206393535101E-2</v>
      </c>
      <c r="R912" s="17"/>
      <c r="S912" s="17">
        <v>0</v>
      </c>
      <c r="T912" s="17">
        <v>2.6064939959555999E-4</v>
      </c>
      <c r="U912" s="17">
        <v>0</v>
      </c>
      <c r="V912" s="17">
        <v>0</v>
      </c>
      <c r="W912" s="17">
        <v>1.17283467871875E-3</v>
      </c>
      <c r="X912" s="17">
        <v>1.53079078901902E-4</v>
      </c>
      <c r="Y912" s="17">
        <v>0</v>
      </c>
      <c r="Z912" s="17"/>
      <c r="AA912" s="17">
        <v>1.35433711453321E-4</v>
      </c>
      <c r="AB912" s="17">
        <v>0</v>
      </c>
      <c r="AC912" s="17"/>
      <c r="AD912" s="17">
        <v>0</v>
      </c>
      <c r="AE912" s="17">
        <v>3.17727366532583E-4</v>
      </c>
      <c r="AF912" s="17">
        <v>2.4925490373625599E-4</v>
      </c>
      <c r="AG912" s="17"/>
      <c r="AH912" s="17">
        <v>6.1016265587732199E-4</v>
      </c>
      <c r="AI912" s="17">
        <v>8.1979148859654105E-5</v>
      </c>
      <c r="AJ912" s="17"/>
      <c r="AK912" s="17">
        <v>1.8172349973691299E-4</v>
      </c>
      <c r="AL912" s="17">
        <v>7.5838432223710193E-5</v>
      </c>
      <c r="AM912" s="17"/>
      <c r="AN912" s="17">
        <v>0</v>
      </c>
      <c r="AO912" s="17">
        <v>5.5012206393535101E-2</v>
      </c>
      <c r="AP912" s="17"/>
      <c r="AQ912" s="17">
        <v>4.0837990014265101E-4</v>
      </c>
      <c r="AR912" s="17">
        <v>0</v>
      </c>
      <c r="AS912" s="17"/>
      <c r="AT912" s="17">
        <v>0</v>
      </c>
      <c r="AU912" s="17">
        <v>1.0295948154869E-4</v>
      </c>
      <c r="AV912" s="17">
        <v>8.4696076391336294E-5</v>
      </c>
      <c r="AW912" s="17">
        <v>2.25368671738255E-3</v>
      </c>
      <c r="AX912" s="17"/>
      <c r="AY912" s="17">
        <v>3.1035075435085699E-4</v>
      </c>
      <c r="AZ912" s="17">
        <v>7.1602155354695494E-5</v>
      </c>
      <c r="BA912" s="17"/>
      <c r="BB912" s="17">
        <v>0</v>
      </c>
      <c r="BC912" s="17">
        <v>1.20721927132325E-4</v>
      </c>
      <c r="BD912" s="17"/>
      <c r="BE912" s="17">
        <v>1.71456326360204E-4</v>
      </c>
      <c r="BF912" s="17">
        <v>1.03754080694813E-4</v>
      </c>
      <c r="BG912" s="17"/>
      <c r="BH912" s="17">
        <v>0</v>
      </c>
      <c r="BI912" s="17">
        <v>1.1981431803707E-4</v>
      </c>
      <c r="BJ912" s="17"/>
      <c r="BK912" s="17">
        <v>1.9986891196578001E-4</v>
      </c>
      <c r="BL912" s="17">
        <v>1.02088884005496E-4</v>
      </c>
      <c r="BM912" s="17"/>
      <c r="BN912" s="17">
        <v>0</v>
      </c>
      <c r="BO912" s="17">
        <v>1.13842953014533E-4</v>
      </c>
      <c r="BP912" s="17"/>
      <c r="BQ912" s="17">
        <v>3.2061820362326397E-4</v>
      </c>
      <c r="BR912" s="17">
        <v>9.8496200163790599E-5</v>
      </c>
      <c r="BS912" s="17"/>
      <c r="BT912" s="17">
        <v>1.2837192975456501E-4</v>
      </c>
      <c r="BU912" s="17">
        <v>1.07909662668316E-4</v>
      </c>
      <c r="BV912" s="17"/>
      <c r="BW912" s="17">
        <v>0</v>
      </c>
      <c r="BX912" s="17">
        <v>6.0059129486686805E-4</v>
      </c>
      <c r="BY912" s="17"/>
      <c r="BZ912" s="17">
        <v>0</v>
      </c>
      <c r="CA912" s="17">
        <v>6.0059129486686805E-4</v>
      </c>
    </row>
    <row r="913" spans="2:79" x14ac:dyDescent="0.25">
      <c r="B913" t="s">
        <v>97</v>
      </c>
      <c r="C913" s="17">
        <v>0.73249777340870603</v>
      </c>
      <c r="D913" s="17">
        <v>0.28091197135208701</v>
      </c>
      <c r="E913" s="17">
        <v>0.74132977947123602</v>
      </c>
      <c r="F913" s="17">
        <v>0.60871274319739599</v>
      </c>
      <c r="G913" s="17">
        <v>0.74846964422988005</v>
      </c>
      <c r="H913" s="17">
        <v>0.89441485432211898</v>
      </c>
      <c r="I913" s="17">
        <v>0.81469604470479795</v>
      </c>
      <c r="J913" s="17">
        <v>0.68688822156228602</v>
      </c>
      <c r="K913" s="17">
        <v>0.99493629876905099</v>
      </c>
      <c r="L913" s="17">
        <v>0.75909396604527402</v>
      </c>
      <c r="M913" s="17"/>
      <c r="N913" s="17">
        <v>0.758730110641755</v>
      </c>
      <c r="O913" s="17">
        <v>0.48774335424791498</v>
      </c>
      <c r="P913" s="17">
        <v>0.36161063609617899</v>
      </c>
      <c r="Q913" s="17">
        <v>0.15058879068477601</v>
      </c>
      <c r="R913" s="17"/>
      <c r="S913" s="17">
        <v>0.78230899310683399</v>
      </c>
      <c r="T913" s="17">
        <v>0.82210793752804401</v>
      </c>
      <c r="U913" s="17">
        <v>0.17445532128285501</v>
      </c>
      <c r="V913" s="17">
        <v>0.71523328910330497</v>
      </c>
      <c r="W913" s="17">
        <v>0.48777292813559298</v>
      </c>
      <c r="X913" s="17">
        <v>0.62009846940598701</v>
      </c>
      <c r="Y913" s="17">
        <v>0.945276865960191</v>
      </c>
      <c r="Z913" s="17"/>
      <c r="AA913" s="17">
        <v>0.70407383606038798</v>
      </c>
      <c r="AB913" s="17">
        <v>0.85985735838361699</v>
      </c>
      <c r="AC913" s="17"/>
      <c r="AD913" s="17">
        <v>0.76753971149701095</v>
      </c>
      <c r="AE913" s="17">
        <v>0.63502386189845506</v>
      </c>
      <c r="AF913" s="17">
        <v>0.76471313233343896</v>
      </c>
      <c r="AG913" s="17"/>
      <c r="AH913" s="17">
        <v>0.44003140343028502</v>
      </c>
      <c r="AI913" s="17">
        <v>0.74932970682042299</v>
      </c>
      <c r="AJ913" s="17"/>
      <c r="AK913" s="17">
        <v>0.672510050458895</v>
      </c>
      <c r="AL913" s="17">
        <v>0.7619711456803</v>
      </c>
      <c r="AM913" s="17"/>
      <c r="AN913" s="17">
        <v>0.733671340375468</v>
      </c>
      <c r="AO913" s="17">
        <v>0.15058879068477601</v>
      </c>
      <c r="AP913" s="17"/>
      <c r="AQ913" s="17">
        <v>0.79862240810587704</v>
      </c>
      <c r="AR913" s="17">
        <v>0.707900675231105</v>
      </c>
      <c r="AS913" s="17"/>
      <c r="AT913" s="17">
        <v>0.840397256100609</v>
      </c>
      <c r="AU913" s="17">
        <v>0.71823403941601205</v>
      </c>
      <c r="AV913" s="17">
        <v>0.71621033187476602</v>
      </c>
      <c r="AW913" s="17">
        <v>1.66160390832404E-2</v>
      </c>
      <c r="AX913" s="17"/>
      <c r="AY913" s="17">
        <v>0.46954978420756999</v>
      </c>
      <c r="AZ913" s="17">
        <v>0.78402703819194297</v>
      </c>
      <c r="BA913" s="17"/>
      <c r="BB913" s="17">
        <v>0.66169334957575399</v>
      </c>
      <c r="BC913" s="17">
        <v>0.73889199084264301</v>
      </c>
      <c r="BD913" s="17"/>
      <c r="BE913" s="17">
        <v>0.835325821448901</v>
      </c>
      <c r="BF913" s="17">
        <v>0.72069910039654494</v>
      </c>
      <c r="BG913" s="17"/>
      <c r="BH913" s="17">
        <v>0.56366222652456099</v>
      </c>
      <c r="BI913" s="17">
        <v>0.746361034151373</v>
      </c>
      <c r="BJ913" s="17"/>
      <c r="BK913" s="17">
        <v>0.94063450993590603</v>
      </c>
      <c r="BL913" s="17">
        <v>0.71233956876302595</v>
      </c>
      <c r="BM913" s="17"/>
      <c r="BN913" s="17">
        <v>0.47419903999403201</v>
      </c>
      <c r="BO913" s="17">
        <v>0.73977669571065197</v>
      </c>
      <c r="BP913" s="17"/>
      <c r="BQ913" s="17">
        <v>0.39765324461316398</v>
      </c>
      <c r="BR913" s="17">
        <v>0.75200270394999702</v>
      </c>
      <c r="BS913" s="17"/>
      <c r="BT913" s="17">
        <v>0.73248341554993301</v>
      </c>
      <c r="BU913" s="17">
        <v>0.73250006190304995</v>
      </c>
      <c r="BV913" s="17"/>
      <c r="BW913" s="17">
        <v>0.70534090270045002</v>
      </c>
      <c r="BX913" s="17">
        <v>0.85264738603101597</v>
      </c>
      <c r="BY913" s="17"/>
      <c r="BZ913" s="17">
        <v>0.70534090270045002</v>
      </c>
      <c r="CA913" s="17">
        <v>0.85264738603101597</v>
      </c>
    </row>
    <row r="914" spans="2:79" x14ac:dyDescent="0.25">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c r="AJ914" s="17"/>
      <c r="AK914" s="17"/>
      <c r="AL914" s="17"/>
      <c r="AM914" s="17"/>
      <c r="AN914" s="17"/>
      <c r="AO914" s="17"/>
      <c r="AP914" s="17"/>
      <c r="AQ914" s="17"/>
      <c r="AR914" s="17"/>
      <c r="AS914" s="17"/>
      <c r="AT914" s="17"/>
      <c r="AU914" s="17"/>
      <c r="AV914" s="17"/>
      <c r="AW914" s="17"/>
      <c r="AX914" s="17"/>
      <c r="AY914" s="17"/>
      <c r="AZ914" s="17"/>
      <c r="BA914" s="17"/>
      <c r="BB914" s="17"/>
      <c r="BC914" s="17"/>
      <c r="BD914" s="17"/>
      <c r="BE914" s="17"/>
      <c r="BF914" s="17"/>
      <c r="BG914" s="17"/>
      <c r="BH914" s="17"/>
      <c r="BI914" s="17"/>
      <c r="BJ914" s="17"/>
      <c r="BK914" s="17"/>
      <c r="BL914" s="17"/>
      <c r="BM914" s="17"/>
      <c r="BN914" s="17"/>
      <c r="BO914" s="17"/>
      <c r="BP914" s="17"/>
      <c r="BQ914" s="17"/>
      <c r="BR914" s="17"/>
      <c r="BS914" s="17"/>
      <c r="BT914" s="17"/>
      <c r="BU914" s="17"/>
      <c r="BV914" s="17"/>
      <c r="BW914" s="17"/>
      <c r="BX914" s="17"/>
      <c r="BY914" s="17"/>
      <c r="BZ914" s="17"/>
      <c r="CA914" s="17"/>
    </row>
    <row r="915" spans="2:79" x14ac:dyDescent="0.25">
      <c r="B915" s="6" t="s">
        <v>424</v>
      </c>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17"/>
      <c r="AF915" s="17"/>
      <c r="AG915" s="17"/>
      <c r="AH915" s="17"/>
      <c r="AI915" s="17"/>
      <c r="AJ915" s="17"/>
      <c r="AK915" s="17"/>
      <c r="AL915" s="17"/>
      <c r="AM915" s="17"/>
      <c r="AN915" s="17"/>
      <c r="AO915" s="17"/>
      <c r="AP915" s="17"/>
      <c r="AQ915" s="17"/>
      <c r="AR915" s="17"/>
      <c r="AS915" s="17"/>
      <c r="AT915" s="17"/>
      <c r="AU915" s="17"/>
      <c r="AV915" s="17"/>
      <c r="AW915" s="17"/>
      <c r="AX915" s="17"/>
      <c r="AY915" s="17"/>
      <c r="AZ915" s="17"/>
      <c r="BA915" s="17"/>
      <c r="BB915" s="17"/>
      <c r="BC915" s="17"/>
      <c r="BD915" s="17"/>
      <c r="BE915" s="17"/>
      <c r="BF915" s="17"/>
      <c r="BG915" s="17"/>
      <c r="BH915" s="17"/>
      <c r="BI915" s="17"/>
      <c r="BJ915" s="17"/>
      <c r="BK915" s="17"/>
      <c r="BL915" s="17"/>
      <c r="BM915" s="17"/>
      <c r="BN915" s="17"/>
      <c r="BO915" s="17"/>
      <c r="BP915" s="17"/>
      <c r="BQ915" s="17"/>
      <c r="BR915" s="17"/>
      <c r="BS915" s="17"/>
      <c r="BT915" s="17"/>
      <c r="BU915" s="17"/>
      <c r="BV915" s="17"/>
      <c r="BW915" s="17"/>
      <c r="BX915" s="17"/>
      <c r="BY915" s="17"/>
      <c r="BZ915" s="17"/>
      <c r="CA915" s="17"/>
    </row>
    <row r="916" spans="2:79" x14ac:dyDescent="0.25">
      <c r="B916" s="24" t="s">
        <v>703</v>
      </c>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c r="AF916" s="17"/>
      <c r="AG916" s="17"/>
      <c r="AH916" s="17"/>
      <c r="AI916" s="17"/>
      <c r="AJ916" s="17"/>
      <c r="AK916" s="17"/>
      <c r="AL916" s="17"/>
      <c r="AM916" s="17"/>
      <c r="AN916" s="17"/>
      <c r="AO916" s="17"/>
      <c r="AP916" s="17"/>
      <c r="AQ916" s="17"/>
      <c r="AR916" s="17"/>
      <c r="AS916" s="17"/>
      <c r="AT916" s="17"/>
      <c r="AU916" s="17"/>
      <c r="AV916" s="17"/>
      <c r="AW916" s="17"/>
      <c r="AX916" s="17"/>
      <c r="AY916" s="17"/>
      <c r="AZ916" s="17"/>
      <c r="BA916" s="17"/>
      <c r="BB916" s="17"/>
      <c r="BC916" s="17"/>
      <c r="BD916" s="17"/>
      <c r="BE916" s="17"/>
      <c r="BF916" s="17"/>
      <c r="BG916" s="17"/>
      <c r="BH916" s="17"/>
      <c r="BI916" s="17"/>
      <c r="BJ916" s="17"/>
      <c r="BK916" s="17"/>
      <c r="BL916" s="17"/>
      <c r="BM916" s="17"/>
      <c r="BN916" s="17"/>
      <c r="BO916" s="17"/>
      <c r="BP916" s="17"/>
      <c r="BQ916" s="17"/>
      <c r="BR916" s="17"/>
      <c r="BS916" s="17"/>
      <c r="BT916" s="17"/>
      <c r="BU916" s="17"/>
      <c r="BV916" s="17"/>
      <c r="BW916" s="17"/>
      <c r="BX916" s="17"/>
      <c r="BY916" s="17"/>
      <c r="BZ916" s="17"/>
      <c r="CA916" s="17"/>
    </row>
    <row r="917" spans="2:79" x14ac:dyDescent="0.25">
      <c r="B917" t="s">
        <v>403</v>
      </c>
      <c r="C917" s="17">
        <v>0.130539774283006</v>
      </c>
      <c r="D917" s="17">
        <v>0.20538009115140399</v>
      </c>
      <c r="E917" s="17">
        <v>0.21736569871131101</v>
      </c>
      <c r="F917" s="17">
        <v>0.337160644105372</v>
      </c>
      <c r="G917" s="17">
        <v>9.73093371799581E-2</v>
      </c>
      <c r="H917" s="17">
        <v>4.5978408865401901E-2</v>
      </c>
      <c r="I917" s="17">
        <v>0.15321697842752199</v>
      </c>
      <c r="J917" s="17">
        <v>7.0364473108108505E-2</v>
      </c>
      <c r="K917" s="17">
        <v>7.4812235810033698E-2</v>
      </c>
      <c r="L917" s="17">
        <v>1.4166078241289E-2</v>
      </c>
      <c r="M917" s="17"/>
      <c r="N917" s="17">
        <v>0.120677536138371</v>
      </c>
      <c r="O917" s="17">
        <v>0.18097795739765801</v>
      </c>
      <c r="P917" s="17">
        <v>0.203058918747751</v>
      </c>
      <c r="Q917" s="17">
        <v>0.26827184791965097</v>
      </c>
      <c r="R917" s="17"/>
      <c r="S917" s="17">
        <v>0.152808355008308</v>
      </c>
      <c r="T917" s="17">
        <v>0.25618451431885297</v>
      </c>
      <c r="U917" s="17">
        <v>0.19847230713939801</v>
      </c>
      <c r="V917" s="17">
        <v>8.3272633743825306E-2</v>
      </c>
      <c r="W917" s="17">
        <v>0.12959819057838701</v>
      </c>
      <c r="X917" s="17">
        <v>0.146963023439979</v>
      </c>
      <c r="Y917" s="17">
        <v>0.10967584124085999</v>
      </c>
      <c r="Z917" s="17"/>
      <c r="AA917" s="17">
        <v>0.149109112293805</v>
      </c>
      <c r="AB917" s="17">
        <v>0</v>
      </c>
      <c r="AC917" s="17"/>
      <c r="AD917" s="17">
        <v>0.15337962046805301</v>
      </c>
      <c r="AE917" s="17">
        <v>0.18267321588003199</v>
      </c>
      <c r="AF917" s="17">
        <v>3.2108469663022902E-3</v>
      </c>
      <c r="AG917" s="17"/>
      <c r="AH917" s="17">
        <v>0.60117099145832298</v>
      </c>
      <c r="AI917" s="17">
        <v>0</v>
      </c>
      <c r="AJ917" s="17"/>
      <c r="AK917" s="17">
        <v>0.13642040583103501</v>
      </c>
      <c r="AL917" s="17">
        <v>0.12724902350310199</v>
      </c>
      <c r="AM917" s="17"/>
      <c r="AN917" s="17">
        <v>0.129572162834409</v>
      </c>
      <c r="AO917" s="17">
        <v>0.26827184791965097</v>
      </c>
      <c r="AP917" s="17"/>
      <c r="AQ917" s="17">
        <v>0.10640524484651501</v>
      </c>
      <c r="AR917" s="17">
        <v>0.143644019629215</v>
      </c>
      <c r="AS917" s="17"/>
      <c r="AT917" s="17">
        <v>6.0327566332264097E-2</v>
      </c>
      <c r="AU917" s="17">
        <v>7.9318395252790497E-2</v>
      </c>
      <c r="AV917" s="17">
        <v>0.19698242557751799</v>
      </c>
      <c r="AW917" s="17">
        <v>0.19424926954635899</v>
      </c>
      <c r="AX917" s="17"/>
      <c r="AY917" s="17">
        <v>0.13985556533105201</v>
      </c>
      <c r="AZ917" s="17">
        <v>0.12790962619776899</v>
      </c>
      <c r="BA917" s="17"/>
      <c r="BB917" s="17">
        <v>0.15504869477736299</v>
      </c>
      <c r="BC917" s="17">
        <v>0.12590738810511601</v>
      </c>
      <c r="BD917" s="17"/>
      <c r="BE917" s="17">
        <v>4.2383397436195798E-2</v>
      </c>
      <c r="BF917" s="17">
        <v>0.139188990855249</v>
      </c>
      <c r="BG917" s="17"/>
      <c r="BH917" s="17">
        <v>0.11881753382603299</v>
      </c>
      <c r="BI917" s="17">
        <v>0.131911119521123</v>
      </c>
      <c r="BJ917" s="17"/>
      <c r="BK917" s="17">
        <v>0.14887544630413499</v>
      </c>
      <c r="BL917" s="17">
        <v>0.12872298271190499</v>
      </c>
      <c r="BM917" s="17"/>
      <c r="BN917" s="17">
        <v>0.11162228841433899</v>
      </c>
      <c r="BO917" s="17">
        <v>0.13122701887243499</v>
      </c>
      <c r="BP917" s="17"/>
      <c r="BQ917" s="17">
        <v>9.6896397735185297E-2</v>
      </c>
      <c r="BR917" s="17">
        <v>0.132424350558492</v>
      </c>
      <c r="BS917" s="17"/>
      <c r="BT917" s="17">
        <v>7.7074394580611896E-2</v>
      </c>
      <c r="BU917" s="17">
        <v>0.13665216625945101</v>
      </c>
      <c r="BV917" s="17"/>
      <c r="BW917" s="17">
        <v>0.148127044851354</v>
      </c>
      <c r="BX917" s="17">
        <v>1.4246840007887699E-2</v>
      </c>
      <c r="BY917" s="17"/>
      <c r="BZ917" s="17">
        <v>0.148127044851354</v>
      </c>
      <c r="CA917" s="17">
        <v>1.4246840007887699E-2</v>
      </c>
    </row>
    <row r="918" spans="2:79" x14ac:dyDescent="0.25">
      <c r="B918" t="s">
        <v>404</v>
      </c>
      <c r="C918" s="17">
        <v>0.12911173752663199</v>
      </c>
      <c r="D918" s="17">
        <v>2.7095706740477201E-2</v>
      </c>
      <c r="E918" s="17">
        <v>0.13562755015236799</v>
      </c>
      <c r="F918" s="17">
        <v>0.145564070641202</v>
      </c>
      <c r="G918" s="17">
        <v>5.17452947653982E-2</v>
      </c>
      <c r="H918" s="17">
        <v>0.220243057919807</v>
      </c>
      <c r="I918" s="17">
        <v>0.150522977039376</v>
      </c>
      <c r="J918" s="17">
        <v>0.21185007814022799</v>
      </c>
      <c r="K918" s="17">
        <v>0.203093166166703</v>
      </c>
      <c r="L918" s="17">
        <v>9.3719027619103806E-2</v>
      </c>
      <c r="M918" s="17"/>
      <c r="N918" s="17">
        <v>0.117160319088776</v>
      </c>
      <c r="O918" s="17">
        <v>0.170814776972012</v>
      </c>
      <c r="P918" s="17">
        <v>0.29276469298792801</v>
      </c>
      <c r="Q918" s="17">
        <v>0.33047401808416699</v>
      </c>
      <c r="R918" s="17"/>
      <c r="S918" s="17">
        <v>9.2667860553592704E-2</v>
      </c>
      <c r="T918" s="17">
        <v>0.202642674495739</v>
      </c>
      <c r="U918" s="17">
        <v>0.15096669192690201</v>
      </c>
      <c r="V918" s="17">
        <v>0.102431601567606</v>
      </c>
      <c r="W918" s="17">
        <v>0.16461234069849701</v>
      </c>
      <c r="X918" s="17">
        <v>0.145488212155991</v>
      </c>
      <c r="Y918" s="17">
        <v>0.15377107773556301</v>
      </c>
      <c r="Z918" s="17"/>
      <c r="AA918" s="17">
        <v>0.14553879153089799</v>
      </c>
      <c r="AB918" s="17">
        <v>1.36319115573617E-2</v>
      </c>
      <c r="AC918" s="17"/>
      <c r="AD918" s="17">
        <v>0.126298499858845</v>
      </c>
      <c r="AE918" s="17">
        <v>0.17447720528859001</v>
      </c>
      <c r="AF918" s="17">
        <v>0.104640734554272</v>
      </c>
      <c r="AG918" s="17"/>
      <c r="AH918" s="17">
        <v>8.2452110337797396E-2</v>
      </c>
      <c r="AI918" s="17">
        <v>0.14205379699713799</v>
      </c>
      <c r="AJ918" s="17"/>
      <c r="AK918" s="17">
        <v>9.2902291920094596E-2</v>
      </c>
      <c r="AL918" s="17">
        <v>0.14937423151156701</v>
      </c>
      <c r="AM918" s="17"/>
      <c r="AN918" s="17">
        <v>0.12769710371739301</v>
      </c>
      <c r="AO918" s="17">
        <v>0.33047401808416699</v>
      </c>
      <c r="AP918" s="17"/>
      <c r="AQ918" s="17">
        <v>0.172585620343675</v>
      </c>
      <c r="AR918" s="17">
        <v>0.105506867662231</v>
      </c>
      <c r="AS918" s="17"/>
      <c r="AT918" s="17">
        <v>4.9264635872609701E-2</v>
      </c>
      <c r="AU918" s="17">
        <v>0.110914869860857</v>
      </c>
      <c r="AV918" s="17">
        <v>0.158564350541023</v>
      </c>
      <c r="AW918" s="17">
        <v>0.23993310153926301</v>
      </c>
      <c r="AX918" s="17"/>
      <c r="AY918" s="17">
        <v>0.21721133081310101</v>
      </c>
      <c r="AZ918" s="17">
        <v>0.104238382660961</v>
      </c>
      <c r="BA918" s="17"/>
      <c r="BB918" s="17">
        <v>9.1310021722710799E-2</v>
      </c>
      <c r="BC918" s="17">
        <v>0.136282568979263</v>
      </c>
      <c r="BD918" s="17"/>
      <c r="BE918" s="17">
        <v>0.14756923583161</v>
      </c>
      <c r="BF918" s="17">
        <v>0.12730083165763301</v>
      </c>
      <c r="BG918" s="17"/>
      <c r="BH918" s="17">
        <v>0.12689460310730899</v>
      </c>
      <c r="BI918" s="17">
        <v>0.12937111257864201</v>
      </c>
      <c r="BJ918" s="17"/>
      <c r="BK918" s="17">
        <v>0.121210888489225</v>
      </c>
      <c r="BL918" s="17">
        <v>0.12989459380368301</v>
      </c>
      <c r="BM918" s="17"/>
      <c r="BN918" s="17">
        <v>9.7966947796798404E-2</v>
      </c>
      <c r="BO918" s="17">
        <v>0.130243182179444</v>
      </c>
      <c r="BP918" s="17"/>
      <c r="BQ918" s="17">
        <v>0.13818909462197099</v>
      </c>
      <c r="BR918" s="17">
        <v>0.12860325789166799</v>
      </c>
      <c r="BS918" s="17"/>
      <c r="BT918" s="17">
        <v>1.05150313111349E-2</v>
      </c>
      <c r="BU918" s="17">
        <v>0.14267022265363399</v>
      </c>
      <c r="BV918" s="17"/>
      <c r="BW918" s="17">
        <v>0.144047799021148</v>
      </c>
      <c r="BX918" s="17">
        <v>3.03494872410844E-2</v>
      </c>
      <c r="BY918" s="17"/>
      <c r="BZ918" s="17">
        <v>0.144047799021148</v>
      </c>
      <c r="CA918" s="17">
        <v>3.03494872410844E-2</v>
      </c>
    </row>
    <row r="919" spans="2:79" x14ac:dyDescent="0.25">
      <c r="B919" t="s">
        <v>402</v>
      </c>
      <c r="C919" s="17">
        <v>0.40053547242390702</v>
      </c>
      <c r="D919" s="17">
        <v>0.53755799124419901</v>
      </c>
      <c r="E919" s="17">
        <v>0.38506710180168402</v>
      </c>
      <c r="F919" s="17">
        <v>0.31303987652576698</v>
      </c>
      <c r="G919" s="17">
        <v>0.40719636248716901</v>
      </c>
      <c r="H919" s="17">
        <v>0.44999624568965402</v>
      </c>
      <c r="I919" s="17">
        <v>0.46169156789708099</v>
      </c>
      <c r="J919" s="17">
        <v>0.42647093976869799</v>
      </c>
      <c r="K919" s="17">
        <v>0.574932018284527</v>
      </c>
      <c r="L919" s="17">
        <v>0.31414542061266199</v>
      </c>
      <c r="M919" s="17"/>
      <c r="N919" s="17">
        <v>0.40152429330564099</v>
      </c>
      <c r="O919" s="17">
        <v>0.411552320331664</v>
      </c>
      <c r="P919" s="17">
        <v>0.352982994041519</v>
      </c>
      <c r="Q919" s="17">
        <v>0.27634437552485203</v>
      </c>
      <c r="R919" s="17"/>
      <c r="S919" s="17">
        <v>0.32607350849830402</v>
      </c>
      <c r="T919" s="17">
        <v>0.29623002783394498</v>
      </c>
      <c r="U919" s="17">
        <v>0.58990107948952897</v>
      </c>
      <c r="V919" s="17">
        <v>0.39922998702365398</v>
      </c>
      <c r="W919" s="17">
        <v>0.53893565597740001</v>
      </c>
      <c r="X919" s="17">
        <v>0.468046677192132</v>
      </c>
      <c r="Y919" s="17">
        <v>0.41289549305632101</v>
      </c>
      <c r="Z919" s="17"/>
      <c r="AA919" s="17">
        <v>0.43584691016288502</v>
      </c>
      <c r="AB919" s="17">
        <v>0.152301146064309</v>
      </c>
      <c r="AC919" s="17"/>
      <c r="AD919" s="17">
        <v>0.41151895838504599</v>
      </c>
      <c r="AE919" s="17">
        <v>0.47633344039326803</v>
      </c>
      <c r="AF919" s="17">
        <v>0.37721459498309801</v>
      </c>
      <c r="AG919" s="17"/>
      <c r="AH919" s="17">
        <v>0.28142823243193299</v>
      </c>
      <c r="AI919" s="17">
        <v>0.43357244841828102</v>
      </c>
      <c r="AJ919" s="17"/>
      <c r="AK919" s="17">
        <v>0.41507341941822201</v>
      </c>
      <c r="AL919" s="17">
        <v>0.392400162462894</v>
      </c>
      <c r="AM919" s="17"/>
      <c r="AN919" s="17">
        <v>0.401407954221358</v>
      </c>
      <c r="AO919" s="17">
        <v>0.27634437552485203</v>
      </c>
      <c r="AP919" s="17"/>
      <c r="AQ919" s="17">
        <v>0.48737759632966199</v>
      </c>
      <c r="AR919" s="17">
        <v>0.35338309263371498</v>
      </c>
      <c r="AS919" s="17"/>
      <c r="AT919" s="17">
        <v>0.260248215288435</v>
      </c>
      <c r="AU919" s="17">
        <v>0.37023955098087502</v>
      </c>
      <c r="AV919" s="17">
        <v>0.46827740041874</v>
      </c>
      <c r="AW919" s="17">
        <v>0.47932382661483902</v>
      </c>
      <c r="AX919" s="17"/>
      <c r="AY919" s="17">
        <v>0.43989018486553599</v>
      </c>
      <c r="AZ919" s="17">
        <v>0.389424368596059</v>
      </c>
      <c r="BA919" s="17"/>
      <c r="BB919" s="17">
        <v>0.52198871866191998</v>
      </c>
      <c r="BC919" s="17">
        <v>0.377481759833597</v>
      </c>
      <c r="BD919" s="17"/>
      <c r="BE919" s="17">
        <v>0.49310487014662202</v>
      </c>
      <c r="BF919" s="17">
        <v>0.39145328464006501</v>
      </c>
      <c r="BG919" s="17"/>
      <c r="BH919" s="17">
        <v>0.48994457903227701</v>
      </c>
      <c r="BI919" s="17">
        <v>0.39007580363944699</v>
      </c>
      <c r="BJ919" s="17"/>
      <c r="BK919" s="17">
        <v>0.38928891985108</v>
      </c>
      <c r="BL919" s="17">
        <v>0.401649838011091</v>
      </c>
      <c r="BM919" s="17"/>
      <c r="BN919" s="17">
        <v>0.61344864548016398</v>
      </c>
      <c r="BO919" s="17">
        <v>0.39280064829257</v>
      </c>
      <c r="BP919" s="17"/>
      <c r="BQ919" s="17">
        <v>0.55767175659810897</v>
      </c>
      <c r="BR919" s="17">
        <v>0.39173328478522301</v>
      </c>
      <c r="BS919" s="17"/>
      <c r="BT919" s="17">
        <v>0.56877194380960205</v>
      </c>
      <c r="BU919" s="17">
        <v>0.38130195601445799</v>
      </c>
      <c r="BV919" s="17"/>
      <c r="BW919" s="17">
        <v>0.437078831004587</v>
      </c>
      <c r="BX919" s="17">
        <v>0.15889852363759499</v>
      </c>
      <c r="BY919" s="17"/>
      <c r="BZ919" s="17">
        <v>0.437078831004587</v>
      </c>
      <c r="CA919" s="17">
        <v>0.15889852363759499</v>
      </c>
    </row>
    <row r="920" spans="2:79" x14ac:dyDescent="0.25">
      <c r="B920" t="s">
        <v>409</v>
      </c>
      <c r="C920" s="17">
        <v>0</v>
      </c>
      <c r="D920" s="17">
        <v>0</v>
      </c>
      <c r="E920" s="17">
        <v>0</v>
      </c>
      <c r="F920" s="17">
        <v>0</v>
      </c>
      <c r="G920" s="17">
        <v>0</v>
      </c>
      <c r="H920" s="17">
        <v>0</v>
      </c>
      <c r="I920" s="17">
        <v>0</v>
      </c>
      <c r="J920" s="17">
        <v>0</v>
      </c>
      <c r="K920" s="17">
        <v>0</v>
      </c>
      <c r="L920" s="17">
        <v>0</v>
      </c>
      <c r="M920" s="17"/>
      <c r="N920" s="17">
        <v>0</v>
      </c>
      <c r="O920" s="17">
        <v>0</v>
      </c>
      <c r="P920" s="17">
        <v>0</v>
      </c>
      <c r="Q920" s="17">
        <v>0</v>
      </c>
      <c r="R920" s="17"/>
      <c r="S920" s="17">
        <v>0</v>
      </c>
      <c r="T920" s="17">
        <v>0</v>
      </c>
      <c r="U920" s="17">
        <v>0</v>
      </c>
      <c r="V920" s="17">
        <v>0</v>
      </c>
      <c r="W920" s="17">
        <v>0</v>
      </c>
      <c r="X920" s="17">
        <v>0</v>
      </c>
      <c r="Y920" s="17">
        <v>0</v>
      </c>
      <c r="Z920" s="17"/>
      <c r="AA920" s="17">
        <v>0</v>
      </c>
      <c r="AB920" s="17">
        <v>0</v>
      </c>
      <c r="AC920" s="17"/>
      <c r="AD920" s="17">
        <v>0</v>
      </c>
      <c r="AE920" s="17">
        <v>0</v>
      </c>
      <c r="AF920" s="17">
        <v>0</v>
      </c>
      <c r="AG920" s="17"/>
      <c r="AH920" s="17">
        <v>0</v>
      </c>
      <c r="AI920" s="17">
        <v>0</v>
      </c>
      <c r="AJ920" s="17"/>
      <c r="AK920" s="17">
        <v>0</v>
      </c>
      <c r="AL920" s="17">
        <v>0</v>
      </c>
      <c r="AM920" s="17"/>
      <c r="AN920" s="17">
        <v>0</v>
      </c>
      <c r="AO920" s="17">
        <v>0</v>
      </c>
      <c r="AP920" s="17"/>
      <c r="AQ920" s="17">
        <v>0</v>
      </c>
      <c r="AR920" s="17">
        <v>0</v>
      </c>
      <c r="AS920" s="17"/>
      <c r="AT920" s="17">
        <v>0</v>
      </c>
      <c r="AU920" s="17">
        <v>0</v>
      </c>
      <c r="AV920" s="17">
        <v>0</v>
      </c>
      <c r="AW920" s="17">
        <v>0</v>
      </c>
      <c r="AX920" s="17"/>
      <c r="AY920" s="17">
        <v>0</v>
      </c>
      <c r="AZ920" s="17">
        <v>0</v>
      </c>
      <c r="BA920" s="17"/>
      <c r="BB920" s="17">
        <v>0</v>
      </c>
      <c r="BC920" s="17">
        <v>0</v>
      </c>
      <c r="BD920" s="17"/>
      <c r="BE920" s="17">
        <v>0</v>
      </c>
      <c r="BF920" s="17">
        <v>0</v>
      </c>
      <c r="BG920" s="17"/>
      <c r="BH920" s="17">
        <v>0</v>
      </c>
      <c r="BI920" s="17">
        <v>0</v>
      </c>
      <c r="BJ920" s="17"/>
      <c r="BK920" s="17">
        <v>0</v>
      </c>
      <c r="BL920" s="17">
        <v>0</v>
      </c>
      <c r="BM920" s="17"/>
      <c r="BN920" s="17">
        <v>0</v>
      </c>
      <c r="BO920" s="17">
        <v>0</v>
      </c>
      <c r="BP920" s="17"/>
      <c r="BQ920" s="17">
        <v>0</v>
      </c>
      <c r="BR920" s="17">
        <v>0</v>
      </c>
      <c r="BS920" s="17"/>
      <c r="BT920" s="17">
        <v>0</v>
      </c>
      <c r="BU920" s="17">
        <v>0</v>
      </c>
      <c r="BV920" s="17"/>
      <c r="BW920" s="17">
        <v>0</v>
      </c>
      <c r="BX920" s="17">
        <v>0</v>
      </c>
      <c r="BY920" s="17"/>
      <c r="BZ920" s="17">
        <v>0</v>
      </c>
      <c r="CA920" s="17">
        <v>0</v>
      </c>
    </row>
    <row r="921" spans="2:79" x14ac:dyDescent="0.25">
      <c r="B921" t="s">
        <v>407</v>
      </c>
      <c r="C921" s="17">
        <v>0</v>
      </c>
      <c r="D921" s="17">
        <v>0</v>
      </c>
      <c r="E921" s="17">
        <v>0</v>
      </c>
      <c r="F921" s="17">
        <v>0</v>
      </c>
      <c r="G921" s="17">
        <v>0</v>
      </c>
      <c r="H921" s="17">
        <v>0</v>
      </c>
      <c r="I921" s="17">
        <v>0</v>
      </c>
      <c r="J921" s="17">
        <v>0</v>
      </c>
      <c r="K921" s="17">
        <v>0</v>
      </c>
      <c r="L921" s="17">
        <v>0</v>
      </c>
      <c r="M921" s="17"/>
      <c r="N921" s="17">
        <v>0</v>
      </c>
      <c r="O921" s="17">
        <v>0</v>
      </c>
      <c r="P921" s="17">
        <v>0</v>
      </c>
      <c r="Q921" s="17">
        <v>0</v>
      </c>
      <c r="R921" s="17"/>
      <c r="S921" s="17">
        <v>0</v>
      </c>
      <c r="T921" s="17">
        <v>0</v>
      </c>
      <c r="U921" s="17">
        <v>0</v>
      </c>
      <c r="V921" s="17">
        <v>0</v>
      </c>
      <c r="W921" s="17">
        <v>0</v>
      </c>
      <c r="X921" s="17">
        <v>0</v>
      </c>
      <c r="Y921" s="17">
        <v>0</v>
      </c>
      <c r="Z921" s="17"/>
      <c r="AA921" s="17">
        <v>0</v>
      </c>
      <c r="AB921" s="17">
        <v>0</v>
      </c>
      <c r="AC921" s="17"/>
      <c r="AD921" s="17">
        <v>0</v>
      </c>
      <c r="AE921" s="17">
        <v>0</v>
      </c>
      <c r="AF921" s="17">
        <v>0</v>
      </c>
      <c r="AG921" s="17"/>
      <c r="AH921" s="17">
        <v>0</v>
      </c>
      <c r="AI921" s="17">
        <v>0</v>
      </c>
      <c r="AJ921" s="17"/>
      <c r="AK921" s="17">
        <v>0</v>
      </c>
      <c r="AL921" s="17">
        <v>0</v>
      </c>
      <c r="AM921" s="17"/>
      <c r="AN921" s="17">
        <v>0</v>
      </c>
      <c r="AO921" s="17">
        <v>0</v>
      </c>
      <c r="AP921" s="17"/>
      <c r="AQ921" s="17">
        <v>0</v>
      </c>
      <c r="AR921" s="17">
        <v>0</v>
      </c>
      <c r="AS921" s="17"/>
      <c r="AT921" s="17">
        <v>0</v>
      </c>
      <c r="AU921" s="17">
        <v>0</v>
      </c>
      <c r="AV921" s="17">
        <v>0</v>
      </c>
      <c r="AW921" s="17">
        <v>0</v>
      </c>
      <c r="AX921" s="17"/>
      <c r="AY921" s="17">
        <v>0</v>
      </c>
      <c r="AZ921" s="17">
        <v>0</v>
      </c>
      <c r="BA921" s="17"/>
      <c r="BB921" s="17">
        <v>0</v>
      </c>
      <c r="BC921" s="17">
        <v>0</v>
      </c>
      <c r="BD921" s="17"/>
      <c r="BE921" s="17">
        <v>0</v>
      </c>
      <c r="BF921" s="17">
        <v>0</v>
      </c>
      <c r="BG921" s="17"/>
      <c r="BH921" s="17">
        <v>0</v>
      </c>
      <c r="BI921" s="17">
        <v>0</v>
      </c>
      <c r="BJ921" s="17"/>
      <c r="BK921" s="17">
        <v>0</v>
      </c>
      <c r="BL921" s="17">
        <v>0</v>
      </c>
      <c r="BM921" s="17"/>
      <c r="BN921" s="17">
        <v>0</v>
      </c>
      <c r="BO921" s="17">
        <v>0</v>
      </c>
      <c r="BP921" s="17"/>
      <c r="BQ921" s="17">
        <v>0</v>
      </c>
      <c r="BR921" s="17">
        <v>0</v>
      </c>
      <c r="BS921" s="17"/>
      <c r="BT921" s="17">
        <v>0</v>
      </c>
      <c r="BU921" s="17">
        <v>0</v>
      </c>
      <c r="BV921" s="17"/>
      <c r="BW921" s="17">
        <v>0</v>
      </c>
      <c r="BX921" s="17">
        <v>0</v>
      </c>
      <c r="BY921" s="17"/>
      <c r="BZ921" s="17">
        <v>0</v>
      </c>
      <c r="CA921" s="17">
        <v>0</v>
      </c>
    </row>
    <row r="922" spans="2:79" x14ac:dyDescent="0.25">
      <c r="B922" t="s">
        <v>421</v>
      </c>
      <c r="C922" s="17">
        <v>0</v>
      </c>
      <c r="D922" s="17">
        <v>0</v>
      </c>
      <c r="E922" s="17">
        <v>0</v>
      </c>
      <c r="F922" s="17">
        <v>0</v>
      </c>
      <c r="G922" s="17">
        <v>0</v>
      </c>
      <c r="H922" s="17">
        <v>0</v>
      </c>
      <c r="I922" s="17">
        <v>0</v>
      </c>
      <c r="J922" s="17">
        <v>0</v>
      </c>
      <c r="K922" s="17">
        <v>0</v>
      </c>
      <c r="L922" s="17">
        <v>0</v>
      </c>
      <c r="M922" s="17"/>
      <c r="N922" s="17">
        <v>0</v>
      </c>
      <c r="O922" s="17">
        <v>0</v>
      </c>
      <c r="P922" s="17">
        <v>0</v>
      </c>
      <c r="Q922" s="17">
        <v>0</v>
      </c>
      <c r="R922" s="17"/>
      <c r="S922" s="17">
        <v>0</v>
      </c>
      <c r="T922" s="17">
        <v>0</v>
      </c>
      <c r="U922" s="17">
        <v>0</v>
      </c>
      <c r="V922" s="17">
        <v>0</v>
      </c>
      <c r="W922" s="17">
        <v>0</v>
      </c>
      <c r="X922" s="17">
        <v>0</v>
      </c>
      <c r="Y922" s="17">
        <v>0</v>
      </c>
      <c r="Z922" s="17"/>
      <c r="AA922" s="17">
        <v>0</v>
      </c>
      <c r="AB922" s="17">
        <v>0</v>
      </c>
      <c r="AC922" s="17"/>
      <c r="AD922" s="17">
        <v>0</v>
      </c>
      <c r="AE922" s="17">
        <v>0</v>
      </c>
      <c r="AF922" s="17">
        <v>0</v>
      </c>
      <c r="AG922" s="17"/>
      <c r="AH922" s="17">
        <v>0</v>
      </c>
      <c r="AI922" s="17">
        <v>0</v>
      </c>
      <c r="AJ922" s="17"/>
      <c r="AK922" s="17">
        <v>0</v>
      </c>
      <c r="AL922" s="17">
        <v>0</v>
      </c>
      <c r="AM922" s="17"/>
      <c r="AN922" s="17">
        <v>0</v>
      </c>
      <c r="AO922" s="17">
        <v>0</v>
      </c>
      <c r="AP922" s="17"/>
      <c r="AQ922" s="17">
        <v>0</v>
      </c>
      <c r="AR922" s="17">
        <v>0</v>
      </c>
      <c r="AS922" s="17"/>
      <c r="AT922" s="17">
        <v>0</v>
      </c>
      <c r="AU922" s="17">
        <v>0</v>
      </c>
      <c r="AV922" s="17">
        <v>0</v>
      </c>
      <c r="AW922" s="17">
        <v>0</v>
      </c>
      <c r="AX922" s="17"/>
      <c r="AY922" s="17">
        <v>0</v>
      </c>
      <c r="AZ922" s="17">
        <v>0</v>
      </c>
      <c r="BA922" s="17"/>
      <c r="BB922" s="17">
        <v>0</v>
      </c>
      <c r="BC922" s="17">
        <v>0</v>
      </c>
      <c r="BD922" s="17"/>
      <c r="BE922" s="17">
        <v>0</v>
      </c>
      <c r="BF922" s="17">
        <v>0</v>
      </c>
      <c r="BG922" s="17"/>
      <c r="BH922" s="17">
        <v>0</v>
      </c>
      <c r="BI922" s="17">
        <v>0</v>
      </c>
      <c r="BJ922" s="17"/>
      <c r="BK922" s="17">
        <v>0</v>
      </c>
      <c r="BL922" s="17">
        <v>0</v>
      </c>
      <c r="BM922" s="17"/>
      <c r="BN922" s="17">
        <v>0</v>
      </c>
      <c r="BO922" s="17">
        <v>0</v>
      </c>
      <c r="BP922" s="17"/>
      <c r="BQ922" s="17">
        <v>0</v>
      </c>
      <c r="BR922" s="17">
        <v>0</v>
      </c>
      <c r="BS922" s="17"/>
      <c r="BT922" s="17">
        <v>0</v>
      </c>
      <c r="BU922" s="17">
        <v>0</v>
      </c>
      <c r="BV922" s="17"/>
      <c r="BW922" s="17">
        <v>0</v>
      </c>
      <c r="BX922" s="17">
        <v>0</v>
      </c>
      <c r="BY922" s="17"/>
      <c r="BZ922" s="17">
        <v>0</v>
      </c>
      <c r="CA922" s="17">
        <v>0</v>
      </c>
    </row>
    <row r="923" spans="2:79" x14ac:dyDescent="0.25">
      <c r="B923" t="s">
        <v>422</v>
      </c>
      <c r="C923" s="17">
        <v>0</v>
      </c>
      <c r="D923" s="17">
        <v>0</v>
      </c>
      <c r="E923" s="17">
        <v>0</v>
      </c>
      <c r="F923" s="17">
        <v>0</v>
      </c>
      <c r="G923" s="17">
        <v>0</v>
      </c>
      <c r="H923" s="17">
        <v>0</v>
      </c>
      <c r="I923" s="17">
        <v>0</v>
      </c>
      <c r="J923" s="17">
        <v>0</v>
      </c>
      <c r="K923" s="17">
        <v>0</v>
      </c>
      <c r="L923" s="17">
        <v>0</v>
      </c>
      <c r="M923" s="17"/>
      <c r="N923" s="17">
        <v>0</v>
      </c>
      <c r="O923" s="17">
        <v>0</v>
      </c>
      <c r="P923" s="17">
        <v>0</v>
      </c>
      <c r="Q923" s="17">
        <v>0</v>
      </c>
      <c r="R923" s="17"/>
      <c r="S923" s="17">
        <v>0</v>
      </c>
      <c r="T923" s="17">
        <v>0</v>
      </c>
      <c r="U923" s="17">
        <v>0</v>
      </c>
      <c r="V923" s="17">
        <v>0</v>
      </c>
      <c r="W923" s="17">
        <v>0</v>
      </c>
      <c r="X923" s="17">
        <v>0</v>
      </c>
      <c r="Y923" s="17">
        <v>0</v>
      </c>
      <c r="Z923" s="17"/>
      <c r="AA923" s="17">
        <v>0</v>
      </c>
      <c r="AB923" s="17">
        <v>0</v>
      </c>
      <c r="AC923" s="17"/>
      <c r="AD923" s="17">
        <v>0</v>
      </c>
      <c r="AE923" s="17">
        <v>0</v>
      </c>
      <c r="AF923" s="17">
        <v>0</v>
      </c>
      <c r="AG923" s="17"/>
      <c r="AH923" s="17">
        <v>0</v>
      </c>
      <c r="AI923" s="17">
        <v>0</v>
      </c>
      <c r="AJ923" s="17"/>
      <c r="AK923" s="17">
        <v>0</v>
      </c>
      <c r="AL923" s="17">
        <v>0</v>
      </c>
      <c r="AM923" s="17"/>
      <c r="AN923" s="17">
        <v>0</v>
      </c>
      <c r="AO923" s="17">
        <v>0</v>
      </c>
      <c r="AP923" s="17"/>
      <c r="AQ923" s="17">
        <v>0</v>
      </c>
      <c r="AR923" s="17">
        <v>0</v>
      </c>
      <c r="AS923" s="17"/>
      <c r="AT923" s="17">
        <v>0</v>
      </c>
      <c r="AU923" s="17">
        <v>0</v>
      </c>
      <c r="AV923" s="17">
        <v>0</v>
      </c>
      <c r="AW923" s="17">
        <v>0</v>
      </c>
      <c r="AX923" s="17"/>
      <c r="AY923" s="17">
        <v>0</v>
      </c>
      <c r="AZ923" s="17">
        <v>0</v>
      </c>
      <c r="BA923" s="17"/>
      <c r="BB923" s="17">
        <v>0</v>
      </c>
      <c r="BC923" s="17">
        <v>0</v>
      </c>
      <c r="BD923" s="17"/>
      <c r="BE923" s="17">
        <v>0</v>
      </c>
      <c r="BF923" s="17">
        <v>0</v>
      </c>
      <c r="BG923" s="17"/>
      <c r="BH923" s="17">
        <v>0</v>
      </c>
      <c r="BI923" s="17">
        <v>0</v>
      </c>
      <c r="BJ923" s="17"/>
      <c r="BK923" s="17">
        <v>0</v>
      </c>
      <c r="BL923" s="17">
        <v>0</v>
      </c>
      <c r="BM923" s="17"/>
      <c r="BN923" s="17">
        <v>0</v>
      </c>
      <c r="BO923" s="17">
        <v>0</v>
      </c>
      <c r="BP923" s="17"/>
      <c r="BQ923" s="17">
        <v>0</v>
      </c>
      <c r="BR923" s="17">
        <v>0</v>
      </c>
      <c r="BS923" s="17"/>
      <c r="BT923" s="17">
        <v>0</v>
      </c>
      <c r="BU923" s="17">
        <v>0</v>
      </c>
      <c r="BV923" s="17"/>
      <c r="BW923" s="17">
        <v>0</v>
      </c>
      <c r="BX923" s="17">
        <v>0</v>
      </c>
      <c r="BY923" s="17"/>
      <c r="BZ923" s="17">
        <v>0</v>
      </c>
      <c r="CA923" s="17">
        <v>0</v>
      </c>
    </row>
    <row r="924" spans="2:79" x14ac:dyDescent="0.25">
      <c r="B924" t="s">
        <v>414</v>
      </c>
      <c r="C924" s="17">
        <v>0</v>
      </c>
      <c r="D924" s="17">
        <v>0</v>
      </c>
      <c r="E924" s="17">
        <v>0</v>
      </c>
      <c r="F924" s="17">
        <v>0</v>
      </c>
      <c r="G924" s="17">
        <v>0</v>
      </c>
      <c r="H924" s="17">
        <v>0</v>
      </c>
      <c r="I924" s="17">
        <v>0</v>
      </c>
      <c r="J924" s="17">
        <v>0</v>
      </c>
      <c r="K924" s="17">
        <v>0</v>
      </c>
      <c r="L924" s="17">
        <v>0</v>
      </c>
      <c r="M924" s="17"/>
      <c r="N924" s="17">
        <v>0</v>
      </c>
      <c r="O924" s="17">
        <v>0</v>
      </c>
      <c r="P924" s="17">
        <v>0</v>
      </c>
      <c r="Q924" s="17">
        <v>0</v>
      </c>
      <c r="R924" s="17"/>
      <c r="S924" s="17">
        <v>0</v>
      </c>
      <c r="T924" s="17">
        <v>0</v>
      </c>
      <c r="U924" s="17">
        <v>0</v>
      </c>
      <c r="V924" s="17">
        <v>0</v>
      </c>
      <c r="W924" s="17">
        <v>0</v>
      </c>
      <c r="X924" s="17">
        <v>0</v>
      </c>
      <c r="Y924" s="17">
        <v>0</v>
      </c>
      <c r="Z924" s="17"/>
      <c r="AA924" s="17">
        <v>0</v>
      </c>
      <c r="AB924" s="17">
        <v>0</v>
      </c>
      <c r="AC924" s="17"/>
      <c r="AD924" s="17">
        <v>0</v>
      </c>
      <c r="AE924" s="17">
        <v>0</v>
      </c>
      <c r="AF924" s="17">
        <v>0</v>
      </c>
      <c r="AG924" s="17"/>
      <c r="AH924" s="17">
        <v>0</v>
      </c>
      <c r="AI924" s="17">
        <v>0</v>
      </c>
      <c r="AJ924" s="17"/>
      <c r="AK924" s="17">
        <v>0</v>
      </c>
      <c r="AL924" s="17">
        <v>0</v>
      </c>
      <c r="AM924" s="17"/>
      <c r="AN924" s="17">
        <v>0</v>
      </c>
      <c r="AO924" s="17">
        <v>0</v>
      </c>
      <c r="AP924" s="17"/>
      <c r="AQ924" s="17">
        <v>0</v>
      </c>
      <c r="AR924" s="17">
        <v>0</v>
      </c>
      <c r="AS924" s="17"/>
      <c r="AT924" s="17">
        <v>0</v>
      </c>
      <c r="AU924" s="17">
        <v>0</v>
      </c>
      <c r="AV924" s="17">
        <v>0</v>
      </c>
      <c r="AW924" s="17">
        <v>0</v>
      </c>
      <c r="AX924" s="17"/>
      <c r="AY924" s="17">
        <v>0</v>
      </c>
      <c r="AZ924" s="17">
        <v>0</v>
      </c>
      <c r="BA924" s="17"/>
      <c r="BB924" s="17">
        <v>0</v>
      </c>
      <c r="BC924" s="17">
        <v>0</v>
      </c>
      <c r="BD924" s="17"/>
      <c r="BE924" s="17">
        <v>0</v>
      </c>
      <c r="BF924" s="17">
        <v>0</v>
      </c>
      <c r="BG924" s="17"/>
      <c r="BH924" s="17">
        <v>0</v>
      </c>
      <c r="BI924" s="17">
        <v>0</v>
      </c>
      <c r="BJ924" s="17"/>
      <c r="BK924" s="17">
        <v>0</v>
      </c>
      <c r="BL924" s="17">
        <v>0</v>
      </c>
      <c r="BM924" s="17"/>
      <c r="BN924" s="17">
        <v>0</v>
      </c>
      <c r="BO924" s="17">
        <v>0</v>
      </c>
      <c r="BP924" s="17"/>
      <c r="BQ924" s="17">
        <v>0</v>
      </c>
      <c r="BR924" s="17">
        <v>0</v>
      </c>
      <c r="BS924" s="17"/>
      <c r="BT924" s="17">
        <v>0</v>
      </c>
      <c r="BU924" s="17">
        <v>0</v>
      </c>
      <c r="BV924" s="17"/>
      <c r="BW924" s="17">
        <v>0</v>
      </c>
      <c r="BX924" s="17">
        <v>0</v>
      </c>
      <c r="BY924" s="17"/>
      <c r="BZ924" s="17">
        <v>0</v>
      </c>
      <c r="CA924" s="17">
        <v>0</v>
      </c>
    </row>
    <row r="925" spans="2:79" x14ac:dyDescent="0.25">
      <c r="B925" t="s">
        <v>416</v>
      </c>
      <c r="C925" s="17">
        <v>0</v>
      </c>
      <c r="D925" s="17">
        <v>0</v>
      </c>
      <c r="E925" s="17">
        <v>0</v>
      </c>
      <c r="F925" s="17">
        <v>0</v>
      </c>
      <c r="G925" s="17">
        <v>0</v>
      </c>
      <c r="H925" s="17">
        <v>0</v>
      </c>
      <c r="I925" s="17">
        <v>0</v>
      </c>
      <c r="J925" s="17">
        <v>0</v>
      </c>
      <c r="K925" s="17">
        <v>0</v>
      </c>
      <c r="L925" s="17">
        <v>0</v>
      </c>
      <c r="M925" s="17"/>
      <c r="N925" s="17">
        <v>0</v>
      </c>
      <c r="O925" s="17">
        <v>0</v>
      </c>
      <c r="P925" s="17">
        <v>0</v>
      </c>
      <c r="Q925" s="17">
        <v>0</v>
      </c>
      <c r="R925" s="17"/>
      <c r="S925" s="17">
        <v>0</v>
      </c>
      <c r="T925" s="17">
        <v>0</v>
      </c>
      <c r="U925" s="17">
        <v>0</v>
      </c>
      <c r="V925" s="17">
        <v>0</v>
      </c>
      <c r="W925" s="17">
        <v>0</v>
      </c>
      <c r="X925" s="17">
        <v>0</v>
      </c>
      <c r="Y925" s="17">
        <v>0</v>
      </c>
      <c r="Z925" s="17"/>
      <c r="AA925" s="17">
        <v>0</v>
      </c>
      <c r="AB925" s="17">
        <v>0</v>
      </c>
      <c r="AC925" s="17"/>
      <c r="AD925" s="17">
        <v>0</v>
      </c>
      <c r="AE925" s="17">
        <v>0</v>
      </c>
      <c r="AF925" s="17">
        <v>0</v>
      </c>
      <c r="AG925" s="17"/>
      <c r="AH925" s="17">
        <v>0</v>
      </c>
      <c r="AI925" s="17">
        <v>0</v>
      </c>
      <c r="AJ925" s="17"/>
      <c r="AK925" s="17">
        <v>0</v>
      </c>
      <c r="AL925" s="17">
        <v>0</v>
      </c>
      <c r="AM925" s="17"/>
      <c r="AN925" s="17">
        <v>0</v>
      </c>
      <c r="AO925" s="17">
        <v>0</v>
      </c>
      <c r="AP925" s="17"/>
      <c r="AQ925" s="17">
        <v>0</v>
      </c>
      <c r="AR925" s="17">
        <v>0</v>
      </c>
      <c r="AS925" s="17"/>
      <c r="AT925" s="17">
        <v>0</v>
      </c>
      <c r="AU925" s="17">
        <v>0</v>
      </c>
      <c r="AV925" s="17">
        <v>0</v>
      </c>
      <c r="AW925" s="17">
        <v>0</v>
      </c>
      <c r="AX925" s="17"/>
      <c r="AY925" s="17">
        <v>0</v>
      </c>
      <c r="AZ925" s="17">
        <v>0</v>
      </c>
      <c r="BA925" s="17"/>
      <c r="BB925" s="17">
        <v>0</v>
      </c>
      <c r="BC925" s="17">
        <v>0</v>
      </c>
      <c r="BD925" s="17"/>
      <c r="BE925" s="17">
        <v>0</v>
      </c>
      <c r="BF925" s="17">
        <v>0</v>
      </c>
      <c r="BG925" s="17"/>
      <c r="BH925" s="17">
        <v>0</v>
      </c>
      <c r="BI925" s="17">
        <v>0</v>
      </c>
      <c r="BJ925" s="17"/>
      <c r="BK925" s="17">
        <v>0</v>
      </c>
      <c r="BL925" s="17">
        <v>0</v>
      </c>
      <c r="BM925" s="17"/>
      <c r="BN925" s="17">
        <v>0</v>
      </c>
      <c r="BO925" s="17">
        <v>0</v>
      </c>
      <c r="BP925" s="17"/>
      <c r="BQ925" s="17">
        <v>0</v>
      </c>
      <c r="BR925" s="17">
        <v>0</v>
      </c>
      <c r="BS925" s="17"/>
      <c r="BT925" s="17">
        <v>0</v>
      </c>
      <c r="BU925" s="17">
        <v>0</v>
      </c>
      <c r="BV925" s="17"/>
      <c r="BW925" s="17">
        <v>0</v>
      </c>
      <c r="BX925" s="17">
        <v>0</v>
      </c>
      <c r="BY925" s="17"/>
      <c r="BZ925" s="17">
        <v>0</v>
      </c>
      <c r="CA925" s="17">
        <v>0</v>
      </c>
    </row>
    <row r="926" spans="2:79" x14ac:dyDescent="0.25">
      <c r="B926" t="s">
        <v>410</v>
      </c>
      <c r="C926" s="17">
        <v>0</v>
      </c>
      <c r="D926" s="17">
        <v>0</v>
      </c>
      <c r="E926" s="17">
        <v>0</v>
      </c>
      <c r="F926" s="17">
        <v>0</v>
      </c>
      <c r="G926" s="17">
        <v>0</v>
      </c>
      <c r="H926" s="17">
        <v>0</v>
      </c>
      <c r="I926" s="17">
        <v>0</v>
      </c>
      <c r="J926" s="17">
        <v>0</v>
      </c>
      <c r="K926" s="17">
        <v>0</v>
      </c>
      <c r="L926" s="17">
        <v>0</v>
      </c>
      <c r="M926" s="17"/>
      <c r="N926" s="17">
        <v>0</v>
      </c>
      <c r="O926" s="17">
        <v>0</v>
      </c>
      <c r="P926" s="17">
        <v>0</v>
      </c>
      <c r="Q926" s="17">
        <v>0</v>
      </c>
      <c r="R926" s="17"/>
      <c r="S926" s="17">
        <v>0</v>
      </c>
      <c r="T926" s="17">
        <v>0</v>
      </c>
      <c r="U926" s="17">
        <v>0</v>
      </c>
      <c r="V926" s="17">
        <v>0</v>
      </c>
      <c r="W926" s="17">
        <v>0</v>
      </c>
      <c r="X926" s="17">
        <v>0</v>
      </c>
      <c r="Y926" s="17">
        <v>0</v>
      </c>
      <c r="Z926" s="17"/>
      <c r="AA926" s="17">
        <v>0</v>
      </c>
      <c r="AB926" s="17">
        <v>0</v>
      </c>
      <c r="AC926" s="17"/>
      <c r="AD926" s="17">
        <v>0</v>
      </c>
      <c r="AE926" s="17">
        <v>0</v>
      </c>
      <c r="AF926" s="17">
        <v>0</v>
      </c>
      <c r="AG926" s="17"/>
      <c r="AH926" s="17">
        <v>0</v>
      </c>
      <c r="AI926" s="17">
        <v>0</v>
      </c>
      <c r="AJ926" s="17"/>
      <c r="AK926" s="17">
        <v>0</v>
      </c>
      <c r="AL926" s="17">
        <v>0</v>
      </c>
      <c r="AM926" s="17"/>
      <c r="AN926" s="17">
        <v>0</v>
      </c>
      <c r="AO926" s="17">
        <v>0</v>
      </c>
      <c r="AP926" s="17"/>
      <c r="AQ926" s="17">
        <v>0</v>
      </c>
      <c r="AR926" s="17">
        <v>0</v>
      </c>
      <c r="AS926" s="17"/>
      <c r="AT926" s="17">
        <v>0</v>
      </c>
      <c r="AU926" s="17">
        <v>0</v>
      </c>
      <c r="AV926" s="17">
        <v>0</v>
      </c>
      <c r="AW926" s="17">
        <v>0</v>
      </c>
      <c r="AX926" s="17"/>
      <c r="AY926" s="17">
        <v>0</v>
      </c>
      <c r="AZ926" s="17">
        <v>0</v>
      </c>
      <c r="BA926" s="17"/>
      <c r="BB926" s="17">
        <v>0</v>
      </c>
      <c r="BC926" s="17">
        <v>0</v>
      </c>
      <c r="BD926" s="17"/>
      <c r="BE926" s="17">
        <v>0</v>
      </c>
      <c r="BF926" s="17">
        <v>0</v>
      </c>
      <c r="BG926" s="17"/>
      <c r="BH926" s="17">
        <v>0</v>
      </c>
      <c r="BI926" s="17">
        <v>0</v>
      </c>
      <c r="BJ926" s="17"/>
      <c r="BK926" s="17">
        <v>0</v>
      </c>
      <c r="BL926" s="17">
        <v>0</v>
      </c>
      <c r="BM926" s="17"/>
      <c r="BN926" s="17">
        <v>0</v>
      </c>
      <c r="BO926" s="17">
        <v>0</v>
      </c>
      <c r="BP926" s="17"/>
      <c r="BQ926" s="17">
        <v>0</v>
      </c>
      <c r="BR926" s="17">
        <v>0</v>
      </c>
      <c r="BS926" s="17"/>
      <c r="BT926" s="17">
        <v>0</v>
      </c>
      <c r="BU926" s="17">
        <v>0</v>
      </c>
      <c r="BV926" s="17"/>
      <c r="BW926" s="17">
        <v>0</v>
      </c>
      <c r="BX926" s="17">
        <v>0</v>
      </c>
      <c r="BY926" s="17"/>
      <c r="BZ926" s="17">
        <v>0</v>
      </c>
      <c r="CA926" s="17">
        <v>0</v>
      </c>
    </row>
    <row r="927" spans="2:79" x14ac:dyDescent="0.25">
      <c r="B927" t="s">
        <v>423</v>
      </c>
      <c r="C927" s="17">
        <v>0</v>
      </c>
      <c r="D927" s="17">
        <v>0</v>
      </c>
      <c r="E927" s="17">
        <v>0</v>
      </c>
      <c r="F927" s="17">
        <v>0</v>
      </c>
      <c r="G927" s="17">
        <v>0</v>
      </c>
      <c r="H927" s="17">
        <v>0</v>
      </c>
      <c r="I927" s="17">
        <v>0</v>
      </c>
      <c r="J927" s="17">
        <v>0</v>
      </c>
      <c r="K927" s="17">
        <v>0</v>
      </c>
      <c r="L927" s="17">
        <v>0</v>
      </c>
      <c r="M927" s="17"/>
      <c r="N927" s="17">
        <v>0</v>
      </c>
      <c r="O927" s="17">
        <v>0</v>
      </c>
      <c r="P927" s="17">
        <v>0</v>
      </c>
      <c r="Q927" s="17">
        <v>0</v>
      </c>
      <c r="R927" s="17"/>
      <c r="S927" s="17">
        <v>0</v>
      </c>
      <c r="T927" s="17">
        <v>0</v>
      </c>
      <c r="U927" s="17">
        <v>0</v>
      </c>
      <c r="V927" s="17">
        <v>0</v>
      </c>
      <c r="W927" s="17">
        <v>0</v>
      </c>
      <c r="X927" s="17">
        <v>0</v>
      </c>
      <c r="Y927" s="17">
        <v>0</v>
      </c>
      <c r="Z927" s="17"/>
      <c r="AA927" s="17">
        <v>0</v>
      </c>
      <c r="AB927" s="17">
        <v>0</v>
      </c>
      <c r="AC927" s="17"/>
      <c r="AD927" s="17">
        <v>0</v>
      </c>
      <c r="AE927" s="17">
        <v>0</v>
      </c>
      <c r="AF927" s="17">
        <v>0</v>
      </c>
      <c r="AG927" s="17"/>
      <c r="AH927" s="17">
        <v>0</v>
      </c>
      <c r="AI927" s="17">
        <v>0</v>
      </c>
      <c r="AJ927" s="17"/>
      <c r="AK927" s="17">
        <v>0</v>
      </c>
      <c r="AL927" s="17">
        <v>0</v>
      </c>
      <c r="AM927" s="17"/>
      <c r="AN927" s="17">
        <v>0</v>
      </c>
      <c r="AO927" s="17">
        <v>0</v>
      </c>
      <c r="AP927" s="17"/>
      <c r="AQ927" s="17">
        <v>0</v>
      </c>
      <c r="AR927" s="17">
        <v>0</v>
      </c>
      <c r="AS927" s="17"/>
      <c r="AT927" s="17">
        <v>0</v>
      </c>
      <c r="AU927" s="17">
        <v>0</v>
      </c>
      <c r="AV927" s="17">
        <v>0</v>
      </c>
      <c r="AW927" s="17">
        <v>0</v>
      </c>
      <c r="AX927" s="17"/>
      <c r="AY927" s="17">
        <v>0</v>
      </c>
      <c r="AZ927" s="17">
        <v>0</v>
      </c>
      <c r="BA927" s="17"/>
      <c r="BB927" s="17">
        <v>0</v>
      </c>
      <c r="BC927" s="17">
        <v>0</v>
      </c>
      <c r="BD927" s="17"/>
      <c r="BE927" s="17">
        <v>0</v>
      </c>
      <c r="BF927" s="17">
        <v>0</v>
      </c>
      <c r="BG927" s="17"/>
      <c r="BH927" s="17">
        <v>0</v>
      </c>
      <c r="BI927" s="17">
        <v>0</v>
      </c>
      <c r="BJ927" s="17"/>
      <c r="BK927" s="17">
        <v>0</v>
      </c>
      <c r="BL927" s="17">
        <v>0</v>
      </c>
      <c r="BM927" s="17"/>
      <c r="BN927" s="17">
        <v>0</v>
      </c>
      <c r="BO927" s="17">
        <v>0</v>
      </c>
      <c r="BP927" s="17"/>
      <c r="BQ927" s="17">
        <v>0</v>
      </c>
      <c r="BR927" s="17">
        <v>0</v>
      </c>
      <c r="BS927" s="17"/>
      <c r="BT927" s="17">
        <v>0</v>
      </c>
      <c r="BU927" s="17">
        <v>0</v>
      </c>
      <c r="BV927" s="17"/>
      <c r="BW927" s="17">
        <v>0</v>
      </c>
      <c r="BX927" s="17">
        <v>0</v>
      </c>
      <c r="BY927" s="17"/>
      <c r="BZ927" s="17">
        <v>0</v>
      </c>
      <c r="CA927" s="17">
        <v>0</v>
      </c>
    </row>
    <row r="928" spans="2:79" x14ac:dyDescent="0.25">
      <c r="B928" t="s">
        <v>405</v>
      </c>
      <c r="C928" s="17">
        <v>0.13877668543393701</v>
      </c>
      <c r="D928" s="17">
        <v>7.0483546549305096E-2</v>
      </c>
      <c r="E928" s="17">
        <v>0.13218022323923601</v>
      </c>
      <c r="F928" s="17">
        <v>0.134116387919059</v>
      </c>
      <c r="G928" s="17">
        <v>0.25438076035733498</v>
      </c>
      <c r="H928" s="17">
        <v>7.5494425885456401E-3</v>
      </c>
      <c r="I928" s="17">
        <v>0.141754259675484</v>
      </c>
      <c r="J928" s="17">
        <v>0.12819564882317799</v>
      </c>
      <c r="K928" s="17">
        <v>9.0361717065535696E-2</v>
      </c>
      <c r="L928" s="17">
        <v>0.18439019735024501</v>
      </c>
      <c r="M928" s="17"/>
      <c r="N928" s="17">
        <v>0.15195506486695501</v>
      </c>
      <c r="O928" s="17">
        <v>6.3231013614234097E-2</v>
      </c>
      <c r="P928" s="17">
        <v>5.74185535541221E-2</v>
      </c>
      <c r="Q928" s="17">
        <v>2.8466647585257802E-2</v>
      </c>
      <c r="R928" s="17"/>
      <c r="S928" s="17">
        <v>0.187645359840486</v>
      </c>
      <c r="T928" s="17">
        <v>8.4787226917194702E-2</v>
      </c>
      <c r="U928" s="17">
        <v>4.3125054189369703E-2</v>
      </c>
      <c r="V928" s="17">
        <v>0.16779902886289499</v>
      </c>
      <c r="W928" s="17">
        <v>0.102679955155113</v>
      </c>
      <c r="X928" s="17">
        <v>0.173595484529532</v>
      </c>
      <c r="Y928" s="17">
        <v>0.121308383715711</v>
      </c>
      <c r="Z928" s="17"/>
      <c r="AA928" s="17">
        <v>0.134319793884253</v>
      </c>
      <c r="AB928" s="17">
        <v>0.17010799172827701</v>
      </c>
      <c r="AC928" s="17"/>
      <c r="AD928" s="17">
        <v>0.14462372241042201</v>
      </c>
      <c r="AE928" s="17">
        <v>8.0279446605065197E-2</v>
      </c>
      <c r="AF928" s="17">
        <v>0.20679702760125601</v>
      </c>
      <c r="AG928" s="17"/>
      <c r="AH928" s="17">
        <v>2.35086630404551E-2</v>
      </c>
      <c r="AI928" s="17">
        <v>0.170748771169355</v>
      </c>
      <c r="AJ928" s="17"/>
      <c r="AK928" s="17">
        <v>0.11931118673813999</v>
      </c>
      <c r="AL928" s="17">
        <v>0.149669410899088</v>
      </c>
      <c r="AM928" s="17"/>
      <c r="AN928" s="17">
        <v>0.13955164839426401</v>
      </c>
      <c r="AO928" s="17">
        <v>2.8466647585257802E-2</v>
      </c>
      <c r="AP928" s="17"/>
      <c r="AQ928" s="17">
        <v>0.10249074969581599</v>
      </c>
      <c r="AR928" s="17">
        <v>0.15847873952951799</v>
      </c>
      <c r="AS928" s="17"/>
      <c r="AT928" s="17">
        <v>0.23378312939715201</v>
      </c>
      <c r="AU928" s="17">
        <v>0.21357432232788501</v>
      </c>
      <c r="AV928" s="17">
        <v>4.7204668254658903E-2</v>
      </c>
      <c r="AW928" s="17">
        <v>3.4525110938382397E-2</v>
      </c>
      <c r="AX928" s="17"/>
      <c r="AY928" s="17">
        <v>8.2601571657064596E-2</v>
      </c>
      <c r="AZ928" s="17">
        <v>0.15463673072436401</v>
      </c>
      <c r="BA928" s="17"/>
      <c r="BB928" s="17">
        <v>7.0905818637570894E-2</v>
      </c>
      <c r="BC928" s="17">
        <v>0.151644192655597</v>
      </c>
      <c r="BD928" s="17"/>
      <c r="BE928" s="17">
        <v>0.178130954014216</v>
      </c>
      <c r="BF928" s="17">
        <v>0.13491555134281399</v>
      </c>
      <c r="BG928" s="17"/>
      <c r="BH928" s="17">
        <v>2.3656412295996101E-2</v>
      </c>
      <c r="BI928" s="17">
        <v>0.15224421657339601</v>
      </c>
      <c r="BJ928" s="17"/>
      <c r="BK928" s="17">
        <v>0.15360591237673901</v>
      </c>
      <c r="BL928" s="17">
        <v>0.137307330261976</v>
      </c>
      <c r="BM928" s="17"/>
      <c r="BN928" s="17">
        <v>6.99554588544819E-2</v>
      </c>
      <c r="BO928" s="17">
        <v>0.14127685992503899</v>
      </c>
      <c r="BP928" s="17"/>
      <c r="BQ928" s="17">
        <v>0.114820387006781</v>
      </c>
      <c r="BR928" s="17">
        <v>0.14011862778030401</v>
      </c>
      <c r="BS928" s="17"/>
      <c r="BT928" s="17">
        <v>0.21790888755717</v>
      </c>
      <c r="BU928" s="17">
        <v>0.12972995201449999</v>
      </c>
      <c r="BV928" s="17"/>
      <c r="BW928" s="17">
        <v>0.13516684914874399</v>
      </c>
      <c r="BX928" s="17">
        <v>0.16264613420521601</v>
      </c>
      <c r="BY928" s="17"/>
      <c r="BZ928" s="17">
        <v>0.13516684914874399</v>
      </c>
      <c r="CA928" s="17">
        <v>0.16264613420521601</v>
      </c>
    </row>
    <row r="929" spans="2:79" x14ac:dyDescent="0.25">
      <c r="B929" t="s">
        <v>103</v>
      </c>
      <c r="C929" s="17">
        <v>0.201036330332519</v>
      </c>
      <c r="D929" s="17">
        <v>0.159482664314615</v>
      </c>
      <c r="E929" s="17">
        <v>0.129759426095402</v>
      </c>
      <c r="F929" s="17">
        <v>7.0119020808600802E-2</v>
      </c>
      <c r="G929" s="17">
        <v>0.18936824521014001</v>
      </c>
      <c r="H929" s="17">
        <v>0.276232844936592</v>
      </c>
      <c r="I929" s="17">
        <v>9.2814216960537196E-2</v>
      </c>
      <c r="J929" s="17">
        <v>0.16311886015978699</v>
      </c>
      <c r="K929" s="17">
        <v>5.6800862673201197E-2</v>
      </c>
      <c r="L929" s="17">
        <v>0.39357927617670102</v>
      </c>
      <c r="M929" s="17"/>
      <c r="N929" s="17">
        <v>0.20868278660025699</v>
      </c>
      <c r="O929" s="17">
        <v>0.17342393168443199</v>
      </c>
      <c r="P929" s="17">
        <v>9.3774840668680498E-2</v>
      </c>
      <c r="Q929" s="17">
        <v>9.64431108860722E-2</v>
      </c>
      <c r="R929" s="17"/>
      <c r="S929" s="17">
        <v>0.24080491609930901</v>
      </c>
      <c r="T929" s="17">
        <v>0.16015555643426799</v>
      </c>
      <c r="U929" s="17">
        <v>1.7534867254802002E-2</v>
      </c>
      <c r="V929" s="17">
        <v>0.24726674880201999</v>
      </c>
      <c r="W929" s="17">
        <v>6.4173857590603303E-2</v>
      </c>
      <c r="X929" s="17">
        <v>6.5906602682366394E-2</v>
      </c>
      <c r="Y929" s="17">
        <v>0.20234920425154501</v>
      </c>
      <c r="Z929" s="17"/>
      <c r="AA929" s="17">
        <v>0.135185392128158</v>
      </c>
      <c r="AB929" s="17">
        <v>0.66395895065005195</v>
      </c>
      <c r="AC929" s="17"/>
      <c r="AD929" s="17">
        <v>0.16417919887763399</v>
      </c>
      <c r="AE929" s="17">
        <v>8.6236691833043805E-2</v>
      </c>
      <c r="AF929" s="17">
        <v>0.30813679589507198</v>
      </c>
      <c r="AG929" s="17"/>
      <c r="AH929" s="17">
        <v>1.1440002731492E-2</v>
      </c>
      <c r="AI929" s="17">
        <v>0.25362498341522599</v>
      </c>
      <c r="AJ929" s="17"/>
      <c r="AK929" s="17">
        <v>0.236292696092508</v>
      </c>
      <c r="AL929" s="17">
        <v>0.181307171623348</v>
      </c>
      <c r="AM929" s="17"/>
      <c r="AN929" s="17">
        <v>0.201771130832575</v>
      </c>
      <c r="AO929" s="17">
        <v>9.64431108860722E-2</v>
      </c>
      <c r="AP929" s="17"/>
      <c r="AQ929" s="17">
        <v>0.131140788784332</v>
      </c>
      <c r="AR929" s="17">
        <v>0.23898728054532101</v>
      </c>
      <c r="AS929" s="17"/>
      <c r="AT929" s="17">
        <v>0.39637645310953901</v>
      </c>
      <c r="AU929" s="17">
        <v>0.22595286157759301</v>
      </c>
      <c r="AV929" s="17">
        <v>0.12897115520805999</v>
      </c>
      <c r="AW929" s="17">
        <v>5.1968691361156602E-2</v>
      </c>
      <c r="AX929" s="17"/>
      <c r="AY929" s="17">
        <v>0.12044134733324501</v>
      </c>
      <c r="AZ929" s="17">
        <v>0.22379089182084699</v>
      </c>
      <c r="BA929" s="17"/>
      <c r="BB929" s="17">
        <v>0.160746746200435</v>
      </c>
      <c r="BC929" s="17">
        <v>0.20868409042642699</v>
      </c>
      <c r="BD929" s="17"/>
      <c r="BE929" s="17">
        <v>0.138811542571357</v>
      </c>
      <c r="BF929" s="17">
        <v>0.20714134150423999</v>
      </c>
      <c r="BG929" s="17"/>
      <c r="BH929" s="17">
        <v>0.24068687173838499</v>
      </c>
      <c r="BI929" s="17">
        <v>0.19639774768739299</v>
      </c>
      <c r="BJ929" s="17"/>
      <c r="BK929" s="17">
        <v>0.18701883297882199</v>
      </c>
      <c r="BL929" s="17">
        <v>0.202425255211344</v>
      </c>
      <c r="BM929" s="17"/>
      <c r="BN929" s="17">
        <v>0.107006659454217</v>
      </c>
      <c r="BO929" s="17">
        <v>0.20445229073051199</v>
      </c>
      <c r="BP929" s="17"/>
      <c r="BQ929" s="17">
        <v>9.2422364037953494E-2</v>
      </c>
      <c r="BR929" s="17">
        <v>0.20712047898431399</v>
      </c>
      <c r="BS929" s="17"/>
      <c r="BT929" s="17">
        <v>0.12572974274148099</v>
      </c>
      <c r="BU929" s="17">
        <v>0.20964570305795699</v>
      </c>
      <c r="BV929" s="17"/>
      <c r="BW929" s="17">
        <v>0.135579475974166</v>
      </c>
      <c r="BX929" s="17">
        <v>0.63385901490821706</v>
      </c>
      <c r="BY929" s="17"/>
      <c r="BZ929" s="17">
        <v>0.135579475974166</v>
      </c>
      <c r="CA929" s="17">
        <v>0.63385901490821706</v>
      </c>
    </row>
    <row r="930" spans="2:79" x14ac:dyDescent="0.25">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c r="AN930" s="17"/>
      <c r="AO930" s="17"/>
      <c r="AP930" s="17"/>
      <c r="AQ930" s="17"/>
      <c r="AR930" s="17"/>
      <c r="AS930" s="17"/>
      <c r="AT930" s="17"/>
      <c r="AU930" s="17"/>
      <c r="AV930" s="17"/>
      <c r="AW930" s="17"/>
      <c r="AX930" s="17"/>
      <c r="AY930" s="17"/>
      <c r="AZ930" s="17"/>
      <c r="BA930" s="17"/>
      <c r="BB930" s="17"/>
      <c r="BC930" s="17"/>
      <c r="BD930" s="17"/>
      <c r="BE930" s="17"/>
      <c r="BF930" s="17"/>
      <c r="BG930" s="17"/>
      <c r="BH930" s="17"/>
      <c r="BI930" s="17"/>
      <c r="BJ930" s="17"/>
      <c r="BK930" s="17"/>
      <c r="BL930" s="17"/>
      <c r="BM930" s="17"/>
      <c r="BN930" s="17"/>
      <c r="BO930" s="17"/>
      <c r="BP930" s="17"/>
      <c r="BQ930" s="17"/>
      <c r="BR930" s="17"/>
      <c r="BS930" s="17"/>
      <c r="BT930" s="17"/>
      <c r="BU930" s="17"/>
      <c r="BV930" s="17"/>
      <c r="BW930" s="17"/>
      <c r="BX930" s="17"/>
      <c r="BY930" s="17"/>
      <c r="BZ930" s="17"/>
      <c r="CA930" s="17"/>
    </row>
    <row r="931" spans="2:79" x14ac:dyDescent="0.25">
      <c r="B931" s="6" t="s">
        <v>440</v>
      </c>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c r="AV931" s="17"/>
      <c r="AW931" s="17"/>
      <c r="AX931" s="17"/>
      <c r="AY931" s="17"/>
      <c r="AZ931" s="17"/>
      <c r="BA931" s="17"/>
      <c r="BB931" s="17"/>
      <c r="BC931" s="17"/>
      <c r="BD931" s="17"/>
      <c r="BE931" s="17"/>
      <c r="BF931" s="17"/>
      <c r="BG931" s="17"/>
      <c r="BH931" s="17"/>
      <c r="BI931" s="17"/>
      <c r="BJ931" s="17"/>
      <c r="BK931" s="17"/>
      <c r="BL931" s="17"/>
      <c r="BM931" s="17"/>
      <c r="BN931" s="17"/>
      <c r="BO931" s="17"/>
      <c r="BP931" s="17"/>
      <c r="BQ931" s="17"/>
      <c r="BR931" s="17"/>
      <c r="BS931" s="17"/>
      <c r="BT931" s="17"/>
      <c r="BU931" s="17"/>
      <c r="BV931" s="17"/>
      <c r="BW931" s="17"/>
      <c r="BX931" s="17"/>
      <c r="BY931" s="17"/>
      <c r="BZ931" s="17"/>
      <c r="CA931" s="17"/>
    </row>
    <row r="932" spans="2:79" x14ac:dyDescent="0.25">
      <c r="B932" s="24" t="s">
        <v>703</v>
      </c>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c r="AD932" s="17"/>
      <c r="AE932" s="17"/>
      <c r="AF932" s="17"/>
      <c r="AG932" s="17"/>
      <c r="AH932" s="17"/>
      <c r="AI932" s="17"/>
      <c r="AJ932" s="17"/>
      <c r="AK932" s="17"/>
      <c r="AL932" s="17"/>
      <c r="AM932" s="17"/>
      <c r="AN932" s="17"/>
      <c r="AO932" s="17"/>
      <c r="AP932" s="17"/>
      <c r="AQ932" s="17"/>
      <c r="AR932" s="17"/>
      <c r="AS932" s="17"/>
      <c r="AT932" s="17"/>
      <c r="AU932" s="17"/>
      <c r="AV932" s="17"/>
      <c r="AW932" s="17"/>
      <c r="AX932" s="17"/>
      <c r="AY932" s="17"/>
      <c r="AZ932" s="17"/>
      <c r="BA932" s="17"/>
      <c r="BB932" s="17"/>
      <c r="BC932" s="17"/>
      <c r="BD932" s="17"/>
      <c r="BE932" s="17"/>
      <c r="BF932" s="17"/>
      <c r="BG932" s="17"/>
      <c r="BH932" s="17"/>
      <c r="BI932" s="17"/>
      <c r="BJ932" s="17"/>
      <c r="BK932" s="17"/>
      <c r="BL932" s="17"/>
      <c r="BM932" s="17"/>
      <c r="BN932" s="17"/>
      <c r="BO932" s="17"/>
      <c r="BP932" s="17"/>
      <c r="BQ932" s="17"/>
      <c r="BR932" s="17"/>
      <c r="BS932" s="17"/>
      <c r="BT932" s="17"/>
      <c r="BU932" s="17"/>
      <c r="BV932" s="17"/>
      <c r="BW932" s="17"/>
      <c r="BX932" s="17"/>
      <c r="BY932" s="17"/>
      <c r="BZ932" s="17"/>
      <c r="CA932" s="17"/>
    </row>
    <row r="933" spans="2:79" x14ac:dyDescent="0.25">
      <c r="B933" t="s">
        <v>425</v>
      </c>
      <c r="C933" s="17">
        <v>0.428049068217215</v>
      </c>
      <c r="D933" s="17">
        <v>0.47446703418214498</v>
      </c>
      <c r="E933" s="17">
        <v>0.56660475834367896</v>
      </c>
      <c r="F933" s="17">
        <v>0.50050551561762102</v>
      </c>
      <c r="G933" s="17">
        <v>0.40533591715727502</v>
      </c>
      <c r="H933" s="17">
        <v>0.44830926897705298</v>
      </c>
      <c r="I933" s="17">
        <v>0.44546533558773299</v>
      </c>
      <c r="J933" s="17">
        <v>0.50271822168441205</v>
      </c>
      <c r="K933" s="17">
        <v>0.26699271902227201</v>
      </c>
      <c r="L933" s="17">
        <v>0.303961537110016</v>
      </c>
      <c r="M933" s="17"/>
      <c r="N933" s="17">
        <v>0.43130765034229501</v>
      </c>
      <c r="O933" s="17">
        <v>0.41258582322443199</v>
      </c>
      <c r="P933" s="17">
        <v>0.39876949664816203</v>
      </c>
      <c r="Q933" s="17">
        <v>0.38270155911645898</v>
      </c>
      <c r="R933" s="17"/>
      <c r="S933" s="17">
        <v>0.39237736973418902</v>
      </c>
      <c r="T933" s="17">
        <v>0.47783076784654299</v>
      </c>
      <c r="U933" s="17">
        <v>0.53293406243095398</v>
      </c>
      <c r="V933" s="17">
        <v>0.38931128551057098</v>
      </c>
      <c r="W933" s="17">
        <v>0.47726437683453699</v>
      </c>
      <c r="X933" s="17">
        <v>0.436725843476713</v>
      </c>
      <c r="Y933" s="17">
        <v>0.48295460054779898</v>
      </c>
      <c r="Z933" s="17"/>
      <c r="AA933" s="17">
        <v>0.45962341272856599</v>
      </c>
      <c r="AB933" s="17">
        <v>0.20608596951932301</v>
      </c>
      <c r="AC933" s="17"/>
      <c r="AD933" s="17">
        <v>0.467658374679713</v>
      </c>
      <c r="AE933" s="17">
        <v>0.449439634364382</v>
      </c>
      <c r="AF933" s="17">
        <v>0.37055206845891397</v>
      </c>
      <c r="AG933" s="17"/>
      <c r="AH933" s="17">
        <v>0.45893675738047801</v>
      </c>
      <c r="AI933" s="17">
        <v>0.41948169779139399</v>
      </c>
      <c r="AJ933" s="17"/>
      <c r="AK933" s="17">
        <v>0.42159006538288202</v>
      </c>
      <c r="AL933" s="17">
        <v>0.431663470588946</v>
      </c>
      <c r="AM933" s="17"/>
      <c r="AN933" s="17">
        <v>0.42836764883400702</v>
      </c>
      <c r="AO933" s="17">
        <v>0.38270155911645898</v>
      </c>
      <c r="AP933" s="17"/>
      <c r="AQ933" s="17">
        <v>0.46312920904043903</v>
      </c>
      <c r="AR933" s="17">
        <v>0.40900172058457002</v>
      </c>
      <c r="AS933" s="17"/>
      <c r="AT933" s="17">
        <v>0.286745112368747</v>
      </c>
      <c r="AU933" s="17">
        <v>0.43319943215734302</v>
      </c>
      <c r="AV933" s="17">
        <v>0.48022186517774601</v>
      </c>
      <c r="AW933" s="17">
        <v>0.39930529598818598</v>
      </c>
      <c r="AX933" s="17"/>
      <c r="AY933" s="17">
        <v>0.43955573899191303</v>
      </c>
      <c r="AZ933" s="17">
        <v>0.42480036416734601</v>
      </c>
      <c r="BA933" s="17"/>
      <c r="BB933" s="17">
        <v>0.53823007592504102</v>
      </c>
      <c r="BC933" s="17">
        <v>0.407211464209144</v>
      </c>
      <c r="BD933" s="17"/>
      <c r="BE933" s="17">
        <v>0.537836381010806</v>
      </c>
      <c r="BF933" s="17">
        <v>0.41727759280952598</v>
      </c>
      <c r="BG933" s="17"/>
      <c r="BH933" s="17">
        <v>0.44202252101608502</v>
      </c>
      <c r="BI933" s="17">
        <v>0.42641436126625898</v>
      </c>
      <c r="BJ933" s="17"/>
      <c r="BK933" s="17">
        <v>0.366202465650593</v>
      </c>
      <c r="BL933" s="17">
        <v>0.43417714392203599</v>
      </c>
      <c r="BM933" s="17"/>
      <c r="BN933" s="17">
        <v>0.48487028832986201</v>
      </c>
      <c r="BO933" s="17">
        <v>0.42598483640764401</v>
      </c>
      <c r="BP933" s="17"/>
      <c r="BQ933" s="17">
        <v>0.36805790658728699</v>
      </c>
      <c r="BR933" s="17">
        <v>0.43140954898780398</v>
      </c>
      <c r="BS933" s="17"/>
      <c r="BT933" s="17">
        <v>0.43183437375878703</v>
      </c>
      <c r="BU933" s="17">
        <v>0.427616315820253</v>
      </c>
      <c r="BV933" s="17"/>
      <c r="BW933" s="17">
        <v>0.46019885336417299</v>
      </c>
      <c r="BX933" s="17">
        <v>0.21546390120540501</v>
      </c>
      <c r="BY933" s="17"/>
      <c r="BZ933" s="17">
        <v>0.46019885336417299</v>
      </c>
      <c r="CA933" s="17">
        <v>0.21546390120540501</v>
      </c>
    </row>
    <row r="934" spans="2:79" x14ac:dyDescent="0.25">
      <c r="B934" t="s">
        <v>426</v>
      </c>
      <c r="C934" s="17">
        <v>0.32955851791263402</v>
      </c>
      <c r="D934" s="17">
        <v>0.28268197655996602</v>
      </c>
      <c r="E934" s="17">
        <v>0.28361170168523497</v>
      </c>
      <c r="F934" s="17">
        <v>0.28225067510030599</v>
      </c>
      <c r="G934" s="17">
        <v>0.270566272682773</v>
      </c>
      <c r="H934" s="17">
        <v>0.34889145398215599</v>
      </c>
      <c r="I934" s="17">
        <v>0.31947677268375202</v>
      </c>
      <c r="J934" s="17">
        <v>0.37973680509184998</v>
      </c>
      <c r="K934" s="17">
        <v>0.30636507132581697</v>
      </c>
      <c r="L934" s="17">
        <v>0.39932881559391298</v>
      </c>
      <c r="M934" s="17"/>
      <c r="N934" s="17">
        <v>0.33580094425428297</v>
      </c>
      <c r="O934" s="17">
        <v>0.309190672573947</v>
      </c>
      <c r="P934" s="17">
        <v>0.238597889854786</v>
      </c>
      <c r="Q934" s="17">
        <v>0.22174103005851301</v>
      </c>
      <c r="R934" s="17"/>
      <c r="S934" s="17">
        <v>0.411611227165464</v>
      </c>
      <c r="T934" s="17">
        <v>0.20840932384975899</v>
      </c>
      <c r="U934" s="17">
        <v>0.37268943635500201</v>
      </c>
      <c r="V934" s="17">
        <v>0.373682742049261</v>
      </c>
      <c r="W934" s="17">
        <v>0.26803980976945502</v>
      </c>
      <c r="X934" s="17">
        <v>0.26247124967018998</v>
      </c>
      <c r="Y934" s="17">
        <v>0.30196345467247598</v>
      </c>
      <c r="Z934" s="17"/>
      <c r="AA934" s="17">
        <v>0.332700126877575</v>
      </c>
      <c r="AB934" s="17">
        <v>0.30747345893366701</v>
      </c>
      <c r="AC934" s="17"/>
      <c r="AD934" s="17">
        <v>0.30828269169665701</v>
      </c>
      <c r="AE934" s="17">
        <v>0.33148912405180497</v>
      </c>
      <c r="AF934" s="17">
        <v>0.45176113274288798</v>
      </c>
      <c r="AG934" s="17"/>
      <c r="AH934" s="17">
        <v>0.28485098734609898</v>
      </c>
      <c r="AI934" s="17">
        <v>0.34195912105140103</v>
      </c>
      <c r="AJ934" s="17"/>
      <c r="AK934" s="17">
        <v>0.28454673867487401</v>
      </c>
      <c r="AL934" s="17">
        <v>0.35474672200631002</v>
      </c>
      <c r="AM934" s="17"/>
      <c r="AN934" s="17">
        <v>0.33031596991964901</v>
      </c>
      <c r="AO934" s="17">
        <v>0.22174103005851301</v>
      </c>
      <c r="AP934" s="17"/>
      <c r="AQ934" s="17">
        <v>0.31738460735512303</v>
      </c>
      <c r="AR934" s="17">
        <v>0.33616854572312899</v>
      </c>
      <c r="AS934" s="17"/>
      <c r="AT934" s="17">
        <v>0.27467243269574498</v>
      </c>
      <c r="AU934" s="17">
        <v>0.32051673968399502</v>
      </c>
      <c r="AV934" s="17">
        <v>0.36135419695933801</v>
      </c>
      <c r="AW934" s="17">
        <v>0.30701835337130001</v>
      </c>
      <c r="AX934" s="17"/>
      <c r="AY934" s="17">
        <v>0.31240234319375598</v>
      </c>
      <c r="AZ934" s="17">
        <v>0.33440225902427001</v>
      </c>
      <c r="BA934" s="17"/>
      <c r="BB934" s="17">
        <v>0.38380839090698299</v>
      </c>
      <c r="BC934" s="17">
        <v>0.31930804393183598</v>
      </c>
      <c r="BD934" s="17"/>
      <c r="BE934" s="17">
        <v>0.19680902737143599</v>
      </c>
      <c r="BF934" s="17">
        <v>0.34258286322506598</v>
      </c>
      <c r="BG934" s="17"/>
      <c r="BH934" s="17">
        <v>0.38414273981667602</v>
      </c>
      <c r="BI934" s="17">
        <v>0.323172894527819</v>
      </c>
      <c r="BJ934" s="17"/>
      <c r="BK934" s="17">
        <v>0.37295130794966902</v>
      </c>
      <c r="BL934" s="17">
        <v>0.32525893974091602</v>
      </c>
      <c r="BM934" s="17"/>
      <c r="BN934" s="17">
        <v>0.10493643010932099</v>
      </c>
      <c r="BO934" s="17">
        <v>0.33771870978912799</v>
      </c>
      <c r="BP934" s="17"/>
      <c r="BQ934" s="17">
        <v>0.238957937255277</v>
      </c>
      <c r="BR934" s="17">
        <v>0.33463362399211599</v>
      </c>
      <c r="BS934" s="17"/>
      <c r="BT934" s="17">
        <v>0.40468094855423298</v>
      </c>
      <c r="BU934" s="17">
        <v>0.32097019880107502</v>
      </c>
      <c r="BV934" s="17"/>
      <c r="BW934" s="17">
        <v>0.33357558298665702</v>
      </c>
      <c r="BX934" s="17">
        <v>0.302996335747028</v>
      </c>
      <c r="BY934" s="17"/>
      <c r="BZ934" s="17">
        <v>0.33357558298665702</v>
      </c>
      <c r="CA934" s="17">
        <v>0.302996335747028</v>
      </c>
    </row>
    <row r="935" spans="2:79" x14ac:dyDescent="0.25">
      <c r="B935" t="s">
        <v>427</v>
      </c>
      <c r="C935" s="17">
        <v>0.30837552612498198</v>
      </c>
      <c r="D935" s="17">
        <v>0.22067644793677799</v>
      </c>
      <c r="E935" s="17">
        <v>0.30379758938018497</v>
      </c>
      <c r="F935" s="17">
        <v>0.44686084128602399</v>
      </c>
      <c r="G935" s="17">
        <v>0.358930792980793</v>
      </c>
      <c r="H935" s="17">
        <v>0.38189399512458899</v>
      </c>
      <c r="I935" s="17">
        <v>0.16599899432218601</v>
      </c>
      <c r="J935" s="17">
        <v>0.41405291822859702</v>
      </c>
      <c r="K935" s="17">
        <v>0.36431764262390198</v>
      </c>
      <c r="L935" s="17">
        <v>0.29602911730931702</v>
      </c>
      <c r="M935" s="17"/>
      <c r="N935" s="17">
        <v>0.30252248468179599</v>
      </c>
      <c r="O935" s="17">
        <v>0.34531667113566999</v>
      </c>
      <c r="P935" s="17">
        <v>0.33541143499611997</v>
      </c>
      <c r="Q935" s="17">
        <v>0.33631670152118398</v>
      </c>
      <c r="R935" s="17"/>
      <c r="S935" s="17">
        <v>0.30301317475519501</v>
      </c>
      <c r="T935" s="17">
        <v>0.17678364557790999</v>
      </c>
      <c r="U935" s="17">
        <v>0.341623376107557</v>
      </c>
      <c r="V935" s="17">
        <v>0.30285264431980502</v>
      </c>
      <c r="W935" s="17">
        <v>0.45913807438765503</v>
      </c>
      <c r="X935" s="17">
        <v>0.32615067716466101</v>
      </c>
      <c r="Y935" s="17">
        <v>0.33880296862995801</v>
      </c>
      <c r="Z935" s="17"/>
      <c r="AA935" s="17">
        <v>0.30736757133911002</v>
      </c>
      <c r="AB935" s="17">
        <v>0.315461303235539</v>
      </c>
      <c r="AC935" s="17"/>
      <c r="AD935" s="17">
        <v>0.35111878583474299</v>
      </c>
      <c r="AE935" s="17">
        <v>0.22345096590942601</v>
      </c>
      <c r="AF935" s="17">
        <v>0.36216800797279602</v>
      </c>
      <c r="AG935" s="17"/>
      <c r="AH935" s="17">
        <v>0.29357562250125702</v>
      </c>
      <c r="AI935" s="17">
        <v>0.31248060034858899</v>
      </c>
      <c r="AJ935" s="17"/>
      <c r="AK935" s="17">
        <v>0.29684232548595602</v>
      </c>
      <c r="AL935" s="17">
        <v>0.314829405897532</v>
      </c>
      <c r="AM935" s="17"/>
      <c r="AN935" s="17">
        <v>0.30817923051651003</v>
      </c>
      <c r="AO935" s="17">
        <v>0.33631670152118398</v>
      </c>
      <c r="AP935" s="17"/>
      <c r="AQ935" s="17">
        <v>0.29083008622198597</v>
      </c>
      <c r="AR935" s="17">
        <v>0.31790211539621899</v>
      </c>
      <c r="AS935" s="17"/>
      <c r="AT935" s="17">
        <v>0.34706072155843098</v>
      </c>
      <c r="AU935" s="17">
        <v>0.26884015318777998</v>
      </c>
      <c r="AV935" s="17">
        <v>0.34290046223533999</v>
      </c>
      <c r="AW935" s="17">
        <v>0.23945246711979401</v>
      </c>
      <c r="AX935" s="17"/>
      <c r="AY935" s="17">
        <v>0.30015463729302</v>
      </c>
      <c r="AZ935" s="17">
        <v>0.31069654802304802</v>
      </c>
      <c r="BA935" s="17"/>
      <c r="BB935" s="17">
        <v>0.382288392295622</v>
      </c>
      <c r="BC935" s="17">
        <v>0.294398679631176</v>
      </c>
      <c r="BD935" s="17"/>
      <c r="BE935" s="17">
        <v>0.365939066170482</v>
      </c>
      <c r="BF935" s="17">
        <v>0.30272784024760402</v>
      </c>
      <c r="BG935" s="17"/>
      <c r="BH935" s="17">
        <v>0.26580601976732998</v>
      </c>
      <c r="BI935" s="17">
        <v>0.31335558860082502</v>
      </c>
      <c r="BJ935" s="17"/>
      <c r="BK935" s="17">
        <v>0.31961728238269299</v>
      </c>
      <c r="BL935" s="17">
        <v>0.30726163578107502</v>
      </c>
      <c r="BM935" s="17"/>
      <c r="BN935" s="17">
        <v>0.336004156013403</v>
      </c>
      <c r="BO935" s="17">
        <v>0.307371818415829</v>
      </c>
      <c r="BP935" s="17"/>
      <c r="BQ935" s="17">
        <v>0.40686832349514002</v>
      </c>
      <c r="BR935" s="17">
        <v>0.302858327547536</v>
      </c>
      <c r="BS935" s="17"/>
      <c r="BT935" s="17">
        <v>0.40964777203834002</v>
      </c>
      <c r="BU935" s="17">
        <v>0.29679764775204098</v>
      </c>
      <c r="BV935" s="17"/>
      <c r="BW935" s="17">
        <v>0.307129713969228</v>
      </c>
      <c r="BX935" s="17">
        <v>0.31661325412178198</v>
      </c>
      <c r="BY935" s="17"/>
      <c r="BZ935" s="17">
        <v>0.307129713969228</v>
      </c>
      <c r="CA935" s="17">
        <v>0.31661325412178198</v>
      </c>
    </row>
    <row r="936" spans="2:79" x14ac:dyDescent="0.25">
      <c r="B936" t="s">
        <v>428</v>
      </c>
      <c r="C936" s="17">
        <v>0.19215583300185399</v>
      </c>
      <c r="D936" s="17">
        <v>0.29828666019561101</v>
      </c>
      <c r="E936" s="17">
        <v>5.98166614281255E-2</v>
      </c>
      <c r="F936" s="17">
        <v>0.24258872777451301</v>
      </c>
      <c r="G936" s="17">
        <v>0.33160731111022101</v>
      </c>
      <c r="H936" s="17">
        <v>0.13067436089330101</v>
      </c>
      <c r="I936" s="17">
        <v>0.25722676783332499</v>
      </c>
      <c r="J936" s="17">
        <v>0.16705915595788201</v>
      </c>
      <c r="K936" s="17">
        <v>0.227238928272155</v>
      </c>
      <c r="L936" s="17">
        <v>0.14389662581194701</v>
      </c>
      <c r="M936" s="17"/>
      <c r="N936" s="17">
        <v>0.197691693933642</v>
      </c>
      <c r="O936" s="17">
        <v>0.15501685046963601</v>
      </c>
      <c r="P936" s="17">
        <v>0.174996352156987</v>
      </c>
      <c r="Q936" s="17">
        <v>0.170256897251787</v>
      </c>
      <c r="R936" s="17"/>
      <c r="S936" s="17">
        <v>0.160368801952148</v>
      </c>
      <c r="T936" s="17">
        <v>0.12795439786672</v>
      </c>
      <c r="U936" s="17">
        <v>6.2909859149146694E-2</v>
      </c>
      <c r="V936" s="17">
        <v>0.24685107773807999</v>
      </c>
      <c r="W936" s="17">
        <v>0.253358338194898</v>
      </c>
      <c r="X936" s="17">
        <v>0.15610717068765301</v>
      </c>
      <c r="Y936" s="17">
        <v>0.20583947660987101</v>
      </c>
      <c r="Z936" s="17"/>
      <c r="AA936" s="17">
        <v>0.20654986288740301</v>
      </c>
      <c r="AB936" s="17">
        <v>9.0967874056328002E-2</v>
      </c>
      <c r="AC936" s="17"/>
      <c r="AD936" s="17">
        <v>0.19340245786215701</v>
      </c>
      <c r="AE936" s="17">
        <v>0.25339197680203501</v>
      </c>
      <c r="AF936" s="17">
        <v>0.131489938656591</v>
      </c>
      <c r="AG936" s="17"/>
      <c r="AH936" s="17">
        <v>0.21009393909673699</v>
      </c>
      <c r="AI936" s="17">
        <v>0.187180310267207</v>
      </c>
      <c r="AJ936" s="17"/>
      <c r="AK936" s="17">
        <v>0.16867653954296899</v>
      </c>
      <c r="AL936" s="17">
        <v>0.20529464345619899</v>
      </c>
      <c r="AM936" s="17"/>
      <c r="AN936" s="17">
        <v>0.19230967996272799</v>
      </c>
      <c r="AO936" s="17">
        <v>0.170256897251787</v>
      </c>
      <c r="AP936" s="17"/>
      <c r="AQ936" s="17">
        <v>0.128270571712058</v>
      </c>
      <c r="AR936" s="17">
        <v>0.22684340129073299</v>
      </c>
      <c r="AS936" s="17"/>
      <c r="AT936" s="17">
        <v>0.144802141235022</v>
      </c>
      <c r="AU936" s="17">
        <v>0.188513852125991</v>
      </c>
      <c r="AV936" s="17">
        <v>0.20373565302424401</v>
      </c>
      <c r="AW936" s="17">
        <v>0.25233454089028101</v>
      </c>
      <c r="AX936" s="17"/>
      <c r="AY936" s="17">
        <v>0.199905413064832</v>
      </c>
      <c r="AZ936" s="17">
        <v>0.18996787676078999</v>
      </c>
      <c r="BA936" s="17"/>
      <c r="BB936" s="17">
        <v>0.18551794829476101</v>
      </c>
      <c r="BC936" s="17">
        <v>0.19342834688963401</v>
      </c>
      <c r="BD936" s="17"/>
      <c r="BE936" s="17">
        <v>0.27932364976771601</v>
      </c>
      <c r="BF936" s="17">
        <v>0.183603606239545</v>
      </c>
      <c r="BG936" s="17"/>
      <c r="BH936" s="17">
        <v>0.237059767628121</v>
      </c>
      <c r="BI936" s="17">
        <v>0.18690267366354299</v>
      </c>
      <c r="BJ936" s="17"/>
      <c r="BK936" s="17">
        <v>0.161061677299285</v>
      </c>
      <c r="BL936" s="17">
        <v>0.195236799978457</v>
      </c>
      <c r="BM936" s="17"/>
      <c r="BN936" s="17">
        <v>0.13826371269622101</v>
      </c>
      <c r="BO936" s="17">
        <v>0.19411365490007401</v>
      </c>
      <c r="BP936" s="17"/>
      <c r="BQ936" s="17">
        <v>0.27829129087262899</v>
      </c>
      <c r="BR936" s="17">
        <v>0.18733084642089401</v>
      </c>
      <c r="BS936" s="17"/>
      <c r="BT936" s="17">
        <v>9.0844806444341106E-2</v>
      </c>
      <c r="BU936" s="17">
        <v>0.203738144944696</v>
      </c>
      <c r="BV936" s="17"/>
      <c r="BW936" s="17">
        <v>0.206806672489873</v>
      </c>
      <c r="BX936" s="17">
        <v>9.5279566327380993E-2</v>
      </c>
      <c r="BY936" s="17"/>
      <c r="BZ936" s="17">
        <v>0.206806672489873</v>
      </c>
      <c r="CA936" s="17">
        <v>9.5279566327380993E-2</v>
      </c>
    </row>
    <row r="937" spans="2:79" x14ac:dyDescent="0.25">
      <c r="B937" t="s">
        <v>429</v>
      </c>
      <c r="C937" s="17">
        <v>0.151637763895628</v>
      </c>
      <c r="D937" s="17">
        <v>0.15920591925734601</v>
      </c>
      <c r="E937" s="17">
        <v>0.113533350256681</v>
      </c>
      <c r="F937" s="17">
        <v>0.14178060528230499</v>
      </c>
      <c r="G937" s="17">
        <v>0.25296931704460401</v>
      </c>
      <c r="H937" s="17">
        <v>0.29964390967167598</v>
      </c>
      <c r="I937" s="17">
        <v>0.120551412024369</v>
      </c>
      <c r="J937" s="17">
        <v>0.12850373027456999</v>
      </c>
      <c r="K937" s="17">
        <v>2.4760817112461701E-2</v>
      </c>
      <c r="L937" s="17">
        <v>0.13841853119776101</v>
      </c>
      <c r="M937" s="17"/>
      <c r="N937" s="17">
        <v>0.14993864631280501</v>
      </c>
      <c r="O937" s="17">
        <v>0.14418773420158401</v>
      </c>
      <c r="P937" s="17">
        <v>0.226935259784006</v>
      </c>
      <c r="Q937" s="17">
        <v>0.204622612979563</v>
      </c>
      <c r="R937" s="17"/>
      <c r="S937" s="17">
        <v>0.158284196871424</v>
      </c>
      <c r="T937" s="17">
        <v>0.15916077237467999</v>
      </c>
      <c r="U937" s="17">
        <v>9.3823019367616306E-2</v>
      </c>
      <c r="V937" s="17">
        <v>0.15044628246205699</v>
      </c>
      <c r="W937" s="17">
        <v>0.13523725074748399</v>
      </c>
      <c r="X937" s="17">
        <v>0.134630118792192</v>
      </c>
      <c r="Y937" s="17">
        <v>0.22015240039960501</v>
      </c>
      <c r="Z937" s="17"/>
      <c r="AA937" s="17">
        <v>0.15980318614905101</v>
      </c>
      <c r="AB937" s="17">
        <v>9.4236020372664694E-2</v>
      </c>
      <c r="AC937" s="17"/>
      <c r="AD937" s="17">
        <v>0.159386891657814</v>
      </c>
      <c r="AE937" s="17">
        <v>0.17264253573152599</v>
      </c>
      <c r="AF937" s="17">
        <v>0.141574058601598</v>
      </c>
      <c r="AG937" s="17"/>
      <c r="AH937" s="17">
        <v>0.23366641106691999</v>
      </c>
      <c r="AI937" s="17">
        <v>0.12888533971359301</v>
      </c>
      <c r="AJ937" s="17"/>
      <c r="AK937" s="17">
        <v>0.15328403120255699</v>
      </c>
      <c r="AL937" s="17">
        <v>0.150716526885631</v>
      </c>
      <c r="AM937" s="17"/>
      <c r="AN937" s="17">
        <v>0.15126552854606901</v>
      </c>
      <c r="AO937" s="17">
        <v>0.204622612979563</v>
      </c>
      <c r="AP937" s="17"/>
      <c r="AQ937" s="17">
        <v>0.16582419833036999</v>
      </c>
      <c r="AR937" s="17">
        <v>0.14393500267503101</v>
      </c>
      <c r="AS937" s="17"/>
      <c r="AT937" s="17">
        <v>7.9128682317275198E-2</v>
      </c>
      <c r="AU937" s="17">
        <v>0.162241973976327</v>
      </c>
      <c r="AV937" s="17">
        <v>0.169305542314344</v>
      </c>
      <c r="AW937" s="17">
        <v>0.143105789089295</v>
      </c>
      <c r="AX937" s="17"/>
      <c r="AY937" s="17">
        <v>0.13141319967397699</v>
      </c>
      <c r="AZ937" s="17">
        <v>0.15734781026613701</v>
      </c>
      <c r="BA937" s="17"/>
      <c r="BB937" s="17">
        <v>0.28651198309381798</v>
      </c>
      <c r="BC937" s="17">
        <v>0.12610084700303101</v>
      </c>
      <c r="BD937" s="17"/>
      <c r="BE937" s="17">
        <v>4.8707499563323597E-2</v>
      </c>
      <c r="BF937" s="17">
        <v>0.16173647915471101</v>
      </c>
      <c r="BG937" s="17"/>
      <c r="BH937" s="17">
        <v>0.15307265891889099</v>
      </c>
      <c r="BI937" s="17">
        <v>0.15146990038313901</v>
      </c>
      <c r="BJ937" s="17"/>
      <c r="BK937" s="17">
        <v>0.19735093614363899</v>
      </c>
      <c r="BL937" s="17">
        <v>0.147108270461586</v>
      </c>
      <c r="BM937" s="17"/>
      <c r="BN937" s="17">
        <v>0.22047115005871301</v>
      </c>
      <c r="BO937" s="17">
        <v>0.14913714766463901</v>
      </c>
      <c r="BP937" s="17"/>
      <c r="BQ937" s="17">
        <v>8.6228206384918502E-2</v>
      </c>
      <c r="BR937" s="17">
        <v>0.15530176296241499</v>
      </c>
      <c r="BS937" s="17"/>
      <c r="BT937" s="17">
        <v>0.14847597875767399</v>
      </c>
      <c r="BU937" s="17">
        <v>0.15199923276045399</v>
      </c>
      <c r="BV937" s="17"/>
      <c r="BW937" s="17">
        <v>0.15942174555507899</v>
      </c>
      <c r="BX937" s="17">
        <v>0.100167465306469</v>
      </c>
      <c r="BY937" s="17"/>
      <c r="BZ937" s="17">
        <v>0.15942174555507899</v>
      </c>
      <c r="CA937" s="17">
        <v>0.100167465306469</v>
      </c>
    </row>
    <row r="938" spans="2:79" x14ac:dyDescent="0.25">
      <c r="B938" t="s">
        <v>430</v>
      </c>
      <c r="C938" s="17">
        <v>0.12495760651333999</v>
      </c>
      <c r="D938" s="17">
        <v>7.0945855272467995E-2</v>
      </c>
      <c r="E938" s="17">
        <v>0.17118088720928501</v>
      </c>
      <c r="F938" s="17">
        <v>9.8563882672163594E-2</v>
      </c>
      <c r="G938" s="17">
        <v>0.150050388701059</v>
      </c>
      <c r="H938" s="17">
        <v>0.204879228278359</v>
      </c>
      <c r="I938" s="17">
        <v>9.5944060142925697E-2</v>
      </c>
      <c r="J938" s="17">
        <v>0.21405901755201701</v>
      </c>
      <c r="K938" s="17">
        <v>0.21434320269807</v>
      </c>
      <c r="L938" s="17">
        <v>7.8174390929623597E-2</v>
      </c>
      <c r="M938" s="17"/>
      <c r="N938" s="17">
        <v>0.12525983593040299</v>
      </c>
      <c r="O938" s="17">
        <v>0.126186254713473</v>
      </c>
      <c r="P938" s="17">
        <v>0.114684146044751</v>
      </c>
      <c r="Q938" s="17">
        <v>0.105693788970535</v>
      </c>
      <c r="R938" s="17"/>
      <c r="S938" s="17">
        <v>0.19388161181005401</v>
      </c>
      <c r="T938" s="17">
        <v>0.112536972925168</v>
      </c>
      <c r="U938" s="17">
        <v>0.142456873792498</v>
      </c>
      <c r="V938" s="17">
        <v>0.11939557888824601</v>
      </c>
      <c r="W938" s="17">
        <v>8.1174117029209E-2</v>
      </c>
      <c r="X938" s="17">
        <v>2.43005141832679E-2</v>
      </c>
      <c r="Y938" s="17">
        <v>0.15504043783736801</v>
      </c>
      <c r="Z938" s="17"/>
      <c r="AA938" s="17">
        <v>0.13010656882507901</v>
      </c>
      <c r="AB938" s="17">
        <v>8.8761142343467894E-2</v>
      </c>
      <c r="AC938" s="17"/>
      <c r="AD938" s="17">
        <v>0.135906791507338</v>
      </c>
      <c r="AE938" s="17">
        <v>0.124321510535514</v>
      </c>
      <c r="AF938" s="17">
        <v>0.13254501471093899</v>
      </c>
      <c r="AG938" s="17"/>
      <c r="AH938" s="17">
        <v>0.107799093535715</v>
      </c>
      <c r="AI938" s="17">
        <v>0.129716892190509</v>
      </c>
      <c r="AJ938" s="17"/>
      <c r="AK938" s="17">
        <v>0.103448012213744</v>
      </c>
      <c r="AL938" s="17">
        <v>0.136994190277971</v>
      </c>
      <c r="AM938" s="17"/>
      <c r="AN938" s="17">
        <v>0.12509294093404399</v>
      </c>
      <c r="AO938" s="17">
        <v>0.105693788970535</v>
      </c>
      <c r="AP938" s="17"/>
      <c r="AQ938" s="17">
        <v>0.102651884219339</v>
      </c>
      <c r="AR938" s="17">
        <v>0.13706887051515901</v>
      </c>
      <c r="AS938" s="17"/>
      <c r="AT938" s="17">
        <v>0.16460245205000201</v>
      </c>
      <c r="AU938" s="17">
        <v>0.14557936570951899</v>
      </c>
      <c r="AV938" s="17">
        <v>8.4038999726714803E-2</v>
      </c>
      <c r="AW938" s="17">
        <v>0.16398693656537</v>
      </c>
      <c r="AX938" s="17"/>
      <c r="AY938" s="17">
        <v>7.7431458542748993E-2</v>
      </c>
      <c r="AZ938" s="17">
        <v>0.13837576997780601</v>
      </c>
      <c r="BA938" s="17"/>
      <c r="BB938" s="17">
        <v>0.11824171659931899</v>
      </c>
      <c r="BC938" s="17">
        <v>0.12623960987262201</v>
      </c>
      <c r="BD938" s="17"/>
      <c r="BE938" s="17">
        <v>9.0423583448224501E-2</v>
      </c>
      <c r="BF938" s="17">
        <v>0.128345815685321</v>
      </c>
      <c r="BG938" s="17"/>
      <c r="BH938" s="17">
        <v>0.185904980050173</v>
      </c>
      <c r="BI938" s="17">
        <v>0.11782757955456</v>
      </c>
      <c r="BJ938" s="17"/>
      <c r="BK938" s="17">
        <v>0.14232885584740501</v>
      </c>
      <c r="BL938" s="17">
        <v>0.123236374843551</v>
      </c>
      <c r="BM938" s="17"/>
      <c r="BN938" s="17">
        <v>6.4065780333353903E-2</v>
      </c>
      <c r="BO938" s="17">
        <v>0.12716971748692299</v>
      </c>
      <c r="BP938" s="17"/>
      <c r="BQ938" s="17">
        <v>6.3951276330351095E-2</v>
      </c>
      <c r="BR938" s="17">
        <v>0.12837495323399201</v>
      </c>
      <c r="BS938" s="17"/>
      <c r="BT938" s="17">
        <v>3.4115657989458398E-2</v>
      </c>
      <c r="BU938" s="17">
        <v>0.135343048464239</v>
      </c>
      <c r="BV938" s="17"/>
      <c r="BW938" s="17">
        <v>0.13028079643457999</v>
      </c>
      <c r="BX938" s="17">
        <v>8.9758888597503306E-2</v>
      </c>
      <c r="BY938" s="17"/>
      <c r="BZ938" s="17">
        <v>0.13028079643457999</v>
      </c>
      <c r="CA938" s="17">
        <v>8.9758888597503306E-2</v>
      </c>
    </row>
    <row r="939" spans="2:79" x14ac:dyDescent="0.25">
      <c r="B939" t="s">
        <v>431</v>
      </c>
      <c r="C939" s="17">
        <v>0.124909686166848</v>
      </c>
      <c r="D939" s="17">
        <v>7.9054429421335698E-2</v>
      </c>
      <c r="E939" s="17">
        <v>0.16206841787999701</v>
      </c>
      <c r="F939" s="17">
        <v>9.1045164492397093E-2</v>
      </c>
      <c r="G939" s="17">
        <v>0.14922186265896201</v>
      </c>
      <c r="H939" s="17">
        <v>0.21777230584135099</v>
      </c>
      <c r="I939" s="17">
        <v>0.21455619671930201</v>
      </c>
      <c r="J939" s="17">
        <v>6.8539020102286102E-2</v>
      </c>
      <c r="K939" s="17">
        <v>2.1438858352577798E-2</v>
      </c>
      <c r="L939" s="17">
        <v>6.2335406464420998E-2</v>
      </c>
      <c r="M939" s="17"/>
      <c r="N939" s="17">
        <v>0.12658611810320999</v>
      </c>
      <c r="O939" s="17">
        <v>0.10939647260452701</v>
      </c>
      <c r="P939" s="17">
        <v>0.131895365776864</v>
      </c>
      <c r="Q939" s="17">
        <v>0.14213680644361601</v>
      </c>
      <c r="R939" s="17"/>
      <c r="S939" s="17">
        <v>7.2663086048374306E-2</v>
      </c>
      <c r="T939" s="17">
        <v>0.118492545336243</v>
      </c>
      <c r="U939" s="17">
        <v>0.17391324729204799</v>
      </c>
      <c r="V939" s="17">
        <v>0.125145861004238</v>
      </c>
      <c r="W939" s="17">
        <v>0.18172914640006901</v>
      </c>
      <c r="X939" s="17">
        <v>0.13996944252549801</v>
      </c>
      <c r="Y939" s="17">
        <v>0.12578301572120901</v>
      </c>
      <c r="Z939" s="17"/>
      <c r="AA939" s="17">
        <v>0.13487005339875699</v>
      </c>
      <c r="AB939" s="17">
        <v>5.4889737718875599E-2</v>
      </c>
      <c r="AC939" s="17"/>
      <c r="AD939" s="17">
        <v>0.132759060388944</v>
      </c>
      <c r="AE939" s="17">
        <v>0.161495217941348</v>
      </c>
      <c r="AF939" s="17">
        <v>5.5180024525749202E-2</v>
      </c>
      <c r="AG939" s="17"/>
      <c r="AH939" s="17">
        <v>0.137337764528593</v>
      </c>
      <c r="AI939" s="17">
        <v>0.121462489115512</v>
      </c>
      <c r="AJ939" s="17"/>
      <c r="AK939" s="17">
        <v>0.13043467481263399</v>
      </c>
      <c r="AL939" s="17">
        <v>0.12181795009282601</v>
      </c>
      <c r="AM939" s="17"/>
      <c r="AN939" s="17">
        <v>0.12478866018963</v>
      </c>
      <c r="AO939" s="17">
        <v>0.14213680644361601</v>
      </c>
      <c r="AP939" s="17"/>
      <c r="AQ939" s="17">
        <v>0.116823169293542</v>
      </c>
      <c r="AR939" s="17">
        <v>0.12930039539459301</v>
      </c>
      <c r="AS939" s="17"/>
      <c r="AT939" s="17">
        <v>8.9400899441892404E-2</v>
      </c>
      <c r="AU939" s="17">
        <v>0.12312147106048001</v>
      </c>
      <c r="AV939" s="17">
        <v>0.125013792770368</v>
      </c>
      <c r="AW939" s="17">
        <v>0.21077255501765599</v>
      </c>
      <c r="AX939" s="17"/>
      <c r="AY939" s="17">
        <v>9.5685283365230703E-2</v>
      </c>
      <c r="AZ939" s="17">
        <v>0.13316067705687701</v>
      </c>
      <c r="BA939" s="17"/>
      <c r="BB939" s="17">
        <v>0.12698507477587401</v>
      </c>
      <c r="BC939" s="17">
        <v>0.124526378393828</v>
      </c>
      <c r="BD939" s="17"/>
      <c r="BE939" s="17">
        <v>6.7170425024034697E-2</v>
      </c>
      <c r="BF939" s="17">
        <v>0.130574612428658</v>
      </c>
      <c r="BG939" s="17"/>
      <c r="BH939" s="17">
        <v>0.15155710037935</v>
      </c>
      <c r="BI939" s="17">
        <v>0.121792295364075</v>
      </c>
      <c r="BJ939" s="17"/>
      <c r="BK939" s="17">
        <v>7.4088441817981895E-2</v>
      </c>
      <c r="BL939" s="17">
        <v>0.129945313345359</v>
      </c>
      <c r="BM939" s="17"/>
      <c r="BN939" s="17">
        <v>0.14815542585902999</v>
      </c>
      <c r="BO939" s="17">
        <v>0.124065202447307</v>
      </c>
      <c r="BP939" s="17"/>
      <c r="BQ939" s="17">
        <v>0.15709008113058001</v>
      </c>
      <c r="BR939" s="17">
        <v>0.123107060654565</v>
      </c>
      <c r="BS939" s="17"/>
      <c r="BT939" s="17">
        <v>0.19598317773860399</v>
      </c>
      <c r="BU939" s="17">
        <v>0.116784259170176</v>
      </c>
      <c r="BV939" s="17"/>
      <c r="BW939" s="17">
        <v>0.13480242466279799</v>
      </c>
      <c r="BX939" s="17">
        <v>5.9495579797164203E-2</v>
      </c>
      <c r="BY939" s="17"/>
      <c r="BZ939" s="17">
        <v>0.13480242466279799</v>
      </c>
      <c r="CA939" s="17">
        <v>5.9495579797164203E-2</v>
      </c>
    </row>
    <row r="940" spans="2:79" x14ac:dyDescent="0.25">
      <c r="B940" t="s">
        <v>432</v>
      </c>
      <c r="C940" s="17">
        <v>0.11690429770680801</v>
      </c>
      <c r="D940" s="17">
        <v>0.30639318222317602</v>
      </c>
      <c r="E940" s="17">
        <v>0.113658442813757</v>
      </c>
      <c r="F940" s="17">
        <v>9.2640951169088104E-2</v>
      </c>
      <c r="G940" s="17">
        <v>9.9088385816519603E-2</v>
      </c>
      <c r="H940" s="17">
        <v>9.2291518443747902E-2</v>
      </c>
      <c r="I940" s="17">
        <v>0.185612009492296</v>
      </c>
      <c r="J940" s="17">
        <v>0.11565008851656799</v>
      </c>
      <c r="K940" s="17">
        <v>1.07695412783964E-2</v>
      </c>
      <c r="L940" s="17">
        <v>5.84748860071308E-2</v>
      </c>
      <c r="M940" s="17"/>
      <c r="N940" s="17">
        <v>0.124607780559072</v>
      </c>
      <c r="O940" s="17">
        <v>6.2251673209697697E-2</v>
      </c>
      <c r="P940" s="17">
        <v>0.10280703407515999</v>
      </c>
      <c r="Q940" s="17">
        <v>9.8317681530950093E-2</v>
      </c>
      <c r="R940" s="17"/>
      <c r="S940" s="17">
        <v>9.7843425944027604E-2</v>
      </c>
      <c r="T940" s="17">
        <v>0.20994168086856499</v>
      </c>
      <c r="U940" s="17">
        <v>0.103615398663559</v>
      </c>
      <c r="V940" s="17">
        <v>7.1682154827330299E-2</v>
      </c>
      <c r="W940" s="17">
        <v>0.222612225579537</v>
      </c>
      <c r="X940" s="17">
        <v>0.25642848209263902</v>
      </c>
      <c r="Y940" s="17">
        <v>4.0618519636743101E-2</v>
      </c>
      <c r="Z940" s="17"/>
      <c r="AA940" s="17">
        <v>0.123127541720963</v>
      </c>
      <c r="AB940" s="17">
        <v>7.3155787746818704E-2</v>
      </c>
      <c r="AC940" s="17"/>
      <c r="AD940" s="17">
        <v>0.131675037131395</v>
      </c>
      <c r="AE940" s="17">
        <v>0.131351411690459</v>
      </c>
      <c r="AF940" s="17">
        <v>6.5369037029108207E-2</v>
      </c>
      <c r="AG940" s="17"/>
      <c r="AH940" s="17">
        <v>7.0134855982289898E-2</v>
      </c>
      <c r="AI940" s="17">
        <v>0.129876816620245</v>
      </c>
      <c r="AJ940" s="17"/>
      <c r="AK940" s="17">
        <v>0.101522479135565</v>
      </c>
      <c r="AL940" s="17">
        <v>0.125511830936229</v>
      </c>
      <c r="AM940" s="17"/>
      <c r="AN940" s="17">
        <v>0.117034874573384</v>
      </c>
      <c r="AO940" s="17">
        <v>9.8317681530950093E-2</v>
      </c>
      <c r="AP940" s="17"/>
      <c r="AQ940" s="17">
        <v>0.17261504562546301</v>
      </c>
      <c r="AR940" s="17">
        <v>8.6655217812045701E-2</v>
      </c>
      <c r="AS940" s="17"/>
      <c r="AT940" s="17">
        <v>0.118773102607849</v>
      </c>
      <c r="AU940" s="17">
        <v>9.8897327246595598E-2</v>
      </c>
      <c r="AV940" s="17">
        <v>0.137289440386615</v>
      </c>
      <c r="AW940" s="17">
        <v>9.9381222853410806E-2</v>
      </c>
      <c r="AX940" s="17"/>
      <c r="AY940" s="17">
        <v>8.0857384332606599E-2</v>
      </c>
      <c r="AZ940" s="17">
        <v>0.12708150323888301</v>
      </c>
      <c r="BA940" s="17"/>
      <c r="BB940" s="17">
        <v>9.6947855873955394E-2</v>
      </c>
      <c r="BC940" s="17">
        <v>0.120693788277661</v>
      </c>
      <c r="BD940" s="17"/>
      <c r="BE940" s="17">
        <v>0.14946614024758301</v>
      </c>
      <c r="BF940" s="17">
        <v>0.113709583515958</v>
      </c>
      <c r="BG940" s="17"/>
      <c r="BH940" s="17">
        <v>9.0426794058628995E-2</v>
      </c>
      <c r="BI940" s="17">
        <v>0.12000181124770901</v>
      </c>
      <c r="BJ940" s="17"/>
      <c r="BK940" s="17">
        <v>7.4186799619403401E-2</v>
      </c>
      <c r="BL940" s="17">
        <v>0.121136964520125</v>
      </c>
      <c r="BM940" s="17"/>
      <c r="BN940" s="17">
        <v>0.25087283369994201</v>
      </c>
      <c r="BO940" s="17">
        <v>0.112037416761091</v>
      </c>
      <c r="BP940" s="17"/>
      <c r="BQ940" s="17">
        <v>0.186732963285477</v>
      </c>
      <c r="BR940" s="17">
        <v>0.11299275671414399</v>
      </c>
      <c r="BS940" s="17"/>
      <c r="BT940" s="17">
        <v>9.4898129052109398E-2</v>
      </c>
      <c r="BU940" s="17">
        <v>0.11942013747949901</v>
      </c>
      <c r="BV940" s="17"/>
      <c r="BW940" s="17">
        <v>0.123324847454704</v>
      </c>
      <c r="BX940" s="17">
        <v>7.4449468406236105E-2</v>
      </c>
      <c r="BY940" s="17"/>
      <c r="BZ940" s="17">
        <v>0.123324847454704</v>
      </c>
      <c r="CA940" s="17">
        <v>7.4449468406236105E-2</v>
      </c>
    </row>
    <row r="941" spans="2:79" x14ac:dyDescent="0.25">
      <c r="B941" t="s">
        <v>433</v>
      </c>
      <c r="C941" s="17">
        <v>0.10743486515244199</v>
      </c>
      <c r="D941" s="17">
        <v>0.171234908980648</v>
      </c>
      <c r="E941" s="17">
        <v>0.209851263769848</v>
      </c>
      <c r="F941" s="17">
        <v>0.201893063323664</v>
      </c>
      <c r="G941" s="17">
        <v>7.8682631808087697E-2</v>
      </c>
      <c r="H941" s="17">
        <v>0.14203500164520799</v>
      </c>
      <c r="I941" s="17">
        <v>6.8013715839607594E-2</v>
      </c>
      <c r="J941" s="17">
        <v>6.8472088152842406E-2</v>
      </c>
      <c r="K941" s="17">
        <v>0.14743743951191901</v>
      </c>
      <c r="L941" s="17">
        <v>1.6696574091854901E-2</v>
      </c>
      <c r="M941" s="17"/>
      <c r="N941" s="17">
        <v>9.7523830539579998E-2</v>
      </c>
      <c r="O941" s="17">
        <v>0.16652552410552399</v>
      </c>
      <c r="P941" s="17">
        <v>0.14899474026637</v>
      </c>
      <c r="Q941" s="17">
        <v>0.22558308670502</v>
      </c>
      <c r="R941" s="17"/>
      <c r="S941" s="17">
        <v>6.17159931717104E-2</v>
      </c>
      <c r="T941" s="17">
        <v>0.12878383665110199</v>
      </c>
      <c r="U941" s="17">
        <v>0.197884889318029</v>
      </c>
      <c r="V941" s="17">
        <v>0.10147529287568501</v>
      </c>
      <c r="W941" s="17">
        <v>7.1112417630143795E-2</v>
      </c>
      <c r="X941" s="17">
        <v>0.13343678462176001</v>
      </c>
      <c r="Y941" s="17">
        <v>0.12444300883583399</v>
      </c>
      <c r="Z941" s="17"/>
      <c r="AA941" s="17">
        <v>0.122052864873121</v>
      </c>
      <c r="AB941" s="17">
        <v>4.6724304928580096E-3</v>
      </c>
      <c r="AC941" s="17"/>
      <c r="AD941" s="17">
        <v>0.111526441754931</v>
      </c>
      <c r="AE941" s="17">
        <v>0.16910214723549799</v>
      </c>
      <c r="AF941" s="17">
        <v>2.0485329021110402E-2</v>
      </c>
      <c r="AG941" s="17"/>
      <c r="AH941" s="17">
        <v>0.215818267822277</v>
      </c>
      <c r="AI941" s="17">
        <v>7.7372377998568803E-2</v>
      </c>
      <c r="AJ941" s="17"/>
      <c r="AK941" s="17">
        <v>0.114115511685122</v>
      </c>
      <c r="AL941" s="17">
        <v>0.103696432875548</v>
      </c>
      <c r="AM941" s="17"/>
      <c r="AN941" s="17">
        <v>0.106604836468584</v>
      </c>
      <c r="AO941" s="17">
        <v>0.22558308670502</v>
      </c>
      <c r="AP941" s="17"/>
      <c r="AQ941" s="17">
        <v>0.17670916778961199</v>
      </c>
      <c r="AR941" s="17">
        <v>6.9821226969278005E-2</v>
      </c>
      <c r="AS941" s="17"/>
      <c r="AT941" s="17">
        <v>3.1971888178149797E-2</v>
      </c>
      <c r="AU941" s="17">
        <v>8.9866501871051302E-2</v>
      </c>
      <c r="AV941" s="17">
        <v>0.116224498395776</v>
      </c>
      <c r="AW941" s="17">
        <v>0.331484978027282</v>
      </c>
      <c r="AX941" s="17"/>
      <c r="AY941" s="17">
        <v>0.19835225075641499</v>
      </c>
      <c r="AZ941" s="17">
        <v>8.1765956690704106E-2</v>
      </c>
      <c r="BA941" s="17"/>
      <c r="BB941" s="17">
        <v>6.7124725281920802E-2</v>
      </c>
      <c r="BC941" s="17">
        <v>0.115000479694916</v>
      </c>
      <c r="BD941" s="17"/>
      <c r="BE941" s="17">
        <v>9.87985824262686E-2</v>
      </c>
      <c r="BF941" s="17">
        <v>0.10828218989909701</v>
      </c>
      <c r="BG941" s="17"/>
      <c r="BH941" s="17">
        <v>0.10757943162538</v>
      </c>
      <c r="BI941" s="17">
        <v>0.107417952810046</v>
      </c>
      <c r="BJ941" s="17"/>
      <c r="BK941" s="17">
        <v>0.14252328619646601</v>
      </c>
      <c r="BL941" s="17">
        <v>0.103958126065783</v>
      </c>
      <c r="BM941" s="17"/>
      <c r="BN941" s="17">
        <v>0.17382405761351799</v>
      </c>
      <c r="BO941" s="17">
        <v>0.105023042903321</v>
      </c>
      <c r="BP941" s="17"/>
      <c r="BQ941" s="17">
        <v>0.17428670355380199</v>
      </c>
      <c r="BR941" s="17">
        <v>0.103690074897968</v>
      </c>
      <c r="BS941" s="17"/>
      <c r="BT941" s="17">
        <v>0.135987353571698</v>
      </c>
      <c r="BU941" s="17">
        <v>0.104170621971286</v>
      </c>
      <c r="BV941" s="17"/>
      <c r="BW941" s="17">
        <v>0.121214262030456</v>
      </c>
      <c r="BX941" s="17">
        <v>1.63208694213706E-2</v>
      </c>
      <c r="BY941" s="17"/>
      <c r="BZ941" s="17">
        <v>0.121214262030456</v>
      </c>
      <c r="CA941" s="17">
        <v>1.63208694213706E-2</v>
      </c>
    </row>
    <row r="942" spans="2:79" x14ac:dyDescent="0.25">
      <c r="B942" t="s">
        <v>434</v>
      </c>
      <c r="C942" s="17">
        <v>9.0774757833410602E-2</v>
      </c>
      <c r="D942" s="17">
        <v>7.7301949819990806E-2</v>
      </c>
      <c r="E942" s="17">
        <v>9.2412518855629594E-2</v>
      </c>
      <c r="F942" s="17">
        <v>3.04947210879449E-2</v>
      </c>
      <c r="G942" s="17">
        <v>6.9893148114214904E-2</v>
      </c>
      <c r="H942" s="17">
        <v>1.37655911948981E-2</v>
      </c>
      <c r="I942" s="17">
        <v>9.5578850070896101E-2</v>
      </c>
      <c r="J942" s="17">
        <v>7.8378127448694601E-2</v>
      </c>
      <c r="K942" s="17">
        <v>9.2335799054381103E-3</v>
      </c>
      <c r="L942" s="17">
        <v>0.16746430825469599</v>
      </c>
      <c r="M942" s="17"/>
      <c r="N942" s="17">
        <v>8.1665333048367206E-2</v>
      </c>
      <c r="O942" s="17">
        <v>0.140290056112712</v>
      </c>
      <c r="P942" s="17">
        <v>0.173066469709173</v>
      </c>
      <c r="Q942" s="17">
        <v>0.115267676770205</v>
      </c>
      <c r="R942" s="17"/>
      <c r="S942" s="17">
        <v>6.5916484529288999E-2</v>
      </c>
      <c r="T942" s="17">
        <v>1.90169866642412E-2</v>
      </c>
      <c r="U942" s="17">
        <v>5.4073217260706401E-2</v>
      </c>
      <c r="V942" s="17">
        <v>0.116201367006063</v>
      </c>
      <c r="W942" s="17">
        <v>6.6606719885051305E-2</v>
      </c>
      <c r="X942" s="17">
        <v>0.112286694790699</v>
      </c>
      <c r="Y942" s="17">
        <v>5.3584395741395098E-2</v>
      </c>
      <c r="Z942" s="17"/>
      <c r="AA942" s="17">
        <v>8.24522099402729E-2</v>
      </c>
      <c r="AB942" s="17">
        <v>0.149281071994844</v>
      </c>
      <c r="AC942" s="17"/>
      <c r="AD942" s="17">
        <v>6.6981170953254898E-2</v>
      </c>
      <c r="AE942" s="17">
        <v>7.8051856460167102E-2</v>
      </c>
      <c r="AF942" s="17">
        <v>0.16354123890517999</v>
      </c>
      <c r="AG942" s="17"/>
      <c r="AH942" s="17">
        <v>0.11366829280583</v>
      </c>
      <c r="AI942" s="17">
        <v>8.4424739435191007E-2</v>
      </c>
      <c r="AJ942" s="17"/>
      <c r="AK942" s="17">
        <v>0.109952982897667</v>
      </c>
      <c r="AL942" s="17">
        <v>8.0042788218938399E-2</v>
      </c>
      <c r="AM942" s="17"/>
      <c r="AN942" s="17">
        <v>9.0602687318918101E-2</v>
      </c>
      <c r="AO942" s="17">
        <v>0.115267676770205</v>
      </c>
      <c r="AP942" s="17"/>
      <c r="AQ942" s="17">
        <v>7.7338522797077203E-2</v>
      </c>
      <c r="AR942" s="17">
        <v>9.8070185776548302E-2</v>
      </c>
      <c r="AS942" s="17"/>
      <c r="AT942" s="17">
        <v>3.9686870820898897E-2</v>
      </c>
      <c r="AU942" s="17">
        <v>0.13218924693543499</v>
      </c>
      <c r="AV942" s="17">
        <v>7.2780332878921494E-2</v>
      </c>
      <c r="AW942" s="17">
        <v>6.4192890999864999E-2</v>
      </c>
      <c r="AX942" s="17"/>
      <c r="AY942" s="17">
        <v>8.6386922440183797E-2</v>
      </c>
      <c r="AZ942" s="17">
        <v>9.2013585196358702E-2</v>
      </c>
      <c r="BA942" s="17"/>
      <c r="BB942" s="17">
        <v>1.7170023663135199E-2</v>
      </c>
      <c r="BC942" s="17">
        <v>0.104724638990094</v>
      </c>
      <c r="BD942" s="17"/>
      <c r="BE942" s="17">
        <v>3.1026910529614499E-2</v>
      </c>
      <c r="BF942" s="17">
        <v>9.6636750913659794E-2</v>
      </c>
      <c r="BG942" s="17"/>
      <c r="BH942" s="17">
        <v>3.7903982868682698E-2</v>
      </c>
      <c r="BI942" s="17">
        <v>9.6959930859812499E-2</v>
      </c>
      <c r="BJ942" s="17"/>
      <c r="BK942" s="17">
        <v>0.194096454205027</v>
      </c>
      <c r="BL942" s="17">
        <v>8.0537119045835104E-2</v>
      </c>
      <c r="BM942" s="17"/>
      <c r="BN942" s="17">
        <v>1.8509510107502899E-2</v>
      </c>
      <c r="BO942" s="17">
        <v>9.3400048574907801E-2</v>
      </c>
      <c r="BP942" s="17"/>
      <c r="BQ942" s="17">
        <v>9.0127806515450007E-2</v>
      </c>
      <c r="BR942" s="17">
        <v>9.0810997629481305E-2</v>
      </c>
      <c r="BS942" s="17"/>
      <c r="BT942" s="17">
        <v>0.13470716788273199</v>
      </c>
      <c r="BU942" s="17">
        <v>8.5752215915890898E-2</v>
      </c>
      <c r="BV942" s="17"/>
      <c r="BW942" s="17">
        <v>8.2188189511452805E-2</v>
      </c>
      <c r="BX942" s="17">
        <v>0.147552028737021</v>
      </c>
      <c r="BY942" s="17"/>
      <c r="BZ942" s="17">
        <v>8.2188189511452805E-2</v>
      </c>
      <c r="CA942" s="17">
        <v>0.147552028737021</v>
      </c>
    </row>
    <row r="943" spans="2:79" x14ac:dyDescent="0.25">
      <c r="B943" t="s">
        <v>435</v>
      </c>
      <c r="C943" s="17">
        <v>8.9781826615806901E-2</v>
      </c>
      <c r="D943" s="17">
        <v>0.14078886212174499</v>
      </c>
      <c r="E943" s="17">
        <v>8.4199586837840207E-2</v>
      </c>
      <c r="F943" s="17">
        <v>7.9812431744595097E-2</v>
      </c>
      <c r="G943" s="17">
        <v>0.105752833331625</v>
      </c>
      <c r="H943" s="17">
        <v>7.7040806998577002E-2</v>
      </c>
      <c r="I943" s="17">
        <v>0.104193158217514</v>
      </c>
      <c r="J943" s="17">
        <v>2.3784551784657201E-2</v>
      </c>
      <c r="K943" s="17">
        <v>0.23365151807211701</v>
      </c>
      <c r="L943" s="17">
        <v>6.4450198732981703E-2</v>
      </c>
      <c r="M943" s="17"/>
      <c r="N943" s="17">
        <v>8.5148988553987698E-2</v>
      </c>
      <c r="O943" s="17">
        <v>0.112300900875833</v>
      </c>
      <c r="P943" s="17">
        <v>0.12945787285115401</v>
      </c>
      <c r="Q943" s="17">
        <v>0.152818366854999</v>
      </c>
      <c r="R943" s="17"/>
      <c r="S943" s="17">
        <v>5.9120322326251501E-2</v>
      </c>
      <c r="T943" s="17">
        <v>3.7236569866254003E-2</v>
      </c>
      <c r="U943" s="17">
        <v>0.102357748947773</v>
      </c>
      <c r="V943" s="17">
        <v>8.9330162932277996E-2</v>
      </c>
      <c r="W943" s="17">
        <v>6.7423659643291195E-2</v>
      </c>
      <c r="X943" s="17">
        <v>0.17568011749366799</v>
      </c>
      <c r="Y943" s="17">
        <v>0.105813197345542</v>
      </c>
      <c r="Z943" s="17"/>
      <c r="AA943" s="17">
        <v>9.6336613595596005E-2</v>
      </c>
      <c r="AB943" s="17">
        <v>4.3702617312964702E-2</v>
      </c>
      <c r="AC943" s="17"/>
      <c r="AD943" s="17">
        <v>8.6772205753481796E-2</v>
      </c>
      <c r="AE943" s="17">
        <v>0.12557755582114399</v>
      </c>
      <c r="AF943" s="17">
        <v>7.1731546911265695E-2</v>
      </c>
      <c r="AG943" s="17"/>
      <c r="AH943" s="17">
        <v>0.14225269129193499</v>
      </c>
      <c r="AI943" s="17">
        <v>7.5227894404581705E-2</v>
      </c>
      <c r="AJ943" s="17"/>
      <c r="AK943" s="17">
        <v>8.7781075043874904E-2</v>
      </c>
      <c r="AL943" s="17">
        <v>9.0901429968262004E-2</v>
      </c>
      <c r="AM943" s="17"/>
      <c r="AN943" s="17">
        <v>8.9338974951667705E-2</v>
      </c>
      <c r="AO943" s="17">
        <v>0.152818366854999</v>
      </c>
      <c r="AP943" s="17"/>
      <c r="AQ943" s="17">
        <v>0.12704657539197201</v>
      </c>
      <c r="AR943" s="17">
        <v>6.9548309653615498E-2</v>
      </c>
      <c r="AS943" s="17"/>
      <c r="AT943" s="17">
        <v>1.6957050129531401E-2</v>
      </c>
      <c r="AU943" s="17">
        <v>7.9358309607809402E-2</v>
      </c>
      <c r="AV943" s="17">
        <v>0.11547847523990799</v>
      </c>
      <c r="AW943" s="17">
        <v>0.16003758552217701</v>
      </c>
      <c r="AX943" s="17"/>
      <c r="AY943" s="17">
        <v>0.13135152553856999</v>
      </c>
      <c r="AZ943" s="17">
        <v>7.8045360709513206E-2</v>
      </c>
      <c r="BA943" s="17"/>
      <c r="BB943" s="17">
        <v>0.124913711549996</v>
      </c>
      <c r="BC943" s="17">
        <v>8.3055280032399204E-2</v>
      </c>
      <c r="BD943" s="17"/>
      <c r="BE943" s="17">
        <v>0.115651299435013</v>
      </c>
      <c r="BF943" s="17">
        <v>8.7243715579189696E-2</v>
      </c>
      <c r="BG943" s="17"/>
      <c r="BH943" s="17">
        <v>7.1032414223912405E-2</v>
      </c>
      <c r="BI943" s="17">
        <v>9.1975256915714496E-2</v>
      </c>
      <c r="BJ943" s="17"/>
      <c r="BK943" s="17">
        <v>0.187364194372175</v>
      </c>
      <c r="BL943" s="17">
        <v>8.0112869676376597E-2</v>
      </c>
      <c r="BM943" s="17"/>
      <c r="BN943" s="17">
        <v>6.5857219362076599E-2</v>
      </c>
      <c r="BO943" s="17">
        <v>9.0650972600823096E-2</v>
      </c>
      <c r="BP943" s="17"/>
      <c r="BQ943" s="17">
        <v>0.17537938425256</v>
      </c>
      <c r="BR943" s="17">
        <v>8.4986971196567701E-2</v>
      </c>
      <c r="BS943" s="17"/>
      <c r="BT943" s="17">
        <v>0.118550982892951</v>
      </c>
      <c r="BU943" s="17">
        <v>8.6492813034002206E-2</v>
      </c>
      <c r="BV943" s="17"/>
      <c r="BW943" s="17">
        <v>9.5872903688082503E-2</v>
      </c>
      <c r="BX943" s="17">
        <v>4.9505581198532697E-2</v>
      </c>
      <c r="BY943" s="17"/>
      <c r="BZ943" s="17">
        <v>9.5872903688082503E-2</v>
      </c>
      <c r="CA943" s="17">
        <v>4.9505581198532697E-2</v>
      </c>
    </row>
    <row r="944" spans="2:79" x14ac:dyDescent="0.25">
      <c r="B944" t="s">
        <v>436</v>
      </c>
      <c r="C944" s="17">
        <v>8.7021497383124494E-2</v>
      </c>
      <c r="D944" s="17">
        <v>0.125078522515881</v>
      </c>
      <c r="E944" s="17">
        <v>0.16228611868401199</v>
      </c>
      <c r="F944" s="17">
        <v>8.5331114997245494E-2</v>
      </c>
      <c r="G944" s="17">
        <v>1.44736962242155E-2</v>
      </c>
      <c r="H944" s="17">
        <v>0.171575961955062</v>
      </c>
      <c r="I944" s="17">
        <v>6.8840920653725907E-2</v>
      </c>
      <c r="J944" s="17">
        <v>1.49987020240007E-2</v>
      </c>
      <c r="K944" s="17">
        <v>9.9415870390561503E-2</v>
      </c>
      <c r="L944" s="17">
        <v>5.5309116725218398E-2</v>
      </c>
      <c r="M944" s="17"/>
      <c r="N944" s="17">
        <v>8.50098770262981E-2</v>
      </c>
      <c r="O944" s="17">
        <v>8.1844066823516401E-2</v>
      </c>
      <c r="P944" s="17">
        <v>0.155956759011145</v>
      </c>
      <c r="Q944" s="17">
        <v>0.16517278034795199</v>
      </c>
      <c r="R944" s="17"/>
      <c r="S944" s="17">
        <v>5.8135632858718603E-2</v>
      </c>
      <c r="T944" s="17">
        <v>0.21257330777819</v>
      </c>
      <c r="U944" s="17">
        <v>0.12411229621700599</v>
      </c>
      <c r="V944" s="17">
        <v>4.3916172675354498E-2</v>
      </c>
      <c r="W944" s="17">
        <v>6.4375866690338304E-2</v>
      </c>
      <c r="X944" s="17">
        <v>7.4521178639135696E-2</v>
      </c>
      <c r="Y944" s="17">
        <v>0.19874105714294399</v>
      </c>
      <c r="Z944" s="17"/>
      <c r="AA944" s="17">
        <v>9.9376467517177103E-2</v>
      </c>
      <c r="AB944" s="17">
        <v>1.67835091313099E-4</v>
      </c>
      <c r="AC944" s="17"/>
      <c r="AD944" s="17">
        <v>6.9371359459431306E-2</v>
      </c>
      <c r="AE944" s="17">
        <v>0.167591921854047</v>
      </c>
      <c r="AF944" s="17">
        <v>3.9724907865111299E-2</v>
      </c>
      <c r="AG944" s="17"/>
      <c r="AH944" s="17">
        <v>0.10505779384981399</v>
      </c>
      <c r="AI944" s="17">
        <v>8.2018739419481193E-2</v>
      </c>
      <c r="AJ944" s="17"/>
      <c r="AK944" s="17">
        <v>8.8931074475907201E-2</v>
      </c>
      <c r="AL944" s="17">
        <v>8.5952914484155804E-2</v>
      </c>
      <c r="AM944" s="17"/>
      <c r="AN944" s="17">
        <v>8.6472459863231099E-2</v>
      </c>
      <c r="AO944" s="17">
        <v>0.16517278034795199</v>
      </c>
      <c r="AP944" s="17"/>
      <c r="AQ944" s="17">
        <v>0.154839112827689</v>
      </c>
      <c r="AR944" s="17">
        <v>5.0198791810220397E-2</v>
      </c>
      <c r="AS944" s="17"/>
      <c r="AT944" s="17">
        <v>4.1775124006337899E-2</v>
      </c>
      <c r="AU944" s="17">
        <v>5.21500434251954E-2</v>
      </c>
      <c r="AV944" s="17">
        <v>0.14600093609784701</v>
      </c>
      <c r="AW944" s="17">
        <v>4.0157820184851201E-2</v>
      </c>
      <c r="AX944" s="17"/>
      <c r="AY944" s="17">
        <v>0.16202481926165699</v>
      </c>
      <c r="AZ944" s="17">
        <v>6.58456420630818E-2</v>
      </c>
      <c r="BA944" s="17"/>
      <c r="BB944" s="17">
        <v>0.14679457713060701</v>
      </c>
      <c r="BC944" s="17">
        <v>7.5705696096838901E-2</v>
      </c>
      <c r="BD944" s="17"/>
      <c r="BE944" s="17">
        <v>0.115961927284153</v>
      </c>
      <c r="BF944" s="17">
        <v>8.4182087973833697E-2</v>
      </c>
      <c r="BG944" s="17"/>
      <c r="BH944" s="17">
        <v>2.7020322777390901E-2</v>
      </c>
      <c r="BI944" s="17">
        <v>9.4040831731285607E-2</v>
      </c>
      <c r="BJ944" s="17"/>
      <c r="BK944" s="17">
        <v>0.12654707555584299</v>
      </c>
      <c r="BL944" s="17">
        <v>8.3105102217224697E-2</v>
      </c>
      <c r="BM944" s="17"/>
      <c r="BN944" s="17">
        <v>0.266109817768864</v>
      </c>
      <c r="BO944" s="17">
        <v>8.0515480670883793E-2</v>
      </c>
      <c r="BP944" s="17"/>
      <c r="BQ944" s="17">
        <v>0.25039576515338702</v>
      </c>
      <c r="BR944" s="17">
        <v>7.7869881206097905E-2</v>
      </c>
      <c r="BS944" s="17"/>
      <c r="BT944" s="17">
        <v>7.6210360814189401E-2</v>
      </c>
      <c r="BU944" s="17">
        <v>8.8257472976827303E-2</v>
      </c>
      <c r="BV944" s="17"/>
      <c r="BW944" s="17">
        <v>9.8855415085856893E-2</v>
      </c>
      <c r="BX944" s="17">
        <v>8.7716627500178199E-3</v>
      </c>
      <c r="BY944" s="17"/>
      <c r="BZ944" s="17">
        <v>9.8855415085856893E-2</v>
      </c>
      <c r="CA944" s="17">
        <v>8.7716627500178199E-3</v>
      </c>
    </row>
    <row r="945" spans="2:79" x14ac:dyDescent="0.25">
      <c r="B945" t="s">
        <v>437</v>
      </c>
      <c r="C945" s="17">
        <v>7.2658513141804201E-2</v>
      </c>
      <c r="D945" s="17">
        <v>6.1005811292569101E-2</v>
      </c>
      <c r="E945" s="17">
        <v>9.1825494777866307E-2</v>
      </c>
      <c r="F945" s="17">
        <v>0.14977626648939199</v>
      </c>
      <c r="G945" s="17">
        <v>1.21815484991168E-2</v>
      </c>
      <c r="H945" s="17">
        <v>1.39740205816188E-2</v>
      </c>
      <c r="I945" s="17">
        <v>0.15579452164094601</v>
      </c>
      <c r="J945" s="17">
        <v>8.5103964835364799E-3</v>
      </c>
      <c r="K945" s="17">
        <v>9.9013619720785304E-2</v>
      </c>
      <c r="L945" s="17">
        <v>2.2748452661046002E-2</v>
      </c>
      <c r="M945" s="17"/>
      <c r="N945" s="17">
        <v>6.4500336242902495E-2</v>
      </c>
      <c r="O945" s="17">
        <v>0.121260087193168</v>
      </c>
      <c r="P945" s="17">
        <v>0.110664504602594</v>
      </c>
      <c r="Q945" s="17">
        <v>0.15667285679609499</v>
      </c>
      <c r="R945" s="17"/>
      <c r="S945" s="17">
        <v>4.9320757534896301E-2</v>
      </c>
      <c r="T945" s="17">
        <v>4.5154072480938702E-2</v>
      </c>
      <c r="U945" s="17">
        <v>0.16906711336043601</v>
      </c>
      <c r="V945" s="17">
        <v>6.1618882836125502E-2</v>
      </c>
      <c r="W945" s="17">
        <v>0.11742405486607101</v>
      </c>
      <c r="X945" s="17">
        <v>0.127583096166696</v>
      </c>
      <c r="Y945" s="17">
        <v>4.16995381234148E-2</v>
      </c>
      <c r="Z945" s="17"/>
      <c r="AA945" s="17">
        <v>8.1234024489437201E-2</v>
      </c>
      <c r="AB945" s="17">
        <v>1.23739022940564E-2</v>
      </c>
      <c r="AC945" s="17"/>
      <c r="AD945" s="17">
        <v>9.1525791670156995E-2</v>
      </c>
      <c r="AE945" s="17">
        <v>7.4166279099299404E-2</v>
      </c>
      <c r="AF945" s="17">
        <v>2.7404864952749901E-2</v>
      </c>
      <c r="AG945" s="17"/>
      <c r="AH945" s="17">
        <v>0.16897049347002699</v>
      </c>
      <c r="AI945" s="17">
        <v>4.5944296757573201E-2</v>
      </c>
      <c r="AJ945" s="17"/>
      <c r="AK945" s="17">
        <v>8.5291662297918999E-2</v>
      </c>
      <c r="AL945" s="17">
        <v>6.5589111650046605E-2</v>
      </c>
      <c r="AM945" s="17"/>
      <c r="AN945" s="17">
        <v>7.2068285763244297E-2</v>
      </c>
      <c r="AO945" s="17">
        <v>0.15667285679609499</v>
      </c>
      <c r="AP945" s="17"/>
      <c r="AQ945" s="17">
        <v>6.9152261455254604E-2</v>
      </c>
      <c r="AR945" s="17">
        <v>7.4562290982885193E-2</v>
      </c>
      <c r="AS945" s="17"/>
      <c r="AT945" s="17">
        <v>1.73541261677706E-2</v>
      </c>
      <c r="AU945" s="17">
        <v>6.2876054693423195E-2</v>
      </c>
      <c r="AV945" s="17">
        <v>7.8982161809926496E-2</v>
      </c>
      <c r="AW945" s="17">
        <v>0.21854876853534999</v>
      </c>
      <c r="AX945" s="17"/>
      <c r="AY945" s="17">
        <v>0.11285721298422099</v>
      </c>
      <c r="AZ945" s="17">
        <v>6.1309124466787497E-2</v>
      </c>
      <c r="BA945" s="17"/>
      <c r="BB945" s="17">
        <v>0.101998063212554</v>
      </c>
      <c r="BC945" s="17">
        <v>6.7106520458517893E-2</v>
      </c>
      <c r="BD945" s="17"/>
      <c r="BE945" s="17">
        <v>8.0449867127496605E-2</v>
      </c>
      <c r="BF945" s="17">
        <v>7.1894086217472203E-2</v>
      </c>
      <c r="BG945" s="17"/>
      <c r="BH945" s="17">
        <v>3.6814712753392202E-2</v>
      </c>
      <c r="BI945" s="17">
        <v>7.6851758038896101E-2</v>
      </c>
      <c r="BJ945" s="17"/>
      <c r="BK945" s="17">
        <v>5.1244196783417802E-2</v>
      </c>
      <c r="BL945" s="17">
        <v>7.4780352440411202E-2</v>
      </c>
      <c r="BM945" s="17"/>
      <c r="BN945" s="17">
        <v>0.17993104139287799</v>
      </c>
      <c r="BO945" s="17">
        <v>6.8761459106886996E-2</v>
      </c>
      <c r="BP945" s="17"/>
      <c r="BQ945" s="17">
        <v>0.119888510010348</v>
      </c>
      <c r="BR945" s="17">
        <v>7.0012865150341497E-2</v>
      </c>
      <c r="BS945" s="17"/>
      <c r="BT945" s="17">
        <v>7.8289510582701505E-2</v>
      </c>
      <c r="BU945" s="17">
        <v>7.2014753315002095E-2</v>
      </c>
      <c r="BV945" s="17"/>
      <c r="BW945" s="17">
        <v>8.0627885373569699E-2</v>
      </c>
      <c r="BX945" s="17">
        <v>1.9962349882080701E-2</v>
      </c>
      <c r="BY945" s="17"/>
      <c r="BZ945" s="17">
        <v>8.0627885373569699E-2</v>
      </c>
      <c r="CA945" s="17">
        <v>1.9962349882080701E-2</v>
      </c>
    </row>
    <row r="946" spans="2:79" x14ac:dyDescent="0.25">
      <c r="B946" t="s">
        <v>96</v>
      </c>
      <c r="C946" s="17">
        <v>6.60824263537831E-2</v>
      </c>
      <c r="D946" s="17">
        <v>1.9615571994707299E-3</v>
      </c>
      <c r="E946" s="17">
        <v>1.9810528999942599E-4</v>
      </c>
      <c r="F946" s="17">
        <v>1.9672416349881199E-2</v>
      </c>
      <c r="G946" s="17">
        <v>3.7541241686798298E-3</v>
      </c>
      <c r="H946" s="17">
        <v>5.1105853722468897E-2</v>
      </c>
      <c r="I946" s="17">
        <v>3.96030201277595E-2</v>
      </c>
      <c r="J946" s="17">
        <v>8.8848566959141007E-2</v>
      </c>
      <c r="K946" s="17">
        <v>0.10580182148912901</v>
      </c>
      <c r="L946" s="17">
        <v>0.17158414904316099</v>
      </c>
      <c r="M946" s="17"/>
      <c r="N946" s="17">
        <v>6.9894255437228103E-2</v>
      </c>
      <c r="O946" s="17">
        <v>4.4487154440796997E-2</v>
      </c>
      <c r="P946" s="17">
        <v>3.9499604396250998E-2</v>
      </c>
      <c r="Q946" s="17">
        <v>4.1202448835740299E-2</v>
      </c>
      <c r="R946" s="17"/>
      <c r="S946" s="17">
        <v>8.0758726511383397E-2</v>
      </c>
      <c r="T946" s="17">
        <v>0.17073800929163499</v>
      </c>
      <c r="U946" s="17">
        <v>0</v>
      </c>
      <c r="V946" s="17">
        <v>6.0005240157672703E-2</v>
      </c>
      <c r="W946" s="17">
        <v>7.6207399921119998E-3</v>
      </c>
      <c r="X946" s="17">
        <v>6.1214005140728597E-2</v>
      </c>
      <c r="Y946" s="17">
        <v>1.9225311094073199E-2</v>
      </c>
      <c r="Z946" s="17"/>
      <c r="AA946" s="17">
        <v>3.3779532825376601E-2</v>
      </c>
      <c r="AB946" s="17">
        <v>0.29316711981101201</v>
      </c>
      <c r="AC946" s="17"/>
      <c r="AD946" s="17">
        <v>3.0120632523984801E-2</v>
      </c>
      <c r="AE946" s="17">
        <v>2.70594060824507E-2</v>
      </c>
      <c r="AF946" s="17">
        <v>0.107275580895482</v>
      </c>
      <c r="AG946" s="17"/>
      <c r="AH946" s="17">
        <v>1.68499732837618E-2</v>
      </c>
      <c r="AI946" s="17">
        <v>7.9738114877235103E-2</v>
      </c>
      <c r="AJ946" s="17"/>
      <c r="AK946" s="17">
        <v>0.110655197532903</v>
      </c>
      <c r="AL946" s="17">
        <v>4.1139887389702E-2</v>
      </c>
      <c r="AM946" s="17"/>
      <c r="AN946" s="17">
        <v>6.6257216077422798E-2</v>
      </c>
      <c r="AO946" s="17">
        <v>4.1202448835740299E-2</v>
      </c>
      <c r="AP946" s="17"/>
      <c r="AQ946" s="17">
        <v>4.7033757886422403E-2</v>
      </c>
      <c r="AR946" s="17">
        <v>7.6425218649434398E-2</v>
      </c>
      <c r="AS946" s="17"/>
      <c r="AT946" s="17">
        <v>0.18869456693157299</v>
      </c>
      <c r="AU946" s="17">
        <v>5.6737310911864999E-2</v>
      </c>
      <c r="AV946" s="17">
        <v>3.5539666271787201E-2</v>
      </c>
      <c r="AW946" s="17">
        <v>3.7645248022708799E-2</v>
      </c>
      <c r="AX946" s="17"/>
      <c r="AY946" s="17">
        <v>3.7731368481752403E-2</v>
      </c>
      <c r="AZ946" s="17">
        <v>7.4086843819992906E-2</v>
      </c>
      <c r="BA946" s="17"/>
      <c r="BB946" s="17">
        <v>1.94036418832482E-2</v>
      </c>
      <c r="BC946" s="17">
        <v>7.4929857309353004E-2</v>
      </c>
      <c r="BD946" s="17"/>
      <c r="BE946" s="17">
        <v>5.0886069822261501E-2</v>
      </c>
      <c r="BF946" s="17">
        <v>6.7573374410536194E-2</v>
      </c>
      <c r="BG946" s="17"/>
      <c r="BH946" s="17">
        <v>5.4322412715528103E-2</v>
      </c>
      <c r="BI946" s="17">
        <v>6.7458190548538702E-2</v>
      </c>
      <c r="BJ946" s="17"/>
      <c r="BK946" s="17">
        <v>3.5645982064731803E-2</v>
      </c>
      <c r="BL946" s="17">
        <v>6.9098223940852799E-2</v>
      </c>
      <c r="BM946" s="17"/>
      <c r="BN946" s="17">
        <v>1.77228209521176E-2</v>
      </c>
      <c r="BO946" s="17">
        <v>6.7839260078410804E-2</v>
      </c>
      <c r="BP946" s="17"/>
      <c r="BQ946" s="17">
        <v>4.6576533577687601E-4</v>
      </c>
      <c r="BR946" s="17">
        <v>6.9758026585389196E-2</v>
      </c>
      <c r="BS946" s="17"/>
      <c r="BT946" s="17">
        <v>2.7961795191896E-2</v>
      </c>
      <c r="BU946" s="17">
        <v>7.0440540732619406E-2</v>
      </c>
      <c r="BV946" s="17"/>
      <c r="BW946" s="17">
        <v>3.3798435013891202E-2</v>
      </c>
      <c r="BX946" s="17">
        <v>0.27955500974515601</v>
      </c>
      <c r="BY946" s="17"/>
      <c r="BZ946" s="17">
        <v>3.3798435013891202E-2</v>
      </c>
      <c r="CA946" s="17">
        <v>0.27955500974515601</v>
      </c>
    </row>
    <row r="947" spans="2:79" x14ac:dyDescent="0.25">
      <c r="B947" t="s">
        <v>438</v>
      </c>
      <c r="C947" s="17">
        <v>5.4154104984883801E-2</v>
      </c>
      <c r="D947" s="17">
        <v>0.12965382719903801</v>
      </c>
      <c r="E947" s="17">
        <v>9.0473276951305498E-2</v>
      </c>
      <c r="F947" s="17">
        <v>6.0832108518698101E-2</v>
      </c>
      <c r="G947" s="17">
        <v>8.1408810144103602E-2</v>
      </c>
      <c r="H947" s="17">
        <v>3.5500537341638203E-2</v>
      </c>
      <c r="I947" s="17">
        <v>1.19381443470868E-2</v>
      </c>
      <c r="J947" s="17">
        <v>1.0271912853301E-2</v>
      </c>
      <c r="K947" s="17">
        <v>9.9577025195260502E-2</v>
      </c>
      <c r="L947" s="17">
        <v>3.9731187414890498E-2</v>
      </c>
      <c r="M947" s="17"/>
      <c r="N947" s="17">
        <v>5.0457499469233003E-2</v>
      </c>
      <c r="O947" s="17">
        <v>7.5357111079061706E-2</v>
      </c>
      <c r="P947" s="17">
        <v>8.3545344868928104E-2</v>
      </c>
      <c r="Q947" s="17">
        <v>6.0931297252450903E-2</v>
      </c>
      <c r="R947" s="17"/>
      <c r="S947" s="17">
        <v>5.3438912221785498E-2</v>
      </c>
      <c r="T947" s="17">
        <v>4.1538337636300098E-2</v>
      </c>
      <c r="U947" s="17">
        <v>7.2943767656924896E-2</v>
      </c>
      <c r="V947" s="17">
        <v>5.92520678671399E-2</v>
      </c>
      <c r="W947" s="17">
        <v>4.0330262787782997E-2</v>
      </c>
      <c r="X947" s="17">
        <v>6.6422646427905893E-2</v>
      </c>
      <c r="Y947" s="17">
        <v>8.4327969307625497E-3</v>
      </c>
      <c r="Z947" s="17"/>
      <c r="AA947" s="17">
        <v>5.4018568418715697E-2</v>
      </c>
      <c r="AB947" s="17">
        <v>5.5106907542755698E-2</v>
      </c>
      <c r="AC947" s="17"/>
      <c r="AD947" s="17">
        <v>6.4835228175077905E-2</v>
      </c>
      <c r="AE947" s="17">
        <v>3.7765926060701699E-2</v>
      </c>
      <c r="AF947" s="17">
        <v>6.3801367954722493E-2</v>
      </c>
      <c r="AG947" s="17"/>
      <c r="AH947" s="17">
        <v>3.03806011281865E-2</v>
      </c>
      <c r="AI947" s="17">
        <v>6.0748201836332998E-2</v>
      </c>
      <c r="AJ947" s="17"/>
      <c r="AK947" s="17">
        <v>4.2439381078230802E-2</v>
      </c>
      <c r="AL947" s="17">
        <v>6.0709563615017698E-2</v>
      </c>
      <c r="AM947" s="17"/>
      <c r="AN947" s="17">
        <v>5.4106493062298998E-2</v>
      </c>
      <c r="AO947" s="17">
        <v>6.0931297252450903E-2</v>
      </c>
      <c r="AP947" s="17"/>
      <c r="AQ947" s="17">
        <v>5.5131230872759097E-2</v>
      </c>
      <c r="AR947" s="17">
        <v>5.3623558184601398E-2</v>
      </c>
      <c r="AS947" s="17"/>
      <c r="AT947" s="17">
        <v>3.3242347507291201E-2</v>
      </c>
      <c r="AU947" s="17">
        <v>0.102193600326136</v>
      </c>
      <c r="AV947" s="17">
        <v>1.7390193767092998E-2</v>
      </c>
      <c r="AW947" s="17">
        <v>2.8181935678744201E-2</v>
      </c>
      <c r="AX947" s="17"/>
      <c r="AY947" s="17">
        <v>8.8733601440412299E-2</v>
      </c>
      <c r="AZ947" s="17">
        <v>4.43911985476452E-2</v>
      </c>
      <c r="BA947" s="17"/>
      <c r="BB947" s="17">
        <v>1.8088399527706599E-2</v>
      </c>
      <c r="BC947" s="17">
        <v>6.09901915307502E-2</v>
      </c>
      <c r="BD947" s="17"/>
      <c r="BE947" s="17">
        <v>8.1199666358620207E-2</v>
      </c>
      <c r="BF947" s="17">
        <v>5.15006053061728E-2</v>
      </c>
      <c r="BG947" s="17"/>
      <c r="BH947" s="17">
        <v>3.3387237835124602E-2</v>
      </c>
      <c r="BI947" s="17">
        <v>5.6583550489006901E-2</v>
      </c>
      <c r="BJ947" s="17"/>
      <c r="BK947" s="17">
        <v>7.4127601258216394E-2</v>
      </c>
      <c r="BL947" s="17">
        <v>5.2175029462973102E-2</v>
      </c>
      <c r="BM947" s="17"/>
      <c r="BN947" s="17">
        <v>7.32957972204255E-3</v>
      </c>
      <c r="BO947" s="17">
        <v>5.5855171493557398E-2</v>
      </c>
      <c r="BP947" s="17"/>
      <c r="BQ947" s="17">
        <v>0.173421018685882</v>
      </c>
      <c r="BR947" s="17">
        <v>4.7473218014697498E-2</v>
      </c>
      <c r="BS947" s="17"/>
      <c r="BT947" s="17">
        <v>0.109324429476391</v>
      </c>
      <c r="BU947" s="17">
        <v>4.7846796393102298E-2</v>
      </c>
      <c r="BV947" s="17"/>
      <c r="BW947" s="17">
        <v>5.3953982197088197E-2</v>
      </c>
      <c r="BX947" s="17">
        <v>5.5477384007494197E-2</v>
      </c>
      <c r="BY947" s="17"/>
      <c r="BZ947" s="17">
        <v>5.3953982197088197E-2</v>
      </c>
      <c r="CA947" s="17">
        <v>5.5477384007494197E-2</v>
      </c>
    </row>
    <row r="948" spans="2:79" x14ac:dyDescent="0.25">
      <c r="B948" t="s">
        <v>439</v>
      </c>
      <c r="C948" s="17">
        <v>3.9520539190892698E-2</v>
      </c>
      <c r="D948" s="17">
        <v>1.23833409315729E-2</v>
      </c>
      <c r="E948" s="17">
        <v>7.2688821162098599E-2</v>
      </c>
      <c r="F948" s="17">
        <v>5.4813102011584298E-2</v>
      </c>
      <c r="G948" s="17">
        <v>8.5460577720042896E-3</v>
      </c>
      <c r="H948" s="17">
        <v>3.4695203791797399E-2</v>
      </c>
      <c r="I948" s="17">
        <v>3.0237963190540298E-2</v>
      </c>
      <c r="J948" s="17">
        <v>9.3223400663269597E-3</v>
      </c>
      <c r="K948" s="17">
        <v>1.45271149973143E-2</v>
      </c>
      <c r="L948" s="17">
        <v>5.09271274408526E-2</v>
      </c>
      <c r="M948" s="17"/>
      <c r="N948" s="17">
        <v>3.2178069698744802E-2</v>
      </c>
      <c r="O948" s="17">
        <v>8.2372908539721706E-2</v>
      </c>
      <c r="P948" s="17">
        <v>8.2370741190681399E-2</v>
      </c>
      <c r="Q948" s="17">
        <v>9.7837921951611895E-2</v>
      </c>
      <c r="R948" s="17"/>
      <c r="S948" s="17">
        <v>3.8318864375183698E-2</v>
      </c>
      <c r="T948" s="17">
        <v>4.2828874024876402E-2</v>
      </c>
      <c r="U948" s="17">
        <v>0.100686443122179</v>
      </c>
      <c r="V948" s="17">
        <v>3.4138765523008999E-2</v>
      </c>
      <c r="W948" s="17">
        <v>1.91685573596941E-2</v>
      </c>
      <c r="X948" s="17">
        <v>9.5833417242878596E-2</v>
      </c>
      <c r="Y948" s="17">
        <v>2.9668543655583099E-3</v>
      </c>
      <c r="Z948" s="17"/>
      <c r="AA948" s="17">
        <v>4.5073532030823697E-2</v>
      </c>
      <c r="AB948" s="17">
        <v>4.8379854358759997E-4</v>
      </c>
      <c r="AC948" s="17"/>
      <c r="AD948" s="17">
        <v>4.9902148959928901E-2</v>
      </c>
      <c r="AE948" s="17">
        <v>1.8466924557413202E-2</v>
      </c>
      <c r="AF948" s="17">
        <v>1.9037956212805001E-2</v>
      </c>
      <c r="AG948" s="17"/>
      <c r="AH948" s="17">
        <v>7.7516250071843595E-2</v>
      </c>
      <c r="AI948" s="17">
        <v>2.8981604795739701E-2</v>
      </c>
      <c r="AJ948" s="17"/>
      <c r="AK948" s="17">
        <v>4.2846101551777198E-2</v>
      </c>
      <c r="AL948" s="17">
        <v>3.76595831280419E-2</v>
      </c>
      <c r="AM948" s="17"/>
      <c r="AN948" s="17">
        <v>3.9110841102992698E-2</v>
      </c>
      <c r="AO948" s="17">
        <v>9.7837921951611895E-2</v>
      </c>
      <c r="AP948" s="17"/>
      <c r="AQ948" s="17">
        <v>4.5625838906572E-2</v>
      </c>
      <c r="AR948" s="17">
        <v>3.6205564867612901E-2</v>
      </c>
      <c r="AS948" s="17"/>
      <c r="AT948" s="17">
        <v>1.5929845688748199E-2</v>
      </c>
      <c r="AU948" s="17">
        <v>3.7775535562640301E-2</v>
      </c>
      <c r="AV948" s="17">
        <v>4.82725265679139E-2</v>
      </c>
      <c r="AW948" s="17">
        <v>4.9672662081954103E-2</v>
      </c>
      <c r="AX948" s="17"/>
      <c r="AY948" s="17">
        <v>5.0248146708061402E-2</v>
      </c>
      <c r="AZ948" s="17">
        <v>3.6491789809876399E-2</v>
      </c>
      <c r="BA948" s="17"/>
      <c r="BB948" s="17">
        <v>2.0938702745353199E-2</v>
      </c>
      <c r="BC948" s="17">
        <v>4.2964878662998203E-2</v>
      </c>
      <c r="BD948" s="17"/>
      <c r="BE948" s="17">
        <v>2.1619389430215099E-2</v>
      </c>
      <c r="BF948" s="17">
        <v>4.12768604771147E-2</v>
      </c>
      <c r="BG948" s="17"/>
      <c r="BH948" s="17">
        <v>2.7576768598557701E-2</v>
      </c>
      <c r="BI948" s="17">
        <v>4.0917800489796E-2</v>
      </c>
      <c r="BJ948" s="17"/>
      <c r="BK948" s="17">
        <v>2.10559530466236E-2</v>
      </c>
      <c r="BL948" s="17">
        <v>4.1350104228493299E-2</v>
      </c>
      <c r="BM948" s="17"/>
      <c r="BN948" s="17">
        <v>8.5839743531318305E-2</v>
      </c>
      <c r="BO948" s="17">
        <v>3.7837830252155598E-2</v>
      </c>
      <c r="BP948" s="17"/>
      <c r="BQ948" s="17">
        <v>6.6678684272399896E-2</v>
      </c>
      <c r="BR948" s="17">
        <v>3.7999241355817101E-2</v>
      </c>
      <c r="BS948" s="17"/>
      <c r="BT948" s="17">
        <v>7.6207046736516196E-2</v>
      </c>
      <c r="BU948" s="17">
        <v>3.53263799870513E-2</v>
      </c>
      <c r="BV948" s="17"/>
      <c r="BW948" s="17">
        <v>4.4648282703588699E-2</v>
      </c>
      <c r="BX948" s="17">
        <v>5.6141785089347503E-3</v>
      </c>
      <c r="BY948" s="17"/>
      <c r="BZ948" s="17">
        <v>4.4648282703588699E-2</v>
      </c>
      <c r="CA948" s="17">
        <v>5.6141785089347503E-3</v>
      </c>
    </row>
    <row r="949" spans="2:79" x14ac:dyDescent="0.25">
      <c r="B949" t="s">
        <v>97</v>
      </c>
      <c r="C949" s="17">
        <v>2.75624807118309E-2</v>
      </c>
      <c r="D949" s="17">
        <v>2.92554316003014E-5</v>
      </c>
      <c r="E949" s="17">
        <v>2.1784658660853801E-2</v>
      </c>
      <c r="F949" s="17">
        <v>3.2660368233442601E-2</v>
      </c>
      <c r="G949" s="17">
        <v>5.6156197547600902E-4</v>
      </c>
      <c r="H949" s="17">
        <v>2.3413756384739002E-3</v>
      </c>
      <c r="I949" s="17">
        <v>2.4099746887258699E-2</v>
      </c>
      <c r="J949" s="17">
        <v>5.9386293635296801E-2</v>
      </c>
      <c r="K949" s="17">
        <v>8.9797747736516095E-2</v>
      </c>
      <c r="L949" s="17">
        <v>3.8531688703217999E-2</v>
      </c>
      <c r="M949" s="17"/>
      <c r="N949" s="17">
        <v>3.06173233216387E-2</v>
      </c>
      <c r="O949" s="17">
        <v>1.13783171790244E-2</v>
      </c>
      <c r="P949" s="17">
        <v>2.9161420105429299E-3</v>
      </c>
      <c r="Q949" s="17">
        <v>1.84691289572621E-3</v>
      </c>
      <c r="R949" s="17"/>
      <c r="S949" s="17">
        <v>3.5928882766334498E-2</v>
      </c>
      <c r="T949" s="17">
        <v>6.0135194802968597E-4</v>
      </c>
      <c r="U949" s="17">
        <v>3.8662454051962801E-3</v>
      </c>
      <c r="V949" s="17">
        <v>3.9058703677761902E-2</v>
      </c>
      <c r="W949" s="17">
        <v>2.3726018127344199E-2</v>
      </c>
      <c r="X949" s="17">
        <v>0</v>
      </c>
      <c r="Y949" s="17">
        <v>3.6776646177647497E-2</v>
      </c>
      <c r="Z949" s="17"/>
      <c r="AA949" s="17">
        <v>2.0485248977947099E-2</v>
      </c>
      <c r="AB949" s="17">
        <v>7.7314401461638801E-2</v>
      </c>
      <c r="AC949" s="17"/>
      <c r="AD949" s="17">
        <v>2.08554575645605E-2</v>
      </c>
      <c r="AE949" s="17">
        <v>4.4865250338145903E-2</v>
      </c>
      <c r="AF949" s="17">
        <v>0</v>
      </c>
      <c r="AG949" s="17"/>
      <c r="AH949" s="17">
        <v>1.9850138178620101E-2</v>
      </c>
      <c r="AI949" s="17">
        <v>2.97016661647659E-2</v>
      </c>
      <c r="AJ949" s="17"/>
      <c r="AK949" s="17">
        <v>6.3076615260228598E-3</v>
      </c>
      <c r="AL949" s="17">
        <v>3.9456494516493301E-2</v>
      </c>
      <c r="AM949" s="17"/>
      <c r="AN949" s="17">
        <v>2.7743140722015999E-2</v>
      </c>
      <c r="AO949" s="17">
        <v>1.84691289572621E-3</v>
      </c>
      <c r="AP949" s="17"/>
      <c r="AQ949" s="17">
        <v>3.3286440943403897E-2</v>
      </c>
      <c r="AR949" s="17">
        <v>2.4454561022579702E-2</v>
      </c>
      <c r="AS949" s="17"/>
      <c r="AT949" s="17">
        <v>3.1128584426704999E-2</v>
      </c>
      <c r="AU949" s="17">
        <v>3.85187500487452E-2</v>
      </c>
      <c r="AV949" s="17">
        <v>1.99338941710707E-2</v>
      </c>
      <c r="AW949" s="17">
        <v>7.7911651860440395E-6</v>
      </c>
      <c r="AX949" s="17"/>
      <c r="AY949" s="17">
        <v>5.5250414436726798E-2</v>
      </c>
      <c r="AZ949" s="17">
        <v>1.97452845665873E-2</v>
      </c>
      <c r="BA949" s="17"/>
      <c r="BB949" s="17">
        <v>1.08583699397266E-2</v>
      </c>
      <c r="BC949" s="17">
        <v>3.0728862294443601E-2</v>
      </c>
      <c r="BD949" s="17"/>
      <c r="BE949" s="17">
        <v>0</v>
      </c>
      <c r="BF949" s="17">
        <v>3.0266696486932001E-2</v>
      </c>
      <c r="BG949" s="17"/>
      <c r="BH949" s="17">
        <v>4.6814506961114298E-2</v>
      </c>
      <c r="BI949" s="17">
        <v>2.5310251317801999E-2</v>
      </c>
      <c r="BJ949" s="17"/>
      <c r="BK949" s="17">
        <v>3.1996182757234601E-3</v>
      </c>
      <c r="BL949" s="17">
        <v>2.99764769411918E-2</v>
      </c>
      <c r="BM949" s="17"/>
      <c r="BN949" s="17">
        <v>0</v>
      </c>
      <c r="BO949" s="17">
        <v>2.856378531816E-2</v>
      </c>
      <c r="BP949" s="17"/>
      <c r="BQ949" s="17">
        <v>3.8323670855217103E-2</v>
      </c>
      <c r="BR949" s="17">
        <v>2.69596790396682E-2</v>
      </c>
      <c r="BS949" s="17"/>
      <c r="BT949" s="17">
        <v>2.2143027786232099E-4</v>
      </c>
      <c r="BU949" s="17">
        <v>3.0688227096321501E-2</v>
      </c>
      <c r="BV949" s="17"/>
      <c r="BW949" s="17">
        <v>2.06315012830319E-2</v>
      </c>
      <c r="BX949" s="17">
        <v>7.3392442333395896E-2</v>
      </c>
      <c r="BY949" s="17"/>
      <c r="BZ949" s="17">
        <v>2.06315012830319E-2</v>
      </c>
      <c r="CA949" s="17">
        <v>7.3392442333395896E-2</v>
      </c>
    </row>
    <row r="950" spans="2:79" x14ac:dyDescent="0.25">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17"/>
      <c r="AK950" s="17"/>
      <c r="AL950" s="17"/>
      <c r="AM950" s="17"/>
      <c r="AN950" s="17"/>
      <c r="AO950" s="17"/>
      <c r="AP950" s="17"/>
      <c r="AQ950" s="17"/>
      <c r="AR950" s="17"/>
      <c r="AS950" s="17"/>
      <c r="AT950" s="17"/>
      <c r="AU950" s="17"/>
      <c r="AV950" s="17"/>
      <c r="AW950" s="17"/>
      <c r="AX950" s="17"/>
      <c r="AY950" s="17"/>
      <c r="AZ950" s="17"/>
      <c r="BA950" s="17"/>
      <c r="BB950" s="17"/>
      <c r="BC950" s="17"/>
      <c r="BD950" s="17"/>
      <c r="BE950" s="17"/>
      <c r="BF950" s="17"/>
      <c r="BG950" s="17"/>
      <c r="BH950" s="17"/>
      <c r="BI950" s="17"/>
      <c r="BJ950" s="17"/>
      <c r="BK950" s="17"/>
      <c r="BL950" s="17"/>
      <c r="BM950" s="17"/>
      <c r="BN950" s="17"/>
      <c r="BO950" s="17"/>
      <c r="BP950" s="17"/>
      <c r="BQ950" s="17"/>
      <c r="BR950" s="17"/>
      <c r="BS950" s="17"/>
      <c r="BT950" s="17"/>
      <c r="BU950" s="17"/>
      <c r="BV950" s="17"/>
      <c r="BW950" s="17"/>
      <c r="BX950" s="17"/>
      <c r="BY950" s="17"/>
      <c r="BZ950" s="17"/>
      <c r="CA950" s="17"/>
    </row>
    <row r="951" spans="2:79" x14ac:dyDescent="0.25">
      <c r="B951" s="6" t="s">
        <v>447</v>
      </c>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17"/>
      <c r="AK951" s="17"/>
      <c r="AL951" s="17"/>
      <c r="AM951" s="17"/>
      <c r="AN951" s="17"/>
      <c r="AO951" s="17"/>
      <c r="AP951" s="17"/>
      <c r="AQ951" s="17"/>
      <c r="AR951" s="17"/>
      <c r="AS951" s="17"/>
      <c r="AT951" s="17"/>
      <c r="AU951" s="17"/>
      <c r="AV951" s="17"/>
      <c r="AW951" s="17"/>
      <c r="AX951" s="17"/>
      <c r="AY951" s="17"/>
      <c r="AZ951" s="17"/>
      <c r="BA951" s="17"/>
      <c r="BB951" s="17"/>
      <c r="BC951" s="17"/>
      <c r="BD951" s="17"/>
      <c r="BE951" s="17"/>
      <c r="BF951" s="17"/>
      <c r="BG951" s="17"/>
      <c r="BH951" s="17"/>
      <c r="BI951" s="17"/>
      <c r="BJ951" s="17"/>
      <c r="BK951" s="17"/>
      <c r="BL951" s="17"/>
      <c r="BM951" s="17"/>
      <c r="BN951" s="17"/>
      <c r="BO951" s="17"/>
      <c r="BP951" s="17"/>
      <c r="BQ951" s="17"/>
      <c r="BR951" s="17"/>
      <c r="BS951" s="17"/>
      <c r="BT951" s="17"/>
      <c r="BU951" s="17"/>
      <c r="BV951" s="17"/>
      <c r="BW951" s="17"/>
      <c r="BX951" s="17"/>
      <c r="BY951" s="17"/>
      <c r="BZ951" s="17"/>
      <c r="CA951" s="17"/>
    </row>
    <row r="952" spans="2:79" x14ac:dyDescent="0.25">
      <c r="B952" s="24" t="s">
        <v>703</v>
      </c>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c r="AD952" s="17"/>
      <c r="AE952" s="17"/>
      <c r="AF952" s="17"/>
      <c r="AG952" s="17"/>
      <c r="AH952" s="17"/>
      <c r="AI952" s="17"/>
      <c r="AJ952" s="17"/>
      <c r="AK952" s="17"/>
      <c r="AL952" s="17"/>
      <c r="AM952" s="17"/>
      <c r="AN952" s="17"/>
      <c r="AO952" s="17"/>
      <c r="AP952" s="17"/>
      <c r="AQ952" s="17"/>
      <c r="AR952" s="17"/>
      <c r="AS952" s="17"/>
      <c r="AT952" s="17"/>
      <c r="AU952" s="17"/>
      <c r="AV952" s="17"/>
      <c r="AW952" s="17"/>
      <c r="AX952" s="17"/>
      <c r="AY952" s="17"/>
      <c r="AZ952" s="17"/>
      <c r="BA952" s="17"/>
      <c r="BB952" s="17"/>
      <c r="BC952" s="17"/>
      <c r="BD952" s="17"/>
      <c r="BE952" s="17"/>
      <c r="BF952" s="17"/>
      <c r="BG952" s="17"/>
      <c r="BH952" s="17"/>
      <c r="BI952" s="17"/>
      <c r="BJ952" s="17"/>
      <c r="BK952" s="17"/>
      <c r="BL952" s="17"/>
      <c r="BM952" s="17"/>
      <c r="BN952" s="17"/>
      <c r="BO952" s="17"/>
      <c r="BP952" s="17"/>
      <c r="BQ952" s="17"/>
      <c r="BR952" s="17"/>
      <c r="BS952" s="17"/>
      <c r="BT952" s="17"/>
      <c r="BU952" s="17"/>
      <c r="BV952" s="17"/>
      <c r="BW952" s="17"/>
      <c r="BX952" s="17"/>
      <c r="BY952" s="17"/>
      <c r="BZ952" s="17"/>
      <c r="CA952" s="17"/>
    </row>
    <row r="953" spans="2:79" x14ac:dyDescent="0.25">
      <c r="B953" t="s">
        <v>441</v>
      </c>
      <c r="C953" s="17">
        <v>7.0166084305738799E-2</v>
      </c>
      <c r="D953" s="17">
        <v>5.7298169119342698E-2</v>
      </c>
      <c r="E953" s="17">
        <v>8.9256111663689505E-2</v>
      </c>
      <c r="F953" s="17">
        <v>0.11664539407263499</v>
      </c>
      <c r="G953" s="17">
        <v>0.10470447190705499</v>
      </c>
      <c r="H953" s="17">
        <v>7.1378557933817297E-2</v>
      </c>
      <c r="I953" s="17">
        <v>2.8851659505159801E-2</v>
      </c>
      <c r="J953" s="17">
        <v>4.9913942119998297E-3</v>
      </c>
      <c r="K953" s="17">
        <v>0.120872957075775</v>
      </c>
      <c r="L953" s="17">
        <v>6.6660843534537897E-2</v>
      </c>
      <c r="M953" s="17"/>
      <c r="N953" s="17">
        <v>7.7530492290293199E-2</v>
      </c>
      <c r="O953" s="17">
        <v>2.9185607557512799E-2</v>
      </c>
      <c r="P953" s="17">
        <v>1.8473303060523E-2</v>
      </c>
      <c r="Q953" s="17">
        <v>1.14513820758051E-2</v>
      </c>
      <c r="R953" s="17"/>
      <c r="S953" s="17">
        <v>4.98028617541292E-2</v>
      </c>
      <c r="T953" s="17">
        <v>2.1365286860545101E-2</v>
      </c>
      <c r="U953" s="17">
        <v>1.91233748811265E-2</v>
      </c>
      <c r="V953" s="17">
        <v>0.111853324014014</v>
      </c>
      <c r="W953" s="17">
        <v>5.6730062078565201E-2</v>
      </c>
      <c r="X953" s="17">
        <v>2.0026050592960899E-2</v>
      </c>
      <c r="Y953" s="17">
        <v>7.3536912931707304E-2</v>
      </c>
      <c r="Z953" s="17"/>
      <c r="AA953" s="17">
        <v>6.9489841483794904E-2</v>
      </c>
      <c r="AB953" s="17">
        <v>7.4919974039757101E-2</v>
      </c>
      <c r="AC953" s="17"/>
      <c r="AD953" s="17">
        <v>6.9350852413027006E-2</v>
      </c>
      <c r="AE953" s="17">
        <v>6.9597828523751806E-2</v>
      </c>
      <c r="AF953" s="17">
        <v>6.3578916894270407E-2</v>
      </c>
      <c r="AG953" s="17"/>
      <c r="AH953" s="17">
        <v>6.0481688747621401E-2</v>
      </c>
      <c r="AI953" s="17">
        <v>7.2852261431454304E-2</v>
      </c>
      <c r="AJ953" s="17"/>
      <c r="AK953" s="17">
        <v>8.5905773134961796E-2</v>
      </c>
      <c r="AL953" s="17">
        <v>6.1358289961345097E-2</v>
      </c>
      <c r="AM953" s="17"/>
      <c r="AN953" s="17">
        <v>7.0578573688774404E-2</v>
      </c>
      <c r="AO953" s="17">
        <v>1.14513820758051E-2</v>
      </c>
      <c r="AP953" s="17"/>
      <c r="AQ953" s="17">
        <v>7.0547486566262405E-2</v>
      </c>
      <c r="AR953" s="17">
        <v>6.9958995586207204E-2</v>
      </c>
      <c r="AS953" s="17"/>
      <c r="AT953" s="17">
        <v>6.1564839485241003E-2</v>
      </c>
      <c r="AU953" s="17">
        <v>7.3590593408853294E-2</v>
      </c>
      <c r="AV953" s="17">
        <v>8.0795249951734094E-2</v>
      </c>
      <c r="AW953" s="17">
        <v>4.3080011889984997E-3</v>
      </c>
      <c r="AX953" s="17"/>
      <c r="AY953" s="17">
        <v>4.4102151310840602E-2</v>
      </c>
      <c r="AZ953" s="17">
        <v>7.7524772699102101E-2</v>
      </c>
      <c r="BA953" s="17"/>
      <c r="BB953" s="17">
        <v>9.1195269617658198E-2</v>
      </c>
      <c r="BC953" s="17">
        <v>6.6188104739588402E-2</v>
      </c>
      <c r="BD953" s="17"/>
      <c r="BE953" s="17">
        <v>4.6505285233766E-2</v>
      </c>
      <c r="BF953" s="17">
        <v>7.2487497489511499E-2</v>
      </c>
      <c r="BG953" s="17"/>
      <c r="BH953" s="17">
        <v>6.2501068290369902E-2</v>
      </c>
      <c r="BI953" s="17">
        <v>7.1062788587770306E-2</v>
      </c>
      <c r="BJ953" s="17"/>
      <c r="BK953" s="17">
        <v>5.2601744121300899E-2</v>
      </c>
      <c r="BL953" s="17">
        <v>7.1906448398326106E-2</v>
      </c>
      <c r="BM953" s="17"/>
      <c r="BN953" s="17">
        <v>7.4191040850716303E-2</v>
      </c>
      <c r="BO953" s="17">
        <v>7.0019863522098297E-2</v>
      </c>
      <c r="BP953" s="17"/>
      <c r="BQ953" s="17">
        <v>8.68084790927727E-2</v>
      </c>
      <c r="BR953" s="17">
        <v>6.9233839519358797E-2</v>
      </c>
      <c r="BS953" s="17"/>
      <c r="BT953" s="17">
        <v>0.137206051345416</v>
      </c>
      <c r="BU953" s="17">
        <v>6.2501787167751094E-2</v>
      </c>
      <c r="BV953" s="17"/>
      <c r="BW953" s="17">
        <v>6.9944303958165505E-2</v>
      </c>
      <c r="BX953" s="17">
        <v>7.16325703806312E-2</v>
      </c>
      <c r="BY953" s="17"/>
      <c r="BZ953" s="17">
        <v>6.9944303958165505E-2</v>
      </c>
      <c r="CA953" s="17">
        <v>7.16325703806312E-2</v>
      </c>
    </row>
    <row r="954" spans="2:79" x14ac:dyDescent="0.25">
      <c r="B954" t="s">
        <v>442</v>
      </c>
      <c r="C954" s="17">
        <v>0.24293639003786199</v>
      </c>
      <c r="D954" s="17">
        <v>0.30783785358936899</v>
      </c>
      <c r="E954" s="17">
        <v>0.27464617000700697</v>
      </c>
      <c r="F954" s="17">
        <v>0.12664881269755299</v>
      </c>
      <c r="G954" s="17">
        <v>0.23840843696444</v>
      </c>
      <c r="H954" s="17">
        <v>0.39393964971914502</v>
      </c>
      <c r="I954" s="17">
        <v>0.24127636633593899</v>
      </c>
      <c r="J954" s="17">
        <v>0.17968606859497499</v>
      </c>
      <c r="K954" s="17">
        <v>0.23970779351728599</v>
      </c>
      <c r="L954" s="17">
        <v>0.224766936664893</v>
      </c>
      <c r="M954" s="17"/>
      <c r="N954" s="17">
        <v>0.25088610615592899</v>
      </c>
      <c r="O954" s="17">
        <v>0.213572235305375</v>
      </c>
      <c r="P954" s="17">
        <v>0.14680442613439901</v>
      </c>
      <c r="Q954" s="17">
        <v>8.8576124008259899E-2</v>
      </c>
      <c r="R954" s="17"/>
      <c r="S954" s="17">
        <v>0.26973358625712601</v>
      </c>
      <c r="T954" s="17">
        <v>0.32336850314751803</v>
      </c>
      <c r="U954" s="17">
        <v>0.206322863576267</v>
      </c>
      <c r="V954" s="17">
        <v>0.156414305298408</v>
      </c>
      <c r="W954" s="17">
        <v>0.32266093340221602</v>
      </c>
      <c r="X954" s="17">
        <v>0.28631102570017702</v>
      </c>
      <c r="Y954" s="17">
        <v>0.32388196619822002</v>
      </c>
      <c r="Z954" s="17"/>
      <c r="AA954" s="17">
        <v>0.25229030649477602</v>
      </c>
      <c r="AB954" s="17">
        <v>0.1771797032762</v>
      </c>
      <c r="AC954" s="17"/>
      <c r="AD954" s="17">
        <v>0.27302685512221098</v>
      </c>
      <c r="AE954" s="17">
        <v>0.196232858455366</v>
      </c>
      <c r="AF954" s="17">
        <v>0.30356108771804002</v>
      </c>
      <c r="AG954" s="17"/>
      <c r="AH954" s="17">
        <v>0.251954176409385</v>
      </c>
      <c r="AI954" s="17">
        <v>0.240435111426264</v>
      </c>
      <c r="AJ954" s="17"/>
      <c r="AK954" s="17">
        <v>0.25975509492812399</v>
      </c>
      <c r="AL954" s="17">
        <v>0.233524787596432</v>
      </c>
      <c r="AM954" s="17"/>
      <c r="AN954" s="17">
        <v>0.24402081980556201</v>
      </c>
      <c r="AO954" s="17">
        <v>8.8576124008259899E-2</v>
      </c>
      <c r="AP954" s="17"/>
      <c r="AQ954" s="17">
        <v>0.28351282436788999</v>
      </c>
      <c r="AR954" s="17">
        <v>0.22090473816189499</v>
      </c>
      <c r="AS954" s="17"/>
      <c r="AT954" s="17">
        <v>0.23106567858302801</v>
      </c>
      <c r="AU954" s="17">
        <v>0.21527376225529199</v>
      </c>
      <c r="AV954" s="17">
        <v>0.27597209762816199</v>
      </c>
      <c r="AW954" s="17">
        <v>0.22885661094417101</v>
      </c>
      <c r="AX954" s="17"/>
      <c r="AY954" s="17">
        <v>0.17721872782304801</v>
      </c>
      <c r="AZ954" s="17">
        <v>0.26149060433367799</v>
      </c>
      <c r="BA954" s="17"/>
      <c r="BB954" s="17">
        <v>0.30090259883186499</v>
      </c>
      <c r="BC954" s="17">
        <v>0.23189645066893799</v>
      </c>
      <c r="BD954" s="17"/>
      <c r="BE954" s="17">
        <v>0.25969763240834798</v>
      </c>
      <c r="BF954" s="17">
        <v>0.24129190757989899</v>
      </c>
      <c r="BG954" s="17"/>
      <c r="BH954" s="17">
        <v>0.326304388099042</v>
      </c>
      <c r="BI954" s="17">
        <v>0.23318345009671099</v>
      </c>
      <c r="BJ954" s="17"/>
      <c r="BK954" s="17">
        <v>0.20555301868738901</v>
      </c>
      <c r="BL954" s="17">
        <v>0.246640524464493</v>
      </c>
      <c r="BM954" s="17"/>
      <c r="BN954" s="17">
        <v>0.247605660946664</v>
      </c>
      <c r="BO954" s="17">
        <v>0.24276676225587601</v>
      </c>
      <c r="BP954" s="17"/>
      <c r="BQ954" s="17">
        <v>0.21278383830783501</v>
      </c>
      <c r="BR954" s="17">
        <v>0.24462542334743601</v>
      </c>
      <c r="BS954" s="17"/>
      <c r="BT954" s="17">
        <v>0.347851189587426</v>
      </c>
      <c r="BU954" s="17">
        <v>0.230942079279261</v>
      </c>
      <c r="BV954" s="17"/>
      <c r="BW954" s="17">
        <v>0.25356814725191901</v>
      </c>
      <c r="BX954" s="17">
        <v>0.172635643931845</v>
      </c>
      <c r="BY954" s="17"/>
      <c r="BZ954" s="17">
        <v>0.25356814725191901</v>
      </c>
      <c r="CA954" s="17">
        <v>0.172635643931845</v>
      </c>
    </row>
    <row r="955" spans="2:79" x14ac:dyDescent="0.25">
      <c r="B955" t="s">
        <v>443</v>
      </c>
      <c r="C955" s="17">
        <v>0.24248123623908699</v>
      </c>
      <c r="D955" s="17">
        <v>0.38852344450649101</v>
      </c>
      <c r="E955" s="17">
        <v>0.230089701623265</v>
      </c>
      <c r="F955" s="17">
        <v>0.38260751740239202</v>
      </c>
      <c r="G955" s="17">
        <v>0.112665357598079</v>
      </c>
      <c r="H955" s="17">
        <v>0.22036026818417401</v>
      </c>
      <c r="I955" s="17">
        <v>0.245607674792409</v>
      </c>
      <c r="J955" s="17">
        <v>0.29624634625119101</v>
      </c>
      <c r="K955" s="17">
        <v>0.44590798734352599</v>
      </c>
      <c r="L955" s="17">
        <v>0.14148289693319999</v>
      </c>
      <c r="M955" s="17"/>
      <c r="N955" s="17">
        <v>0.23697094404741401</v>
      </c>
      <c r="O955" s="17">
        <v>0.26440335108933899</v>
      </c>
      <c r="P955" s="17">
        <v>0.32919136228102402</v>
      </c>
      <c r="Q955" s="17">
        <v>0.25110264300905699</v>
      </c>
      <c r="R955" s="17"/>
      <c r="S955" s="17">
        <v>0.198725477305671</v>
      </c>
      <c r="T955" s="17">
        <v>0.32004222285121198</v>
      </c>
      <c r="U955" s="17">
        <v>0.32810707316886001</v>
      </c>
      <c r="V955" s="17">
        <v>0.164043339903123</v>
      </c>
      <c r="W955" s="17">
        <v>0.354429594366242</v>
      </c>
      <c r="X955" s="17">
        <v>0.40736592141070699</v>
      </c>
      <c r="Y955" s="17">
        <v>0.23865031164747599</v>
      </c>
      <c r="Z955" s="17"/>
      <c r="AA955" s="17">
        <v>0.25909237414082997</v>
      </c>
      <c r="AB955" s="17">
        <v>0.125707326958304</v>
      </c>
      <c r="AC955" s="17"/>
      <c r="AD955" s="17">
        <v>0.275493655344829</v>
      </c>
      <c r="AE955" s="17">
        <v>0.26120049014351698</v>
      </c>
      <c r="AF955" s="17">
        <v>0.17843579549921801</v>
      </c>
      <c r="AG955" s="17"/>
      <c r="AH955" s="17">
        <v>0.34520038639452899</v>
      </c>
      <c r="AI955" s="17">
        <v>0.213989852356155</v>
      </c>
      <c r="AJ955" s="17"/>
      <c r="AK955" s="17">
        <v>0.24665965749177399</v>
      </c>
      <c r="AL955" s="17">
        <v>0.24014302768380899</v>
      </c>
      <c r="AM955" s="17"/>
      <c r="AN955" s="17">
        <v>0.242420668125406</v>
      </c>
      <c r="AO955" s="17">
        <v>0.25110264300905699</v>
      </c>
      <c r="AP955" s="17"/>
      <c r="AQ955" s="17">
        <v>0.24344399015948201</v>
      </c>
      <c r="AR955" s="17">
        <v>0.241958492938288</v>
      </c>
      <c r="AS955" s="17"/>
      <c r="AT955" s="17">
        <v>8.7500014115799898E-2</v>
      </c>
      <c r="AU955" s="17">
        <v>0.256021072107178</v>
      </c>
      <c r="AV955" s="17">
        <v>0.26049039116318801</v>
      </c>
      <c r="AW955" s="17">
        <v>0.40014113387032302</v>
      </c>
      <c r="AX955" s="17"/>
      <c r="AY955" s="17">
        <v>0.27824161653160301</v>
      </c>
      <c r="AZ955" s="17">
        <v>0.232384928231685</v>
      </c>
      <c r="BA955" s="17"/>
      <c r="BB955" s="17">
        <v>0.26758563888602499</v>
      </c>
      <c r="BC955" s="17">
        <v>0.23774485656088001</v>
      </c>
      <c r="BD955" s="17"/>
      <c r="BE955" s="17">
        <v>0.31032718242155399</v>
      </c>
      <c r="BF955" s="17">
        <v>0.235824720816492</v>
      </c>
      <c r="BG955" s="17"/>
      <c r="BH955" s="17">
        <v>0.22080041802547001</v>
      </c>
      <c r="BI955" s="17">
        <v>0.24501760178498</v>
      </c>
      <c r="BJ955" s="17"/>
      <c r="BK955" s="17">
        <v>0.23124029889900299</v>
      </c>
      <c r="BL955" s="17">
        <v>0.243595045440474</v>
      </c>
      <c r="BM955" s="17"/>
      <c r="BN955" s="17">
        <v>0.40766059007641298</v>
      </c>
      <c r="BO955" s="17">
        <v>0.23648051193574901</v>
      </c>
      <c r="BP955" s="17"/>
      <c r="BQ955" s="17">
        <v>0.375998155097652</v>
      </c>
      <c r="BR955" s="17">
        <v>0.23500211721251599</v>
      </c>
      <c r="BS955" s="17"/>
      <c r="BT955" s="17">
        <v>0.215868893445469</v>
      </c>
      <c r="BU955" s="17">
        <v>0.24552367363449301</v>
      </c>
      <c r="BV955" s="17"/>
      <c r="BW955" s="17">
        <v>0.25911305065413698</v>
      </c>
      <c r="BX955" s="17">
        <v>0.13250609864575599</v>
      </c>
      <c r="BY955" s="17"/>
      <c r="BZ955" s="17">
        <v>0.25911305065413698</v>
      </c>
      <c r="CA955" s="17">
        <v>0.13250609864575599</v>
      </c>
    </row>
    <row r="956" spans="2:79" x14ac:dyDescent="0.25">
      <c r="B956" t="s">
        <v>444</v>
      </c>
      <c r="C956" s="17">
        <v>0.22494382871542201</v>
      </c>
      <c r="D956" s="17">
        <v>0.117756847560198</v>
      </c>
      <c r="E956" s="17">
        <v>0.28039060516159198</v>
      </c>
      <c r="F956" s="17">
        <v>0.254219572052299</v>
      </c>
      <c r="G956" s="17">
        <v>0.22042192423357801</v>
      </c>
      <c r="H956" s="17">
        <v>0.17721864682853</v>
      </c>
      <c r="I956" s="17">
        <v>0.27294871037367702</v>
      </c>
      <c r="J956" s="17">
        <v>0.27944741594178302</v>
      </c>
      <c r="K956" s="17">
        <v>2.9309123711926999E-2</v>
      </c>
      <c r="L956" s="17">
        <v>0.21758427094841901</v>
      </c>
      <c r="M956" s="17"/>
      <c r="N956" s="17">
        <v>0.21437891441505399</v>
      </c>
      <c r="O956" s="17">
        <v>0.27669213444700103</v>
      </c>
      <c r="P956" s="17">
        <v>0.30534092175278199</v>
      </c>
      <c r="Q956" s="17">
        <v>0.39915953239468499</v>
      </c>
      <c r="R956" s="17"/>
      <c r="S956" s="17">
        <v>0.237542269010663</v>
      </c>
      <c r="T956" s="17">
        <v>0.145047125629927</v>
      </c>
      <c r="U956" s="17">
        <v>0.37606068943314203</v>
      </c>
      <c r="V956" s="17">
        <v>0.28428040805968402</v>
      </c>
      <c r="W956" s="17">
        <v>0.162975764548286</v>
      </c>
      <c r="X956" s="17">
        <v>0.17387829972985899</v>
      </c>
      <c r="Y956" s="17">
        <v>0.186387758845554</v>
      </c>
      <c r="Z956" s="17"/>
      <c r="AA956" s="17">
        <v>0.23602872289905699</v>
      </c>
      <c r="AB956" s="17">
        <v>0.14701861760444301</v>
      </c>
      <c r="AC956" s="17"/>
      <c r="AD956" s="17">
        <v>0.20116945169967099</v>
      </c>
      <c r="AE956" s="17">
        <v>0.26629544517461601</v>
      </c>
      <c r="AF956" s="17">
        <v>0.28322177109976299</v>
      </c>
      <c r="AG956" s="17"/>
      <c r="AH956" s="17">
        <v>0.19448142708034299</v>
      </c>
      <c r="AI956" s="17">
        <v>0.23339323642243301</v>
      </c>
      <c r="AJ956" s="17"/>
      <c r="AK956" s="17">
        <v>0.18417359941622299</v>
      </c>
      <c r="AL956" s="17">
        <v>0.24775849798476601</v>
      </c>
      <c r="AM956" s="17"/>
      <c r="AN956" s="17">
        <v>0.223719908208351</v>
      </c>
      <c r="AO956" s="17">
        <v>0.39915953239468499</v>
      </c>
      <c r="AP956" s="17"/>
      <c r="AQ956" s="17">
        <v>0.22098874925151199</v>
      </c>
      <c r="AR956" s="17">
        <v>0.22709130508512701</v>
      </c>
      <c r="AS956" s="17"/>
      <c r="AT956" s="17">
        <v>0.23897575495621701</v>
      </c>
      <c r="AU956" s="17">
        <v>0.24819068641689801</v>
      </c>
      <c r="AV956" s="17">
        <v>0.194041615304691</v>
      </c>
      <c r="AW956" s="17">
        <v>0.24537800305052501</v>
      </c>
      <c r="AX956" s="17"/>
      <c r="AY956" s="17">
        <v>0.27992389355333402</v>
      </c>
      <c r="AZ956" s="17">
        <v>0.20942118426002401</v>
      </c>
      <c r="BA956" s="17"/>
      <c r="BB956" s="17">
        <v>0.22399124131256401</v>
      </c>
      <c r="BC956" s="17">
        <v>0.22514197220108201</v>
      </c>
      <c r="BD956" s="17"/>
      <c r="BE956" s="17">
        <v>0.187823655933817</v>
      </c>
      <c r="BF956" s="17">
        <v>0.22858577074016101</v>
      </c>
      <c r="BG956" s="17"/>
      <c r="BH956" s="17">
        <v>0.146060166483199</v>
      </c>
      <c r="BI956" s="17">
        <v>0.23417216138480401</v>
      </c>
      <c r="BJ956" s="17"/>
      <c r="BK956" s="17">
        <v>0.26631891612254599</v>
      </c>
      <c r="BL956" s="17">
        <v>0.22084417477483001</v>
      </c>
      <c r="BM956" s="17"/>
      <c r="BN956" s="17">
        <v>0.117663107054736</v>
      </c>
      <c r="BO956" s="17">
        <v>0.22884118040492499</v>
      </c>
      <c r="BP956" s="17"/>
      <c r="BQ956" s="17">
        <v>0.11772693481376301</v>
      </c>
      <c r="BR956" s="17">
        <v>0.23094971859069099</v>
      </c>
      <c r="BS956" s="17"/>
      <c r="BT956" s="17">
        <v>0.11943109520590101</v>
      </c>
      <c r="BU956" s="17">
        <v>0.23700649785396199</v>
      </c>
      <c r="BV956" s="17"/>
      <c r="BW956" s="17">
        <v>0.23470180382134501</v>
      </c>
      <c r="BX956" s="17">
        <v>0.160420823099441</v>
      </c>
      <c r="BY956" s="17"/>
      <c r="BZ956" s="17">
        <v>0.23470180382134501</v>
      </c>
      <c r="CA956" s="17">
        <v>0.160420823099441</v>
      </c>
    </row>
    <row r="957" spans="2:79" x14ac:dyDescent="0.25">
      <c r="B957" t="s">
        <v>445</v>
      </c>
      <c r="C957" s="17">
        <v>0.10993584417874699</v>
      </c>
      <c r="D957" s="17">
        <v>0.11331019730306099</v>
      </c>
      <c r="E957" s="17">
        <v>8.1956462975145E-2</v>
      </c>
      <c r="F957" s="17">
        <v>6.6251217918720406E-2</v>
      </c>
      <c r="G957" s="17">
        <v>0.17427446418109199</v>
      </c>
      <c r="H957" s="17">
        <v>7.2562265231626302E-2</v>
      </c>
      <c r="I957" s="17">
        <v>0.135150303147346</v>
      </c>
      <c r="J957" s="17">
        <v>0.15695232956029101</v>
      </c>
      <c r="K957" s="17">
        <v>6.6912105129103699E-2</v>
      </c>
      <c r="L957" s="17">
        <v>0.11688326786443801</v>
      </c>
      <c r="M957" s="17"/>
      <c r="N957" s="17">
        <v>0.101619812453695</v>
      </c>
      <c r="O957" s="17">
        <v>0.16509414512825801</v>
      </c>
      <c r="P957" s="17">
        <v>0.135256370832286</v>
      </c>
      <c r="Q957" s="17">
        <v>0.15462261658071599</v>
      </c>
      <c r="R957" s="17"/>
      <c r="S957" s="17">
        <v>0.121005781268544</v>
      </c>
      <c r="T957" s="17">
        <v>1.7239344647335699E-2</v>
      </c>
      <c r="U957" s="17">
        <v>2.1281302806034699E-2</v>
      </c>
      <c r="V957" s="17">
        <v>0.16327672997576301</v>
      </c>
      <c r="W957" s="17">
        <v>6.0256717419026197E-2</v>
      </c>
      <c r="X957" s="17">
        <v>7.3297846193789096E-2</v>
      </c>
      <c r="Y957" s="17">
        <v>0.14749296106169299</v>
      </c>
      <c r="Z957" s="17"/>
      <c r="AA957" s="17">
        <v>0.11012398788082101</v>
      </c>
      <c r="AB957" s="17">
        <v>0.10861322102507601</v>
      </c>
      <c r="AC957" s="17"/>
      <c r="AD957" s="17">
        <v>0.106763026011597</v>
      </c>
      <c r="AE957" s="17">
        <v>0.115730597228308</v>
      </c>
      <c r="AF957" s="17">
        <v>0.10601880547977199</v>
      </c>
      <c r="AG957" s="17"/>
      <c r="AH957" s="17">
        <v>0.107465920330198</v>
      </c>
      <c r="AI957" s="17">
        <v>0.110620931121388</v>
      </c>
      <c r="AJ957" s="17"/>
      <c r="AK957" s="17">
        <v>0.120287402406019</v>
      </c>
      <c r="AL957" s="17">
        <v>0.104143201325444</v>
      </c>
      <c r="AM957" s="17"/>
      <c r="AN957" s="17">
        <v>0.109621905446575</v>
      </c>
      <c r="AO957" s="17">
        <v>0.15462261658071599</v>
      </c>
      <c r="AP957" s="17"/>
      <c r="AQ957" s="17">
        <v>9.9571060559121002E-2</v>
      </c>
      <c r="AR957" s="17">
        <v>0.115563576340229</v>
      </c>
      <c r="AS957" s="17"/>
      <c r="AT957" s="17">
        <v>0.103818606573194</v>
      </c>
      <c r="AU957" s="17">
        <v>0.108557174612817</v>
      </c>
      <c r="AV957" s="17">
        <v>0.118707089013493</v>
      </c>
      <c r="AW957" s="17">
        <v>7.3633185073027893E-2</v>
      </c>
      <c r="AX957" s="17"/>
      <c r="AY957" s="17">
        <v>9.59313104734099E-2</v>
      </c>
      <c r="AZ957" s="17">
        <v>0.113889775446607</v>
      </c>
      <c r="BA957" s="17"/>
      <c r="BB957" s="17">
        <v>2.1879064553395701E-2</v>
      </c>
      <c r="BC957" s="17">
        <v>0.12662484348671099</v>
      </c>
      <c r="BD957" s="17"/>
      <c r="BE957" s="17">
        <v>5.1197549284970001E-2</v>
      </c>
      <c r="BF957" s="17">
        <v>0.115698787845357</v>
      </c>
      <c r="BG957" s="17"/>
      <c r="BH957" s="17">
        <v>9.0721164518984904E-2</v>
      </c>
      <c r="BI957" s="17">
        <v>0.112183704521665</v>
      </c>
      <c r="BJ957" s="17"/>
      <c r="BK957" s="17">
        <v>0.124094391107943</v>
      </c>
      <c r="BL957" s="17">
        <v>0.108532943391127</v>
      </c>
      <c r="BM957" s="17"/>
      <c r="BN957" s="17">
        <v>1.1794411288233501E-2</v>
      </c>
      <c r="BO957" s="17">
        <v>0.11350117887602799</v>
      </c>
      <c r="BP957" s="17"/>
      <c r="BQ957" s="17">
        <v>0.16351768448874901</v>
      </c>
      <c r="BR957" s="17">
        <v>0.10693438964573999</v>
      </c>
      <c r="BS957" s="17"/>
      <c r="BT957" s="17">
        <v>0.109623221476656</v>
      </c>
      <c r="BU957" s="17">
        <v>0.109971584549555</v>
      </c>
      <c r="BV957" s="17"/>
      <c r="BW957" s="17">
        <v>0.10976757695007899</v>
      </c>
      <c r="BX957" s="17">
        <v>0.111048483555511</v>
      </c>
      <c r="BY957" s="17"/>
      <c r="BZ957" s="17">
        <v>0.10976757695007899</v>
      </c>
      <c r="CA957" s="17">
        <v>0.111048483555511</v>
      </c>
    </row>
    <row r="958" spans="2:79" x14ac:dyDescent="0.25">
      <c r="B958" t="s">
        <v>446</v>
      </c>
      <c r="C958" s="17">
        <v>2.4884905353098601E-2</v>
      </c>
      <c r="D958" s="17">
        <v>1.30894167861894E-3</v>
      </c>
      <c r="E958" s="17">
        <v>1.6341898610443099E-3</v>
      </c>
      <c r="F958" s="17">
        <v>3.3777917873614102E-2</v>
      </c>
      <c r="G958" s="17">
        <v>6.7742441222152894E-2</v>
      </c>
      <c r="H958" s="17">
        <v>5.2577157995652504E-4</v>
      </c>
      <c r="I958" s="17">
        <v>3.8912768126589503E-2</v>
      </c>
      <c r="J958" s="17">
        <v>1.0379629475198399E-2</v>
      </c>
      <c r="K958" s="17">
        <v>9.1778528225257797E-2</v>
      </c>
      <c r="L958" s="17">
        <v>1.8976264262973001E-2</v>
      </c>
      <c r="M958" s="17"/>
      <c r="N958" s="17">
        <v>2.7169438651809302E-2</v>
      </c>
      <c r="O958" s="17">
        <v>6.6853806636173602E-3</v>
      </c>
      <c r="P958" s="17">
        <v>2.1739257995195899E-2</v>
      </c>
      <c r="Q958" s="17">
        <v>4.7487778352126399E-2</v>
      </c>
      <c r="R958" s="17"/>
      <c r="S958" s="17">
        <v>1.3150561605688499E-2</v>
      </c>
      <c r="T958" s="17">
        <v>0.100603798439585</v>
      </c>
      <c r="U958" s="17">
        <v>4.0664972981700603E-2</v>
      </c>
      <c r="V958" s="17">
        <v>1.8926446411359099E-2</v>
      </c>
      <c r="W958" s="17">
        <v>4.8121613624733097E-3</v>
      </c>
      <c r="X958" s="17">
        <v>1.9891921950803599E-2</v>
      </c>
      <c r="Y958" s="17">
        <v>5.5867788664890703E-3</v>
      </c>
      <c r="Z958" s="17"/>
      <c r="AA958" s="17">
        <v>2.8415603129863E-2</v>
      </c>
      <c r="AB958" s="17">
        <v>6.4608012812589804E-5</v>
      </c>
      <c r="AC958" s="17"/>
      <c r="AD958" s="17">
        <v>2.9836497415026801E-2</v>
      </c>
      <c r="AE958" s="17">
        <v>2.4419404993207001E-2</v>
      </c>
      <c r="AF958" s="17">
        <v>1.67158840033227E-2</v>
      </c>
      <c r="AG958" s="17"/>
      <c r="AH958" s="17">
        <v>2.7602769931282401E-2</v>
      </c>
      <c r="AI958" s="17">
        <v>2.41310466722034E-2</v>
      </c>
      <c r="AJ958" s="17"/>
      <c r="AK958" s="17">
        <v>1.8356592967592698E-2</v>
      </c>
      <c r="AL958" s="17">
        <v>2.8538092752886199E-2</v>
      </c>
      <c r="AM958" s="17"/>
      <c r="AN958" s="17">
        <v>2.4726113010054999E-2</v>
      </c>
      <c r="AO958" s="17">
        <v>4.7487778352126399E-2</v>
      </c>
      <c r="AP958" s="17"/>
      <c r="AQ958" s="17">
        <v>3.01361577719177E-2</v>
      </c>
      <c r="AR958" s="17">
        <v>2.20336502560326E-2</v>
      </c>
      <c r="AS958" s="17"/>
      <c r="AT958" s="17">
        <v>4.6744082810061698E-2</v>
      </c>
      <c r="AU958" s="17">
        <v>1.7917652731706299E-2</v>
      </c>
      <c r="AV958" s="17">
        <v>2.7512382201689001E-2</v>
      </c>
      <c r="AW958" s="17">
        <v>2.7817508686824501E-3</v>
      </c>
      <c r="AX958" s="17"/>
      <c r="AY958" s="17">
        <v>5.6978261122280403E-2</v>
      </c>
      <c r="AZ958" s="17">
        <v>1.5823916566448999E-2</v>
      </c>
      <c r="BA958" s="17"/>
      <c r="BB958" s="17">
        <v>2.5332305178884899E-2</v>
      </c>
      <c r="BC958" s="17">
        <v>2.48021134785117E-2</v>
      </c>
      <c r="BD958" s="17"/>
      <c r="BE958" s="17">
        <v>5.9791072645536097E-2</v>
      </c>
      <c r="BF958" s="17">
        <v>2.1460184290164299E-2</v>
      </c>
      <c r="BG958" s="17"/>
      <c r="BH958" s="17">
        <v>2.3729059693237398E-2</v>
      </c>
      <c r="BI958" s="17">
        <v>2.5020123824982698E-2</v>
      </c>
      <c r="BJ958" s="17"/>
      <c r="BK958" s="17">
        <v>2.7629552529576201E-2</v>
      </c>
      <c r="BL958" s="17">
        <v>2.4612951761753599E-2</v>
      </c>
      <c r="BM958" s="17"/>
      <c r="BN958" s="17">
        <v>6.5863189295085001E-2</v>
      </c>
      <c r="BO958" s="17">
        <v>2.3396224239828602E-2</v>
      </c>
      <c r="BP958" s="17"/>
      <c r="BQ958" s="17">
        <v>4.0923284464387998E-2</v>
      </c>
      <c r="BR958" s="17">
        <v>2.39864952685034E-2</v>
      </c>
      <c r="BS958" s="17"/>
      <c r="BT958" s="17">
        <v>2.24002293041865E-2</v>
      </c>
      <c r="BU958" s="17">
        <v>2.5168964196970501E-2</v>
      </c>
      <c r="BV958" s="17"/>
      <c r="BW958" s="17">
        <v>2.8266920692840501E-2</v>
      </c>
      <c r="BX958" s="17">
        <v>2.5218851167544401E-3</v>
      </c>
      <c r="BY958" s="17"/>
      <c r="BZ958" s="17">
        <v>2.8266920692840501E-2</v>
      </c>
      <c r="CA958" s="17">
        <v>2.5218851167544401E-3</v>
      </c>
    </row>
    <row r="959" spans="2:79" x14ac:dyDescent="0.25">
      <c r="B959" t="s">
        <v>96</v>
      </c>
      <c r="C959" s="17">
        <v>8.4651711170043803E-2</v>
      </c>
      <c r="D959" s="17">
        <v>1.39645462429201E-2</v>
      </c>
      <c r="E959" s="17">
        <v>4.2026758708257797E-2</v>
      </c>
      <c r="F959" s="17">
        <v>1.9849567982786798E-2</v>
      </c>
      <c r="G959" s="17">
        <v>8.1782903893604306E-2</v>
      </c>
      <c r="H959" s="17">
        <v>6.4014840522750402E-2</v>
      </c>
      <c r="I959" s="17">
        <v>3.7252517718880197E-2</v>
      </c>
      <c r="J959" s="17">
        <v>7.2296815964562403E-2</v>
      </c>
      <c r="K959" s="17">
        <v>5.5115049971240001E-3</v>
      </c>
      <c r="L959" s="17">
        <v>0.21364551979153901</v>
      </c>
      <c r="M959" s="17"/>
      <c r="N959" s="17">
        <v>9.1444291985805795E-2</v>
      </c>
      <c r="O959" s="17">
        <v>4.4367145808896599E-2</v>
      </c>
      <c r="P959" s="17">
        <v>4.3194357943789903E-2</v>
      </c>
      <c r="Q959" s="17">
        <v>4.7599923579351298E-2</v>
      </c>
      <c r="R959" s="17"/>
      <c r="S959" s="17">
        <v>0.110039462798179</v>
      </c>
      <c r="T959" s="17">
        <v>7.2333718423877105E-2</v>
      </c>
      <c r="U959" s="17">
        <v>8.4397231528696506E-3</v>
      </c>
      <c r="V959" s="17">
        <v>0.101205446337649</v>
      </c>
      <c r="W959" s="17">
        <v>3.8134766823191099E-2</v>
      </c>
      <c r="X959" s="17">
        <v>1.9228934421703401E-2</v>
      </c>
      <c r="Y959" s="17">
        <v>2.4463310448860399E-2</v>
      </c>
      <c r="Z959" s="17"/>
      <c r="AA959" s="17">
        <v>4.4559163970858899E-2</v>
      </c>
      <c r="AB959" s="17">
        <v>0.36649654908340801</v>
      </c>
      <c r="AC959" s="17"/>
      <c r="AD959" s="17">
        <v>4.4359661993637299E-2</v>
      </c>
      <c r="AE959" s="17">
        <v>6.6523375481234007E-2</v>
      </c>
      <c r="AF959" s="17">
        <v>4.8467739305613898E-2</v>
      </c>
      <c r="AG959" s="17"/>
      <c r="AH959" s="17">
        <v>1.281363110664E-2</v>
      </c>
      <c r="AI959" s="17">
        <v>0.10457756057010199</v>
      </c>
      <c r="AJ959" s="17"/>
      <c r="AK959" s="17">
        <v>8.4861879655306505E-2</v>
      </c>
      <c r="AL959" s="17">
        <v>8.45341026953179E-2</v>
      </c>
      <c r="AM959" s="17"/>
      <c r="AN959" s="17">
        <v>8.4912011715276903E-2</v>
      </c>
      <c r="AO959" s="17">
        <v>4.7599923579351298E-2</v>
      </c>
      <c r="AP959" s="17"/>
      <c r="AQ959" s="17">
        <v>5.1799731323814803E-2</v>
      </c>
      <c r="AR959" s="17">
        <v>0.10248924163222201</v>
      </c>
      <c r="AS959" s="17"/>
      <c r="AT959" s="17">
        <v>0.23033102347645801</v>
      </c>
      <c r="AU959" s="17">
        <v>8.0449058467256696E-2</v>
      </c>
      <c r="AV959" s="17">
        <v>4.2481174737043298E-2</v>
      </c>
      <c r="AW959" s="17">
        <v>4.49013150042731E-2</v>
      </c>
      <c r="AX959" s="17"/>
      <c r="AY959" s="17">
        <v>6.7604039185483994E-2</v>
      </c>
      <c r="AZ959" s="17">
        <v>8.9464818462454396E-2</v>
      </c>
      <c r="BA959" s="17"/>
      <c r="BB959" s="17">
        <v>6.9113881619607298E-2</v>
      </c>
      <c r="BC959" s="17">
        <v>8.7601658864289403E-2</v>
      </c>
      <c r="BD959" s="17"/>
      <c r="BE959" s="17">
        <v>8.4657622072009706E-2</v>
      </c>
      <c r="BF959" s="17">
        <v>8.4651131238414695E-2</v>
      </c>
      <c r="BG959" s="17"/>
      <c r="BH959" s="17">
        <v>0.12988373488969701</v>
      </c>
      <c r="BI959" s="17">
        <v>7.9360169799087693E-2</v>
      </c>
      <c r="BJ959" s="17"/>
      <c r="BK959" s="17">
        <v>9.2562078532242895E-2</v>
      </c>
      <c r="BL959" s="17">
        <v>8.3867911768996994E-2</v>
      </c>
      <c r="BM959" s="17"/>
      <c r="BN959" s="17">
        <v>7.5222000488152294E-2</v>
      </c>
      <c r="BO959" s="17">
        <v>8.4994278765495299E-2</v>
      </c>
      <c r="BP959" s="17"/>
      <c r="BQ959" s="17">
        <v>2.2416237348406101E-3</v>
      </c>
      <c r="BR959" s="17">
        <v>8.9268016415755602E-2</v>
      </c>
      <c r="BS959" s="17"/>
      <c r="BT959" s="17">
        <v>4.7619319634944403E-2</v>
      </c>
      <c r="BU959" s="17">
        <v>8.8885413318007603E-2</v>
      </c>
      <c r="BV959" s="17"/>
      <c r="BW959" s="17">
        <v>4.4638196671513301E-2</v>
      </c>
      <c r="BX959" s="17">
        <v>0.34923449527006201</v>
      </c>
      <c r="BY959" s="17"/>
      <c r="BZ959" s="17">
        <v>4.4638196671513301E-2</v>
      </c>
      <c r="CA959" s="17">
        <v>0.34923449527006201</v>
      </c>
    </row>
    <row r="960" spans="2:79" x14ac:dyDescent="0.25">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17"/>
      <c r="AK960" s="17"/>
      <c r="AL960" s="17"/>
      <c r="AM960" s="17"/>
      <c r="AN960" s="17"/>
      <c r="AO960" s="17"/>
      <c r="AP960" s="17"/>
      <c r="AQ960" s="17"/>
      <c r="AR960" s="17"/>
      <c r="AS960" s="17"/>
      <c r="AT960" s="17"/>
      <c r="AU960" s="17"/>
      <c r="AV960" s="17"/>
      <c r="AW960" s="17"/>
      <c r="AX960" s="17"/>
      <c r="AY960" s="17"/>
      <c r="AZ960" s="17"/>
      <c r="BA960" s="17"/>
      <c r="BB960" s="17"/>
      <c r="BC960" s="17"/>
      <c r="BD960" s="17"/>
      <c r="BE960" s="17"/>
      <c r="BF960" s="17"/>
      <c r="BG960" s="17"/>
      <c r="BH960" s="17"/>
      <c r="BI960" s="17"/>
      <c r="BJ960" s="17"/>
      <c r="BK960" s="17"/>
      <c r="BL960" s="17"/>
      <c r="BM960" s="17"/>
      <c r="BN960" s="17"/>
      <c r="BO960" s="17"/>
      <c r="BP960" s="17"/>
      <c r="BQ960" s="17"/>
      <c r="BR960" s="17"/>
      <c r="BS960" s="17"/>
      <c r="BT960" s="17"/>
      <c r="BU960" s="17"/>
      <c r="BV960" s="17"/>
      <c r="BW960" s="17"/>
      <c r="BX960" s="17"/>
      <c r="BY960" s="17"/>
      <c r="BZ960" s="17"/>
      <c r="CA960" s="17"/>
    </row>
    <row r="961" spans="2:79" x14ac:dyDescent="0.25">
      <c r="B961" s="6" t="s">
        <v>458</v>
      </c>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c r="AK961" s="17"/>
      <c r="AL961" s="17"/>
      <c r="AM961" s="17"/>
      <c r="AN961" s="17"/>
      <c r="AO961" s="17"/>
      <c r="AP961" s="17"/>
      <c r="AQ961" s="17"/>
      <c r="AR961" s="17"/>
      <c r="AS961" s="17"/>
      <c r="AT961" s="17"/>
      <c r="AU961" s="17"/>
      <c r="AV961" s="17"/>
      <c r="AW961" s="17"/>
      <c r="AX961" s="17"/>
      <c r="AY961" s="17"/>
      <c r="AZ961" s="17"/>
      <c r="BA961" s="17"/>
      <c r="BB961" s="17"/>
      <c r="BC961" s="17"/>
      <c r="BD961" s="17"/>
      <c r="BE961" s="17"/>
      <c r="BF961" s="17"/>
      <c r="BG961" s="17"/>
      <c r="BH961" s="17"/>
      <c r="BI961" s="17"/>
      <c r="BJ961" s="17"/>
      <c r="BK961" s="17"/>
      <c r="BL961" s="17"/>
      <c r="BM961" s="17"/>
      <c r="BN961" s="17"/>
      <c r="BO961" s="17"/>
      <c r="BP961" s="17"/>
      <c r="BQ961" s="17"/>
      <c r="BR961" s="17"/>
      <c r="BS961" s="17"/>
      <c r="BT961" s="17"/>
      <c r="BU961" s="17"/>
      <c r="BV961" s="17"/>
      <c r="BW961" s="17"/>
      <c r="BX961" s="17"/>
      <c r="BY961" s="17"/>
      <c r="BZ961" s="17"/>
      <c r="CA961" s="17"/>
    </row>
    <row r="962" spans="2:79" x14ac:dyDescent="0.25">
      <c r="B962" s="24" t="s">
        <v>703</v>
      </c>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c r="AD962" s="17"/>
      <c r="AE962" s="17"/>
      <c r="AF962" s="17"/>
      <c r="AG962" s="17"/>
      <c r="AH962" s="17"/>
      <c r="AI962" s="17"/>
      <c r="AJ962" s="17"/>
      <c r="AK962" s="17"/>
      <c r="AL962" s="17"/>
      <c r="AM962" s="17"/>
      <c r="AN962" s="17"/>
      <c r="AO962" s="17"/>
      <c r="AP962" s="17"/>
      <c r="AQ962" s="17"/>
      <c r="AR962" s="17"/>
      <c r="AS962" s="17"/>
      <c r="AT962" s="17"/>
      <c r="AU962" s="17"/>
      <c r="AV962" s="17"/>
      <c r="AW962" s="17"/>
      <c r="AX962" s="17"/>
      <c r="AY962" s="17"/>
      <c r="AZ962" s="17"/>
      <c r="BA962" s="17"/>
      <c r="BB962" s="17"/>
      <c r="BC962" s="17"/>
      <c r="BD962" s="17"/>
      <c r="BE962" s="17"/>
      <c r="BF962" s="17"/>
      <c r="BG962" s="17"/>
      <c r="BH962" s="17"/>
      <c r="BI962" s="17"/>
      <c r="BJ962" s="17"/>
      <c r="BK962" s="17"/>
      <c r="BL962" s="17"/>
      <c r="BM962" s="17"/>
      <c r="BN962" s="17"/>
      <c r="BO962" s="17"/>
      <c r="BP962" s="17"/>
      <c r="BQ962" s="17"/>
      <c r="BR962" s="17"/>
      <c r="BS962" s="17"/>
      <c r="BT962" s="17"/>
      <c r="BU962" s="17"/>
      <c r="BV962" s="17"/>
      <c r="BW962" s="17"/>
      <c r="BX962" s="17"/>
      <c r="BY962" s="17"/>
      <c r="BZ962" s="17"/>
      <c r="CA962" s="17"/>
    </row>
    <row r="963" spans="2:79" x14ac:dyDescent="0.25">
      <c r="B963" t="s">
        <v>448</v>
      </c>
      <c r="C963" s="17">
        <v>0.47746367711774901</v>
      </c>
      <c r="D963" s="17">
        <v>0.48964467783532001</v>
      </c>
      <c r="E963" s="17">
        <v>0.54177701492278596</v>
      </c>
      <c r="F963" s="17">
        <v>0.424473415744407</v>
      </c>
      <c r="G963" s="17">
        <v>0.40328667605003599</v>
      </c>
      <c r="H963" s="17">
        <v>0.37467268826080902</v>
      </c>
      <c r="I963" s="17">
        <v>0.64810955298409301</v>
      </c>
      <c r="J963" s="17">
        <v>0.46961528563982402</v>
      </c>
      <c r="K963" s="17">
        <v>0.44696760009307701</v>
      </c>
      <c r="L963" s="17">
        <v>0.41271673289404198</v>
      </c>
      <c r="M963" s="17"/>
      <c r="N963" s="17">
        <v>0.479606736378553</v>
      </c>
      <c r="O963" s="17">
        <v>0.48308326315920103</v>
      </c>
      <c r="P963" s="17">
        <v>0.37868269501023699</v>
      </c>
      <c r="Q963" s="17">
        <v>0.48501087095342099</v>
      </c>
      <c r="R963" s="17"/>
      <c r="S963" s="17">
        <v>0.42050199614031097</v>
      </c>
      <c r="T963" s="17">
        <v>0.486823565033145</v>
      </c>
      <c r="U963" s="17">
        <v>0.48445588950893498</v>
      </c>
      <c r="V963" s="17">
        <v>0.48893449747103501</v>
      </c>
      <c r="W963" s="17">
        <v>0.57050494418453401</v>
      </c>
      <c r="X963" s="17">
        <v>0.53328534122388604</v>
      </c>
      <c r="Y963" s="17">
        <v>0.42537260492528101</v>
      </c>
      <c r="Z963" s="17"/>
      <c r="AA963" s="17">
        <v>0.49509692315902198</v>
      </c>
      <c r="AB963" s="17">
        <v>0.35350449468670703</v>
      </c>
      <c r="AC963" s="17"/>
      <c r="AD963" s="17">
        <v>0.45198422528126703</v>
      </c>
      <c r="AE963" s="17">
        <v>0.60069167682894997</v>
      </c>
      <c r="AF963" s="17">
        <v>0.49149919819119597</v>
      </c>
      <c r="AG963" s="17"/>
      <c r="AH963" s="17">
        <v>0.50126672929771499</v>
      </c>
      <c r="AI963" s="17">
        <v>0.47086138439805097</v>
      </c>
      <c r="AJ963" s="17"/>
      <c r="AK963" s="17">
        <v>0.48976695063419801</v>
      </c>
      <c r="AL963" s="17">
        <v>0.47057887119359898</v>
      </c>
      <c r="AM963" s="17"/>
      <c r="AN963" s="17">
        <v>0.47741065569022401</v>
      </c>
      <c r="AO963" s="17">
        <v>0.48501087095342099</v>
      </c>
      <c r="AP963" s="17"/>
      <c r="AQ963" s="17">
        <v>0.46276387189759399</v>
      </c>
      <c r="AR963" s="17">
        <v>0.48544518156983801</v>
      </c>
      <c r="AS963" s="17"/>
      <c r="AT963" s="17">
        <v>0.25121449872995999</v>
      </c>
      <c r="AU963" s="17">
        <v>0.50352014366783604</v>
      </c>
      <c r="AV963" s="17">
        <v>0.525340676167661</v>
      </c>
      <c r="AW963" s="17">
        <v>0.532242940469704</v>
      </c>
      <c r="AX963" s="17"/>
      <c r="AY963" s="17">
        <v>0.53381992418838897</v>
      </c>
      <c r="AZ963" s="17">
        <v>0.46155249206009102</v>
      </c>
      <c r="BA963" s="17"/>
      <c r="BB963" s="17">
        <v>0.43116979411655798</v>
      </c>
      <c r="BC963" s="17">
        <v>0.48627056278424102</v>
      </c>
      <c r="BD963" s="17"/>
      <c r="BE963" s="17">
        <v>0.59539585462230604</v>
      </c>
      <c r="BF963" s="17">
        <v>0.46589309106875998</v>
      </c>
      <c r="BG963" s="17"/>
      <c r="BH963" s="17">
        <v>0.38272655920668902</v>
      </c>
      <c r="BI963" s="17">
        <v>0.48854665191230201</v>
      </c>
      <c r="BJ963" s="17"/>
      <c r="BK963" s="17">
        <v>0.36330036905238</v>
      </c>
      <c r="BL963" s="17">
        <v>0.48877555789218302</v>
      </c>
      <c r="BM963" s="17"/>
      <c r="BN963" s="17">
        <v>0.444659839007291</v>
      </c>
      <c r="BO963" s="17">
        <v>0.47865539257140099</v>
      </c>
      <c r="BP963" s="17"/>
      <c r="BQ963" s="17">
        <v>0.52736677759303197</v>
      </c>
      <c r="BR963" s="17">
        <v>0.47466829184792497</v>
      </c>
      <c r="BS963" s="17"/>
      <c r="BT963" s="17">
        <v>0.53737945539630205</v>
      </c>
      <c r="BU963" s="17">
        <v>0.47061384785532101</v>
      </c>
      <c r="BV963" s="17"/>
      <c r="BW963" s="17">
        <v>0.495199152647611</v>
      </c>
      <c r="BX963" s="17">
        <v>0.360190761908042</v>
      </c>
      <c r="BY963" s="17"/>
      <c r="BZ963" s="17">
        <v>0.495199152647611</v>
      </c>
      <c r="CA963" s="17">
        <v>0.360190761908042</v>
      </c>
    </row>
    <row r="964" spans="2:79" x14ac:dyDescent="0.25">
      <c r="B964" t="s">
        <v>449</v>
      </c>
      <c r="C964" s="17">
        <v>0.40486617911387601</v>
      </c>
      <c r="D964" s="17">
        <v>0.48085713949248499</v>
      </c>
      <c r="E964" s="17">
        <v>0.46548636930818199</v>
      </c>
      <c r="F964" s="17">
        <v>0.38741428207672601</v>
      </c>
      <c r="G964" s="17">
        <v>0.35374685207836598</v>
      </c>
      <c r="H964" s="17">
        <v>0.44717243135274898</v>
      </c>
      <c r="I964" s="17">
        <v>0.53678514046728698</v>
      </c>
      <c r="J964" s="17">
        <v>0.33119820362698599</v>
      </c>
      <c r="K964" s="17">
        <v>0.552251817560518</v>
      </c>
      <c r="L964" s="17">
        <v>0.262121787599358</v>
      </c>
      <c r="M964" s="17"/>
      <c r="N964" s="17">
        <v>0.40097643045959902</v>
      </c>
      <c r="O964" s="17">
        <v>0.42256678790312702</v>
      </c>
      <c r="P964" s="17">
        <v>0.44803011399637499</v>
      </c>
      <c r="Q964" s="17">
        <v>0.44116147388237498</v>
      </c>
      <c r="R964" s="17"/>
      <c r="S964" s="17">
        <v>0.39620278342743298</v>
      </c>
      <c r="T964" s="17">
        <v>0.267632715901166</v>
      </c>
      <c r="U964" s="17">
        <v>0.604625824600869</v>
      </c>
      <c r="V964" s="17">
        <v>0.46633249227294499</v>
      </c>
      <c r="W964" s="17">
        <v>0.39150589640932199</v>
      </c>
      <c r="X964" s="17">
        <v>0.43172319500505901</v>
      </c>
      <c r="Y964" s="17">
        <v>0.31408067898611303</v>
      </c>
      <c r="Z964" s="17"/>
      <c r="AA964" s="17">
        <v>0.44109671334523898</v>
      </c>
      <c r="AB964" s="17">
        <v>0.15017073666115799</v>
      </c>
      <c r="AC964" s="17"/>
      <c r="AD964" s="17">
        <v>0.44664986474866097</v>
      </c>
      <c r="AE964" s="17">
        <v>0.44602702439397801</v>
      </c>
      <c r="AF964" s="17">
        <v>0.276461446625348</v>
      </c>
      <c r="AG964" s="17"/>
      <c r="AH964" s="17">
        <v>0.493692076353904</v>
      </c>
      <c r="AI964" s="17">
        <v>0.38022839021879901</v>
      </c>
      <c r="AJ964" s="17"/>
      <c r="AK964" s="17">
        <v>0.41687167452831497</v>
      </c>
      <c r="AL964" s="17">
        <v>0.39814800725163402</v>
      </c>
      <c r="AM964" s="17"/>
      <c r="AN964" s="17">
        <v>0.40461119317036398</v>
      </c>
      <c r="AO964" s="17">
        <v>0.44116147388237498</v>
      </c>
      <c r="AP964" s="17"/>
      <c r="AQ964" s="17">
        <v>0.40721024642513598</v>
      </c>
      <c r="AR964" s="17">
        <v>0.40359342866578501</v>
      </c>
      <c r="AS964" s="17"/>
      <c r="AT964" s="17">
        <v>0.19563848099724801</v>
      </c>
      <c r="AU964" s="17">
        <v>0.43331175243683701</v>
      </c>
      <c r="AV964" s="17">
        <v>0.437586397447774</v>
      </c>
      <c r="AW964" s="17">
        <v>0.48817179814825201</v>
      </c>
      <c r="AX964" s="17"/>
      <c r="AY964" s="17">
        <v>0.439815646867038</v>
      </c>
      <c r="AZ964" s="17">
        <v>0.39499881785417101</v>
      </c>
      <c r="BA964" s="17"/>
      <c r="BB964" s="17">
        <v>0.50733606241522999</v>
      </c>
      <c r="BC964" s="17">
        <v>0.38540877271878499</v>
      </c>
      <c r="BD964" s="17"/>
      <c r="BE964" s="17">
        <v>0.40991622711329201</v>
      </c>
      <c r="BF964" s="17">
        <v>0.40437070776614797</v>
      </c>
      <c r="BG964" s="17"/>
      <c r="BH964" s="17">
        <v>0.42226644521022</v>
      </c>
      <c r="BI964" s="17">
        <v>0.40283058087301199</v>
      </c>
      <c r="BJ964" s="17"/>
      <c r="BK964" s="17">
        <v>0.49076428238563902</v>
      </c>
      <c r="BL964" s="17">
        <v>0.39635495848243002</v>
      </c>
      <c r="BM964" s="17"/>
      <c r="BN964" s="17">
        <v>0.30289362728764702</v>
      </c>
      <c r="BO964" s="17">
        <v>0.40857069275799501</v>
      </c>
      <c r="BP964" s="17"/>
      <c r="BQ964" s="17">
        <v>0.49640521713666103</v>
      </c>
      <c r="BR964" s="17">
        <v>0.39973850415849899</v>
      </c>
      <c r="BS964" s="17"/>
      <c r="BT964" s="17">
        <v>0.31462253891491199</v>
      </c>
      <c r="BU964" s="17">
        <v>0.41518321988582602</v>
      </c>
      <c r="BV964" s="17"/>
      <c r="BW964" s="17">
        <v>0.44106835393292898</v>
      </c>
      <c r="BX964" s="17">
        <v>0.16548525184110699</v>
      </c>
      <c r="BY964" s="17"/>
      <c r="BZ964" s="17">
        <v>0.44106835393292898</v>
      </c>
      <c r="CA964" s="17">
        <v>0.16548525184110699</v>
      </c>
    </row>
    <row r="965" spans="2:79" x14ac:dyDescent="0.25">
      <c r="B965" t="s">
        <v>450</v>
      </c>
      <c r="C965" s="17">
        <v>0.34247252578294701</v>
      </c>
      <c r="D965" s="17">
        <v>0.39261383442749997</v>
      </c>
      <c r="E965" s="17">
        <v>0.32267139307529502</v>
      </c>
      <c r="F965" s="17">
        <v>0.449380204054944</v>
      </c>
      <c r="G965" s="17">
        <v>0.33970140655277498</v>
      </c>
      <c r="H965" s="17">
        <v>9.8133155818238504E-2</v>
      </c>
      <c r="I965" s="17">
        <v>0.418327354987168</v>
      </c>
      <c r="J965" s="17">
        <v>0.32238063529287603</v>
      </c>
      <c r="K965" s="17">
        <v>0.30054543706950398</v>
      </c>
      <c r="L965" s="17">
        <v>0.33548487203544203</v>
      </c>
      <c r="M965" s="17"/>
      <c r="N965" s="17">
        <v>0.33789396236768898</v>
      </c>
      <c r="O965" s="17">
        <v>0.37097079699689101</v>
      </c>
      <c r="P965" s="17">
        <v>0.35881794941192602</v>
      </c>
      <c r="Q965" s="17">
        <v>0.38824672298997898</v>
      </c>
      <c r="R965" s="17"/>
      <c r="S965" s="17">
        <v>0.25638540941562399</v>
      </c>
      <c r="T965" s="17">
        <v>0.40141103416963497</v>
      </c>
      <c r="U965" s="17">
        <v>0.48274792445486497</v>
      </c>
      <c r="V965" s="17">
        <v>0.339045789521287</v>
      </c>
      <c r="W965" s="17">
        <v>0.53851490666795399</v>
      </c>
      <c r="X965" s="17">
        <v>0.337173705815562</v>
      </c>
      <c r="Y965" s="17">
        <v>0.276356839653777</v>
      </c>
      <c r="Z965" s="17"/>
      <c r="AA965" s="17">
        <v>0.36342208922859398</v>
      </c>
      <c r="AB965" s="17">
        <v>0.195200109182433</v>
      </c>
      <c r="AC965" s="17"/>
      <c r="AD965" s="17">
        <v>0.33582378216172998</v>
      </c>
      <c r="AE965" s="17">
        <v>0.36022396737638501</v>
      </c>
      <c r="AF965" s="17">
        <v>0.36908911171026798</v>
      </c>
      <c r="AG965" s="17"/>
      <c r="AH965" s="17">
        <v>0.41260081221626199</v>
      </c>
      <c r="AI965" s="17">
        <v>0.32302092472510902</v>
      </c>
      <c r="AJ965" s="17"/>
      <c r="AK965" s="17">
        <v>0.36079628637382999</v>
      </c>
      <c r="AL965" s="17">
        <v>0.33221870713052498</v>
      </c>
      <c r="AM965" s="17"/>
      <c r="AN965" s="17">
        <v>0.34215094754704101</v>
      </c>
      <c r="AO965" s="17">
        <v>0.38824672298997898</v>
      </c>
      <c r="AP965" s="17"/>
      <c r="AQ965" s="17">
        <v>0.39232112073589398</v>
      </c>
      <c r="AR965" s="17">
        <v>0.31540639962763001</v>
      </c>
      <c r="AS965" s="17"/>
      <c r="AT965" s="17">
        <v>0.14739416284564699</v>
      </c>
      <c r="AU965" s="17">
        <v>0.316844222084809</v>
      </c>
      <c r="AV965" s="17">
        <v>0.41801084148144901</v>
      </c>
      <c r="AW965" s="17">
        <v>0.47107021573024899</v>
      </c>
      <c r="AX965" s="17"/>
      <c r="AY965" s="17">
        <v>0.3434722017688</v>
      </c>
      <c r="AZ965" s="17">
        <v>0.34219028502996301</v>
      </c>
      <c r="BA965" s="17"/>
      <c r="BB965" s="17">
        <v>0.47893888931409301</v>
      </c>
      <c r="BC965" s="17">
        <v>0.31664902740399897</v>
      </c>
      <c r="BD965" s="17"/>
      <c r="BE965" s="17">
        <v>0.322567376647108</v>
      </c>
      <c r="BF965" s="17">
        <v>0.34442546386793499</v>
      </c>
      <c r="BG965" s="17"/>
      <c r="BH965" s="17">
        <v>0.27425481212025798</v>
      </c>
      <c r="BI965" s="17">
        <v>0.35045308522719099</v>
      </c>
      <c r="BJ965" s="17"/>
      <c r="BK965" s="17">
        <v>0.43200126467741501</v>
      </c>
      <c r="BL965" s="17">
        <v>0.33360156332205099</v>
      </c>
      <c r="BM965" s="17"/>
      <c r="BN965" s="17">
        <v>0.64298743827177995</v>
      </c>
      <c r="BO965" s="17">
        <v>0.33155525860037099</v>
      </c>
      <c r="BP965" s="17"/>
      <c r="BQ965" s="17">
        <v>0.42194634852256202</v>
      </c>
      <c r="BR965" s="17">
        <v>0.338020699116726</v>
      </c>
      <c r="BS965" s="17"/>
      <c r="BT965" s="17">
        <v>0.43202624715420501</v>
      </c>
      <c r="BU965" s="17">
        <v>0.33223435949632502</v>
      </c>
      <c r="BV965" s="17"/>
      <c r="BW965" s="17">
        <v>0.36323271686292102</v>
      </c>
      <c r="BX965" s="17">
        <v>0.20519917643520399</v>
      </c>
      <c r="BY965" s="17"/>
      <c r="BZ965" s="17">
        <v>0.36323271686292102</v>
      </c>
      <c r="CA965" s="17">
        <v>0.20519917643520399</v>
      </c>
    </row>
    <row r="966" spans="2:79" x14ac:dyDescent="0.25">
      <c r="B966" t="s">
        <v>451</v>
      </c>
      <c r="C966" s="17">
        <v>0.28098973279050998</v>
      </c>
      <c r="D966" s="17">
        <v>0.34973093428134899</v>
      </c>
      <c r="E966" s="17">
        <v>0.36502922450389702</v>
      </c>
      <c r="F966" s="17">
        <v>0.356385946333935</v>
      </c>
      <c r="G966" s="17">
        <v>0.30410539125623998</v>
      </c>
      <c r="H966" s="17">
        <v>0.26089889457209098</v>
      </c>
      <c r="I966" s="17">
        <v>0.36487082920203101</v>
      </c>
      <c r="J966" s="17">
        <v>0.17178070732315501</v>
      </c>
      <c r="K966" s="17">
        <v>0.37460324800864198</v>
      </c>
      <c r="L966" s="17">
        <v>0.134504278936875</v>
      </c>
      <c r="M966" s="17"/>
      <c r="N966" s="17">
        <v>0.27394352713320902</v>
      </c>
      <c r="O966" s="17">
        <v>0.31344625755438299</v>
      </c>
      <c r="P966" s="17">
        <v>0.34583801266210201</v>
      </c>
      <c r="Q966" s="17">
        <v>0.38914278563437099</v>
      </c>
      <c r="R966" s="17"/>
      <c r="S966" s="17">
        <v>0.245118847863873</v>
      </c>
      <c r="T966" s="17">
        <v>0.37261644127814703</v>
      </c>
      <c r="U966" s="17">
        <v>0.40688311233595498</v>
      </c>
      <c r="V966" s="17">
        <v>0.25416538826498902</v>
      </c>
      <c r="W966" s="17">
        <v>0.30753293984629498</v>
      </c>
      <c r="X966" s="17">
        <v>0.230690154645256</v>
      </c>
      <c r="Y966" s="17">
        <v>0.30496746850256701</v>
      </c>
      <c r="Z966" s="17"/>
      <c r="AA966" s="17">
        <v>0.30801394093228701</v>
      </c>
      <c r="AB966" s="17">
        <v>9.1013438053843002E-2</v>
      </c>
      <c r="AC966" s="17"/>
      <c r="AD966" s="17">
        <v>0.29730919291292301</v>
      </c>
      <c r="AE966" s="17">
        <v>0.372819338323023</v>
      </c>
      <c r="AF966" s="17">
        <v>0.126408044002426</v>
      </c>
      <c r="AG966" s="17"/>
      <c r="AH966" s="17">
        <v>0.44424762140686902</v>
      </c>
      <c r="AI966" s="17">
        <v>0.23570661694067399</v>
      </c>
      <c r="AJ966" s="17"/>
      <c r="AK966" s="17">
        <v>0.24938820877576701</v>
      </c>
      <c r="AL966" s="17">
        <v>0.298673673528557</v>
      </c>
      <c r="AM966" s="17"/>
      <c r="AN966" s="17">
        <v>0.28022992333314001</v>
      </c>
      <c r="AO966" s="17">
        <v>0.38914278563437099</v>
      </c>
      <c r="AP966" s="17"/>
      <c r="AQ966" s="17">
        <v>0.36434481198236102</v>
      </c>
      <c r="AR966" s="17">
        <v>0.23573070209520999</v>
      </c>
      <c r="AS966" s="17"/>
      <c r="AT966" s="17">
        <v>7.4438266813309006E-2</v>
      </c>
      <c r="AU966" s="17">
        <v>0.200036164900011</v>
      </c>
      <c r="AV966" s="17">
        <v>0.40126545434191802</v>
      </c>
      <c r="AW966" s="17">
        <v>0.49700683792665101</v>
      </c>
      <c r="AX966" s="17"/>
      <c r="AY966" s="17">
        <v>0.28415904787785301</v>
      </c>
      <c r="AZ966" s="17">
        <v>0.28009493298601801</v>
      </c>
      <c r="BA966" s="17"/>
      <c r="BB966" s="17">
        <v>0.43682428707548498</v>
      </c>
      <c r="BC966" s="17">
        <v>0.251492534902021</v>
      </c>
      <c r="BD966" s="17"/>
      <c r="BE966" s="17">
        <v>0.33968626511225097</v>
      </c>
      <c r="BF966" s="17">
        <v>0.27523088654195599</v>
      </c>
      <c r="BG966" s="17"/>
      <c r="BH966" s="17">
        <v>0.28652959193307298</v>
      </c>
      <c r="BI966" s="17">
        <v>0.28034164341861301</v>
      </c>
      <c r="BJ966" s="17"/>
      <c r="BK966" s="17">
        <v>0.30798978614926498</v>
      </c>
      <c r="BL966" s="17">
        <v>0.278314430281558</v>
      </c>
      <c r="BM966" s="17"/>
      <c r="BN966" s="17">
        <v>0.56136724611799205</v>
      </c>
      <c r="BO966" s="17">
        <v>0.27080402786281899</v>
      </c>
      <c r="BP966" s="17"/>
      <c r="BQ966" s="17">
        <v>0.46011114355843302</v>
      </c>
      <c r="BR966" s="17">
        <v>0.27095602048802803</v>
      </c>
      <c r="BS966" s="17"/>
      <c r="BT966" s="17">
        <v>0.34666748516901602</v>
      </c>
      <c r="BU966" s="17">
        <v>0.27348116988674098</v>
      </c>
      <c r="BV966" s="17"/>
      <c r="BW966" s="17">
        <v>0.30734349435299202</v>
      </c>
      <c r="BX966" s="17">
        <v>0.10672981853165101</v>
      </c>
      <c r="BY966" s="17"/>
      <c r="BZ966" s="17">
        <v>0.30734349435299202</v>
      </c>
      <c r="CA966" s="17">
        <v>0.10672981853165101</v>
      </c>
    </row>
    <row r="967" spans="2:79" x14ac:dyDescent="0.25">
      <c r="B967" t="s">
        <v>452</v>
      </c>
      <c r="C967" s="17">
        <v>0.26043828923439599</v>
      </c>
      <c r="D967" s="17">
        <v>0.45898137202162198</v>
      </c>
      <c r="E967" s="17">
        <v>0.22042327226307901</v>
      </c>
      <c r="F967" s="17">
        <v>0.259005535523193</v>
      </c>
      <c r="G967" s="17">
        <v>0.15794512502210201</v>
      </c>
      <c r="H967" s="17">
        <v>0.22393647269352501</v>
      </c>
      <c r="I967" s="17">
        <v>0.28711552691220898</v>
      </c>
      <c r="J967" s="17">
        <v>0.268282421129934</v>
      </c>
      <c r="K967" s="17">
        <v>0.38169257254679301</v>
      </c>
      <c r="L967" s="17">
        <v>0.22823138228016299</v>
      </c>
      <c r="M967" s="17"/>
      <c r="N967" s="17">
        <v>0.250630823175161</v>
      </c>
      <c r="O967" s="17">
        <v>0.30700720738031401</v>
      </c>
      <c r="P967" s="17">
        <v>0.359486369653648</v>
      </c>
      <c r="Q967" s="17">
        <v>0.35660180409951803</v>
      </c>
      <c r="R967" s="17"/>
      <c r="S967" s="17">
        <v>0.27959871585650498</v>
      </c>
      <c r="T967" s="17">
        <v>0.25282688014682497</v>
      </c>
      <c r="U967" s="17">
        <v>0.31248118551080001</v>
      </c>
      <c r="V967" s="17">
        <v>0.224525027394921</v>
      </c>
      <c r="W967" s="17">
        <v>0.129682175935419</v>
      </c>
      <c r="X967" s="17">
        <v>0.43724332138724897</v>
      </c>
      <c r="Y967" s="17">
        <v>0.27115592297902402</v>
      </c>
      <c r="Z967" s="17"/>
      <c r="AA967" s="17">
        <v>0.27036802821336098</v>
      </c>
      <c r="AB967" s="17">
        <v>0.19063365299752699</v>
      </c>
      <c r="AC967" s="17"/>
      <c r="AD967" s="17">
        <v>0.241679502990993</v>
      </c>
      <c r="AE967" s="17">
        <v>0.31936993851565698</v>
      </c>
      <c r="AF967" s="17">
        <v>0.27093604371581198</v>
      </c>
      <c r="AG967" s="17"/>
      <c r="AH967" s="17">
        <v>0.39547687981000401</v>
      </c>
      <c r="AI967" s="17">
        <v>0.222982407665306</v>
      </c>
      <c r="AJ967" s="17"/>
      <c r="AK967" s="17">
        <v>0.182635717800263</v>
      </c>
      <c r="AL967" s="17">
        <v>0.30397593830052799</v>
      </c>
      <c r="AM967" s="17"/>
      <c r="AN967" s="17">
        <v>0.25976271007941798</v>
      </c>
      <c r="AO967" s="17">
        <v>0.35660180409951803</v>
      </c>
      <c r="AP967" s="17"/>
      <c r="AQ967" s="17">
        <v>0.33293332047673102</v>
      </c>
      <c r="AR967" s="17">
        <v>0.22107590273000599</v>
      </c>
      <c r="AS967" s="17"/>
      <c r="AT967" s="17">
        <v>0.12815917472136701</v>
      </c>
      <c r="AU967" s="17">
        <v>0.167444491163456</v>
      </c>
      <c r="AV967" s="17">
        <v>0.34869157764629999</v>
      </c>
      <c r="AW967" s="17">
        <v>0.58036632528399201</v>
      </c>
      <c r="AX967" s="17"/>
      <c r="AY967" s="17">
        <v>0.40011804817391899</v>
      </c>
      <c r="AZ967" s="17">
        <v>0.22100219104087801</v>
      </c>
      <c r="BA967" s="17"/>
      <c r="BB967" s="17">
        <v>0.36308754827103501</v>
      </c>
      <c r="BC967" s="17">
        <v>0.24101421654307101</v>
      </c>
      <c r="BD967" s="17"/>
      <c r="BE967" s="17">
        <v>0.34350879794628703</v>
      </c>
      <c r="BF967" s="17">
        <v>0.252288058402381</v>
      </c>
      <c r="BG967" s="17"/>
      <c r="BH967" s="17">
        <v>0.318204660916173</v>
      </c>
      <c r="BI967" s="17">
        <v>0.253680396916804</v>
      </c>
      <c r="BJ967" s="17"/>
      <c r="BK967" s="17">
        <v>0.31384306637196302</v>
      </c>
      <c r="BL967" s="17">
        <v>0.25514667249691098</v>
      </c>
      <c r="BM967" s="17"/>
      <c r="BN967" s="17">
        <v>0.31843289374235101</v>
      </c>
      <c r="BO967" s="17">
        <v>0.258331430086151</v>
      </c>
      <c r="BP967" s="17"/>
      <c r="BQ967" s="17">
        <v>0.42890763297151902</v>
      </c>
      <c r="BR967" s="17">
        <v>0.25100126593495098</v>
      </c>
      <c r="BS967" s="17"/>
      <c r="BT967" s="17">
        <v>0.22570514946314399</v>
      </c>
      <c r="BU967" s="17">
        <v>0.26440913103962199</v>
      </c>
      <c r="BV967" s="17"/>
      <c r="BW967" s="17">
        <v>0.26966290146968303</v>
      </c>
      <c r="BX967" s="17">
        <v>0.19944205788498001</v>
      </c>
      <c r="BY967" s="17"/>
      <c r="BZ967" s="17">
        <v>0.26966290146968303</v>
      </c>
      <c r="CA967" s="17">
        <v>0.19944205788498001</v>
      </c>
    </row>
    <row r="968" spans="2:79" x14ac:dyDescent="0.25">
      <c r="B968" t="s">
        <v>453</v>
      </c>
      <c r="C968" s="17">
        <v>0.242984905426262</v>
      </c>
      <c r="D968" s="17">
        <v>0.36141165181664198</v>
      </c>
      <c r="E968" s="17">
        <v>0.242816665993702</v>
      </c>
      <c r="F968" s="17">
        <v>0.20959963089498099</v>
      </c>
      <c r="G968" s="17">
        <v>0.201523060338273</v>
      </c>
      <c r="H968" s="17">
        <v>0.24016832589968901</v>
      </c>
      <c r="I968" s="17">
        <v>0.31138928068589899</v>
      </c>
      <c r="J968" s="17">
        <v>7.4969284274280804E-2</v>
      </c>
      <c r="K968" s="17">
        <v>0.23018263687167101</v>
      </c>
      <c r="L968" s="17">
        <v>0.230580485963683</v>
      </c>
      <c r="M968" s="17"/>
      <c r="N968" s="17">
        <v>0.24424868593240801</v>
      </c>
      <c r="O968" s="17">
        <v>0.22535605733584901</v>
      </c>
      <c r="P968" s="17">
        <v>0.27190407013995999</v>
      </c>
      <c r="Q968" s="17">
        <v>0.26467848309605402</v>
      </c>
      <c r="R968" s="17"/>
      <c r="S968" s="17">
        <v>0.30202806775223601</v>
      </c>
      <c r="T968" s="17">
        <v>0.29336715186660101</v>
      </c>
      <c r="U968" s="17">
        <v>0.30967617243696899</v>
      </c>
      <c r="V968" s="17">
        <v>0.230500636653719</v>
      </c>
      <c r="W968" s="17">
        <v>0.19052457531491401</v>
      </c>
      <c r="X968" s="17">
        <v>0.21517656637697799</v>
      </c>
      <c r="Y968" s="17">
        <v>0.23458512777944901</v>
      </c>
      <c r="Z968" s="17"/>
      <c r="AA968" s="17">
        <v>0.24868921380516701</v>
      </c>
      <c r="AB968" s="17">
        <v>0.20288443831268499</v>
      </c>
      <c r="AC968" s="17"/>
      <c r="AD968" s="17">
        <v>0.24516159358912401</v>
      </c>
      <c r="AE968" s="17">
        <v>0.245593147127042</v>
      </c>
      <c r="AF968" s="17">
        <v>0.31454039892617403</v>
      </c>
      <c r="AG968" s="17"/>
      <c r="AH968" s="17">
        <v>0.37864826631257598</v>
      </c>
      <c r="AI968" s="17">
        <v>0.205355730262608</v>
      </c>
      <c r="AJ968" s="17"/>
      <c r="AK968" s="17">
        <v>0.251084251951252</v>
      </c>
      <c r="AL968" s="17">
        <v>0.23845258084919299</v>
      </c>
      <c r="AM968" s="17"/>
      <c r="AN968" s="17">
        <v>0.24283250117095601</v>
      </c>
      <c r="AO968" s="17">
        <v>0.26467848309605402</v>
      </c>
      <c r="AP968" s="17"/>
      <c r="AQ968" s="17">
        <v>0.26040336379679302</v>
      </c>
      <c r="AR968" s="17">
        <v>0.233527262896258</v>
      </c>
      <c r="AS968" s="17"/>
      <c r="AT968" s="17">
        <v>0.111111290971468</v>
      </c>
      <c r="AU968" s="17">
        <v>0.18430387806065399</v>
      </c>
      <c r="AV968" s="17">
        <v>0.32202332202625</v>
      </c>
      <c r="AW968" s="17">
        <v>0.40873144811093198</v>
      </c>
      <c r="AX968" s="17"/>
      <c r="AY968" s="17">
        <v>0.225492485320509</v>
      </c>
      <c r="AZ968" s="17">
        <v>0.24792357944868301</v>
      </c>
      <c r="BA968" s="17"/>
      <c r="BB968" s="17">
        <v>0.53420604166052099</v>
      </c>
      <c r="BC968" s="17">
        <v>0.18783881502067801</v>
      </c>
      <c r="BD968" s="17"/>
      <c r="BE968" s="17">
        <v>0.229250338361803</v>
      </c>
      <c r="BF968" s="17">
        <v>0.24433243409424399</v>
      </c>
      <c r="BG968" s="17"/>
      <c r="BH968" s="17">
        <v>0.39346384507591398</v>
      </c>
      <c r="BI968" s="17">
        <v>0.22538088356005101</v>
      </c>
      <c r="BJ968" s="17"/>
      <c r="BK968" s="17">
        <v>0.42766822556092299</v>
      </c>
      <c r="BL968" s="17">
        <v>0.22468554345267899</v>
      </c>
      <c r="BM968" s="17"/>
      <c r="BN968" s="17">
        <v>0.60147471609053205</v>
      </c>
      <c r="BO968" s="17">
        <v>0.22996149499767499</v>
      </c>
      <c r="BP968" s="17"/>
      <c r="BQ968" s="17">
        <v>0.48879307047365</v>
      </c>
      <c r="BR968" s="17">
        <v>0.229215650265123</v>
      </c>
      <c r="BS968" s="17"/>
      <c r="BT968" s="17">
        <v>0.34257642185338699</v>
      </c>
      <c r="BU968" s="17">
        <v>0.231599175271166</v>
      </c>
      <c r="BV968" s="17"/>
      <c r="BW968" s="17">
        <v>0.248529742530578</v>
      </c>
      <c r="BX968" s="17">
        <v>0.20632058196387401</v>
      </c>
      <c r="BY968" s="17"/>
      <c r="BZ968" s="17">
        <v>0.248529742530578</v>
      </c>
      <c r="CA968" s="17">
        <v>0.20632058196387401</v>
      </c>
    </row>
    <row r="969" spans="2:79" x14ac:dyDescent="0.25">
      <c r="B969" t="s">
        <v>454</v>
      </c>
      <c r="C969" s="17">
        <v>0.18855514050083799</v>
      </c>
      <c r="D969" s="17">
        <v>0.176520283189082</v>
      </c>
      <c r="E969" s="17">
        <v>0.240612945996551</v>
      </c>
      <c r="F969" s="17">
        <v>0.16798673404373801</v>
      </c>
      <c r="G969" s="17">
        <v>0.14790461816685399</v>
      </c>
      <c r="H969" s="17">
        <v>0.32070251350596701</v>
      </c>
      <c r="I969" s="17">
        <v>0.16833478759766601</v>
      </c>
      <c r="J969" s="17">
        <v>0.19358743146573101</v>
      </c>
      <c r="K969" s="17">
        <v>0.23968433738480299</v>
      </c>
      <c r="L969" s="17">
        <v>0.143993313296474</v>
      </c>
      <c r="M969" s="17"/>
      <c r="N969" s="17">
        <v>0.190657866948857</v>
      </c>
      <c r="O969" s="17">
        <v>0.16072348349080101</v>
      </c>
      <c r="P969" s="17">
        <v>0.2258040886679</v>
      </c>
      <c r="Q969" s="17">
        <v>0.24029001503394301</v>
      </c>
      <c r="R969" s="17"/>
      <c r="S969" s="17">
        <v>0.255829480064722</v>
      </c>
      <c r="T969" s="17">
        <v>0.16217192262084501</v>
      </c>
      <c r="U969" s="17">
        <v>0.191311452507435</v>
      </c>
      <c r="V969" s="17">
        <v>0.18982190642939101</v>
      </c>
      <c r="W969" s="17">
        <v>0.12741852519122299</v>
      </c>
      <c r="X969" s="17">
        <v>0.25646665067539798</v>
      </c>
      <c r="Y969" s="17">
        <v>0.10481105439318</v>
      </c>
      <c r="Z969" s="17"/>
      <c r="AA969" s="17">
        <v>0.19624696577277101</v>
      </c>
      <c r="AB969" s="17">
        <v>0.13448271561210401</v>
      </c>
      <c r="AC969" s="17"/>
      <c r="AD969" s="17">
        <v>0.208980278207202</v>
      </c>
      <c r="AE969" s="17">
        <v>0.19189294280022501</v>
      </c>
      <c r="AF969" s="17">
        <v>0.17649923885170499</v>
      </c>
      <c r="AG969" s="17"/>
      <c r="AH969" s="17">
        <v>0.27473935608954703</v>
      </c>
      <c r="AI969" s="17">
        <v>0.16465007929977199</v>
      </c>
      <c r="AJ969" s="17"/>
      <c r="AK969" s="17">
        <v>0.184816630840625</v>
      </c>
      <c r="AL969" s="17">
        <v>0.190647178316766</v>
      </c>
      <c r="AM969" s="17"/>
      <c r="AN969" s="17">
        <v>0.188191686618469</v>
      </c>
      <c r="AO969" s="17">
        <v>0.24029001503394301</v>
      </c>
      <c r="AP969" s="17"/>
      <c r="AQ969" s="17">
        <v>0.249271371059787</v>
      </c>
      <c r="AR969" s="17">
        <v>0.15558825030994999</v>
      </c>
      <c r="AS969" s="17"/>
      <c r="AT969" s="17">
        <v>0.10091222571285299</v>
      </c>
      <c r="AU969" s="17">
        <v>0.128145017234472</v>
      </c>
      <c r="AV969" s="17">
        <v>0.259983663618436</v>
      </c>
      <c r="AW969" s="17">
        <v>0.31172683968792397</v>
      </c>
      <c r="AX969" s="17"/>
      <c r="AY969" s="17">
        <v>0.21497352821815299</v>
      </c>
      <c r="AZ969" s="17">
        <v>0.18109637811433099</v>
      </c>
      <c r="BA969" s="17"/>
      <c r="BB969" s="17">
        <v>0.24664812565837699</v>
      </c>
      <c r="BC969" s="17">
        <v>0.177486907780736</v>
      </c>
      <c r="BD969" s="17"/>
      <c r="BE969" s="17">
        <v>0.25221422291043999</v>
      </c>
      <c r="BF969" s="17">
        <v>0.18230940751764499</v>
      </c>
      <c r="BG969" s="17"/>
      <c r="BH969" s="17">
        <v>0.18862886354278399</v>
      </c>
      <c r="BI969" s="17">
        <v>0.18854651589167001</v>
      </c>
      <c r="BJ969" s="17"/>
      <c r="BK969" s="17">
        <v>0.34406383112080802</v>
      </c>
      <c r="BL969" s="17">
        <v>0.173146549093569</v>
      </c>
      <c r="BM969" s="17"/>
      <c r="BN969" s="17">
        <v>0.31476542035888999</v>
      </c>
      <c r="BO969" s="17">
        <v>0.183970105651862</v>
      </c>
      <c r="BP969" s="17"/>
      <c r="BQ969" s="17">
        <v>0.34093760812728802</v>
      </c>
      <c r="BR969" s="17">
        <v>0.18001924390672699</v>
      </c>
      <c r="BS969" s="17"/>
      <c r="BT969" s="17">
        <v>0.35107241267517703</v>
      </c>
      <c r="BU969" s="17">
        <v>0.16997546752364001</v>
      </c>
      <c r="BV969" s="17"/>
      <c r="BW969" s="17">
        <v>0.19586564300599901</v>
      </c>
      <c r="BX969" s="17">
        <v>0.14021564495223601</v>
      </c>
      <c r="BY969" s="17"/>
      <c r="BZ969" s="17">
        <v>0.19586564300599901</v>
      </c>
      <c r="CA969" s="17">
        <v>0.14021564495223601</v>
      </c>
    </row>
    <row r="970" spans="2:79" x14ac:dyDescent="0.25">
      <c r="B970" t="s">
        <v>455</v>
      </c>
      <c r="C970" s="17">
        <v>0.18851580146776201</v>
      </c>
      <c r="D970" s="17">
        <v>0.23970615701579001</v>
      </c>
      <c r="E970" s="17">
        <v>0.21855653473961001</v>
      </c>
      <c r="F970" s="17">
        <v>0.16110358741634401</v>
      </c>
      <c r="G970" s="17">
        <v>0.283061706376036</v>
      </c>
      <c r="H970" s="17">
        <v>0.116463091809706</v>
      </c>
      <c r="I970" s="17">
        <v>0.26596985800751499</v>
      </c>
      <c r="J970" s="17">
        <v>0.104235667276737</v>
      </c>
      <c r="K970" s="17">
        <v>0.49150217553776898</v>
      </c>
      <c r="L970" s="17">
        <v>8.5721901942763704E-2</v>
      </c>
      <c r="M970" s="17"/>
      <c r="N970" s="17">
        <v>0.17063456087166101</v>
      </c>
      <c r="O970" s="17">
        <v>0.29044866455635898</v>
      </c>
      <c r="P970" s="17">
        <v>0.29479917036027298</v>
      </c>
      <c r="Q970" s="17">
        <v>0.362343498244035</v>
      </c>
      <c r="R970" s="17"/>
      <c r="S970" s="17">
        <v>0.136926106126875</v>
      </c>
      <c r="T970" s="17">
        <v>0.23293302380146799</v>
      </c>
      <c r="U970" s="17">
        <v>0.23493585593649999</v>
      </c>
      <c r="V970" s="17">
        <v>0.178078968327333</v>
      </c>
      <c r="W970" s="17">
        <v>0.23206633903144</v>
      </c>
      <c r="X970" s="17">
        <v>0.15317490803291001</v>
      </c>
      <c r="Y970" s="17">
        <v>0.253111302789507</v>
      </c>
      <c r="Z970" s="17"/>
      <c r="AA970" s="17">
        <v>0.21190765684565099</v>
      </c>
      <c r="AB970" s="17">
        <v>2.4074424003769801E-2</v>
      </c>
      <c r="AC970" s="17"/>
      <c r="AD970" s="17">
        <v>0.18716506517884099</v>
      </c>
      <c r="AE970" s="17">
        <v>0.281637359982229</v>
      </c>
      <c r="AF970" s="17">
        <v>7.8370201079883905E-2</v>
      </c>
      <c r="AG970" s="17"/>
      <c r="AH970" s="17">
        <v>0.31806018200688402</v>
      </c>
      <c r="AI970" s="17">
        <v>0.15258385820079101</v>
      </c>
      <c r="AJ970" s="17"/>
      <c r="AK970" s="17">
        <v>0.16255487797951301</v>
      </c>
      <c r="AL970" s="17">
        <v>0.20304331071880299</v>
      </c>
      <c r="AM970" s="17"/>
      <c r="AN970" s="17">
        <v>0.187294606832099</v>
      </c>
      <c r="AO970" s="17">
        <v>0.362343498244035</v>
      </c>
      <c r="AP970" s="17"/>
      <c r="AQ970" s="17">
        <v>0.289402345967465</v>
      </c>
      <c r="AR970" s="17">
        <v>0.133737769240768</v>
      </c>
      <c r="AS970" s="17"/>
      <c r="AT970" s="17">
        <v>4.0127680082877398E-2</v>
      </c>
      <c r="AU970" s="17">
        <v>0.13736363460114201</v>
      </c>
      <c r="AV970" s="17">
        <v>0.26135274282732601</v>
      </c>
      <c r="AW970" s="17">
        <v>0.382381249506975</v>
      </c>
      <c r="AX970" s="17"/>
      <c r="AY970" s="17">
        <v>0.38624026397243999</v>
      </c>
      <c r="AZ970" s="17">
        <v>0.132691812524804</v>
      </c>
      <c r="BA970" s="17"/>
      <c r="BB970" s="17">
        <v>0.21054415519710801</v>
      </c>
      <c r="BC970" s="17">
        <v>0.184357863409539</v>
      </c>
      <c r="BD970" s="17"/>
      <c r="BE970" s="17">
        <v>0.24236473511882001</v>
      </c>
      <c r="BF970" s="17">
        <v>0.183232563816767</v>
      </c>
      <c r="BG970" s="17"/>
      <c r="BH970" s="17">
        <v>0.29616890560124598</v>
      </c>
      <c r="BI970" s="17">
        <v>0.17592182915812399</v>
      </c>
      <c r="BJ970" s="17"/>
      <c r="BK970" s="17">
        <v>0.34043966137870302</v>
      </c>
      <c r="BL970" s="17">
        <v>0.17346241330630199</v>
      </c>
      <c r="BM970" s="17"/>
      <c r="BN970" s="17">
        <v>0.328343143174053</v>
      </c>
      <c r="BO970" s="17">
        <v>0.18343607868064901</v>
      </c>
      <c r="BP970" s="17"/>
      <c r="BQ970" s="17">
        <v>0.31410559076380301</v>
      </c>
      <c r="BR970" s="17">
        <v>0.18148073062657399</v>
      </c>
      <c r="BS970" s="17"/>
      <c r="BT970" s="17">
        <v>0.18997726336617299</v>
      </c>
      <c r="BU970" s="17">
        <v>0.188348720862865</v>
      </c>
      <c r="BV970" s="17"/>
      <c r="BW970" s="17">
        <v>0.21069062800964899</v>
      </c>
      <c r="BX970" s="17">
        <v>4.1888407775492097E-2</v>
      </c>
      <c r="BY970" s="17"/>
      <c r="BZ970" s="17">
        <v>0.21069062800964899</v>
      </c>
      <c r="CA970" s="17">
        <v>4.1888407775492097E-2</v>
      </c>
    </row>
    <row r="971" spans="2:79" x14ac:dyDescent="0.25">
      <c r="B971" t="s">
        <v>456</v>
      </c>
      <c r="C971" s="17">
        <v>0.15615968289677101</v>
      </c>
      <c r="D971" s="17">
        <v>0.17981530115390101</v>
      </c>
      <c r="E971" s="17">
        <v>0.17376057492348401</v>
      </c>
      <c r="F971" s="17">
        <v>0.198311747659842</v>
      </c>
      <c r="G971" s="17">
        <v>0.123385788224024</v>
      </c>
      <c r="H971" s="17">
        <v>0.28673983258747199</v>
      </c>
      <c r="I971" s="17">
        <v>0.14950134292339201</v>
      </c>
      <c r="J971" s="17">
        <v>8.1857761991775704E-2</v>
      </c>
      <c r="K971" s="17">
        <v>0.13349012495273399</v>
      </c>
      <c r="L971" s="17">
        <v>0.109198323279648</v>
      </c>
      <c r="M971" s="17"/>
      <c r="N971" s="17">
        <v>0.142488501951201</v>
      </c>
      <c r="O971" s="17">
        <v>0.233023373924889</v>
      </c>
      <c r="P971" s="17">
        <v>0.238439712600931</v>
      </c>
      <c r="Q971" s="17">
        <v>0.30246074563261</v>
      </c>
      <c r="R971" s="17"/>
      <c r="S971" s="17">
        <v>0.14863624624985</v>
      </c>
      <c r="T971" s="17">
        <v>0.158163764564315</v>
      </c>
      <c r="U971" s="17">
        <v>0.29871698502192601</v>
      </c>
      <c r="V971" s="17">
        <v>0.11005759203052699</v>
      </c>
      <c r="W971" s="17">
        <v>0.23011156764673299</v>
      </c>
      <c r="X971" s="17">
        <v>0.21113261549347201</v>
      </c>
      <c r="Y971" s="17">
        <v>0.14520866134305799</v>
      </c>
      <c r="Z971" s="17"/>
      <c r="AA971" s="17">
        <v>0.17203426985752501</v>
      </c>
      <c r="AB971" s="17">
        <v>4.45636207491844E-2</v>
      </c>
      <c r="AC971" s="17"/>
      <c r="AD971" s="17">
        <v>0.14157309263187401</v>
      </c>
      <c r="AE971" s="17">
        <v>0.22670462251355</v>
      </c>
      <c r="AF971" s="17">
        <v>0.11129051972776</v>
      </c>
      <c r="AG971" s="17"/>
      <c r="AH971" s="17">
        <v>0.26560668669887599</v>
      </c>
      <c r="AI971" s="17">
        <v>0.125802182903404</v>
      </c>
      <c r="AJ971" s="17"/>
      <c r="AK971" s="17">
        <v>0.16619389814980701</v>
      </c>
      <c r="AL971" s="17">
        <v>0.150544622439411</v>
      </c>
      <c r="AM971" s="17"/>
      <c r="AN971" s="17">
        <v>0.155131871585236</v>
      </c>
      <c r="AO971" s="17">
        <v>0.30246074563261</v>
      </c>
      <c r="AP971" s="17"/>
      <c r="AQ971" s="17">
        <v>0.197515979035364</v>
      </c>
      <c r="AR971" s="17">
        <v>0.13370459204294899</v>
      </c>
      <c r="AS971" s="17"/>
      <c r="AT971" s="17">
        <v>1.3821638593738E-2</v>
      </c>
      <c r="AU971" s="17">
        <v>0.120298141612909</v>
      </c>
      <c r="AV971" s="17">
        <v>0.20784881214496601</v>
      </c>
      <c r="AW971" s="17">
        <v>0.37265416296864601</v>
      </c>
      <c r="AX971" s="17"/>
      <c r="AY971" s="17">
        <v>0.214296279358101</v>
      </c>
      <c r="AZ971" s="17">
        <v>0.139745847820792</v>
      </c>
      <c r="BA971" s="17"/>
      <c r="BB971" s="17">
        <v>0.27961119424814102</v>
      </c>
      <c r="BC971" s="17">
        <v>0.13278689344431099</v>
      </c>
      <c r="BD971" s="17"/>
      <c r="BE971" s="17">
        <v>0.211491649425704</v>
      </c>
      <c r="BF971" s="17">
        <v>0.15073094161911499</v>
      </c>
      <c r="BG971" s="17"/>
      <c r="BH971" s="17">
        <v>8.9075706842806898E-2</v>
      </c>
      <c r="BI971" s="17">
        <v>0.16400761021521101</v>
      </c>
      <c r="BJ971" s="17"/>
      <c r="BK971" s="17">
        <v>0.35897860863654302</v>
      </c>
      <c r="BL971" s="17">
        <v>0.13606335294938299</v>
      </c>
      <c r="BM971" s="17"/>
      <c r="BN971" s="17">
        <v>0.32277410260808398</v>
      </c>
      <c r="BO971" s="17">
        <v>0.150106824749421</v>
      </c>
      <c r="BP971" s="17"/>
      <c r="BQ971" s="17">
        <v>0.32564074517995401</v>
      </c>
      <c r="BR971" s="17">
        <v>0.146665986903768</v>
      </c>
      <c r="BS971" s="17"/>
      <c r="BT971" s="17">
        <v>0.242656363276474</v>
      </c>
      <c r="BU971" s="17">
        <v>0.14627101067401699</v>
      </c>
      <c r="BV971" s="17"/>
      <c r="BW971" s="17">
        <v>0.17099606741821799</v>
      </c>
      <c r="BX971" s="17">
        <v>5.80565302030236E-2</v>
      </c>
      <c r="BY971" s="17"/>
      <c r="BZ971" s="17">
        <v>0.17099606741821799</v>
      </c>
      <c r="CA971" s="17">
        <v>5.80565302030236E-2</v>
      </c>
    </row>
    <row r="972" spans="2:79" x14ac:dyDescent="0.25">
      <c r="B972" t="s">
        <v>457</v>
      </c>
      <c r="C972" s="17">
        <v>0.155655026936277</v>
      </c>
      <c r="D972" s="17">
        <v>0.31869232384706703</v>
      </c>
      <c r="E972" s="17">
        <v>0.184396334492236</v>
      </c>
      <c r="F972" s="17">
        <v>0.22391569714726201</v>
      </c>
      <c r="G972" s="17">
        <v>0.12651485261079901</v>
      </c>
      <c r="H972" s="17">
        <v>0.206325854874122</v>
      </c>
      <c r="I972" s="17">
        <v>0.19722165331664401</v>
      </c>
      <c r="J972" s="17">
        <v>2.5059377068334901E-2</v>
      </c>
      <c r="K972" s="17">
        <v>0.14905406259503101</v>
      </c>
      <c r="L972" s="17">
        <v>5.4336935021442899E-2</v>
      </c>
      <c r="M972" s="17"/>
      <c r="N972" s="17">
        <v>0.14810711961783099</v>
      </c>
      <c r="O972" s="17">
        <v>0.19917045267794001</v>
      </c>
      <c r="P972" s="17">
        <v>0.19231285137333501</v>
      </c>
      <c r="Q972" s="17">
        <v>0.25115482478613099</v>
      </c>
      <c r="R972" s="17"/>
      <c r="S972" s="17">
        <v>0.14701874959109201</v>
      </c>
      <c r="T972" s="17">
        <v>0.15969923329352201</v>
      </c>
      <c r="U972" s="17">
        <v>0.37024095713379201</v>
      </c>
      <c r="V972" s="17">
        <v>0.13830970468348699</v>
      </c>
      <c r="W972" s="17">
        <v>0.149991492814146</v>
      </c>
      <c r="X972" s="17">
        <v>0.13645002635668901</v>
      </c>
      <c r="Y972" s="17">
        <v>0.17886937796899799</v>
      </c>
      <c r="Z972" s="17"/>
      <c r="AA972" s="17">
        <v>0.177132365031162</v>
      </c>
      <c r="AB972" s="17">
        <v>4.6724304928580096E-3</v>
      </c>
      <c r="AC972" s="17"/>
      <c r="AD972" s="17">
        <v>0.15073315726053499</v>
      </c>
      <c r="AE972" s="17">
        <v>0.264210427912004</v>
      </c>
      <c r="AF972" s="17">
        <v>4.1388068119327798E-2</v>
      </c>
      <c r="AG972" s="17"/>
      <c r="AH972" s="17">
        <v>0.26293291146103798</v>
      </c>
      <c r="AI972" s="17">
        <v>0.12589917921442101</v>
      </c>
      <c r="AJ972" s="17"/>
      <c r="AK972" s="17">
        <v>0.14921252379103001</v>
      </c>
      <c r="AL972" s="17">
        <v>0.15926019622406401</v>
      </c>
      <c r="AM972" s="17"/>
      <c r="AN972" s="17">
        <v>0.15498411060358699</v>
      </c>
      <c r="AO972" s="17">
        <v>0.25115482478613099</v>
      </c>
      <c r="AP972" s="17"/>
      <c r="AQ972" s="17">
        <v>0.20267761021057201</v>
      </c>
      <c r="AR972" s="17">
        <v>0.13012333096265399</v>
      </c>
      <c r="AS972" s="17"/>
      <c r="AT972" s="17">
        <v>5.9066196745643E-2</v>
      </c>
      <c r="AU972" s="17">
        <v>0.108068151794805</v>
      </c>
      <c r="AV972" s="17">
        <v>0.18424201118226999</v>
      </c>
      <c r="AW972" s="17">
        <v>0.48963507423059899</v>
      </c>
      <c r="AX972" s="17"/>
      <c r="AY972" s="17">
        <v>0.21425758157147501</v>
      </c>
      <c r="AZ972" s="17">
        <v>0.13910963684876099</v>
      </c>
      <c r="BA972" s="17"/>
      <c r="BB972" s="17">
        <v>0.21637034509279701</v>
      </c>
      <c r="BC972" s="17">
        <v>0.14408746456809701</v>
      </c>
      <c r="BD972" s="17"/>
      <c r="BE972" s="17">
        <v>0.25354500398965901</v>
      </c>
      <c r="BF972" s="17">
        <v>0.14605082537910699</v>
      </c>
      <c r="BG972" s="17"/>
      <c r="BH972" s="17">
        <v>0.101522520465331</v>
      </c>
      <c r="BI972" s="17">
        <v>0.161987805661366</v>
      </c>
      <c r="BJ972" s="17"/>
      <c r="BK972" s="17">
        <v>0.250969605193407</v>
      </c>
      <c r="BL972" s="17">
        <v>0.146210774106001</v>
      </c>
      <c r="BM972" s="17"/>
      <c r="BN972" s="17">
        <v>0.25754323263609902</v>
      </c>
      <c r="BO972" s="17">
        <v>0.15195357746355101</v>
      </c>
      <c r="BP972" s="17"/>
      <c r="BQ972" s="17">
        <v>0.331951698949222</v>
      </c>
      <c r="BR972" s="17">
        <v>0.14577954594671</v>
      </c>
      <c r="BS972" s="17"/>
      <c r="BT972" s="17">
        <v>0.22590580536428201</v>
      </c>
      <c r="BU972" s="17">
        <v>0.14762365604183</v>
      </c>
      <c r="BV972" s="17"/>
      <c r="BW972" s="17">
        <v>0.17652150359305799</v>
      </c>
      <c r="BX972" s="17">
        <v>1.7678881691351001E-2</v>
      </c>
      <c r="BY972" s="17"/>
      <c r="BZ972" s="17">
        <v>0.17652150359305799</v>
      </c>
      <c r="CA972" s="17">
        <v>1.7678881691351001E-2</v>
      </c>
    </row>
    <row r="973" spans="2:79" x14ac:dyDescent="0.25">
      <c r="B973" t="s">
        <v>97</v>
      </c>
      <c r="C973" s="17">
        <v>1.03413080305587E-2</v>
      </c>
      <c r="D973" s="17">
        <v>3.6779769749166399E-2</v>
      </c>
      <c r="E973" s="17">
        <v>0</v>
      </c>
      <c r="F973" s="17">
        <v>2.06989404828282E-2</v>
      </c>
      <c r="G973" s="17">
        <v>3.3907700194456799E-3</v>
      </c>
      <c r="H973" s="17">
        <v>6.8621674294043906E-5</v>
      </c>
      <c r="I973" s="17">
        <v>8.7137005623300805E-6</v>
      </c>
      <c r="J973" s="17">
        <v>4.56792930019536E-3</v>
      </c>
      <c r="K973" s="17">
        <v>0</v>
      </c>
      <c r="L973" s="17">
        <v>1.8993082289822001E-2</v>
      </c>
      <c r="M973" s="17"/>
      <c r="N973" s="17">
        <v>1.0559281442211001E-2</v>
      </c>
      <c r="O973" s="17">
        <v>1.1314683164427099E-2</v>
      </c>
      <c r="P973" s="17">
        <v>0</v>
      </c>
      <c r="Q973" s="17">
        <v>5.7490057590019999E-3</v>
      </c>
      <c r="R973" s="17"/>
      <c r="S973" s="17">
        <v>2.7483618531703599E-2</v>
      </c>
      <c r="T973" s="17">
        <v>0</v>
      </c>
      <c r="U973" s="17">
        <v>4.03715260527958E-2</v>
      </c>
      <c r="V973" s="17">
        <v>0</v>
      </c>
      <c r="W973" s="17">
        <v>1.4633817008507E-4</v>
      </c>
      <c r="X973" s="17">
        <v>8.26652607942965E-5</v>
      </c>
      <c r="Y973" s="17">
        <v>8.6259007103625992E-3</v>
      </c>
      <c r="Z973" s="17"/>
      <c r="AA973" s="17">
        <v>8.9545971467508093E-3</v>
      </c>
      <c r="AB973" s="17">
        <v>2.0089686010580698E-2</v>
      </c>
      <c r="AC973" s="17"/>
      <c r="AD973" s="17">
        <v>9.8616048427891904E-3</v>
      </c>
      <c r="AE973" s="17">
        <v>9.8478931086774194E-4</v>
      </c>
      <c r="AF973" s="17">
        <v>1.53086879297497E-2</v>
      </c>
      <c r="AG973" s="17"/>
      <c r="AH973" s="17">
        <v>1.13681100046602E-2</v>
      </c>
      <c r="AI973" s="17">
        <v>1.00565022356158E-2</v>
      </c>
      <c r="AJ973" s="17"/>
      <c r="AK973" s="17">
        <v>7.5133698081757102E-3</v>
      </c>
      <c r="AL973" s="17">
        <v>1.1923797910228601E-2</v>
      </c>
      <c r="AM973" s="17"/>
      <c r="AN973" s="17">
        <v>1.0373570408783599E-2</v>
      </c>
      <c r="AO973" s="17">
        <v>5.7490057590019999E-3</v>
      </c>
      <c r="AP973" s="17"/>
      <c r="AQ973" s="17">
        <v>1.32142994378325E-2</v>
      </c>
      <c r="AR973" s="17">
        <v>8.7813694215404595E-3</v>
      </c>
      <c r="AS973" s="17"/>
      <c r="AT973" s="17">
        <v>5.3264326235255904E-3</v>
      </c>
      <c r="AU973" s="17">
        <v>1.79603739212995E-2</v>
      </c>
      <c r="AV973" s="17">
        <v>6.3063139391608004E-3</v>
      </c>
      <c r="AW973" s="17">
        <v>0</v>
      </c>
      <c r="AX973" s="17"/>
      <c r="AY973" s="17">
        <v>3.2129542362793799E-2</v>
      </c>
      <c r="AZ973" s="17">
        <v>4.1897871866444798E-3</v>
      </c>
      <c r="BA973" s="17"/>
      <c r="BB973" s="17">
        <v>1.4012443926245699E-2</v>
      </c>
      <c r="BC973" s="17">
        <v>9.6467086056247105E-3</v>
      </c>
      <c r="BD973" s="17"/>
      <c r="BE973" s="17">
        <v>8.1896729597893497E-5</v>
      </c>
      <c r="BF973" s="17">
        <v>1.13478815016977E-2</v>
      </c>
      <c r="BG973" s="17"/>
      <c r="BH973" s="17">
        <v>3.0756207669470401E-5</v>
      </c>
      <c r="BI973" s="17">
        <v>1.1547504593117101E-2</v>
      </c>
      <c r="BJ973" s="17"/>
      <c r="BK973" s="17">
        <v>3.0491847488603299E-2</v>
      </c>
      <c r="BL973" s="17">
        <v>8.3446901701214101E-3</v>
      </c>
      <c r="BM973" s="17"/>
      <c r="BN973" s="17">
        <v>6.3655978944348907E-2</v>
      </c>
      <c r="BO973" s="17">
        <v>8.4044640240616992E-3</v>
      </c>
      <c r="BP973" s="17"/>
      <c r="BQ973" s="17">
        <v>4.3543345860963603E-3</v>
      </c>
      <c r="BR973" s="17">
        <v>1.0676675917886101E-2</v>
      </c>
      <c r="BS973" s="17"/>
      <c r="BT973" s="17">
        <v>4.52526576834427E-5</v>
      </c>
      <c r="BU973" s="17">
        <v>1.1518397328353001E-2</v>
      </c>
      <c r="BV973" s="17"/>
      <c r="BW973" s="17">
        <v>8.9881020220127297E-3</v>
      </c>
      <c r="BX973" s="17">
        <v>1.9289160217227E-2</v>
      </c>
      <c r="BY973" s="17"/>
      <c r="BZ973" s="17">
        <v>8.9881020220127297E-3</v>
      </c>
      <c r="CA973" s="17">
        <v>1.9289160217227E-2</v>
      </c>
    </row>
    <row r="974" spans="2:79" x14ac:dyDescent="0.25">
      <c r="B974" t="s">
        <v>115</v>
      </c>
      <c r="C974" s="17">
        <v>9.1253525135545896E-2</v>
      </c>
      <c r="D974" s="17">
        <v>5.31913751268789E-5</v>
      </c>
      <c r="E974" s="17">
        <v>4.2170900842836E-2</v>
      </c>
      <c r="F974" s="17">
        <v>3.3991517145143403E-2</v>
      </c>
      <c r="G974" s="17">
        <v>0.10703947922818</v>
      </c>
      <c r="H974" s="17">
        <v>8.6937866647029294E-2</v>
      </c>
      <c r="I974" s="17">
        <v>4.0152875993834401E-2</v>
      </c>
      <c r="J974" s="17">
        <v>9.2896067644640201E-2</v>
      </c>
      <c r="K974" s="17">
        <v>1.97014160362993E-2</v>
      </c>
      <c r="L974" s="17">
        <v>0.21304879265172799</v>
      </c>
      <c r="M974" s="17"/>
      <c r="N974" s="17">
        <v>0.10135975188930101</v>
      </c>
      <c r="O974" s="17">
        <v>3.4536972731063202E-2</v>
      </c>
      <c r="P974" s="17">
        <v>2.0513047405900001E-2</v>
      </c>
      <c r="Q974" s="17">
        <v>1.7622577407959999E-2</v>
      </c>
      <c r="R974" s="17"/>
      <c r="S974" s="17">
        <v>9.5403069530596907E-2</v>
      </c>
      <c r="T974" s="17">
        <v>0.107086106574812</v>
      </c>
      <c r="U974" s="17">
        <v>1.2014242539013799E-4</v>
      </c>
      <c r="V974" s="17">
        <v>0.121307102108953</v>
      </c>
      <c r="W974" s="17">
        <v>3.9544935991035002E-3</v>
      </c>
      <c r="X974" s="17">
        <v>2.6846937852989701E-2</v>
      </c>
      <c r="Y974" s="17">
        <v>0.108201927199916</v>
      </c>
      <c r="Z974" s="17"/>
      <c r="AA974" s="17">
        <v>5.74502382867947E-2</v>
      </c>
      <c r="AB974" s="17">
        <v>0.32888576774394002</v>
      </c>
      <c r="AC974" s="17"/>
      <c r="AD974" s="17">
        <v>5.0476630110320601E-2</v>
      </c>
      <c r="AE974" s="17">
        <v>5.1023279892829697E-2</v>
      </c>
      <c r="AF974" s="17">
        <v>0.15817714528318699</v>
      </c>
      <c r="AG974" s="17"/>
      <c r="AH974" s="17">
        <v>3.8088876908140399E-4</v>
      </c>
      <c r="AI974" s="17">
        <v>0.11645902151331999</v>
      </c>
      <c r="AJ974" s="17"/>
      <c r="AK974" s="17">
        <v>7.93786437981958E-2</v>
      </c>
      <c r="AL974" s="17">
        <v>9.7898606484884104E-2</v>
      </c>
      <c r="AM974" s="17"/>
      <c r="AN974" s="17">
        <v>9.1770805868428396E-2</v>
      </c>
      <c r="AO974" s="17">
        <v>1.7622577407959999E-2</v>
      </c>
      <c r="AP974" s="17"/>
      <c r="AQ974" s="17">
        <v>4.6587912342039697E-2</v>
      </c>
      <c r="AR974" s="17">
        <v>0.11550546466994401</v>
      </c>
      <c r="AS974" s="17"/>
      <c r="AT974" s="17">
        <v>0.40387183961552903</v>
      </c>
      <c r="AU974" s="17">
        <v>5.3662899075056399E-2</v>
      </c>
      <c r="AV974" s="17">
        <v>2.3791753345057301E-2</v>
      </c>
      <c r="AW974" s="17">
        <v>3.7507581289684198E-2</v>
      </c>
      <c r="AX974" s="17"/>
      <c r="AY974" s="17">
        <v>3.4253364609059901E-2</v>
      </c>
      <c r="AZ974" s="17">
        <v>0.10734650771680899</v>
      </c>
      <c r="BA974" s="17"/>
      <c r="BB974" s="17">
        <v>2.81945693595704E-2</v>
      </c>
      <c r="BC974" s="17">
        <v>0.10320578658181</v>
      </c>
      <c r="BD974" s="17"/>
      <c r="BE974" s="17">
        <v>0.15253300519771401</v>
      </c>
      <c r="BF974" s="17">
        <v>8.5241260187167101E-2</v>
      </c>
      <c r="BG974" s="17"/>
      <c r="BH974" s="17">
        <v>7.4098825644056399E-2</v>
      </c>
      <c r="BI974" s="17">
        <v>9.32603953704077E-2</v>
      </c>
      <c r="BJ974" s="17"/>
      <c r="BK974" s="17">
        <v>0.118580772970825</v>
      </c>
      <c r="BL974" s="17">
        <v>8.8545802534961499E-2</v>
      </c>
      <c r="BM974" s="17"/>
      <c r="BN974" s="17">
        <v>1.8713773922519701E-4</v>
      </c>
      <c r="BO974" s="17">
        <v>9.4561833779279306E-2</v>
      </c>
      <c r="BP974" s="17"/>
      <c r="BQ974" s="17">
        <v>3.6553817266686897E-2</v>
      </c>
      <c r="BR974" s="17">
        <v>9.4317598433277194E-2</v>
      </c>
      <c r="BS974" s="17"/>
      <c r="BT974" s="17">
        <v>0.10438829671465499</v>
      </c>
      <c r="BU974" s="17">
        <v>8.9751901601597697E-2</v>
      </c>
      <c r="BV974" s="17"/>
      <c r="BW974" s="17">
        <v>5.7795272143520898E-2</v>
      </c>
      <c r="BX974" s="17">
        <v>0.312490720585544</v>
      </c>
      <c r="BY974" s="17"/>
      <c r="BZ974" s="17">
        <v>5.7795272143520898E-2</v>
      </c>
      <c r="CA974" s="17">
        <v>0.312490720585544</v>
      </c>
    </row>
    <row r="975" spans="2:79" x14ac:dyDescent="0.25">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17"/>
      <c r="AK975" s="17"/>
      <c r="AL975" s="17"/>
      <c r="AM975" s="17"/>
      <c r="AN975" s="17"/>
      <c r="AO975" s="17"/>
      <c r="AP975" s="17"/>
      <c r="AQ975" s="17"/>
      <c r="AR975" s="17"/>
      <c r="AS975" s="17"/>
      <c r="AT975" s="17"/>
      <c r="AU975" s="17"/>
      <c r="AV975" s="17"/>
      <c r="AW975" s="17"/>
      <c r="AX975" s="17"/>
      <c r="AY975" s="17"/>
      <c r="AZ975" s="17"/>
      <c r="BA975" s="17"/>
      <c r="BB975" s="17"/>
      <c r="BC975" s="17"/>
      <c r="BD975" s="17"/>
      <c r="BE975" s="17"/>
      <c r="BF975" s="17"/>
      <c r="BG975" s="17"/>
      <c r="BH975" s="17"/>
      <c r="BI975" s="17"/>
      <c r="BJ975" s="17"/>
      <c r="BK975" s="17"/>
      <c r="BL975" s="17"/>
      <c r="BM975" s="17"/>
      <c r="BN975" s="17"/>
      <c r="BO975" s="17"/>
      <c r="BP975" s="17"/>
      <c r="BQ975" s="17"/>
      <c r="BR975" s="17"/>
      <c r="BS975" s="17"/>
      <c r="BT975" s="17"/>
      <c r="BU975" s="17"/>
      <c r="BV975" s="17"/>
      <c r="BW975" s="17"/>
      <c r="BX975" s="17"/>
      <c r="BY975" s="17"/>
      <c r="BZ975" s="17"/>
      <c r="CA975" s="17"/>
    </row>
    <row r="976" spans="2:79" x14ac:dyDescent="0.25">
      <c r="B976" s="6" t="s">
        <v>469</v>
      </c>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c r="AD976" s="17"/>
      <c r="AE976" s="17"/>
      <c r="AF976" s="17"/>
      <c r="AG976" s="17"/>
      <c r="AH976" s="17"/>
      <c r="AI976" s="17"/>
      <c r="AJ976" s="17"/>
      <c r="AK976" s="17"/>
      <c r="AL976" s="17"/>
      <c r="AM976" s="17"/>
      <c r="AN976" s="17"/>
      <c r="AO976" s="17"/>
      <c r="AP976" s="17"/>
      <c r="AQ976" s="17"/>
      <c r="AR976" s="17"/>
      <c r="AS976" s="17"/>
      <c r="AT976" s="17"/>
      <c r="AU976" s="17"/>
      <c r="AV976" s="17"/>
      <c r="AW976" s="17"/>
      <c r="AX976" s="17"/>
      <c r="AY976" s="17"/>
      <c r="AZ976" s="17"/>
      <c r="BA976" s="17"/>
      <c r="BB976" s="17"/>
      <c r="BC976" s="17"/>
      <c r="BD976" s="17"/>
      <c r="BE976" s="17"/>
      <c r="BF976" s="17"/>
      <c r="BG976" s="17"/>
      <c r="BH976" s="17"/>
      <c r="BI976" s="17"/>
      <c r="BJ976" s="17"/>
      <c r="BK976" s="17"/>
      <c r="BL976" s="17"/>
      <c r="BM976" s="17"/>
      <c r="BN976" s="17"/>
      <c r="BO976" s="17"/>
      <c r="BP976" s="17"/>
      <c r="BQ976" s="17"/>
      <c r="BR976" s="17"/>
      <c r="BS976" s="17"/>
      <c r="BT976" s="17"/>
      <c r="BU976" s="17"/>
      <c r="BV976" s="17"/>
      <c r="BW976" s="17"/>
      <c r="BX976" s="17"/>
      <c r="BY976" s="17"/>
      <c r="BZ976" s="17"/>
      <c r="CA976" s="17"/>
    </row>
    <row r="977" spans="2:79" x14ac:dyDescent="0.25">
      <c r="B977" s="24" t="s">
        <v>703</v>
      </c>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c r="AK977" s="17"/>
      <c r="AL977" s="17"/>
      <c r="AM977" s="17"/>
      <c r="AN977" s="17"/>
      <c r="AO977" s="17"/>
      <c r="AP977" s="17"/>
      <c r="AQ977" s="17"/>
      <c r="AR977" s="17"/>
      <c r="AS977" s="17"/>
      <c r="AT977" s="17"/>
      <c r="AU977" s="17"/>
      <c r="AV977" s="17"/>
      <c r="AW977" s="17"/>
      <c r="AX977" s="17"/>
      <c r="AY977" s="17"/>
      <c r="AZ977" s="17"/>
      <c r="BA977" s="17"/>
      <c r="BB977" s="17"/>
      <c r="BC977" s="17"/>
      <c r="BD977" s="17"/>
      <c r="BE977" s="17"/>
      <c r="BF977" s="17"/>
      <c r="BG977" s="17"/>
      <c r="BH977" s="17"/>
      <c r="BI977" s="17"/>
      <c r="BJ977" s="17"/>
      <c r="BK977" s="17"/>
      <c r="BL977" s="17"/>
      <c r="BM977" s="17"/>
      <c r="BN977" s="17"/>
      <c r="BO977" s="17"/>
      <c r="BP977" s="17"/>
      <c r="BQ977" s="17"/>
      <c r="BR977" s="17"/>
      <c r="BS977" s="17"/>
      <c r="BT977" s="17"/>
      <c r="BU977" s="17"/>
      <c r="BV977" s="17"/>
      <c r="BW977" s="17"/>
      <c r="BX977" s="17"/>
      <c r="BY977" s="17"/>
      <c r="BZ977" s="17"/>
      <c r="CA977" s="17"/>
    </row>
    <row r="978" spans="2:79" x14ac:dyDescent="0.25">
      <c r="B978" t="s">
        <v>463</v>
      </c>
      <c r="C978" s="17">
        <v>8.8735745753456399E-2</v>
      </c>
      <c r="D978" s="17">
        <v>0.21625769643488801</v>
      </c>
      <c r="E978" s="17">
        <v>7.9744714408068004E-2</v>
      </c>
      <c r="F978" s="17">
        <v>0.14134081530878501</v>
      </c>
      <c r="G978" s="17">
        <v>7.9099019188068304E-2</v>
      </c>
      <c r="H978" s="17">
        <v>7.3897902821026595E-2</v>
      </c>
      <c r="I978" s="17">
        <v>7.9992061314112198E-2</v>
      </c>
      <c r="J978" s="17">
        <v>1.25002071445492E-2</v>
      </c>
      <c r="K978" s="17">
        <v>0.102246263604493</v>
      </c>
      <c r="L978" s="17">
        <v>6.1125628020528698E-2</v>
      </c>
      <c r="M978" s="17"/>
      <c r="N978" s="17">
        <v>9.4550764913405999E-2</v>
      </c>
      <c r="O978" s="17">
        <v>4.1814838555417497E-2</v>
      </c>
      <c r="P978" s="17">
        <v>9.4943476208010996E-2</v>
      </c>
      <c r="Q978" s="17">
        <v>0.103945641155764</v>
      </c>
      <c r="R978" s="17"/>
      <c r="S978" s="17">
        <v>0.17396442913006999</v>
      </c>
      <c r="T978" s="17">
        <v>9.1406148088337497E-2</v>
      </c>
      <c r="U978" s="17">
        <v>1.44218791235109E-2</v>
      </c>
      <c r="V978" s="17">
        <v>7.4310637388964207E-2</v>
      </c>
      <c r="W978" s="17">
        <v>4.0125599443579997E-2</v>
      </c>
      <c r="X978" s="17">
        <v>0.115113658441513</v>
      </c>
      <c r="Y978" s="17">
        <v>6.4369920183472401E-2</v>
      </c>
      <c r="Z978" s="17"/>
      <c r="AA978" s="17">
        <v>9.5482824724108101E-2</v>
      </c>
      <c r="AB978" s="17">
        <v>4.1304751423651198E-2</v>
      </c>
      <c r="AC978" s="17"/>
      <c r="AD978" s="17">
        <v>9.8446344057290802E-2</v>
      </c>
      <c r="AE978" s="17">
        <v>8.9080567532532004E-2</v>
      </c>
      <c r="AF978" s="17">
        <v>5.6850982451959402E-2</v>
      </c>
      <c r="AG978" s="17"/>
      <c r="AH978" s="17">
        <v>0.13786998175559401</v>
      </c>
      <c r="AI978" s="17">
        <v>7.5107299863736196E-2</v>
      </c>
      <c r="AJ978" s="17"/>
      <c r="AK978" s="17">
        <v>9.6114410375952794E-2</v>
      </c>
      <c r="AL978" s="17">
        <v>8.4606708563690694E-2</v>
      </c>
      <c r="AM978" s="17"/>
      <c r="AN978" s="17">
        <v>8.8628891420005795E-2</v>
      </c>
      <c r="AO978" s="17">
        <v>0.103945641155764</v>
      </c>
      <c r="AP978" s="17"/>
      <c r="AQ978" s="17">
        <v>0.107383681386359</v>
      </c>
      <c r="AR978" s="17">
        <v>7.8610538034908306E-2</v>
      </c>
      <c r="AS978" s="17"/>
      <c r="AT978" s="17">
        <v>3.55094539302266E-2</v>
      </c>
      <c r="AU978" s="17">
        <v>9.7357703328911804E-2</v>
      </c>
      <c r="AV978" s="17">
        <v>9.1412780426157095E-2</v>
      </c>
      <c r="AW978" s="17">
        <v>0.140281288184082</v>
      </c>
      <c r="AX978" s="17"/>
      <c r="AY978" s="17">
        <v>0.12213246669233099</v>
      </c>
      <c r="AZ978" s="17">
        <v>7.9306774968525603E-2</v>
      </c>
      <c r="BA978" s="17"/>
      <c r="BB978" s="17">
        <v>9.9289739902693699E-2</v>
      </c>
      <c r="BC978" s="17">
        <v>8.6743513395260305E-2</v>
      </c>
      <c r="BD978" s="17"/>
      <c r="BE978" s="17">
        <v>0.102748445955106</v>
      </c>
      <c r="BF978" s="17">
        <v>8.7360928829927603E-2</v>
      </c>
      <c r="BG978" s="17"/>
      <c r="BH978" s="17">
        <v>0.143455126380823</v>
      </c>
      <c r="BI978" s="17">
        <v>8.2334310607033806E-2</v>
      </c>
      <c r="BJ978" s="17"/>
      <c r="BK978" s="17">
        <v>8.7413639035141405E-2</v>
      </c>
      <c r="BL978" s="17">
        <v>8.8866746806439995E-2</v>
      </c>
      <c r="BM978" s="17"/>
      <c r="BN978" s="17">
        <v>0.24675862559018799</v>
      </c>
      <c r="BO978" s="17">
        <v>8.2995005682190204E-2</v>
      </c>
      <c r="BP978" s="17"/>
      <c r="BQ978" s="17">
        <v>0.166129281729164</v>
      </c>
      <c r="BR978" s="17">
        <v>8.4400448980597703E-2</v>
      </c>
      <c r="BS978" s="17"/>
      <c r="BT978" s="17">
        <v>0.20358495875256399</v>
      </c>
      <c r="BU978" s="17">
        <v>7.5605690155901698E-2</v>
      </c>
      <c r="BV978" s="17"/>
      <c r="BW978" s="17">
        <v>9.5418287718825406E-2</v>
      </c>
      <c r="BX978" s="17">
        <v>4.45485360014247E-2</v>
      </c>
      <c r="BY978" s="17"/>
      <c r="BZ978" s="17">
        <v>9.5418287718825406E-2</v>
      </c>
      <c r="CA978" s="17">
        <v>4.45485360014247E-2</v>
      </c>
    </row>
    <row r="979" spans="2:79" x14ac:dyDescent="0.25">
      <c r="B979" t="s">
        <v>464</v>
      </c>
      <c r="C979" s="17">
        <v>0.15108200866412999</v>
      </c>
      <c r="D979" s="17">
        <v>0.185265236875442</v>
      </c>
      <c r="E979" s="17">
        <v>0.28739413790172802</v>
      </c>
      <c r="F979" s="17">
        <v>0.13817967315587801</v>
      </c>
      <c r="G979" s="17">
        <v>0.25550542284273497</v>
      </c>
      <c r="H979" s="17">
        <v>0.15020535038226401</v>
      </c>
      <c r="I979" s="17">
        <v>0.11080362133602099</v>
      </c>
      <c r="J979" s="17">
        <v>0.141318126738224</v>
      </c>
      <c r="K979" s="17">
        <v>2.34398089721383E-2</v>
      </c>
      <c r="L979" s="17">
        <v>9.3964563723260605E-2</v>
      </c>
      <c r="M979" s="17"/>
      <c r="N979" s="17">
        <v>0.141327068065253</v>
      </c>
      <c r="O979" s="17">
        <v>0.21951467573</v>
      </c>
      <c r="P979" s="17">
        <v>0.17324710438364699</v>
      </c>
      <c r="Q979" s="17">
        <v>0.17127238652398</v>
      </c>
      <c r="R979" s="17"/>
      <c r="S979" s="17">
        <v>0.177198451847835</v>
      </c>
      <c r="T979" s="17">
        <v>0.16464046044174799</v>
      </c>
      <c r="U979" s="17">
        <v>0.18376406654899399</v>
      </c>
      <c r="V979" s="17">
        <v>0.15152985242949199</v>
      </c>
      <c r="W979" s="17">
        <v>0.153911746304393</v>
      </c>
      <c r="X979" s="17">
        <v>0.21832563580937001</v>
      </c>
      <c r="Y979" s="17">
        <v>8.1307858904790906E-2</v>
      </c>
      <c r="Z979" s="17"/>
      <c r="AA979" s="17">
        <v>0.166415946644693</v>
      </c>
      <c r="AB979" s="17">
        <v>4.3286631053567698E-2</v>
      </c>
      <c r="AC979" s="17"/>
      <c r="AD979" s="17">
        <v>0.160445053751921</v>
      </c>
      <c r="AE979" s="17">
        <v>0.19935569750843599</v>
      </c>
      <c r="AF979" s="17">
        <v>6.4936876542928304E-2</v>
      </c>
      <c r="AG979" s="17"/>
      <c r="AH979" s="17">
        <v>0.123789401869816</v>
      </c>
      <c r="AI979" s="17">
        <v>0.158652205031273</v>
      </c>
      <c r="AJ979" s="17"/>
      <c r="AK979" s="17">
        <v>0.13502541369947499</v>
      </c>
      <c r="AL979" s="17">
        <v>0.16006714095323499</v>
      </c>
      <c r="AM979" s="17"/>
      <c r="AN979" s="17">
        <v>0.150940164863679</v>
      </c>
      <c r="AO979" s="17">
        <v>0.17127238652398</v>
      </c>
      <c r="AP979" s="17"/>
      <c r="AQ979" s="17">
        <v>0.16840182579420099</v>
      </c>
      <c r="AR979" s="17">
        <v>0.14167792504107099</v>
      </c>
      <c r="AS979" s="17"/>
      <c r="AT979" s="17">
        <v>0.11483077834903301</v>
      </c>
      <c r="AU979" s="17">
        <v>0.12631222066748299</v>
      </c>
      <c r="AV979" s="17">
        <v>0.19490324544019499</v>
      </c>
      <c r="AW979" s="17">
        <v>0.116504812261202</v>
      </c>
      <c r="AX979" s="17"/>
      <c r="AY979" s="17">
        <v>0.18759518779518899</v>
      </c>
      <c r="AZ979" s="17">
        <v>0.14077316127992601</v>
      </c>
      <c r="BA979" s="17"/>
      <c r="BB979" s="17">
        <v>0.20314275048136701</v>
      </c>
      <c r="BC979" s="17">
        <v>0.14123217401052801</v>
      </c>
      <c r="BD979" s="17"/>
      <c r="BE979" s="17">
        <v>0.22661523071897399</v>
      </c>
      <c r="BF979" s="17">
        <v>0.14367127765045701</v>
      </c>
      <c r="BG979" s="17"/>
      <c r="BH979" s="17">
        <v>9.1597171888736603E-2</v>
      </c>
      <c r="BI979" s="17">
        <v>0.15804093839702199</v>
      </c>
      <c r="BJ979" s="17"/>
      <c r="BK979" s="17">
        <v>0.17392449371780799</v>
      </c>
      <c r="BL979" s="17">
        <v>0.148818659152823</v>
      </c>
      <c r="BM979" s="17"/>
      <c r="BN979" s="17">
        <v>0.412533596051958</v>
      </c>
      <c r="BO979" s="17">
        <v>0.14158385494130099</v>
      </c>
      <c r="BP979" s="17"/>
      <c r="BQ979" s="17">
        <v>0.36886142969026597</v>
      </c>
      <c r="BR979" s="17">
        <v>0.13888281903844901</v>
      </c>
      <c r="BS979" s="17"/>
      <c r="BT979" s="17">
        <v>0.20979927658518099</v>
      </c>
      <c r="BU979" s="17">
        <v>0.14436919825640099</v>
      </c>
      <c r="BV979" s="17"/>
      <c r="BW979" s="17">
        <v>0.16638912598693401</v>
      </c>
      <c r="BX979" s="17">
        <v>4.9866212736934097E-2</v>
      </c>
      <c r="BY979" s="17"/>
      <c r="BZ979" s="17">
        <v>0.16638912598693401</v>
      </c>
      <c r="CA979" s="17">
        <v>4.9866212736934097E-2</v>
      </c>
    </row>
    <row r="980" spans="2:79" x14ac:dyDescent="0.25">
      <c r="B980" t="s">
        <v>465</v>
      </c>
      <c r="C980" s="17">
        <v>0.23812021613547901</v>
      </c>
      <c r="D980" s="17">
        <v>0.153454946667438</v>
      </c>
      <c r="E980" s="17">
        <v>0.34701836353939502</v>
      </c>
      <c r="F980" s="17">
        <v>0.30450249048578198</v>
      </c>
      <c r="G980" s="17">
        <v>0.17092268170577599</v>
      </c>
      <c r="H980" s="17">
        <v>0.25821911947010001</v>
      </c>
      <c r="I980" s="17">
        <v>0.27627019668853398</v>
      </c>
      <c r="J980" s="17">
        <v>0.196369285908434</v>
      </c>
      <c r="K980" s="17">
        <v>0.265074184692699</v>
      </c>
      <c r="L980" s="17">
        <v>0.16672868757505299</v>
      </c>
      <c r="M980" s="17"/>
      <c r="N980" s="17">
        <v>0.238559170938729</v>
      </c>
      <c r="O980" s="17">
        <v>0.22558053491237201</v>
      </c>
      <c r="P980" s="17">
        <v>0.27929336616949602</v>
      </c>
      <c r="Q980" s="17">
        <v>0.23480832741235799</v>
      </c>
      <c r="R980" s="17"/>
      <c r="S980" s="17">
        <v>0.14700064937562701</v>
      </c>
      <c r="T980" s="17">
        <v>0.19244653019592201</v>
      </c>
      <c r="U980" s="17">
        <v>0.367565781535031</v>
      </c>
      <c r="V980" s="17">
        <v>0.26482913793250401</v>
      </c>
      <c r="W980" s="17">
        <v>0.33657486787100299</v>
      </c>
      <c r="X980" s="17">
        <v>0.21000373829866301</v>
      </c>
      <c r="Y980" s="17">
        <v>0.30198610521896102</v>
      </c>
      <c r="Z980" s="17"/>
      <c r="AA980" s="17">
        <v>0.25077151962199901</v>
      </c>
      <c r="AB980" s="17">
        <v>0.14918337301508799</v>
      </c>
      <c r="AC980" s="17"/>
      <c r="AD980" s="17">
        <v>0.24636024460371</v>
      </c>
      <c r="AE980" s="17">
        <v>0.29263648103167</v>
      </c>
      <c r="AF980" s="17">
        <v>0.13076088451021001</v>
      </c>
      <c r="AG980" s="17"/>
      <c r="AH980" s="17">
        <v>0.31644274101907099</v>
      </c>
      <c r="AI980" s="17">
        <v>0.21639576534162</v>
      </c>
      <c r="AJ980" s="17"/>
      <c r="AK980" s="17">
        <v>0.26171215215050803</v>
      </c>
      <c r="AL980" s="17">
        <v>0.22491837187661001</v>
      </c>
      <c r="AM980" s="17"/>
      <c r="AN980" s="17">
        <v>0.23814348320291201</v>
      </c>
      <c r="AO980" s="17">
        <v>0.23480832741235799</v>
      </c>
      <c r="AP980" s="17"/>
      <c r="AQ980" s="17">
        <v>0.21341101447882299</v>
      </c>
      <c r="AR980" s="17">
        <v>0.25153648934974898</v>
      </c>
      <c r="AS980" s="17"/>
      <c r="AT980" s="17">
        <v>0.28092360272547601</v>
      </c>
      <c r="AU980" s="17">
        <v>0.26769239075214502</v>
      </c>
      <c r="AV980" s="17">
        <v>0.17993814366697</v>
      </c>
      <c r="AW980" s="17">
        <v>0.31282666921442898</v>
      </c>
      <c r="AX980" s="17"/>
      <c r="AY980" s="17">
        <v>0.27838259413452898</v>
      </c>
      <c r="AZ980" s="17">
        <v>0.22675284906433099</v>
      </c>
      <c r="BA980" s="17"/>
      <c r="BB980" s="17">
        <v>0.112400385148961</v>
      </c>
      <c r="BC980" s="17">
        <v>0.26187503186782202</v>
      </c>
      <c r="BD980" s="17"/>
      <c r="BE980" s="17">
        <v>0.24448642638397799</v>
      </c>
      <c r="BF980" s="17">
        <v>0.23749561320653401</v>
      </c>
      <c r="BG980" s="17"/>
      <c r="BH980" s="17">
        <v>0.15141554176873101</v>
      </c>
      <c r="BI980" s="17">
        <v>0.248263502544917</v>
      </c>
      <c r="BJ980" s="17"/>
      <c r="BK980" s="17">
        <v>0.217701921349717</v>
      </c>
      <c r="BL980" s="17">
        <v>0.240143364554598</v>
      </c>
      <c r="BM980" s="17"/>
      <c r="BN980" s="17">
        <v>0.15773618731380801</v>
      </c>
      <c r="BO980" s="17">
        <v>0.24104045031817001</v>
      </c>
      <c r="BP980" s="17"/>
      <c r="BQ980" s="17">
        <v>0.17536110944285299</v>
      </c>
      <c r="BR980" s="17">
        <v>0.241635746848502</v>
      </c>
      <c r="BS980" s="17"/>
      <c r="BT980" s="17">
        <v>0.24826319597595201</v>
      </c>
      <c r="BU980" s="17">
        <v>0.236960627090395</v>
      </c>
      <c r="BV980" s="17"/>
      <c r="BW980" s="17">
        <v>0.25088243417636202</v>
      </c>
      <c r="BX980" s="17">
        <v>0.15373214818228501</v>
      </c>
      <c r="BY980" s="17"/>
      <c r="BZ980" s="17">
        <v>0.25088243417636202</v>
      </c>
      <c r="CA980" s="17">
        <v>0.15373214818228501</v>
      </c>
    </row>
    <row r="981" spans="2:79" x14ac:dyDescent="0.25">
      <c r="B981" t="s">
        <v>466</v>
      </c>
      <c r="C981" s="17">
        <v>0.22997204959442899</v>
      </c>
      <c r="D981" s="17">
        <v>0.21783533180867501</v>
      </c>
      <c r="E981" s="17">
        <v>0.243415252662672</v>
      </c>
      <c r="F981" s="17">
        <v>0.20934094891920399</v>
      </c>
      <c r="G981" s="17">
        <v>6.1217824202955198E-2</v>
      </c>
      <c r="H981" s="17">
        <v>0.27307461891228701</v>
      </c>
      <c r="I981" s="17">
        <v>0.271460409263445</v>
      </c>
      <c r="J981" s="17">
        <v>0.27584420702576801</v>
      </c>
      <c r="K981" s="17">
        <v>0.243138381133232</v>
      </c>
      <c r="L981" s="17">
        <v>0.23008132262712999</v>
      </c>
      <c r="M981" s="17"/>
      <c r="N981" s="17">
        <v>0.21785592920477101</v>
      </c>
      <c r="O981" s="17">
        <v>0.30675778421736299</v>
      </c>
      <c r="P981" s="17">
        <v>0.27876973091441798</v>
      </c>
      <c r="Q981" s="17">
        <v>0.30891568479069897</v>
      </c>
      <c r="R981" s="17"/>
      <c r="S981" s="17">
        <v>0.28296003228118199</v>
      </c>
      <c r="T981" s="17">
        <v>0.369231709438813</v>
      </c>
      <c r="U981" s="17">
        <v>0.15763267893617899</v>
      </c>
      <c r="V981" s="17">
        <v>0.20175653254237699</v>
      </c>
      <c r="W981" s="17">
        <v>0.156798220163165</v>
      </c>
      <c r="X981" s="17">
        <v>0.246318238376454</v>
      </c>
      <c r="Y981" s="17">
        <v>0.215269657478458</v>
      </c>
      <c r="Z981" s="17"/>
      <c r="AA981" s="17">
        <v>0.232030943912089</v>
      </c>
      <c r="AB981" s="17">
        <v>0.21549831879457201</v>
      </c>
      <c r="AC981" s="17"/>
      <c r="AD981" s="17">
        <v>0.228782047040718</v>
      </c>
      <c r="AE981" s="17">
        <v>0.232290596681857</v>
      </c>
      <c r="AF981" s="17">
        <v>0.27328438697248603</v>
      </c>
      <c r="AG981" s="17"/>
      <c r="AH981" s="17">
        <v>0.273506461738666</v>
      </c>
      <c r="AI981" s="17">
        <v>0.217896836290559</v>
      </c>
      <c r="AJ981" s="17"/>
      <c r="AK981" s="17">
        <v>0.209602850421888</v>
      </c>
      <c r="AL981" s="17">
        <v>0.241370478065177</v>
      </c>
      <c r="AM981" s="17"/>
      <c r="AN981" s="17">
        <v>0.22941744554910501</v>
      </c>
      <c r="AO981" s="17">
        <v>0.30891568479069897</v>
      </c>
      <c r="AP981" s="17"/>
      <c r="AQ981" s="17">
        <v>0.21552924656571401</v>
      </c>
      <c r="AR981" s="17">
        <v>0.237814010419615</v>
      </c>
      <c r="AS981" s="17"/>
      <c r="AT981" s="17">
        <v>0.1575158035848</v>
      </c>
      <c r="AU981" s="17">
        <v>0.17633540354057001</v>
      </c>
      <c r="AV981" s="17">
        <v>0.31248920117386503</v>
      </c>
      <c r="AW981" s="17">
        <v>0.21629454907484699</v>
      </c>
      <c r="AX981" s="17"/>
      <c r="AY981" s="17">
        <v>0.15459241114084099</v>
      </c>
      <c r="AZ981" s="17">
        <v>0.25125415121327999</v>
      </c>
      <c r="BA981" s="17"/>
      <c r="BB981" s="17">
        <v>0.31288350402290999</v>
      </c>
      <c r="BC981" s="17">
        <v>0.21428445722077499</v>
      </c>
      <c r="BD981" s="17"/>
      <c r="BE981" s="17">
        <v>0.24183437620308501</v>
      </c>
      <c r="BF981" s="17">
        <v>0.228808210567024</v>
      </c>
      <c r="BG981" s="17"/>
      <c r="BH981" s="17">
        <v>0.24706595014215799</v>
      </c>
      <c r="BI981" s="17">
        <v>0.22797229202222899</v>
      </c>
      <c r="BJ981" s="17"/>
      <c r="BK981" s="17">
        <v>0.31618116346882502</v>
      </c>
      <c r="BL981" s="17">
        <v>0.221430012451826</v>
      </c>
      <c r="BM981" s="17"/>
      <c r="BN981" s="17">
        <v>3.2925575904659603E-2</v>
      </c>
      <c r="BO981" s="17">
        <v>0.237130459747321</v>
      </c>
      <c r="BP981" s="17"/>
      <c r="BQ981" s="17">
        <v>0.14728539599675899</v>
      </c>
      <c r="BR981" s="17">
        <v>0.234603847043417</v>
      </c>
      <c r="BS981" s="17"/>
      <c r="BT981" s="17">
        <v>0.10629560987638</v>
      </c>
      <c r="BU981" s="17">
        <v>0.24411127168573099</v>
      </c>
      <c r="BV981" s="17"/>
      <c r="BW981" s="17">
        <v>0.23142411366181601</v>
      </c>
      <c r="BX981" s="17">
        <v>0.22037051475161901</v>
      </c>
      <c r="BY981" s="17"/>
      <c r="BZ981" s="17">
        <v>0.23142411366181601</v>
      </c>
      <c r="CA981" s="17">
        <v>0.22037051475161901</v>
      </c>
    </row>
    <row r="982" spans="2:79" x14ac:dyDescent="0.25">
      <c r="B982" t="s">
        <v>467</v>
      </c>
      <c r="C982" s="17">
        <v>0.14608819060459</v>
      </c>
      <c r="D982" s="17">
        <v>0.14837965724124799</v>
      </c>
      <c r="E982" s="17">
        <v>2.8141691957592401E-2</v>
      </c>
      <c r="F982" s="17">
        <v>0.15223995505677099</v>
      </c>
      <c r="G982" s="17">
        <v>0.16498015787402001</v>
      </c>
      <c r="H982" s="17">
        <v>0.18926982062783401</v>
      </c>
      <c r="I982" s="17">
        <v>0.21664341195185299</v>
      </c>
      <c r="J982" s="17">
        <v>0.18086416655712001</v>
      </c>
      <c r="K982" s="17">
        <v>0.25970003810730002</v>
      </c>
      <c r="L982" s="17">
        <v>0.110180423371929</v>
      </c>
      <c r="M982" s="17"/>
      <c r="N982" s="17">
        <v>0.14894201635569401</v>
      </c>
      <c r="O982" s="17">
        <v>0.131474610610544</v>
      </c>
      <c r="P982" s="17">
        <v>0.118174785658939</v>
      </c>
      <c r="Q982" s="17">
        <v>0.13180797162417601</v>
      </c>
      <c r="R982" s="17"/>
      <c r="S982" s="17">
        <v>4.7264892513301002E-2</v>
      </c>
      <c r="T982" s="17">
        <v>6.29912094741642E-2</v>
      </c>
      <c r="U982" s="17">
        <v>0.270877535473523</v>
      </c>
      <c r="V982" s="17">
        <v>0.14720821508683099</v>
      </c>
      <c r="W982" s="17">
        <v>0.20177731476483399</v>
      </c>
      <c r="X982" s="17">
        <v>0.13432124136639501</v>
      </c>
      <c r="Y982" s="17">
        <v>0.20508640606112799</v>
      </c>
      <c r="Z982" s="17"/>
      <c r="AA982" s="17">
        <v>0.16363578113306301</v>
      </c>
      <c r="AB982" s="17">
        <v>2.2731154103599702E-2</v>
      </c>
      <c r="AC982" s="17"/>
      <c r="AD982" s="17">
        <v>0.163762756636464</v>
      </c>
      <c r="AE982" s="17">
        <v>0.143215758209225</v>
      </c>
      <c r="AF982" s="17">
        <v>0.12575464591993299</v>
      </c>
      <c r="AG982" s="17"/>
      <c r="AH982" s="17">
        <v>0.13856708870201201</v>
      </c>
      <c r="AI982" s="17">
        <v>0.148174331321338</v>
      </c>
      <c r="AJ982" s="17"/>
      <c r="AK982" s="17">
        <v>0.13467880053897599</v>
      </c>
      <c r="AL982" s="17">
        <v>0.15247278704631401</v>
      </c>
      <c r="AM982" s="17"/>
      <c r="AN982" s="17">
        <v>0.14618851366667099</v>
      </c>
      <c r="AO982" s="17">
        <v>0.13180797162417601</v>
      </c>
      <c r="AP982" s="17"/>
      <c r="AQ982" s="17">
        <v>0.22363413858196701</v>
      </c>
      <c r="AR982" s="17">
        <v>0.10398332460444699</v>
      </c>
      <c r="AS982" s="17"/>
      <c r="AT982" s="17">
        <v>4.45016136780318E-2</v>
      </c>
      <c r="AU982" s="17">
        <v>0.145093721296982</v>
      </c>
      <c r="AV982" s="17">
        <v>0.17324567069576499</v>
      </c>
      <c r="AW982" s="17">
        <v>0.20900193450049301</v>
      </c>
      <c r="AX982" s="17"/>
      <c r="AY982" s="17">
        <v>0.190296438276223</v>
      </c>
      <c r="AZ982" s="17">
        <v>0.133606777339146</v>
      </c>
      <c r="BA982" s="17"/>
      <c r="BB982" s="17">
        <v>0.19603765392696601</v>
      </c>
      <c r="BC982" s="17">
        <v>0.13663789665573201</v>
      </c>
      <c r="BD982" s="17"/>
      <c r="BE982" s="17">
        <v>4.81432139834665E-2</v>
      </c>
      <c r="BF982" s="17">
        <v>0.15569778829066</v>
      </c>
      <c r="BG982" s="17"/>
      <c r="BH982" s="17">
        <v>0.14126861652433001</v>
      </c>
      <c r="BI982" s="17">
        <v>0.14665201626479399</v>
      </c>
      <c r="BJ982" s="17"/>
      <c r="BK982" s="17">
        <v>0.117406367702308</v>
      </c>
      <c r="BL982" s="17">
        <v>0.14893013138715999</v>
      </c>
      <c r="BM982" s="17"/>
      <c r="BN982" s="17">
        <v>7.4942035621223799E-2</v>
      </c>
      <c r="BO982" s="17">
        <v>0.14867282634374099</v>
      </c>
      <c r="BP982" s="17"/>
      <c r="BQ982" s="17">
        <v>0.10577779706460499</v>
      </c>
      <c r="BR982" s="17">
        <v>0.14834622826656499</v>
      </c>
      <c r="BS982" s="17"/>
      <c r="BT982" s="17">
        <v>0.132031199467606</v>
      </c>
      <c r="BU982" s="17">
        <v>0.147695246241657</v>
      </c>
      <c r="BV982" s="17"/>
      <c r="BW982" s="17">
        <v>0.163873195941733</v>
      </c>
      <c r="BX982" s="17">
        <v>2.8487767689786898E-2</v>
      </c>
      <c r="BY982" s="17"/>
      <c r="BZ982" s="17">
        <v>0.163873195941733</v>
      </c>
      <c r="CA982" s="17">
        <v>2.8487767689786898E-2</v>
      </c>
    </row>
    <row r="983" spans="2:79" x14ac:dyDescent="0.25">
      <c r="B983" t="s">
        <v>96</v>
      </c>
      <c r="C983" s="17">
        <v>0.14600178924791499</v>
      </c>
      <c r="D983" s="17">
        <v>7.8807130972309195E-2</v>
      </c>
      <c r="E983" s="17">
        <v>1.42858395305447E-2</v>
      </c>
      <c r="F983" s="17">
        <v>5.4396117073579699E-2</v>
      </c>
      <c r="G983" s="17">
        <v>0.26827489418644601</v>
      </c>
      <c r="H983" s="17">
        <v>5.5333187786489102E-2</v>
      </c>
      <c r="I983" s="17">
        <v>4.48302994460342E-2</v>
      </c>
      <c r="J983" s="17">
        <v>0.19310400662590499</v>
      </c>
      <c r="K983" s="17">
        <v>0.10640132349013801</v>
      </c>
      <c r="L983" s="17">
        <v>0.33791937468209898</v>
      </c>
      <c r="M983" s="17"/>
      <c r="N983" s="17">
        <v>0.15876505052214701</v>
      </c>
      <c r="O983" s="17">
        <v>7.4857555974304796E-2</v>
      </c>
      <c r="P983" s="17">
        <v>5.5571536665488599E-2</v>
      </c>
      <c r="Q983" s="17">
        <v>4.9249988493024102E-2</v>
      </c>
      <c r="R983" s="17"/>
      <c r="S983" s="17">
        <v>0.17161154485198499</v>
      </c>
      <c r="T983" s="17">
        <v>0.119283942361016</v>
      </c>
      <c r="U983" s="17">
        <v>5.7380583827613997E-3</v>
      </c>
      <c r="V983" s="17">
        <v>0.160365624619831</v>
      </c>
      <c r="W983" s="17">
        <v>0.11081225145302399</v>
      </c>
      <c r="X983" s="17">
        <v>7.59174877076053E-2</v>
      </c>
      <c r="Y983" s="17">
        <v>0.13198005215319</v>
      </c>
      <c r="Z983" s="17"/>
      <c r="AA983" s="17">
        <v>9.1662983964048095E-2</v>
      </c>
      <c r="AB983" s="17">
        <v>0.52799577160952205</v>
      </c>
      <c r="AC983" s="17"/>
      <c r="AD983" s="17">
        <v>0.10220355390989599</v>
      </c>
      <c r="AE983" s="17">
        <v>4.34208990362797E-2</v>
      </c>
      <c r="AF983" s="17">
        <v>0.34841222360248397</v>
      </c>
      <c r="AG983" s="17"/>
      <c r="AH983" s="17">
        <v>9.8243249148406396E-3</v>
      </c>
      <c r="AI983" s="17">
        <v>0.183773562151474</v>
      </c>
      <c r="AJ983" s="17"/>
      <c r="AK983" s="17">
        <v>0.16286637281320199</v>
      </c>
      <c r="AL983" s="17">
        <v>0.13656451349497301</v>
      </c>
      <c r="AM983" s="17"/>
      <c r="AN983" s="17">
        <v>0.146681501297628</v>
      </c>
      <c r="AO983" s="17">
        <v>4.9249988493024102E-2</v>
      </c>
      <c r="AP983" s="17"/>
      <c r="AQ983" s="17">
        <v>7.1640093192936502E-2</v>
      </c>
      <c r="AR983" s="17">
        <v>0.18637771255020999</v>
      </c>
      <c r="AS983" s="17"/>
      <c r="AT983" s="17">
        <v>0.36671874773243301</v>
      </c>
      <c r="AU983" s="17">
        <v>0.18720856041390899</v>
      </c>
      <c r="AV983" s="17">
        <v>4.8010958597048098E-2</v>
      </c>
      <c r="AW983" s="17">
        <v>5.0907467649463998E-3</v>
      </c>
      <c r="AX983" s="17"/>
      <c r="AY983" s="17">
        <v>6.7000901960888704E-2</v>
      </c>
      <c r="AZ983" s="17">
        <v>0.16830628613479101</v>
      </c>
      <c r="BA983" s="17"/>
      <c r="BB983" s="17">
        <v>7.6245966517102401E-2</v>
      </c>
      <c r="BC983" s="17">
        <v>0.15922692684988199</v>
      </c>
      <c r="BD983" s="17"/>
      <c r="BE983" s="17">
        <v>0.13617230675539099</v>
      </c>
      <c r="BF983" s="17">
        <v>0.146966181455397</v>
      </c>
      <c r="BG983" s="17"/>
      <c r="BH983" s="17">
        <v>0.22519759329522099</v>
      </c>
      <c r="BI983" s="17">
        <v>0.13673694016400401</v>
      </c>
      <c r="BJ983" s="17"/>
      <c r="BK983" s="17">
        <v>8.7372414726199901E-2</v>
      </c>
      <c r="BL983" s="17">
        <v>0.15181108564715301</v>
      </c>
      <c r="BM983" s="17"/>
      <c r="BN983" s="17">
        <v>7.5103979518162306E-2</v>
      </c>
      <c r="BO983" s="17">
        <v>0.14857740296727701</v>
      </c>
      <c r="BP983" s="17"/>
      <c r="BQ983" s="17">
        <v>3.6584986076352799E-2</v>
      </c>
      <c r="BR983" s="17">
        <v>0.15213090982246899</v>
      </c>
      <c r="BS983" s="17"/>
      <c r="BT983" s="17">
        <v>0.100025759342317</v>
      </c>
      <c r="BU983" s="17">
        <v>0.151257966569914</v>
      </c>
      <c r="BV983" s="17"/>
      <c r="BW983" s="17">
        <v>9.2012842514330007E-2</v>
      </c>
      <c r="BX983" s="17">
        <v>0.50299482063794998</v>
      </c>
      <c r="BY983" s="17"/>
      <c r="BZ983" s="17">
        <v>9.2012842514330007E-2</v>
      </c>
      <c r="CA983" s="17">
        <v>0.50299482063794998</v>
      </c>
    </row>
    <row r="984" spans="2:79" x14ac:dyDescent="0.25">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17"/>
      <c r="AF984" s="17"/>
      <c r="AG984" s="17"/>
      <c r="AH984" s="17"/>
      <c r="AI984" s="17"/>
      <c r="AJ984" s="17"/>
      <c r="AK984" s="17"/>
      <c r="AL984" s="17"/>
      <c r="AM984" s="17"/>
      <c r="AN984" s="17"/>
      <c r="AO984" s="17"/>
      <c r="AP984" s="17"/>
      <c r="AQ984" s="17"/>
      <c r="AR984" s="17"/>
      <c r="AS984" s="17"/>
      <c r="AT984" s="17"/>
      <c r="AU984" s="17"/>
      <c r="AV984" s="17"/>
      <c r="AW984" s="17"/>
      <c r="AX984" s="17"/>
      <c r="AY984" s="17"/>
      <c r="AZ984" s="17"/>
      <c r="BA984" s="17"/>
      <c r="BB984" s="17"/>
      <c r="BC984" s="17"/>
      <c r="BD984" s="17"/>
      <c r="BE984" s="17"/>
      <c r="BF984" s="17"/>
      <c r="BG984" s="17"/>
      <c r="BH984" s="17"/>
      <c r="BI984" s="17"/>
      <c r="BJ984" s="17"/>
      <c r="BK984" s="17"/>
      <c r="BL984" s="17"/>
      <c r="BM984" s="17"/>
      <c r="BN984" s="17"/>
      <c r="BO984" s="17"/>
      <c r="BP984" s="17"/>
      <c r="BQ984" s="17"/>
      <c r="BR984" s="17"/>
      <c r="BS984" s="17"/>
      <c r="BT984" s="17"/>
      <c r="BU984" s="17"/>
      <c r="BV984" s="17"/>
      <c r="BW984" s="17"/>
      <c r="BX984" s="17"/>
      <c r="BY984" s="17"/>
      <c r="BZ984" s="17"/>
      <c r="CA984" s="17"/>
    </row>
    <row r="985" spans="2:79" x14ac:dyDescent="0.25">
      <c r="B985" s="6" t="s">
        <v>470</v>
      </c>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c r="AK985" s="17"/>
      <c r="AL985" s="17"/>
      <c r="AM985" s="17"/>
      <c r="AN985" s="17"/>
      <c r="AO985" s="17"/>
      <c r="AP985" s="17"/>
      <c r="AQ985" s="17"/>
      <c r="AR985" s="17"/>
      <c r="AS985" s="17"/>
      <c r="AT985" s="17"/>
      <c r="AU985" s="17"/>
      <c r="AV985" s="17"/>
      <c r="AW985" s="17"/>
      <c r="AX985" s="17"/>
      <c r="AY985" s="17"/>
      <c r="AZ985" s="17"/>
      <c r="BA985" s="17"/>
      <c r="BB985" s="17"/>
      <c r="BC985" s="17"/>
      <c r="BD985" s="17"/>
      <c r="BE985" s="17"/>
      <c r="BF985" s="17"/>
      <c r="BG985" s="17"/>
      <c r="BH985" s="17"/>
      <c r="BI985" s="17"/>
      <c r="BJ985" s="17"/>
      <c r="BK985" s="17"/>
      <c r="BL985" s="17"/>
      <c r="BM985" s="17"/>
      <c r="BN985" s="17"/>
      <c r="BO985" s="17"/>
      <c r="BP985" s="17"/>
      <c r="BQ985" s="17"/>
      <c r="BR985" s="17"/>
      <c r="BS985" s="17"/>
      <c r="BT985" s="17"/>
      <c r="BU985" s="17"/>
      <c r="BV985" s="17"/>
      <c r="BW985" s="17"/>
      <c r="BX985" s="17"/>
      <c r="BY985" s="17"/>
      <c r="BZ985" s="17"/>
      <c r="CA985" s="17"/>
    </row>
    <row r="986" spans="2:79" x14ac:dyDescent="0.25">
      <c r="B986" s="24" t="s">
        <v>703</v>
      </c>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17"/>
      <c r="AK986" s="17"/>
      <c r="AL986" s="17"/>
      <c r="AM986" s="17"/>
      <c r="AN986" s="17"/>
      <c r="AO986" s="17"/>
      <c r="AP986" s="17"/>
      <c r="AQ986" s="17"/>
      <c r="AR986" s="17"/>
      <c r="AS986" s="17"/>
      <c r="AT986" s="17"/>
      <c r="AU986" s="17"/>
      <c r="AV986" s="17"/>
      <c r="AW986" s="17"/>
      <c r="AX986" s="17"/>
      <c r="AY986" s="17"/>
      <c r="AZ986" s="17"/>
      <c r="BA986" s="17"/>
      <c r="BB986" s="17"/>
      <c r="BC986" s="17"/>
      <c r="BD986" s="17"/>
      <c r="BE986" s="17"/>
      <c r="BF986" s="17"/>
      <c r="BG986" s="17"/>
      <c r="BH986" s="17"/>
      <c r="BI986" s="17"/>
      <c r="BJ986" s="17"/>
      <c r="BK986" s="17"/>
      <c r="BL986" s="17"/>
      <c r="BM986" s="17"/>
      <c r="BN986" s="17"/>
      <c r="BO986" s="17"/>
      <c r="BP986" s="17"/>
      <c r="BQ986" s="17"/>
      <c r="BR986" s="17"/>
      <c r="BS986" s="17"/>
      <c r="BT986" s="17"/>
      <c r="BU986" s="17"/>
      <c r="BV986" s="17"/>
      <c r="BW986" s="17"/>
      <c r="BX986" s="17"/>
      <c r="BY986" s="17"/>
      <c r="BZ986" s="17"/>
      <c r="CA986" s="17"/>
    </row>
    <row r="987" spans="2:79" x14ac:dyDescent="0.25">
      <c r="B987" t="s">
        <v>463</v>
      </c>
      <c r="C987" s="17">
        <v>9.0843232829127193E-2</v>
      </c>
      <c r="D987" s="17">
        <v>0.26793028727972201</v>
      </c>
      <c r="E987" s="17">
        <v>7.9940016537131703E-2</v>
      </c>
      <c r="F987" s="17">
        <v>0.11561912473803999</v>
      </c>
      <c r="G987" s="17">
        <v>4.5353250421881298E-2</v>
      </c>
      <c r="H987" s="17">
        <v>5.5457313883909898E-2</v>
      </c>
      <c r="I987" s="17">
        <v>0.135387230681976</v>
      </c>
      <c r="J987" s="17">
        <v>8.0046429510673006E-3</v>
      </c>
      <c r="K987" s="17">
        <v>2.8874395493658798E-2</v>
      </c>
      <c r="L987" s="17">
        <v>5.7562322807590403E-2</v>
      </c>
      <c r="M987" s="17"/>
      <c r="N987" s="17">
        <v>9.1249421956201698E-2</v>
      </c>
      <c r="O987" s="17">
        <v>8.5437417919019099E-2</v>
      </c>
      <c r="P987" s="17">
        <v>9.7996254379992098E-2</v>
      </c>
      <c r="Q987" s="17">
        <v>0.101464258054031</v>
      </c>
      <c r="R987" s="17"/>
      <c r="S987" s="17">
        <v>0.20260530287265399</v>
      </c>
      <c r="T987" s="17">
        <v>3.1397999751668099E-2</v>
      </c>
      <c r="U987" s="17">
        <v>0.100230219985666</v>
      </c>
      <c r="V987" s="17">
        <v>7.2815642683557794E-2</v>
      </c>
      <c r="W987" s="17">
        <v>3.0198833893818E-2</v>
      </c>
      <c r="X987" s="17">
        <v>8.3159978552342306E-2</v>
      </c>
      <c r="Y987" s="17">
        <v>8.39301512920895E-2</v>
      </c>
      <c r="Z987" s="17"/>
      <c r="AA987" s="17">
        <v>9.4094278485723395E-2</v>
      </c>
      <c r="AB987" s="17">
        <v>6.7988849654617295E-2</v>
      </c>
      <c r="AC987" s="17"/>
      <c r="AD987" s="17">
        <v>0.103884595994441</v>
      </c>
      <c r="AE987" s="17">
        <v>8.9914118018122297E-2</v>
      </c>
      <c r="AF987" s="17">
        <v>2.0950348404934101E-2</v>
      </c>
      <c r="AG987" s="17"/>
      <c r="AH987" s="17">
        <v>0.116839357330903</v>
      </c>
      <c r="AI987" s="17">
        <v>8.3632643941585205E-2</v>
      </c>
      <c r="AJ987" s="17"/>
      <c r="AK987" s="17">
        <v>0.10106244310711</v>
      </c>
      <c r="AL987" s="17">
        <v>8.5124650748681294E-2</v>
      </c>
      <c r="AM987" s="17"/>
      <c r="AN987" s="17">
        <v>9.0768616762352899E-2</v>
      </c>
      <c r="AO987" s="17">
        <v>0.101464258054031</v>
      </c>
      <c r="AP987" s="17"/>
      <c r="AQ987" s="17">
        <v>0.111088280363018</v>
      </c>
      <c r="AR987" s="17">
        <v>7.9850846562475306E-2</v>
      </c>
      <c r="AS987" s="17"/>
      <c r="AT987" s="17">
        <v>5.7482617331867297E-2</v>
      </c>
      <c r="AU987" s="17">
        <v>8.3457676065544897E-2</v>
      </c>
      <c r="AV987" s="17">
        <v>0.10691446298009601</v>
      </c>
      <c r="AW987" s="17">
        <v>0.113383745597623</v>
      </c>
      <c r="AX987" s="17"/>
      <c r="AY987" s="17">
        <v>0.113939315271103</v>
      </c>
      <c r="AZ987" s="17">
        <v>8.4322464308459397E-2</v>
      </c>
      <c r="BA987" s="17"/>
      <c r="BB987" s="17">
        <v>0.119508189311444</v>
      </c>
      <c r="BC987" s="17">
        <v>8.5420457214470502E-2</v>
      </c>
      <c r="BD987" s="17"/>
      <c r="BE987" s="17">
        <v>0.10953328287120701</v>
      </c>
      <c r="BF987" s="17">
        <v>8.9009510796279695E-2</v>
      </c>
      <c r="BG987" s="17"/>
      <c r="BH987" s="17">
        <v>0.14951261093752599</v>
      </c>
      <c r="BI987" s="17">
        <v>8.3979700845835198E-2</v>
      </c>
      <c r="BJ987" s="17"/>
      <c r="BK987" s="17">
        <v>8.9789907691757598E-2</v>
      </c>
      <c r="BL987" s="17">
        <v>9.0947601637044198E-2</v>
      </c>
      <c r="BM987" s="17"/>
      <c r="BN987" s="17">
        <v>0.19944223767295799</v>
      </c>
      <c r="BO987" s="17">
        <v>8.6897989839942694E-2</v>
      </c>
      <c r="BP987" s="17"/>
      <c r="BQ987" s="17">
        <v>0.15074408182753599</v>
      </c>
      <c r="BR987" s="17">
        <v>8.7487811034782398E-2</v>
      </c>
      <c r="BS987" s="17"/>
      <c r="BT987" s="17">
        <v>0.13306893719356</v>
      </c>
      <c r="BU987" s="17">
        <v>8.6015808840116406E-2</v>
      </c>
      <c r="BV987" s="17"/>
      <c r="BW987" s="17">
        <v>9.4038751520411704E-2</v>
      </c>
      <c r="BX987" s="17">
        <v>6.9713391009940104E-2</v>
      </c>
      <c r="BY987" s="17"/>
      <c r="BZ987" s="17">
        <v>9.4038751520411704E-2</v>
      </c>
      <c r="CA987" s="17">
        <v>6.9713391009940104E-2</v>
      </c>
    </row>
    <row r="988" spans="2:79" x14ac:dyDescent="0.25">
      <c r="B988" t="s">
        <v>464</v>
      </c>
      <c r="C988" s="17">
        <v>0.13576372080297899</v>
      </c>
      <c r="D988" s="17">
        <v>0.14893595067319501</v>
      </c>
      <c r="E988" s="17">
        <v>0.15609612149075699</v>
      </c>
      <c r="F988" s="17">
        <v>0.236050517601297</v>
      </c>
      <c r="G988" s="17">
        <v>8.4456562918782896E-2</v>
      </c>
      <c r="H988" s="17">
        <v>0.183669533424416</v>
      </c>
      <c r="I988" s="17">
        <v>8.6311835145035903E-2</v>
      </c>
      <c r="J988" s="17">
        <v>7.1337318868809493E-2</v>
      </c>
      <c r="K988" s="17">
        <v>1.6068274582399001E-2</v>
      </c>
      <c r="L988" s="17">
        <v>0.14067203579461299</v>
      </c>
      <c r="M988" s="17"/>
      <c r="N988" s="17">
        <v>0.12992936903626501</v>
      </c>
      <c r="O988" s="17">
        <v>0.166091736122435</v>
      </c>
      <c r="P988" s="17">
        <v>0.18794076185568101</v>
      </c>
      <c r="Q988" s="17">
        <v>0.17555953175861999</v>
      </c>
      <c r="R988" s="17"/>
      <c r="S988" s="17">
        <v>0.147365414781818</v>
      </c>
      <c r="T988" s="17">
        <v>0.194772563815688</v>
      </c>
      <c r="U988" s="17">
        <v>0.25303661577729603</v>
      </c>
      <c r="V988" s="17">
        <v>8.9866737465914906E-2</v>
      </c>
      <c r="W988" s="17">
        <v>0.13558274597799899</v>
      </c>
      <c r="X988" s="17">
        <v>0.19099116506307501</v>
      </c>
      <c r="Y988" s="17">
        <v>0.110807040127575</v>
      </c>
      <c r="Z988" s="17"/>
      <c r="AA988" s="17">
        <v>0.14177312605621001</v>
      </c>
      <c r="AB988" s="17">
        <v>9.3518466563131397E-2</v>
      </c>
      <c r="AC988" s="17"/>
      <c r="AD988" s="17">
        <v>0.12753611000333501</v>
      </c>
      <c r="AE988" s="17">
        <v>0.148343574110434</v>
      </c>
      <c r="AF988" s="17">
        <v>0.11519861969846799</v>
      </c>
      <c r="AG988" s="17"/>
      <c r="AH988" s="17">
        <v>0.17751302930584201</v>
      </c>
      <c r="AI988" s="17">
        <v>0.124183644706146</v>
      </c>
      <c r="AJ988" s="17"/>
      <c r="AK988" s="17">
        <v>0.12780265045678799</v>
      </c>
      <c r="AL988" s="17">
        <v>0.14021866722099899</v>
      </c>
      <c r="AM988" s="17"/>
      <c r="AN988" s="17">
        <v>0.13548414262434499</v>
      </c>
      <c r="AO988" s="17">
        <v>0.17555953175861999</v>
      </c>
      <c r="AP988" s="17"/>
      <c r="AQ988" s="17">
        <v>0.123014151634672</v>
      </c>
      <c r="AR988" s="17">
        <v>0.14268631205878199</v>
      </c>
      <c r="AS988" s="17"/>
      <c r="AT988" s="17">
        <v>0.13115571884694999</v>
      </c>
      <c r="AU988" s="17">
        <v>0.14882960408222601</v>
      </c>
      <c r="AV988" s="17">
        <v>0.11853106431970201</v>
      </c>
      <c r="AW988" s="17">
        <v>0.163875115950608</v>
      </c>
      <c r="AX988" s="17"/>
      <c r="AY988" s="17">
        <v>0.16763606930432501</v>
      </c>
      <c r="AZ988" s="17">
        <v>0.126765129491683</v>
      </c>
      <c r="BA988" s="17"/>
      <c r="BB988" s="17">
        <v>7.7180056668283897E-2</v>
      </c>
      <c r="BC988" s="17">
        <v>0.14687174209083301</v>
      </c>
      <c r="BD988" s="17"/>
      <c r="BE988" s="17">
        <v>6.1699750393152897E-2</v>
      </c>
      <c r="BF988" s="17">
        <v>0.143030300297143</v>
      </c>
      <c r="BG988" s="17"/>
      <c r="BH988" s="17">
        <v>7.4834897223766406E-2</v>
      </c>
      <c r="BI988" s="17">
        <v>0.14289157766499699</v>
      </c>
      <c r="BJ988" s="17"/>
      <c r="BK988" s="17">
        <v>4.0865067611243498E-2</v>
      </c>
      <c r="BL988" s="17">
        <v>0.14516676166392301</v>
      </c>
      <c r="BM988" s="17"/>
      <c r="BN988" s="17">
        <v>0.48851726790116101</v>
      </c>
      <c r="BO988" s="17">
        <v>0.122948700438839</v>
      </c>
      <c r="BP988" s="17"/>
      <c r="BQ988" s="17">
        <v>0.28560710207199802</v>
      </c>
      <c r="BR988" s="17">
        <v>0.12737005434156101</v>
      </c>
      <c r="BS988" s="17"/>
      <c r="BT988" s="17">
        <v>0.25835441640084</v>
      </c>
      <c r="BU988" s="17">
        <v>0.121748625645511</v>
      </c>
      <c r="BV988" s="17"/>
      <c r="BW988" s="17">
        <v>0.141477977251912</v>
      </c>
      <c r="BX988" s="17">
        <v>9.7979139786591604E-2</v>
      </c>
      <c r="BY988" s="17"/>
      <c r="BZ988" s="17">
        <v>0.141477977251912</v>
      </c>
      <c r="CA988" s="17">
        <v>9.7979139786591604E-2</v>
      </c>
    </row>
    <row r="989" spans="2:79" x14ac:dyDescent="0.25">
      <c r="B989" t="s">
        <v>465</v>
      </c>
      <c r="C989" s="17">
        <v>0.22136608780615899</v>
      </c>
      <c r="D989" s="17">
        <v>6.6754760004985703E-2</v>
      </c>
      <c r="E989" s="17">
        <v>0.316787950052072</v>
      </c>
      <c r="F989" s="17">
        <v>0.23847385755946901</v>
      </c>
      <c r="G989" s="17">
        <v>0.215846783478708</v>
      </c>
      <c r="H989" s="17">
        <v>0.25188209826912999</v>
      </c>
      <c r="I989" s="17">
        <v>0.20249791642867199</v>
      </c>
      <c r="J989" s="17">
        <v>0.170246931098851</v>
      </c>
      <c r="K989" s="17">
        <v>0.29499423545445302</v>
      </c>
      <c r="L989" s="17">
        <v>0.21192236761139099</v>
      </c>
      <c r="M989" s="17"/>
      <c r="N989" s="17">
        <v>0.22242558208090399</v>
      </c>
      <c r="O989" s="17">
        <v>0.21230695519333501</v>
      </c>
      <c r="P989" s="17">
        <v>0.23530788791503199</v>
      </c>
      <c r="Q989" s="17">
        <v>0.18556085415859799</v>
      </c>
      <c r="R989" s="17"/>
      <c r="S989" s="17">
        <v>0.119327379258224</v>
      </c>
      <c r="T989" s="17">
        <v>0.13475634995996799</v>
      </c>
      <c r="U989" s="17">
        <v>0.13349521911929199</v>
      </c>
      <c r="V989" s="17">
        <v>0.31313785763492002</v>
      </c>
      <c r="W989" s="17">
        <v>0.34993353125035198</v>
      </c>
      <c r="X989" s="17">
        <v>0.11350503779029</v>
      </c>
      <c r="Y989" s="17">
        <v>0.25212516259752599</v>
      </c>
      <c r="Z989" s="17"/>
      <c r="AA989" s="17">
        <v>0.22871242020336999</v>
      </c>
      <c r="AB989" s="17">
        <v>0.16972242811392799</v>
      </c>
      <c r="AC989" s="17"/>
      <c r="AD989" s="17">
        <v>0.22474158126869201</v>
      </c>
      <c r="AE989" s="17">
        <v>0.244047571592823</v>
      </c>
      <c r="AF989" s="17">
        <v>0.234215162964759</v>
      </c>
      <c r="AG989" s="17"/>
      <c r="AH989" s="17">
        <v>0.22062165304577999</v>
      </c>
      <c r="AI989" s="17">
        <v>0.22157257293090599</v>
      </c>
      <c r="AJ989" s="17"/>
      <c r="AK989" s="17">
        <v>0.229800746986322</v>
      </c>
      <c r="AL989" s="17">
        <v>0.21664612515442</v>
      </c>
      <c r="AM989" s="17"/>
      <c r="AN989" s="17">
        <v>0.22161763091505399</v>
      </c>
      <c r="AO989" s="17">
        <v>0.18556085415859799</v>
      </c>
      <c r="AP989" s="17"/>
      <c r="AQ989" s="17">
        <v>0.182735393953674</v>
      </c>
      <c r="AR989" s="17">
        <v>0.24234126743290199</v>
      </c>
      <c r="AS989" s="17"/>
      <c r="AT989" s="17">
        <v>0.26558281838820702</v>
      </c>
      <c r="AU989" s="17">
        <v>0.21966989433505299</v>
      </c>
      <c r="AV989" s="17">
        <v>0.204669742716202</v>
      </c>
      <c r="AW989" s="17">
        <v>0.23904398057541801</v>
      </c>
      <c r="AX989" s="17"/>
      <c r="AY989" s="17">
        <v>0.179353537659943</v>
      </c>
      <c r="AZ989" s="17">
        <v>0.23322758488709</v>
      </c>
      <c r="BA989" s="17"/>
      <c r="BB989" s="17">
        <v>0.112553416684833</v>
      </c>
      <c r="BC989" s="17">
        <v>0.24199558453155601</v>
      </c>
      <c r="BD989" s="17"/>
      <c r="BE989" s="17">
        <v>0.295359948445446</v>
      </c>
      <c r="BF989" s="17">
        <v>0.214106386936219</v>
      </c>
      <c r="BG989" s="17"/>
      <c r="BH989" s="17">
        <v>0.13394941319385401</v>
      </c>
      <c r="BI989" s="17">
        <v>0.231592668714619</v>
      </c>
      <c r="BJ989" s="17"/>
      <c r="BK989" s="17">
        <v>0.309685812918644</v>
      </c>
      <c r="BL989" s="17">
        <v>0.21261492057534401</v>
      </c>
      <c r="BM989" s="17"/>
      <c r="BN989" s="17">
        <v>3.26584391033541E-2</v>
      </c>
      <c r="BO989" s="17">
        <v>0.22822156064516799</v>
      </c>
      <c r="BP989" s="17"/>
      <c r="BQ989" s="17">
        <v>0.123327648076319</v>
      </c>
      <c r="BR989" s="17">
        <v>0.22685783496590001</v>
      </c>
      <c r="BS989" s="17"/>
      <c r="BT989" s="17">
        <v>0.26486394299217603</v>
      </c>
      <c r="BU989" s="17">
        <v>0.216393226068124</v>
      </c>
      <c r="BV989" s="17"/>
      <c r="BW989" s="17">
        <v>0.22904733874402</v>
      </c>
      <c r="BX989" s="17">
        <v>0.17057507921868101</v>
      </c>
      <c r="BY989" s="17"/>
      <c r="BZ989" s="17">
        <v>0.22904733874402</v>
      </c>
      <c r="CA989" s="17">
        <v>0.17057507921868101</v>
      </c>
    </row>
    <row r="990" spans="2:79" x14ac:dyDescent="0.25">
      <c r="B990" t="s">
        <v>466</v>
      </c>
      <c r="C990" s="17">
        <v>0.28964560879366502</v>
      </c>
      <c r="D990" s="17">
        <v>0.31982958981522303</v>
      </c>
      <c r="E990" s="17">
        <v>0.30621064095015799</v>
      </c>
      <c r="F990" s="17">
        <v>0.26668867192777601</v>
      </c>
      <c r="G990" s="17">
        <v>0.35033459303009401</v>
      </c>
      <c r="H990" s="17">
        <v>0.36849501488053499</v>
      </c>
      <c r="I990" s="17">
        <v>0.23700616285287901</v>
      </c>
      <c r="J990" s="17">
        <v>0.31367651472333002</v>
      </c>
      <c r="K990" s="17">
        <v>0.22977199442623999</v>
      </c>
      <c r="L990" s="17">
        <v>0.276691095822161</v>
      </c>
      <c r="M990" s="17"/>
      <c r="N990" s="17">
        <v>0.28827598369521901</v>
      </c>
      <c r="O990" s="17">
        <v>0.29847067939661298</v>
      </c>
      <c r="P990" s="17">
        <v>0.28455216748083001</v>
      </c>
      <c r="Q990" s="17">
        <v>0.33495949922589102</v>
      </c>
      <c r="R990" s="17"/>
      <c r="S990" s="17">
        <v>0.252436254408759</v>
      </c>
      <c r="T990" s="17">
        <v>0.274444395930111</v>
      </c>
      <c r="U990" s="17">
        <v>0.37632558040290098</v>
      </c>
      <c r="V990" s="17">
        <v>0.26269859514715099</v>
      </c>
      <c r="W990" s="17">
        <v>0.20903740883374899</v>
      </c>
      <c r="X990" s="17">
        <v>0.44476003313870899</v>
      </c>
      <c r="Y990" s="17">
        <v>0.324577487772924</v>
      </c>
      <c r="Z990" s="17"/>
      <c r="AA990" s="17">
        <v>0.29197083146446901</v>
      </c>
      <c r="AB990" s="17">
        <v>0.27329962799305701</v>
      </c>
      <c r="AC990" s="17"/>
      <c r="AD990" s="17">
        <v>0.295343008362564</v>
      </c>
      <c r="AE990" s="17">
        <v>0.27479093970150698</v>
      </c>
      <c r="AF990" s="17">
        <v>0.369895227213353</v>
      </c>
      <c r="AG990" s="17"/>
      <c r="AH990" s="17">
        <v>0.285473654105938</v>
      </c>
      <c r="AI990" s="17">
        <v>0.29080279090012101</v>
      </c>
      <c r="AJ990" s="17"/>
      <c r="AK990" s="17">
        <v>0.28452996767230898</v>
      </c>
      <c r="AL990" s="17">
        <v>0.29250827751764702</v>
      </c>
      <c r="AM990" s="17"/>
      <c r="AN990" s="17">
        <v>0.28932726435866901</v>
      </c>
      <c r="AO990" s="17">
        <v>0.33495949922589102</v>
      </c>
      <c r="AP990" s="17"/>
      <c r="AQ990" s="17">
        <v>0.31151671216836002</v>
      </c>
      <c r="AR990" s="17">
        <v>0.27777032838397098</v>
      </c>
      <c r="AS990" s="17"/>
      <c r="AT990" s="17">
        <v>0.170475395249791</v>
      </c>
      <c r="AU990" s="17">
        <v>0.26671353626552202</v>
      </c>
      <c r="AV990" s="17">
        <v>0.37365493069386402</v>
      </c>
      <c r="AW990" s="17">
        <v>0.18474224960771299</v>
      </c>
      <c r="AX990" s="17"/>
      <c r="AY990" s="17">
        <v>0.26153172142857001</v>
      </c>
      <c r="AZ990" s="17">
        <v>0.29758306538113899</v>
      </c>
      <c r="BA990" s="17"/>
      <c r="BB990" s="17">
        <v>0.37237371157761001</v>
      </c>
      <c r="BC990" s="17">
        <v>0.273918767793568</v>
      </c>
      <c r="BD990" s="17"/>
      <c r="BE990" s="17">
        <v>0.23866927266700699</v>
      </c>
      <c r="BF990" s="17">
        <v>0.29464700956567103</v>
      </c>
      <c r="BG990" s="17"/>
      <c r="BH990" s="17">
        <v>0.34224989233915398</v>
      </c>
      <c r="BI990" s="17">
        <v>0.28349161169648202</v>
      </c>
      <c r="BJ990" s="17"/>
      <c r="BK990" s="17">
        <v>0.34614346859793199</v>
      </c>
      <c r="BL990" s="17">
        <v>0.28404751370561199</v>
      </c>
      <c r="BM990" s="17"/>
      <c r="BN990" s="17">
        <v>0.21549832310981301</v>
      </c>
      <c r="BO990" s="17">
        <v>0.29233927122116099</v>
      </c>
      <c r="BP990" s="17"/>
      <c r="BQ990" s="17">
        <v>0.23652937128316101</v>
      </c>
      <c r="BR990" s="17">
        <v>0.29262098199715803</v>
      </c>
      <c r="BS990" s="17"/>
      <c r="BT990" s="17">
        <v>0.18002338558881401</v>
      </c>
      <c r="BU990" s="17">
        <v>0.30217809245481497</v>
      </c>
      <c r="BV990" s="17"/>
      <c r="BW990" s="17">
        <v>0.29164562960000001</v>
      </c>
      <c r="BX990" s="17">
        <v>0.27642080013014297</v>
      </c>
      <c r="BY990" s="17"/>
      <c r="BZ990" s="17">
        <v>0.29164562960000001</v>
      </c>
      <c r="CA990" s="17">
        <v>0.27642080013014297</v>
      </c>
    </row>
    <row r="991" spans="2:79" x14ac:dyDescent="0.25">
      <c r="B991" t="s">
        <v>467</v>
      </c>
      <c r="C991" s="17">
        <v>0.158752466313518</v>
      </c>
      <c r="D991" s="17">
        <v>0.12100382783989</v>
      </c>
      <c r="E991" s="17">
        <v>9.8727213046763698E-2</v>
      </c>
      <c r="F991" s="17">
        <v>0.119646417643869</v>
      </c>
      <c r="G991" s="17">
        <v>0.108161098602667</v>
      </c>
      <c r="H991" s="17">
        <v>8.4959093406504801E-2</v>
      </c>
      <c r="I991" s="17">
        <v>0.32310484052131899</v>
      </c>
      <c r="J991" s="17">
        <v>0.30520214103965498</v>
      </c>
      <c r="K991" s="17">
        <v>0.24465930164235</v>
      </c>
      <c r="L991" s="17">
        <v>0.101680413135668</v>
      </c>
      <c r="M991" s="17"/>
      <c r="N991" s="17">
        <v>0.154780301519822</v>
      </c>
      <c r="O991" s="17">
        <v>0.191747762270812</v>
      </c>
      <c r="P991" s="17">
        <v>0.146963888795691</v>
      </c>
      <c r="Q991" s="17">
        <v>0.16078678860655099</v>
      </c>
      <c r="R991" s="17"/>
      <c r="S991" s="17">
        <v>0.13014756166209901</v>
      </c>
      <c r="T991" s="17">
        <v>0.198163722361275</v>
      </c>
      <c r="U991" s="17">
        <v>0.13255371237756899</v>
      </c>
      <c r="V991" s="17">
        <v>0.14157002826520701</v>
      </c>
      <c r="W991" s="17">
        <v>0.21261022469296101</v>
      </c>
      <c r="X991" s="17">
        <v>0.13933022108779999</v>
      </c>
      <c r="Y991" s="17">
        <v>0.200087537971295</v>
      </c>
      <c r="Z991" s="17"/>
      <c r="AA991" s="17">
        <v>0.17747284788895201</v>
      </c>
      <c r="AB991" s="17">
        <v>2.7150877504718601E-2</v>
      </c>
      <c r="AC991" s="17"/>
      <c r="AD991" s="17">
        <v>0.17341536301337801</v>
      </c>
      <c r="AE991" s="17">
        <v>0.184298996783203</v>
      </c>
      <c r="AF991" s="17">
        <v>0.104315243026289</v>
      </c>
      <c r="AG991" s="17"/>
      <c r="AH991" s="17">
        <v>0.17854660185582</v>
      </c>
      <c r="AI991" s="17">
        <v>0.15326213356141599</v>
      </c>
      <c r="AJ991" s="17"/>
      <c r="AK991" s="17">
        <v>0.16220222212155699</v>
      </c>
      <c r="AL991" s="17">
        <v>0.156822012666991</v>
      </c>
      <c r="AM991" s="17"/>
      <c r="AN991" s="17">
        <v>0.158738174554969</v>
      </c>
      <c r="AO991" s="17">
        <v>0.16078678860655099</v>
      </c>
      <c r="AP991" s="17"/>
      <c r="AQ991" s="17">
        <v>0.197266579782476</v>
      </c>
      <c r="AR991" s="17">
        <v>0.13784058595069301</v>
      </c>
      <c r="AS991" s="17"/>
      <c r="AT991" s="17">
        <v>6.0854544540558102E-2</v>
      </c>
      <c r="AU991" s="17">
        <v>0.17440297016443099</v>
      </c>
      <c r="AV991" s="17">
        <v>0.15632872814572099</v>
      </c>
      <c r="AW991" s="17">
        <v>0.29385838757993898</v>
      </c>
      <c r="AX991" s="17"/>
      <c r="AY991" s="17">
        <v>0.207789076927196</v>
      </c>
      <c r="AZ991" s="17">
        <v>0.14490785055873601</v>
      </c>
      <c r="BA991" s="17"/>
      <c r="BB991" s="17">
        <v>0.25466067339807802</v>
      </c>
      <c r="BC991" s="17">
        <v>0.14059733212789</v>
      </c>
      <c r="BD991" s="17"/>
      <c r="BE991" s="17">
        <v>0.10534419966536</v>
      </c>
      <c r="BF991" s="17">
        <v>0.16399246915291299</v>
      </c>
      <c r="BG991" s="17"/>
      <c r="BH991" s="17">
        <v>0.15420762488940601</v>
      </c>
      <c r="BI991" s="17">
        <v>0.15928415193008899</v>
      </c>
      <c r="BJ991" s="17"/>
      <c r="BK991" s="17">
        <v>0.12380815467829299</v>
      </c>
      <c r="BL991" s="17">
        <v>0.162214926307547</v>
      </c>
      <c r="BM991" s="17"/>
      <c r="BN991" s="17">
        <v>6.2825903954711604E-2</v>
      </c>
      <c r="BO991" s="17">
        <v>0.16223733800425699</v>
      </c>
      <c r="BP991" s="17"/>
      <c r="BQ991" s="17">
        <v>0.15625919674448799</v>
      </c>
      <c r="BR991" s="17">
        <v>0.15889212996087901</v>
      </c>
      <c r="BS991" s="17"/>
      <c r="BT991" s="17">
        <v>0.14455687471602499</v>
      </c>
      <c r="BU991" s="17">
        <v>0.16037536735086999</v>
      </c>
      <c r="BV991" s="17"/>
      <c r="BW991" s="17">
        <v>0.17760504879684499</v>
      </c>
      <c r="BX991" s="17">
        <v>3.4092865090614502E-2</v>
      </c>
      <c r="BY991" s="17"/>
      <c r="BZ991" s="17">
        <v>0.17760504879684499</v>
      </c>
      <c r="CA991" s="17">
        <v>3.4092865090614502E-2</v>
      </c>
    </row>
    <row r="992" spans="2:79" x14ac:dyDescent="0.25">
      <c r="B992" t="s">
        <v>96</v>
      </c>
      <c r="C992" s="17">
        <v>0.103628883454551</v>
      </c>
      <c r="D992" s="17">
        <v>7.5545584386984097E-2</v>
      </c>
      <c r="E992" s="17">
        <v>4.2238057923117203E-2</v>
      </c>
      <c r="F992" s="17">
        <v>2.35214105295494E-2</v>
      </c>
      <c r="G992" s="17">
        <v>0.19584771154786701</v>
      </c>
      <c r="H992" s="17">
        <v>5.5536946135504597E-2</v>
      </c>
      <c r="I992" s="17">
        <v>1.5692014370116698E-2</v>
      </c>
      <c r="J992" s="17">
        <v>0.131532451318287</v>
      </c>
      <c r="K992" s="17">
        <v>0.18563179840089999</v>
      </c>
      <c r="L992" s="17">
        <v>0.21147176482857699</v>
      </c>
      <c r="M992" s="17"/>
      <c r="N992" s="17">
        <v>0.11333934171158799</v>
      </c>
      <c r="O992" s="17">
        <v>4.5945449097785203E-2</v>
      </c>
      <c r="P992" s="17">
        <v>4.72390395727732E-2</v>
      </c>
      <c r="Q992" s="17">
        <v>4.1669068196309403E-2</v>
      </c>
      <c r="R992" s="17"/>
      <c r="S992" s="17">
        <v>0.14811808701644699</v>
      </c>
      <c r="T992" s="17">
        <v>0.166464968181289</v>
      </c>
      <c r="U992" s="17">
        <v>4.3586523372771899E-3</v>
      </c>
      <c r="V992" s="17">
        <v>0.11991113880324999</v>
      </c>
      <c r="W992" s="17">
        <v>6.2637255351121204E-2</v>
      </c>
      <c r="X992" s="17">
        <v>2.8253564367783101E-2</v>
      </c>
      <c r="Y992" s="17">
        <v>2.8472620238591401E-2</v>
      </c>
      <c r="Z992" s="17"/>
      <c r="AA992" s="17">
        <v>6.5976495901275398E-2</v>
      </c>
      <c r="AB992" s="17">
        <v>0.36831975017054802</v>
      </c>
      <c r="AC992" s="17"/>
      <c r="AD992" s="17">
        <v>7.5079341357590201E-2</v>
      </c>
      <c r="AE992" s="17">
        <v>5.8604799793911803E-2</v>
      </c>
      <c r="AF992" s="17">
        <v>0.15542539869219801</v>
      </c>
      <c r="AG992" s="17"/>
      <c r="AH992" s="17">
        <v>2.1005704355716699E-2</v>
      </c>
      <c r="AI992" s="17">
        <v>0.12654621395982599</v>
      </c>
      <c r="AJ992" s="17"/>
      <c r="AK992" s="17">
        <v>9.4601969655914303E-2</v>
      </c>
      <c r="AL992" s="17">
        <v>0.108680266691261</v>
      </c>
      <c r="AM992" s="17"/>
      <c r="AN992" s="17">
        <v>0.10406417078461</v>
      </c>
      <c r="AO992" s="17">
        <v>4.1669068196309403E-2</v>
      </c>
      <c r="AP992" s="17"/>
      <c r="AQ992" s="17">
        <v>7.4378882097799706E-2</v>
      </c>
      <c r="AR992" s="17">
        <v>0.119510659611177</v>
      </c>
      <c r="AS992" s="17"/>
      <c r="AT992" s="17">
        <v>0.31444890564262601</v>
      </c>
      <c r="AU992" s="17">
        <v>0.106926319087223</v>
      </c>
      <c r="AV992" s="17">
        <v>3.9901071144414303E-2</v>
      </c>
      <c r="AW992" s="17">
        <v>5.0965206886990104E-3</v>
      </c>
      <c r="AX992" s="17"/>
      <c r="AY992" s="17">
        <v>6.9750279408862706E-2</v>
      </c>
      <c r="AZ992" s="17">
        <v>0.11319390537289201</v>
      </c>
      <c r="BA992" s="17"/>
      <c r="BB992" s="17">
        <v>6.3723952359750993E-2</v>
      </c>
      <c r="BC992" s="17">
        <v>0.111196116241683</v>
      </c>
      <c r="BD992" s="17"/>
      <c r="BE992" s="17">
        <v>0.18939354595782801</v>
      </c>
      <c r="BF992" s="17">
        <v>9.5214323251774396E-2</v>
      </c>
      <c r="BG992" s="17"/>
      <c r="BH992" s="17">
        <v>0.14524556141629399</v>
      </c>
      <c r="BI992" s="17">
        <v>9.8760289147977506E-2</v>
      </c>
      <c r="BJ992" s="17"/>
      <c r="BK992" s="17">
        <v>8.9707588502129093E-2</v>
      </c>
      <c r="BL992" s="17">
        <v>0.105008276110529</v>
      </c>
      <c r="BM992" s="17"/>
      <c r="BN992" s="17">
        <v>1.0578282580034201E-3</v>
      </c>
      <c r="BO992" s="17">
        <v>0.107355139850633</v>
      </c>
      <c r="BP992" s="17"/>
      <c r="BQ992" s="17">
        <v>4.75325999964991E-2</v>
      </c>
      <c r="BR992" s="17">
        <v>0.10677118769971999</v>
      </c>
      <c r="BS992" s="17"/>
      <c r="BT992" s="17">
        <v>1.9132443108585199E-2</v>
      </c>
      <c r="BU992" s="17">
        <v>0.113288879640565</v>
      </c>
      <c r="BV992" s="17"/>
      <c r="BW992" s="17">
        <v>6.6185254086812098E-2</v>
      </c>
      <c r="BX992" s="17">
        <v>0.35121872476402999</v>
      </c>
      <c r="BY992" s="17"/>
      <c r="BZ992" s="17">
        <v>6.6185254086812098E-2</v>
      </c>
      <c r="CA992" s="17">
        <v>0.35121872476402999</v>
      </c>
    </row>
    <row r="993" spans="2:79" x14ac:dyDescent="0.25">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c r="AJ993" s="17"/>
      <c r="AK993" s="17"/>
      <c r="AL993" s="17"/>
      <c r="AM993" s="17"/>
      <c r="AN993" s="17"/>
      <c r="AO993" s="17"/>
      <c r="AP993" s="17"/>
      <c r="AQ993" s="17"/>
      <c r="AR993" s="17"/>
      <c r="AS993" s="17"/>
      <c r="AT993" s="17"/>
      <c r="AU993" s="17"/>
      <c r="AV993" s="17"/>
      <c r="AW993" s="17"/>
      <c r="AX993" s="17"/>
      <c r="AY993" s="17"/>
      <c r="AZ993" s="17"/>
      <c r="BA993" s="17"/>
      <c r="BB993" s="17"/>
      <c r="BC993" s="17"/>
      <c r="BD993" s="17"/>
      <c r="BE993" s="17"/>
      <c r="BF993" s="17"/>
      <c r="BG993" s="17"/>
      <c r="BH993" s="17"/>
      <c r="BI993" s="17"/>
      <c r="BJ993" s="17"/>
      <c r="BK993" s="17"/>
      <c r="BL993" s="17"/>
      <c r="BM993" s="17"/>
      <c r="BN993" s="17"/>
      <c r="BO993" s="17"/>
      <c r="BP993" s="17"/>
      <c r="BQ993" s="17"/>
      <c r="BR993" s="17"/>
      <c r="BS993" s="17"/>
      <c r="BT993" s="17"/>
      <c r="BU993" s="17"/>
      <c r="BV993" s="17"/>
      <c r="BW993" s="17"/>
      <c r="BX993" s="17"/>
      <c r="BY993" s="17"/>
      <c r="BZ993" s="17"/>
      <c r="CA993" s="17"/>
    </row>
    <row r="994" spans="2:79" x14ac:dyDescent="0.25">
      <c r="B994" s="6" t="s">
        <v>471</v>
      </c>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c r="AG994" s="17"/>
      <c r="AH994" s="17"/>
      <c r="AI994" s="17"/>
      <c r="AJ994" s="17"/>
      <c r="AK994" s="17"/>
      <c r="AL994" s="17"/>
      <c r="AM994" s="17"/>
      <c r="AN994" s="17"/>
      <c r="AO994" s="17"/>
      <c r="AP994" s="17"/>
      <c r="AQ994" s="17"/>
      <c r="AR994" s="17"/>
      <c r="AS994" s="17"/>
      <c r="AT994" s="17"/>
      <c r="AU994" s="17"/>
      <c r="AV994" s="17"/>
      <c r="AW994" s="17"/>
      <c r="AX994" s="17"/>
      <c r="AY994" s="17"/>
      <c r="AZ994" s="17"/>
      <c r="BA994" s="17"/>
      <c r="BB994" s="17"/>
      <c r="BC994" s="17"/>
      <c r="BD994" s="17"/>
      <c r="BE994" s="17"/>
      <c r="BF994" s="17"/>
      <c r="BG994" s="17"/>
      <c r="BH994" s="17"/>
      <c r="BI994" s="17"/>
      <c r="BJ994" s="17"/>
      <c r="BK994" s="17"/>
      <c r="BL994" s="17"/>
      <c r="BM994" s="17"/>
      <c r="BN994" s="17"/>
      <c r="BO994" s="17"/>
      <c r="BP994" s="17"/>
      <c r="BQ994" s="17"/>
      <c r="BR994" s="17"/>
      <c r="BS994" s="17"/>
      <c r="BT994" s="17"/>
      <c r="BU994" s="17"/>
      <c r="BV994" s="17"/>
      <c r="BW994" s="17"/>
      <c r="BX994" s="17"/>
      <c r="BY994" s="17"/>
      <c r="BZ994" s="17"/>
      <c r="CA994" s="17"/>
    </row>
    <row r="995" spans="2:79" x14ac:dyDescent="0.25">
      <c r="B995" s="24" t="s">
        <v>703</v>
      </c>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17"/>
      <c r="AE995" s="17"/>
      <c r="AF995" s="17"/>
      <c r="AG995" s="17"/>
      <c r="AH995" s="17"/>
      <c r="AI995" s="17"/>
      <c r="AJ995" s="17"/>
      <c r="AK995" s="17"/>
      <c r="AL995" s="17"/>
      <c r="AM995" s="17"/>
      <c r="AN995" s="17"/>
      <c r="AO995" s="17"/>
      <c r="AP995" s="17"/>
      <c r="AQ995" s="17"/>
      <c r="AR995" s="17"/>
      <c r="AS995" s="17"/>
      <c r="AT995" s="17"/>
      <c r="AU995" s="17"/>
      <c r="AV995" s="17"/>
      <c r="AW995" s="17"/>
      <c r="AX995" s="17"/>
      <c r="AY995" s="17"/>
      <c r="AZ995" s="17"/>
      <c r="BA995" s="17"/>
      <c r="BB995" s="17"/>
      <c r="BC995" s="17"/>
      <c r="BD995" s="17"/>
      <c r="BE995" s="17"/>
      <c r="BF995" s="17"/>
      <c r="BG995" s="17"/>
      <c r="BH995" s="17"/>
      <c r="BI995" s="17"/>
      <c r="BJ995" s="17"/>
      <c r="BK995" s="17"/>
      <c r="BL995" s="17"/>
      <c r="BM995" s="17"/>
      <c r="BN995" s="17"/>
      <c r="BO995" s="17"/>
      <c r="BP995" s="17"/>
      <c r="BQ995" s="17"/>
      <c r="BR995" s="17"/>
      <c r="BS995" s="17"/>
      <c r="BT995" s="17"/>
      <c r="BU995" s="17"/>
      <c r="BV995" s="17"/>
      <c r="BW995" s="17"/>
      <c r="BX995" s="17"/>
      <c r="BY995" s="17"/>
      <c r="BZ995" s="17"/>
      <c r="CA995" s="17"/>
    </row>
    <row r="996" spans="2:79" x14ac:dyDescent="0.25">
      <c r="B996" t="s">
        <v>463</v>
      </c>
      <c r="C996" s="17">
        <v>0.13850498920460599</v>
      </c>
      <c r="D996" s="17">
        <v>0.202470783692035</v>
      </c>
      <c r="E996" s="17">
        <v>0.13657697019401699</v>
      </c>
      <c r="F996" s="17">
        <v>0.203907888741234</v>
      </c>
      <c r="G996" s="17">
        <v>0.205451091913152</v>
      </c>
      <c r="H996" s="17">
        <v>7.7373998144360606E-2</v>
      </c>
      <c r="I996" s="17">
        <v>0.19779040859253499</v>
      </c>
      <c r="J996" s="17">
        <v>1.55232877219104E-2</v>
      </c>
      <c r="K996" s="17">
        <v>1.2274841404110601E-2</v>
      </c>
      <c r="L996" s="17">
        <v>9.9816085968877394E-2</v>
      </c>
      <c r="M996" s="17"/>
      <c r="N996" s="17">
        <v>0.14748046407360901</v>
      </c>
      <c r="O996" s="17">
        <v>8.2805832865095894E-2</v>
      </c>
      <c r="P996" s="17">
        <v>8.7670348876727699E-2</v>
      </c>
      <c r="Q996" s="17">
        <v>0.114673674712841</v>
      </c>
      <c r="R996" s="17"/>
      <c r="S996" s="17">
        <v>0.25424341399547801</v>
      </c>
      <c r="T996" s="17">
        <v>6.7156771465526094E-2</v>
      </c>
      <c r="U996" s="17">
        <v>0.19325551132959001</v>
      </c>
      <c r="V996" s="17">
        <v>0.13254304480073001</v>
      </c>
      <c r="W996" s="17">
        <v>0.104484361905538</v>
      </c>
      <c r="X996" s="17">
        <v>9.8777368419037601E-2</v>
      </c>
      <c r="Y996" s="17">
        <v>7.2385743384617396E-2</v>
      </c>
      <c r="Z996" s="17"/>
      <c r="AA996" s="17">
        <v>0.14240994058529599</v>
      </c>
      <c r="AB996" s="17">
        <v>0.11105374287988901</v>
      </c>
      <c r="AC996" s="17"/>
      <c r="AD996" s="17">
        <v>0.16612946699926801</v>
      </c>
      <c r="AE996" s="17">
        <v>0.108523631529733</v>
      </c>
      <c r="AF996" s="17">
        <v>7.3808754903023202E-2</v>
      </c>
      <c r="AG996" s="17"/>
      <c r="AH996" s="17">
        <v>0.14939897221770199</v>
      </c>
      <c r="AI996" s="17">
        <v>0.13548330676690501</v>
      </c>
      <c r="AJ996" s="17"/>
      <c r="AK996" s="17">
        <v>0.111076240361518</v>
      </c>
      <c r="AL996" s="17">
        <v>0.15385388088570501</v>
      </c>
      <c r="AM996" s="17"/>
      <c r="AN996" s="17">
        <v>0.13867241173828701</v>
      </c>
      <c r="AO996" s="17">
        <v>0.114673674712841</v>
      </c>
      <c r="AP996" s="17"/>
      <c r="AQ996" s="17">
        <v>0.156350572996867</v>
      </c>
      <c r="AR996" s="17">
        <v>0.12881543180198499</v>
      </c>
      <c r="AS996" s="17"/>
      <c r="AT996" s="17">
        <v>0.16089007519340301</v>
      </c>
      <c r="AU996" s="17">
        <v>0.167605369909302</v>
      </c>
      <c r="AV996" s="17">
        <v>0.100420476550728</v>
      </c>
      <c r="AW996" s="17">
        <v>0.14715829340237799</v>
      </c>
      <c r="AX996" s="17"/>
      <c r="AY996" s="17">
        <v>0.14745671674346</v>
      </c>
      <c r="AZ996" s="17">
        <v>0.13597762798273599</v>
      </c>
      <c r="BA996" s="17"/>
      <c r="BB996" s="17">
        <v>0.15276611254507599</v>
      </c>
      <c r="BC996" s="17">
        <v>0.13581444131456299</v>
      </c>
      <c r="BD996" s="17"/>
      <c r="BE996" s="17">
        <v>0.22761152113177999</v>
      </c>
      <c r="BF996" s="17">
        <v>0.12976255082174401</v>
      </c>
      <c r="BG996" s="17"/>
      <c r="BH996" s="17">
        <v>0.14820152105203499</v>
      </c>
      <c r="BI996" s="17">
        <v>0.137370624760877</v>
      </c>
      <c r="BJ996" s="17"/>
      <c r="BK996" s="17">
        <v>0.160008204230669</v>
      </c>
      <c r="BL996" s="17">
        <v>0.13637434137419699</v>
      </c>
      <c r="BM996" s="17"/>
      <c r="BN996" s="17">
        <v>0.43038772958088101</v>
      </c>
      <c r="BO996" s="17">
        <v>0.127901316207884</v>
      </c>
      <c r="BP996" s="17"/>
      <c r="BQ996" s="17">
        <v>0.230046552367145</v>
      </c>
      <c r="BR996" s="17">
        <v>0.13337717280033201</v>
      </c>
      <c r="BS996" s="17"/>
      <c r="BT996" s="17">
        <v>0.13003564229373099</v>
      </c>
      <c r="BU996" s="17">
        <v>0.139473241340697</v>
      </c>
      <c r="BV996" s="17"/>
      <c r="BW996" s="17">
        <v>0.142614881111647</v>
      </c>
      <c r="BX996" s="17">
        <v>0.111329004871735</v>
      </c>
      <c r="BY996" s="17"/>
      <c r="BZ996" s="17">
        <v>0.142614881111647</v>
      </c>
      <c r="CA996" s="17">
        <v>0.111329004871735</v>
      </c>
    </row>
    <row r="997" spans="2:79" x14ac:dyDescent="0.25">
      <c r="B997" t="s">
        <v>464</v>
      </c>
      <c r="C997" s="17">
        <v>0.16457599726595901</v>
      </c>
      <c r="D997" s="17">
        <v>9.4476444681300495E-2</v>
      </c>
      <c r="E997" s="17">
        <v>0.19866824809179101</v>
      </c>
      <c r="F997" s="17">
        <v>0.213596393878588</v>
      </c>
      <c r="G997" s="17">
        <v>0.14754204688278999</v>
      </c>
      <c r="H997" s="17">
        <v>0.19151759856870801</v>
      </c>
      <c r="I997" s="17">
        <v>0.13996802395559499</v>
      </c>
      <c r="J997" s="17">
        <v>7.3570391785427999E-2</v>
      </c>
      <c r="K997" s="17">
        <v>0.225225911621136</v>
      </c>
      <c r="L997" s="17">
        <v>0.167883779167495</v>
      </c>
      <c r="M997" s="17"/>
      <c r="N997" s="17">
        <v>0.15758870842178199</v>
      </c>
      <c r="O997" s="17">
        <v>0.19728315105226299</v>
      </c>
      <c r="P997" s="17">
        <v>0.248309168651693</v>
      </c>
      <c r="Q997" s="17">
        <v>0.192579620022236</v>
      </c>
      <c r="R997" s="17"/>
      <c r="S997" s="17">
        <v>0.17566942523117701</v>
      </c>
      <c r="T997" s="17">
        <v>4.3773790878213599E-2</v>
      </c>
      <c r="U997" s="17">
        <v>0.16006976977321499</v>
      </c>
      <c r="V997" s="17">
        <v>0.16000319974362301</v>
      </c>
      <c r="W997" s="17">
        <v>0.25167441326642798</v>
      </c>
      <c r="X997" s="17">
        <v>0.233569823616537</v>
      </c>
      <c r="Y997" s="17">
        <v>0.18057376355860499</v>
      </c>
      <c r="Z997" s="17"/>
      <c r="AA997" s="17">
        <v>0.16021529422497</v>
      </c>
      <c r="AB997" s="17">
        <v>0.19523111218469</v>
      </c>
      <c r="AC997" s="17"/>
      <c r="AD997" s="17">
        <v>0.16113987520194201</v>
      </c>
      <c r="AE997" s="17">
        <v>0.17149115471803</v>
      </c>
      <c r="AF997" s="17">
        <v>0.111138775102857</v>
      </c>
      <c r="AG997" s="17"/>
      <c r="AH997" s="17">
        <v>0.15760523847295799</v>
      </c>
      <c r="AI997" s="17">
        <v>0.16650948838641799</v>
      </c>
      <c r="AJ997" s="17"/>
      <c r="AK997" s="17">
        <v>0.12096711234074101</v>
      </c>
      <c r="AL997" s="17">
        <v>0.188979153781767</v>
      </c>
      <c r="AM997" s="17"/>
      <c r="AN997" s="17">
        <v>0.16437926294499999</v>
      </c>
      <c r="AO997" s="17">
        <v>0.192579620022236</v>
      </c>
      <c r="AP997" s="17"/>
      <c r="AQ997" s="17">
        <v>0.16276974583799</v>
      </c>
      <c r="AR997" s="17">
        <v>0.165556731608898</v>
      </c>
      <c r="AS997" s="17"/>
      <c r="AT997" s="17">
        <v>0.21192572238804</v>
      </c>
      <c r="AU997" s="17">
        <v>0.151990887115141</v>
      </c>
      <c r="AV997" s="17">
        <v>0.15924871205379301</v>
      </c>
      <c r="AW997" s="17">
        <v>0.160205653548216</v>
      </c>
      <c r="AX997" s="17"/>
      <c r="AY997" s="17">
        <v>0.25635404253890298</v>
      </c>
      <c r="AZ997" s="17">
        <v>0.13866409683835301</v>
      </c>
      <c r="BA997" s="17"/>
      <c r="BB997" s="17">
        <v>9.5163890604696294E-2</v>
      </c>
      <c r="BC997" s="17">
        <v>0.17773748702231101</v>
      </c>
      <c r="BD997" s="17"/>
      <c r="BE997" s="17">
        <v>7.7202519732508496E-2</v>
      </c>
      <c r="BF997" s="17">
        <v>0.173148401859787</v>
      </c>
      <c r="BG997" s="17"/>
      <c r="BH997" s="17">
        <v>0.130282042114895</v>
      </c>
      <c r="BI997" s="17">
        <v>0.168587931014055</v>
      </c>
      <c r="BJ997" s="17"/>
      <c r="BK997" s="17">
        <v>3.7446289792334102E-2</v>
      </c>
      <c r="BL997" s="17">
        <v>0.17717265479279601</v>
      </c>
      <c r="BM997" s="17"/>
      <c r="BN997" s="17">
        <v>0.105652751273331</v>
      </c>
      <c r="BO997" s="17">
        <v>0.16671659260094099</v>
      </c>
      <c r="BP997" s="17"/>
      <c r="BQ997" s="17">
        <v>0.11960971319022599</v>
      </c>
      <c r="BR997" s="17">
        <v>0.16709484052312901</v>
      </c>
      <c r="BS997" s="17"/>
      <c r="BT997" s="17">
        <v>0.26508065256075602</v>
      </c>
      <c r="BU997" s="17">
        <v>0.15308587315127301</v>
      </c>
      <c r="BV997" s="17"/>
      <c r="BW997" s="17">
        <v>0.15995521627157899</v>
      </c>
      <c r="BX997" s="17">
        <v>0.19513015166932601</v>
      </c>
      <c r="BY997" s="17"/>
      <c r="BZ997" s="17">
        <v>0.15995521627157899</v>
      </c>
      <c r="CA997" s="17">
        <v>0.19513015166932601</v>
      </c>
    </row>
    <row r="998" spans="2:79" x14ac:dyDescent="0.25">
      <c r="B998" t="s">
        <v>465</v>
      </c>
      <c r="C998" s="17">
        <v>0.240419675412679</v>
      </c>
      <c r="D998" s="17">
        <v>0.263298922671999</v>
      </c>
      <c r="E998" s="17">
        <v>0.35544214127795198</v>
      </c>
      <c r="F998" s="17">
        <v>0.311810351676863</v>
      </c>
      <c r="G998" s="17">
        <v>0.14375811446713299</v>
      </c>
      <c r="H998" s="17">
        <v>0.27028158866539098</v>
      </c>
      <c r="I998" s="17">
        <v>0.108151361751542</v>
      </c>
      <c r="J998" s="17">
        <v>0.23657916023551201</v>
      </c>
      <c r="K998" s="17">
        <v>0.27805621223499899</v>
      </c>
      <c r="L998" s="17">
        <v>0.243234555792359</v>
      </c>
      <c r="M998" s="17"/>
      <c r="N998" s="17">
        <v>0.23839596835429799</v>
      </c>
      <c r="O998" s="17">
        <v>0.26372786804988801</v>
      </c>
      <c r="P998" s="17">
        <v>0.21929416952047701</v>
      </c>
      <c r="Q998" s="17">
        <v>0.192584345753499</v>
      </c>
      <c r="R998" s="17"/>
      <c r="S998" s="17">
        <v>0.14240352086313299</v>
      </c>
      <c r="T998" s="17">
        <v>0.25644260904762201</v>
      </c>
      <c r="U998" s="17">
        <v>0.237492442297702</v>
      </c>
      <c r="V998" s="17">
        <v>0.29171753678809997</v>
      </c>
      <c r="W998" s="17">
        <v>0.34614722489267602</v>
      </c>
      <c r="X998" s="17">
        <v>0.222713785910649</v>
      </c>
      <c r="Y998" s="17">
        <v>0.159370827087494</v>
      </c>
      <c r="Z998" s="17"/>
      <c r="AA998" s="17">
        <v>0.249057846828037</v>
      </c>
      <c r="AB998" s="17">
        <v>0.17969457330495001</v>
      </c>
      <c r="AC998" s="17"/>
      <c r="AD998" s="17">
        <v>0.21525208364537399</v>
      </c>
      <c r="AE998" s="17">
        <v>0.30569190701500598</v>
      </c>
      <c r="AF998" s="17">
        <v>0.30784259111543799</v>
      </c>
      <c r="AG998" s="17"/>
      <c r="AH998" s="17">
        <v>0.24455579805311001</v>
      </c>
      <c r="AI998" s="17">
        <v>0.23927243210160101</v>
      </c>
      <c r="AJ998" s="17"/>
      <c r="AK998" s="17">
        <v>0.24625951854499201</v>
      </c>
      <c r="AL998" s="17">
        <v>0.23715174947900799</v>
      </c>
      <c r="AM998" s="17"/>
      <c r="AN998" s="17">
        <v>0.24075573375699499</v>
      </c>
      <c r="AO998" s="17">
        <v>0.192584345753499</v>
      </c>
      <c r="AP998" s="17"/>
      <c r="AQ998" s="17">
        <v>0.21934226150584599</v>
      </c>
      <c r="AR998" s="17">
        <v>0.251864008886243</v>
      </c>
      <c r="AS998" s="17"/>
      <c r="AT998" s="17">
        <v>0.16877995663034601</v>
      </c>
      <c r="AU998" s="17">
        <v>0.25670495276562599</v>
      </c>
      <c r="AV998" s="17">
        <v>0.25579778917819301</v>
      </c>
      <c r="AW998" s="17">
        <v>0.210820250590814</v>
      </c>
      <c r="AX998" s="17"/>
      <c r="AY998" s="17">
        <v>0.22299596009584499</v>
      </c>
      <c r="AZ998" s="17">
        <v>0.24533895185865401</v>
      </c>
      <c r="BA998" s="17"/>
      <c r="BB998" s="17">
        <v>0.15453003790895301</v>
      </c>
      <c r="BC998" s="17">
        <v>0.25670842488298301</v>
      </c>
      <c r="BD998" s="17"/>
      <c r="BE998" s="17">
        <v>0.230010568300061</v>
      </c>
      <c r="BF998" s="17">
        <v>0.24144093587007201</v>
      </c>
      <c r="BG998" s="17"/>
      <c r="BH998" s="17">
        <v>0.175037363089878</v>
      </c>
      <c r="BI998" s="17">
        <v>0.24806853085034899</v>
      </c>
      <c r="BJ998" s="17"/>
      <c r="BK998" s="17">
        <v>0.443280025452092</v>
      </c>
      <c r="BL998" s="17">
        <v>0.22031924093515201</v>
      </c>
      <c r="BM998" s="17"/>
      <c r="BN998" s="17">
        <v>0.133376982399385</v>
      </c>
      <c r="BO998" s="17">
        <v>0.24430837986960699</v>
      </c>
      <c r="BP998" s="17"/>
      <c r="BQ998" s="17">
        <v>0.26230420387436798</v>
      </c>
      <c r="BR998" s="17">
        <v>0.23919378588044099</v>
      </c>
      <c r="BS998" s="17"/>
      <c r="BT998" s="17">
        <v>0.21938169181949599</v>
      </c>
      <c r="BU998" s="17">
        <v>0.242824828108337</v>
      </c>
      <c r="BV998" s="17"/>
      <c r="BW998" s="17">
        <v>0.24952308863813899</v>
      </c>
      <c r="BX998" s="17">
        <v>0.180224852583665</v>
      </c>
      <c r="BY998" s="17"/>
      <c r="BZ998" s="17">
        <v>0.24952308863813899</v>
      </c>
      <c r="CA998" s="17">
        <v>0.180224852583665</v>
      </c>
    </row>
    <row r="999" spans="2:79" x14ac:dyDescent="0.25">
      <c r="B999" t="s">
        <v>466</v>
      </c>
      <c r="C999" s="17">
        <v>0.27993397997040198</v>
      </c>
      <c r="D999" s="17">
        <v>0.35064576423764099</v>
      </c>
      <c r="E999" s="17">
        <v>0.252418681730043</v>
      </c>
      <c r="F999" s="17">
        <v>0.180942972638893</v>
      </c>
      <c r="G999" s="17">
        <v>0.25349396993883999</v>
      </c>
      <c r="H999" s="17">
        <v>0.23790011062988101</v>
      </c>
      <c r="I999" s="17">
        <v>0.32686789993134402</v>
      </c>
      <c r="J999" s="17">
        <v>0.32201062334202601</v>
      </c>
      <c r="K999" s="17">
        <v>0.23258124839501099</v>
      </c>
      <c r="L999" s="17">
        <v>0.30799881046473598</v>
      </c>
      <c r="M999" s="17"/>
      <c r="N999" s="17">
        <v>0.27752848538250202</v>
      </c>
      <c r="O999" s="17">
        <v>0.30002177547152598</v>
      </c>
      <c r="P999" s="17">
        <v>0.263204662504814</v>
      </c>
      <c r="Q999" s="17">
        <v>0.314458556318711</v>
      </c>
      <c r="R999" s="17"/>
      <c r="S999" s="17">
        <v>0.24615128292541399</v>
      </c>
      <c r="T999" s="17">
        <v>0.41814832777580901</v>
      </c>
      <c r="U999" s="17">
        <v>0.28892106991767202</v>
      </c>
      <c r="V999" s="17">
        <v>0.25884413034551701</v>
      </c>
      <c r="W999" s="17">
        <v>0.123162138458888</v>
      </c>
      <c r="X999" s="17">
        <v>0.28193263983386002</v>
      </c>
      <c r="Y999" s="17">
        <v>0.42536450362825201</v>
      </c>
      <c r="Z999" s="17"/>
      <c r="AA999" s="17">
        <v>0.27448084480978802</v>
      </c>
      <c r="AB999" s="17">
        <v>0.31826873550058199</v>
      </c>
      <c r="AC999" s="17"/>
      <c r="AD999" s="17">
        <v>0.26387424886986499</v>
      </c>
      <c r="AE999" s="17">
        <v>0.292315682831229</v>
      </c>
      <c r="AF999" s="17">
        <v>0.36111605800836999</v>
      </c>
      <c r="AG999" s="17"/>
      <c r="AH999" s="17">
        <v>0.322866342220411</v>
      </c>
      <c r="AI999" s="17">
        <v>0.268025758260866</v>
      </c>
      <c r="AJ999" s="17"/>
      <c r="AK999" s="17">
        <v>0.30912003287165102</v>
      </c>
      <c r="AL999" s="17">
        <v>0.26360171606938299</v>
      </c>
      <c r="AM999" s="17"/>
      <c r="AN999" s="17">
        <v>0.279691433884726</v>
      </c>
      <c r="AO999" s="17">
        <v>0.314458556318711</v>
      </c>
      <c r="AP999" s="17"/>
      <c r="AQ999" s="17">
        <v>0.25284097272855</v>
      </c>
      <c r="AR999" s="17">
        <v>0.29464458019147199</v>
      </c>
      <c r="AS999" s="17"/>
      <c r="AT999" s="17">
        <v>0.20742871269013299</v>
      </c>
      <c r="AU999" s="17">
        <v>0.26661324365854999</v>
      </c>
      <c r="AV999" s="17">
        <v>0.32234074143645902</v>
      </c>
      <c r="AW999" s="17">
        <v>0.26753273029852298</v>
      </c>
      <c r="AX999" s="17"/>
      <c r="AY999" s="17">
        <v>0.236115079908022</v>
      </c>
      <c r="AZ999" s="17">
        <v>0.29230546785605999</v>
      </c>
      <c r="BA999" s="17"/>
      <c r="BB999" s="17">
        <v>0.35830184915039798</v>
      </c>
      <c r="BC999" s="17">
        <v>0.26503232179163899</v>
      </c>
      <c r="BD999" s="17"/>
      <c r="BE999" s="17">
        <v>0.26536941835368499</v>
      </c>
      <c r="BF999" s="17">
        <v>0.28136294123456201</v>
      </c>
      <c r="BG999" s="17"/>
      <c r="BH999" s="17">
        <v>0.34478235230903198</v>
      </c>
      <c r="BI999" s="17">
        <v>0.27234758836440498</v>
      </c>
      <c r="BJ999" s="17"/>
      <c r="BK999" s="17">
        <v>0.255714845063644</v>
      </c>
      <c r="BL999" s="17">
        <v>0.28233373494568897</v>
      </c>
      <c r="BM999" s="17"/>
      <c r="BN999" s="17">
        <v>0.26118542631915298</v>
      </c>
      <c r="BO999" s="17">
        <v>0.28061508749948399</v>
      </c>
      <c r="BP999" s="17"/>
      <c r="BQ999" s="17">
        <v>0.31235227435893698</v>
      </c>
      <c r="BR999" s="17">
        <v>0.27811802822104198</v>
      </c>
      <c r="BS999" s="17"/>
      <c r="BT999" s="17">
        <v>0.17989254038182001</v>
      </c>
      <c r="BU999" s="17">
        <v>0.29137114727487201</v>
      </c>
      <c r="BV999" s="17"/>
      <c r="BW999" s="17">
        <v>0.27415601552490798</v>
      </c>
      <c r="BX999" s="17">
        <v>0.318139819636793</v>
      </c>
      <c r="BY999" s="17"/>
      <c r="BZ999" s="17">
        <v>0.27415601552490798</v>
      </c>
      <c r="CA999" s="17">
        <v>0.318139819636793</v>
      </c>
    </row>
    <row r="1000" spans="2:79" x14ac:dyDescent="0.25">
      <c r="B1000" t="s">
        <v>467</v>
      </c>
      <c r="C1000" s="17">
        <v>0.15005920398846101</v>
      </c>
      <c r="D1000" s="17">
        <v>8.7086518446611499E-2</v>
      </c>
      <c r="E1000" s="17">
        <v>5.6162040763515303E-2</v>
      </c>
      <c r="F1000" s="17">
        <v>8.9742393064422402E-2</v>
      </c>
      <c r="G1000" s="17">
        <v>0.14363014845038699</v>
      </c>
      <c r="H1000" s="17">
        <v>0.19672258456097999</v>
      </c>
      <c r="I1000" s="17">
        <v>0.222625920730121</v>
      </c>
      <c r="J1000" s="17">
        <v>0.34503138990503002</v>
      </c>
      <c r="K1000" s="17">
        <v>0.25024420744863601</v>
      </c>
      <c r="L1000" s="17">
        <v>0.121824341412875</v>
      </c>
      <c r="M1000" s="17"/>
      <c r="N1000" s="17">
        <v>0.15172646130637801</v>
      </c>
      <c r="O1000" s="17">
        <v>0.13519679564203599</v>
      </c>
      <c r="P1000" s="17">
        <v>0.15865699965025401</v>
      </c>
      <c r="Q1000" s="17">
        <v>0.15210930350148699</v>
      </c>
      <c r="R1000" s="17"/>
      <c r="S1000" s="17">
        <v>0.12814065096260899</v>
      </c>
      <c r="T1000" s="17">
        <v>0.15308985714616999</v>
      </c>
      <c r="U1000" s="17">
        <v>0.11877929418001799</v>
      </c>
      <c r="V1000" s="17">
        <v>0.13228614678300099</v>
      </c>
      <c r="W1000" s="17">
        <v>0.17425064526113701</v>
      </c>
      <c r="X1000" s="17">
        <v>0.16300638221991701</v>
      </c>
      <c r="Y1000" s="17">
        <v>0.157552054821544</v>
      </c>
      <c r="Z1000" s="17"/>
      <c r="AA1000" s="17">
        <v>0.16005705507283199</v>
      </c>
      <c r="AB1000" s="17">
        <v>7.9775749451208605E-2</v>
      </c>
      <c r="AC1000" s="17"/>
      <c r="AD1000" s="17">
        <v>0.17791366867047301</v>
      </c>
      <c r="AE1000" s="17">
        <v>0.10931118645716401</v>
      </c>
      <c r="AF1000" s="17">
        <v>0.141395872186974</v>
      </c>
      <c r="AG1000" s="17"/>
      <c r="AH1000" s="17">
        <v>0.12548781893048599</v>
      </c>
      <c r="AI1000" s="17">
        <v>0.15687461049408999</v>
      </c>
      <c r="AJ1000" s="17"/>
      <c r="AK1000" s="17">
        <v>0.19765663508407799</v>
      </c>
      <c r="AL1000" s="17">
        <v>0.123424091378529</v>
      </c>
      <c r="AM1000" s="17"/>
      <c r="AN1000" s="17">
        <v>0.150044801389944</v>
      </c>
      <c r="AO1000" s="17">
        <v>0.15210930350148699</v>
      </c>
      <c r="AP1000" s="17"/>
      <c r="AQ1000" s="17">
        <v>0.186914085749113</v>
      </c>
      <c r="AR1000" s="17">
        <v>0.130048231159344</v>
      </c>
      <c r="AS1000" s="17"/>
      <c r="AT1000" s="17">
        <v>0.10908549475941701</v>
      </c>
      <c r="AU1000" s="17">
        <v>0.14961136353488499</v>
      </c>
      <c r="AV1000" s="17">
        <v>0.15519755270236399</v>
      </c>
      <c r="AW1000" s="17">
        <v>0.20942813792763701</v>
      </c>
      <c r="AX1000" s="17"/>
      <c r="AY1000" s="17">
        <v>0.12524632898837901</v>
      </c>
      <c r="AZ1000" s="17">
        <v>0.15706467838500801</v>
      </c>
      <c r="BA1000" s="17"/>
      <c r="BB1000" s="17">
        <v>0.22339581138337</v>
      </c>
      <c r="BC1000" s="17">
        <v>0.13617906101065899</v>
      </c>
      <c r="BD1000" s="17"/>
      <c r="BE1000" s="17">
        <v>0.118412880330097</v>
      </c>
      <c r="BF1000" s="17">
        <v>0.15316409460246799</v>
      </c>
      <c r="BG1000" s="17"/>
      <c r="BH1000" s="17">
        <v>0.17173856943406801</v>
      </c>
      <c r="BI1000" s="17">
        <v>0.14752300839698099</v>
      </c>
      <c r="BJ1000" s="17"/>
      <c r="BK1000" s="17">
        <v>0.100647302747309</v>
      </c>
      <c r="BL1000" s="17">
        <v>0.15495518628916599</v>
      </c>
      <c r="BM1000" s="17"/>
      <c r="BN1000" s="17">
        <v>6.9177009867152098E-2</v>
      </c>
      <c r="BO1000" s="17">
        <v>0.152997535787779</v>
      </c>
      <c r="BP1000" s="17"/>
      <c r="BQ1000" s="17">
        <v>7.5687256209323303E-2</v>
      </c>
      <c r="BR1000" s="17">
        <v>0.15422524267804</v>
      </c>
      <c r="BS1000" s="17"/>
      <c r="BT1000" s="17">
        <v>0.20560947294419801</v>
      </c>
      <c r="BU1000" s="17">
        <v>0.143708458512707</v>
      </c>
      <c r="BV1000" s="17"/>
      <c r="BW1000" s="17">
        <v>0.16010328150651701</v>
      </c>
      <c r="BX1000" s="17">
        <v>8.3644393223931704E-2</v>
      </c>
      <c r="BY1000" s="17"/>
      <c r="BZ1000" s="17">
        <v>0.16010328150651701</v>
      </c>
      <c r="CA1000" s="17">
        <v>8.3644393223931704E-2</v>
      </c>
    </row>
    <row r="1001" spans="2:79" x14ac:dyDescent="0.25">
      <c r="B1001" t="s">
        <v>96</v>
      </c>
      <c r="C1001" s="17">
        <v>2.65061541578934E-2</v>
      </c>
      <c r="D1001" s="17">
        <v>2.02156627041232E-3</v>
      </c>
      <c r="E1001" s="17">
        <v>7.3191794268185001E-4</v>
      </c>
      <c r="F1001" s="17">
        <v>0</v>
      </c>
      <c r="G1001" s="17">
        <v>0.10612462834769699</v>
      </c>
      <c r="H1001" s="17">
        <v>2.6204119430679601E-2</v>
      </c>
      <c r="I1001" s="17">
        <v>4.5963850388616497E-3</v>
      </c>
      <c r="J1001" s="17">
        <v>7.2851470100933798E-3</v>
      </c>
      <c r="K1001" s="17">
        <v>1.6175788961073701E-3</v>
      </c>
      <c r="L1001" s="17">
        <v>5.9242427193659103E-2</v>
      </c>
      <c r="M1001" s="17"/>
      <c r="N1001" s="17">
        <v>2.7279912461430099E-2</v>
      </c>
      <c r="O1001" s="17">
        <v>2.0964576919191E-2</v>
      </c>
      <c r="P1001" s="17">
        <v>2.28646507960346E-2</v>
      </c>
      <c r="Q1001" s="17">
        <v>3.35944996912265E-2</v>
      </c>
      <c r="R1001" s="17"/>
      <c r="S1001" s="17">
        <v>5.3391706022188998E-2</v>
      </c>
      <c r="T1001" s="17">
        <v>6.1388643686659798E-2</v>
      </c>
      <c r="U1001" s="17">
        <v>1.4819125018019699E-3</v>
      </c>
      <c r="V1001" s="17">
        <v>2.4605941539028099E-2</v>
      </c>
      <c r="W1001" s="17">
        <v>2.8121621533352303E-4</v>
      </c>
      <c r="X1001" s="17">
        <v>0</v>
      </c>
      <c r="Y1001" s="17">
        <v>4.7531075194876902E-3</v>
      </c>
      <c r="Z1001" s="17"/>
      <c r="AA1001" s="17">
        <v>1.3779018479076499E-2</v>
      </c>
      <c r="AB1001" s="17">
        <v>0.11597608667867999</v>
      </c>
      <c r="AC1001" s="17"/>
      <c r="AD1001" s="17">
        <v>1.5690656613078099E-2</v>
      </c>
      <c r="AE1001" s="17">
        <v>1.26664374488384E-2</v>
      </c>
      <c r="AF1001" s="17">
        <v>4.6979486833378797E-3</v>
      </c>
      <c r="AG1001" s="17"/>
      <c r="AH1001" s="17">
        <v>8.5830105331925294E-5</v>
      </c>
      <c r="AI1001" s="17">
        <v>3.3834403990119097E-2</v>
      </c>
      <c r="AJ1001" s="17"/>
      <c r="AK1001" s="17">
        <v>1.4920460797020399E-2</v>
      </c>
      <c r="AL1001" s="17">
        <v>3.29894084056086E-2</v>
      </c>
      <c r="AM1001" s="17"/>
      <c r="AN1001" s="17">
        <v>2.6456356285048201E-2</v>
      </c>
      <c r="AO1001" s="17">
        <v>3.35944996912265E-2</v>
      </c>
      <c r="AP1001" s="17"/>
      <c r="AQ1001" s="17">
        <v>2.1782361181633798E-2</v>
      </c>
      <c r="AR1001" s="17">
        <v>2.9071016352057999E-2</v>
      </c>
      <c r="AS1001" s="17"/>
      <c r="AT1001" s="17">
        <v>0.14189003833866101</v>
      </c>
      <c r="AU1001" s="17">
        <v>7.4741830164953499E-3</v>
      </c>
      <c r="AV1001" s="17">
        <v>6.9947280784631903E-3</v>
      </c>
      <c r="AW1001" s="17">
        <v>4.8549342324320901E-3</v>
      </c>
      <c r="AX1001" s="17"/>
      <c r="AY1001" s="17">
        <v>1.18318717253911E-2</v>
      </c>
      <c r="AZ1001" s="17">
        <v>3.0649177079189498E-2</v>
      </c>
      <c r="BA1001" s="17"/>
      <c r="BB1001" s="17">
        <v>1.58422984075068E-2</v>
      </c>
      <c r="BC1001" s="17">
        <v>2.8528263977845601E-2</v>
      </c>
      <c r="BD1001" s="17"/>
      <c r="BE1001" s="17">
        <v>8.1393092151867602E-2</v>
      </c>
      <c r="BF1001" s="17">
        <v>2.1121075611368001E-2</v>
      </c>
      <c r="BG1001" s="17"/>
      <c r="BH1001" s="17">
        <v>2.99581520000919E-2</v>
      </c>
      <c r="BI1001" s="17">
        <v>2.6102316613332899E-2</v>
      </c>
      <c r="BJ1001" s="17"/>
      <c r="BK1001" s="17">
        <v>2.90333271395137E-3</v>
      </c>
      <c r="BL1001" s="17">
        <v>2.8844841663000002E-2</v>
      </c>
      <c r="BM1001" s="17"/>
      <c r="BN1001" s="17">
        <v>2.2010056009780099E-4</v>
      </c>
      <c r="BO1001" s="17">
        <v>2.7461088034305602E-2</v>
      </c>
      <c r="BP1001" s="17"/>
      <c r="BQ1001" s="17">
        <v>0</v>
      </c>
      <c r="BR1001" s="17">
        <v>2.7990929897015501E-2</v>
      </c>
      <c r="BS1001" s="17"/>
      <c r="BT1001" s="17">
        <v>0</v>
      </c>
      <c r="BU1001" s="17">
        <v>2.95364516121145E-2</v>
      </c>
      <c r="BV1001" s="17"/>
      <c r="BW1001" s="17">
        <v>1.3647516947209001E-2</v>
      </c>
      <c r="BX1001" s="17">
        <v>0.11153177801455</v>
      </c>
      <c r="BY1001" s="17"/>
      <c r="BZ1001" s="17">
        <v>1.3647516947209001E-2</v>
      </c>
      <c r="CA1001" s="17">
        <v>0.11153177801455</v>
      </c>
    </row>
    <row r="1002" spans="2:79" x14ac:dyDescent="0.25">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c r="AD1002" s="17"/>
      <c r="AE1002" s="17"/>
      <c r="AF1002" s="17"/>
      <c r="AG1002" s="17"/>
      <c r="AH1002" s="17"/>
      <c r="AI1002" s="17"/>
      <c r="AJ1002" s="17"/>
      <c r="AK1002" s="17"/>
      <c r="AL1002" s="17"/>
      <c r="AM1002" s="17"/>
      <c r="AN1002" s="17"/>
      <c r="AO1002" s="17"/>
      <c r="AP1002" s="17"/>
      <c r="AQ1002" s="17"/>
      <c r="AR1002" s="17"/>
      <c r="AS1002" s="17"/>
      <c r="AT1002" s="17"/>
      <c r="AU1002" s="17"/>
      <c r="AV1002" s="17"/>
      <c r="AW1002" s="17"/>
      <c r="AX1002" s="17"/>
      <c r="AY1002" s="17"/>
      <c r="AZ1002" s="17"/>
      <c r="BA1002" s="17"/>
      <c r="BB1002" s="17"/>
      <c r="BC1002" s="17"/>
      <c r="BD1002" s="17"/>
      <c r="BE1002" s="17"/>
      <c r="BF1002" s="17"/>
      <c r="BG1002" s="17"/>
      <c r="BH1002" s="17"/>
      <c r="BI1002" s="17"/>
      <c r="BJ1002" s="17"/>
      <c r="BK1002" s="17"/>
      <c r="BL1002" s="17"/>
      <c r="BM1002" s="17"/>
      <c r="BN1002" s="17"/>
      <c r="BO1002" s="17"/>
      <c r="BP1002" s="17"/>
      <c r="BQ1002" s="17"/>
      <c r="BR1002" s="17"/>
      <c r="BS1002" s="17"/>
      <c r="BT1002" s="17"/>
      <c r="BU1002" s="17"/>
      <c r="BV1002" s="17"/>
      <c r="BW1002" s="17"/>
      <c r="BX1002" s="17"/>
      <c r="BY1002" s="17"/>
      <c r="BZ1002" s="17"/>
      <c r="CA1002" s="17"/>
    </row>
    <row r="1003" spans="2:79" x14ac:dyDescent="0.25">
      <c r="B1003" s="6" t="s">
        <v>472</v>
      </c>
      <c r="C1003" s="17"/>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c r="AD1003" s="17"/>
      <c r="AE1003" s="17"/>
      <c r="AF1003" s="17"/>
      <c r="AG1003" s="17"/>
      <c r="AH1003" s="17"/>
      <c r="AI1003" s="17"/>
      <c r="AJ1003" s="17"/>
      <c r="AK1003" s="17"/>
      <c r="AL1003" s="17"/>
      <c r="AM1003" s="17"/>
      <c r="AN1003" s="17"/>
      <c r="AO1003" s="17"/>
      <c r="AP1003" s="17"/>
      <c r="AQ1003" s="17"/>
      <c r="AR1003" s="17"/>
      <c r="AS1003" s="17"/>
      <c r="AT1003" s="17"/>
      <c r="AU1003" s="17"/>
      <c r="AV1003" s="17"/>
      <c r="AW1003" s="17"/>
      <c r="AX1003" s="17"/>
      <c r="AY1003" s="17"/>
      <c r="AZ1003" s="17"/>
      <c r="BA1003" s="17"/>
      <c r="BB1003" s="17"/>
      <c r="BC1003" s="17"/>
      <c r="BD1003" s="17"/>
      <c r="BE1003" s="17"/>
      <c r="BF1003" s="17"/>
      <c r="BG1003" s="17"/>
      <c r="BH1003" s="17"/>
      <c r="BI1003" s="17"/>
      <c r="BJ1003" s="17"/>
      <c r="BK1003" s="17"/>
      <c r="BL1003" s="17"/>
      <c r="BM1003" s="17"/>
      <c r="BN1003" s="17"/>
      <c r="BO1003" s="17"/>
      <c r="BP1003" s="17"/>
      <c r="BQ1003" s="17"/>
      <c r="BR1003" s="17"/>
      <c r="BS1003" s="17"/>
      <c r="BT1003" s="17"/>
      <c r="BU1003" s="17"/>
      <c r="BV1003" s="17"/>
      <c r="BW1003" s="17"/>
      <c r="BX1003" s="17"/>
      <c r="BY1003" s="17"/>
      <c r="BZ1003" s="17"/>
      <c r="CA1003" s="17"/>
    </row>
    <row r="1004" spans="2:79" x14ac:dyDescent="0.25">
      <c r="B1004" s="24" t="s">
        <v>703</v>
      </c>
      <c r="C1004" s="17"/>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c r="AD1004" s="17"/>
      <c r="AE1004" s="17"/>
      <c r="AF1004" s="17"/>
      <c r="AG1004" s="17"/>
      <c r="AH1004" s="17"/>
      <c r="AI1004" s="17"/>
      <c r="AJ1004" s="17"/>
      <c r="AK1004" s="17"/>
      <c r="AL1004" s="17"/>
      <c r="AM1004" s="17"/>
      <c r="AN1004" s="17"/>
      <c r="AO1004" s="17"/>
      <c r="AP1004" s="17"/>
      <c r="AQ1004" s="17"/>
      <c r="AR1004" s="17"/>
      <c r="AS1004" s="17"/>
      <c r="AT1004" s="17"/>
      <c r="AU1004" s="17"/>
      <c r="AV1004" s="17"/>
      <c r="AW1004" s="17"/>
      <c r="AX1004" s="17"/>
      <c r="AY1004" s="17"/>
      <c r="AZ1004" s="17"/>
      <c r="BA1004" s="17"/>
      <c r="BB1004" s="17"/>
      <c r="BC1004" s="17"/>
      <c r="BD1004" s="17"/>
      <c r="BE1004" s="17"/>
      <c r="BF1004" s="17"/>
      <c r="BG1004" s="17"/>
      <c r="BH1004" s="17"/>
      <c r="BI1004" s="17"/>
      <c r="BJ1004" s="17"/>
      <c r="BK1004" s="17"/>
      <c r="BL1004" s="17"/>
      <c r="BM1004" s="17"/>
      <c r="BN1004" s="17"/>
      <c r="BO1004" s="17"/>
      <c r="BP1004" s="17"/>
      <c r="BQ1004" s="17"/>
      <c r="BR1004" s="17"/>
      <c r="BS1004" s="17"/>
      <c r="BT1004" s="17"/>
      <c r="BU1004" s="17"/>
      <c r="BV1004" s="17"/>
      <c r="BW1004" s="17"/>
      <c r="BX1004" s="17"/>
      <c r="BY1004" s="17"/>
      <c r="BZ1004" s="17"/>
      <c r="CA1004" s="17"/>
    </row>
    <row r="1005" spans="2:79" x14ac:dyDescent="0.25">
      <c r="B1005" t="s">
        <v>463</v>
      </c>
      <c r="C1005" s="17">
        <v>0.12755927202588099</v>
      </c>
      <c r="D1005" s="17">
        <v>0.236469615563141</v>
      </c>
      <c r="E1005" s="17">
        <v>0.13349895942307599</v>
      </c>
      <c r="F1005" s="17">
        <v>0.19938738207449799</v>
      </c>
      <c r="G1005" s="17">
        <v>0.13844292741505701</v>
      </c>
      <c r="H1005" s="17">
        <v>6.0845946315105801E-2</v>
      </c>
      <c r="I1005" s="17">
        <v>0.202316889967493</v>
      </c>
      <c r="J1005" s="17">
        <v>1.7090403780003701E-2</v>
      </c>
      <c r="K1005" s="17">
        <v>1.5319154670388699E-2</v>
      </c>
      <c r="L1005" s="17">
        <v>7.1589170654560899E-2</v>
      </c>
      <c r="M1005" s="17"/>
      <c r="N1005" s="17">
        <v>0.13480092033515001</v>
      </c>
      <c r="O1005" s="17">
        <v>8.0957797617278004E-2</v>
      </c>
      <c r="P1005" s="17">
        <v>9.2914689564871006E-2</v>
      </c>
      <c r="Q1005" s="17">
        <v>0.111697350066658</v>
      </c>
      <c r="R1005" s="17"/>
      <c r="S1005" s="17">
        <v>0.22717943906336899</v>
      </c>
      <c r="T1005" s="17">
        <v>2.2000607921234001E-2</v>
      </c>
      <c r="U1005" s="17">
        <v>0.20255158028061401</v>
      </c>
      <c r="V1005" s="17">
        <v>0.12555424021398501</v>
      </c>
      <c r="W1005" s="17">
        <v>6.4880265399033604E-2</v>
      </c>
      <c r="X1005" s="17">
        <v>0.11711215610265301</v>
      </c>
      <c r="Y1005" s="17">
        <v>0.11009017078710601</v>
      </c>
      <c r="Z1005" s="17"/>
      <c r="AA1005" s="17">
        <v>0.131224329548247</v>
      </c>
      <c r="AB1005" s="17">
        <v>0.101794445006976</v>
      </c>
      <c r="AC1005" s="17"/>
      <c r="AD1005" s="17">
        <v>0.13201191037287399</v>
      </c>
      <c r="AE1005" s="17">
        <v>0.15917612774155501</v>
      </c>
      <c r="AF1005" s="17">
        <v>4.60385360912565E-2</v>
      </c>
      <c r="AG1005" s="17"/>
      <c r="AH1005" s="17">
        <v>0.18174009032991301</v>
      </c>
      <c r="AI1005" s="17">
        <v>0.11253104709357301</v>
      </c>
      <c r="AJ1005" s="17"/>
      <c r="AK1005" s="17">
        <v>0.10781003390796901</v>
      </c>
      <c r="AL1005" s="17">
        <v>0.13861077562854901</v>
      </c>
      <c r="AM1005" s="17"/>
      <c r="AN1005" s="17">
        <v>0.12767070705244599</v>
      </c>
      <c r="AO1005" s="17">
        <v>0.111697350066658</v>
      </c>
      <c r="AP1005" s="17"/>
      <c r="AQ1005" s="17">
        <v>0.14732394601982701</v>
      </c>
      <c r="AR1005" s="17">
        <v>0.116827712585865</v>
      </c>
      <c r="AS1005" s="17"/>
      <c r="AT1005" s="17">
        <v>0.15348574621424199</v>
      </c>
      <c r="AU1005" s="17">
        <v>0.13195506586574399</v>
      </c>
      <c r="AV1005" s="17">
        <v>0.110971620687793</v>
      </c>
      <c r="AW1005" s="17">
        <v>0.14685601011260599</v>
      </c>
      <c r="AX1005" s="17"/>
      <c r="AY1005" s="17">
        <v>0.17519117242184301</v>
      </c>
      <c r="AZ1005" s="17">
        <v>0.114111251243054</v>
      </c>
      <c r="BA1005" s="17"/>
      <c r="BB1005" s="17">
        <v>0.154892836528911</v>
      </c>
      <c r="BC1005" s="17">
        <v>0.122391586922684</v>
      </c>
      <c r="BD1005" s="17"/>
      <c r="BE1005" s="17">
        <v>0.21232014644292399</v>
      </c>
      <c r="BF1005" s="17">
        <v>0.119243195686224</v>
      </c>
      <c r="BG1005" s="17"/>
      <c r="BH1005" s="17">
        <v>0.12592775063816999</v>
      </c>
      <c r="BI1005" s="17">
        <v>0.127750138191282</v>
      </c>
      <c r="BJ1005" s="17"/>
      <c r="BK1005" s="17">
        <v>0.143263071415003</v>
      </c>
      <c r="BL1005" s="17">
        <v>0.12600325977110599</v>
      </c>
      <c r="BM1005" s="17"/>
      <c r="BN1005" s="17">
        <v>0.25102665687000503</v>
      </c>
      <c r="BO1005" s="17">
        <v>0.123073882540502</v>
      </c>
      <c r="BP1005" s="17"/>
      <c r="BQ1005" s="17">
        <v>0.221084657827367</v>
      </c>
      <c r="BR1005" s="17">
        <v>0.12232032928817201</v>
      </c>
      <c r="BS1005" s="17"/>
      <c r="BT1005" s="17">
        <v>0.16585622872209099</v>
      </c>
      <c r="BU1005" s="17">
        <v>0.123180999354198</v>
      </c>
      <c r="BV1005" s="17"/>
      <c r="BW1005" s="17">
        <v>0.131378588748087</v>
      </c>
      <c r="BX1005" s="17">
        <v>0.10230466831548</v>
      </c>
      <c r="BY1005" s="17"/>
      <c r="BZ1005" s="17">
        <v>0.131378588748087</v>
      </c>
      <c r="CA1005" s="17">
        <v>0.10230466831548</v>
      </c>
    </row>
    <row r="1006" spans="2:79" x14ac:dyDescent="0.25">
      <c r="B1006" t="s">
        <v>464</v>
      </c>
      <c r="C1006" s="17">
        <v>0.17068409570179</v>
      </c>
      <c r="D1006" s="17">
        <v>0.173252543217814</v>
      </c>
      <c r="E1006" s="17">
        <v>0.12781788166484501</v>
      </c>
      <c r="F1006" s="17">
        <v>0.17579509969638099</v>
      </c>
      <c r="G1006" s="17">
        <v>0.163483394924308</v>
      </c>
      <c r="H1006" s="17">
        <v>0.21064725414292501</v>
      </c>
      <c r="I1006" s="17">
        <v>0.114428490390031</v>
      </c>
      <c r="J1006" s="17">
        <v>0.21360546775838599</v>
      </c>
      <c r="K1006" s="17">
        <v>0.24910240457732399</v>
      </c>
      <c r="L1006" s="17">
        <v>0.194533331796827</v>
      </c>
      <c r="M1006" s="17"/>
      <c r="N1006" s="17">
        <v>0.15951367754786699</v>
      </c>
      <c r="O1006" s="17">
        <v>0.232027461686584</v>
      </c>
      <c r="P1006" s="17">
        <v>0.27290786339473699</v>
      </c>
      <c r="Q1006" s="17">
        <v>0.18591311121481499</v>
      </c>
      <c r="R1006" s="17"/>
      <c r="S1006" s="17">
        <v>0.17350048557872</v>
      </c>
      <c r="T1006" s="17">
        <v>0.259284319260499</v>
      </c>
      <c r="U1006" s="17">
        <v>0.121895693558613</v>
      </c>
      <c r="V1006" s="17">
        <v>0.167365383298505</v>
      </c>
      <c r="W1006" s="17">
        <v>0.20988126190494799</v>
      </c>
      <c r="X1006" s="17">
        <v>0.21499541752204801</v>
      </c>
      <c r="Y1006" s="17">
        <v>0.13134879307913999</v>
      </c>
      <c r="Z1006" s="17"/>
      <c r="AA1006" s="17">
        <v>0.17252924461106001</v>
      </c>
      <c r="AB1006" s="17">
        <v>0.15771296436719501</v>
      </c>
      <c r="AC1006" s="17"/>
      <c r="AD1006" s="17">
        <v>0.15659817428190201</v>
      </c>
      <c r="AE1006" s="17">
        <v>0.18739534166435601</v>
      </c>
      <c r="AF1006" s="17">
        <v>0.177479989884783</v>
      </c>
      <c r="AG1006" s="17"/>
      <c r="AH1006" s="17">
        <v>0.101460876380335</v>
      </c>
      <c r="AI1006" s="17">
        <v>0.18988465676869401</v>
      </c>
      <c r="AJ1006" s="17"/>
      <c r="AK1006" s="17">
        <v>0.13225733356897701</v>
      </c>
      <c r="AL1006" s="17">
        <v>0.192187380922929</v>
      </c>
      <c r="AM1006" s="17"/>
      <c r="AN1006" s="17">
        <v>0.17057710704350501</v>
      </c>
      <c r="AO1006" s="17">
        <v>0.18591311121481499</v>
      </c>
      <c r="AP1006" s="17"/>
      <c r="AQ1006" s="17">
        <v>0.172991957052196</v>
      </c>
      <c r="AR1006" s="17">
        <v>0.16943100388409699</v>
      </c>
      <c r="AS1006" s="17"/>
      <c r="AT1006" s="17">
        <v>0.14530251247849599</v>
      </c>
      <c r="AU1006" s="17">
        <v>0.17240001208682501</v>
      </c>
      <c r="AV1006" s="17">
        <v>0.18261802067122501</v>
      </c>
      <c r="AW1006" s="17">
        <v>0.13586346868132801</v>
      </c>
      <c r="AX1006" s="17"/>
      <c r="AY1006" s="17">
        <v>0.22048889553457601</v>
      </c>
      <c r="AZ1006" s="17">
        <v>0.156622595369701</v>
      </c>
      <c r="BA1006" s="17"/>
      <c r="BB1006" s="17">
        <v>0.159719938998233</v>
      </c>
      <c r="BC1006" s="17">
        <v>0.172774433928891</v>
      </c>
      <c r="BD1006" s="17"/>
      <c r="BE1006" s="17">
        <v>0.22110865511405101</v>
      </c>
      <c r="BF1006" s="17">
        <v>0.165736830960245</v>
      </c>
      <c r="BG1006" s="17"/>
      <c r="BH1006" s="17">
        <v>0.216705861005006</v>
      </c>
      <c r="BI1006" s="17">
        <v>0.16530016513578799</v>
      </c>
      <c r="BJ1006" s="17"/>
      <c r="BK1006" s="17">
        <v>5.6103578883827103E-2</v>
      </c>
      <c r="BL1006" s="17">
        <v>0.18203731563980799</v>
      </c>
      <c r="BM1006" s="17"/>
      <c r="BN1006" s="17">
        <v>0.37337885738274101</v>
      </c>
      <c r="BO1006" s="17">
        <v>0.163320491508399</v>
      </c>
      <c r="BP1006" s="17"/>
      <c r="BQ1006" s="17">
        <v>0.37714117845954598</v>
      </c>
      <c r="BR1006" s="17">
        <v>0.15911914117000001</v>
      </c>
      <c r="BS1006" s="17"/>
      <c r="BT1006" s="17">
        <v>0.13457808225501</v>
      </c>
      <c r="BU1006" s="17">
        <v>0.17481189032556399</v>
      </c>
      <c r="BV1006" s="17"/>
      <c r="BW1006" s="17">
        <v>0.17241953832540699</v>
      </c>
      <c r="BX1006" s="17">
        <v>0.15920876675963699</v>
      </c>
      <c r="BY1006" s="17"/>
      <c r="BZ1006" s="17">
        <v>0.17241953832540699</v>
      </c>
      <c r="CA1006" s="17">
        <v>0.15920876675963699</v>
      </c>
    </row>
    <row r="1007" spans="2:79" x14ac:dyDescent="0.25">
      <c r="B1007" t="s">
        <v>465</v>
      </c>
      <c r="C1007" s="17">
        <v>0.255364393688983</v>
      </c>
      <c r="D1007" s="17">
        <v>0.34918095371708102</v>
      </c>
      <c r="E1007" s="17">
        <v>0.46992294805805501</v>
      </c>
      <c r="F1007" s="17">
        <v>0.35218465535441501</v>
      </c>
      <c r="G1007" s="17">
        <v>0.12973103519460699</v>
      </c>
      <c r="H1007" s="17">
        <v>0.24497316304098399</v>
      </c>
      <c r="I1007" s="17">
        <v>0.163635444608736</v>
      </c>
      <c r="J1007" s="17">
        <v>0.162969231078824</v>
      </c>
      <c r="K1007" s="17">
        <v>0.15646024906702</v>
      </c>
      <c r="L1007" s="17">
        <v>0.20985267946073399</v>
      </c>
      <c r="M1007" s="17"/>
      <c r="N1007" s="17">
        <v>0.257520475268811</v>
      </c>
      <c r="O1007" s="17">
        <v>0.25475736553931599</v>
      </c>
      <c r="P1007" s="17">
        <v>0.19671474304209099</v>
      </c>
      <c r="Q1007" s="17">
        <v>0.21457564113406999</v>
      </c>
      <c r="R1007" s="17"/>
      <c r="S1007" s="17">
        <v>0.21788864307295799</v>
      </c>
      <c r="T1007" s="17">
        <v>0.14269048641994</v>
      </c>
      <c r="U1007" s="17">
        <v>0.26840391839165301</v>
      </c>
      <c r="V1007" s="17">
        <v>0.27316795686323397</v>
      </c>
      <c r="W1007" s="17">
        <v>0.333832282076089</v>
      </c>
      <c r="X1007" s="17">
        <v>0.22128697877862999</v>
      </c>
      <c r="Y1007" s="17">
        <v>0.29102065846514902</v>
      </c>
      <c r="Z1007" s="17"/>
      <c r="AA1007" s="17">
        <v>0.26417239029847001</v>
      </c>
      <c r="AB1007" s="17">
        <v>0.193445444902591</v>
      </c>
      <c r="AC1007" s="17"/>
      <c r="AD1007" s="17">
        <v>0.272665580019675</v>
      </c>
      <c r="AE1007" s="17">
        <v>0.24185076708019301</v>
      </c>
      <c r="AF1007" s="17">
        <v>0.24593381755861901</v>
      </c>
      <c r="AG1007" s="17"/>
      <c r="AH1007" s="17">
        <v>0.29987110969394498</v>
      </c>
      <c r="AI1007" s="17">
        <v>0.243019490823771</v>
      </c>
      <c r="AJ1007" s="17"/>
      <c r="AK1007" s="17">
        <v>0.26727344533061398</v>
      </c>
      <c r="AL1007" s="17">
        <v>0.24870019093158799</v>
      </c>
      <c r="AM1007" s="17"/>
      <c r="AN1007" s="17">
        <v>0.25565094759689999</v>
      </c>
      <c r="AO1007" s="17">
        <v>0.21457564113406999</v>
      </c>
      <c r="AP1007" s="17"/>
      <c r="AQ1007" s="17">
        <v>0.232637391567939</v>
      </c>
      <c r="AR1007" s="17">
        <v>0.26770439860027401</v>
      </c>
      <c r="AS1007" s="17"/>
      <c r="AT1007" s="17">
        <v>0.26359511762573701</v>
      </c>
      <c r="AU1007" s="17">
        <v>0.25474067815940399</v>
      </c>
      <c r="AV1007" s="17">
        <v>0.24657321468077201</v>
      </c>
      <c r="AW1007" s="17">
        <v>0.29902608317518098</v>
      </c>
      <c r="AX1007" s="17"/>
      <c r="AY1007" s="17">
        <v>0.25348164007866097</v>
      </c>
      <c r="AZ1007" s="17">
        <v>0.25589595571926199</v>
      </c>
      <c r="BA1007" s="17"/>
      <c r="BB1007" s="17">
        <v>0.17731103431981399</v>
      </c>
      <c r="BC1007" s="17">
        <v>0.27016991463561502</v>
      </c>
      <c r="BD1007" s="17"/>
      <c r="BE1007" s="17">
        <v>0.126452642258084</v>
      </c>
      <c r="BF1007" s="17">
        <v>0.26801220995269498</v>
      </c>
      <c r="BG1007" s="17"/>
      <c r="BH1007" s="17">
        <v>0.15041107028971801</v>
      </c>
      <c r="BI1007" s="17">
        <v>0.26764252778770697</v>
      </c>
      <c r="BJ1007" s="17"/>
      <c r="BK1007" s="17">
        <v>0.49450715573444098</v>
      </c>
      <c r="BL1007" s="17">
        <v>0.231668913432069</v>
      </c>
      <c r="BM1007" s="17"/>
      <c r="BN1007" s="17">
        <v>0.112181904900497</v>
      </c>
      <c r="BO1007" s="17">
        <v>0.26056600406174002</v>
      </c>
      <c r="BP1007" s="17"/>
      <c r="BQ1007" s="17">
        <v>0.114292176072918</v>
      </c>
      <c r="BR1007" s="17">
        <v>0.26326673232825798</v>
      </c>
      <c r="BS1007" s="17"/>
      <c r="BT1007" s="17">
        <v>0.286151722361423</v>
      </c>
      <c r="BU1007" s="17">
        <v>0.25184465396579903</v>
      </c>
      <c r="BV1007" s="17"/>
      <c r="BW1007" s="17">
        <v>0.26459129628530997</v>
      </c>
      <c r="BX1007" s="17">
        <v>0.19435301770386401</v>
      </c>
      <c r="BY1007" s="17"/>
      <c r="BZ1007" s="17">
        <v>0.26459129628530997</v>
      </c>
      <c r="CA1007" s="17">
        <v>0.19435301770386401</v>
      </c>
    </row>
    <row r="1008" spans="2:79" x14ac:dyDescent="0.25">
      <c r="B1008" t="s">
        <v>466</v>
      </c>
      <c r="C1008" s="17">
        <v>0.26773715611479199</v>
      </c>
      <c r="D1008" s="17">
        <v>0.18040632484400401</v>
      </c>
      <c r="E1008" s="17">
        <v>0.18848697458206001</v>
      </c>
      <c r="F1008" s="17">
        <v>0.17656593637300799</v>
      </c>
      <c r="G1008" s="17">
        <v>0.28001781009797</v>
      </c>
      <c r="H1008" s="17">
        <v>0.25875281675317202</v>
      </c>
      <c r="I1008" s="17">
        <v>0.29274365285352499</v>
      </c>
      <c r="J1008" s="17">
        <v>0.31093370899920297</v>
      </c>
      <c r="K1008" s="17">
        <v>0.31377725299499298</v>
      </c>
      <c r="L1008" s="17">
        <v>0.34266718196398299</v>
      </c>
      <c r="M1008" s="17"/>
      <c r="N1008" s="17">
        <v>0.27144557857214002</v>
      </c>
      <c r="O1008" s="17">
        <v>0.236815097469629</v>
      </c>
      <c r="P1008" s="17">
        <v>0.27057759549632798</v>
      </c>
      <c r="Q1008" s="17">
        <v>0.29751487865257698</v>
      </c>
      <c r="R1008" s="17"/>
      <c r="S1008" s="17">
        <v>0.19784312785229899</v>
      </c>
      <c r="T1008" s="17">
        <v>0.407475545717085</v>
      </c>
      <c r="U1008" s="17">
        <v>0.27708096929954001</v>
      </c>
      <c r="V1008" s="17">
        <v>0.25813279731601502</v>
      </c>
      <c r="W1008" s="17">
        <v>0.21591277844683701</v>
      </c>
      <c r="X1008" s="17">
        <v>0.323169264733215</v>
      </c>
      <c r="Y1008" s="17">
        <v>0.25950671533087399</v>
      </c>
      <c r="Z1008" s="17"/>
      <c r="AA1008" s="17">
        <v>0.25988369042611098</v>
      </c>
      <c r="AB1008" s="17">
        <v>0.32294588987490302</v>
      </c>
      <c r="AC1008" s="17"/>
      <c r="AD1008" s="17">
        <v>0.24771395947043701</v>
      </c>
      <c r="AE1008" s="17">
        <v>0.27720150416052503</v>
      </c>
      <c r="AF1008" s="17">
        <v>0.38639363858103198</v>
      </c>
      <c r="AG1008" s="17"/>
      <c r="AH1008" s="17">
        <v>0.28158767640107701</v>
      </c>
      <c r="AI1008" s="17">
        <v>0.26389541394833399</v>
      </c>
      <c r="AJ1008" s="17"/>
      <c r="AK1008" s="17">
        <v>0.27748736635125498</v>
      </c>
      <c r="AL1008" s="17">
        <v>0.262281022419321</v>
      </c>
      <c r="AM1008" s="17"/>
      <c r="AN1008" s="17">
        <v>0.267527958180862</v>
      </c>
      <c r="AO1008" s="17">
        <v>0.29751487865257698</v>
      </c>
      <c r="AP1008" s="17"/>
      <c r="AQ1008" s="17">
        <v>0.243180299957371</v>
      </c>
      <c r="AR1008" s="17">
        <v>0.281070710798974</v>
      </c>
      <c r="AS1008" s="17"/>
      <c r="AT1008" s="17">
        <v>0.214480457318003</v>
      </c>
      <c r="AU1008" s="17">
        <v>0.27108945533894202</v>
      </c>
      <c r="AV1008" s="17">
        <v>0.29543459387084198</v>
      </c>
      <c r="AW1008" s="17">
        <v>0.200606776867464</v>
      </c>
      <c r="AX1008" s="17"/>
      <c r="AY1008" s="17">
        <v>0.19782925392172401</v>
      </c>
      <c r="AZ1008" s="17">
        <v>0.28747441021889097</v>
      </c>
      <c r="BA1008" s="17"/>
      <c r="BB1008" s="17">
        <v>0.32919793503227801</v>
      </c>
      <c r="BC1008" s="17">
        <v>0.25603720128398999</v>
      </c>
      <c r="BD1008" s="17"/>
      <c r="BE1008" s="17">
        <v>0.25682398609822299</v>
      </c>
      <c r="BF1008" s="17">
        <v>0.26880787129546502</v>
      </c>
      <c r="BG1008" s="17"/>
      <c r="BH1008" s="17">
        <v>0.33818313741753597</v>
      </c>
      <c r="BI1008" s="17">
        <v>0.25949591918072401</v>
      </c>
      <c r="BJ1008" s="17"/>
      <c r="BK1008" s="17">
        <v>0.19191610142718399</v>
      </c>
      <c r="BL1008" s="17">
        <v>0.27524989155801299</v>
      </c>
      <c r="BM1008" s="17"/>
      <c r="BN1008" s="17">
        <v>0.18165086086146401</v>
      </c>
      <c r="BO1008" s="17">
        <v>0.27086454529576498</v>
      </c>
      <c r="BP1008" s="17"/>
      <c r="BQ1008" s="17">
        <v>0.169164854163141</v>
      </c>
      <c r="BR1008" s="17">
        <v>0.27325880824189502</v>
      </c>
      <c r="BS1008" s="17"/>
      <c r="BT1008" s="17">
        <v>0.223346226270251</v>
      </c>
      <c r="BU1008" s="17">
        <v>0.27281211798580202</v>
      </c>
      <c r="BV1008" s="17"/>
      <c r="BW1008" s="17">
        <v>0.25955535357584802</v>
      </c>
      <c r="BX1008" s="17">
        <v>0.32183797984498103</v>
      </c>
      <c r="BY1008" s="17"/>
      <c r="BZ1008" s="17">
        <v>0.25955535357584802</v>
      </c>
      <c r="CA1008" s="17">
        <v>0.32183797984498103</v>
      </c>
    </row>
    <row r="1009" spans="2:79" x14ac:dyDescent="0.25">
      <c r="B1009" t="s">
        <v>467</v>
      </c>
      <c r="C1009" s="17">
        <v>0.14113268325457101</v>
      </c>
      <c r="D1009" s="17">
        <v>5.8644439061015602E-2</v>
      </c>
      <c r="E1009" s="17">
        <v>8.0117029889045094E-2</v>
      </c>
      <c r="F1009" s="17">
        <v>9.6066926501698596E-2</v>
      </c>
      <c r="G1009" s="17">
        <v>0.15749917663653201</v>
      </c>
      <c r="H1009" s="17">
        <v>0.19857670031713301</v>
      </c>
      <c r="I1009" s="17">
        <v>0.222279137141353</v>
      </c>
      <c r="J1009" s="17">
        <v>0.28326071282528797</v>
      </c>
      <c r="K1009" s="17">
        <v>0.263723359794167</v>
      </c>
      <c r="L1009" s="17">
        <v>8.6180830067406802E-2</v>
      </c>
      <c r="M1009" s="17"/>
      <c r="N1009" s="17">
        <v>0.137594788871885</v>
      </c>
      <c r="O1009" s="17">
        <v>0.167374450139741</v>
      </c>
      <c r="P1009" s="17">
        <v>0.14103359304635199</v>
      </c>
      <c r="Q1009" s="17">
        <v>0.155368524637783</v>
      </c>
      <c r="R1009" s="17"/>
      <c r="S1009" s="17">
        <v>0.13019659841046599</v>
      </c>
      <c r="T1009" s="17">
        <v>0.107160396994583</v>
      </c>
      <c r="U1009" s="17">
        <v>0.13006783846958</v>
      </c>
      <c r="V1009" s="17">
        <v>0.134236602772665</v>
      </c>
      <c r="W1009" s="17">
        <v>0.175155880959799</v>
      </c>
      <c r="X1009" s="17">
        <v>0.123407452376137</v>
      </c>
      <c r="Y1009" s="17">
        <v>0.20109060555902999</v>
      </c>
      <c r="Z1009" s="17"/>
      <c r="AA1009" s="17">
        <v>0.15546127409955199</v>
      </c>
      <c r="AB1009" s="17">
        <v>4.0404751348251597E-2</v>
      </c>
      <c r="AC1009" s="17"/>
      <c r="AD1009" s="17">
        <v>0.17140548539580899</v>
      </c>
      <c r="AE1009" s="17">
        <v>0.122034156356253</v>
      </c>
      <c r="AF1009" s="17">
        <v>0.115662053470139</v>
      </c>
      <c r="AG1009" s="17"/>
      <c r="AH1009" s="17">
        <v>0.13524753232285699</v>
      </c>
      <c r="AI1009" s="17">
        <v>0.142765057492002</v>
      </c>
      <c r="AJ1009" s="17"/>
      <c r="AK1009" s="17">
        <v>0.19382628741456001</v>
      </c>
      <c r="AL1009" s="17">
        <v>0.111645796077719</v>
      </c>
      <c r="AM1009" s="17"/>
      <c r="AN1009" s="17">
        <v>0.14103267195916899</v>
      </c>
      <c r="AO1009" s="17">
        <v>0.155368524637783</v>
      </c>
      <c r="AP1009" s="17"/>
      <c r="AQ1009" s="17">
        <v>0.181340109880544</v>
      </c>
      <c r="AR1009" s="17">
        <v>0.119301390266947</v>
      </c>
      <c r="AS1009" s="17"/>
      <c r="AT1009" s="17">
        <v>4.7264539804456197E-2</v>
      </c>
      <c r="AU1009" s="17">
        <v>0.15295620160645601</v>
      </c>
      <c r="AV1009" s="17">
        <v>0.15131699634596399</v>
      </c>
      <c r="AW1009" s="17">
        <v>0.21274273089221399</v>
      </c>
      <c r="AX1009" s="17"/>
      <c r="AY1009" s="17">
        <v>0.14030904807775199</v>
      </c>
      <c r="AZ1009" s="17">
        <v>0.14136522201290899</v>
      </c>
      <c r="BA1009" s="17"/>
      <c r="BB1009" s="17">
        <v>0.162963014348073</v>
      </c>
      <c r="BC1009" s="17">
        <v>0.13700852819313</v>
      </c>
      <c r="BD1009" s="17"/>
      <c r="BE1009" s="17">
        <v>0.101920798825019</v>
      </c>
      <c r="BF1009" s="17">
        <v>0.14497984772261999</v>
      </c>
      <c r="BG1009" s="17"/>
      <c r="BH1009" s="17">
        <v>0.13881402864947801</v>
      </c>
      <c r="BI1009" s="17">
        <v>0.14140393480952801</v>
      </c>
      <c r="BJ1009" s="17"/>
      <c r="BK1009" s="17">
        <v>0.107904358323899</v>
      </c>
      <c r="BL1009" s="17">
        <v>0.144425114564767</v>
      </c>
      <c r="BM1009" s="17"/>
      <c r="BN1009" s="17">
        <v>8.14497289412488E-2</v>
      </c>
      <c r="BO1009" s="17">
        <v>0.143300877681556</v>
      </c>
      <c r="BP1009" s="17"/>
      <c r="BQ1009" s="17">
        <v>0.11831713347702801</v>
      </c>
      <c r="BR1009" s="17">
        <v>0.142410725122986</v>
      </c>
      <c r="BS1009" s="17"/>
      <c r="BT1009" s="17">
        <v>0.19003634296480801</v>
      </c>
      <c r="BU1009" s="17">
        <v>0.13554180671174099</v>
      </c>
      <c r="BV1009" s="17"/>
      <c r="BW1009" s="17">
        <v>0.155445185718461</v>
      </c>
      <c r="BX1009" s="17">
        <v>4.64936145100995E-2</v>
      </c>
      <c r="BY1009" s="17"/>
      <c r="BZ1009" s="17">
        <v>0.155445185718461</v>
      </c>
      <c r="CA1009" s="17">
        <v>4.64936145100995E-2</v>
      </c>
    </row>
    <row r="1010" spans="2:79" x14ac:dyDescent="0.25">
      <c r="B1010" t="s">
        <v>96</v>
      </c>
      <c r="C1010" s="17">
        <v>3.7522399213981601E-2</v>
      </c>
      <c r="D1010" s="17">
        <v>2.0461235969439899E-3</v>
      </c>
      <c r="E1010" s="17">
        <v>1.5620638291996699E-4</v>
      </c>
      <c r="F1010" s="17">
        <v>0</v>
      </c>
      <c r="G1010" s="17">
        <v>0.13082565573152599</v>
      </c>
      <c r="H1010" s="17">
        <v>2.6204119430679601E-2</v>
      </c>
      <c r="I1010" s="17">
        <v>4.5963850388616497E-3</v>
      </c>
      <c r="J1010" s="17">
        <v>1.2140475558295401E-2</v>
      </c>
      <c r="K1010" s="17">
        <v>1.6175788961073701E-3</v>
      </c>
      <c r="L1010" s="17">
        <v>9.5176806056487998E-2</v>
      </c>
      <c r="M1010" s="17"/>
      <c r="N1010" s="17">
        <v>3.9124559404146601E-2</v>
      </c>
      <c r="O1010" s="17">
        <v>2.8067827547452299E-2</v>
      </c>
      <c r="P1010" s="17">
        <v>2.5851515455619801E-2</v>
      </c>
      <c r="Q1010" s="17">
        <v>3.4930494294097003E-2</v>
      </c>
      <c r="R1010" s="17"/>
      <c r="S1010" s="17">
        <v>5.3391706022188998E-2</v>
      </c>
      <c r="T1010" s="17">
        <v>6.1388643686659798E-2</v>
      </c>
      <c r="U1010" s="17">
        <v>0</v>
      </c>
      <c r="V1010" s="17">
        <v>4.1543019535595797E-2</v>
      </c>
      <c r="W1010" s="17">
        <v>3.37531213292865E-4</v>
      </c>
      <c r="X1010" s="17">
        <v>2.87304873163642E-5</v>
      </c>
      <c r="Y1010" s="17">
        <v>6.94305677870064E-3</v>
      </c>
      <c r="Z1010" s="17"/>
      <c r="AA1010" s="17">
        <v>1.6729071016560199E-2</v>
      </c>
      <c r="AB1010" s="17">
        <v>0.18369650450008301</v>
      </c>
      <c r="AC1010" s="17"/>
      <c r="AD1010" s="17">
        <v>1.9604890459303002E-2</v>
      </c>
      <c r="AE1010" s="17">
        <v>1.23421029971189E-2</v>
      </c>
      <c r="AF1010" s="17">
        <v>2.84919644141697E-2</v>
      </c>
      <c r="AG1010" s="17"/>
      <c r="AH1010" s="17">
        <v>9.2714871872574402E-5</v>
      </c>
      <c r="AI1010" s="17">
        <v>4.7904333873625998E-2</v>
      </c>
      <c r="AJ1010" s="17"/>
      <c r="AK1010" s="17">
        <v>2.1345533426625599E-2</v>
      </c>
      <c r="AL1010" s="17">
        <v>4.6574834019894103E-2</v>
      </c>
      <c r="AM1010" s="17"/>
      <c r="AN1010" s="17">
        <v>3.7540608167117497E-2</v>
      </c>
      <c r="AO1010" s="17">
        <v>3.4930494294097003E-2</v>
      </c>
      <c r="AP1010" s="17"/>
      <c r="AQ1010" s="17">
        <v>2.2526295522123999E-2</v>
      </c>
      <c r="AR1010" s="17">
        <v>4.5664783863842803E-2</v>
      </c>
      <c r="AS1010" s="17"/>
      <c r="AT1010" s="17">
        <v>0.17587162655906499</v>
      </c>
      <c r="AU1010" s="17">
        <v>1.68585869426277E-2</v>
      </c>
      <c r="AV1010" s="17">
        <v>1.3085553743405099E-2</v>
      </c>
      <c r="AW1010" s="17">
        <v>4.9049302712065503E-3</v>
      </c>
      <c r="AX1010" s="17"/>
      <c r="AY1010" s="17">
        <v>1.26999899654444E-2</v>
      </c>
      <c r="AZ1010" s="17">
        <v>4.4530565436181502E-2</v>
      </c>
      <c r="BA1010" s="17"/>
      <c r="BB1010" s="17">
        <v>1.5915240772691901E-2</v>
      </c>
      <c r="BC1010" s="17">
        <v>4.1618335035689902E-2</v>
      </c>
      <c r="BD1010" s="17"/>
      <c r="BE1010" s="17">
        <v>8.1373771261699299E-2</v>
      </c>
      <c r="BF1010" s="17">
        <v>3.3220044382750301E-2</v>
      </c>
      <c r="BG1010" s="17"/>
      <c r="BH1010" s="17">
        <v>2.99581520000919E-2</v>
      </c>
      <c r="BI1010" s="17">
        <v>3.8407314894971699E-2</v>
      </c>
      <c r="BJ1010" s="17"/>
      <c r="BK1010" s="17">
        <v>6.3057342156448296E-3</v>
      </c>
      <c r="BL1010" s="17">
        <v>4.06155050342372E-2</v>
      </c>
      <c r="BM1010" s="17"/>
      <c r="BN1010" s="17">
        <v>3.1199104404403601E-4</v>
      </c>
      <c r="BO1010" s="17">
        <v>3.8874198912038201E-2</v>
      </c>
      <c r="BP1010" s="17"/>
      <c r="BQ1010" s="17">
        <v>0</v>
      </c>
      <c r="BR1010" s="17">
        <v>3.9624263848689001E-2</v>
      </c>
      <c r="BS1010" s="17"/>
      <c r="BT1010" s="17">
        <v>3.1397426417444199E-5</v>
      </c>
      <c r="BU1010" s="17">
        <v>4.18085316568967E-2</v>
      </c>
      <c r="BV1010" s="17"/>
      <c r="BW1010" s="17">
        <v>1.66100373468871E-2</v>
      </c>
      <c r="BX1010" s="17">
        <v>0.175801952865939</v>
      </c>
      <c r="BY1010" s="17"/>
      <c r="BZ1010" s="17">
        <v>1.66100373468871E-2</v>
      </c>
      <c r="CA1010" s="17">
        <v>0.175801952865939</v>
      </c>
    </row>
    <row r="1011" spans="2:79" x14ac:dyDescent="0.25">
      <c r="C1011" s="17"/>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c r="AD1011" s="17"/>
      <c r="AE1011" s="17"/>
      <c r="AF1011" s="17"/>
      <c r="AG1011" s="17"/>
      <c r="AH1011" s="17"/>
      <c r="AI1011" s="17"/>
      <c r="AJ1011" s="17"/>
      <c r="AK1011" s="17"/>
      <c r="AL1011" s="17"/>
      <c r="AM1011" s="17"/>
      <c r="AN1011" s="17"/>
      <c r="AO1011" s="17"/>
      <c r="AP1011" s="17"/>
      <c r="AQ1011" s="17"/>
      <c r="AR1011" s="17"/>
      <c r="AS1011" s="17"/>
      <c r="AT1011" s="17"/>
      <c r="AU1011" s="17"/>
      <c r="AV1011" s="17"/>
      <c r="AW1011" s="17"/>
      <c r="AX1011" s="17"/>
      <c r="AY1011" s="17"/>
      <c r="AZ1011" s="17"/>
      <c r="BA1011" s="17"/>
      <c r="BB1011" s="17"/>
      <c r="BC1011" s="17"/>
      <c r="BD1011" s="17"/>
      <c r="BE1011" s="17"/>
      <c r="BF1011" s="17"/>
      <c r="BG1011" s="17"/>
      <c r="BH1011" s="17"/>
      <c r="BI1011" s="17"/>
      <c r="BJ1011" s="17"/>
      <c r="BK1011" s="17"/>
      <c r="BL1011" s="17"/>
      <c r="BM1011" s="17"/>
      <c r="BN1011" s="17"/>
      <c r="BO1011" s="17"/>
      <c r="BP1011" s="17"/>
      <c r="BQ1011" s="17"/>
      <c r="BR1011" s="17"/>
      <c r="BS1011" s="17"/>
      <c r="BT1011" s="17"/>
      <c r="BU1011" s="17"/>
      <c r="BV1011" s="17"/>
      <c r="BW1011" s="17"/>
      <c r="BX1011" s="17"/>
      <c r="BY1011" s="17"/>
      <c r="BZ1011" s="17"/>
      <c r="CA1011" s="17"/>
    </row>
    <row r="1012" spans="2:79" x14ac:dyDescent="0.25">
      <c r="B1012" s="6" t="s">
        <v>478</v>
      </c>
      <c r="C1012" s="17"/>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c r="AD1012" s="17"/>
      <c r="AE1012" s="17"/>
      <c r="AF1012" s="17"/>
      <c r="AG1012" s="17"/>
      <c r="AH1012" s="17"/>
      <c r="AI1012" s="17"/>
      <c r="AJ1012" s="17"/>
      <c r="AK1012" s="17"/>
      <c r="AL1012" s="17"/>
      <c r="AM1012" s="17"/>
      <c r="AN1012" s="17"/>
      <c r="AO1012" s="17"/>
      <c r="AP1012" s="17"/>
      <c r="AQ1012" s="17"/>
      <c r="AR1012" s="17"/>
      <c r="AS1012" s="17"/>
      <c r="AT1012" s="17"/>
      <c r="AU1012" s="17"/>
      <c r="AV1012" s="17"/>
      <c r="AW1012" s="17"/>
      <c r="AX1012" s="17"/>
      <c r="AY1012" s="17"/>
      <c r="AZ1012" s="17"/>
      <c r="BA1012" s="17"/>
      <c r="BB1012" s="17"/>
      <c r="BC1012" s="17"/>
      <c r="BD1012" s="17"/>
      <c r="BE1012" s="17"/>
      <c r="BF1012" s="17"/>
      <c r="BG1012" s="17"/>
      <c r="BH1012" s="17"/>
      <c r="BI1012" s="17"/>
      <c r="BJ1012" s="17"/>
      <c r="BK1012" s="17"/>
      <c r="BL1012" s="17"/>
      <c r="BM1012" s="17"/>
      <c r="BN1012" s="17"/>
      <c r="BO1012" s="17"/>
      <c r="BP1012" s="17"/>
      <c r="BQ1012" s="17"/>
      <c r="BR1012" s="17"/>
      <c r="BS1012" s="17"/>
      <c r="BT1012" s="17"/>
      <c r="BU1012" s="17"/>
      <c r="BV1012" s="17"/>
      <c r="BW1012" s="17"/>
      <c r="BX1012" s="17"/>
      <c r="BY1012" s="17"/>
      <c r="BZ1012" s="17"/>
      <c r="CA1012" s="17"/>
    </row>
    <row r="1013" spans="2:79" x14ac:dyDescent="0.25">
      <c r="B1013" s="24" t="s">
        <v>703</v>
      </c>
      <c r="C1013" s="17"/>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c r="AD1013" s="17"/>
      <c r="AE1013" s="17"/>
      <c r="AF1013" s="17"/>
      <c r="AG1013" s="17"/>
      <c r="AH1013" s="17"/>
      <c r="AI1013" s="17"/>
      <c r="AJ1013" s="17"/>
      <c r="AK1013" s="17"/>
      <c r="AL1013" s="17"/>
      <c r="AM1013" s="17"/>
      <c r="AN1013" s="17"/>
      <c r="AO1013" s="17"/>
      <c r="AP1013" s="17"/>
      <c r="AQ1013" s="17"/>
      <c r="AR1013" s="17"/>
      <c r="AS1013" s="17"/>
      <c r="AT1013" s="17"/>
      <c r="AU1013" s="17"/>
      <c r="AV1013" s="17"/>
      <c r="AW1013" s="17"/>
      <c r="AX1013" s="17"/>
      <c r="AY1013" s="17"/>
      <c r="AZ1013" s="17"/>
      <c r="BA1013" s="17"/>
      <c r="BB1013" s="17"/>
      <c r="BC1013" s="17"/>
      <c r="BD1013" s="17"/>
      <c r="BE1013" s="17"/>
      <c r="BF1013" s="17"/>
      <c r="BG1013" s="17"/>
      <c r="BH1013" s="17"/>
      <c r="BI1013" s="17"/>
      <c r="BJ1013" s="17"/>
      <c r="BK1013" s="17"/>
      <c r="BL1013" s="17"/>
      <c r="BM1013" s="17"/>
      <c r="BN1013" s="17"/>
      <c r="BO1013" s="17"/>
      <c r="BP1013" s="17"/>
      <c r="BQ1013" s="17"/>
      <c r="BR1013" s="17"/>
      <c r="BS1013" s="17"/>
      <c r="BT1013" s="17"/>
      <c r="BU1013" s="17"/>
      <c r="BV1013" s="17"/>
      <c r="BW1013" s="17"/>
      <c r="BX1013" s="17"/>
      <c r="BY1013" s="17"/>
      <c r="BZ1013" s="17"/>
      <c r="CA1013" s="17"/>
    </row>
    <row r="1014" spans="2:79" x14ac:dyDescent="0.25">
      <c r="B1014" t="s">
        <v>473</v>
      </c>
      <c r="C1014" s="17">
        <v>7.5320288171287095E-2</v>
      </c>
      <c r="D1014" s="17">
        <v>3.1471211916322801E-2</v>
      </c>
      <c r="E1014" s="17">
        <v>4.8753179720644003E-2</v>
      </c>
      <c r="F1014" s="17">
        <v>5.6822023324017999E-2</v>
      </c>
      <c r="G1014" s="17">
        <v>0.113163383667109</v>
      </c>
      <c r="H1014" s="17">
        <v>0.121671321549726</v>
      </c>
      <c r="I1014" s="17">
        <v>9.2747963916618603E-2</v>
      </c>
      <c r="J1014" s="17">
        <v>0.10880831416287</v>
      </c>
      <c r="K1014" s="17">
        <v>9.4501917340483604E-2</v>
      </c>
      <c r="L1014" s="17">
        <v>6.0632819584340698E-2</v>
      </c>
      <c r="M1014" s="17"/>
      <c r="N1014" s="17">
        <v>8.2034569189949905E-2</v>
      </c>
      <c r="O1014" s="17">
        <v>3.0619868153087398E-2</v>
      </c>
      <c r="P1014" s="17">
        <v>4.2502121460216098E-2</v>
      </c>
      <c r="Q1014" s="17">
        <v>8.7054428870997194E-2</v>
      </c>
      <c r="R1014" s="17"/>
      <c r="S1014" s="17">
        <v>0.13376138957697301</v>
      </c>
      <c r="T1014" s="17">
        <v>1.3494945097515E-3</v>
      </c>
      <c r="U1014" s="17">
        <v>3.6548467400264102E-3</v>
      </c>
      <c r="V1014" s="17">
        <v>7.9561271687662194E-2</v>
      </c>
      <c r="W1014" s="17">
        <v>3.1666526701611603E-2</v>
      </c>
      <c r="X1014" s="17">
        <v>8.2978701039910202E-2</v>
      </c>
      <c r="Y1014" s="17">
        <v>9.7816232792891603E-2</v>
      </c>
      <c r="Z1014" s="17"/>
      <c r="AA1014" s="17">
        <v>7.9606444887438496E-2</v>
      </c>
      <c r="AB1014" s="17">
        <v>4.5189223189725403E-2</v>
      </c>
      <c r="AC1014" s="17"/>
      <c r="AD1014" s="17">
        <v>7.8714851270494199E-2</v>
      </c>
      <c r="AE1014" s="17">
        <v>7.7391192092011202E-2</v>
      </c>
      <c r="AF1014" s="17">
        <v>6.4207814900823501E-2</v>
      </c>
      <c r="AG1014" s="17"/>
      <c r="AH1014" s="17">
        <v>6.6568259666551999E-2</v>
      </c>
      <c r="AI1014" s="17">
        <v>7.7747853075255099E-2</v>
      </c>
      <c r="AJ1014" s="17"/>
      <c r="AK1014" s="17">
        <v>7.69229202347394E-2</v>
      </c>
      <c r="AL1014" s="17">
        <v>7.4423469067823503E-2</v>
      </c>
      <c r="AM1014" s="17"/>
      <c r="AN1014" s="17">
        <v>7.5237852115685205E-2</v>
      </c>
      <c r="AO1014" s="17">
        <v>8.7054428870997194E-2</v>
      </c>
      <c r="AP1014" s="17"/>
      <c r="AQ1014" s="17">
        <v>0.123736544748862</v>
      </c>
      <c r="AR1014" s="17">
        <v>4.9031874029749803E-2</v>
      </c>
      <c r="AS1014" s="17"/>
      <c r="AT1014" s="17">
        <v>6.7673700176313106E-2</v>
      </c>
      <c r="AU1014" s="17">
        <v>7.09041348159129E-2</v>
      </c>
      <c r="AV1014" s="17">
        <v>7.31473408989399E-2</v>
      </c>
      <c r="AW1014" s="17">
        <v>0.134094330450094</v>
      </c>
      <c r="AX1014" s="17"/>
      <c r="AY1014" s="17">
        <v>0.107979857856533</v>
      </c>
      <c r="AZ1014" s="17">
        <v>6.6099438945573297E-2</v>
      </c>
      <c r="BA1014" s="17"/>
      <c r="BB1014" s="17">
        <v>0.1579054290169</v>
      </c>
      <c r="BC1014" s="17">
        <v>5.96823412033489E-2</v>
      </c>
      <c r="BD1014" s="17"/>
      <c r="BE1014" s="17">
        <v>0.13148790751720399</v>
      </c>
      <c r="BF1014" s="17">
        <v>6.9809559152621298E-2</v>
      </c>
      <c r="BG1014" s="17"/>
      <c r="BH1014" s="17">
        <v>0.111279242636423</v>
      </c>
      <c r="BI1014" s="17">
        <v>7.1113571788488594E-2</v>
      </c>
      <c r="BJ1014" s="17"/>
      <c r="BK1014" s="17">
        <v>0.113787791622234</v>
      </c>
      <c r="BL1014" s="17">
        <v>7.1508732426265598E-2</v>
      </c>
      <c r="BM1014" s="17"/>
      <c r="BN1014" s="17">
        <v>0.130250407892986</v>
      </c>
      <c r="BO1014" s="17">
        <v>7.3324757272650004E-2</v>
      </c>
      <c r="BP1014" s="17"/>
      <c r="BQ1014" s="17">
        <v>9.7824837827375402E-2</v>
      </c>
      <c r="BR1014" s="17">
        <v>7.4059667367899804E-2</v>
      </c>
      <c r="BS1014" s="17"/>
      <c r="BT1014" s="17">
        <v>6.3031889698455495E-2</v>
      </c>
      <c r="BU1014" s="17">
        <v>7.6725150694415004E-2</v>
      </c>
      <c r="BV1014" s="17"/>
      <c r="BW1014" s="17">
        <v>7.9533264607085305E-2</v>
      </c>
      <c r="BX1014" s="17">
        <v>4.7462674345033103E-2</v>
      </c>
      <c r="BY1014" s="17"/>
      <c r="BZ1014" s="17">
        <v>7.9533264607085305E-2</v>
      </c>
      <c r="CA1014" s="17">
        <v>4.7462674345033103E-2</v>
      </c>
    </row>
    <row r="1015" spans="2:79" x14ac:dyDescent="0.25">
      <c r="B1015" t="s">
        <v>474</v>
      </c>
      <c r="C1015" s="17">
        <v>0.26529192727267498</v>
      </c>
      <c r="D1015" s="17">
        <v>0.342704889801344</v>
      </c>
      <c r="E1015" s="17">
        <v>0.35859605233733399</v>
      </c>
      <c r="F1015" s="17">
        <v>0.28245639190621502</v>
      </c>
      <c r="G1015" s="17">
        <v>0.298997286104497</v>
      </c>
      <c r="H1015" s="17">
        <v>0.21563039582919499</v>
      </c>
      <c r="I1015" s="17">
        <v>0.22641891897289901</v>
      </c>
      <c r="J1015" s="17">
        <v>0.27131458955392601</v>
      </c>
      <c r="K1015" s="17">
        <v>0.17860496536852499</v>
      </c>
      <c r="L1015" s="17">
        <v>0.231640813381608</v>
      </c>
      <c r="M1015" s="17"/>
      <c r="N1015" s="17">
        <v>0.25099570548879002</v>
      </c>
      <c r="O1015" s="17">
        <v>0.34437159170847698</v>
      </c>
      <c r="P1015" s="17">
        <v>0.38645934515380997</v>
      </c>
      <c r="Q1015" s="17">
        <v>0.31089896943678103</v>
      </c>
      <c r="R1015" s="17"/>
      <c r="S1015" s="17">
        <v>0.25313468034388598</v>
      </c>
      <c r="T1015" s="17">
        <v>0.20678644032002699</v>
      </c>
      <c r="U1015" s="17">
        <v>0.42154292425439499</v>
      </c>
      <c r="V1015" s="17">
        <v>0.247974101506445</v>
      </c>
      <c r="W1015" s="17">
        <v>0.29199371188958401</v>
      </c>
      <c r="X1015" s="17">
        <v>0.41474314621983299</v>
      </c>
      <c r="Y1015" s="17">
        <v>0.17797541385417201</v>
      </c>
      <c r="Z1015" s="17"/>
      <c r="AA1015" s="17">
        <v>0.276030329404089</v>
      </c>
      <c r="AB1015" s="17">
        <v>0.18980250543223601</v>
      </c>
      <c r="AC1015" s="17"/>
      <c r="AD1015" s="17">
        <v>0.28246086824090599</v>
      </c>
      <c r="AE1015" s="17">
        <v>0.26202774491023501</v>
      </c>
      <c r="AF1015" s="17">
        <v>0.23028928179241001</v>
      </c>
      <c r="AG1015" s="17"/>
      <c r="AH1015" s="17">
        <v>0.36075162216514001</v>
      </c>
      <c r="AI1015" s="17">
        <v>0.238814110736877</v>
      </c>
      <c r="AJ1015" s="17"/>
      <c r="AK1015" s="17">
        <v>0.22446988665440801</v>
      </c>
      <c r="AL1015" s="17">
        <v>0.28813558971005498</v>
      </c>
      <c r="AM1015" s="17"/>
      <c r="AN1015" s="17">
        <v>0.26497152335389701</v>
      </c>
      <c r="AO1015" s="17">
        <v>0.31089896943678103</v>
      </c>
      <c r="AP1015" s="17"/>
      <c r="AQ1015" s="17">
        <v>0.25469849928109101</v>
      </c>
      <c r="AR1015" s="17">
        <v>0.27104380570993297</v>
      </c>
      <c r="AS1015" s="17"/>
      <c r="AT1015" s="17">
        <v>0.149743158311926</v>
      </c>
      <c r="AU1015" s="17">
        <v>0.306736583576459</v>
      </c>
      <c r="AV1015" s="17">
        <v>0.26079048803281102</v>
      </c>
      <c r="AW1015" s="17">
        <v>0.30295910252809699</v>
      </c>
      <c r="AX1015" s="17"/>
      <c r="AY1015" s="17">
        <v>0.26750537006145902</v>
      </c>
      <c r="AZ1015" s="17">
        <v>0.26466700102833601</v>
      </c>
      <c r="BA1015" s="17"/>
      <c r="BB1015" s="17">
        <v>0.260636305517499</v>
      </c>
      <c r="BC1015" s="17">
        <v>0.26619470062059503</v>
      </c>
      <c r="BD1015" s="17"/>
      <c r="BE1015" s="17">
        <v>0.25692380298990197</v>
      </c>
      <c r="BF1015" s="17">
        <v>0.26611294240299099</v>
      </c>
      <c r="BG1015" s="17"/>
      <c r="BH1015" s="17">
        <v>0.31210933841116101</v>
      </c>
      <c r="BI1015" s="17">
        <v>0.25981491679320101</v>
      </c>
      <c r="BJ1015" s="17"/>
      <c r="BK1015" s="17">
        <v>0.29319484075097002</v>
      </c>
      <c r="BL1015" s="17">
        <v>0.26252716479447902</v>
      </c>
      <c r="BM1015" s="17"/>
      <c r="BN1015" s="17">
        <v>0.2165764667117</v>
      </c>
      <c r="BO1015" s="17">
        <v>0.26706168869470098</v>
      </c>
      <c r="BP1015" s="17"/>
      <c r="BQ1015" s="17">
        <v>0.33921220525169499</v>
      </c>
      <c r="BR1015" s="17">
        <v>0.261151189438034</v>
      </c>
      <c r="BS1015" s="17"/>
      <c r="BT1015" s="17">
        <v>0.35073853032407099</v>
      </c>
      <c r="BU1015" s="17">
        <v>0.255523304402828</v>
      </c>
      <c r="BV1015" s="17"/>
      <c r="BW1015" s="17">
        <v>0.27572658756035201</v>
      </c>
      <c r="BX1015" s="17">
        <v>0.19629445217827701</v>
      </c>
      <c r="BY1015" s="17"/>
      <c r="BZ1015" s="17">
        <v>0.27572658756035201</v>
      </c>
      <c r="CA1015" s="17">
        <v>0.19629445217827701</v>
      </c>
    </row>
    <row r="1016" spans="2:79" x14ac:dyDescent="0.25">
      <c r="B1016" t="s">
        <v>475</v>
      </c>
      <c r="C1016" s="17">
        <v>0.349033314571502</v>
      </c>
      <c r="D1016" s="17">
        <v>0.14661658356815699</v>
      </c>
      <c r="E1016" s="17">
        <v>0.28289983614521802</v>
      </c>
      <c r="F1016" s="17">
        <v>0.49142959423846</v>
      </c>
      <c r="G1016" s="17">
        <v>0.37190120685773398</v>
      </c>
      <c r="H1016" s="17">
        <v>0.45762948371196599</v>
      </c>
      <c r="I1016" s="17">
        <v>0.48229323268436602</v>
      </c>
      <c r="J1016" s="17">
        <v>0.31105619265208501</v>
      </c>
      <c r="K1016" s="17">
        <v>0.25813407713585101</v>
      </c>
      <c r="L1016" s="17">
        <v>0.26487497649730501</v>
      </c>
      <c r="M1016" s="17"/>
      <c r="N1016" s="17">
        <v>0.35372270259442101</v>
      </c>
      <c r="O1016" s="17">
        <v>0.31961191475773798</v>
      </c>
      <c r="P1016" s="17">
        <v>0.325084268563613</v>
      </c>
      <c r="Q1016" s="17">
        <v>0.33218794254537598</v>
      </c>
      <c r="R1016" s="17"/>
      <c r="S1016" s="17">
        <v>0.29791268703447898</v>
      </c>
      <c r="T1016" s="17">
        <v>0.40552189669872901</v>
      </c>
      <c r="U1016" s="17">
        <v>0.43505488738585202</v>
      </c>
      <c r="V1016" s="17">
        <v>0.40798495558734699</v>
      </c>
      <c r="W1016" s="17">
        <v>0.31741388892347899</v>
      </c>
      <c r="X1016" s="17">
        <v>0.228528333733272</v>
      </c>
      <c r="Y1016" s="17">
        <v>0.37280911276114698</v>
      </c>
      <c r="Z1016" s="17"/>
      <c r="AA1016" s="17">
        <v>0.36325021996236401</v>
      </c>
      <c r="AB1016" s="17">
        <v>0.249090515337267</v>
      </c>
      <c r="AC1016" s="17"/>
      <c r="AD1016" s="17">
        <v>0.38920070755253999</v>
      </c>
      <c r="AE1016" s="17">
        <v>0.36290225777125401</v>
      </c>
      <c r="AF1016" s="17">
        <v>0.24279095153990099</v>
      </c>
      <c r="AG1016" s="17"/>
      <c r="AH1016" s="17">
        <v>0.36111591245244201</v>
      </c>
      <c r="AI1016" s="17">
        <v>0.34568194402367203</v>
      </c>
      <c r="AJ1016" s="17"/>
      <c r="AK1016" s="17">
        <v>0.34990629112150401</v>
      </c>
      <c r="AL1016" s="17">
        <v>0.34854480441076602</v>
      </c>
      <c r="AM1016" s="17"/>
      <c r="AN1016" s="17">
        <v>0.34915165864632702</v>
      </c>
      <c r="AO1016" s="17">
        <v>0.33218794254537598</v>
      </c>
      <c r="AP1016" s="17"/>
      <c r="AQ1016" s="17">
        <v>0.28837101455054598</v>
      </c>
      <c r="AR1016" s="17">
        <v>0.381970922277168</v>
      </c>
      <c r="AS1016" s="17"/>
      <c r="AT1016" s="17">
        <v>0.30657701642100699</v>
      </c>
      <c r="AU1016" s="17">
        <v>0.28436383606333698</v>
      </c>
      <c r="AV1016" s="17">
        <v>0.42965213779177203</v>
      </c>
      <c r="AW1016" s="17">
        <v>0.33266045346838102</v>
      </c>
      <c r="AX1016" s="17"/>
      <c r="AY1016" s="17">
        <v>0.36142983085409502</v>
      </c>
      <c r="AZ1016" s="17">
        <v>0.34553337845269999</v>
      </c>
      <c r="BA1016" s="17"/>
      <c r="BB1016" s="17">
        <v>0.24789720544874999</v>
      </c>
      <c r="BC1016" s="17">
        <v>0.36814003057764</v>
      </c>
      <c r="BD1016" s="17"/>
      <c r="BE1016" s="17">
        <v>0.38788367180350097</v>
      </c>
      <c r="BF1016" s="17">
        <v>0.34522162033419801</v>
      </c>
      <c r="BG1016" s="17"/>
      <c r="BH1016" s="17">
        <v>0.26409770449581899</v>
      </c>
      <c r="BI1016" s="17">
        <v>0.35896964413677801</v>
      </c>
      <c r="BJ1016" s="17"/>
      <c r="BK1016" s="17">
        <v>0.30452453414008002</v>
      </c>
      <c r="BL1016" s="17">
        <v>0.35344347074328503</v>
      </c>
      <c r="BM1016" s="17"/>
      <c r="BN1016" s="17">
        <v>0.20003940498768</v>
      </c>
      <c r="BO1016" s="17">
        <v>0.35444604536090502</v>
      </c>
      <c r="BP1016" s="17"/>
      <c r="BQ1016" s="17">
        <v>0.16943221861049801</v>
      </c>
      <c r="BR1016" s="17">
        <v>0.35909389704658101</v>
      </c>
      <c r="BS1016" s="17"/>
      <c r="BT1016" s="17">
        <v>0.248230129391389</v>
      </c>
      <c r="BU1016" s="17">
        <v>0.36055756790561699</v>
      </c>
      <c r="BV1016" s="17"/>
      <c r="BW1016" s="17">
        <v>0.36348297842957</v>
      </c>
      <c r="BX1016" s="17">
        <v>0.25348728866524101</v>
      </c>
      <c r="BY1016" s="17"/>
      <c r="BZ1016" s="17">
        <v>0.36348297842957</v>
      </c>
      <c r="CA1016" s="17">
        <v>0.25348728866524101</v>
      </c>
    </row>
    <row r="1017" spans="2:79" x14ac:dyDescent="0.25">
      <c r="B1017" t="s">
        <v>476</v>
      </c>
      <c r="C1017" s="17">
        <v>0.15995796354634101</v>
      </c>
      <c r="D1017" s="17">
        <v>0.36168799218660802</v>
      </c>
      <c r="E1017" s="17">
        <v>0.21487193278817901</v>
      </c>
      <c r="F1017" s="17">
        <v>9.7765215742881106E-2</v>
      </c>
      <c r="G1017" s="17">
        <v>6.0276377432030202E-2</v>
      </c>
      <c r="H1017" s="17">
        <v>9.9486152421015495E-2</v>
      </c>
      <c r="I1017" s="17">
        <v>0.153886497144506</v>
      </c>
      <c r="J1017" s="17">
        <v>0.157259601605854</v>
      </c>
      <c r="K1017" s="17">
        <v>0.12531627142617499</v>
      </c>
      <c r="L1017" s="17">
        <v>0.16158224001892799</v>
      </c>
      <c r="M1017" s="17"/>
      <c r="N1017" s="17">
        <v>0.158258084021312</v>
      </c>
      <c r="O1017" s="17">
        <v>0.17621918496956199</v>
      </c>
      <c r="P1017" s="17">
        <v>0.14918701968626499</v>
      </c>
      <c r="Q1017" s="17">
        <v>0.14744286739120599</v>
      </c>
      <c r="R1017" s="17"/>
      <c r="S1017" s="17">
        <v>0.13661054761743099</v>
      </c>
      <c r="T1017" s="17">
        <v>0.15988943297678901</v>
      </c>
      <c r="U1017" s="17">
        <v>5.0063939715209602E-2</v>
      </c>
      <c r="V1017" s="17">
        <v>0.14668937321193901</v>
      </c>
      <c r="W1017" s="17">
        <v>0.27035652770241397</v>
      </c>
      <c r="X1017" s="17">
        <v>0.13710462778865801</v>
      </c>
      <c r="Y1017" s="17">
        <v>0.21415976330601999</v>
      </c>
      <c r="Z1017" s="17"/>
      <c r="AA1017" s="17">
        <v>0.15613992625308901</v>
      </c>
      <c r="AB1017" s="17">
        <v>0.18679821634239299</v>
      </c>
      <c r="AC1017" s="17"/>
      <c r="AD1017" s="17">
        <v>0.139630962952524</v>
      </c>
      <c r="AE1017" s="17">
        <v>0.191384794332117</v>
      </c>
      <c r="AF1017" s="17">
        <v>0.21156558736091399</v>
      </c>
      <c r="AG1017" s="17"/>
      <c r="AH1017" s="17">
        <v>0.123783642438852</v>
      </c>
      <c r="AI1017" s="17">
        <v>0.169991695988814</v>
      </c>
      <c r="AJ1017" s="17"/>
      <c r="AK1017" s="17">
        <v>0.16238157034008099</v>
      </c>
      <c r="AL1017" s="17">
        <v>0.15860173405269901</v>
      </c>
      <c r="AM1017" s="17"/>
      <c r="AN1017" s="17">
        <v>0.16004588606141101</v>
      </c>
      <c r="AO1017" s="17">
        <v>0.14744286739120599</v>
      </c>
      <c r="AP1017" s="17"/>
      <c r="AQ1017" s="17">
        <v>0.16338564537768799</v>
      </c>
      <c r="AR1017" s="17">
        <v>0.15809684651876699</v>
      </c>
      <c r="AS1017" s="17"/>
      <c r="AT1017" s="17">
        <v>0.185807213850644</v>
      </c>
      <c r="AU1017" s="17">
        <v>0.18936672084204001</v>
      </c>
      <c r="AV1017" s="17">
        <v>0.13189645779703499</v>
      </c>
      <c r="AW1017" s="17">
        <v>9.7506289156032697E-2</v>
      </c>
      <c r="AX1017" s="17"/>
      <c r="AY1017" s="17">
        <v>0.197890432315835</v>
      </c>
      <c r="AZ1017" s="17">
        <v>0.14924840494978001</v>
      </c>
      <c r="BA1017" s="17"/>
      <c r="BB1017" s="17">
        <v>0.19669565245019599</v>
      </c>
      <c r="BC1017" s="17">
        <v>0.15301143037137699</v>
      </c>
      <c r="BD1017" s="17"/>
      <c r="BE1017" s="17">
        <v>7.4492437841099504E-2</v>
      </c>
      <c r="BF1017" s="17">
        <v>0.168343174778079</v>
      </c>
      <c r="BG1017" s="17"/>
      <c r="BH1017" s="17">
        <v>7.5040541114202497E-2</v>
      </c>
      <c r="BI1017" s="17">
        <v>0.169892165400753</v>
      </c>
      <c r="BJ1017" s="17"/>
      <c r="BK1017" s="17">
        <v>0.20631586653020401</v>
      </c>
      <c r="BL1017" s="17">
        <v>0.15536458691428001</v>
      </c>
      <c r="BM1017" s="17"/>
      <c r="BN1017" s="17">
        <v>0.31076698985555101</v>
      </c>
      <c r="BO1017" s="17">
        <v>0.15447929222142601</v>
      </c>
      <c r="BP1017" s="17"/>
      <c r="BQ1017" s="17">
        <v>0.33494400815095299</v>
      </c>
      <c r="BR1017" s="17">
        <v>0.15015589900818899</v>
      </c>
      <c r="BS1017" s="17"/>
      <c r="BT1017" s="17">
        <v>0.18682764743427299</v>
      </c>
      <c r="BU1017" s="17">
        <v>0.15688610581110299</v>
      </c>
      <c r="BV1017" s="17"/>
      <c r="BW1017" s="17">
        <v>0.156202282905436</v>
      </c>
      <c r="BX1017" s="17">
        <v>0.18479178413456901</v>
      </c>
      <c r="BY1017" s="17"/>
      <c r="BZ1017" s="17">
        <v>0.156202282905436</v>
      </c>
      <c r="CA1017" s="17">
        <v>0.18479178413456901</v>
      </c>
    </row>
    <row r="1018" spans="2:79" x14ac:dyDescent="0.25">
      <c r="B1018" t="s">
        <v>477</v>
      </c>
      <c r="C1018" s="17">
        <v>5.1120459249616099E-2</v>
      </c>
      <c r="D1018" s="17">
        <v>7.4132722865582298E-2</v>
      </c>
      <c r="E1018" s="17">
        <v>3.6661191125372E-2</v>
      </c>
      <c r="F1018" s="17">
        <v>5.4491768153709E-2</v>
      </c>
      <c r="G1018" s="17">
        <v>7.4213488338946504E-2</v>
      </c>
      <c r="H1018" s="17">
        <v>9.3011676518123005E-4</v>
      </c>
      <c r="I1018" s="17">
        <v>1.5158915086349299E-2</v>
      </c>
      <c r="J1018" s="17">
        <v>6.5808630739938798E-2</v>
      </c>
      <c r="K1018" s="17">
        <v>6.4659706796817403E-3</v>
      </c>
      <c r="L1018" s="17">
        <v>8.9601798437878605E-2</v>
      </c>
      <c r="M1018" s="17"/>
      <c r="N1018" s="17">
        <v>5.1002058678177101E-2</v>
      </c>
      <c r="O1018" s="17">
        <v>5.6298162998367103E-2</v>
      </c>
      <c r="P1018" s="17">
        <v>3.0780891431869399E-2</v>
      </c>
      <c r="Q1018" s="17">
        <v>5.6961211644761901E-2</v>
      </c>
      <c r="R1018" s="17"/>
      <c r="S1018" s="17">
        <v>1.7334661078372199E-2</v>
      </c>
      <c r="T1018" s="17">
        <v>6.0338220234092799E-2</v>
      </c>
      <c r="U1018" s="17">
        <v>5.0718891986598798E-2</v>
      </c>
      <c r="V1018" s="17">
        <v>5.6989280101134999E-2</v>
      </c>
      <c r="W1018" s="17">
        <v>1.4536092099858801E-2</v>
      </c>
      <c r="X1018" s="17">
        <v>9.6084533610192494E-2</v>
      </c>
      <c r="Y1018" s="17">
        <v>8.5171624458795406E-2</v>
      </c>
      <c r="Z1018" s="17"/>
      <c r="AA1018" s="17">
        <v>4.8505468244549703E-2</v>
      </c>
      <c r="AB1018" s="17">
        <v>6.9503469745462995E-2</v>
      </c>
      <c r="AC1018" s="17"/>
      <c r="AD1018" s="17">
        <v>4.1447572414914403E-2</v>
      </c>
      <c r="AE1018" s="17">
        <v>2.8602412143309001E-2</v>
      </c>
      <c r="AF1018" s="17">
        <v>0.107374643177527</v>
      </c>
      <c r="AG1018" s="17"/>
      <c r="AH1018" s="17">
        <v>7.0781735829627795E-2</v>
      </c>
      <c r="AI1018" s="17">
        <v>4.5666977811910398E-2</v>
      </c>
      <c r="AJ1018" s="17"/>
      <c r="AK1018" s="17">
        <v>5.6116411415243102E-2</v>
      </c>
      <c r="AL1018" s="17">
        <v>4.8324767434694597E-2</v>
      </c>
      <c r="AM1018" s="17"/>
      <c r="AN1018" s="17">
        <v>5.1079426113784097E-2</v>
      </c>
      <c r="AO1018" s="17">
        <v>5.6961211644761901E-2</v>
      </c>
      <c r="AP1018" s="17"/>
      <c r="AQ1018" s="17">
        <v>7.5279852969758504E-2</v>
      </c>
      <c r="AR1018" s="17">
        <v>3.8002713425835902E-2</v>
      </c>
      <c r="AS1018" s="17"/>
      <c r="AT1018" s="17">
        <v>7.2965512071501704E-2</v>
      </c>
      <c r="AU1018" s="17">
        <v>3.4688673059729301E-2</v>
      </c>
      <c r="AV1018" s="17">
        <v>4.8188554822955899E-2</v>
      </c>
      <c r="AW1018" s="17">
        <v>0.121442576745439</v>
      </c>
      <c r="AX1018" s="17"/>
      <c r="AY1018" s="17">
        <v>3.1940325021911603E-2</v>
      </c>
      <c r="AZ1018" s="17">
        <v>5.6535629368116201E-2</v>
      </c>
      <c r="BA1018" s="17"/>
      <c r="BB1018" s="17">
        <v>7.6995781842028904E-2</v>
      </c>
      <c r="BC1018" s="17">
        <v>4.6222991000289301E-2</v>
      </c>
      <c r="BD1018" s="17"/>
      <c r="BE1018" s="17">
        <v>8.9757315336664395E-2</v>
      </c>
      <c r="BF1018" s="17">
        <v>4.73297120805466E-2</v>
      </c>
      <c r="BG1018" s="17"/>
      <c r="BH1018" s="17">
        <v>8.6003384147888204E-2</v>
      </c>
      <c r="BI1018" s="17">
        <v>4.70396239241129E-2</v>
      </c>
      <c r="BJ1018" s="17"/>
      <c r="BK1018" s="17">
        <v>6.8685561190337197E-2</v>
      </c>
      <c r="BL1018" s="17">
        <v>4.9380019678344801E-2</v>
      </c>
      <c r="BM1018" s="17"/>
      <c r="BN1018" s="17">
        <v>0.12450068095055999</v>
      </c>
      <c r="BO1018" s="17">
        <v>4.8454663134571002E-2</v>
      </c>
      <c r="BP1018" s="17"/>
      <c r="BQ1018" s="17">
        <v>4.85834427533582E-2</v>
      </c>
      <c r="BR1018" s="17">
        <v>5.1262573436418102E-2</v>
      </c>
      <c r="BS1018" s="17"/>
      <c r="BT1018" s="17">
        <v>9.9269995535919794E-2</v>
      </c>
      <c r="BU1018" s="17">
        <v>4.5615797337474402E-2</v>
      </c>
      <c r="BV1018" s="17"/>
      <c r="BW1018" s="17">
        <v>4.8429414973704801E-2</v>
      </c>
      <c r="BX1018" s="17">
        <v>6.8914546961736198E-2</v>
      </c>
      <c r="BY1018" s="17"/>
      <c r="BZ1018" s="17">
        <v>4.8429414973704801E-2</v>
      </c>
      <c r="CA1018" s="17">
        <v>6.8914546961736198E-2</v>
      </c>
    </row>
    <row r="1019" spans="2:79" x14ac:dyDescent="0.25">
      <c r="B1019" t="s">
        <v>75</v>
      </c>
      <c r="C1019" s="17">
        <v>9.9276047188580005E-2</v>
      </c>
      <c r="D1019" s="17">
        <v>4.3386599661986401E-2</v>
      </c>
      <c r="E1019" s="17">
        <v>5.82178078832533E-2</v>
      </c>
      <c r="F1019" s="17">
        <v>1.7035006634717301E-2</v>
      </c>
      <c r="G1019" s="17">
        <v>8.1448257599682897E-2</v>
      </c>
      <c r="H1019" s="17">
        <v>0.104652529722917</v>
      </c>
      <c r="I1019" s="17">
        <v>2.9494472195260898E-2</v>
      </c>
      <c r="J1019" s="17">
        <v>8.5752671285325405E-2</v>
      </c>
      <c r="K1019" s="17">
        <v>0.33697679804928399</v>
      </c>
      <c r="L1019" s="17">
        <v>0.19166735207993901</v>
      </c>
      <c r="M1019" s="17"/>
      <c r="N1019" s="17">
        <v>0.10398688002735</v>
      </c>
      <c r="O1019" s="17">
        <v>7.2879277412768895E-2</v>
      </c>
      <c r="P1019" s="17">
        <v>6.5986353704226106E-2</v>
      </c>
      <c r="Q1019" s="17">
        <v>6.5454580110878194E-2</v>
      </c>
      <c r="R1019" s="17"/>
      <c r="S1019" s="17">
        <v>0.16124603434885801</v>
      </c>
      <c r="T1019" s="17">
        <v>0.166114515260611</v>
      </c>
      <c r="U1019" s="17">
        <v>3.8964509917918201E-2</v>
      </c>
      <c r="V1019" s="17">
        <v>6.0801017905472397E-2</v>
      </c>
      <c r="W1019" s="17">
        <v>7.4033252683052497E-2</v>
      </c>
      <c r="X1019" s="17">
        <v>4.05606576081343E-2</v>
      </c>
      <c r="Y1019" s="17">
        <v>5.2067852826974202E-2</v>
      </c>
      <c r="Z1019" s="17"/>
      <c r="AA1019" s="17">
        <v>7.6467611248470596E-2</v>
      </c>
      <c r="AB1019" s="17">
        <v>0.25961606995291497</v>
      </c>
      <c r="AC1019" s="17"/>
      <c r="AD1019" s="17">
        <v>6.8545037568620903E-2</v>
      </c>
      <c r="AE1019" s="17">
        <v>7.7691598751074398E-2</v>
      </c>
      <c r="AF1019" s="17">
        <v>0.14377172122842499</v>
      </c>
      <c r="AG1019" s="17"/>
      <c r="AH1019" s="17">
        <v>1.69988274473859E-2</v>
      </c>
      <c r="AI1019" s="17">
        <v>0.122097418363471</v>
      </c>
      <c r="AJ1019" s="17"/>
      <c r="AK1019" s="17">
        <v>0.13020292023402499</v>
      </c>
      <c r="AL1019" s="17">
        <v>8.1969635323962606E-2</v>
      </c>
      <c r="AM1019" s="17"/>
      <c r="AN1019" s="17">
        <v>9.9513653708896005E-2</v>
      </c>
      <c r="AO1019" s="17">
        <v>6.5454580110878194E-2</v>
      </c>
      <c r="AP1019" s="17"/>
      <c r="AQ1019" s="17">
        <v>9.4528443072054102E-2</v>
      </c>
      <c r="AR1019" s="17">
        <v>0.101853838038546</v>
      </c>
      <c r="AS1019" s="17"/>
      <c r="AT1019" s="17">
        <v>0.21723339916860801</v>
      </c>
      <c r="AU1019" s="17">
        <v>0.113940051642521</v>
      </c>
      <c r="AV1019" s="17">
        <v>5.6325020656486903E-2</v>
      </c>
      <c r="AW1019" s="17">
        <v>1.13372476519558E-2</v>
      </c>
      <c r="AX1019" s="17"/>
      <c r="AY1019" s="17">
        <v>3.3254183890165802E-2</v>
      </c>
      <c r="AZ1019" s="17">
        <v>0.117916147255495</v>
      </c>
      <c r="BA1019" s="17"/>
      <c r="BB1019" s="17">
        <v>5.98696257246258E-2</v>
      </c>
      <c r="BC1019" s="17">
        <v>0.10674850622675</v>
      </c>
      <c r="BD1019" s="17"/>
      <c r="BE1019" s="17">
        <v>5.94548645116297E-2</v>
      </c>
      <c r="BF1019" s="17">
        <v>0.10318299125156399</v>
      </c>
      <c r="BG1019" s="17"/>
      <c r="BH1019" s="17">
        <v>0.15146978919450699</v>
      </c>
      <c r="BI1019" s="17">
        <v>9.3170077956666805E-2</v>
      </c>
      <c r="BJ1019" s="17"/>
      <c r="BK1019" s="17">
        <v>1.34914057661742E-2</v>
      </c>
      <c r="BL1019" s="17">
        <v>0.107776025443346</v>
      </c>
      <c r="BM1019" s="17"/>
      <c r="BN1019" s="17">
        <v>1.7866049601523899E-2</v>
      </c>
      <c r="BO1019" s="17">
        <v>0.102233553315747</v>
      </c>
      <c r="BP1019" s="17"/>
      <c r="BQ1019" s="17">
        <v>1.0003287406120699E-2</v>
      </c>
      <c r="BR1019" s="17">
        <v>0.10427677370287899</v>
      </c>
      <c r="BS1019" s="17"/>
      <c r="BT1019" s="17">
        <v>5.1901807615891402E-2</v>
      </c>
      <c r="BU1019" s="17">
        <v>0.10469207384856299</v>
      </c>
      <c r="BV1019" s="17"/>
      <c r="BW1019" s="17">
        <v>7.6625471523851199E-2</v>
      </c>
      <c r="BX1019" s="17">
        <v>0.249049253715144</v>
      </c>
      <c r="BY1019" s="17"/>
      <c r="BZ1019" s="17">
        <v>7.6625471523851199E-2</v>
      </c>
      <c r="CA1019" s="17">
        <v>0.249049253715144</v>
      </c>
    </row>
    <row r="1020" spans="2:79" x14ac:dyDescent="0.25">
      <c r="C1020" s="17"/>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c r="AD1020" s="17"/>
      <c r="AE1020" s="17"/>
      <c r="AF1020" s="17"/>
      <c r="AG1020" s="17"/>
      <c r="AH1020" s="17"/>
      <c r="AI1020" s="17"/>
      <c r="AJ1020" s="17"/>
      <c r="AK1020" s="17"/>
      <c r="AL1020" s="17"/>
      <c r="AM1020" s="17"/>
      <c r="AN1020" s="17"/>
      <c r="AO1020" s="17"/>
      <c r="AP1020" s="17"/>
      <c r="AQ1020" s="17"/>
      <c r="AR1020" s="17"/>
      <c r="AS1020" s="17"/>
      <c r="AT1020" s="17"/>
      <c r="AU1020" s="17"/>
      <c r="AV1020" s="17"/>
      <c r="AW1020" s="17"/>
      <c r="AX1020" s="17"/>
      <c r="AY1020" s="17"/>
      <c r="AZ1020" s="17"/>
      <c r="BA1020" s="17"/>
      <c r="BB1020" s="17"/>
      <c r="BC1020" s="17"/>
      <c r="BD1020" s="17"/>
      <c r="BE1020" s="17"/>
      <c r="BF1020" s="17"/>
      <c r="BG1020" s="17"/>
      <c r="BH1020" s="17"/>
      <c r="BI1020" s="17"/>
      <c r="BJ1020" s="17"/>
      <c r="BK1020" s="17"/>
      <c r="BL1020" s="17"/>
      <c r="BM1020" s="17"/>
      <c r="BN1020" s="17"/>
      <c r="BO1020" s="17"/>
      <c r="BP1020" s="17"/>
      <c r="BQ1020" s="17"/>
      <c r="BR1020" s="17"/>
      <c r="BS1020" s="17"/>
      <c r="BT1020" s="17"/>
      <c r="BU1020" s="17"/>
      <c r="BV1020" s="17"/>
      <c r="BW1020" s="17"/>
      <c r="BX1020" s="17"/>
      <c r="BY1020" s="17"/>
      <c r="BZ1020" s="17"/>
      <c r="CA1020" s="17"/>
    </row>
    <row r="1021" spans="2:79" x14ac:dyDescent="0.25">
      <c r="B1021" s="6" t="s">
        <v>493</v>
      </c>
      <c r="C1021" s="17"/>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17"/>
      <c r="AE1021" s="17"/>
      <c r="AF1021" s="17"/>
      <c r="AG1021" s="17"/>
      <c r="AH1021" s="17"/>
      <c r="AI1021" s="17"/>
      <c r="AJ1021" s="17"/>
      <c r="AK1021" s="17"/>
      <c r="AL1021" s="17"/>
      <c r="AM1021" s="17"/>
      <c r="AN1021" s="17"/>
      <c r="AO1021" s="17"/>
      <c r="AP1021" s="17"/>
      <c r="AQ1021" s="17"/>
      <c r="AR1021" s="17"/>
      <c r="AS1021" s="17"/>
      <c r="AT1021" s="17"/>
      <c r="AU1021" s="17"/>
      <c r="AV1021" s="17"/>
      <c r="AW1021" s="17"/>
      <c r="AX1021" s="17"/>
      <c r="AY1021" s="17"/>
      <c r="AZ1021" s="17"/>
      <c r="BA1021" s="17"/>
      <c r="BB1021" s="17"/>
      <c r="BC1021" s="17"/>
      <c r="BD1021" s="17"/>
      <c r="BE1021" s="17"/>
      <c r="BF1021" s="17"/>
      <c r="BG1021" s="17"/>
      <c r="BH1021" s="17"/>
      <c r="BI1021" s="17"/>
      <c r="BJ1021" s="17"/>
      <c r="BK1021" s="17"/>
      <c r="BL1021" s="17"/>
      <c r="BM1021" s="17"/>
      <c r="BN1021" s="17"/>
      <c r="BO1021" s="17"/>
      <c r="BP1021" s="17"/>
      <c r="BQ1021" s="17"/>
      <c r="BR1021" s="17"/>
      <c r="BS1021" s="17"/>
      <c r="BT1021" s="17"/>
      <c r="BU1021" s="17"/>
      <c r="BV1021" s="17"/>
      <c r="BW1021" s="17"/>
      <c r="BX1021" s="17"/>
      <c r="BY1021" s="17"/>
      <c r="BZ1021" s="17"/>
      <c r="CA1021" s="17"/>
    </row>
    <row r="1022" spans="2:79" x14ac:dyDescent="0.25">
      <c r="B1022" s="24" t="s">
        <v>705</v>
      </c>
      <c r="C1022" s="17"/>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c r="AD1022" s="17"/>
      <c r="AE1022" s="17"/>
      <c r="AF1022" s="17"/>
      <c r="AG1022" s="17"/>
      <c r="AH1022" s="17"/>
      <c r="AI1022" s="17"/>
      <c r="AJ1022" s="17"/>
      <c r="AK1022" s="17"/>
      <c r="AL1022" s="17"/>
      <c r="AM1022" s="17"/>
      <c r="AN1022" s="17"/>
      <c r="AO1022" s="17"/>
      <c r="AP1022" s="17"/>
      <c r="AQ1022" s="17"/>
      <c r="AR1022" s="17"/>
      <c r="AS1022" s="17"/>
      <c r="AT1022" s="17"/>
      <c r="AU1022" s="17"/>
      <c r="AV1022" s="17"/>
      <c r="AW1022" s="17"/>
      <c r="AX1022" s="17"/>
      <c r="AY1022" s="17"/>
      <c r="AZ1022" s="17"/>
      <c r="BA1022" s="17"/>
      <c r="BB1022" s="17"/>
      <c r="BC1022" s="17"/>
      <c r="BD1022" s="17"/>
      <c r="BE1022" s="17"/>
      <c r="BF1022" s="17"/>
      <c r="BG1022" s="17"/>
      <c r="BH1022" s="17"/>
      <c r="BI1022" s="17"/>
      <c r="BJ1022" s="17"/>
      <c r="BK1022" s="17"/>
      <c r="BL1022" s="17"/>
      <c r="BM1022" s="17"/>
      <c r="BN1022" s="17"/>
      <c r="BO1022" s="17"/>
      <c r="BP1022" s="17"/>
      <c r="BQ1022" s="17"/>
      <c r="BR1022" s="17"/>
      <c r="BS1022" s="17"/>
      <c r="BT1022" s="17"/>
      <c r="BU1022" s="17"/>
      <c r="BV1022" s="17"/>
      <c r="BW1022" s="17"/>
      <c r="BX1022" s="17"/>
      <c r="BY1022" s="17"/>
      <c r="BZ1022" s="17"/>
      <c r="CA1022" s="17"/>
    </row>
    <row r="1023" spans="2:79" x14ac:dyDescent="0.25">
      <c r="B1023" t="s">
        <v>487</v>
      </c>
      <c r="C1023" s="17">
        <v>0.32898828576832301</v>
      </c>
      <c r="D1023" s="17">
        <v>0.45002122459094901</v>
      </c>
      <c r="E1023" s="17">
        <v>0.270722173702164</v>
      </c>
      <c r="F1023" s="17">
        <v>0.425023165047475</v>
      </c>
      <c r="G1023" s="17">
        <v>0.23035801022154201</v>
      </c>
      <c r="H1023" s="17">
        <v>0.23300123832639899</v>
      </c>
      <c r="I1023" s="17">
        <v>0.30306882024239501</v>
      </c>
      <c r="J1023" s="17">
        <v>0.45169438565880099</v>
      </c>
      <c r="K1023" s="17">
        <v>8.0042930913781493E-2</v>
      </c>
      <c r="L1023" s="17">
        <v>0.37566593675438098</v>
      </c>
      <c r="M1023" s="17"/>
      <c r="N1023" s="17">
        <v>0.34070682901655203</v>
      </c>
      <c r="O1023" s="17">
        <v>0.29522684728401999</v>
      </c>
      <c r="P1023" s="17">
        <v>0.16748355490268099</v>
      </c>
      <c r="Q1023" s="17">
        <v>0.27047331300369098</v>
      </c>
      <c r="R1023" s="17"/>
      <c r="S1023" s="17">
        <v>0.35914490677405903</v>
      </c>
      <c r="T1023" s="17">
        <v>0.30549260090623098</v>
      </c>
      <c r="U1023" s="17">
        <v>0.266980667358371</v>
      </c>
      <c r="V1023" s="17">
        <v>0.356797607626962</v>
      </c>
      <c r="W1023" s="17">
        <v>0.13377479689774999</v>
      </c>
      <c r="X1023" s="17">
        <v>0.364114925230625</v>
      </c>
      <c r="Y1023" s="17">
        <v>0.29864132225158802</v>
      </c>
      <c r="Z1023" s="17"/>
      <c r="AA1023" s="17">
        <v>0.32822846201821398</v>
      </c>
      <c r="AB1023" s="17">
        <v>0.33707204531080698</v>
      </c>
      <c r="AC1023" s="17"/>
      <c r="AD1023" s="17">
        <v>0.29525479564745899</v>
      </c>
      <c r="AE1023" s="17">
        <v>0.33729599403368599</v>
      </c>
      <c r="AF1023" s="17">
        <v>0.45305762662593402</v>
      </c>
      <c r="AG1023" s="17"/>
      <c r="AH1023" s="17">
        <v>0.229951840822992</v>
      </c>
      <c r="AI1023" s="17">
        <v>0.366069294265707</v>
      </c>
      <c r="AJ1023" s="17"/>
      <c r="AK1023" s="17">
        <v>0.47082552999857702</v>
      </c>
      <c r="AL1023" s="17">
        <v>0.263007811861247</v>
      </c>
      <c r="AM1023" s="17"/>
      <c r="AN1023" s="17">
        <v>0.32946914599778798</v>
      </c>
      <c r="AO1023" s="17">
        <v>0.27047331300369098</v>
      </c>
      <c r="AP1023" s="17"/>
      <c r="AQ1023" s="17">
        <v>0.385467538188839</v>
      </c>
      <c r="AR1023" s="17">
        <v>0.292730540827635</v>
      </c>
      <c r="AS1023" s="17"/>
      <c r="AT1023" s="17">
        <v>0.35820801397229202</v>
      </c>
      <c r="AU1023" s="17">
        <v>0.35008007261850699</v>
      </c>
      <c r="AV1023" s="17">
        <v>0.26057704195956499</v>
      </c>
      <c r="AW1023" s="17">
        <v>0.50659858748837605</v>
      </c>
      <c r="AX1023" s="17"/>
      <c r="AY1023" s="17">
        <v>0.292166713941856</v>
      </c>
      <c r="AZ1023" s="17">
        <v>0.340789704036983</v>
      </c>
      <c r="BA1023" s="17"/>
      <c r="BB1023" s="17">
        <v>0.47224032115263198</v>
      </c>
      <c r="BC1023" s="17">
        <v>0.29413624861359</v>
      </c>
      <c r="BD1023" s="17"/>
      <c r="BE1023" s="17">
        <v>0.58776560420812496</v>
      </c>
      <c r="BF1023" s="17">
        <v>0.29963190806342299</v>
      </c>
      <c r="BG1023" s="17"/>
      <c r="BH1023" s="17">
        <v>0.44362378448903</v>
      </c>
      <c r="BI1023" s="17">
        <v>0.31183053769909602</v>
      </c>
      <c r="BJ1023" s="17"/>
      <c r="BK1023" s="17">
        <v>0.404239077101408</v>
      </c>
      <c r="BL1023" s="17">
        <v>0.31990376376065899</v>
      </c>
      <c r="BM1023" s="17"/>
      <c r="BN1023" s="17">
        <v>0.40091502878760199</v>
      </c>
      <c r="BO1023" s="17">
        <v>0.32632585213919801</v>
      </c>
      <c r="BP1023" s="17"/>
      <c r="BQ1023" s="17">
        <v>0.28611892373145098</v>
      </c>
      <c r="BR1023" s="17">
        <v>0.33211912910635</v>
      </c>
      <c r="BS1023" s="17"/>
      <c r="BT1023" s="17">
        <v>0.23008739723780999</v>
      </c>
      <c r="BU1023" s="17">
        <v>0.34306934109314102</v>
      </c>
      <c r="BV1023" s="17"/>
      <c r="BW1023" s="17">
        <v>0.32872714433023298</v>
      </c>
      <c r="BX1023" s="17">
        <v>0.33150491643362301</v>
      </c>
      <c r="BY1023" s="17"/>
      <c r="BZ1023" s="17">
        <v>0.32872714433023298</v>
      </c>
      <c r="CA1023" s="17">
        <v>0.33150491643362301</v>
      </c>
    </row>
    <row r="1024" spans="2:79" x14ac:dyDescent="0.25">
      <c r="B1024" t="s">
        <v>488</v>
      </c>
      <c r="C1024" s="17">
        <v>0.38031094786237402</v>
      </c>
      <c r="D1024" s="17">
        <v>0.26260795766885098</v>
      </c>
      <c r="E1024" s="17">
        <v>0.34104620725698798</v>
      </c>
      <c r="F1024" s="17">
        <v>0.389631382693643</v>
      </c>
      <c r="G1024" s="17">
        <v>0.30371077141212399</v>
      </c>
      <c r="H1024" s="17">
        <v>0.66291136535054196</v>
      </c>
      <c r="I1024" s="17">
        <v>0.387170831492125</v>
      </c>
      <c r="J1024" s="17">
        <v>0.14938048212500801</v>
      </c>
      <c r="K1024" s="17">
        <v>0.43014253393055202</v>
      </c>
      <c r="L1024" s="17">
        <v>0.42134146112691201</v>
      </c>
      <c r="M1024" s="17"/>
      <c r="N1024" s="17">
        <v>0.394396958052392</v>
      </c>
      <c r="O1024" s="17">
        <v>0.277716123071784</v>
      </c>
      <c r="P1024" s="17">
        <v>0.40583100789482901</v>
      </c>
      <c r="Q1024" s="17">
        <v>0.38164530425083498</v>
      </c>
      <c r="R1024" s="17"/>
      <c r="S1024" s="17">
        <v>0.33602980189811299</v>
      </c>
      <c r="T1024" s="17">
        <v>0.51198225833498301</v>
      </c>
      <c r="U1024" s="17">
        <v>0.26490898251987899</v>
      </c>
      <c r="V1024" s="17">
        <v>0.40415701514470098</v>
      </c>
      <c r="W1024" s="17">
        <v>0.41285895076776302</v>
      </c>
      <c r="X1024" s="17">
        <v>0.26685747214385402</v>
      </c>
      <c r="Y1024" s="17">
        <v>0.59857734157165399</v>
      </c>
      <c r="Z1024" s="17"/>
      <c r="AA1024" s="17">
        <v>0.39072857796266902</v>
      </c>
      <c r="AB1024" s="17">
        <v>0.26947785437032101</v>
      </c>
      <c r="AC1024" s="17"/>
      <c r="AD1024" s="17">
        <v>0.38713174417287899</v>
      </c>
      <c r="AE1024" s="17">
        <v>0.39171304161257198</v>
      </c>
      <c r="AF1024" s="17">
        <v>0.257049435699719</v>
      </c>
      <c r="AG1024" s="17"/>
      <c r="AH1024" s="17">
        <v>0.48434785447532602</v>
      </c>
      <c r="AI1024" s="17">
        <v>0.34135767747503398</v>
      </c>
      <c r="AJ1024" s="17"/>
      <c r="AK1024" s="17">
        <v>0.31612143550058602</v>
      </c>
      <c r="AL1024" s="17">
        <v>0.41017090790657401</v>
      </c>
      <c r="AM1024" s="17"/>
      <c r="AN1024" s="17">
        <v>0.380299982482252</v>
      </c>
      <c r="AO1024" s="17">
        <v>0.38164530425083498</v>
      </c>
      <c r="AP1024" s="17"/>
      <c r="AQ1024" s="17">
        <v>0.35319216332091402</v>
      </c>
      <c r="AR1024" s="17">
        <v>0.397720278384046</v>
      </c>
      <c r="AS1024" s="17"/>
      <c r="AT1024" s="17">
        <v>0.245935257391381</v>
      </c>
      <c r="AU1024" s="17">
        <v>0.387588748914175</v>
      </c>
      <c r="AV1024" s="17">
        <v>0.418508346599551</v>
      </c>
      <c r="AW1024" s="17">
        <v>0.31202950323447398</v>
      </c>
      <c r="AX1024" s="17"/>
      <c r="AY1024" s="17">
        <v>0.42543944194322802</v>
      </c>
      <c r="AZ1024" s="17">
        <v>0.36584713743644098</v>
      </c>
      <c r="BA1024" s="17"/>
      <c r="BB1024" s="17">
        <v>0.414868432649527</v>
      </c>
      <c r="BC1024" s="17">
        <v>0.37190339720841697</v>
      </c>
      <c r="BD1024" s="17"/>
      <c r="BE1024" s="17">
        <v>0.14666416743504801</v>
      </c>
      <c r="BF1024" s="17">
        <v>0.40681645142471201</v>
      </c>
      <c r="BG1024" s="17"/>
      <c r="BH1024" s="17">
        <v>0.32682073054399902</v>
      </c>
      <c r="BI1024" s="17">
        <v>0.38831694672973099</v>
      </c>
      <c r="BJ1024" s="17"/>
      <c r="BK1024" s="17">
        <v>0.17493383714654501</v>
      </c>
      <c r="BL1024" s="17">
        <v>0.40510474536425001</v>
      </c>
      <c r="BM1024" s="17"/>
      <c r="BN1024" s="17">
        <v>0.36036019029974597</v>
      </c>
      <c r="BO1024" s="17">
        <v>0.38104944324853401</v>
      </c>
      <c r="BP1024" s="17"/>
      <c r="BQ1024" s="17">
        <v>0.34577112102478502</v>
      </c>
      <c r="BR1024" s="17">
        <v>0.38283346701388399</v>
      </c>
      <c r="BS1024" s="17"/>
      <c r="BT1024" s="17">
        <v>0.49086567088043498</v>
      </c>
      <c r="BU1024" s="17">
        <v>0.364570672983479</v>
      </c>
      <c r="BV1024" s="17"/>
      <c r="BW1024" s="17">
        <v>0.390849115720104</v>
      </c>
      <c r="BX1024" s="17">
        <v>0.27875419539617302</v>
      </c>
      <c r="BY1024" s="17"/>
      <c r="BZ1024" s="17">
        <v>0.390849115720104</v>
      </c>
      <c r="CA1024" s="17">
        <v>0.27875419539617302</v>
      </c>
    </row>
    <row r="1025" spans="2:79" x14ac:dyDescent="0.25">
      <c r="B1025" t="s">
        <v>489</v>
      </c>
      <c r="C1025" s="17">
        <v>0.15151415787391201</v>
      </c>
      <c r="D1025" s="17">
        <v>0.25388014337766301</v>
      </c>
      <c r="E1025" s="17">
        <v>0.21846208877840601</v>
      </c>
      <c r="F1025" s="17">
        <v>0.17559874705311701</v>
      </c>
      <c r="G1025" s="17">
        <v>0.13222899742479899</v>
      </c>
      <c r="H1025" s="17">
        <v>3.8420391769181397E-2</v>
      </c>
      <c r="I1025" s="17">
        <v>0.18865294312817099</v>
      </c>
      <c r="J1025" s="17">
        <v>0.157079982183152</v>
      </c>
      <c r="K1025" s="17">
        <v>0.13239754919195099</v>
      </c>
      <c r="L1025" s="17">
        <v>7.8402250644346097E-2</v>
      </c>
      <c r="M1025" s="17"/>
      <c r="N1025" s="17">
        <v>0.12985552679821999</v>
      </c>
      <c r="O1025" s="17">
        <v>0.26304646360188499</v>
      </c>
      <c r="P1025" s="17">
        <v>0.275502505198014</v>
      </c>
      <c r="Q1025" s="17">
        <v>0.20475496574225799</v>
      </c>
      <c r="R1025" s="17"/>
      <c r="S1025" s="17">
        <v>0.121462121714077</v>
      </c>
      <c r="T1025" s="17">
        <v>0.16380072244671801</v>
      </c>
      <c r="U1025" s="17">
        <v>0.43416620206224099</v>
      </c>
      <c r="V1025" s="17">
        <v>0.147499311638049</v>
      </c>
      <c r="W1025" s="17">
        <v>0.25540847480759998</v>
      </c>
      <c r="X1025" s="17">
        <v>9.2402278199377394E-2</v>
      </c>
      <c r="Y1025" s="17">
        <v>5.9611026510595799E-2</v>
      </c>
      <c r="Z1025" s="17"/>
      <c r="AA1025" s="17">
        <v>0.153404319580148</v>
      </c>
      <c r="AB1025" s="17">
        <v>0.131404740752606</v>
      </c>
      <c r="AC1025" s="17"/>
      <c r="AD1025" s="17">
        <v>0.17986815485351601</v>
      </c>
      <c r="AE1025" s="17">
        <v>0.13815978415592201</v>
      </c>
      <c r="AF1025" s="17">
        <v>9.6280980257243798E-2</v>
      </c>
      <c r="AG1025" s="17"/>
      <c r="AH1025" s="17">
        <v>0.20844200878887001</v>
      </c>
      <c r="AI1025" s="17">
        <v>0.13019935679557601</v>
      </c>
      <c r="AJ1025" s="17"/>
      <c r="AK1025" s="17">
        <v>9.3263286752518396E-2</v>
      </c>
      <c r="AL1025" s="17">
        <v>0.17861155463276601</v>
      </c>
      <c r="AM1025" s="17"/>
      <c r="AN1025" s="17">
        <v>0.151076639305948</v>
      </c>
      <c r="AO1025" s="17">
        <v>0.20475496574225799</v>
      </c>
      <c r="AP1025" s="17"/>
      <c r="AQ1025" s="17">
        <v>0.12959558625714501</v>
      </c>
      <c r="AR1025" s="17">
        <v>0.16558512986957299</v>
      </c>
      <c r="AS1025" s="17"/>
      <c r="AT1025" s="17">
        <v>0.25017288884794597</v>
      </c>
      <c r="AU1025" s="17">
        <v>0.120330435299786</v>
      </c>
      <c r="AV1025" s="17">
        <v>0.16183019194116399</v>
      </c>
      <c r="AW1025" s="17">
        <v>0.157813769366039</v>
      </c>
      <c r="AX1025" s="17"/>
      <c r="AY1025" s="17">
        <v>0.14677084540697299</v>
      </c>
      <c r="AZ1025" s="17">
        <v>0.153034402980914</v>
      </c>
      <c r="BA1025" s="17"/>
      <c r="BB1025" s="17">
        <v>6.6466768030431597E-2</v>
      </c>
      <c r="BC1025" s="17">
        <v>0.17220548545460701</v>
      </c>
      <c r="BD1025" s="17"/>
      <c r="BE1025" s="17">
        <v>0.130809523802072</v>
      </c>
      <c r="BF1025" s="17">
        <v>0.15386294586553101</v>
      </c>
      <c r="BG1025" s="17"/>
      <c r="BH1025" s="17">
        <v>5.0627060896966503E-2</v>
      </c>
      <c r="BI1025" s="17">
        <v>0.16661415231440799</v>
      </c>
      <c r="BJ1025" s="17"/>
      <c r="BK1025" s="17">
        <v>5.8250821871394201E-2</v>
      </c>
      <c r="BL1025" s="17">
        <v>0.16277321327271599</v>
      </c>
      <c r="BM1025" s="17"/>
      <c r="BN1025" s="17">
        <v>6.3667121599348703E-2</v>
      </c>
      <c r="BO1025" s="17">
        <v>0.154765895597303</v>
      </c>
      <c r="BP1025" s="17"/>
      <c r="BQ1025" s="17">
        <v>8.2308462656644807E-2</v>
      </c>
      <c r="BR1025" s="17">
        <v>0.15656840126662</v>
      </c>
      <c r="BS1025" s="17"/>
      <c r="BT1025" s="17">
        <v>8.14336495332737E-2</v>
      </c>
      <c r="BU1025" s="17">
        <v>0.16149189952818899</v>
      </c>
      <c r="BV1025" s="17"/>
      <c r="BW1025" s="17">
        <v>0.152932568163091</v>
      </c>
      <c r="BX1025" s="17">
        <v>0.13784488019885899</v>
      </c>
      <c r="BY1025" s="17"/>
      <c r="BZ1025" s="17">
        <v>0.152932568163091</v>
      </c>
      <c r="CA1025" s="17">
        <v>0.13784488019885899</v>
      </c>
    </row>
    <row r="1026" spans="2:79" x14ac:dyDescent="0.25">
      <c r="B1026" t="s">
        <v>490</v>
      </c>
      <c r="C1026" s="17">
        <v>4.4010017941848098E-2</v>
      </c>
      <c r="D1026" s="17">
        <v>2.4115001002351599E-2</v>
      </c>
      <c r="E1026" s="17">
        <v>1.3044532253386899E-2</v>
      </c>
      <c r="F1026" s="17">
        <v>8.3413595915012503E-3</v>
      </c>
      <c r="G1026" s="17">
        <v>3.1533830358040603E-2</v>
      </c>
      <c r="H1026" s="17">
        <v>2.1479189340182199E-3</v>
      </c>
      <c r="I1026" s="17">
        <v>7.3908411169434404E-2</v>
      </c>
      <c r="J1026" s="17">
        <v>0.16359603968942599</v>
      </c>
      <c r="K1026" s="17">
        <v>0.33961614064683199</v>
      </c>
      <c r="L1026" s="17">
        <v>1.4253271363363899E-2</v>
      </c>
      <c r="M1026" s="17"/>
      <c r="N1026" s="17">
        <v>3.7478300517935999E-2</v>
      </c>
      <c r="O1026" s="17">
        <v>6.9006562854040096E-2</v>
      </c>
      <c r="P1026" s="17">
        <v>0.101644160428605</v>
      </c>
      <c r="Q1026" s="17">
        <v>0.110787689782605</v>
      </c>
      <c r="R1026" s="17"/>
      <c r="S1026" s="17">
        <v>5.2651710930853003E-2</v>
      </c>
      <c r="T1026" s="17">
        <v>1.70078309998794E-2</v>
      </c>
      <c r="U1026" s="17">
        <v>3.3845314427652998E-2</v>
      </c>
      <c r="V1026" s="17">
        <v>1.8982809665589399E-2</v>
      </c>
      <c r="W1026" s="17">
        <v>2.65757650901466E-2</v>
      </c>
      <c r="X1026" s="17">
        <v>0.11088102238108299</v>
      </c>
      <c r="Y1026" s="17">
        <v>3.1940281784672897E-2</v>
      </c>
      <c r="Z1026" s="17"/>
      <c r="AA1026" s="17">
        <v>4.6431073624336003E-2</v>
      </c>
      <c r="AB1026" s="17">
        <v>1.8252423534743299E-2</v>
      </c>
      <c r="AC1026" s="17"/>
      <c r="AD1026" s="17">
        <v>3.6344335747301601E-2</v>
      </c>
      <c r="AE1026" s="17">
        <v>8.0910956830198499E-2</v>
      </c>
      <c r="AF1026" s="17">
        <v>1.8968061678237901E-2</v>
      </c>
      <c r="AG1026" s="17"/>
      <c r="AH1026" s="17">
        <v>6.6790658635196495E-2</v>
      </c>
      <c r="AI1026" s="17">
        <v>3.5480540418778801E-2</v>
      </c>
      <c r="AJ1026" s="17"/>
      <c r="AK1026" s="17">
        <v>9.0582074487181499E-3</v>
      </c>
      <c r="AL1026" s="17">
        <v>6.02690550710758E-2</v>
      </c>
      <c r="AM1026" s="17"/>
      <c r="AN1026" s="17">
        <v>4.3461257084800302E-2</v>
      </c>
      <c r="AO1026" s="17">
        <v>0.110787689782605</v>
      </c>
      <c r="AP1026" s="17"/>
      <c r="AQ1026" s="17">
        <v>2.7542644260566001E-2</v>
      </c>
      <c r="AR1026" s="17">
        <v>5.4581507633911598E-2</v>
      </c>
      <c r="AS1026" s="17"/>
      <c r="AT1026" s="17">
        <v>0</v>
      </c>
      <c r="AU1026" s="17">
        <v>3.420875788852E-2</v>
      </c>
      <c r="AV1026" s="17">
        <v>7.0945521233299405E-2</v>
      </c>
      <c r="AW1026" s="17">
        <v>1.8197169676704001E-2</v>
      </c>
      <c r="AX1026" s="17"/>
      <c r="AY1026" s="17">
        <v>0.104431694777605</v>
      </c>
      <c r="AZ1026" s="17">
        <v>2.4644699041475E-2</v>
      </c>
      <c r="BA1026" s="17"/>
      <c r="BB1026" s="17">
        <v>1.41093862965062E-2</v>
      </c>
      <c r="BC1026" s="17">
        <v>5.1284594685262502E-2</v>
      </c>
      <c r="BD1026" s="17"/>
      <c r="BE1026" s="17">
        <v>0.107581037041761</v>
      </c>
      <c r="BF1026" s="17">
        <v>3.6798354806013303E-2</v>
      </c>
      <c r="BG1026" s="17"/>
      <c r="BH1026" s="17">
        <v>5.3675056033351603E-3</v>
      </c>
      <c r="BI1026" s="17">
        <v>4.9793728039202602E-2</v>
      </c>
      <c r="BJ1026" s="17"/>
      <c r="BK1026" s="17">
        <v>9.5769627199205398E-2</v>
      </c>
      <c r="BL1026" s="17">
        <v>3.7761428377849397E-2</v>
      </c>
      <c r="BM1026" s="17"/>
      <c r="BN1026" s="17">
        <v>1.35547178695264E-3</v>
      </c>
      <c r="BO1026" s="17">
        <v>4.5588914654680499E-2</v>
      </c>
      <c r="BP1026" s="17"/>
      <c r="BQ1026" s="17">
        <v>0.25611700270599302</v>
      </c>
      <c r="BR1026" s="17">
        <v>2.85193806044759E-2</v>
      </c>
      <c r="BS1026" s="17"/>
      <c r="BT1026" s="17">
        <v>8.9337361072213295E-2</v>
      </c>
      <c r="BU1026" s="17">
        <v>3.7556518526129998E-2</v>
      </c>
      <c r="BV1026" s="17"/>
      <c r="BW1026" s="17">
        <v>4.5849129538999001E-2</v>
      </c>
      <c r="BX1026" s="17">
        <v>2.62864246426045E-2</v>
      </c>
      <c r="BY1026" s="17"/>
      <c r="BZ1026" s="17">
        <v>4.5849129538999001E-2</v>
      </c>
      <c r="CA1026" s="17">
        <v>2.62864246426045E-2</v>
      </c>
    </row>
    <row r="1027" spans="2:79" x14ac:dyDescent="0.25">
      <c r="B1027" t="s">
        <v>491</v>
      </c>
      <c r="C1027" s="17">
        <v>4.04860702085756E-2</v>
      </c>
      <c r="D1027" s="17">
        <v>1.2762018763220499E-3</v>
      </c>
      <c r="E1027" s="17">
        <v>7.3165138801785407E-2</v>
      </c>
      <c r="F1027" s="17">
        <v>1.40534561426299E-3</v>
      </c>
      <c r="G1027" s="17">
        <v>0.135815385094712</v>
      </c>
      <c r="H1027" s="17">
        <v>1.8819428577994E-3</v>
      </c>
      <c r="I1027" s="17">
        <v>8.1251242732556397E-5</v>
      </c>
      <c r="J1027" s="17">
        <v>2.36995370483318E-2</v>
      </c>
      <c r="K1027" s="17">
        <v>9.8387077941571293E-3</v>
      </c>
      <c r="L1027" s="17">
        <v>6.7293344037720304E-2</v>
      </c>
      <c r="M1027" s="17"/>
      <c r="N1027" s="17">
        <v>4.5605097929813501E-2</v>
      </c>
      <c r="O1027" s="17">
        <v>1.22076732037813E-2</v>
      </c>
      <c r="P1027" s="17">
        <v>2.02504112655616E-2</v>
      </c>
      <c r="Q1027" s="17">
        <v>2.11651392858439E-2</v>
      </c>
      <c r="R1027" s="17"/>
      <c r="S1027" s="17">
        <v>6.1997727391247398E-2</v>
      </c>
      <c r="T1027" s="17">
        <v>0</v>
      </c>
      <c r="U1027" s="17">
        <v>6.9831011220186702E-5</v>
      </c>
      <c r="V1027" s="17">
        <v>2.9888341898183798E-5</v>
      </c>
      <c r="W1027" s="17">
        <v>3.16690001270983E-3</v>
      </c>
      <c r="X1027" s="17">
        <v>0.16460784076815099</v>
      </c>
      <c r="Y1027" s="17">
        <v>2.32765536283747E-4</v>
      </c>
      <c r="Z1027" s="17"/>
      <c r="AA1027" s="17">
        <v>2.8543587567339199E-2</v>
      </c>
      <c r="AB1027" s="17">
        <v>0.167542059177302</v>
      </c>
      <c r="AC1027" s="17"/>
      <c r="AD1027" s="17">
        <v>4.5090776938219702E-2</v>
      </c>
      <c r="AE1027" s="17">
        <v>7.4560388812893905E-4</v>
      </c>
      <c r="AF1027" s="17">
        <v>0.113981224820054</v>
      </c>
      <c r="AG1027" s="17"/>
      <c r="AH1027" s="17">
        <v>8.1460575193976798E-4</v>
      </c>
      <c r="AI1027" s="17">
        <v>5.5339772918039702E-2</v>
      </c>
      <c r="AJ1027" s="17"/>
      <c r="AK1027" s="17">
        <v>2.1479152683396602E-5</v>
      </c>
      <c r="AL1027" s="17">
        <v>5.9309566877684697E-2</v>
      </c>
      <c r="AM1027" s="17"/>
      <c r="AN1027" s="17">
        <v>4.0644844396411903E-2</v>
      </c>
      <c r="AO1027" s="17">
        <v>2.11651392858439E-2</v>
      </c>
      <c r="AP1027" s="17"/>
      <c r="AQ1027" s="17">
        <v>7.1296774435051405E-2</v>
      </c>
      <c r="AR1027" s="17">
        <v>2.0706653743056601E-2</v>
      </c>
      <c r="AS1027" s="17"/>
      <c r="AT1027" s="17">
        <v>1.87905793560924E-3</v>
      </c>
      <c r="AU1027" s="17">
        <v>6.1453002547789397E-2</v>
      </c>
      <c r="AV1027" s="17">
        <v>3.3549811564089399E-2</v>
      </c>
      <c r="AW1027" s="17">
        <v>5.3609702344067697E-3</v>
      </c>
      <c r="AX1027" s="17"/>
      <c r="AY1027" s="17">
        <v>3.1381922872985598E-4</v>
      </c>
      <c r="AZ1027" s="17">
        <v>5.3361390654997697E-2</v>
      </c>
      <c r="BA1027" s="17"/>
      <c r="BB1027" s="17">
        <v>1.4689897291514199E-4</v>
      </c>
      <c r="BC1027" s="17">
        <v>5.0300257427100703E-2</v>
      </c>
      <c r="BD1027" s="17"/>
      <c r="BE1027" s="17">
        <v>3.1649553588414502E-3</v>
      </c>
      <c r="BF1027" s="17">
        <v>4.4719875360056199E-2</v>
      </c>
      <c r="BG1027" s="17"/>
      <c r="BH1027" s="17">
        <v>8.8767208945474907E-2</v>
      </c>
      <c r="BI1027" s="17">
        <v>3.32597256278152E-2</v>
      </c>
      <c r="BJ1027" s="17"/>
      <c r="BK1027" s="17">
        <v>0.13507480156138901</v>
      </c>
      <c r="BL1027" s="17">
        <v>2.9067008741857501E-2</v>
      </c>
      <c r="BM1027" s="17"/>
      <c r="BN1027" s="17">
        <v>4.2526820582289796E-3</v>
      </c>
      <c r="BO1027" s="17">
        <v>4.1827281933994397E-2</v>
      </c>
      <c r="BP1027" s="17"/>
      <c r="BQ1027" s="17">
        <v>2.8814815931271702E-3</v>
      </c>
      <c r="BR1027" s="17">
        <v>4.3232415620588903E-2</v>
      </c>
      <c r="BS1027" s="17"/>
      <c r="BT1027" s="17">
        <v>0.106206112418246</v>
      </c>
      <c r="BU1027" s="17">
        <v>3.1129151741475802E-2</v>
      </c>
      <c r="BV1027" s="17"/>
      <c r="BW1027" s="17">
        <v>2.8608149278132201E-2</v>
      </c>
      <c r="BX1027" s="17">
        <v>0.154954077554014</v>
      </c>
      <c r="BY1027" s="17"/>
      <c r="BZ1027" s="17">
        <v>2.8608149278132201E-2</v>
      </c>
      <c r="CA1027" s="17">
        <v>0.154954077554014</v>
      </c>
    </row>
    <row r="1028" spans="2:79" x14ac:dyDescent="0.25">
      <c r="B1028" t="s">
        <v>75</v>
      </c>
      <c r="C1028" s="17">
        <v>5.4690520344967103E-2</v>
      </c>
      <c r="D1028" s="17">
        <v>8.0994714838629692E-3</v>
      </c>
      <c r="E1028" s="17">
        <v>8.3559859207270104E-2</v>
      </c>
      <c r="F1028" s="17">
        <v>0</v>
      </c>
      <c r="G1028" s="17">
        <v>0.16635300548878301</v>
      </c>
      <c r="H1028" s="17">
        <v>6.1637142762060101E-2</v>
      </c>
      <c r="I1028" s="17">
        <v>4.7117742725142499E-2</v>
      </c>
      <c r="J1028" s="17">
        <v>5.4549573295281699E-2</v>
      </c>
      <c r="K1028" s="17">
        <v>7.9621375227273798E-3</v>
      </c>
      <c r="L1028" s="17">
        <v>4.3043736073275898E-2</v>
      </c>
      <c r="M1028" s="17"/>
      <c r="N1028" s="17">
        <v>5.1957287685086201E-2</v>
      </c>
      <c r="O1028" s="17">
        <v>8.2796329984489797E-2</v>
      </c>
      <c r="P1028" s="17">
        <v>2.9288360310308601E-2</v>
      </c>
      <c r="Q1028" s="17">
        <v>1.11735879347667E-2</v>
      </c>
      <c r="R1028" s="17"/>
      <c r="S1028" s="17">
        <v>6.8713731291650607E-2</v>
      </c>
      <c r="T1028" s="17">
        <v>1.71658731218772E-3</v>
      </c>
      <c r="U1028" s="17">
        <v>2.90026206355966E-5</v>
      </c>
      <c r="V1028" s="17">
        <v>7.2533367582800101E-2</v>
      </c>
      <c r="W1028" s="17">
        <v>0.168215112424031</v>
      </c>
      <c r="X1028" s="17">
        <v>1.1364612769092701E-3</v>
      </c>
      <c r="Y1028" s="17">
        <v>1.09972623452052E-2</v>
      </c>
      <c r="Z1028" s="17"/>
      <c r="AA1028" s="17">
        <v>5.26639792472939E-2</v>
      </c>
      <c r="AB1028" s="17">
        <v>7.6250876854220495E-2</v>
      </c>
      <c r="AC1028" s="17"/>
      <c r="AD1028" s="17">
        <v>5.6310192640624798E-2</v>
      </c>
      <c r="AE1028" s="17">
        <v>5.1174619479491999E-2</v>
      </c>
      <c r="AF1028" s="17">
        <v>6.0662670918811598E-2</v>
      </c>
      <c r="AG1028" s="17"/>
      <c r="AH1028" s="17">
        <v>9.6530315256762294E-3</v>
      </c>
      <c r="AI1028" s="17">
        <v>7.1553358126864502E-2</v>
      </c>
      <c r="AJ1028" s="17"/>
      <c r="AK1028" s="17">
        <v>0.11071006114691601</v>
      </c>
      <c r="AL1028" s="17">
        <v>2.86311036506528E-2</v>
      </c>
      <c r="AM1028" s="17"/>
      <c r="AN1028" s="17">
        <v>5.5048130732799398E-2</v>
      </c>
      <c r="AO1028" s="17">
        <v>1.11735879347667E-2</v>
      </c>
      <c r="AP1028" s="17"/>
      <c r="AQ1028" s="17">
        <v>3.29052935374839E-2</v>
      </c>
      <c r="AR1028" s="17">
        <v>6.8675889541777696E-2</v>
      </c>
      <c r="AS1028" s="17"/>
      <c r="AT1028" s="17">
        <v>0.14380478185277201</v>
      </c>
      <c r="AU1028" s="17">
        <v>4.6338982731222902E-2</v>
      </c>
      <c r="AV1028" s="17">
        <v>5.4589086702331799E-2</v>
      </c>
      <c r="AW1028" s="17">
        <v>0</v>
      </c>
      <c r="AX1028" s="17"/>
      <c r="AY1028" s="17">
        <v>3.0877484701607501E-2</v>
      </c>
      <c r="AZ1028" s="17">
        <v>6.2322665849189503E-2</v>
      </c>
      <c r="BA1028" s="17"/>
      <c r="BB1028" s="17">
        <v>3.21681928979883E-2</v>
      </c>
      <c r="BC1028" s="17">
        <v>6.01700166110226E-2</v>
      </c>
      <c r="BD1028" s="17"/>
      <c r="BE1028" s="17">
        <v>2.40147121541525E-2</v>
      </c>
      <c r="BF1028" s="17">
        <v>5.8170464480264701E-2</v>
      </c>
      <c r="BG1028" s="17"/>
      <c r="BH1028" s="17">
        <v>8.4793709521194305E-2</v>
      </c>
      <c r="BI1028" s="17">
        <v>5.0184909589747299E-2</v>
      </c>
      <c r="BJ1028" s="17"/>
      <c r="BK1028" s="17">
        <v>0.13173183512005901</v>
      </c>
      <c r="BL1028" s="17">
        <v>4.5389840482667802E-2</v>
      </c>
      <c r="BM1028" s="17"/>
      <c r="BN1028" s="17">
        <v>0.16944950546812201</v>
      </c>
      <c r="BO1028" s="17">
        <v>5.0442612426290501E-2</v>
      </c>
      <c r="BP1028" s="17"/>
      <c r="BQ1028" s="17">
        <v>2.68030082879991E-2</v>
      </c>
      <c r="BR1028" s="17">
        <v>5.6727206388080903E-2</v>
      </c>
      <c r="BS1028" s="17"/>
      <c r="BT1028" s="17">
        <v>2.0698088580226402E-3</v>
      </c>
      <c r="BU1028" s="17">
        <v>6.2182416127585197E-2</v>
      </c>
      <c r="BV1028" s="17"/>
      <c r="BW1028" s="17">
        <v>5.3033892969441103E-2</v>
      </c>
      <c r="BX1028" s="17">
        <v>7.0655505774726596E-2</v>
      </c>
      <c r="BY1028" s="17"/>
      <c r="BZ1028" s="17">
        <v>5.3033892969441103E-2</v>
      </c>
      <c r="CA1028" s="17">
        <v>7.0655505774726596E-2</v>
      </c>
    </row>
    <row r="1029" spans="2:79" x14ac:dyDescent="0.25">
      <c r="C1029" s="17"/>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c r="AD1029" s="17"/>
      <c r="AE1029" s="17"/>
      <c r="AF1029" s="17"/>
      <c r="AG1029" s="17"/>
      <c r="AH1029" s="17"/>
      <c r="AI1029" s="17"/>
      <c r="AJ1029" s="17"/>
      <c r="AK1029" s="17"/>
      <c r="AL1029" s="17"/>
      <c r="AM1029" s="17"/>
      <c r="AN1029" s="17"/>
      <c r="AO1029" s="17"/>
      <c r="AP1029" s="17"/>
      <c r="AQ1029" s="17"/>
      <c r="AR1029" s="17"/>
      <c r="AS1029" s="17"/>
      <c r="AT1029" s="17"/>
      <c r="AU1029" s="17"/>
      <c r="AV1029" s="17"/>
      <c r="AW1029" s="17"/>
      <c r="AX1029" s="17"/>
      <c r="AY1029" s="17"/>
      <c r="AZ1029" s="17"/>
      <c r="BA1029" s="17"/>
      <c r="BB1029" s="17"/>
      <c r="BC1029" s="17"/>
      <c r="BD1029" s="17"/>
      <c r="BE1029" s="17"/>
      <c r="BF1029" s="17"/>
      <c r="BG1029" s="17"/>
      <c r="BH1029" s="17"/>
      <c r="BI1029" s="17"/>
      <c r="BJ1029" s="17"/>
      <c r="BK1029" s="17"/>
      <c r="BL1029" s="17"/>
      <c r="BM1029" s="17"/>
      <c r="BN1029" s="17"/>
      <c r="BO1029" s="17"/>
      <c r="BP1029" s="17"/>
      <c r="BQ1029" s="17"/>
      <c r="BR1029" s="17"/>
      <c r="BS1029" s="17"/>
      <c r="BT1029" s="17"/>
      <c r="BU1029" s="17"/>
      <c r="BV1029" s="17"/>
      <c r="BW1029" s="17"/>
      <c r="BX1029" s="17"/>
      <c r="BY1029" s="17"/>
      <c r="BZ1029" s="17"/>
      <c r="CA1029" s="17"/>
    </row>
    <row r="1030" spans="2:79" x14ac:dyDescent="0.25">
      <c r="B1030" s="6" t="s">
        <v>494</v>
      </c>
      <c r="C1030" s="17"/>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c r="AD1030" s="17"/>
      <c r="AE1030" s="17"/>
      <c r="AF1030" s="17"/>
      <c r="AG1030" s="17"/>
      <c r="AH1030" s="17"/>
      <c r="AI1030" s="17"/>
      <c r="AJ1030" s="17"/>
      <c r="AK1030" s="17"/>
      <c r="AL1030" s="17"/>
      <c r="AM1030" s="17"/>
      <c r="AN1030" s="17"/>
      <c r="AO1030" s="17"/>
      <c r="AP1030" s="17"/>
      <c r="AQ1030" s="17"/>
      <c r="AR1030" s="17"/>
      <c r="AS1030" s="17"/>
      <c r="AT1030" s="17"/>
      <c r="AU1030" s="17"/>
      <c r="AV1030" s="17"/>
      <c r="AW1030" s="17"/>
      <c r="AX1030" s="17"/>
      <c r="AY1030" s="17"/>
      <c r="AZ1030" s="17"/>
      <c r="BA1030" s="17"/>
      <c r="BB1030" s="17"/>
      <c r="BC1030" s="17"/>
      <c r="BD1030" s="17"/>
      <c r="BE1030" s="17"/>
      <c r="BF1030" s="17"/>
      <c r="BG1030" s="17"/>
      <c r="BH1030" s="17"/>
      <c r="BI1030" s="17"/>
      <c r="BJ1030" s="17"/>
      <c r="BK1030" s="17"/>
      <c r="BL1030" s="17"/>
      <c r="BM1030" s="17"/>
      <c r="BN1030" s="17"/>
      <c r="BO1030" s="17"/>
      <c r="BP1030" s="17"/>
      <c r="BQ1030" s="17"/>
      <c r="BR1030" s="17"/>
      <c r="BS1030" s="17"/>
      <c r="BT1030" s="17"/>
      <c r="BU1030" s="17"/>
      <c r="BV1030" s="17"/>
      <c r="BW1030" s="17"/>
      <c r="BX1030" s="17"/>
      <c r="BY1030" s="17"/>
      <c r="BZ1030" s="17"/>
      <c r="CA1030" s="17"/>
    </row>
    <row r="1031" spans="2:79" x14ac:dyDescent="0.25">
      <c r="B1031" s="24" t="s">
        <v>705</v>
      </c>
      <c r="C1031" s="17"/>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c r="AD1031" s="17"/>
      <c r="AE1031" s="17"/>
      <c r="AF1031" s="17"/>
      <c r="AG1031" s="17"/>
      <c r="AH1031" s="17"/>
      <c r="AI1031" s="17"/>
      <c r="AJ1031" s="17"/>
      <c r="AK1031" s="17"/>
      <c r="AL1031" s="17"/>
      <c r="AM1031" s="17"/>
      <c r="AN1031" s="17"/>
      <c r="AO1031" s="17"/>
      <c r="AP1031" s="17"/>
      <c r="AQ1031" s="17"/>
      <c r="AR1031" s="17"/>
      <c r="AS1031" s="17"/>
      <c r="AT1031" s="17"/>
      <c r="AU1031" s="17"/>
      <c r="AV1031" s="17"/>
      <c r="AW1031" s="17"/>
      <c r="AX1031" s="17"/>
      <c r="AY1031" s="17"/>
      <c r="AZ1031" s="17"/>
      <c r="BA1031" s="17"/>
      <c r="BB1031" s="17"/>
      <c r="BC1031" s="17"/>
      <c r="BD1031" s="17"/>
      <c r="BE1031" s="17"/>
      <c r="BF1031" s="17"/>
      <c r="BG1031" s="17"/>
      <c r="BH1031" s="17"/>
      <c r="BI1031" s="17"/>
      <c r="BJ1031" s="17"/>
      <c r="BK1031" s="17"/>
      <c r="BL1031" s="17"/>
      <c r="BM1031" s="17"/>
      <c r="BN1031" s="17"/>
      <c r="BO1031" s="17"/>
      <c r="BP1031" s="17"/>
      <c r="BQ1031" s="17"/>
      <c r="BR1031" s="17"/>
      <c r="BS1031" s="17"/>
      <c r="BT1031" s="17"/>
      <c r="BU1031" s="17"/>
      <c r="BV1031" s="17"/>
      <c r="BW1031" s="17"/>
      <c r="BX1031" s="17"/>
      <c r="BY1031" s="17"/>
      <c r="BZ1031" s="17"/>
      <c r="CA1031" s="17"/>
    </row>
    <row r="1032" spans="2:79" x14ac:dyDescent="0.25">
      <c r="B1032" t="s">
        <v>487</v>
      </c>
      <c r="C1032" s="17">
        <v>0.34924880410756898</v>
      </c>
      <c r="D1032" s="17">
        <v>0.35148820044379703</v>
      </c>
      <c r="E1032" s="17">
        <v>0.25571186620487601</v>
      </c>
      <c r="F1032" s="17">
        <v>0.44758430280796802</v>
      </c>
      <c r="G1032" s="17">
        <v>0.181095828951292</v>
      </c>
      <c r="H1032" s="17">
        <v>0.51397228159213404</v>
      </c>
      <c r="I1032" s="17">
        <v>0.348221689298154</v>
      </c>
      <c r="J1032" s="17">
        <v>0.44703976768967102</v>
      </c>
      <c r="K1032" s="17">
        <v>4.6369441033555697E-2</v>
      </c>
      <c r="L1032" s="17">
        <v>0.38519927421727801</v>
      </c>
      <c r="M1032" s="17"/>
      <c r="N1032" s="17">
        <v>0.37748585940058899</v>
      </c>
      <c r="O1032" s="17">
        <v>0.18363516640083499</v>
      </c>
      <c r="P1032" s="17">
        <v>0.25242962811909803</v>
      </c>
      <c r="Q1032" s="17">
        <v>0.32970075108804098</v>
      </c>
      <c r="R1032" s="17"/>
      <c r="S1032" s="17">
        <v>0.31554758856054099</v>
      </c>
      <c r="T1032" s="17">
        <v>0.16130730891345799</v>
      </c>
      <c r="U1032" s="17">
        <v>0.40443926966424798</v>
      </c>
      <c r="V1032" s="17">
        <v>0.27821222683667202</v>
      </c>
      <c r="W1032" s="17">
        <v>0.226578650214388</v>
      </c>
      <c r="X1032" s="17">
        <v>0.49732353834701498</v>
      </c>
      <c r="Y1032" s="17">
        <v>0.480998828523448</v>
      </c>
      <c r="Z1032" s="17"/>
      <c r="AA1032" s="17">
        <v>0.33638628022776401</v>
      </c>
      <c r="AB1032" s="17">
        <v>0.48609310535356498</v>
      </c>
      <c r="AC1032" s="17"/>
      <c r="AD1032" s="17">
        <v>0.36140200350504398</v>
      </c>
      <c r="AE1032" s="17">
        <v>0.267501447560203</v>
      </c>
      <c r="AF1032" s="17">
        <v>0.30690759539018297</v>
      </c>
      <c r="AG1032" s="17"/>
      <c r="AH1032" s="17">
        <v>0.32999682977741801</v>
      </c>
      <c r="AI1032" s="17">
        <v>0.35645708611043903</v>
      </c>
      <c r="AJ1032" s="17"/>
      <c r="AK1032" s="17">
        <v>0.49659626802946299</v>
      </c>
      <c r="AL1032" s="17">
        <v>0.280705061937917</v>
      </c>
      <c r="AM1032" s="17"/>
      <c r="AN1032" s="17">
        <v>0.34940944472340502</v>
      </c>
      <c r="AO1032" s="17">
        <v>0.32970075108804098</v>
      </c>
      <c r="AP1032" s="17"/>
      <c r="AQ1032" s="17">
        <v>0.36992145301111301</v>
      </c>
      <c r="AR1032" s="17">
        <v>0.33597767180552601</v>
      </c>
      <c r="AS1032" s="17"/>
      <c r="AT1032" s="17">
        <v>0.34889556663644</v>
      </c>
      <c r="AU1032" s="17">
        <v>0.38900687477615298</v>
      </c>
      <c r="AV1032" s="17">
        <v>0.303024754951288</v>
      </c>
      <c r="AW1032" s="17">
        <v>0.35692930252766503</v>
      </c>
      <c r="AX1032" s="17"/>
      <c r="AY1032" s="17">
        <v>0.27164256004903498</v>
      </c>
      <c r="AZ1032" s="17">
        <v>0.37412182557201601</v>
      </c>
      <c r="BA1032" s="17"/>
      <c r="BB1032" s="17">
        <v>0.41836851541938802</v>
      </c>
      <c r="BC1032" s="17">
        <v>0.332432549174077</v>
      </c>
      <c r="BD1032" s="17"/>
      <c r="BE1032" s="17">
        <v>0.18894053105592201</v>
      </c>
      <c r="BF1032" s="17">
        <v>0.36743459504665799</v>
      </c>
      <c r="BG1032" s="17"/>
      <c r="BH1032" s="17">
        <v>0.239917179287198</v>
      </c>
      <c r="BI1032" s="17">
        <v>0.36561270966563297</v>
      </c>
      <c r="BJ1032" s="17"/>
      <c r="BK1032" s="17">
        <v>0.34301799463724802</v>
      </c>
      <c r="BL1032" s="17">
        <v>0.35000100783534199</v>
      </c>
      <c r="BM1032" s="17"/>
      <c r="BN1032" s="17">
        <v>0.37898238842276</v>
      </c>
      <c r="BO1032" s="17">
        <v>0.34814818851631402</v>
      </c>
      <c r="BP1032" s="17"/>
      <c r="BQ1032" s="17">
        <v>0.40595237006938401</v>
      </c>
      <c r="BR1032" s="17">
        <v>0.34510761857788402</v>
      </c>
      <c r="BS1032" s="17"/>
      <c r="BT1032" s="17">
        <v>0.51758104427641705</v>
      </c>
      <c r="BU1032" s="17">
        <v>0.32528243108517901</v>
      </c>
      <c r="BV1032" s="17"/>
      <c r="BW1032" s="17">
        <v>0.33642499380003399</v>
      </c>
      <c r="BX1032" s="17">
        <v>0.47283238587035498</v>
      </c>
      <c r="BY1032" s="17"/>
      <c r="BZ1032" s="17">
        <v>0.33642499380003399</v>
      </c>
      <c r="CA1032" s="17">
        <v>0.47283238587035498</v>
      </c>
    </row>
    <row r="1033" spans="2:79" x14ac:dyDescent="0.25">
      <c r="B1033" t="s">
        <v>488</v>
      </c>
      <c r="C1033" s="17">
        <v>0.24099026748730601</v>
      </c>
      <c r="D1033" s="17">
        <v>7.0763146670113006E-2</v>
      </c>
      <c r="E1033" s="17">
        <v>0.24166109596499499</v>
      </c>
      <c r="F1033" s="17">
        <v>0.39062337047803702</v>
      </c>
      <c r="G1033" s="17">
        <v>0.22999410866850001</v>
      </c>
      <c r="H1033" s="17">
        <v>0.161515621047569</v>
      </c>
      <c r="I1033" s="17">
        <v>0.28310721976380998</v>
      </c>
      <c r="J1033" s="17">
        <v>0.322259741087494</v>
      </c>
      <c r="K1033" s="17">
        <v>0.589224961323917</v>
      </c>
      <c r="L1033" s="17">
        <v>0.15432015454548301</v>
      </c>
      <c r="M1033" s="17"/>
      <c r="N1033" s="17">
        <v>0.214529620853353</v>
      </c>
      <c r="O1033" s="17">
        <v>0.37768666423696101</v>
      </c>
      <c r="P1033" s="17">
        <v>0.37143743136637702</v>
      </c>
      <c r="Q1033" s="17">
        <v>0.38217869310941399</v>
      </c>
      <c r="R1033" s="17"/>
      <c r="S1033" s="17">
        <v>0.20503798745069801</v>
      </c>
      <c r="T1033" s="17">
        <v>0.59588223592712697</v>
      </c>
      <c r="U1033" s="17">
        <v>0.33170154364749299</v>
      </c>
      <c r="V1033" s="17">
        <v>0.21466336939757999</v>
      </c>
      <c r="W1033" s="17">
        <v>0.26797003406035602</v>
      </c>
      <c r="X1033" s="17">
        <v>0.279588681130092</v>
      </c>
      <c r="Y1033" s="17">
        <v>7.8246387349440796E-2</v>
      </c>
      <c r="Z1033" s="17"/>
      <c r="AA1033" s="17">
        <v>0.25081383946501901</v>
      </c>
      <c r="AB1033" s="17">
        <v>0.136477354190363</v>
      </c>
      <c r="AC1033" s="17"/>
      <c r="AD1033" s="17">
        <v>0.30789873365456899</v>
      </c>
      <c r="AE1033" s="17">
        <v>0.17721444552688401</v>
      </c>
      <c r="AF1033" s="17">
        <v>9.7643013695148301E-2</v>
      </c>
      <c r="AG1033" s="17"/>
      <c r="AH1033" s="17">
        <v>0.31861653557293701</v>
      </c>
      <c r="AI1033" s="17">
        <v>0.211925610450268</v>
      </c>
      <c r="AJ1033" s="17"/>
      <c r="AK1033" s="17">
        <v>0.15297903873249299</v>
      </c>
      <c r="AL1033" s="17">
        <v>0.281931718471504</v>
      </c>
      <c r="AM1033" s="17"/>
      <c r="AN1033" s="17">
        <v>0.23983001916905999</v>
      </c>
      <c r="AO1033" s="17">
        <v>0.38217869310941399</v>
      </c>
      <c r="AP1033" s="17"/>
      <c r="AQ1033" s="17">
        <v>0.20232054109480799</v>
      </c>
      <c r="AR1033" s="17">
        <v>0.26581490691465198</v>
      </c>
      <c r="AS1033" s="17"/>
      <c r="AT1033" s="17">
        <v>9.0066753922110193E-2</v>
      </c>
      <c r="AU1033" s="17">
        <v>0.22044545728538401</v>
      </c>
      <c r="AV1033" s="17">
        <v>0.243783955362816</v>
      </c>
      <c r="AW1033" s="17">
        <v>0.50450095533177697</v>
      </c>
      <c r="AX1033" s="17"/>
      <c r="AY1033" s="17">
        <v>0.24014181470561799</v>
      </c>
      <c r="AZ1033" s="17">
        <v>0.241262199011715</v>
      </c>
      <c r="BA1033" s="17"/>
      <c r="BB1033" s="17">
        <v>0.166060359305154</v>
      </c>
      <c r="BC1033" s="17">
        <v>0.25922009533554002</v>
      </c>
      <c r="BD1033" s="17"/>
      <c r="BE1033" s="17">
        <v>0.32408727626518602</v>
      </c>
      <c r="BF1033" s="17">
        <v>0.23156352487115101</v>
      </c>
      <c r="BG1033" s="17"/>
      <c r="BH1033" s="17">
        <v>0.21873218999636199</v>
      </c>
      <c r="BI1033" s="17">
        <v>0.24432168306412799</v>
      </c>
      <c r="BJ1033" s="17"/>
      <c r="BK1033" s="17">
        <v>0.24092267478826901</v>
      </c>
      <c r="BL1033" s="17">
        <v>0.24099842749932801</v>
      </c>
      <c r="BM1033" s="17"/>
      <c r="BN1033" s="17">
        <v>0.11084696489962199</v>
      </c>
      <c r="BO1033" s="17">
        <v>0.24580763987023199</v>
      </c>
      <c r="BP1033" s="17"/>
      <c r="BQ1033" s="17">
        <v>0.33771806718595199</v>
      </c>
      <c r="BR1033" s="17">
        <v>0.233926024566499</v>
      </c>
      <c r="BS1033" s="17"/>
      <c r="BT1033" s="17">
        <v>0.30792226846471399</v>
      </c>
      <c r="BU1033" s="17">
        <v>0.23146079588429899</v>
      </c>
      <c r="BV1033" s="17"/>
      <c r="BW1033" s="17">
        <v>0.24967974724859399</v>
      </c>
      <c r="BX1033" s="17">
        <v>0.157249397433703</v>
      </c>
      <c r="BY1033" s="17"/>
      <c r="BZ1033" s="17">
        <v>0.24967974724859399</v>
      </c>
      <c r="CA1033" s="17">
        <v>0.157249397433703</v>
      </c>
    </row>
    <row r="1034" spans="2:79" x14ac:dyDescent="0.25">
      <c r="B1034" t="s">
        <v>489</v>
      </c>
      <c r="C1034" s="17">
        <v>0.20067617374585101</v>
      </c>
      <c r="D1034" s="17">
        <v>0.21481880087281199</v>
      </c>
      <c r="E1034" s="17">
        <v>0.38329382933175898</v>
      </c>
      <c r="F1034" s="17">
        <v>0.16037117471102399</v>
      </c>
      <c r="G1034" s="17">
        <v>0.38814845839082501</v>
      </c>
      <c r="H1034" s="17">
        <v>0.25240438801265702</v>
      </c>
      <c r="I1034" s="17">
        <v>0.10544387134182</v>
      </c>
      <c r="J1034" s="17">
        <v>2.3683714919397501E-2</v>
      </c>
      <c r="K1034" s="17">
        <v>2.7234477870804599E-2</v>
      </c>
      <c r="L1034" s="17">
        <v>0.13130129566371501</v>
      </c>
      <c r="M1034" s="17"/>
      <c r="N1034" s="17">
        <v>0.18867863681533101</v>
      </c>
      <c r="O1034" s="17">
        <v>0.273795719627412</v>
      </c>
      <c r="P1034" s="17">
        <v>0.240044293398888</v>
      </c>
      <c r="Q1034" s="17">
        <v>0.17441047393025899</v>
      </c>
      <c r="R1034" s="17"/>
      <c r="S1034" s="17">
        <v>0.21188370340179899</v>
      </c>
      <c r="T1034" s="17">
        <v>0.23591026542142601</v>
      </c>
      <c r="U1034" s="17">
        <v>0.23014814235800299</v>
      </c>
      <c r="V1034" s="17">
        <v>0.20848187290609399</v>
      </c>
      <c r="W1034" s="17">
        <v>0.37034541298224499</v>
      </c>
      <c r="X1034" s="17">
        <v>7.3803888757211999E-2</v>
      </c>
      <c r="Y1034" s="17">
        <v>0.246922489145323</v>
      </c>
      <c r="Z1034" s="17"/>
      <c r="AA1034" s="17">
        <v>0.20547164729870501</v>
      </c>
      <c r="AB1034" s="17">
        <v>0.14965716428734999</v>
      </c>
      <c r="AC1034" s="17"/>
      <c r="AD1034" s="17">
        <v>0.21573860367783701</v>
      </c>
      <c r="AE1034" s="17">
        <v>0.245613525291735</v>
      </c>
      <c r="AF1034" s="17">
        <v>0.109292792661911</v>
      </c>
      <c r="AG1034" s="17"/>
      <c r="AH1034" s="17">
        <v>0.27837383407036298</v>
      </c>
      <c r="AI1034" s="17">
        <v>0.17158478618331899</v>
      </c>
      <c r="AJ1034" s="17"/>
      <c r="AK1034" s="17">
        <v>0.20810126993311401</v>
      </c>
      <c r="AL1034" s="17">
        <v>0.19722213480213199</v>
      </c>
      <c r="AM1034" s="17"/>
      <c r="AN1034" s="17">
        <v>0.20089201816726401</v>
      </c>
      <c r="AO1034" s="17">
        <v>0.17441047393025899</v>
      </c>
      <c r="AP1034" s="17"/>
      <c r="AQ1034" s="17">
        <v>0.17485146934211801</v>
      </c>
      <c r="AR1034" s="17">
        <v>0.21725474915736201</v>
      </c>
      <c r="AS1034" s="17"/>
      <c r="AT1034" s="17">
        <v>0.29499061605396498</v>
      </c>
      <c r="AU1034" s="17">
        <v>0.16940211795465099</v>
      </c>
      <c r="AV1034" s="17">
        <v>0.22806070313347299</v>
      </c>
      <c r="AW1034" s="17">
        <v>0.13206406977441301</v>
      </c>
      <c r="AX1034" s="17"/>
      <c r="AY1034" s="17">
        <v>0.18582868129872199</v>
      </c>
      <c r="AZ1034" s="17">
        <v>0.205434837211798</v>
      </c>
      <c r="BA1034" s="17"/>
      <c r="BB1034" s="17">
        <v>0.14644740959420299</v>
      </c>
      <c r="BC1034" s="17">
        <v>0.21386958421292199</v>
      </c>
      <c r="BD1034" s="17"/>
      <c r="BE1034" s="17">
        <v>1.9208490215895099E-2</v>
      </c>
      <c r="BF1034" s="17">
        <v>0.221262343704862</v>
      </c>
      <c r="BG1034" s="17"/>
      <c r="BH1034" s="17">
        <v>0.36955266497043099</v>
      </c>
      <c r="BI1034" s="17">
        <v>0.17540005663045499</v>
      </c>
      <c r="BJ1034" s="17"/>
      <c r="BK1034" s="17">
        <v>0.13302944150578</v>
      </c>
      <c r="BL1034" s="17">
        <v>0.20884270883332101</v>
      </c>
      <c r="BM1034" s="17"/>
      <c r="BN1034" s="17">
        <v>0.33336144569874099</v>
      </c>
      <c r="BO1034" s="17">
        <v>0.19576470806135099</v>
      </c>
      <c r="BP1034" s="17"/>
      <c r="BQ1034" s="17">
        <v>0.19508367679085201</v>
      </c>
      <c r="BR1034" s="17">
        <v>0.20108460603881201</v>
      </c>
      <c r="BS1034" s="17"/>
      <c r="BT1034" s="17">
        <v>0.104843830142831</v>
      </c>
      <c r="BU1034" s="17">
        <v>0.21432034370459499</v>
      </c>
      <c r="BV1034" s="17"/>
      <c r="BW1034" s="17">
        <v>0.20573799815166599</v>
      </c>
      <c r="BX1034" s="17">
        <v>0.151895165970236</v>
      </c>
      <c r="BY1034" s="17"/>
      <c r="BZ1034" s="17">
        <v>0.20573799815166599</v>
      </c>
      <c r="CA1034" s="17">
        <v>0.151895165970236</v>
      </c>
    </row>
    <row r="1035" spans="2:79" x14ac:dyDescent="0.25">
      <c r="B1035" t="s">
        <v>490</v>
      </c>
      <c r="C1035" s="17">
        <v>8.0305323717455399E-2</v>
      </c>
      <c r="D1035" s="17">
        <v>0.123832221798582</v>
      </c>
      <c r="E1035" s="17">
        <v>2.2052442633174199E-2</v>
      </c>
      <c r="F1035" s="17">
        <v>1.19199065816207E-3</v>
      </c>
      <c r="G1035" s="17">
        <v>3.4434109416535803E-2</v>
      </c>
      <c r="H1035" s="17">
        <v>2.4250426411435298E-3</v>
      </c>
      <c r="I1035" s="17">
        <v>8.1705511021447505E-2</v>
      </c>
      <c r="J1035" s="17">
        <v>1.75796371205292E-2</v>
      </c>
      <c r="K1035" s="17">
        <v>0.33661231797208402</v>
      </c>
      <c r="L1035" s="17">
        <v>0.17971168987203201</v>
      </c>
      <c r="M1035" s="17"/>
      <c r="N1035" s="17">
        <v>7.7984310525863507E-2</v>
      </c>
      <c r="O1035" s="17">
        <v>9.2331354675289995E-2</v>
      </c>
      <c r="P1035" s="17">
        <v>9.6222276400707393E-2</v>
      </c>
      <c r="Q1035" s="17">
        <v>7.4552615213875406E-2</v>
      </c>
      <c r="R1035" s="17"/>
      <c r="S1035" s="17">
        <v>3.8474194084679898E-3</v>
      </c>
      <c r="T1035" s="17">
        <v>4.5478308073470704E-3</v>
      </c>
      <c r="U1035" s="17">
        <v>2.4852577919592899E-2</v>
      </c>
      <c r="V1035" s="17">
        <v>0.14374547488911199</v>
      </c>
      <c r="W1035" s="17">
        <v>0.11217042744787099</v>
      </c>
      <c r="X1035" s="17">
        <v>2.3657213333563298E-2</v>
      </c>
      <c r="Y1035" s="17">
        <v>0.19195219297074101</v>
      </c>
      <c r="Z1035" s="17"/>
      <c r="AA1035" s="17">
        <v>7.9905614656986895E-2</v>
      </c>
      <c r="AB1035" s="17">
        <v>8.4557825605315606E-2</v>
      </c>
      <c r="AC1035" s="17"/>
      <c r="AD1035" s="17">
        <v>4.1122747118317399E-2</v>
      </c>
      <c r="AE1035" s="17">
        <v>9.7655096710948699E-2</v>
      </c>
      <c r="AF1035" s="17">
        <v>0.24499357799374299</v>
      </c>
      <c r="AG1035" s="17"/>
      <c r="AH1035" s="17">
        <v>3.7067072401743902E-2</v>
      </c>
      <c r="AI1035" s="17">
        <v>9.6494494939574196E-2</v>
      </c>
      <c r="AJ1035" s="17"/>
      <c r="AK1035" s="17">
        <v>3.3169347542559298E-2</v>
      </c>
      <c r="AL1035" s="17">
        <v>0.102232244696289</v>
      </c>
      <c r="AM1035" s="17"/>
      <c r="AN1035" s="17">
        <v>8.0352597920969104E-2</v>
      </c>
      <c r="AO1035" s="17">
        <v>7.4552615213875406E-2</v>
      </c>
      <c r="AP1035" s="17"/>
      <c r="AQ1035" s="17">
        <v>0.114039637151718</v>
      </c>
      <c r="AR1035" s="17">
        <v>5.8649050310330103E-2</v>
      </c>
      <c r="AS1035" s="17"/>
      <c r="AT1035" s="17">
        <v>0</v>
      </c>
      <c r="AU1035" s="17">
        <v>0.103390197701067</v>
      </c>
      <c r="AV1035" s="17">
        <v>8.9212367827976799E-2</v>
      </c>
      <c r="AW1035" s="17">
        <v>5.9779276717443503E-3</v>
      </c>
      <c r="AX1035" s="17"/>
      <c r="AY1035" s="17">
        <v>0.174168575305641</v>
      </c>
      <c r="AZ1035" s="17">
        <v>5.0221885202961003E-2</v>
      </c>
      <c r="BA1035" s="17"/>
      <c r="BB1035" s="17">
        <v>0.100212074269985</v>
      </c>
      <c r="BC1035" s="17">
        <v>7.5462175708943702E-2</v>
      </c>
      <c r="BD1035" s="17"/>
      <c r="BE1035" s="17">
        <v>4.5341457444897301E-2</v>
      </c>
      <c r="BF1035" s="17">
        <v>8.4271716407932407E-2</v>
      </c>
      <c r="BG1035" s="17"/>
      <c r="BH1035" s="17">
        <v>0.111514242812291</v>
      </c>
      <c r="BI1035" s="17">
        <v>7.5634215925211301E-2</v>
      </c>
      <c r="BJ1035" s="17"/>
      <c r="BK1035" s="17">
        <v>2.0400312017878501E-2</v>
      </c>
      <c r="BL1035" s="17">
        <v>8.75372529438916E-2</v>
      </c>
      <c r="BM1035" s="17"/>
      <c r="BN1035" s="17">
        <v>9.6808075706317199E-4</v>
      </c>
      <c r="BO1035" s="17">
        <v>8.3242063723091994E-2</v>
      </c>
      <c r="BP1035" s="17"/>
      <c r="BQ1035" s="17">
        <v>2.67055395155044E-2</v>
      </c>
      <c r="BR1035" s="17">
        <v>8.4219833271947903E-2</v>
      </c>
      <c r="BS1035" s="17"/>
      <c r="BT1035" s="17">
        <v>1.6555720516547599E-2</v>
      </c>
      <c r="BU1035" s="17">
        <v>8.9381700107443202E-2</v>
      </c>
      <c r="BV1035" s="17"/>
      <c r="BW1035" s="17">
        <v>7.9948681827867102E-2</v>
      </c>
      <c r="BX1035" s="17">
        <v>8.3742296119961798E-2</v>
      </c>
      <c r="BY1035" s="17"/>
      <c r="BZ1035" s="17">
        <v>7.9948681827867102E-2</v>
      </c>
      <c r="CA1035" s="17">
        <v>8.3742296119961798E-2</v>
      </c>
    </row>
    <row r="1036" spans="2:79" x14ac:dyDescent="0.25">
      <c r="B1036" t="s">
        <v>491</v>
      </c>
      <c r="C1036" s="17">
        <v>4.1041812034117699E-2</v>
      </c>
      <c r="D1036" s="17">
        <v>0.238502346820823</v>
      </c>
      <c r="E1036" s="17">
        <v>4.21184985774868E-4</v>
      </c>
      <c r="F1036" s="17">
        <v>1.5010585695043199E-4</v>
      </c>
      <c r="G1036" s="17">
        <v>1.0135809039857799E-3</v>
      </c>
      <c r="H1036" s="17">
        <v>7.1659134519154099E-3</v>
      </c>
      <c r="I1036" s="17">
        <v>4.22856676257602E-2</v>
      </c>
      <c r="J1036" s="17">
        <v>0.13047449406945599</v>
      </c>
      <c r="K1036" s="17">
        <v>5.58801799638943E-4</v>
      </c>
      <c r="L1036" s="17">
        <v>2.80290792242377E-2</v>
      </c>
      <c r="M1036" s="17"/>
      <c r="N1036" s="17">
        <v>4.6806077635808199E-2</v>
      </c>
      <c r="O1036" s="17">
        <v>9.5677973606622304E-3</v>
      </c>
      <c r="P1036" s="17">
        <v>1.4000833067108601E-2</v>
      </c>
      <c r="Q1036" s="17">
        <v>3.0455924460219601E-2</v>
      </c>
      <c r="R1036" s="17"/>
      <c r="S1036" s="17">
        <v>0.101617569071748</v>
      </c>
      <c r="T1036" s="17">
        <v>0</v>
      </c>
      <c r="U1036" s="17">
        <v>8.8294637900281393E-3</v>
      </c>
      <c r="V1036" s="17">
        <v>2.2323239386408701E-4</v>
      </c>
      <c r="W1036" s="17">
        <v>1.73610288069577E-3</v>
      </c>
      <c r="X1036" s="17">
        <v>0.120655806181586</v>
      </c>
      <c r="Y1036" s="17">
        <v>9.4012567951954804E-4</v>
      </c>
      <c r="Z1036" s="17"/>
      <c r="AA1036" s="17">
        <v>3.86053162372983E-2</v>
      </c>
      <c r="AB1036" s="17">
        <v>6.6963673709186003E-2</v>
      </c>
      <c r="AC1036" s="17"/>
      <c r="AD1036" s="17">
        <v>2.6445841918330999E-2</v>
      </c>
      <c r="AE1036" s="17">
        <v>7.7503490085691198E-2</v>
      </c>
      <c r="AF1036" s="17">
        <v>4.7400985350957901E-2</v>
      </c>
      <c r="AG1036" s="17"/>
      <c r="AH1036" s="17">
        <v>1.18557932848022E-3</v>
      </c>
      <c r="AI1036" s="17">
        <v>5.5964695266116402E-2</v>
      </c>
      <c r="AJ1036" s="17"/>
      <c r="AK1036" s="17">
        <v>1.8127672152900499E-2</v>
      </c>
      <c r="AL1036" s="17">
        <v>5.1701112535482499E-2</v>
      </c>
      <c r="AM1036" s="17"/>
      <c r="AN1036" s="17">
        <v>4.11288039968132E-2</v>
      </c>
      <c r="AO1036" s="17">
        <v>3.0455924460219601E-2</v>
      </c>
      <c r="AP1036" s="17"/>
      <c r="AQ1036" s="17">
        <v>4.9279736825735901E-2</v>
      </c>
      <c r="AR1036" s="17">
        <v>3.5753346568760898E-2</v>
      </c>
      <c r="AS1036" s="17"/>
      <c r="AT1036" s="17">
        <v>6.2697459495895003E-2</v>
      </c>
      <c r="AU1036" s="17">
        <v>3.32426712797129E-2</v>
      </c>
      <c r="AV1036" s="17">
        <v>5.3291962805158501E-2</v>
      </c>
      <c r="AW1036" s="17">
        <v>5.2774469440060995E-4</v>
      </c>
      <c r="AX1036" s="17"/>
      <c r="AY1036" s="17">
        <v>3.71819133194327E-2</v>
      </c>
      <c r="AZ1036" s="17">
        <v>4.22789205264259E-2</v>
      </c>
      <c r="BA1036" s="17"/>
      <c r="BB1036" s="17">
        <v>3.4566902178655198E-2</v>
      </c>
      <c r="BC1036" s="17">
        <v>4.26171041285772E-2</v>
      </c>
      <c r="BD1036" s="17"/>
      <c r="BE1036" s="17">
        <v>0.27047345617001201</v>
      </c>
      <c r="BF1036" s="17">
        <v>1.50144845878119E-2</v>
      </c>
      <c r="BG1036" s="17"/>
      <c r="BH1036" s="17">
        <v>3.33716793227291E-4</v>
      </c>
      <c r="BI1036" s="17">
        <v>4.7134682482764798E-2</v>
      </c>
      <c r="BJ1036" s="17"/>
      <c r="BK1036" s="17">
        <v>3.3633676621546999E-3</v>
      </c>
      <c r="BL1036" s="17">
        <v>4.5590477251425003E-2</v>
      </c>
      <c r="BM1036" s="17"/>
      <c r="BN1036" s="17">
        <v>6.5266013364645003E-3</v>
      </c>
      <c r="BO1036" s="17">
        <v>4.23194238627689E-2</v>
      </c>
      <c r="BP1036" s="17"/>
      <c r="BQ1036" s="17">
        <v>8.8314656647047306E-3</v>
      </c>
      <c r="BR1036" s="17">
        <v>4.3394204128487199E-2</v>
      </c>
      <c r="BS1036" s="17"/>
      <c r="BT1036" s="17">
        <v>6.6667137458681896E-3</v>
      </c>
      <c r="BU1036" s="17">
        <v>4.59359810146477E-2</v>
      </c>
      <c r="BV1036" s="17"/>
      <c r="BW1036" s="17">
        <v>3.8676172672638801E-2</v>
      </c>
      <c r="BX1036" s="17">
        <v>6.3839574823764303E-2</v>
      </c>
      <c r="BY1036" s="17"/>
      <c r="BZ1036" s="17">
        <v>3.8676172672638801E-2</v>
      </c>
      <c r="CA1036" s="17">
        <v>6.3839574823764303E-2</v>
      </c>
    </row>
    <row r="1037" spans="2:79" x14ac:dyDescent="0.25">
      <c r="B1037" t="s">
        <v>75</v>
      </c>
      <c r="C1037" s="17">
        <v>8.7737618907701098E-2</v>
      </c>
      <c r="D1037" s="17">
        <v>5.9528339387265904E-4</v>
      </c>
      <c r="E1037" s="17">
        <v>9.6859580879420801E-2</v>
      </c>
      <c r="F1037" s="17">
        <v>7.9055487858595299E-5</v>
      </c>
      <c r="G1037" s="17">
        <v>0.165313913668862</v>
      </c>
      <c r="H1037" s="17">
        <v>6.2516753254579893E-2</v>
      </c>
      <c r="I1037" s="17">
        <v>0.13923604094900899</v>
      </c>
      <c r="J1037" s="17">
        <v>5.8962645113452603E-2</v>
      </c>
      <c r="K1037" s="17">
        <v>0</v>
      </c>
      <c r="L1037" s="17">
        <v>0.121438506477254</v>
      </c>
      <c r="M1037" s="17"/>
      <c r="N1037" s="17">
        <v>9.4515494769055394E-2</v>
      </c>
      <c r="O1037" s="17">
        <v>6.2983297698839993E-2</v>
      </c>
      <c r="P1037" s="17">
        <v>2.5865537647820999E-2</v>
      </c>
      <c r="Q1037" s="17">
        <v>8.7015421981908193E-3</v>
      </c>
      <c r="R1037" s="17"/>
      <c r="S1037" s="17">
        <v>0.16206573210674499</v>
      </c>
      <c r="T1037" s="17">
        <v>2.3523589306416199E-3</v>
      </c>
      <c r="U1037" s="17">
        <v>2.90026206355966E-5</v>
      </c>
      <c r="V1037" s="17">
        <v>0.154673823576678</v>
      </c>
      <c r="W1037" s="17">
        <v>2.1199372414442901E-2</v>
      </c>
      <c r="X1037" s="17">
        <v>4.97087225053062E-3</v>
      </c>
      <c r="Y1037" s="17">
        <v>9.3997633152721304E-4</v>
      </c>
      <c r="Z1037" s="17"/>
      <c r="AA1037" s="17">
        <v>8.8817302114226795E-2</v>
      </c>
      <c r="AB1037" s="17">
        <v>7.6250876854220495E-2</v>
      </c>
      <c r="AC1037" s="17"/>
      <c r="AD1037" s="17">
        <v>4.7392070125902103E-2</v>
      </c>
      <c r="AE1037" s="17">
        <v>0.13451199482453799</v>
      </c>
      <c r="AF1037" s="17">
        <v>0.19376203490805699</v>
      </c>
      <c r="AG1037" s="17"/>
      <c r="AH1037" s="17">
        <v>3.4760148849056698E-2</v>
      </c>
      <c r="AI1037" s="17">
        <v>0.107573327050283</v>
      </c>
      <c r="AJ1037" s="17"/>
      <c r="AK1037" s="17">
        <v>9.1026403609470299E-2</v>
      </c>
      <c r="AL1037" s="17">
        <v>8.6207727556676203E-2</v>
      </c>
      <c r="AM1037" s="17"/>
      <c r="AN1037" s="17">
        <v>8.8387116022488693E-2</v>
      </c>
      <c r="AO1037" s="17">
        <v>8.7015421981908193E-3</v>
      </c>
      <c r="AP1037" s="17"/>
      <c r="AQ1037" s="17">
        <v>8.9587162574507301E-2</v>
      </c>
      <c r="AR1037" s="17">
        <v>8.6550275243368793E-2</v>
      </c>
      <c r="AS1037" s="17"/>
      <c r="AT1037" s="17">
        <v>0.20334960389158999</v>
      </c>
      <c r="AU1037" s="17">
        <v>8.45126810030324E-2</v>
      </c>
      <c r="AV1037" s="17">
        <v>8.2626255919287003E-2</v>
      </c>
      <c r="AW1037" s="17">
        <v>0</v>
      </c>
      <c r="AX1037" s="17"/>
      <c r="AY1037" s="17">
        <v>9.1036455321551898E-2</v>
      </c>
      <c r="AZ1037" s="17">
        <v>8.6680332475084595E-2</v>
      </c>
      <c r="BA1037" s="17"/>
      <c r="BB1037" s="17">
        <v>0.134344739232614</v>
      </c>
      <c r="BC1037" s="17">
        <v>7.6398491439939306E-2</v>
      </c>
      <c r="BD1037" s="17"/>
      <c r="BE1037" s="17">
        <v>0.15194878884808799</v>
      </c>
      <c r="BF1037" s="17">
        <v>8.0453335381584903E-2</v>
      </c>
      <c r="BG1037" s="17"/>
      <c r="BH1037" s="17">
        <v>5.9950006140491299E-2</v>
      </c>
      <c r="BI1037" s="17">
        <v>9.1896652231807999E-2</v>
      </c>
      <c r="BJ1037" s="17"/>
      <c r="BK1037" s="17">
        <v>0.25926620938866901</v>
      </c>
      <c r="BL1037" s="17">
        <v>6.7030125636691806E-2</v>
      </c>
      <c r="BM1037" s="17"/>
      <c r="BN1037" s="17">
        <v>0.16931451888534901</v>
      </c>
      <c r="BO1037" s="17">
        <v>8.4717975966242004E-2</v>
      </c>
      <c r="BP1037" s="17"/>
      <c r="BQ1037" s="17">
        <v>2.5708880773602699E-2</v>
      </c>
      <c r="BR1037" s="17">
        <v>9.2267713416368899E-2</v>
      </c>
      <c r="BS1037" s="17"/>
      <c r="BT1037" s="17">
        <v>4.6430422853622602E-2</v>
      </c>
      <c r="BU1037" s="17">
        <v>9.3618748203836005E-2</v>
      </c>
      <c r="BV1037" s="17"/>
      <c r="BW1037" s="17">
        <v>8.9532406299199493E-2</v>
      </c>
      <c r="BX1037" s="17">
        <v>7.0441179781979904E-2</v>
      </c>
      <c r="BY1037" s="17"/>
      <c r="BZ1037" s="17">
        <v>8.9532406299199493E-2</v>
      </c>
      <c r="CA1037" s="17">
        <v>7.0441179781979904E-2</v>
      </c>
    </row>
    <row r="1038" spans="2:79" x14ac:dyDescent="0.25">
      <c r="C1038" s="17"/>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c r="AD1038" s="17"/>
      <c r="AE1038" s="17"/>
      <c r="AF1038" s="17"/>
      <c r="AG1038" s="17"/>
      <c r="AH1038" s="17"/>
      <c r="AI1038" s="17"/>
      <c r="AJ1038" s="17"/>
      <c r="AK1038" s="17"/>
      <c r="AL1038" s="17"/>
      <c r="AM1038" s="17"/>
      <c r="AN1038" s="17"/>
      <c r="AO1038" s="17"/>
      <c r="AP1038" s="17"/>
      <c r="AQ1038" s="17"/>
      <c r="AR1038" s="17"/>
      <c r="AS1038" s="17"/>
      <c r="AT1038" s="17"/>
      <c r="AU1038" s="17"/>
      <c r="AV1038" s="17"/>
      <c r="AW1038" s="17"/>
      <c r="AX1038" s="17"/>
      <c r="AY1038" s="17"/>
      <c r="AZ1038" s="17"/>
      <c r="BA1038" s="17"/>
      <c r="BB1038" s="17"/>
      <c r="BC1038" s="17"/>
      <c r="BD1038" s="17"/>
      <c r="BE1038" s="17"/>
      <c r="BF1038" s="17"/>
      <c r="BG1038" s="17"/>
      <c r="BH1038" s="17"/>
      <c r="BI1038" s="17"/>
      <c r="BJ1038" s="17"/>
      <c r="BK1038" s="17"/>
      <c r="BL1038" s="17"/>
      <c r="BM1038" s="17"/>
      <c r="BN1038" s="17"/>
      <c r="BO1038" s="17"/>
      <c r="BP1038" s="17"/>
      <c r="BQ1038" s="17"/>
      <c r="BR1038" s="17"/>
      <c r="BS1038" s="17"/>
      <c r="BT1038" s="17"/>
      <c r="BU1038" s="17"/>
      <c r="BV1038" s="17"/>
      <c r="BW1038" s="17"/>
      <c r="BX1038" s="17"/>
      <c r="BY1038" s="17"/>
      <c r="BZ1038" s="17"/>
      <c r="CA1038" s="17"/>
    </row>
    <row r="1039" spans="2:79" x14ac:dyDescent="0.25">
      <c r="B1039" s="6" t="s">
        <v>495</v>
      </c>
      <c r="C1039" s="17"/>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c r="AD1039" s="17"/>
      <c r="AE1039" s="17"/>
      <c r="AF1039" s="17"/>
      <c r="AG1039" s="17"/>
      <c r="AH1039" s="17"/>
      <c r="AI1039" s="17"/>
      <c r="AJ1039" s="17"/>
      <c r="AK1039" s="17"/>
      <c r="AL1039" s="17"/>
      <c r="AM1039" s="17"/>
      <c r="AN1039" s="17"/>
      <c r="AO1039" s="17"/>
      <c r="AP1039" s="17"/>
      <c r="AQ1039" s="17"/>
      <c r="AR1039" s="17"/>
      <c r="AS1039" s="17"/>
      <c r="AT1039" s="17"/>
      <c r="AU1039" s="17"/>
      <c r="AV1039" s="17"/>
      <c r="AW1039" s="17"/>
      <c r="AX1039" s="17"/>
      <c r="AY1039" s="17"/>
      <c r="AZ1039" s="17"/>
      <c r="BA1039" s="17"/>
      <c r="BB1039" s="17"/>
      <c r="BC1039" s="17"/>
      <c r="BD1039" s="17"/>
      <c r="BE1039" s="17"/>
      <c r="BF1039" s="17"/>
      <c r="BG1039" s="17"/>
      <c r="BH1039" s="17"/>
      <c r="BI1039" s="17"/>
      <c r="BJ1039" s="17"/>
      <c r="BK1039" s="17"/>
      <c r="BL1039" s="17"/>
      <c r="BM1039" s="17"/>
      <c r="BN1039" s="17"/>
      <c r="BO1039" s="17"/>
      <c r="BP1039" s="17"/>
      <c r="BQ1039" s="17"/>
      <c r="BR1039" s="17"/>
      <c r="BS1039" s="17"/>
      <c r="BT1039" s="17"/>
      <c r="BU1039" s="17"/>
      <c r="BV1039" s="17"/>
      <c r="BW1039" s="17"/>
      <c r="BX1039" s="17"/>
      <c r="BY1039" s="17"/>
      <c r="BZ1039" s="17"/>
      <c r="CA1039" s="17"/>
    </row>
    <row r="1040" spans="2:79" x14ac:dyDescent="0.25">
      <c r="B1040" s="24" t="s">
        <v>705</v>
      </c>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c r="AD1040" s="17"/>
      <c r="AE1040" s="17"/>
      <c r="AF1040" s="17"/>
      <c r="AG1040" s="17"/>
      <c r="AH1040" s="17"/>
      <c r="AI1040" s="17"/>
      <c r="AJ1040" s="17"/>
      <c r="AK1040" s="17"/>
      <c r="AL1040" s="17"/>
      <c r="AM1040" s="17"/>
      <c r="AN1040" s="17"/>
      <c r="AO1040" s="17"/>
      <c r="AP1040" s="17"/>
      <c r="AQ1040" s="17"/>
      <c r="AR1040" s="17"/>
      <c r="AS1040" s="17"/>
      <c r="AT1040" s="17"/>
      <c r="AU1040" s="17"/>
      <c r="AV1040" s="17"/>
      <c r="AW1040" s="17"/>
      <c r="AX1040" s="17"/>
      <c r="AY1040" s="17"/>
      <c r="AZ1040" s="17"/>
      <c r="BA1040" s="17"/>
      <c r="BB1040" s="17"/>
      <c r="BC1040" s="17"/>
      <c r="BD1040" s="17"/>
      <c r="BE1040" s="17"/>
      <c r="BF1040" s="17"/>
      <c r="BG1040" s="17"/>
      <c r="BH1040" s="17"/>
      <c r="BI1040" s="17"/>
      <c r="BJ1040" s="17"/>
      <c r="BK1040" s="17"/>
      <c r="BL1040" s="17"/>
      <c r="BM1040" s="17"/>
      <c r="BN1040" s="17"/>
      <c r="BO1040" s="17"/>
      <c r="BP1040" s="17"/>
      <c r="BQ1040" s="17"/>
      <c r="BR1040" s="17"/>
      <c r="BS1040" s="17"/>
      <c r="BT1040" s="17"/>
      <c r="BU1040" s="17"/>
      <c r="BV1040" s="17"/>
      <c r="BW1040" s="17"/>
      <c r="BX1040" s="17"/>
      <c r="BY1040" s="17"/>
      <c r="BZ1040" s="17"/>
      <c r="CA1040" s="17"/>
    </row>
    <row r="1041" spans="2:79" x14ac:dyDescent="0.25">
      <c r="B1041" t="s">
        <v>487</v>
      </c>
      <c r="C1041" s="17">
        <v>0.22561016319920599</v>
      </c>
      <c r="D1041" s="17">
        <v>0.21217765888086601</v>
      </c>
      <c r="E1041" s="17">
        <v>0.25013038595682902</v>
      </c>
      <c r="F1041" s="17">
        <v>0.294606518002199</v>
      </c>
      <c r="G1041" s="17">
        <v>0.129598548450329</v>
      </c>
      <c r="H1041" s="17">
        <v>0.24806909184863199</v>
      </c>
      <c r="I1041" s="17">
        <v>0.21975356356015199</v>
      </c>
      <c r="J1041" s="17">
        <v>0.43715532565631199</v>
      </c>
      <c r="K1041" s="17">
        <v>8.1390767826875501E-2</v>
      </c>
      <c r="L1041" s="17">
        <v>0.1700338947774</v>
      </c>
      <c r="M1041" s="17"/>
      <c r="N1041" s="17">
        <v>0.229683971965808</v>
      </c>
      <c r="O1041" s="17">
        <v>0.20268529960630399</v>
      </c>
      <c r="P1041" s="17">
        <v>0.185756686468867</v>
      </c>
      <c r="Q1041" s="17">
        <v>0.30998910162469201</v>
      </c>
      <c r="R1041" s="17"/>
      <c r="S1041" s="17">
        <v>0.121573060050042</v>
      </c>
      <c r="T1041" s="17">
        <v>0.20596922667798101</v>
      </c>
      <c r="U1041" s="17">
        <v>0.25199240242575099</v>
      </c>
      <c r="V1041" s="17">
        <v>0.20853932752562901</v>
      </c>
      <c r="W1041" s="17">
        <v>0.21604955349074201</v>
      </c>
      <c r="X1041" s="17">
        <v>0.22218804554951599</v>
      </c>
      <c r="Y1041" s="17">
        <v>0.40106586713765202</v>
      </c>
      <c r="Z1041" s="17"/>
      <c r="AA1041" s="17">
        <v>0.22328445650852199</v>
      </c>
      <c r="AB1041" s="17">
        <v>0.25035334035197598</v>
      </c>
      <c r="AC1041" s="17"/>
      <c r="AD1041" s="17">
        <v>0.25544634509891301</v>
      </c>
      <c r="AE1041" s="17">
        <v>0.16995238373021601</v>
      </c>
      <c r="AF1041" s="17">
        <v>0.12178016073392101</v>
      </c>
      <c r="AG1041" s="17"/>
      <c r="AH1041" s="17">
        <v>0.26144119735868299</v>
      </c>
      <c r="AI1041" s="17">
        <v>0.21219438597829399</v>
      </c>
      <c r="AJ1041" s="17"/>
      <c r="AK1041" s="17">
        <v>0.36375141223184698</v>
      </c>
      <c r="AL1041" s="17">
        <v>0.16134900861492199</v>
      </c>
      <c r="AM1041" s="17"/>
      <c r="AN1041" s="17">
        <v>0.224916759891023</v>
      </c>
      <c r="AO1041" s="17">
        <v>0.30998910162469201</v>
      </c>
      <c r="AP1041" s="17"/>
      <c r="AQ1041" s="17">
        <v>0.26085700784108901</v>
      </c>
      <c r="AR1041" s="17">
        <v>0.20298289657969801</v>
      </c>
      <c r="AS1041" s="17"/>
      <c r="AT1041" s="17">
        <v>0.28222271979389602</v>
      </c>
      <c r="AU1041" s="17">
        <v>0.22938102908202099</v>
      </c>
      <c r="AV1041" s="17">
        <v>0.18195592079289999</v>
      </c>
      <c r="AW1041" s="17">
        <v>0.34781763724409998</v>
      </c>
      <c r="AX1041" s="17"/>
      <c r="AY1041" s="17">
        <v>0.14104547375054499</v>
      </c>
      <c r="AZ1041" s="17">
        <v>0.25271338615900302</v>
      </c>
      <c r="BA1041" s="17"/>
      <c r="BB1041" s="17">
        <v>0.28253924708984002</v>
      </c>
      <c r="BC1041" s="17">
        <v>0.21175978724036801</v>
      </c>
      <c r="BD1041" s="17"/>
      <c r="BE1041" s="17">
        <v>0.216233859417891</v>
      </c>
      <c r="BF1041" s="17">
        <v>0.22667383569160099</v>
      </c>
      <c r="BG1041" s="17"/>
      <c r="BH1041" s="17">
        <v>0.15008381809729601</v>
      </c>
      <c r="BI1041" s="17">
        <v>0.236914357940882</v>
      </c>
      <c r="BJ1041" s="17"/>
      <c r="BK1041" s="17">
        <v>0.170944713035553</v>
      </c>
      <c r="BL1041" s="17">
        <v>0.232209555395261</v>
      </c>
      <c r="BM1041" s="17"/>
      <c r="BN1041" s="17">
        <v>0.462672304142694</v>
      </c>
      <c r="BO1041" s="17">
        <v>0.21683509304106899</v>
      </c>
      <c r="BP1041" s="17"/>
      <c r="BQ1041" s="17">
        <v>0.31521903409768698</v>
      </c>
      <c r="BR1041" s="17">
        <v>0.21906583122992501</v>
      </c>
      <c r="BS1041" s="17"/>
      <c r="BT1041" s="17">
        <v>0.32256122930086201</v>
      </c>
      <c r="BU1041" s="17">
        <v>0.21180671465732201</v>
      </c>
      <c r="BV1041" s="17"/>
      <c r="BW1041" s="17">
        <v>0.222490189628783</v>
      </c>
      <c r="BX1041" s="17">
        <v>0.25567747545596697</v>
      </c>
      <c r="BY1041" s="17"/>
      <c r="BZ1041" s="17">
        <v>0.222490189628783</v>
      </c>
      <c r="CA1041" s="17">
        <v>0.25567747545596697</v>
      </c>
    </row>
    <row r="1042" spans="2:79" x14ac:dyDescent="0.25">
      <c r="B1042" t="s">
        <v>488</v>
      </c>
      <c r="C1042" s="17">
        <v>0.38022250103370597</v>
      </c>
      <c r="D1042" s="17">
        <v>0.61510864192233095</v>
      </c>
      <c r="E1042" s="17">
        <v>0.38176754154626802</v>
      </c>
      <c r="F1042" s="17">
        <v>0.526699979002348</v>
      </c>
      <c r="G1042" s="17">
        <v>0.145894848166672</v>
      </c>
      <c r="H1042" s="17">
        <v>0.55776275472269599</v>
      </c>
      <c r="I1042" s="17">
        <v>0.420292618732864</v>
      </c>
      <c r="J1042" s="17">
        <v>6.6802920289451298E-2</v>
      </c>
      <c r="K1042" s="17">
        <v>0.140512223232168</v>
      </c>
      <c r="L1042" s="17">
        <v>0.33691731530163499</v>
      </c>
      <c r="M1042" s="17"/>
      <c r="N1042" s="17">
        <v>0.37037255123954699</v>
      </c>
      <c r="O1042" s="17">
        <v>0.45207450522487702</v>
      </c>
      <c r="P1042" s="17">
        <v>0.360910241953039</v>
      </c>
      <c r="Q1042" s="17">
        <v>0.38339394658743098</v>
      </c>
      <c r="R1042" s="17"/>
      <c r="S1042" s="17">
        <v>0.45211670305336199</v>
      </c>
      <c r="T1042" s="17">
        <v>0.73610813461035296</v>
      </c>
      <c r="U1042" s="17">
        <v>0.58009771315635605</v>
      </c>
      <c r="V1042" s="17">
        <v>0.369038914566376</v>
      </c>
      <c r="W1042" s="17">
        <v>0.29733661088306801</v>
      </c>
      <c r="X1042" s="17">
        <v>0.339532243401999</v>
      </c>
      <c r="Y1042" s="17">
        <v>0.143042855073719</v>
      </c>
      <c r="Z1042" s="17"/>
      <c r="AA1042" s="17">
        <v>0.39954613476879802</v>
      </c>
      <c r="AB1042" s="17">
        <v>0.17463849740250001</v>
      </c>
      <c r="AC1042" s="17"/>
      <c r="AD1042" s="17">
        <v>0.39230688875937603</v>
      </c>
      <c r="AE1042" s="17">
        <v>0.41539452438631502</v>
      </c>
      <c r="AF1042" s="17">
        <v>0.33212530788342098</v>
      </c>
      <c r="AG1042" s="17"/>
      <c r="AH1042" s="17">
        <v>0.39902231379867797</v>
      </c>
      <c r="AI1042" s="17">
        <v>0.37318351637233299</v>
      </c>
      <c r="AJ1042" s="17"/>
      <c r="AK1042" s="17">
        <v>0.365828292675213</v>
      </c>
      <c r="AL1042" s="17">
        <v>0.38691846226846299</v>
      </c>
      <c r="AM1042" s="17"/>
      <c r="AN1042" s="17">
        <v>0.38019643895139399</v>
      </c>
      <c r="AO1042" s="17">
        <v>0.38339394658743098</v>
      </c>
      <c r="AP1042" s="17"/>
      <c r="AQ1042" s="17">
        <v>0.30433602475910299</v>
      </c>
      <c r="AR1042" s="17">
        <v>0.42893901875115198</v>
      </c>
      <c r="AS1042" s="17"/>
      <c r="AT1042" s="17">
        <v>0.204316371861854</v>
      </c>
      <c r="AU1042" s="17">
        <v>0.29682490226511099</v>
      </c>
      <c r="AV1042" s="17">
        <v>0.49100693923073402</v>
      </c>
      <c r="AW1042" s="17">
        <v>0.49592608979402503</v>
      </c>
      <c r="AX1042" s="17"/>
      <c r="AY1042" s="17">
        <v>0.28585481703960502</v>
      </c>
      <c r="AZ1042" s="17">
        <v>0.41046761156585798</v>
      </c>
      <c r="BA1042" s="17"/>
      <c r="BB1042" s="17">
        <v>0.36188991342120902</v>
      </c>
      <c r="BC1042" s="17">
        <v>0.38468266819921298</v>
      </c>
      <c r="BD1042" s="17"/>
      <c r="BE1042" s="17">
        <v>0.25689939920014898</v>
      </c>
      <c r="BF1042" s="17">
        <v>0.39421259714797602</v>
      </c>
      <c r="BG1042" s="17"/>
      <c r="BH1042" s="17">
        <v>0.38333100423695998</v>
      </c>
      <c r="BI1042" s="17">
        <v>0.37975724449948201</v>
      </c>
      <c r="BJ1042" s="17"/>
      <c r="BK1042" s="17">
        <v>0.18316610137231601</v>
      </c>
      <c r="BL1042" s="17">
        <v>0.40401179504326801</v>
      </c>
      <c r="BM1042" s="17"/>
      <c r="BN1042" s="17">
        <v>5.6044675237724099E-2</v>
      </c>
      <c r="BO1042" s="17">
        <v>0.392222237279023</v>
      </c>
      <c r="BP1042" s="17"/>
      <c r="BQ1042" s="17">
        <v>0.32617603770313403</v>
      </c>
      <c r="BR1042" s="17">
        <v>0.38416963254261199</v>
      </c>
      <c r="BS1042" s="17"/>
      <c r="BT1042" s="17">
        <v>0.23996258073159399</v>
      </c>
      <c r="BU1042" s="17">
        <v>0.40019206578659799</v>
      </c>
      <c r="BV1042" s="17"/>
      <c r="BW1042" s="17">
        <v>0.39969206437334198</v>
      </c>
      <c r="BX1042" s="17">
        <v>0.19259352687023601</v>
      </c>
      <c r="BY1042" s="17"/>
      <c r="BZ1042" s="17">
        <v>0.39969206437334198</v>
      </c>
      <c r="CA1042" s="17">
        <v>0.19259352687023601</v>
      </c>
    </row>
    <row r="1043" spans="2:79" x14ac:dyDescent="0.25">
      <c r="B1043" t="s">
        <v>489</v>
      </c>
      <c r="C1043" s="17">
        <v>0.20308744997009801</v>
      </c>
      <c r="D1043" s="17">
        <v>6.8444019189357302E-2</v>
      </c>
      <c r="E1043" s="17">
        <v>0.13861438406158599</v>
      </c>
      <c r="F1043" s="17">
        <v>0.12467575935603201</v>
      </c>
      <c r="G1043" s="17">
        <v>0.29862165481143599</v>
      </c>
      <c r="H1043" s="17">
        <v>6.6417072976375904E-2</v>
      </c>
      <c r="I1043" s="17">
        <v>0.17196712054680999</v>
      </c>
      <c r="J1043" s="17">
        <v>0.42198272587357399</v>
      </c>
      <c r="K1043" s="17">
        <v>0.43795540120301801</v>
      </c>
      <c r="L1043" s="17">
        <v>0.28241533391549201</v>
      </c>
      <c r="M1043" s="17"/>
      <c r="N1043" s="17">
        <v>0.20049272340041199</v>
      </c>
      <c r="O1043" s="17">
        <v>0.20093851036348001</v>
      </c>
      <c r="P1043" s="17">
        <v>0.27758542289356097</v>
      </c>
      <c r="Q1043" s="17">
        <v>0.208889195151757</v>
      </c>
      <c r="R1043" s="17"/>
      <c r="S1043" s="17">
        <v>0.16268375938024501</v>
      </c>
      <c r="T1043" s="17">
        <v>2.03628039486188E-2</v>
      </c>
      <c r="U1043" s="17">
        <v>4.0691400714345898E-2</v>
      </c>
      <c r="V1043" s="17">
        <v>0.253663253732683</v>
      </c>
      <c r="W1043" s="17">
        <v>0.338399068516815</v>
      </c>
      <c r="X1043" s="17">
        <v>0.224790622424658</v>
      </c>
      <c r="Y1043" s="17">
        <v>0.21521310394972701</v>
      </c>
      <c r="Z1043" s="17"/>
      <c r="AA1043" s="17">
        <v>0.18897143205588299</v>
      </c>
      <c r="AB1043" s="17">
        <v>0.353267665447071</v>
      </c>
      <c r="AC1043" s="17"/>
      <c r="AD1043" s="17">
        <v>0.17579149683571399</v>
      </c>
      <c r="AE1043" s="17">
        <v>0.213971935466439</v>
      </c>
      <c r="AF1043" s="17">
        <v>0.37428960830942598</v>
      </c>
      <c r="AG1043" s="17"/>
      <c r="AH1043" s="17">
        <v>0.190635141142109</v>
      </c>
      <c r="AI1043" s="17">
        <v>0.20774981612952201</v>
      </c>
      <c r="AJ1043" s="17"/>
      <c r="AK1043" s="17">
        <v>0.139436304455716</v>
      </c>
      <c r="AL1043" s="17">
        <v>0.232696970153313</v>
      </c>
      <c r="AM1043" s="17"/>
      <c r="AN1043" s="17">
        <v>0.20303977279641899</v>
      </c>
      <c r="AO1043" s="17">
        <v>0.208889195151757</v>
      </c>
      <c r="AP1043" s="17"/>
      <c r="AQ1043" s="17">
        <v>0.21073568885244101</v>
      </c>
      <c r="AR1043" s="17">
        <v>0.198177542654457</v>
      </c>
      <c r="AS1043" s="17"/>
      <c r="AT1043" s="17">
        <v>0.24791191146508601</v>
      </c>
      <c r="AU1043" s="17">
        <v>0.252452006071471</v>
      </c>
      <c r="AV1043" s="17">
        <v>0.17401689175419799</v>
      </c>
      <c r="AW1043" s="17">
        <v>2.90734289252546E-2</v>
      </c>
      <c r="AX1043" s="17"/>
      <c r="AY1043" s="17">
        <v>0.30260404703166599</v>
      </c>
      <c r="AZ1043" s="17">
        <v>0.171192098187397</v>
      </c>
      <c r="BA1043" s="17"/>
      <c r="BB1043" s="17">
        <v>0.12865026463927401</v>
      </c>
      <c r="BC1043" s="17">
        <v>0.22119740241778199</v>
      </c>
      <c r="BD1043" s="17"/>
      <c r="BE1043" s="17">
        <v>0.30584834091746899</v>
      </c>
      <c r="BF1043" s="17">
        <v>0.19142998498773001</v>
      </c>
      <c r="BG1043" s="17"/>
      <c r="BH1043" s="17">
        <v>0.30597151964098301</v>
      </c>
      <c r="BI1043" s="17">
        <v>0.187688564219615</v>
      </c>
      <c r="BJ1043" s="17"/>
      <c r="BK1043" s="17">
        <v>0.29465877012450398</v>
      </c>
      <c r="BL1043" s="17">
        <v>0.19203266026654101</v>
      </c>
      <c r="BM1043" s="17"/>
      <c r="BN1043" s="17">
        <v>7.2590386325448203E-2</v>
      </c>
      <c r="BO1043" s="17">
        <v>0.207917917139403</v>
      </c>
      <c r="BP1043" s="17"/>
      <c r="BQ1043" s="17">
        <v>0.228372811922118</v>
      </c>
      <c r="BR1043" s="17">
        <v>0.20124080464449301</v>
      </c>
      <c r="BS1043" s="17"/>
      <c r="BT1043" s="17">
        <v>0.20850474600503599</v>
      </c>
      <c r="BU1043" s="17">
        <v>0.20231616018380599</v>
      </c>
      <c r="BV1043" s="17"/>
      <c r="BW1043" s="17">
        <v>0.18878020109732899</v>
      </c>
      <c r="BX1043" s="17">
        <v>0.34096698955043397</v>
      </c>
      <c r="BY1043" s="17"/>
      <c r="BZ1043" s="17">
        <v>0.18878020109732899</v>
      </c>
      <c r="CA1043" s="17">
        <v>0.34096698955043397</v>
      </c>
    </row>
    <row r="1044" spans="2:79" x14ac:dyDescent="0.25">
      <c r="B1044" t="s">
        <v>490</v>
      </c>
      <c r="C1044" s="17">
        <v>9.23585406970511E-2</v>
      </c>
      <c r="D1044" s="17">
        <v>8.9180958646655401E-2</v>
      </c>
      <c r="E1044" s="17">
        <v>0.13262050444316101</v>
      </c>
      <c r="F1044" s="17">
        <v>5.3867637782470897E-2</v>
      </c>
      <c r="G1044" s="17">
        <v>0.175466260246776</v>
      </c>
      <c r="H1044" s="17">
        <v>6.0608068919994401E-2</v>
      </c>
      <c r="I1044" s="17">
        <v>1.58165288396767E-2</v>
      </c>
      <c r="J1044" s="17">
        <v>3.0891063507801401E-2</v>
      </c>
      <c r="K1044" s="17">
        <v>0.33958280593829898</v>
      </c>
      <c r="L1044" s="17">
        <v>0.100984414468873</v>
      </c>
      <c r="M1044" s="17"/>
      <c r="N1044" s="17">
        <v>9.2299417274334203E-2</v>
      </c>
      <c r="O1044" s="17">
        <v>7.9804661994585704E-2</v>
      </c>
      <c r="P1044" s="17">
        <v>0.147802444883812</v>
      </c>
      <c r="Q1044" s="17">
        <v>6.9762418966074796E-2</v>
      </c>
      <c r="R1044" s="17"/>
      <c r="S1044" s="17">
        <v>6.8825165329194499E-2</v>
      </c>
      <c r="T1044" s="17">
        <v>3.5843247450859803E-2</v>
      </c>
      <c r="U1044" s="17">
        <v>0.118791407692568</v>
      </c>
      <c r="V1044" s="17">
        <v>8.6398408644296099E-2</v>
      </c>
      <c r="W1044" s="17">
        <v>4.2843422682204403E-2</v>
      </c>
      <c r="X1044" s="17">
        <v>8.9437240089211403E-2</v>
      </c>
      <c r="Y1044" s="17">
        <v>0.23786740828076899</v>
      </c>
      <c r="Z1044" s="17"/>
      <c r="AA1044" s="17">
        <v>8.6528914211229394E-2</v>
      </c>
      <c r="AB1044" s="17">
        <v>0.15437989594832999</v>
      </c>
      <c r="AC1044" s="17"/>
      <c r="AD1044" s="17">
        <v>9.1996183282843605E-2</v>
      </c>
      <c r="AE1044" s="17">
        <v>9.6429248567387604E-2</v>
      </c>
      <c r="AF1044" s="17">
        <v>0.112227419043176</v>
      </c>
      <c r="AG1044" s="17"/>
      <c r="AH1044" s="17">
        <v>6.1122428052315998E-2</v>
      </c>
      <c r="AI1044" s="17">
        <v>0.10405389748256599</v>
      </c>
      <c r="AJ1044" s="17"/>
      <c r="AK1044" s="17">
        <v>1.0563919192053E-2</v>
      </c>
      <c r="AL1044" s="17">
        <v>0.13040812294350701</v>
      </c>
      <c r="AM1044" s="17"/>
      <c r="AN1044" s="17">
        <v>9.2544229517658894E-2</v>
      </c>
      <c r="AO1044" s="17">
        <v>6.9762418966074796E-2</v>
      </c>
      <c r="AP1044" s="17"/>
      <c r="AQ1044" s="17">
        <v>0.137852153252499</v>
      </c>
      <c r="AR1044" s="17">
        <v>6.3153200155631806E-2</v>
      </c>
      <c r="AS1044" s="17"/>
      <c r="AT1044" s="17">
        <v>0.13040807756482001</v>
      </c>
      <c r="AU1044" s="17">
        <v>8.2002990141851306E-2</v>
      </c>
      <c r="AV1044" s="17">
        <v>8.9457975007019297E-2</v>
      </c>
      <c r="AW1044" s="17">
        <v>0.118297109691944</v>
      </c>
      <c r="AX1044" s="17"/>
      <c r="AY1044" s="17">
        <v>0.141358251393845</v>
      </c>
      <c r="AZ1044" s="17">
        <v>7.6653994359338798E-2</v>
      </c>
      <c r="BA1044" s="17"/>
      <c r="BB1044" s="17">
        <v>4.0668458283309797E-2</v>
      </c>
      <c r="BC1044" s="17">
        <v>0.10493431086312199</v>
      </c>
      <c r="BD1044" s="17"/>
      <c r="BE1044" s="17">
        <v>2.0480017093307101E-2</v>
      </c>
      <c r="BF1044" s="17">
        <v>0.100512628932079</v>
      </c>
      <c r="BG1044" s="17"/>
      <c r="BH1044" s="17">
        <v>0.100802998402672</v>
      </c>
      <c r="BI1044" s="17">
        <v>9.1094640077162906E-2</v>
      </c>
      <c r="BJ1044" s="17"/>
      <c r="BK1044" s="17">
        <v>7.59732536229525E-2</v>
      </c>
      <c r="BL1044" s="17">
        <v>9.4336626221330502E-2</v>
      </c>
      <c r="BM1044" s="17"/>
      <c r="BN1044" s="17">
        <v>2.7044193487305801E-2</v>
      </c>
      <c r="BO1044" s="17">
        <v>9.4776210497962296E-2</v>
      </c>
      <c r="BP1044" s="17"/>
      <c r="BQ1044" s="17">
        <v>1.03898819755236E-2</v>
      </c>
      <c r="BR1044" s="17">
        <v>9.8344891248863101E-2</v>
      </c>
      <c r="BS1044" s="17"/>
      <c r="BT1044" s="17">
        <v>0.108706329298599</v>
      </c>
      <c r="BU1044" s="17">
        <v>9.0031017464883095E-2</v>
      </c>
      <c r="BV1044" s="17"/>
      <c r="BW1044" s="17">
        <v>8.6674241143747999E-2</v>
      </c>
      <c r="BX1044" s="17">
        <v>0.147138366798897</v>
      </c>
      <c r="BY1044" s="17"/>
      <c r="BZ1044" s="17">
        <v>8.6674241143747999E-2</v>
      </c>
      <c r="CA1044" s="17">
        <v>0.147138366798897</v>
      </c>
    </row>
    <row r="1045" spans="2:79" x14ac:dyDescent="0.25">
      <c r="B1045" t="s">
        <v>491</v>
      </c>
      <c r="C1045" s="17">
        <v>3.3975770244881402E-2</v>
      </c>
      <c r="D1045" s="17">
        <v>1.0068740370704299E-3</v>
      </c>
      <c r="E1045" s="17">
        <v>1.10460572089667E-4</v>
      </c>
      <c r="F1045" s="17">
        <v>7.9055487858595299E-5</v>
      </c>
      <c r="G1045" s="17">
        <v>8.42099219548261E-2</v>
      </c>
      <c r="H1045" s="17">
        <v>6.6172662184042401E-3</v>
      </c>
      <c r="I1045" s="17">
        <v>7.0764522100684499E-2</v>
      </c>
      <c r="J1045" s="17">
        <v>0</v>
      </c>
      <c r="K1045" s="17">
        <v>5.58801799638943E-4</v>
      </c>
      <c r="L1045" s="17">
        <v>6.7134294878031006E-2</v>
      </c>
      <c r="M1045" s="17"/>
      <c r="N1045" s="17">
        <v>3.9602035254394298E-2</v>
      </c>
      <c r="O1045" s="17">
        <v>4.6958208290624999E-3</v>
      </c>
      <c r="P1045" s="17">
        <v>5.5940883240432997E-3</v>
      </c>
      <c r="Q1045" s="17">
        <v>9.7286323678307304E-3</v>
      </c>
      <c r="R1045" s="17"/>
      <c r="S1045" s="17">
        <v>3.0698496717157499E-2</v>
      </c>
      <c r="T1045" s="17">
        <v>0</v>
      </c>
      <c r="U1045" s="17">
        <v>8.3690707697080501E-3</v>
      </c>
      <c r="V1045" s="17">
        <v>2.9888341898183798E-5</v>
      </c>
      <c r="W1045" s="17">
        <v>9.1760473586567096E-2</v>
      </c>
      <c r="X1045" s="17">
        <v>0.11900779459618401</v>
      </c>
      <c r="Y1045" s="17">
        <v>1.8707892266071301E-3</v>
      </c>
      <c r="Z1045" s="17"/>
      <c r="AA1045" s="17">
        <v>3.7169283983710402E-2</v>
      </c>
      <c r="AB1045" s="17">
        <v>0</v>
      </c>
      <c r="AC1045" s="17"/>
      <c r="AD1045" s="17">
        <v>3.4038440065655901E-2</v>
      </c>
      <c r="AE1045" s="17">
        <v>1.14124338479985E-4</v>
      </c>
      <c r="AF1045" s="17">
        <v>0</v>
      </c>
      <c r="AG1045" s="17"/>
      <c r="AH1045" s="17">
        <v>5.2955636695704397E-2</v>
      </c>
      <c r="AI1045" s="17">
        <v>2.6869370277367799E-2</v>
      </c>
      <c r="AJ1045" s="17"/>
      <c r="AK1045" s="17">
        <v>2.4223812264037699E-2</v>
      </c>
      <c r="AL1045" s="17">
        <v>3.8512229004989802E-2</v>
      </c>
      <c r="AM1045" s="17"/>
      <c r="AN1045" s="17">
        <v>3.4175026669904698E-2</v>
      </c>
      <c r="AO1045" s="17">
        <v>9.7286323678307304E-3</v>
      </c>
      <c r="AP1045" s="17"/>
      <c r="AQ1045" s="17">
        <v>1.35101373906502E-2</v>
      </c>
      <c r="AR1045" s="17">
        <v>4.7114005336126197E-2</v>
      </c>
      <c r="AS1045" s="17"/>
      <c r="AT1045" s="17">
        <v>0</v>
      </c>
      <c r="AU1045" s="17">
        <v>7.5942859736129895E-2</v>
      </c>
      <c r="AV1045" s="17">
        <v>1.71107285705251E-3</v>
      </c>
      <c r="AW1045" s="17">
        <v>1.83155112479974E-3</v>
      </c>
      <c r="AX1045" s="17"/>
      <c r="AY1045" s="17">
        <v>5.9417777569815901E-2</v>
      </c>
      <c r="AZ1045" s="17">
        <v>2.5821534693752E-2</v>
      </c>
      <c r="BA1045" s="17"/>
      <c r="BB1045" s="17">
        <v>7.2911155195533206E-2</v>
      </c>
      <c r="BC1045" s="17">
        <v>2.4503112636257901E-2</v>
      </c>
      <c r="BD1045" s="17"/>
      <c r="BE1045" s="17">
        <v>4.9881448080449003E-2</v>
      </c>
      <c r="BF1045" s="17">
        <v>3.2171388435035898E-2</v>
      </c>
      <c r="BG1045" s="17"/>
      <c r="BH1045" s="17">
        <v>5.8067225665723601E-2</v>
      </c>
      <c r="BI1045" s="17">
        <v>3.0369948947423502E-2</v>
      </c>
      <c r="BJ1045" s="17"/>
      <c r="BK1045" s="17">
        <v>7.0264595699334603E-2</v>
      </c>
      <c r="BL1045" s="17">
        <v>2.9594864374881302E-2</v>
      </c>
      <c r="BM1045" s="17"/>
      <c r="BN1045" s="17">
        <v>0.21167213919958899</v>
      </c>
      <c r="BO1045" s="17">
        <v>2.7398177980600701E-2</v>
      </c>
      <c r="BP1045" s="17"/>
      <c r="BQ1045" s="17">
        <v>0.11949516449393199</v>
      </c>
      <c r="BR1045" s="17">
        <v>2.7730101705974699E-2</v>
      </c>
      <c r="BS1045" s="17"/>
      <c r="BT1045" s="17">
        <v>0.12013344174809699</v>
      </c>
      <c r="BU1045" s="17">
        <v>2.17090357683761E-2</v>
      </c>
      <c r="BV1045" s="17"/>
      <c r="BW1045" s="17">
        <v>3.7413786161096203E-2</v>
      </c>
      <c r="BX1045" s="17">
        <v>8.4347095988238498E-4</v>
      </c>
      <c r="BY1045" s="17"/>
      <c r="BZ1045" s="17">
        <v>3.7413786161096203E-2</v>
      </c>
      <c r="CA1045" s="17">
        <v>8.4347095988238498E-4</v>
      </c>
    </row>
    <row r="1046" spans="2:79" x14ac:dyDescent="0.25">
      <c r="B1046" t="s">
        <v>75</v>
      </c>
      <c r="C1046" s="17">
        <v>6.4745574855057206E-2</v>
      </c>
      <c r="D1046" s="17">
        <v>1.4081847323720699E-2</v>
      </c>
      <c r="E1046" s="17">
        <v>9.6756723420066401E-2</v>
      </c>
      <c r="F1046" s="17">
        <v>7.1050369091836202E-5</v>
      </c>
      <c r="G1046" s="17">
        <v>0.16620876636995999</v>
      </c>
      <c r="H1046" s="17">
        <v>6.0525745313897497E-2</v>
      </c>
      <c r="I1046" s="17">
        <v>0.101405646219812</v>
      </c>
      <c r="J1046" s="17">
        <v>4.3167964672861901E-2</v>
      </c>
      <c r="K1046" s="17">
        <v>0</v>
      </c>
      <c r="L1046" s="17">
        <v>4.2514746658569302E-2</v>
      </c>
      <c r="M1046" s="17"/>
      <c r="N1046" s="17">
        <v>6.7549300865505202E-2</v>
      </c>
      <c r="O1046" s="17">
        <v>5.98012019816902E-2</v>
      </c>
      <c r="P1046" s="17">
        <v>2.2351115476677098E-2</v>
      </c>
      <c r="Q1046" s="17">
        <v>1.82367053022147E-2</v>
      </c>
      <c r="R1046" s="17"/>
      <c r="S1046" s="17">
        <v>0.164102815469998</v>
      </c>
      <c r="T1046" s="17">
        <v>1.71658731218772E-3</v>
      </c>
      <c r="U1046" s="17">
        <v>5.8005241271193201E-5</v>
      </c>
      <c r="V1046" s="17">
        <v>8.2330207189118002E-2</v>
      </c>
      <c r="W1046" s="17">
        <v>1.36108708406043E-2</v>
      </c>
      <c r="X1046" s="17">
        <v>5.0440539384316698E-3</v>
      </c>
      <c r="Y1046" s="17">
        <v>9.3997633152721304E-4</v>
      </c>
      <c r="Z1046" s="17"/>
      <c r="AA1046" s="17">
        <v>6.4499778471856797E-2</v>
      </c>
      <c r="AB1046" s="17">
        <v>6.7360600850123006E-2</v>
      </c>
      <c r="AC1046" s="17"/>
      <c r="AD1046" s="17">
        <v>5.0420645957497699E-2</v>
      </c>
      <c r="AE1046" s="17">
        <v>0.104137783511163</v>
      </c>
      <c r="AF1046" s="17">
        <v>5.9577504030055899E-2</v>
      </c>
      <c r="AG1046" s="17"/>
      <c r="AH1046" s="17">
        <v>3.4823282952509797E-2</v>
      </c>
      <c r="AI1046" s="17">
        <v>7.5949013759917194E-2</v>
      </c>
      <c r="AJ1046" s="17"/>
      <c r="AK1046" s="17">
        <v>9.6196259181132796E-2</v>
      </c>
      <c r="AL1046" s="17">
        <v>5.0115207014804798E-2</v>
      </c>
      <c r="AM1046" s="17"/>
      <c r="AN1046" s="17">
        <v>6.5127772173601106E-2</v>
      </c>
      <c r="AO1046" s="17">
        <v>1.82367053022147E-2</v>
      </c>
      <c r="AP1046" s="17"/>
      <c r="AQ1046" s="17">
        <v>7.2708987904217995E-2</v>
      </c>
      <c r="AR1046" s="17">
        <v>5.9633336522933997E-2</v>
      </c>
      <c r="AS1046" s="17"/>
      <c r="AT1046" s="17">
        <v>0.13514091931434399</v>
      </c>
      <c r="AU1046" s="17">
        <v>6.3396212703416499E-2</v>
      </c>
      <c r="AV1046" s="17">
        <v>6.1851200358096901E-2</v>
      </c>
      <c r="AW1046" s="17">
        <v>7.0541832198773597E-3</v>
      </c>
      <c r="AX1046" s="17"/>
      <c r="AY1046" s="17">
        <v>6.9719633214523E-2</v>
      </c>
      <c r="AZ1046" s="17">
        <v>6.3151375034652305E-2</v>
      </c>
      <c r="BA1046" s="17"/>
      <c r="BB1046" s="17">
        <v>0.11334096137083299</v>
      </c>
      <c r="BC1046" s="17">
        <v>5.2922718643256497E-2</v>
      </c>
      <c r="BD1046" s="17"/>
      <c r="BE1046" s="17">
        <v>0.15065693529073401</v>
      </c>
      <c r="BF1046" s="17">
        <v>5.4999564805578001E-2</v>
      </c>
      <c r="BG1046" s="17"/>
      <c r="BH1046" s="17">
        <v>1.74343395636498E-3</v>
      </c>
      <c r="BI1046" s="17">
        <v>7.4175244315434194E-2</v>
      </c>
      <c r="BJ1046" s="17"/>
      <c r="BK1046" s="17">
        <v>0.204992566145341</v>
      </c>
      <c r="BL1046" s="17">
        <v>4.7814498698717699E-2</v>
      </c>
      <c r="BM1046" s="17"/>
      <c r="BN1046" s="17">
        <v>0.16997630160723801</v>
      </c>
      <c r="BO1046" s="17">
        <v>6.0850364061941803E-2</v>
      </c>
      <c r="BP1046" s="17"/>
      <c r="BQ1046" s="17">
        <v>3.4706980760537199E-4</v>
      </c>
      <c r="BR1046" s="17">
        <v>6.9448738628132695E-2</v>
      </c>
      <c r="BS1046" s="17"/>
      <c r="BT1046" s="17">
        <v>1.31672915811768E-4</v>
      </c>
      <c r="BU1046" s="17">
        <v>7.3945006139015404E-2</v>
      </c>
      <c r="BV1046" s="17"/>
      <c r="BW1046" s="17">
        <v>6.4949517595702097E-2</v>
      </c>
      <c r="BX1046" s="17">
        <v>6.2780170364582999E-2</v>
      </c>
      <c r="BY1046" s="17"/>
      <c r="BZ1046" s="17">
        <v>6.4949517595702097E-2</v>
      </c>
      <c r="CA1046" s="17">
        <v>6.2780170364582999E-2</v>
      </c>
    </row>
    <row r="1047" spans="2:79" x14ac:dyDescent="0.25">
      <c r="C1047" s="17"/>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c r="AD1047" s="17"/>
      <c r="AE1047" s="17"/>
      <c r="AF1047" s="17"/>
      <c r="AG1047" s="17"/>
      <c r="AH1047" s="17"/>
      <c r="AI1047" s="17"/>
      <c r="AJ1047" s="17"/>
      <c r="AK1047" s="17"/>
      <c r="AL1047" s="17"/>
      <c r="AM1047" s="17"/>
      <c r="AN1047" s="17"/>
      <c r="AO1047" s="17"/>
      <c r="AP1047" s="17"/>
      <c r="AQ1047" s="17"/>
      <c r="AR1047" s="17"/>
      <c r="AS1047" s="17"/>
      <c r="AT1047" s="17"/>
      <c r="AU1047" s="17"/>
      <c r="AV1047" s="17"/>
      <c r="AW1047" s="17"/>
      <c r="AX1047" s="17"/>
      <c r="AY1047" s="17"/>
      <c r="AZ1047" s="17"/>
      <c r="BA1047" s="17"/>
      <c r="BB1047" s="17"/>
      <c r="BC1047" s="17"/>
      <c r="BD1047" s="17"/>
      <c r="BE1047" s="17"/>
      <c r="BF1047" s="17"/>
      <c r="BG1047" s="17"/>
      <c r="BH1047" s="17"/>
      <c r="BI1047" s="17"/>
      <c r="BJ1047" s="17"/>
      <c r="BK1047" s="17"/>
      <c r="BL1047" s="17"/>
      <c r="BM1047" s="17"/>
      <c r="BN1047" s="17"/>
      <c r="BO1047" s="17"/>
      <c r="BP1047" s="17"/>
      <c r="BQ1047" s="17"/>
      <c r="BR1047" s="17"/>
      <c r="BS1047" s="17"/>
      <c r="BT1047" s="17"/>
      <c r="BU1047" s="17"/>
      <c r="BV1047" s="17"/>
      <c r="BW1047" s="17"/>
      <c r="BX1047" s="17"/>
      <c r="BY1047" s="17"/>
      <c r="BZ1047" s="17"/>
      <c r="CA1047" s="17"/>
    </row>
    <row r="1048" spans="2:79" x14ac:dyDescent="0.25">
      <c r="B1048" s="6" t="s">
        <v>496</v>
      </c>
      <c r="C1048" s="17"/>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c r="AD1048" s="17"/>
      <c r="AE1048" s="17"/>
      <c r="AF1048" s="17"/>
      <c r="AG1048" s="17"/>
      <c r="AH1048" s="17"/>
      <c r="AI1048" s="17"/>
      <c r="AJ1048" s="17"/>
      <c r="AK1048" s="17"/>
      <c r="AL1048" s="17"/>
      <c r="AM1048" s="17"/>
      <c r="AN1048" s="17"/>
      <c r="AO1048" s="17"/>
      <c r="AP1048" s="17"/>
      <c r="AQ1048" s="17"/>
      <c r="AR1048" s="17"/>
      <c r="AS1048" s="17"/>
      <c r="AT1048" s="17"/>
      <c r="AU1048" s="17"/>
      <c r="AV1048" s="17"/>
      <c r="AW1048" s="17"/>
      <c r="AX1048" s="17"/>
      <c r="AY1048" s="17"/>
      <c r="AZ1048" s="17"/>
      <c r="BA1048" s="17"/>
      <c r="BB1048" s="17"/>
      <c r="BC1048" s="17"/>
      <c r="BD1048" s="17"/>
      <c r="BE1048" s="17"/>
      <c r="BF1048" s="17"/>
      <c r="BG1048" s="17"/>
      <c r="BH1048" s="17"/>
      <c r="BI1048" s="17"/>
      <c r="BJ1048" s="17"/>
      <c r="BK1048" s="17"/>
      <c r="BL1048" s="17"/>
      <c r="BM1048" s="17"/>
      <c r="BN1048" s="17"/>
      <c r="BO1048" s="17"/>
      <c r="BP1048" s="17"/>
      <c r="BQ1048" s="17"/>
      <c r="BR1048" s="17"/>
      <c r="BS1048" s="17"/>
      <c r="BT1048" s="17"/>
      <c r="BU1048" s="17"/>
      <c r="BV1048" s="17"/>
      <c r="BW1048" s="17"/>
      <c r="BX1048" s="17"/>
      <c r="BY1048" s="17"/>
      <c r="BZ1048" s="17"/>
      <c r="CA1048" s="17"/>
    </row>
    <row r="1049" spans="2:79" x14ac:dyDescent="0.25">
      <c r="B1049" s="24" t="s">
        <v>705</v>
      </c>
      <c r="C1049" s="17"/>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c r="AD1049" s="17"/>
      <c r="AE1049" s="17"/>
      <c r="AF1049" s="17"/>
      <c r="AG1049" s="17"/>
      <c r="AH1049" s="17"/>
      <c r="AI1049" s="17"/>
      <c r="AJ1049" s="17"/>
      <c r="AK1049" s="17"/>
      <c r="AL1049" s="17"/>
      <c r="AM1049" s="17"/>
      <c r="AN1049" s="17"/>
      <c r="AO1049" s="17"/>
      <c r="AP1049" s="17"/>
      <c r="AQ1049" s="17"/>
      <c r="AR1049" s="17"/>
      <c r="AS1049" s="17"/>
      <c r="AT1049" s="17"/>
      <c r="AU1049" s="17"/>
      <c r="AV1049" s="17"/>
      <c r="AW1049" s="17"/>
      <c r="AX1049" s="17"/>
      <c r="AY1049" s="17"/>
      <c r="AZ1049" s="17"/>
      <c r="BA1049" s="17"/>
      <c r="BB1049" s="17"/>
      <c r="BC1049" s="17"/>
      <c r="BD1049" s="17"/>
      <c r="BE1049" s="17"/>
      <c r="BF1049" s="17"/>
      <c r="BG1049" s="17"/>
      <c r="BH1049" s="17"/>
      <c r="BI1049" s="17"/>
      <c r="BJ1049" s="17"/>
      <c r="BK1049" s="17"/>
      <c r="BL1049" s="17"/>
      <c r="BM1049" s="17"/>
      <c r="BN1049" s="17"/>
      <c r="BO1049" s="17"/>
      <c r="BP1049" s="17"/>
      <c r="BQ1049" s="17"/>
      <c r="BR1049" s="17"/>
      <c r="BS1049" s="17"/>
      <c r="BT1049" s="17"/>
      <c r="BU1049" s="17"/>
      <c r="BV1049" s="17"/>
      <c r="BW1049" s="17"/>
      <c r="BX1049" s="17"/>
      <c r="BY1049" s="17"/>
      <c r="BZ1049" s="17"/>
      <c r="CA1049" s="17"/>
    </row>
    <row r="1050" spans="2:79" x14ac:dyDescent="0.25">
      <c r="B1050" t="s">
        <v>487</v>
      </c>
      <c r="C1050" s="17">
        <v>0.33773686238426098</v>
      </c>
      <c r="D1050" s="17">
        <v>0.21926569840302501</v>
      </c>
      <c r="E1050" s="17">
        <v>0.24844750553174</v>
      </c>
      <c r="F1050" s="17">
        <v>0.47219353492053001</v>
      </c>
      <c r="G1050" s="17">
        <v>0.25698230235224401</v>
      </c>
      <c r="H1050" s="17">
        <v>0.24137599131339901</v>
      </c>
      <c r="I1050" s="17">
        <v>0.298242019741081</v>
      </c>
      <c r="J1050" s="17">
        <v>0.43734199317502498</v>
      </c>
      <c r="K1050" s="17">
        <v>0.37068461823996801</v>
      </c>
      <c r="L1050" s="17">
        <v>0.44447448783984</v>
      </c>
      <c r="M1050" s="17"/>
      <c r="N1050" s="17">
        <v>0.36423377260899797</v>
      </c>
      <c r="O1050" s="17">
        <v>0.177175787756056</v>
      </c>
      <c r="P1050" s="17">
        <v>0.26711758358014198</v>
      </c>
      <c r="Q1050" s="17">
        <v>0.31756633008971902</v>
      </c>
      <c r="R1050" s="17"/>
      <c r="S1050" s="17">
        <v>0.24759096449992801</v>
      </c>
      <c r="T1050" s="17">
        <v>0.38846955464692501</v>
      </c>
      <c r="U1050" s="17">
        <v>0.29297900703824897</v>
      </c>
      <c r="V1050" s="17">
        <v>0.29753864369215699</v>
      </c>
      <c r="W1050" s="17">
        <v>0.27385143916390497</v>
      </c>
      <c r="X1050" s="17">
        <v>0.42532569706129802</v>
      </c>
      <c r="Y1050" s="17">
        <v>0.51991285363323503</v>
      </c>
      <c r="Z1050" s="17"/>
      <c r="AA1050" s="17">
        <v>0.33481630848337002</v>
      </c>
      <c r="AB1050" s="17">
        <v>0.368808614829847</v>
      </c>
      <c r="AC1050" s="17"/>
      <c r="AD1050" s="17">
        <v>0.31852968786798902</v>
      </c>
      <c r="AE1050" s="17">
        <v>0.345146300723777</v>
      </c>
      <c r="AF1050" s="17">
        <v>0.44609585372039701</v>
      </c>
      <c r="AG1050" s="17"/>
      <c r="AH1050" s="17">
        <v>0.33454261229375298</v>
      </c>
      <c r="AI1050" s="17">
        <v>0.33893284649712302</v>
      </c>
      <c r="AJ1050" s="17"/>
      <c r="AK1050" s="17">
        <v>0.41162402056164599</v>
      </c>
      <c r="AL1050" s="17">
        <v>0.30336570875216701</v>
      </c>
      <c r="AM1050" s="17"/>
      <c r="AN1050" s="17">
        <v>0.33790261836652202</v>
      </c>
      <c r="AO1050" s="17">
        <v>0.31756633008971902</v>
      </c>
      <c r="AP1050" s="17"/>
      <c r="AQ1050" s="17">
        <v>0.48172677955030002</v>
      </c>
      <c r="AR1050" s="17">
        <v>0.245300269000092</v>
      </c>
      <c r="AS1050" s="17"/>
      <c r="AT1050" s="17">
        <v>0.30546418327610703</v>
      </c>
      <c r="AU1050" s="17">
        <v>0.34251795723276302</v>
      </c>
      <c r="AV1050" s="17">
        <v>0.30994293908977899</v>
      </c>
      <c r="AW1050" s="17">
        <v>0.479080302852465</v>
      </c>
      <c r="AX1050" s="17"/>
      <c r="AY1050" s="17">
        <v>0.43199035893480697</v>
      </c>
      <c r="AZ1050" s="17">
        <v>0.30752834925182898</v>
      </c>
      <c r="BA1050" s="17"/>
      <c r="BB1050" s="17">
        <v>0.29392326684446601</v>
      </c>
      <c r="BC1050" s="17">
        <v>0.34839634834227101</v>
      </c>
      <c r="BD1050" s="17"/>
      <c r="BE1050" s="17">
        <v>0.26554530862841202</v>
      </c>
      <c r="BF1050" s="17">
        <v>0.34592646158073598</v>
      </c>
      <c r="BG1050" s="17"/>
      <c r="BH1050" s="17">
        <v>0.20880059290366201</v>
      </c>
      <c r="BI1050" s="17">
        <v>0.35703503837182299</v>
      </c>
      <c r="BJ1050" s="17"/>
      <c r="BK1050" s="17">
        <v>0.29385018222228498</v>
      </c>
      <c r="BL1050" s="17">
        <v>0.34303500616071703</v>
      </c>
      <c r="BM1050" s="17"/>
      <c r="BN1050" s="17">
        <v>0.36594335283447399</v>
      </c>
      <c r="BO1050" s="17">
        <v>0.33669277355746502</v>
      </c>
      <c r="BP1050" s="17"/>
      <c r="BQ1050" s="17">
        <v>0.40120372456411901</v>
      </c>
      <c r="BR1050" s="17">
        <v>0.33310173852889902</v>
      </c>
      <c r="BS1050" s="17"/>
      <c r="BT1050" s="17">
        <v>0.427428041730744</v>
      </c>
      <c r="BU1050" s="17">
        <v>0.32496704325228898</v>
      </c>
      <c r="BV1050" s="17"/>
      <c r="BW1050" s="17">
        <v>0.33495016538765399</v>
      </c>
      <c r="BX1050" s="17">
        <v>0.36459237473739797</v>
      </c>
      <c r="BY1050" s="17"/>
      <c r="BZ1050" s="17">
        <v>0.33495016538765399</v>
      </c>
      <c r="CA1050" s="17">
        <v>0.36459237473739797</v>
      </c>
    </row>
    <row r="1051" spans="2:79" x14ac:dyDescent="0.25">
      <c r="B1051" t="s">
        <v>488</v>
      </c>
      <c r="C1051" s="17">
        <v>0.31436915228712597</v>
      </c>
      <c r="D1051" s="17">
        <v>0.72554809831288103</v>
      </c>
      <c r="E1051" s="17">
        <v>0.28608095144208701</v>
      </c>
      <c r="F1051" s="17">
        <v>0.29649244221251497</v>
      </c>
      <c r="G1051" s="17">
        <v>0.50044375358562598</v>
      </c>
      <c r="H1051" s="17">
        <v>0.47958677539883499</v>
      </c>
      <c r="I1051" s="17">
        <v>0.22170902122046601</v>
      </c>
      <c r="J1051" s="17">
        <v>0.177598287665066</v>
      </c>
      <c r="K1051" s="17">
        <v>0.595392244817887</v>
      </c>
      <c r="L1051" s="17">
        <v>0.112988859213475</v>
      </c>
      <c r="M1051" s="17"/>
      <c r="N1051" s="17">
        <v>0.289206195784658</v>
      </c>
      <c r="O1051" s="17">
        <v>0.44991500998668299</v>
      </c>
      <c r="P1051" s="17">
        <v>0.42604395816715701</v>
      </c>
      <c r="Q1051" s="17">
        <v>0.41352066895631501</v>
      </c>
      <c r="R1051" s="17"/>
      <c r="S1051" s="17">
        <v>0.45084124049631702</v>
      </c>
      <c r="T1051" s="17">
        <v>0.38677645123842602</v>
      </c>
      <c r="U1051" s="17">
        <v>0.50684435835172603</v>
      </c>
      <c r="V1051" s="17">
        <v>0.22625748608867199</v>
      </c>
      <c r="W1051" s="17">
        <v>0.32832783181959702</v>
      </c>
      <c r="X1051" s="17">
        <v>0.28723504498845898</v>
      </c>
      <c r="Y1051" s="17">
        <v>0.23960885981339999</v>
      </c>
      <c r="Z1051" s="17"/>
      <c r="AA1051" s="17">
        <v>0.333644469460946</v>
      </c>
      <c r="AB1051" s="17">
        <v>0.109299188212041</v>
      </c>
      <c r="AC1051" s="17"/>
      <c r="AD1051" s="17">
        <v>0.32692586844980598</v>
      </c>
      <c r="AE1051" s="17">
        <v>0.41264487048690601</v>
      </c>
      <c r="AF1051" s="17">
        <v>0.159877313529704</v>
      </c>
      <c r="AG1051" s="17"/>
      <c r="AH1051" s="17">
        <v>0.42298029114126201</v>
      </c>
      <c r="AI1051" s="17">
        <v>0.27370320789681701</v>
      </c>
      <c r="AJ1051" s="17"/>
      <c r="AK1051" s="17">
        <v>0.327751018547071</v>
      </c>
      <c r="AL1051" s="17">
        <v>0.30814411680801701</v>
      </c>
      <c r="AM1051" s="17"/>
      <c r="AN1051" s="17">
        <v>0.313554351923993</v>
      </c>
      <c r="AO1051" s="17">
        <v>0.41352066895631501</v>
      </c>
      <c r="AP1051" s="17"/>
      <c r="AQ1051" s="17">
        <v>0.19660424410292099</v>
      </c>
      <c r="AR1051" s="17">
        <v>0.38997018843602999</v>
      </c>
      <c r="AS1051" s="17"/>
      <c r="AT1051" s="17">
        <v>7.1331852749514299E-2</v>
      </c>
      <c r="AU1051" s="17">
        <v>0.25032669956949799</v>
      </c>
      <c r="AV1051" s="17">
        <v>0.41190334264825201</v>
      </c>
      <c r="AW1051" s="17">
        <v>0.46491540349330501</v>
      </c>
      <c r="AX1051" s="17"/>
      <c r="AY1051" s="17">
        <v>0.25502590199680603</v>
      </c>
      <c r="AZ1051" s="17">
        <v>0.33338883241915102</v>
      </c>
      <c r="BA1051" s="17"/>
      <c r="BB1051" s="17">
        <v>0.36776326197412601</v>
      </c>
      <c r="BC1051" s="17">
        <v>0.30137880635826703</v>
      </c>
      <c r="BD1051" s="17"/>
      <c r="BE1051" s="17">
        <v>0.36800494978196502</v>
      </c>
      <c r="BF1051" s="17">
        <v>0.30828456674749899</v>
      </c>
      <c r="BG1051" s="17"/>
      <c r="BH1051" s="17">
        <v>0.48954085283117499</v>
      </c>
      <c r="BI1051" s="17">
        <v>0.28815081730072201</v>
      </c>
      <c r="BJ1051" s="17"/>
      <c r="BK1051" s="17">
        <v>0.33852430348082302</v>
      </c>
      <c r="BL1051" s="17">
        <v>0.31145306331676098</v>
      </c>
      <c r="BM1051" s="17"/>
      <c r="BN1051" s="17">
        <v>0.37704855608097199</v>
      </c>
      <c r="BO1051" s="17">
        <v>0.31204901730660001</v>
      </c>
      <c r="BP1051" s="17"/>
      <c r="BQ1051" s="17">
        <v>0.48567071227237502</v>
      </c>
      <c r="BR1051" s="17">
        <v>0.30185862443247602</v>
      </c>
      <c r="BS1051" s="17"/>
      <c r="BT1051" s="17">
        <v>0.303760097153146</v>
      </c>
      <c r="BU1051" s="17">
        <v>0.315879620944235</v>
      </c>
      <c r="BV1051" s="17"/>
      <c r="BW1051" s="17">
        <v>0.332930676498009</v>
      </c>
      <c r="BX1051" s="17">
        <v>0.13549098815755001</v>
      </c>
      <c r="BY1051" s="17"/>
      <c r="BZ1051" s="17">
        <v>0.332930676498009</v>
      </c>
      <c r="CA1051" s="17">
        <v>0.13549098815755001</v>
      </c>
    </row>
    <row r="1052" spans="2:79" x14ac:dyDescent="0.25">
      <c r="B1052" t="s">
        <v>489</v>
      </c>
      <c r="C1052" s="17">
        <v>0.19207815023161401</v>
      </c>
      <c r="D1052" s="17">
        <v>3.2521270550730501E-2</v>
      </c>
      <c r="E1052" s="17">
        <v>0.33621031070416502</v>
      </c>
      <c r="F1052" s="17">
        <v>0.13363666709908301</v>
      </c>
      <c r="G1052" s="17">
        <v>0.237343629569474</v>
      </c>
      <c r="H1052" s="17">
        <v>0.14748082286105299</v>
      </c>
      <c r="I1052" s="17">
        <v>0.14047990167643601</v>
      </c>
      <c r="J1052" s="17">
        <v>0.169129688471436</v>
      </c>
      <c r="K1052" s="17">
        <v>1.9479319074711999E-2</v>
      </c>
      <c r="L1052" s="17">
        <v>0.246723423309225</v>
      </c>
      <c r="M1052" s="17"/>
      <c r="N1052" s="17">
        <v>0.186846349668016</v>
      </c>
      <c r="O1052" s="17">
        <v>0.22324581120902001</v>
      </c>
      <c r="P1052" s="17">
        <v>0.21145456848011501</v>
      </c>
      <c r="Q1052" s="17">
        <v>0.182765361033254</v>
      </c>
      <c r="R1052" s="17"/>
      <c r="S1052" s="17">
        <v>0.119990711199077</v>
      </c>
      <c r="T1052" s="17">
        <v>0.16240644631374601</v>
      </c>
      <c r="U1052" s="17">
        <v>0.164604903588566</v>
      </c>
      <c r="V1052" s="17">
        <v>0.25127687810000499</v>
      </c>
      <c r="W1052" s="17">
        <v>0.18658738410871301</v>
      </c>
      <c r="X1052" s="17">
        <v>0.206048706184773</v>
      </c>
      <c r="Y1052" s="17">
        <v>0.22227847238802201</v>
      </c>
      <c r="Z1052" s="17"/>
      <c r="AA1052" s="17">
        <v>0.18165122854986801</v>
      </c>
      <c r="AB1052" s="17">
        <v>0.303010096793488</v>
      </c>
      <c r="AC1052" s="17"/>
      <c r="AD1052" s="17">
        <v>0.20909490549476101</v>
      </c>
      <c r="AE1052" s="17">
        <v>0.120271062635534</v>
      </c>
      <c r="AF1052" s="17">
        <v>8.7325073691067998E-2</v>
      </c>
      <c r="AG1052" s="17"/>
      <c r="AH1052" s="17">
        <v>0.19080682753204001</v>
      </c>
      <c r="AI1052" s="17">
        <v>0.19255415608836501</v>
      </c>
      <c r="AJ1052" s="17"/>
      <c r="AK1052" s="17">
        <v>0.156906227767423</v>
      </c>
      <c r="AL1052" s="17">
        <v>0.208439580016889</v>
      </c>
      <c r="AM1052" s="17"/>
      <c r="AN1052" s="17">
        <v>0.19215468021598001</v>
      </c>
      <c r="AO1052" s="17">
        <v>0.182765361033254</v>
      </c>
      <c r="AP1052" s="17"/>
      <c r="AQ1052" s="17">
        <v>0.20335042044649099</v>
      </c>
      <c r="AR1052" s="17">
        <v>0.184841738968403</v>
      </c>
      <c r="AS1052" s="17"/>
      <c r="AT1052" s="17">
        <v>0.29453308242862802</v>
      </c>
      <c r="AU1052" s="17">
        <v>0.234828014299269</v>
      </c>
      <c r="AV1052" s="17">
        <v>0.149059617576945</v>
      </c>
      <c r="AW1052" s="17">
        <v>5.4358459833326801E-2</v>
      </c>
      <c r="AX1052" s="17"/>
      <c r="AY1052" s="17">
        <v>0.180544675281198</v>
      </c>
      <c r="AZ1052" s="17">
        <v>0.19577466168480301</v>
      </c>
      <c r="BA1052" s="17"/>
      <c r="BB1052" s="17">
        <v>0.10505355166003399</v>
      </c>
      <c r="BC1052" s="17">
        <v>0.21325051636697601</v>
      </c>
      <c r="BD1052" s="17"/>
      <c r="BE1052" s="17">
        <v>6.0977321904062701E-2</v>
      </c>
      <c r="BF1052" s="17">
        <v>0.20695057203817999</v>
      </c>
      <c r="BG1052" s="17"/>
      <c r="BH1052" s="17">
        <v>0.181087239089432</v>
      </c>
      <c r="BI1052" s="17">
        <v>0.19372318415682299</v>
      </c>
      <c r="BJ1052" s="17"/>
      <c r="BK1052" s="17">
        <v>0.13162108040131401</v>
      </c>
      <c r="BL1052" s="17">
        <v>0.19937672572381299</v>
      </c>
      <c r="BM1052" s="17"/>
      <c r="BN1052" s="17">
        <v>8.6832217151432606E-2</v>
      </c>
      <c r="BO1052" s="17">
        <v>0.195973923900752</v>
      </c>
      <c r="BP1052" s="17"/>
      <c r="BQ1052" s="17">
        <v>4.4501500472598599E-2</v>
      </c>
      <c r="BR1052" s="17">
        <v>0.202855995965564</v>
      </c>
      <c r="BS1052" s="17"/>
      <c r="BT1052" s="17">
        <v>0.26096640082428502</v>
      </c>
      <c r="BU1052" s="17">
        <v>0.182270156772323</v>
      </c>
      <c r="BV1052" s="17"/>
      <c r="BW1052" s="17">
        <v>0.18162963127774401</v>
      </c>
      <c r="BX1052" s="17">
        <v>0.29277095256329599</v>
      </c>
      <c r="BY1052" s="17"/>
      <c r="BZ1052" s="17">
        <v>0.18162963127774401</v>
      </c>
      <c r="CA1052" s="17">
        <v>0.29277095256329599</v>
      </c>
    </row>
    <row r="1053" spans="2:79" x14ac:dyDescent="0.25">
      <c r="B1053" t="s">
        <v>490</v>
      </c>
      <c r="C1053" s="17">
        <v>6.2886850431191396E-2</v>
      </c>
      <c r="D1053" s="17">
        <v>1.9893632202196102E-2</v>
      </c>
      <c r="E1053" s="17">
        <v>1.78732449746648E-2</v>
      </c>
      <c r="F1053" s="17">
        <v>4.54630290918192E-2</v>
      </c>
      <c r="G1053" s="17">
        <v>2.7196358148716699E-3</v>
      </c>
      <c r="H1053" s="17">
        <v>0.118504303108303</v>
      </c>
      <c r="I1053" s="17">
        <v>9.9145062642313403E-2</v>
      </c>
      <c r="J1053" s="17">
        <v>0.14526447389004499</v>
      </c>
      <c r="K1053" s="17">
        <v>5.9228785450671896E-3</v>
      </c>
      <c r="L1053" s="17">
        <v>8.1283072917889304E-2</v>
      </c>
      <c r="M1053" s="17"/>
      <c r="N1053" s="17">
        <v>6.4840031984819593E-2</v>
      </c>
      <c r="O1053" s="17">
        <v>5.0801369228075197E-2</v>
      </c>
      <c r="P1053" s="17">
        <v>5.9451162047203299E-2</v>
      </c>
      <c r="Q1053" s="17">
        <v>5.8209756730095603E-2</v>
      </c>
      <c r="R1053" s="17"/>
      <c r="S1053" s="17">
        <v>1.16047746595263E-2</v>
      </c>
      <c r="T1053" s="17">
        <v>1.6135308185884299E-2</v>
      </c>
      <c r="U1053" s="17">
        <v>3.5472897389603797E-2</v>
      </c>
      <c r="V1053" s="17">
        <v>0.13191173094970199</v>
      </c>
      <c r="W1053" s="17">
        <v>0.18864791035508499</v>
      </c>
      <c r="X1053" s="17">
        <v>9.0623560231447905E-3</v>
      </c>
      <c r="Y1053" s="17">
        <v>1.1319042325475699E-3</v>
      </c>
      <c r="Z1053" s="17"/>
      <c r="AA1053" s="17">
        <v>6.1685543202624003E-2</v>
      </c>
      <c r="AB1053" s="17">
        <v>7.5667549601218104E-2</v>
      </c>
      <c r="AC1053" s="17"/>
      <c r="AD1053" s="17">
        <v>7.7589769989397595E-2</v>
      </c>
      <c r="AE1053" s="17">
        <v>4.4763236972106104E-3</v>
      </c>
      <c r="AF1053" s="17">
        <v>0.13032011840858301</v>
      </c>
      <c r="AG1053" s="17"/>
      <c r="AH1053" s="17">
        <v>4.8030581500525103E-2</v>
      </c>
      <c r="AI1053" s="17">
        <v>6.8449302059594902E-2</v>
      </c>
      <c r="AJ1053" s="17"/>
      <c r="AK1053" s="17">
        <v>2.6678018018145299E-2</v>
      </c>
      <c r="AL1053" s="17">
        <v>7.9730634552915694E-2</v>
      </c>
      <c r="AM1053" s="17"/>
      <c r="AN1053" s="17">
        <v>6.29252855229991E-2</v>
      </c>
      <c r="AO1053" s="17">
        <v>5.8209756730095603E-2</v>
      </c>
      <c r="AP1053" s="17"/>
      <c r="AQ1053" s="17">
        <v>1.7275329282951401E-2</v>
      </c>
      <c r="AR1053" s="17">
        <v>9.2167884249354598E-2</v>
      </c>
      <c r="AS1053" s="17"/>
      <c r="AT1053" s="17">
        <v>5.5102685900142903E-2</v>
      </c>
      <c r="AU1053" s="17">
        <v>6.6417516333181603E-2</v>
      </c>
      <c r="AV1053" s="17">
        <v>7.3885831272782601E-2</v>
      </c>
      <c r="AW1053" s="17">
        <v>1.2118744035484999E-3</v>
      </c>
      <c r="AX1053" s="17"/>
      <c r="AY1053" s="17">
        <v>9.0548738991407304E-3</v>
      </c>
      <c r="AZ1053" s="17">
        <v>8.0140151682897606E-2</v>
      </c>
      <c r="BA1053" s="17"/>
      <c r="BB1053" s="17">
        <v>0.11523664229767799</v>
      </c>
      <c r="BC1053" s="17">
        <v>5.0150578403511697E-2</v>
      </c>
      <c r="BD1053" s="17"/>
      <c r="BE1053" s="17">
        <v>0.10417192145760799</v>
      </c>
      <c r="BF1053" s="17">
        <v>5.8203363694671002E-2</v>
      </c>
      <c r="BG1053" s="17"/>
      <c r="BH1053" s="17">
        <v>6.6448777343496002E-4</v>
      </c>
      <c r="BI1053" s="17">
        <v>7.2199808761445897E-2</v>
      </c>
      <c r="BJ1053" s="17"/>
      <c r="BK1053" s="17">
        <v>3.7161335491755899E-3</v>
      </c>
      <c r="BL1053" s="17">
        <v>7.0030133182127793E-2</v>
      </c>
      <c r="BM1053" s="17"/>
      <c r="BN1053" s="17">
        <v>5.9138188222781498E-4</v>
      </c>
      <c r="BO1053" s="17">
        <v>6.5192773700404896E-2</v>
      </c>
      <c r="BP1053" s="17"/>
      <c r="BQ1053" s="17">
        <v>9.3508201286594105E-3</v>
      </c>
      <c r="BR1053" s="17">
        <v>6.6796703898870699E-2</v>
      </c>
      <c r="BS1053" s="17"/>
      <c r="BT1053" s="17">
        <v>5.5086195763934002E-3</v>
      </c>
      <c r="BU1053" s="17">
        <v>7.1056100021474999E-2</v>
      </c>
      <c r="BV1053" s="17"/>
      <c r="BW1053" s="17">
        <v>6.1750524867141603E-2</v>
      </c>
      <c r="BX1053" s="17">
        <v>7.3837666131527896E-2</v>
      </c>
      <c r="BY1053" s="17"/>
      <c r="BZ1053" s="17">
        <v>6.1750524867141603E-2</v>
      </c>
      <c r="CA1053" s="17">
        <v>7.3837666131527896E-2</v>
      </c>
    </row>
    <row r="1054" spans="2:79" x14ac:dyDescent="0.25">
      <c r="B1054" t="s">
        <v>491</v>
      </c>
      <c r="C1054" s="17">
        <v>2.7015406918157101E-2</v>
      </c>
      <c r="D1054" s="17">
        <v>1.21151082036893E-3</v>
      </c>
      <c r="E1054" s="17">
        <v>1.4631263927276299E-2</v>
      </c>
      <c r="F1054" s="17">
        <v>1.5010585695043199E-4</v>
      </c>
      <c r="G1054" s="17">
        <v>0</v>
      </c>
      <c r="H1054" s="17">
        <v>1.2645189659228701E-2</v>
      </c>
      <c r="I1054" s="17">
        <v>0.110776315720392</v>
      </c>
      <c r="J1054" s="17">
        <v>1.8259501895086499E-4</v>
      </c>
      <c r="K1054" s="17">
        <v>5.58801799638943E-4</v>
      </c>
      <c r="L1054" s="17">
        <v>2.6832420700710801E-2</v>
      </c>
      <c r="M1054" s="17"/>
      <c r="N1054" s="17">
        <v>2.6783305035802601E-2</v>
      </c>
      <c r="O1054" s="17">
        <v>3.5793546557845897E-2</v>
      </c>
      <c r="P1054" s="17">
        <v>2.4995302226069002E-3</v>
      </c>
      <c r="Q1054" s="17">
        <v>1.48312149823833E-2</v>
      </c>
      <c r="R1054" s="17"/>
      <c r="S1054" s="17">
        <v>5.9354253514910901E-2</v>
      </c>
      <c r="T1054" s="17">
        <v>4.37488976532645E-2</v>
      </c>
      <c r="U1054" s="17">
        <v>6.9831011220186702E-5</v>
      </c>
      <c r="V1054" s="17">
        <v>1.8102064678779499E-2</v>
      </c>
      <c r="W1054" s="17">
        <v>3.8592254428207001E-4</v>
      </c>
      <c r="X1054" s="17">
        <v>3.4423794560351099E-2</v>
      </c>
      <c r="Y1054" s="17">
        <v>6.0706475875896204E-3</v>
      </c>
      <c r="Z1054" s="17"/>
      <c r="AA1054" s="17">
        <v>2.3260515184428902E-2</v>
      </c>
      <c r="AB1054" s="17">
        <v>6.6963673709186003E-2</v>
      </c>
      <c r="AC1054" s="17"/>
      <c r="AD1054" s="17">
        <v>3.68992538924846E-2</v>
      </c>
      <c r="AE1054" s="17">
        <v>2.6196081647677399E-4</v>
      </c>
      <c r="AF1054" s="17">
        <v>4.5556331259759997E-2</v>
      </c>
      <c r="AG1054" s="17"/>
      <c r="AH1054" s="17">
        <v>2.2004575016054198E-3</v>
      </c>
      <c r="AI1054" s="17">
        <v>3.6306565851469401E-2</v>
      </c>
      <c r="AJ1054" s="17"/>
      <c r="AK1054" s="17">
        <v>2.7064289770364999E-2</v>
      </c>
      <c r="AL1054" s="17">
        <v>2.6992667377692198E-2</v>
      </c>
      <c r="AM1054" s="17"/>
      <c r="AN1054" s="17">
        <v>2.7115533314073698E-2</v>
      </c>
      <c r="AO1054" s="17">
        <v>1.48312149823833E-2</v>
      </c>
      <c r="AP1054" s="17"/>
      <c r="AQ1054" s="17">
        <v>3.00840369897688E-2</v>
      </c>
      <c r="AR1054" s="17">
        <v>2.5045451550734399E-2</v>
      </c>
      <c r="AS1054" s="17"/>
      <c r="AT1054" s="17">
        <v>6.2469190672839403E-2</v>
      </c>
      <c r="AU1054" s="17">
        <v>4.3481460687536201E-2</v>
      </c>
      <c r="AV1054" s="17">
        <v>5.7657897107904902E-3</v>
      </c>
      <c r="AW1054" s="17">
        <v>4.33959417355387E-4</v>
      </c>
      <c r="AX1054" s="17"/>
      <c r="AY1054" s="17">
        <v>2.9370045097368E-2</v>
      </c>
      <c r="AZ1054" s="17">
        <v>2.6260738699342898E-2</v>
      </c>
      <c r="BA1054" s="17"/>
      <c r="BB1054" s="17">
        <v>3.94341827359381E-2</v>
      </c>
      <c r="BC1054" s="17">
        <v>2.3994021322786999E-2</v>
      </c>
      <c r="BD1054" s="17"/>
      <c r="BE1054" s="17">
        <v>5.0264650194543202E-2</v>
      </c>
      <c r="BF1054" s="17">
        <v>2.4377951784571E-2</v>
      </c>
      <c r="BG1054" s="17"/>
      <c r="BH1054" s="17">
        <v>1.76062725849555E-2</v>
      </c>
      <c r="BI1054" s="17">
        <v>2.8423692817727501E-2</v>
      </c>
      <c r="BJ1054" s="17"/>
      <c r="BK1054" s="17">
        <v>8.0191424896135506E-5</v>
      </c>
      <c r="BL1054" s="17">
        <v>3.0267114356642599E-2</v>
      </c>
      <c r="BM1054" s="17"/>
      <c r="BN1054" s="17">
        <v>1.34986582772251E-4</v>
      </c>
      <c r="BO1054" s="17">
        <v>2.8010410056931001E-2</v>
      </c>
      <c r="BP1054" s="17"/>
      <c r="BQ1054" s="17">
        <v>3.3647565769029303E-2</v>
      </c>
      <c r="BR1054" s="17">
        <v>2.6531045841425301E-2</v>
      </c>
      <c r="BS1054" s="17"/>
      <c r="BT1054" s="17">
        <v>0</v>
      </c>
      <c r="BU1054" s="17">
        <v>3.0861736765028801E-2</v>
      </c>
      <c r="BV1054" s="17"/>
      <c r="BW1054" s="17">
        <v>2.33348675200293E-2</v>
      </c>
      <c r="BX1054" s="17">
        <v>6.2484914867167299E-2</v>
      </c>
      <c r="BY1054" s="17"/>
      <c r="BZ1054" s="17">
        <v>2.33348675200293E-2</v>
      </c>
      <c r="CA1054" s="17">
        <v>6.2484914867167299E-2</v>
      </c>
    </row>
    <row r="1055" spans="2:79" x14ac:dyDescent="0.25">
      <c r="B1055" t="s">
        <v>75</v>
      </c>
      <c r="C1055" s="17">
        <v>6.5913577747650706E-2</v>
      </c>
      <c r="D1055" s="17">
        <v>1.55978971079942E-3</v>
      </c>
      <c r="E1055" s="17">
        <v>9.6756723420066401E-2</v>
      </c>
      <c r="F1055" s="17">
        <v>5.2064220819101503E-2</v>
      </c>
      <c r="G1055" s="17">
        <v>2.5106786777839901E-3</v>
      </c>
      <c r="H1055" s="17">
        <v>4.0691765918180102E-4</v>
      </c>
      <c r="I1055" s="17">
        <v>0.12964767899931201</v>
      </c>
      <c r="J1055" s="17">
        <v>7.0482961779476994E-2</v>
      </c>
      <c r="K1055" s="17">
        <v>7.9621375227273798E-3</v>
      </c>
      <c r="L1055" s="17">
        <v>8.7697736018860398E-2</v>
      </c>
      <c r="M1055" s="17"/>
      <c r="N1055" s="17">
        <v>6.8090344917705395E-2</v>
      </c>
      <c r="O1055" s="17">
        <v>6.3068475262319096E-2</v>
      </c>
      <c r="P1055" s="17">
        <v>3.3433197502775597E-2</v>
      </c>
      <c r="Q1055" s="17">
        <v>1.31066682082335E-2</v>
      </c>
      <c r="R1055" s="17"/>
      <c r="S1055" s="17">
        <v>0.11061805563024101</v>
      </c>
      <c r="T1055" s="17">
        <v>2.4633419617536298E-3</v>
      </c>
      <c r="U1055" s="17">
        <v>2.90026206355966E-5</v>
      </c>
      <c r="V1055" s="17">
        <v>7.4913196490685105E-2</v>
      </c>
      <c r="W1055" s="17">
        <v>2.2199512008418201E-2</v>
      </c>
      <c r="X1055" s="17">
        <v>3.7904401181973697E-2</v>
      </c>
      <c r="Y1055" s="17">
        <v>1.09972623452052E-2</v>
      </c>
      <c r="Z1055" s="17"/>
      <c r="AA1055" s="17">
        <v>6.4941935118763103E-2</v>
      </c>
      <c r="AB1055" s="17">
        <v>7.6250876854220495E-2</v>
      </c>
      <c r="AC1055" s="17"/>
      <c r="AD1055" s="17">
        <v>3.0960514305563E-2</v>
      </c>
      <c r="AE1055" s="17">
        <v>0.117199481640096</v>
      </c>
      <c r="AF1055" s="17">
        <v>0.130825309390488</v>
      </c>
      <c r="AG1055" s="17"/>
      <c r="AH1055" s="17">
        <v>1.4392300308140699E-3</v>
      </c>
      <c r="AI1055" s="17">
        <v>9.0053921606631102E-2</v>
      </c>
      <c r="AJ1055" s="17"/>
      <c r="AK1055" s="17">
        <v>4.9976425335349399E-2</v>
      </c>
      <c r="AL1055" s="17">
        <v>7.3327292492318896E-2</v>
      </c>
      <c r="AM1055" s="17"/>
      <c r="AN1055" s="17">
        <v>6.63475306564313E-2</v>
      </c>
      <c r="AO1055" s="17">
        <v>1.31066682082335E-2</v>
      </c>
      <c r="AP1055" s="17"/>
      <c r="AQ1055" s="17">
        <v>7.0959189627567698E-2</v>
      </c>
      <c r="AR1055" s="17">
        <v>6.2674467795386393E-2</v>
      </c>
      <c r="AS1055" s="17"/>
      <c r="AT1055" s="17">
        <v>0.21109900497276901</v>
      </c>
      <c r="AU1055" s="17">
        <v>6.2428351877752301E-2</v>
      </c>
      <c r="AV1055" s="17">
        <v>4.9442479701450902E-2</v>
      </c>
      <c r="AW1055" s="17">
        <v>0</v>
      </c>
      <c r="AX1055" s="17"/>
      <c r="AY1055" s="17">
        <v>9.4014144790680404E-2</v>
      </c>
      <c r="AZ1055" s="17">
        <v>5.69072662619763E-2</v>
      </c>
      <c r="BA1055" s="17"/>
      <c r="BB1055" s="17">
        <v>7.8589094487757694E-2</v>
      </c>
      <c r="BC1055" s="17">
        <v>6.2829729206186596E-2</v>
      </c>
      <c r="BD1055" s="17"/>
      <c r="BE1055" s="17">
        <v>0.151035848033409</v>
      </c>
      <c r="BF1055" s="17">
        <v>5.62570841543426E-2</v>
      </c>
      <c r="BG1055" s="17"/>
      <c r="BH1055" s="17">
        <v>0.10230055481734</v>
      </c>
      <c r="BI1055" s="17">
        <v>6.0467458591458398E-2</v>
      </c>
      <c r="BJ1055" s="17"/>
      <c r="BK1055" s="17">
        <v>0.23220810892150701</v>
      </c>
      <c r="BL1055" s="17">
        <v>4.5837957259937598E-2</v>
      </c>
      <c r="BM1055" s="17"/>
      <c r="BN1055" s="17">
        <v>0.16944950546812201</v>
      </c>
      <c r="BO1055" s="17">
        <v>6.2081101477846401E-2</v>
      </c>
      <c r="BP1055" s="17"/>
      <c r="BQ1055" s="17">
        <v>2.5625676793219299E-2</v>
      </c>
      <c r="BR1055" s="17">
        <v>6.8855891332764402E-2</v>
      </c>
      <c r="BS1055" s="17"/>
      <c r="BT1055" s="17">
        <v>2.33684071543076E-3</v>
      </c>
      <c r="BU1055" s="17">
        <v>7.4965342244648903E-2</v>
      </c>
      <c r="BV1055" s="17"/>
      <c r="BW1055" s="17">
        <v>6.5404134449420906E-2</v>
      </c>
      <c r="BX1055" s="17">
        <v>7.0823103543060595E-2</v>
      </c>
      <c r="BY1055" s="17"/>
      <c r="BZ1055" s="17">
        <v>6.5404134449420906E-2</v>
      </c>
      <c r="CA1055" s="17">
        <v>7.0823103543060595E-2</v>
      </c>
    </row>
    <row r="1056" spans="2:79" x14ac:dyDescent="0.25">
      <c r="C1056" s="17"/>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c r="AD1056" s="17"/>
      <c r="AE1056" s="17"/>
      <c r="AF1056" s="17"/>
      <c r="AG1056" s="17"/>
      <c r="AH1056" s="17"/>
      <c r="AI1056" s="17"/>
      <c r="AJ1056" s="17"/>
      <c r="AK1056" s="17"/>
      <c r="AL1056" s="17"/>
      <c r="AM1056" s="17"/>
      <c r="AN1056" s="17"/>
      <c r="AO1056" s="17"/>
      <c r="AP1056" s="17"/>
      <c r="AQ1056" s="17"/>
      <c r="AR1056" s="17"/>
      <c r="AS1056" s="17"/>
      <c r="AT1056" s="17"/>
      <c r="AU1056" s="17"/>
      <c r="AV1056" s="17"/>
      <c r="AW1056" s="17"/>
      <c r="AX1056" s="17"/>
      <c r="AY1056" s="17"/>
      <c r="AZ1056" s="17"/>
      <c r="BA1056" s="17"/>
      <c r="BB1056" s="17"/>
      <c r="BC1056" s="17"/>
      <c r="BD1056" s="17"/>
      <c r="BE1056" s="17"/>
      <c r="BF1056" s="17"/>
      <c r="BG1056" s="17"/>
      <c r="BH1056" s="17"/>
      <c r="BI1056" s="17"/>
      <c r="BJ1056" s="17"/>
      <c r="BK1056" s="17"/>
      <c r="BL1056" s="17"/>
      <c r="BM1056" s="17"/>
      <c r="BN1056" s="17"/>
      <c r="BO1056" s="17"/>
      <c r="BP1056" s="17"/>
      <c r="BQ1056" s="17"/>
      <c r="BR1056" s="17"/>
      <c r="BS1056" s="17"/>
      <c r="BT1056" s="17"/>
      <c r="BU1056" s="17"/>
      <c r="BV1056" s="17"/>
      <c r="BW1056" s="17"/>
      <c r="BX1056" s="17"/>
      <c r="BY1056" s="17"/>
      <c r="BZ1056" s="17"/>
      <c r="CA1056" s="17"/>
    </row>
    <row r="1057" spans="2:79" x14ac:dyDescent="0.25">
      <c r="B1057" s="6" t="s">
        <v>497</v>
      </c>
      <c r="C1057" s="17"/>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c r="AD1057" s="17"/>
      <c r="AE1057" s="17"/>
      <c r="AF1057" s="17"/>
      <c r="AG1057" s="17"/>
      <c r="AH1057" s="17"/>
      <c r="AI1057" s="17"/>
      <c r="AJ1057" s="17"/>
      <c r="AK1057" s="17"/>
      <c r="AL1057" s="17"/>
      <c r="AM1057" s="17"/>
      <c r="AN1057" s="17"/>
      <c r="AO1057" s="17"/>
      <c r="AP1057" s="17"/>
      <c r="AQ1057" s="17"/>
      <c r="AR1057" s="17"/>
      <c r="AS1057" s="17"/>
      <c r="AT1057" s="17"/>
      <c r="AU1057" s="17"/>
      <c r="AV1057" s="17"/>
      <c r="AW1057" s="17"/>
      <c r="AX1057" s="17"/>
      <c r="AY1057" s="17"/>
      <c r="AZ1057" s="17"/>
      <c r="BA1057" s="17"/>
      <c r="BB1057" s="17"/>
      <c r="BC1057" s="17"/>
      <c r="BD1057" s="17"/>
      <c r="BE1057" s="17"/>
      <c r="BF1057" s="17"/>
      <c r="BG1057" s="17"/>
      <c r="BH1057" s="17"/>
      <c r="BI1057" s="17"/>
      <c r="BJ1057" s="17"/>
      <c r="BK1057" s="17"/>
      <c r="BL1057" s="17"/>
      <c r="BM1057" s="17"/>
      <c r="BN1057" s="17"/>
      <c r="BO1057" s="17"/>
      <c r="BP1057" s="17"/>
      <c r="BQ1057" s="17"/>
      <c r="BR1057" s="17"/>
      <c r="BS1057" s="17"/>
      <c r="BT1057" s="17"/>
      <c r="BU1057" s="17"/>
      <c r="BV1057" s="17"/>
      <c r="BW1057" s="17"/>
      <c r="BX1057" s="17"/>
      <c r="BY1057" s="17"/>
      <c r="BZ1057" s="17"/>
      <c r="CA1057" s="17"/>
    </row>
    <row r="1058" spans="2:79" x14ac:dyDescent="0.25">
      <c r="B1058" s="24" t="s">
        <v>705</v>
      </c>
      <c r="C1058" s="17"/>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c r="AD1058" s="17"/>
      <c r="AE1058" s="17"/>
      <c r="AF1058" s="17"/>
      <c r="AG1058" s="17"/>
      <c r="AH1058" s="17"/>
      <c r="AI1058" s="17"/>
      <c r="AJ1058" s="17"/>
      <c r="AK1058" s="17"/>
      <c r="AL1058" s="17"/>
      <c r="AM1058" s="17"/>
      <c r="AN1058" s="17"/>
      <c r="AO1058" s="17"/>
      <c r="AP1058" s="17"/>
      <c r="AQ1058" s="17"/>
      <c r="AR1058" s="17"/>
      <c r="AS1058" s="17"/>
      <c r="AT1058" s="17"/>
      <c r="AU1058" s="17"/>
      <c r="AV1058" s="17"/>
      <c r="AW1058" s="17"/>
      <c r="AX1058" s="17"/>
      <c r="AY1058" s="17"/>
      <c r="AZ1058" s="17"/>
      <c r="BA1058" s="17"/>
      <c r="BB1058" s="17"/>
      <c r="BC1058" s="17"/>
      <c r="BD1058" s="17"/>
      <c r="BE1058" s="17"/>
      <c r="BF1058" s="17"/>
      <c r="BG1058" s="17"/>
      <c r="BH1058" s="17"/>
      <c r="BI1058" s="17"/>
      <c r="BJ1058" s="17"/>
      <c r="BK1058" s="17"/>
      <c r="BL1058" s="17"/>
      <c r="BM1058" s="17"/>
      <c r="BN1058" s="17"/>
      <c r="BO1058" s="17"/>
      <c r="BP1058" s="17"/>
      <c r="BQ1058" s="17"/>
      <c r="BR1058" s="17"/>
      <c r="BS1058" s="17"/>
      <c r="BT1058" s="17"/>
      <c r="BU1058" s="17"/>
      <c r="BV1058" s="17"/>
      <c r="BW1058" s="17"/>
      <c r="BX1058" s="17"/>
      <c r="BY1058" s="17"/>
      <c r="BZ1058" s="17"/>
      <c r="CA1058" s="17"/>
    </row>
    <row r="1059" spans="2:79" x14ac:dyDescent="0.25">
      <c r="B1059" t="s">
        <v>487</v>
      </c>
      <c r="C1059" s="17">
        <v>0.44758035618455899</v>
      </c>
      <c r="D1059" s="17">
        <v>0.53591826452561098</v>
      </c>
      <c r="E1059" s="17">
        <v>0.28874695961514901</v>
      </c>
      <c r="F1059" s="17">
        <v>0.35537499716940302</v>
      </c>
      <c r="G1059" s="17">
        <v>0.39319909059917002</v>
      </c>
      <c r="H1059" s="17">
        <v>0.59454403790402899</v>
      </c>
      <c r="I1059" s="17">
        <v>0.397003114955087</v>
      </c>
      <c r="J1059" s="17">
        <v>0.60062469344503999</v>
      </c>
      <c r="K1059" s="17">
        <v>0.36460022933945402</v>
      </c>
      <c r="L1059" s="17">
        <v>0.54881534994657399</v>
      </c>
      <c r="M1059" s="17"/>
      <c r="N1059" s="17">
        <v>0.46057975229272402</v>
      </c>
      <c r="O1059" s="17">
        <v>0.41580418596558599</v>
      </c>
      <c r="P1059" s="17">
        <v>0.246680936617934</v>
      </c>
      <c r="Q1059" s="17">
        <v>0.38255748997467898</v>
      </c>
      <c r="R1059" s="17"/>
      <c r="S1059" s="17">
        <v>0.42025251366044297</v>
      </c>
      <c r="T1059" s="17">
        <v>0.57887211510713799</v>
      </c>
      <c r="U1059" s="17">
        <v>0.62090628481297905</v>
      </c>
      <c r="V1059" s="17">
        <v>0.39645017243645803</v>
      </c>
      <c r="W1059" s="17">
        <v>0.25081016487341201</v>
      </c>
      <c r="X1059" s="17">
        <v>0.340536696142276</v>
      </c>
      <c r="Y1059" s="17">
        <v>0.77462219967996104</v>
      </c>
      <c r="Z1059" s="17"/>
      <c r="AA1059" s="17">
        <v>0.444039474876333</v>
      </c>
      <c r="AB1059" s="17">
        <v>0.48525176756129101</v>
      </c>
      <c r="AC1059" s="17"/>
      <c r="AD1059" s="17">
        <v>0.35824570184889498</v>
      </c>
      <c r="AE1059" s="17">
        <v>0.58830485195401805</v>
      </c>
      <c r="AF1059" s="17">
        <v>0.51721854032770798</v>
      </c>
      <c r="AG1059" s="17"/>
      <c r="AH1059" s="17">
        <v>0.37119620622134802</v>
      </c>
      <c r="AI1059" s="17">
        <v>0.47617994207856701</v>
      </c>
      <c r="AJ1059" s="17"/>
      <c r="AK1059" s="17">
        <v>0.55899381990581198</v>
      </c>
      <c r="AL1059" s="17">
        <v>0.395752550477733</v>
      </c>
      <c r="AM1059" s="17"/>
      <c r="AN1059" s="17">
        <v>0.44811469652325903</v>
      </c>
      <c r="AO1059" s="17">
        <v>0.38255748997467898</v>
      </c>
      <c r="AP1059" s="17"/>
      <c r="AQ1059" s="17">
        <v>0.50449168434851899</v>
      </c>
      <c r="AR1059" s="17">
        <v>0.41104523342052002</v>
      </c>
      <c r="AS1059" s="17"/>
      <c r="AT1059" s="17">
        <v>0.61193838239411802</v>
      </c>
      <c r="AU1059" s="17">
        <v>0.35790837831245098</v>
      </c>
      <c r="AV1059" s="17">
        <v>0.466167860921674</v>
      </c>
      <c r="AW1059" s="17">
        <v>0.65071771402082501</v>
      </c>
      <c r="AX1059" s="17"/>
      <c r="AY1059" s="17">
        <v>0.413162485289781</v>
      </c>
      <c r="AZ1059" s="17">
        <v>0.45861138148299602</v>
      </c>
      <c r="BA1059" s="17"/>
      <c r="BB1059" s="17">
        <v>0.479188205790882</v>
      </c>
      <c r="BC1059" s="17">
        <v>0.43989042741038498</v>
      </c>
      <c r="BD1059" s="17"/>
      <c r="BE1059" s="17">
        <v>0.46658705123752098</v>
      </c>
      <c r="BF1059" s="17">
        <v>0.44542418684846402</v>
      </c>
      <c r="BG1059" s="17"/>
      <c r="BH1059" s="17">
        <v>0.41082774066719202</v>
      </c>
      <c r="BI1059" s="17">
        <v>0.45308120125410001</v>
      </c>
      <c r="BJ1059" s="17"/>
      <c r="BK1059" s="17">
        <v>0.38139408234204097</v>
      </c>
      <c r="BL1059" s="17">
        <v>0.45557057995066103</v>
      </c>
      <c r="BM1059" s="17"/>
      <c r="BN1059" s="17">
        <v>0.67249302435772296</v>
      </c>
      <c r="BO1059" s="17">
        <v>0.43925500978037002</v>
      </c>
      <c r="BP1059" s="17"/>
      <c r="BQ1059" s="17">
        <v>0.55716491774160304</v>
      </c>
      <c r="BR1059" s="17">
        <v>0.43957715580554901</v>
      </c>
      <c r="BS1059" s="17"/>
      <c r="BT1059" s="17">
        <v>0.49106454199903599</v>
      </c>
      <c r="BU1059" s="17">
        <v>0.44138927706175202</v>
      </c>
      <c r="BV1059" s="17"/>
      <c r="BW1059" s="17">
        <v>0.44456430682125098</v>
      </c>
      <c r="BX1059" s="17">
        <v>0.47664614662844901</v>
      </c>
      <c r="BY1059" s="17"/>
      <c r="BZ1059" s="17">
        <v>0.44456430682125098</v>
      </c>
      <c r="CA1059" s="17">
        <v>0.47664614662844901</v>
      </c>
    </row>
    <row r="1060" spans="2:79" x14ac:dyDescent="0.25">
      <c r="B1060" t="s">
        <v>488</v>
      </c>
      <c r="C1060" s="17">
        <v>0.297993117758306</v>
      </c>
      <c r="D1060" s="17">
        <v>0.249916676479922</v>
      </c>
      <c r="E1060" s="17">
        <v>0.34709865900510001</v>
      </c>
      <c r="F1060" s="17">
        <v>0.36283428339809998</v>
      </c>
      <c r="G1060" s="17">
        <v>0.20077341217828501</v>
      </c>
      <c r="H1060" s="17">
        <v>0.370798458766187</v>
      </c>
      <c r="I1060" s="17">
        <v>0.40315559840270498</v>
      </c>
      <c r="J1060" s="17">
        <v>5.1101011448351698E-2</v>
      </c>
      <c r="K1060" s="17">
        <v>0.26596217681176998</v>
      </c>
      <c r="L1060" s="17">
        <v>0.25557748669249097</v>
      </c>
      <c r="M1060" s="17"/>
      <c r="N1060" s="17">
        <v>0.287423499835887</v>
      </c>
      <c r="O1060" s="17">
        <v>0.32056659730443798</v>
      </c>
      <c r="P1060" s="17">
        <v>0.46063509475086101</v>
      </c>
      <c r="Q1060" s="17">
        <v>0.40287457331284598</v>
      </c>
      <c r="R1060" s="17"/>
      <c r="S1060" s="17">
        <v>0.34098543444186902</v>
      </c>
      <c r="T1060" s="17">
        <v>0.32579823354297099</v>
      </c>
      <c r="U1060" s="17">
        <v>0.19097045522508599</v>
      </c>
      <c r="V1060" s="17">
        <v>0.37091781618809</v>
      </c>
      <c r="W1060" s="17">
        <v>0.29045418877497098</v>
      </c>
      <c r="X1060" s="17">
        <v>0.22555383399750301</v>
      </c>
      <c r="Y1060" s="17">
        <v>0.187127744933104</v>
      </c>
      <c r="Z1060" s="17"/>
      <c r="AA1060" s="17">
        <v>0.30131530907593101</v>
      </c>
      <c r="AB1060" s="17">
        <v>0.26264834765609202</v>
      </c>
      <c r="AC1060" s="17"/>
      <c r="AD1060" s="17">
        <v>0.35565824154519998</v>
      </c>
      <c r="AE1060" s="17">
        <v>0.20845383188552699</v>
      </c>
      <c r="AF1060" s="17">
        <v>0.30152039619201898</v>
      </c>
      <c r="AG1060" s="17"/>
      <c r="AH1060" s="17">
        <v>0.418885223594611</v>
      </c>
      <c r="AI1060" s="17">
        <v>0.25272896064667699</v>
      </c>
      <c r="AJ1060" s="17"/>
      <c r="AK1060" s="17">
        <v>0.24273521080908</v>
      </c>
      <c r="AL1060" s="17">
        <v>0.32369823426285599</v>
      </c>
      <c r="AM1060" s="17"/>
      <c r="AN1060" s="17">
        <v>0.29713123030622801</v>
      </c>
      <c r="AO1060" s="17">
        <v>0.40287457331284598</v>
      </c>
      <c r="AP1060" s="17"/>
      <c r="AQ1060" s="17">
        <v>0.211044841081897</v>
      </c>
      <c r="AR1060" s="17">
        <v>0.35381093233016497</v>
      </c>
      <c r="AS1060" s="17"/>
      <c r="AT1060" s="17">
        <v>0.232887199237549</v>
      </c>
      <c r="AU1060" s="17">
        <v>0.33196498653454998</v>
      </c>
      <c r="AV1060" s="17">
        <v>0.27812610509633401</v>
      </c>
      <c r="AW1060" s="17">
        <v>0.28448211686543101</v>
      </c>
      <c r="AX1060" s="17"/>
      <c r="AY1060" s="17">
        <v>0.27140541919719802</v>
      </c>
      <c r="AZ1060" s="17">
        <v>0.30651455060205801</v>
      </c>
      <c r="BA1060" s="17"/>
      <c r="BB1060" s="17">
        <v>0.291953452691396</v>
      </c>
      <c r="BC1060" s="17">
        <v>0.29946251839020099</v>
      </c>
      <c r="BD1060" s="17"/>
      <c r="BE1060" s="17">
        <v>7.8432092431120495E-2</v>
      </c>
      <c r="BF1060" s="17">
        <v>0.32290069631905799</v>
      </c>
      <c r="BG1060" s="17"/>
      <c r="BH1060" s="17">
        <v>0.31794222395391603</v>
      </c>
      <c r="BI1060" s="17">
        <v>0.29500729101065498</v>
      </c>
      <c r="BJ1060" s="17"/>
      <c r="BK1060" s="17">
        <v>0.14668379787643099</v>
      </c>
      <c r="BL1060" s="17">
        <v>0.31625967445599201</v>
      </c>
      <c r="BM1060" s="17"/>
      <c r="BN1060" s="17">
        <v>0.268690573774505</v>
      </c>
      <c r="BO1060" s="17">
        <v>0.29907777800074797</v>
      </c>
      <c r="BP1060" s="17"/>
      <c r="BQ1060" s="17">
        <v>7.9514538465287402E-2</v>
      </c>
      <c r="BR1060" s="17">
        <v>0.31394908658967502</v>
      </c>
      <c r="BS1060" s="17"/>
      <c r="BT1060" s="17">
        <v>0.16214703476862299</v>
      </c>
      <c r="BU1060" s="17">
        <v>0.317334260579761</v>
      </c>
      <c r="BV1060" s="17"/>
      <c r="BW1060" s="17">
        <v>0.30044614578829698</v>
      </c>
      <c r="BX1060" s="17">
        <v>0.27435318681416199</v>
      </c>
      <c r="BY1060" s="17"/>
      <c r="BZ1060" s="17">
        <v>0.30044614578829698</v>
      </c>
      <c r="CA1060" s="17">
        <v>0.27435318681416199</v>
      </c>
    </row>
    <row r="1061" spans="2:79" x14ac:dyDescent="0.25">
      <c r="B1061" t="s">
        <v>489</v>
      </c>
      <c r="C1061" s="17">
        <v>0.10407960270021301</v>
      </c>
      <c r="D1061" s="17">
        <v>4.4237992133352E-2</v>
      </c>
      <c r="E1061" s="17">
        <v>0.32266067399503001</v>
      </c>
      <c r="F1061" s="17">
        <v>0.117122693061291</v>
      </c>
      <c r="G1061" s="17">
        <v>8.4287032759071595E-2</v>
      </c>
      <c r="H1061" s="17">
        <v>3.0917614871944599E-2</v>
      </c>
      <c r="I1061" s="17">
        <v>4.9503853583717901E-2</v>
      </c>
      <c r="J1061" s="17">
        <v>2.87340944436618E-2</v>
      </c>
      <c r="K1061" s="17">
        <v>0.35238933716287602</v>
      </c>
      <c r="L1061" s="17">
        <v>2.2288487687465299E-2</v>
      </c>
      <c r="M1061" s="17"/>
      <c r="N1061" s="17">
        <v>9.5419474820600897E-2</v>
      </c>
      <c r="O1061" s="17">
        <v>0.142548050424713</v>
      </c>
      <c r="P1061" s="17">
        <v>0.169629733800819</v>
      </c>
      <c r="Q1061" s="17">
        <v>0.15498538910220899</v>
      </c>
      <c r="R1061" s="17"/>
      <c r="S1061" s="17">
        <v>0.133970555876368</v>
      </c>
      <c r="T1061" s="17">
        <v>4.9753183353327297E-2</v>
      </c>
      <c r="U1061" s="17">
        <v>0.1770388958936</v>
      </c>
      <c r="V1061" s="17">
        <v>6.4645132682790707E-2</v>
      </c>
      <c r="W1061" s="17">
        <v>0.26798344816967801</v>
      </c>
      <c r="X1061" s="17">
        <v>9.8424642540959603E-2</v>
      </c>
      <c r="Y1061" s="17">
        <v>1.5796298325408499E-2</v>
      </c>
      <c r="Z1061" s="17"/>
      <c r="AA1061" s="17">
        <v>0.113081643978046</v>
      </c>
      <c r="AB1061" s="17">
        <v>8.3069487510951199E-3</v>
      </c>
      <c r="AC1061" s="17"/>
      <c r="AD1061" s="17">
        <v>0.123688585791688</v>
      </c>
      <c r="AE1061" s="17">
        <v>0.11913319163228001</v>
      </c>
      <c r="AF1061" s="17">
        <v>1.4127565529136001E-2</v>
      </c>
      <c r="AG1061" s="17"/>
      <c r="AH1061" s="17">
        <v>8.4480355199519894E-2</v>
      </c>
      <c r="AI1061" s="17">
        <v>0.111417909961915</v>
      </c>
      <c r="AJ1061" s="17"/>
      <c r="AK1061" s="17">
        <v>8.8371655661807297E-2</v>
      </c>
      <c r="AL1061" s="17">
        <v>0.11138669467965601</v>
      </c>
      <c r="AM1061" s="17"/>
      <c r="AN1061" s="17">
        <v>0.103661272707498</v>
      </c>
      <c r="AO1061" s="17">
        <v>0.15498538910220899</v>
      </c>
      <c r="AP1061" s="17"/>
      <c r="AQ1061" s="17">
        <v>0.150425958518104</v>
      </c>
      <c r="AR1061" s="17">
        <v>7.4326830201313795E-2</v>
      </c>
      <c r="AS1061" s="17"/>
      <c r="AT1061" s="17">
        <v>6.7361625630938698E-2</v>
      </c>
      <c r="AU1061" s="17">
        <v>7.2008727716744797E-2</v>
      </c>
      <c r="AV1061" s="17">
        <v>0.158357594919835</v>
      </c>
      <c r="AW1061" s="17">
        <v>5.9240817356334102E-2</v>
      </c>
      <c r="AX1061" s="17"/>
      <c r="AY1061" s="17">
        <v>0.14922961781083699</v>
      </c>
      <c r="AZ1061" s="17">
        <v>8.9608894723162899E-2</v>
      </c>
      <c r="BA1061" s="17"/>
      <c r="BB1061" s="17">
        <v>0.161842541720114</v>
      </c>
      <c r="BC1061" s="17">
        <v>9.0026356674859906E-2</v>
      </c>
      <c r="BD1061" s="17"/>
      <c r="BE1061" s="17">
        <v>0.29690447166657102</v>
      </c>
      <c r="BF1061" s="17">
        <v>8.2205043838550901E-2</v>
      </c>
      <c r="BG1061" s="17"/>
      <c r="BH1061" s="17">
        <v>0.154949362394117</v>
      </c>
      <c r="BI1061" s="17">
        <v>9.6465813508291906E-2</v>
      </c>
      <c r="BJ1061" s="17"/>
      <c r="BK1061" s="17">
        <v>0.16140047454596801</v>
      </c>
      <c r="BL1061" s="17">
        <v>9.7159639301072506E-2</v>
      </c>
      <c r="BM1061" s="17"/>
      <c r="BN1061" s="17">
        <v>3.94364265521552E-2</v>
      </c>
      <c r="BO1061" s="17">
        <v>0.106472428495535</v>
      </c>
      <c r="BP1061" s="17"/>
      <c r="BQ1061" s="17">
        <v>0.215345075577484</v>
      </c>
      <c r="BR1061" s="17">
        <v>9.5953641688463695E-2</v>
      </c>
      <c r="BS1061" s="17"/>
      <c r="BT1061" s="17">
        <v>0.117449545098083</v>
      </c>
      <c r="BU1061" s="17">
        <v>0.102176051565422</v>
      </c>
      <c r="BV1061" s="17"/>
      <c r="BW1061" s="17">
        <v>0.112697450984288</v>
      </c>
      <c r="BX1061" s="17">
        <v>2.1029048107360199E-2</v>
      </c>
      <c r="BY1061" s="17"/>
      <c r="BZ1061" s="17">
        <v>0.112697450984288</v>
      </c>
      <c r="CA1061" s="17">
        <v>2.1029048107360199E-2</v>
      </c>
    </row>
    <row r="1062" spans="2:79" x14ac:dyDescent="0.25">
      <c r="B1062" t="s">
        <v>490</v>
      </c>
      <c r="C1062" s="17">
        <v>6.9492720271470201E-2</v>
      </c>
      <c r="D1062" s="17">
        <v>0.16271058088402701</v>
      </c>
      <c r="E1062" s="17">
        <v>3.8440264917852601E-2</v>
      </c>
      <c r="F1062" s="17">
        <v>6.4469484918501199E-2</v>
      </c>
      <c r="G1062" s="17">
        <v>2.2082752557762E-2</v>
      </c>
      <c r="H1062" s="17">
        <v>3.7398884578397499E-3</v>
      </c>
      <c r="I1062" s="17">
        <v>3.9592918035296097E-2</v>
      </c>
      <c r="J1062" s="17">
        <v>0.291908987658344</v>
      </c>
      <c r="K1062" s="17">
        <v>9.0861191631726908E-3</v>
      </c>
      <c r="L1062" s="17">
        <v>7.2301963291992705E-2</v>
      </c>
      <c r="M1062" s="17"/>
      <c r="N1062" s="17">
        <v>6.5484885483181099E-2</v>
      </c>
      <c r="O1062" s="17">
        <v>9.2442130019108906E-2</v>
      </c>
      <c r="P1062" s="17">
        <v>8.9794063696566007E-2</v>
      </c>
      <c r="Q1062" s="17">
        <v>5.4872222219853301E-2</v>
      </c>
      <c r="R1062" s="17"/>
      <c r="S1062" s="17">
        <v>6.8880907570180006E-2</v>
      </c>
      <c r="T1062" s="17">
        <v>4.3859880684376497E-2</v>
      </c>
      <c r="U1062" s="17">
        <v>7.33635945610785E-3</v>
      </c>
      <c r="V1062" s="17">
        <v>6.0178418633403299E-2</v>
      </c>
      <c r="W1062" s="17">
        <v>0.18904741096933</v>
      </c>
      <c r="X1062" s="17">
        <v>0.10575454594740499</v>
      </c>
      <c r="Y1062" s="17">
        <v>1.7330659820324099E-2</v>
      </c>
      <c r="Z1062" s="17"/>
      <c r="AA1062" s="17">
        <v>7.6024609183362499E-2</v>
      </c>
      <c r="AB1062" s="17">
        <v>0</v>
      </c>
      <c r="AC1062" s="17"/>
      <c r="AD1062" s="17">
        <v>5.9806655154619803E-2</v>
      </c>
      <c r="AE1062" s="17">
        <v>8.0307137608839702E-2</v>
      </c>
      <c r="AF1062" s="17">
        <v>1.2777266433278401E-3</v>
      </c>
      <c r="AG1062" s="17"/>
      <c r="AH1062" s="17">
        <v>0.124491283226977</v>
      </c>
      <c r="AI1062" s="17">
        <v>4.89002789593573E-2</v>
      </c>
      <c r="AJ1062" s="17"/>
      <c r="AK1062" s="17">
        <v>3.8486469383419E-2</v>
      </c>
      <c r="AL1062" s="17">
        <v>8.3916344607785104E-2</v>
      </c>
      <c r="AM1062" s="17"/>
      <c r="AN1062" s="17">
        <v>6.96128675725083E-2</v>
      </c>
      <c r="AO1062" s="17">
        <v>5.4872222219853301E-2</v>
      </c>
      <c r="AP1062" s="17"/>
      <c r="AQ1062" s="17">
        <v>3.8365063693390197E-2</v>
      </c>
      <c r="AR1062" s="17">
        <v>8.9475609287179E-2</v>
      </c>
      <c r="AS1062" s="17"/>
      <c r="AT1062" s="17">
        <v>1.87905793560924E-3</v>
      </c>
      <c r="AU1062" s="17">
        <v>0.112550905502511</v>
      </c>
      <c r="AV1062" s="17">
        <v>5.0750001975033897E-2</v>
      </c>
      <c r="AW1062" s="17">
        <v>5.5010698351809001E-3</v>
      </c>
      <c r="AX1062" s="17"/>
      <c r="AY1062" s="17">
        <v>0.11661984186730601</v>
      </c>
      <c r="AZ1062" s="17">
        <v>5.4388344054954602E-2</v>
      </c>
      <c r="BA1062" s="17"/>
      <c r="BB1062" s="17">
        <v>6.5099524012786599E-3</v>
      </c>
      <c r="BC1062" s="17">
        <v>8.48159075478747E-2</v>
      </c>
      <c r="BD1062" s="17"/>
      <c r="BE1062" s="17">
        <v>0.108379276739878</v>
      </c>
      <c r="BF1062" s="17">
        <v>6.5081327317048396E-2</v>
      </c>
      <c r="BG1062" s="17"/>
      <c r="BH1062" s="17">
        <v>0.11478382350553901</v>
      </c>
      <c r="BI1062" s="17">
        <v>6.2713900902778896E-2</v>
      </c>
      <c r="BJ1062" s="17"/>
      <c r="BK1062" s="17">
        <v>0.100671232787509</v>
      </c>
      <c r="BL1062" s="17">
        <v>6.5728748117815802E-2</v>
      </c>
      <c r="BM1062" s="17"/>
      <c r="BN1062" s="17">
        <v>1.9244988732844699E-2</v>
      </c>
      <c r="BO1062" s="17">
        <v>7.1352685628164506E-2</v>
      </c>
      <c r="BP1062" s="17"/>
      <c r="BQ1062" s="17">
        <v>0.14459879600300199</v>
      </c>
      <c r="BR1062" s="17">
        <v>6.4007559175601206E-2</v>
      </c>
      <c r="BS1062" s="17"/>
      <c r="BT1062" s="17">
        <v>0.12930702065896399</v>
      </c>
      <c r="BU1062" s="17">
        <v>6.0976634263691702E-2</v>
      </c>
      <c r="BV1062" s="17"/>
      <c r="BW1062" s="17">
        <v>7.6210063172009096E-2</v>
      </c>
      <c r="BX1062" s="17">
        <v>4.7574133955047698E-3</v>
      </c>
      <c r="BY1062" s="17"/>
      <c r="BZ1062" s="17">
        <v>7.6210063172009096E-2</v>
      </c>
      <c r="CA1062" s="17">
        <v>4.7574133955047698E-3</v>
      </c>
    </row>
    <row r="1063" spans="2:79" x14ac:dyDescent="0.25">
      <c r="B1063" t="s">
        <v>491</v>
      </c>
      <c r="C1063" s="17">
        <v>5.5591982393544098E-2</v>
      </c>
      <c r="D1063" s="17">
        <v>1.5591617039458901E-4</v>
      </c>
      <c r="E1063" s="17">
        <v>3.0534424668686201E-3</v>
      </c>
      <c r="F1063" s="17">
        <v>0.100198541452705</v>
      </c>
      <c r="G1063" s="17">
        <v>0.135815385094712</v>
      </c>
      <c r="H1063" s="17">
        <v>0</v>
      </c>
      <c r="I1063" s="17">
        <v>0.10641815140325001</v>
      </c>
      <c r="J1063" s="17">
        <v>0</v>
      </c>
      <c r="K1063" s="17">
        <v>0</v>
      </c>
      <c r="L1063" s="17">
        <v>6.7134294878031006E-2</v>
      </c>
      <c r="M1063" s="17"/>
      <c r="N1063" s="17">
        <v>6.5655859971441105E-2</v>
      </c>
      <c r="O1063" s="17">
        <v>0</v>
      </c>
      <c r="P1063" s="17">
        <v>1.93476563152577E-2</v>
      </c>
      <c r="Q1063" s="17">
        <v>3.6505275575855699E-3</v>
      </c>
      <c r="R1063" s="17"/>
      <c r="S1063" s="17">
        <v>3.2325087491804398E-2</v>
      </c>
      <c r="T1063" s="17">
        <v>0</v>
      </c>
      <c r="U1063" s="17">
        <v>3.7480046122269702E-3</v>
      </c>
      <c r="V1063" s="17">
        <v>3.5761334391020597E-2</v>
      </c>
      <c r="W1063" s="17">
        <v>1.7047872126101701E-3</v>
      </c>
      <c r="X1063" s="17">
        <v>0.22970696603402699</v>
      </c>
      <c r="Y1063" s="17">
        <v>2.4823829568446898E-3</v>
      </c>
      <c r="Z1063" s="17"/>
      <c r="AA1063" s="17">
        <v>4.5069362723847303E-2</v>
      </c>
      <c r="AB1063" s="17">
        <v>0.167542059177302</v>
      </c>
      <c r="AC1063" s="17"/>
      <c r="AD1063" s="17">
        <v>7.1268601218612296E-2</v>
      </c>
      <c r="AE1063" s="17">
        <v>1.0164135888350301E-3</v>
      </c>
      <c r="AF1063" s="17">
        <v>0.113981224820054</v>
      </c>
      <c r="AG1063" s="17"/>
      <c r="AH1063" s="17">
        <v>0</v>
      </c>
      <c r="AI1063" s="17">
        <v>7.6406610510085696E-2</v>
      </c>
      <c r="AJ1063" s="17"/>
      <c r="AK1063" s="17">
        <v>1.9644752591113201E-2</v>
      </c>
      <c r="AL1063" s="17">
        <v>7.23140730607926E-2</v>
      </c>
      <c r="AM1063" s="17"/>
      <c r="AN1063" s="17">
        <v>5.6018823229505903E-2</v>
      </c>
      <c r="AO1063" s="17">
        <v>3.6505275575855699E-3</v>
      </c>
      <c r="AP1063" s="17"/>
      <c r="AQ1063" s="17">
        <v>9.5015211675402098E-2</v>
      </c>
      <c r="AR1063" s="17">
        <v>3.02836199280264E-2</v>
      </c>
      <c r="AS1063" s="17"/>
      <c r="AT1063" s="17">
        <v>0</v>
      </c>
      <c r="AU1063" s="17">
        <v>8.6425107407620202E-2</v>
      </c>
      <c r="AV1063" s="17">
        <v>4.5937166716542799E-2</v>
      </c>
      <c r="AW1063" s="17">
        <v>5.8281922229217899E-5</v>
      </c>
      <c r="AX1063" s="17"/>
      <c r="AY1063" s="17">
        <v>2.2590522079267799E-2</v>
      </c>
      <c r="AZ1063" s="17">
        <v>6.6169044081209202E-2</v>
      </c>
      <c r="BA1063" s="17"/>
      <c r="BB1063" s="17">
        <v>6.0505847396330102E-2</v>
      </c>
      <c r="BC1063" s="17">
        <v>5.4396479619772002E-2</v>
      </c>
      <c r="BD1063" s="17"/>
      <c r="BE1063" s="17">
        <v>4.9659615996292199E-2</v>
      </c>
      <c r="BF1063" s="17">
        <v>5.6264965596599097E-2</v>
      </c>
      <c r="BG1063" s="17"/>
      <c r="BH1063" s="17">
        <v>1.5371468571351302E-5</v>
      </c>
      <c r="BI1063" s="17">
        <v>6.3910256396219306E-2</v>
      </c>
      <c r="BJ1063" s="17"/>
      <c r="BK1063" s="17">
        <v>0.13598969989651599</v>
      </c>
      <c r="BL1063" s="17">
        <v>4.5886106600307099E-2</v>
      </c>
      <c r="BM1063" s="17"/>
      <c r="BN1063" s="17">
        <v>0</v>
      </c>
      <c r="BO1063" s="17">
        <v>5.7649770042773003E-2</v>
      </c>
      <c r="BP1063" s="17"/>
      <c r="BQ1063" s="17">
        <v>3.3766722126235102E-3</v>
      </c>
      <c r="BR1063" s="17">
        <v>5.9405380780072799E-2</v>
      </c>
      <c r="BS1063" s="17"/>
      <c r="BT1063" s="17">
        <v>9.8000709112938095E-2</v>
      </c>
      <c r="BU1063" s="17">
        <v>4.9554022208721002E-2</v>
      </c>
      <c r="BV1063" s="17"/>
      <c r="BW1063" s="17">
        <v>4.5439116582486297E-2</v>
      </c>
      <c r="BX1063" s="17">
        <v>0.15343556335717301</v>
      </c>
      <c r="BY1063" s="17"/>
      <c r="BZ1063" s="17">
        <v>4.5439116582486297E-2</v>
      </c>
      <c r="CA1063" s="17">
        <v>0.15343556335717301</v>
      </c>
    </row>
    <row r="1064" spans="2:79" x14ac:dyDescent="0.25">
      <c r="B1064" t="s">
        <v>75</v>
      </c>
      <c r="C1064" s="17">
        <v>2.52622206919088E-2</v>
      </c>
      <c r="D1064" s="17">
        <v>7.0605698066924603E-3</v>
      </c>
      <c r="E1064" s="17">
        <v>0</v>
      </c>
      <c r="F1064" s="17">
        <v>0</v>
      </c>
      <c r="G1064" s="17">
        <v>0.163842326810999</v>
      </c>
      <c r="H1064" s="17">
        <v>0</v>
      </c>
      <c r="I1064" s="17">
        <v>4.3263636199430801E-3</v>
      </c>
      <c r="J1064" s="17">
        <v>2.7631213004603E-2</v>
      </c>
      <c r="K1064" s="17">
        <v>7.9621375227273798E-3</v>
      </c>
      <c r="L1064" s="17">
        <v>3.3882417503445998E-2</v>
      </c>
      <c r="M1064" s="17"/>
      <c r="N1064" s="17">
        <v>2.5436527596165701E-2</v>
      </c>
      <c r="O1064" s="17">
        <v>2.8639036286153999E-2</v>
      </c>
      <c r="P1064" s="17">
        <v>1.3912514818562901E-2</v>
      </c>
      <c r="Q1064" s="17">
        <v>1.05979783282692E-3</v>
      </c>
      <c r="R1064" s="17"/>
      <c r="S1064" s="17">
        <v>3.5855009593355599E-3</v>
      </c>
      <c r="T1064" s="17">
        <v>1.71658731218772E-3</v>
      </c>
      <c r="U1064" s="17">
        <v>0</v>
      </c>
      <c r="V1064" s="17">
        <v>7.2047125668236803E-2</v>
      </c>
      <c r="W1064" s="17">
        <v>0</v>
      </c>
      <c r="X1064" s="17">
        <v>2.33153378295305E-5</v>
      </c>
      <c r="Y1064" s="17">
        <v>2.6407142843568499E-3</v>
      </c>
      <c r="Z1064" s="17"/>
      <c r="AA1064" s="17">
        <v>2.04696001624801E-2</v>
      </c>
      <c r="AB1064" s="17">
        <v>7.6250876854220495E-2</v>
      </c>
      <c r="AC1064" s="17"/>
      <c r="AD1064" s="17">
        <v>3.1332214440984101E-2</v>
      </c>
      <c r="AE1064" s="17">
        <v>2.7845733305008899E-3</v>
      </c>
      <c r="AF1064" s="17">
        <v>5.1874546487755101E-2</v>
      </c>
      <c r="AG1064" s="17"/>
      <c r="AH1064" s="17">
        <v>9.4693175754383802E-4</v>
      </c>
      <c r="AI1064" s="17">
        <v>3.4366297843398098E-2</v>
      </c>
      <c r="AJ1064" s="17"/>
      <c r="AK1064" s="17">
        <v>5.1768091648768E-2</v>
      </c>
      <c r="AL1064" s="17">
        <v>1.29321029111774E-2</v>
      </c>
      <c r="AM1064" s="17"/>
      <c r="AN1064" s="17">
        <v>2.5461109661000899E-2</v>
      </c>
      <c r="AO1064" s="17">
        <v>1.05979783282692E-3</v>
      </c>
      <c r="AP1064" s="17"/>
      <c r="AQ1064" s="17">
        <v>6.5724068268741703E-4</v>
      </c>
      <c r="AR1064" s="17">
        <v>4.1057774832795803E-2</v>
      </c>
      <c r="AS1064" s="17"/>
      <c r="AT1064" s="17">
        <v>8.5933734801785205E-2</v>
      </c>
      <c r="AU1064" s="17">
        <v>3.9141894526123398E-2</v>
      </c>
      <c r="AV1064" s="17">
        <v>6.6127037058082605E-4</v>
      </c>
      <c r="AW1064" s="17">
        <v>0</v>
      </c>
      <c r="AX1064" s="17"/>
      <c r="AY1064" s="17">
        <v>2.6992113755610999E-2</v>
      </c>
      <c r="AZ1064" s="17">
        <v>2.4707785055618801E-2</v>
      </c>
      <c r="BA1064" s="17"/>
      <c r="BB1064" s="17">
        <v>0</v>
      </c>
      <c r="BC1064" s="17">
        <v>3.1408310356907103E-2</v>
      </c>
      <c r="BD1064" s="17"/>
      <c r="BE1064" s="17">
        <v>3.7491928617084802E-5</v>
      </c>
      <c r="BF1064" s="17">
        <v>2.8123780080279701E-2</v>
      </c>
      <c r="BG1064" s="17"/>
      <c r="BH1064" s="17">
        <v>1.48147801066525E-3</v>
      </c>
      <c r="BI1064" s="17">
        <v>2.8821536927955301E-2</v>
      </c>
      <c r="BJ1064" s="17"/>
      <c r="BK1064" s="17">
        <v>7.3860712551535299E-2</v>
      </c>
      <c r="BL1064" s="17">
        <v>1.9395251574150701E-2</v>
      </c>
      <c r="BM1064" s="17"/>
      <c r="BN1064" s="17">
        <v>1.34986582772251E-4</v>
      </c>
      <c r="BO1064" s="17">
        <v>2.6192328052409501E-2</v>
      </c>
      <c r="BP1064" s="17"/>
      <c r="BQ1064" s="17">
        <v>0</v>
      </c>
      <c r="BR1064" s="17">
        <v>2.7107175960638601E-2</v>
      </c>
      <c r="BS1064" s="17"/>
      <c r="BT1064" s="17">
        <v>2.0311483623562001E-3</v>
      </c>
      <c r="BU1064" s="17">
        <v>2.8569754320652101E-2</v>
      </c>
      <c r="BV1064" s="17"/>
      <c r="BW1064" s="17">
        <v>2.06429166516689E-2</v>
      </c>
      <c r="BX1064" s="17">
        <v>6.9778641697352206E-2</v>
      </c>
      <c r="BY1064" s="17"/>
      <c r="BZ1064" s="17">
        <v>2.06429166516689E-2</v>
      </c>
      <c r="CA1064" s="17">
        <v>6.9778641697352206E-2</v>
      </c>
    </row>
    <row r="1065" spans="2:79" x14ac:dyDescent="0.25">
      <c r="C1065" s="17"/>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c r="AD1065" s="17"/>
      <c r="AE1065" s="17"/>
      <c r="AF1065" s="17"/>
      <c r="AG1065" s="17"/>
      <c r="AH1065" s="17"/>
      <c r="AI1065" s="17"/>
      <c r="AJ1065" s="17"/>
      <c r="AK1065" s="17"/>
      <c r="AL1065" s="17"/>
      <c r="AM1065" s="17"/>
      <c r="AN1065" s="17"/>
      <c r="AO1065" s="17"/>
      <c r="AP1065" s="17"/>
      <c r="AQ1065" s="17"/>
      <c r="AR1065" s="17"/>
      <c r="AS1065" s="17"/>
      <c r="AT1065" s="17"/>
      <c r="AU1065" s="17"/>
      <c r="AV1065" s="17"/>
      <c r="AW1065" s="17"/>
      <c r="AX1065" s="17"/>
      <c r="AY1065" s="17"/>
      <c r="AZ1065" s="17"/>
      <c r="BA1065" s="17"/>
      <c r="BB1065" s="17"/>
      <c r="BC1065" s="17"/>
      <c r="BD1065" s="17"/>
      <c r="BE1065" s="17"/>
      <c r="BF1065" s="17"/>
      <c r="BG1065" s="17"/>
      <c r="BH1065" s="17"/>
      <c r="BI1065" s="17"/>
      <c r="BJ1065" s="17"/>
      <c r="BK1065" s="17"/>
      <c r="BL1065" s="17"/>
      <c r="BM1065" s="17"/>
      <c r="BN1065" s="17"/>
      <c r="BO1065" s="17"/>
      <c r="BP1065" s="17"/>
      <c r="BQ1065" s="17"/>
      <c r="BR1065" s="17"/>
      <c r="BS1065" s="17"/>
      <c r="BT1065" s="17"/>
      <c r="BU1065" s="17"/>
      <c r="BV1065" s="17"/>
      <c r="BW1065" s="17"/>
      <c r="BX1065" s="17"/>
      <c r="BY1065" s="17"/>
      <c r="BZ1065" s="17"/>
      <c r="CA1065" s="17"/>
    </row>
    <row r="1066" spans="2:79" x14ac:dyDescent="0.25">
      <c r="B1066" s="6" t="s">
        <v>498</v>
      </c>
      <c r="C1066" s="17"/>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c r="AD1066" s="17"/>
      <c r="AE1066" s="17"/>
      <c r="AF1066" s="17"/>
      <c r="AG1066" s="17"/>
      <c r="AH1066" s="17"/>
      <c r="AI1066" s="17"/>
      <c r="AJ1066" s="17"/>
      <c r="AK1066" s="17"/>
      <c r="AL1066" s="17"/>
      <c r="AM1066" s="17"/>
      <c r="AN1066" s="17"/>
      <c r="AO1066" s="17"/>
      <c r="AP1066" s="17"/>
      <c r="AQ1066" s="17"/>
      <c r="AR1066" s="17"/>
      <c r="AS1066" s="17"/>
      <c r="AT1066" s="17"/>
      <c r="AU1066" s="17"/>
      <c r="AV1066" s="17"/>
      <c r="AW1066" s="17"/>
      <c r="AX1066" s="17"/>
      <c r="AY1066" s="17"/>
      <c r="AZ1066" s="17"/>
      <c r="BA1066" s="17"/>
      <c r="BB1066" s="17"/>
      <c r="BC1066" s="17"/>
      <c r="BD1066" s="17"/>
      <c r="BE1066" s="17"/>
      <c r="BF1066" s="17"/>
      <c r="BG1066" s="17"/>
      <c r="BH1066" s="17"/>
      <c r="BI1066" s="17"/>
      <c r="BJ1066" s="17"/>
      <c r="BK1066" s="17"/>
      <c r="BL1066" s="17"/>
      <c r="BM1066" s="17"/>
      <c r="BN1066" s="17"/>
      <c r="BO1066" s="17"/>
      <c r="BP1066" s="17"/>
      <c r="BQ1066" s="17"/>
      <c r="BR1066" s="17"/>
      <c r="BS1066" s="17"/>
      <c r="BT1066" s="17"/>
      <c r="BU1066" s="17"/>
      <c r="BV1066" s="17"/>
      <c r="BW1066" s="17"/>
      <c r="BX1066" s="17"/>
      <c r="BY1066" s="17"/>
      <c r="BZ1066" s="17"/>
      <c r="CA1066" s="17"/>
    </row>
    <row r="1067" spans="2:79" x14ac:dyDescent="0.25">
      <c r="B1067" s="24" t="s">
        <v>705</v>
      </c>
      <c r="C1067" s="17"/>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c r="AD1067" s="17"/>
      <c r="AE1067" s="17"/>
      <c r="AF1067" s="17"/>
      <c r="AG1067" s="17"/>
      <c r="AH1067" s="17"/>
      <c r="AI1067" s="17"/>
      <c r="AJ1067" s="17"/>
      <c r="AK1067" s="17"/>
      <c r="AL1067" s="17"/>
      <c r="AM1067" s="17"/>
      <c r="AN1067" s="17"/>
      <c r="AO1067" s="17"/>
      <c r="AP1067" s="17"/>
      <c r="AQ1067" s="17"/>
      <c r="AR1067" s="17"/>
      <c r="AS1067" s="17"/>
      <c r="AT1067" s="17"/>
      <c r="AU1067" s="17"/>
      <c r="AV1067" s="17"/>
      <c r="AW1067" s="17"/>
      <c r="AX1067" s="17"/>
      <c r="AY1067" s="17"/>
      <c r="AZ1067" s="17"/>
      <c r="BA1067" s="17"/>
      <c r="BB1067" s="17"/>
      <c r="BC1067" s="17"/>
      <c r="BD1067" s="17"/>
      <c r="BE1067" s="17"/>
      <c r="BF1067" s="17"/>
      <c r="BG1067" s="17"/>
      <c r="BH1067" s="17"/>
      <c r="BI1067" s="17"/>
      <c r="BJ1067" s="17"/>
      <c r="BK1067" s="17"/>
      <c r="BL1067" s="17"/>
      <c r="BM1067" s="17"/>
      <c r="BN1067" s="17"/>
      <c r="BO1067" s="17"/>
      <c r="BP1067" s="17"/>
      <c r="BQ1067" s="17"/>
      <c r="BR1067" s="17"/>
      <c r="BS1067" s="17"/>
      <c r="BT1067" s="17"/>
      <c r="BU1067" s="17"/>
      <c r="BV1067" s="17"/>
      <c r="BW1067" s="17"/>
      <c r="BX1067" s="17"/>
      <c r="BY1067" s="17"/>
      <c r="BZ1067" s="17"/>
      <c r="CA1067" s="17"/>
    </row>
    <row r="1068" spans="2:79" x14ac:dyDescent="0.25">
      <c r="B1068" t="s">
        <v>487</v>
      </c>
      <c r="C1068" s="17">
        <v>0.26228860436944101</v>
      </c>
      <c r="D1068" s="17">
        <v>0.208348309235904</v>
      </c>
      <c r="E1068" s="17">
        <v>0.106385137304262</v>
      </c>
      <c r="F1068" s="17">
        <v>0.217859043184916</v>
      </c>
      <c r="G1068" s="17">
        <v>0.290846832997185</v>
      </c>
      <c r="H1068" s="17">
        <v>0.33516524254278401</v>
      </c>
      <c r="I1068" s="17">
        <v>0.266938983247752</v>
      </c>
      <c r="J1068" s="17">
        <v>0.43693565736453299</v>
      </c>
      <c r="K1068" s="17">
        <v>5.3701221037971703E-2</v>
      </c>
      <c r="L1068" s="17">
        <v>0.35567810885670298</v>
      </c>
      <c r="M1068" s="17"/>
      <c r="N1068" s="17">
        <v>0.27518122745220502</v>
      </c>
      <c r="O1068" s="17">
        <v>0.17556623700078</v>
      </c>
      <c r="P1068" s="17">
        <v>0.25218101130792497</v>
      </c>
      <c r="Q1068" s="17">
        <v>0.28680167724309102</v>
      </c>
      <c r="R1068" s="17"/>
      <c r="S1068" s="17">
        <v>0.165269760794579</v>
      </c>
      <c r="T1068" s="17">
        <v>0.24691622706585201</v>
      </c>
      <c r="U1068" s="17">
        <v>0.33497282671277601</v>
      </c>
      <c r="V1068" s="17">
        <v>0.28431014572485003</v>
      </c>
      <c r="W1068" s="17">
        <v>0.148864216274045</v>
      </c>
      <c r="X1068" s="17">
        <v>0.334162171646748</v>
      </c>
      <c r="Y1068" s="17">
        <v>0.26835213984015899</v>
      </c>
      <c r="Z1068" s="17"/>
      <c r="AA1068" s="17">
        <v>0.23852256411691899</v>
      </c>
      <c r="AB1068" s="17">
        <v>0.51513533974824499</v>
      </c>
      <c r="AC1068" s="17"/>
      <c r="AD1068" s="17">
        <v>0.270319368547698</v>
      </c>
      <c r="AE1068" s="17">
        <v>0.12616907451401099</v>
      </c>
      <c r="AF1068" s="17">
        <v>0.46681440065243301</v>
      </c>
      <c r="AG1068" s="17"/>
      <c r="AH1068" s="17">
        <v>0.19688720472451299</v>
      </c>
      <c r="AI1068" s="17">
        <v>0.28677605297801101</v>
      </c>
      <c r="AJ1068" s="17"/>
      <c r="AK1068" s="17">
        <v>0.35500931124934199</v>
      </c>
      <c r="AL1068" s="17">
        <v>0.21915637761097601</v>
      </c>
      <c r="AM1068" s="17"/>
      <c r="AN1068" s="17">
        <v>0.26208716256249798</v>
      </c>
      <c r="AO1068" s="17">
        <v>0.28680167724309102</v>
      </c>
      <c r="AP1068" s="17"/>
      <c r="AQ1068" s="17">
        <v>0.30018102588726903</v>
      </c>
      <c r="AR1068" s="17">
        <v>0.23796296803932199</v>
      </c>
      <c r="AS1068" s="17"/>
      <c r="AT1068" s="17">
        <v>0.30125127336204699</v>
      </c>
      <c r="AU1068" s="17">
        <v>0.30769674812052</v>
      </c>
      <c r="AV1068" s="17">
        <v>0.17202918805439199</v>
      </c>
      <c r="AW1068" s="17">
        <v>0.40331195047769502</v>
      </c>
      <c r="AX1068" s="17"/>
      <c r="AY1068" s="17">
        <v>0.26470221581672998</v>
      </c>
      <c r="AZ1068" s="17">
        <v>0.261515035050843</v>
      </c>
      <c r="BA1068" s="17"/>
      <c r="BB1068" s="17">
        <v>0.24093542056924799</v>
      </c>
      <c r="BC1068" s="17">
        <v>0.26748365764166598</v>
      </c>
      <c r="BD1068" s="17"/>
      <c r="BE1068" s="17">
        <v>0.20770227837672101</v>
      </c>
      <c r="BF1068" s="17">
        <v>0.26848102035483901</v>
      </c>
      <c r="BG1068" s="17"/>
      <c r="BH1068" s="17">
        <v>0.337826246189528</v>
      </c>
      <c r="BI1068" s="17">
        <v>0.25098271882302498</v>
      </c>
      <c r="BJ1068" s="17"/>
      <c r="BK1068" s="17">
        <v>0.39985578132948402</v>
      </c>
      <c r="BL1068" s="17">
        <v>0.245681044176565</v>
      </c>
      <c r="BM1068" s="17"/>
      <c r="BN1068" s="17">
        <v>0.40154540663250898</v>
      </c>
      <c r="BO1068" s="17">
        <v>0.25713388753024902</v>
      </c>
      <c r="BP1068" s="17"/>
      <c r="BQ1068" s="17">
        <v>0.223008402597178</v>
      </c>
      <c r="BR1068" s="17">
        <v>0.26515732347772197</v>
      </c>
      <c r="BS1068" s="17"/>
      <c r="BT1068" s="17">
        <v>0.30880953324339</v>
      </c>
      <c r="BU1068" s="17">
        <v>0.25566516768480602</v>
      </c>
      <c r="BV1068" s="17"/>
      <c r="BW1068" s="17">
        <v>0.23807302248380999</v>
      </c>
      <c r="BX1068" s="17">
        <v>0.49565515238660901</v>
      </c>
      <c r="BY1068" s="17"/>
      <c r="BZ1068" s="17">
        <v>0.23807302248380999</v>
      </c>
      <c r="CA1068" s="17">
        <v>0.49565515238660901</v>
      </c>
    </row>
    <row r="1069" spans="2:79" x14ac:dyDescent="0.25">
      <c r="B1069" t="s">
        <v>488</v>
      </c>
      <c r="C1069" s="17">
        <v>0.37265139947183901</v>
      </c>
      <c r="D1069" s="17">
        <v>0.73298805196282601</v>
      </c>
      <c r="E1069" s="17">
        <v>0.27424411045416403</v>
      </c>
      <c r="F1069" s="17">
        <v>0.456103615952824</v>
      </c>
      <c r="G1069" s="17">
        <v>0.30836277384129701</v>
      </c>
      <c r="H1069" s="17">
        <v>0.37245208529423102</v>
      </c>
      <c r="I1069" s="17">
        <v>0.370546244762821</v>
      </c>
      <c r="J1069" s="17">
        <v>0.18537488160280699</v>
      </c>
      <c r="K1069" s="17">
        <v>0.48698768196386</v>
      </c>
      <c r="L1069" s="17">
        <v>0.332469852054884</v>
      </c>
      <c r="M1069" s="17"/>
      <c r="N1069" s="17">
        <v>0.36049591684779098</v>
      </c>
      <c r="O1069" s="17">
        <v>0.43379898069063999</v>
      </c>
      <c r="P1069" s="17">
        <v>0.44036066999692403</v>
      </c>
      <c r="Q1069" s="17">
        <v>0.43175602117050499</v>
      </c>
      <c r="R1069" s="17"/>
      <c r="S1069" s="17">
        <v>0.46454112132977599</v>
      </c>
      <c r="T1069" s="17">
        <v>0.40593186493328898</v>
      </c>
      <c r="U1069" s="17">
        <v>0.38546089357305502</v>
      </c>
      <c r="V1069" s="17">
        <v>0.37091537203258301</v>
      </c>
      <c r="W1069" s="17">
        <v>0.28512188740835698</v>
      </c>
      <c r="X1069" s="17">
        <v>0.30808398819260302</v>
      </c>
      <c r="Y1069" s="17">
        <v>0.36262040610006602</v>
      </c>
      <c r="Z1069" s="17"/>
      <c r="AA1069" s="17">
        <v>0.38725416283993203</v>
      </c>
      <c r="AB1069" s="17">
        <v>0.217292702528637</v>
      </c>
      <c r="AC1069" s="17"/>
      <c r="AD1069" s="17">
        <v>0.33385669388929101</v>
      </c>
      <c r="AE1069" s="17">
        <v>0.52074154463671196</v>
      </c>
      <c r="AF1069" s="17">
        <v>0.29150881480534502</v>
      </c>
      <c r="AG1069" s="17"/>
      <c r="AH1069" s="17">
        <v>0.50044174100996996</v>
      </c>
      <c r="AI1069" s="17">
        <v>0.324804420078802</v>
      </c>
      <c r="AJ1069" s="17"/>
      <c r="AK1069" s="17">
        <v>0.40356310896189701</v>
      </c>
      <c r="AL1069" s="17">
        <v>0.35827175431939301</v>
      </c>
      <c r="AM1069" s="17"/>
      <c r="AN1069" s="17">
        <v>0.37216569366681801</v>
      </c>
      <c r="AO1069" s="17">
        <v>0.43175602117050499</v>
      </c>
      <c r="AP1069" s="17"/>
      <c r="AQ1069" s="17">
        <v>0.33304812263778599</v>
      </c>
      <c r="AR1069" s="17">
        <v>0.39807534629701002</v>
      </c>
      <c r="AS1069" s="17"/>
      <c r="AT1069" s="17">
        <v>0.32287024970626299</v>
      </c>
      <c r="AU1069" s="17">
        <v>0.30293182146021502</v>
      </c>
      <c r="AV1069" s="17">
        <v>0.44659403820492299</v>
      </c>
      <c r="AW1069" s="17">
        <v>0.44877715180987598</v>
      </c>
      <c r="AX1069" s="17"/>
      <c r="AY1069" s="17">
        <v>0.34361696071978298</v>
      </c>
      <c r="AZ1069" s="17">
        <v>0.381957019490551</v>
      </c>
      <c r="BA1069" s="17"/>
      <c r="BB1069" s="17">
        <v>0.42532049121619497</v>
      </c>
      <c r="BC1069" s="17">
        <v>0.35983744442082899</v>
      </c>
      <c r="BD1069" s="17"/>
      <c r="BE1069" s="17">
        <v>0.23373370592950601</v>
      </c>
      <c r="BF1069" s="17">
        <v>0.38841058696983899</v>
      </c>
      <c r="BG1069" s="17"/>
      <c r="BH1069" s="17">
        <v>0.33542750376535702</v>
      </c>
      <c r="BI1069" s="17">
        <v>0.37822278208729798</v>
      </c>
      <c r="BJ1069" s="17"/>
      <c r="BK1069" s="17">
        <v>0.35102098436226897</v>
      </c>
      <c r="BL1069" s="17">
        <v>0.37526269403255702</v>
      </c>
      <c r="BM1069" s="17"/>
      <c r="BN1069" s="17">
        <v>0.27504845769632802</v>
      </c>
      <c r="BO1069" s="17">
        <v>0.37626426088577902</v>
      </c>
      <c r="BP1069" s="17"/>
      <c r="BQ1069" s="17">
        <v>0.41362151164148098</v>
      </c>
      <c r="BR1069" s="17">
        <v>0.36965926250851799</v>
      </c>
      <c r="BS1069" s="17"/>
      <c r="BT1069" s="17">
        <v>0.25578798294104899</v>
      </c>
      <c r="BU1069" s="17">
        <v>0.38928987722534902</v>
      </c>
      <c r="BV1069" s="17"/>
      <c r="BW1069" s="17">
        <v>0.38689284214761999</v>
      </c>
      <c r="BX1069" s="17">
        <v>0.23540603688968101</v>
      </c>
      <c r="BY1069" s="17"/>
      <c r="BZ1069" s="17">
        <v>0.38689284214761999</v>
      </c>
      <c r="CA1069" s="17">
        <v>0.23540603688968101</v>
      </c>
    </row>
    <row r="1070" spans="2:79" x14ac:dyDescent="0.25">
      <c r="B1070" t="s">
        <v>489</v>
      </c>
      <c r="C1070" s="17">
        <v>0.21909951814943099</v>
      </c>
      <c r="D1070" s="17">
        <v>3.85122459528748E-2</v>
      </c>
      <c r="E1070" s="17">
        <v>0.44355230421004699</v>
      </c>
      <c r="F1070" s="17">
        <v>0.119354371309027</v>
      </c>
      <c r="G1070" s="17">
        <v>5.3750322101687599E-2</v>
      </c>
      <c r="H1070" s="17">
        <v>0.15029964895383699</v>
      </c>
      <c r="I1070" s="17">
        <v>0.23193755256826501</v>
      </c>
      <c r="J1070" s="17">
        <v>0.29289796031976301</v>
      </c>
      <c r="K1070" s="17">
        <v>0.45873379753174598</v>
      </c>
      <c r="L1070" s="17">
        <v>0.20486013228823699</v>
      </c>
      <c r="M1070" s="17"/>
      <c r="N1070" s="17">
        <v>0.21538439798353301</v>
      </c>
      <c r="O1070" s="17">
        <v>0.24652472418830301</v>
      </c>
      <c r="P1070" s="17">
        <v>0.21835835115558</v>
      </c>
      <c r="Q1070" s="17">
        <v>0.189662837955418</v>
      </c>
      <c r="R1070" s="17"/>
      <c r="S1070" s="17">
        <v>0.30323468548613802</v>
      </c>
      <c r="T1070" s="17">
        <v>0.34253170729648302</v>
      </c>
      <c r="U1070" s="17">
        <v>0.17947237691547899</v>
      </c>
      <c r="V1070" s="17">
        <v>0.16512173655545201</v>
      </c>
      <c r="W1070" s="17">
        <v>0.37658652153095501</v>
      </c>
      <c r="X1070" s="17">
        <v>0.185896950257219</v>
      </c>
      <c r="Y1070" s="17">
        <v>0.14660364699883499</v>
      </c>
      <c r="Z1070" s="17"/>
      <c r="AA1070" s="17">
        <v>0.221710520650896</v>
      </c>
      <c r="AB1070" s="17">
        <v>0.19132108086889699</v>
      </c>
      <c r="AC1070" s="17"/>
      <c r="AD1070" s="17">
        <v>0.23762557220322</v>
      </c>
      <c r="AE1070" s="17">
        <v>0.22618295814336301</v>
      </c>
      <c r="AF1070" s="17">
        <v>0.18940930593081801</v>
      </c>
      <c r="AG1070" s="17"/>
      <c r="AH1070" s="17">
        <v>0.18111548070727401</v>
      </c>
      <c r="AI1070" s="17">
        <v>0.233321418137208</v>
      </c>
      <c r="AJ1070" s="17"/>
      <c r="AK1070" s="17">
        <v>0.10464419948115899</v>
      </c>
      <c r="AL1070" s="17">
        <v>0.27234234733651402</v>
      </c>
      <c r="AM1070" s="17"/>
      <c r="AN1070" s="17">
        <v>0.21934142083047101</v>
      </c>
      <c r="AO1070" s="17">
        <v>0.189662837955418</v>
      </c>
      <c r="AP1070" s="17"/>
      <c r="AQ1070" s="17">
        <v>0.19456161642504699</v>
      </c>
      <c r="AR1070" s="17">
        <v>0.23485201032971301</v>
      </c>
      <c r="AS1070" s="17"/>
      <c r="AT1070" s="17">
        <v>0.24816423676139801</v>
      </c>
      <c r="AU1070" s="17">
        <v>0.21954138318962099</v>
      </c>
      <c r="AV1070" s="17">
        <v>0.22827409409091601</v>
      </c>
      <c r="AW1070" s="17">
        <v>0.14126268036701201</v>
      </c>
      <c r="AX1070" s="17"/>
      <c r="AY1070" s="17">
        <v>0.25091139110169702</v>
      </c>
      <c r="AZ1070" s="17">
        <v>0.208903722587295</v>
      </c>
      <c r="BA1070" s="17"/>
      <c r="BB1070" s="17">
        <v>0.19573406702638299</v>
      </c>
      <c r="BC1070" s="17">
        <v>0.22478413944289399</v>
      </c>
      <c r="BD1070" s="17"/>
      <c r="BE1070" s="17">
        <v>0.48558496998918299</v>
      </c>
      <c r="BF1070" s="17">
        <v>0.18886870957534499</v>
      </c>
      <c r="BG1070" s="17"/>
      <c r="BH1070" s="17">
        <v>0.235632375445327</v>
      </c>
      <c r="BI1070" s="17">
        <v>0.21662500891352099</v>
      </c>
      <c r="BJ1070" s="17"/>
      <c r="BK1070" s="17">
        <v>0.17552123105785999</v>
      </c>
      <c r="BL1070" s="17">
        <v>0.224360431704311</v>
      </c>
      <c r="BM1070" s="17"/>
      <c r="BN1070" s="17">
        <v>0.13484874713394099</v>
      </c>
      <c r="BO1070" s="17">
        <v>0.22221813685250899</v>
      </c>
      <c r="BP1070" s="17"/>
      <c r="BQ1070" s="17">
        <v>0.29544732141797497</v>
      </c>
      <c r="BR1070" s="17">
        <v>0.21352367097375599</v>
      </c>
      <c r="BS1070" s="17"/>
      <c r="BT1070" s="17">
        <v>0.25105858558444899</v>
      </c>
      <c r="BU1070" s="17">
        <v>0.21454933257103501</v>
      </c>
      <c r="BV1070" s="17"/>
      <c r="BW1070" s="17">
        <v>0.22198471199280501</v>
      </c>
      <c r="BX1070" s="17">
        <v>0.19129478767594299</v>
      </c>
      <c r="BY1070" s="17"/>
      <c r="BZ1070" s="17">
        <v>0.22198471199280501</v>
      </c>
      <c r="CA1070" s="17">
        <v>0.19129478767594299</v>
      </c>
    </row>
    <row r="1071" spans="2:79" x14ac:dyDescent="0.25">
      <c r="B1071" t="s">
        <v>490</v>
      </c>
      <c r="C1071" s="17">
        <v>7.2605258800656297E-2</v>
      </c>
      <c r="D1071" s="17">
        <v>1.01072545933624E-2</v>
      </c>
      <c r="E1071" s="17">
        <v>9.3964774741675305E-2</v>
      </c>
      <c r="F1071" s="17">
        <v>0.15974457568751699</v>
      </c>
      <c r="G1071" s="17">
        <v>0.18300804603910101</v>
      </c>
      <c r="H1071" s="17">
        <v>7.5267367742509597E-2</v>
      </c>
      <c r="I1071" s="17">
        <v>4.9613010075017901E-2</v>
      </c>
      <c r="J1071" s="17">
        <v>1.5201070729395199E-2</v>
      </c>
      <c r="K1071" s="17">
        <v>0</v>
      </c>
      <c r="L1071" s="17">
        <v>3.1164633037223E-2</v>
      </c>
      <c r="M1071" s="17"/>
      <c r="N1071" s="17">
        <v>7.5157720997466995E-2</v>
      </c>
      <c r="O1071" s="17">
        <v>5.8355321186756702E-2</v>
      </c>
      <c r="P1071" s="17">
        <v>6.22659704893248E-2</v>
      </c>
      <c r="Q1071" s="17">
        <v>6.6210570709085897E-2</v>
      </c>
      <c r="R1071" s="17"/>
      <c r="S1071" s="17">
        <v>1.06246942272177E-2</v>
      </c>
      <c r="T1071" s="17">
        <v>2.1568587426220799E-3</v>
      </c>
      <c r="U1071" s="17">
        <v>9.1382479806053102E-2</v>
      </c>
      <c r="V1071" s="17">
        <v>0.104830114862553</v>
      </c>
      <c r="W1071" s="17">
        <v>3.1434827636604303E-2</v>
      </c>
      <c r="X1071" s="17">
        <v>4.5034572713204699E-2</v>
      </c>
      <c r="Y1071" s="17">
        <v>0.220883391708626</v>
      </c>
      <c r="Z1071" s="17"/>
      <c r="AA1071" s="17">
        <v>7.2262593093398803E-2</v>
      </c>
      <c r="AB1071" s="17">
        <v>7.6250876854220495E-2</v>
      </c>
      <c r="AC1071" s="17"/>
      <c r="AD1071" s="17">
        <v>8.6275688730326996E-2</v>
      </c>
      <c r="AE1071" s="17">
        <v>6.4231341578700807E-2</v>
      </c>
      <c r="AF1071" s="17">
        <v>5.2144581617503898E-2</v>
      </c>
      <c r="AG1071" s="17"/>
      <c r="AH1071" s="17">
        <v>6.5554291120636904E-2</v>
      </c>
      <c r="AI1071" s="17">
        <v>7.5245266654349996E-2</v>
      </c>
      <c r="AJ1071" s="17"/>
      <c r="AK1071" s="17">
        <v>2.1772308224349599E-2</v>
      </c>
      <c r="AL1071" s="17">
        <v>9.6251954612617804E-2</v>
      </c>
      <c r="AM1071" s="17"/>
      <c r="AN1071" s="17">
        <v>7.2657808618895703E-2</v>
      </c>
      <c r="AO1071" s="17">
        <v>6.6210570709085897E-2</v>
      </c>
      <c r="AP1071" s="17"/>
      <c r="AQ1071" s="17">
        <v>0.12986647488384001</v>
      </c>
      <c r="AR1071" s="17">
        <v>3.5845519980466797E-2</v>
      </c>
      <c r="AS1071" s="17"/>
      <c r="AT1071" s="17">
        <v>5.5042511528788397E-2</v>
      </c>
      <c r="AU1071" s="17">
        <v>7.9079823060537194E-2</v>
      </c>
      <c r="AV1071" s="17">
        <v>8.3711465989760606E-2</v>
      </c>
      <c r="AW1071" s="17">
        <v>5.7716299645042797E-3</v>
      </c>
      <c r="AX1071" s="17"/>
      <c r="AY1071" s="17">
        <v>7.2322252180527097E-2</v>
      </c>
      <c r="AZ1071" s="17">
        <v>7.2695963225570204E-2</v>
      </c>
      <c r="BA1071" s="17"/>
      <c r="BB1071" s="17">
        <v>8.0808928795374504E-2</v>
      </c>
      <c r="BC1071" s="17">
        <v>7.0609373641370002E-2</v>
      </c>
      <c r="BD1071" s="17"/>
      <c r="BE1071" s="17">
        <v>2.3082095890751199E-2</v>
      </c>
      <c r="BF1071" s="17">
        <v>7.8223296286668395E-2</v>
      </c>
      <c r="BG1071" s="17"/>
      <c r="BH1071" s="17">
        <v>6.3418042377082996E-3</v>
      </c>
      <c r="BI1071" s="17">
        <v>8.2523056274174805E-2</v>
      </c>
      <c r="BJ1071" s="17"/>
      <c r="BK1071" s="17">
        <v>1.00206964451174E-2</v>
      </c>
      <c r="BL1071" s="17">
        <v>8.0160672158933605E-2</v>
      </c>
      <c r="BM1071" s="17"/>
      <c r="BN1071" s="17">
        <v>1.8913629754823899E-2</v>
      </c>
      <c r="BO1071" s="17">
        <v>7.4592703147133205E-2</v>
      </c>
      <c r="BP1071" s="17"/>
      <c r="BQ1071" s="17">
        <v>3.2421362479503599E-2</v>
      </c>
      <c r="BR1071" s="17">
        <v>7.5539976699766101E-2</v>
      </c>
      <c r="BS1071" s="17"/>
      <c r="BT1071" s="17">
        <v>6.3943424625605899E-2</v>
      </c>
      <c r="BU1071" s="17">
        <v>7.3838491060199199E-2</v>
      </c>
      <c r="BV1071" s="17"/>
      <c r="BW1071" s="17">
        <v>7.2312436016677001E-2</v>
      </c>
      <c r="BX1071" s="17">
        <v>7.5427203885469002E-2</v>
      </c>
      <c r="BY1071" s="17"/>
      <c r="BZ1071" s="17">
        <v>7.2312436016677001E-2</v>
      </c>
      <c r="CA1071" s="17">
        <v>7.5427203885469002E-2</v>
      </c>
    </row>
    <row r="1072" spans="2:79" x14ac:dyDescent="0.25">
      <c r="B1072" t="s">
        <v>491</v>
      </c>
      <c r="C1072" s="17">
        <v>4.5596680069515498E-2</v>
      </c>
      <c r="D1072" s="17">
        <v>2.5862703859247499E-3</v>
      </c>
      <c r="E1072" s="17">
        <v>8.1853673289851894E-2</v>
      </c>
      <c r="F1072" s="17">
        <v>4.6871279606349403E-2</v>
      </c>
      <c r="G1072" s="17">
        <v>0</v>
      </c>
      <c r="H1072" s="17">
        <v>6.6815655466638493E-2</v>
      </c>
      <c r="I1072" s="17">
        <v>3.97169900472003E-2</v>
      </c>
      <c r="J1072" s="17">
        <v>2.6301236750864401E-3</v>
      </c>
      <c r="K1072" s="17">
        <v>5.7729946642140896E-4</v>
      </c>
      <c r="L1072" s="17">
        <v>6.8513506761179205E-2</v>
      </c>
      <c r="M1072" s="17"/>
      <c r="N1072" s="17">
        <v>4.89509232552921E-2</v>
      </c>
      <c r="O1072" s="17">
        <v>3.1613506555224699E-2</v>
      </c>
      <c r="P1072" s="17">
        <v>1.8134688465120799E-2</v>
      </c>
      <c r="Q1072" s="17">
        <v>2.0207093593962801E-2</v>
      </c>
      <c r="R1072" s="17"/>
      <c r="S1072" s="17">
        <v>2.61336046945395E-2</v>
      </c>
      <c r="T1072" s="17">
        <v>0</v>
      </c>
      <c r="U1072" s="17">
        <v>8.7114229926359595E-3</v>
      </c>
      <c r="V1072" s="17">
        <v>2.4382192629937498E-2</v>
      </c>
      <c r="W1072" s="17">
        <v>0.136953090166955</v>
      </c>
      <c r="X1072" s="17">
        <v>0.122610826641685</v>
      </c>
      <c r="Y1072" s="17">
        <v>1.34056873774902E-3</v>
      </c>
      <c r="Z1072" s="17"/>
      <c r="AA1072" s="17">
        <v>4.9882487961359398E-2</v>
      </c>
      <c r="AB1072" s="17">
        <v>0</v>
      </c>
      <c r="AC1072" s="17"/>
      <c r="AD1072" s="17">
        <v>3.99193701054322E-2</v>
      </c>
      <c r="AE1072" s="17">
        <v>3.2213362764327597E-2</v>
      </c>
      <c r="AF1072" s="17">
        <v>1.2289699390048299E-4</v>
      </c>
      <c r="AG1072" s="17"/>
      <c r="AH1072" s="17">
        <v>5.4030973370805299E-2</v>
      </c>
      <c r="AI1072" s="17">
        <v>4.2438730470787597E-2</v>
      </c>
      <c r="AJ1072" s="17"/>
      <c r="AK1072" s="17">
        <v>5.9901340697647999E-2</v>
      </c>
      <c r="AL1072" s="17">
        <v>3.8942375042326102E-2</v>
      </c>
      <c r="AM1072" s="17"/>
      <c r="AN1072" s="17">
        <v>4.5805324828315098E-2</v>
      </c>
      <c r="AO1072" s="17">
        <v>2.0207093593962801E-2</v>
      </c>
      <c r="AP1072" s="17"/>
      <c r="AQ1072" s="17">
        <v>2.67700579900805E-2</v>
      </c>
      <c r="AR1072" s="17">
        <v>5.7682726399741598E-2</v>
      </c>
      <c r="AS1072" s="17"/>
      <c r="AT1072" s="17">
        <v>0</v>
      </c>
      <c r="AU1072" s="17">
        <v>5.1323370686918397E-2</v>
      </c>
      <c r="AV1072" s="17">
        <v>5.9482900094492801E-2</v>
      </c>
      <c r="AW1072" s="17">
        <v>8.7658738091230502E-4</v>
      </c>
      <c r="AX1072" s="17"/>
      <c r="AY1072" s="17">
        <v>6.3295812156737699E-2</v>
      </c>
      <c r="AZ1072" s="17">
        <v>3.9924058006070198E-2</v>
      </c>
      <c r="BA1072" s="17"/>
      <c r="BB1072" s="17">
        <v>5.7161776193392001E-2</v>
      </c>
      <c r="BC1072" s="17">
        <v>4.27829876935149E-2</v>
      </c>
      <c r="BD1072" s="17"/>
      <c r="BE1072" s="17">
        <v>4.9839928624993299E-2</v>
      </c>
      <c r="BF1072" s="17">
        <v>4.5115314824518797E-2</v>
      </c>
      <c r="BG1072" s="17"/>
      <c r="BH1072" s="17">
        <v>8.40818514243208E-2</v>
      </c>
      <c r="BI1072" s="17">
        <v>3.9836519544409997E-2</v>
      </c>
      <c r="BJ1072" s="17"/>
      <c r="BK1072" s="17">
        <v>5.5518999139829897E-2</v>
      </c>
      <c r="BL1072" s="17">
        <v>4.4398825211586501E-2</v>
      </c>
      <c r="BM1072" s="17"/>
      <c r="BN1072" s="17">
        <v>3.2923989704853099E-4</v>
      </c>
      <c r="BO1072" s="17">
        <v>4.72722954242564E-2</v>
      </c>
      <c r="BP1072" s="17"/>
      <c r="BQ1072" s="17">
        <v>9.9465183472914297E-3</v>
      </c>
      <c r="BR1072" s="17">
        <v>4.8200289407848797E-2</v>
      </c>
      <c r="BS1072" s="17"/>
      <c r="BT1072" s="17">
        <v>0.12013344174809699</v>
      </c>
      <c r="BU1072" s="17">
        <v>3.4984477484449203E-2</v>
      </c>
      <c r="BV1072" s="17"/>
      <c r="BW1072" s="17">
        <v>5.0146285026173798E-2</v>
      </c>
      <c r="BX1072" s="17">
        <v>1.7519519687568901E-3</v>
      </c>
      <c r="BY1072" s="17"/>
      <c r="BZ1072" s="17">
        <v>5.0146285026173798E-2</v>
      </c>
      <c r="CA1072" s="17">
        <v>1.7519519687568901E-3</v>
      </c>
    </row>
    <row r="1073" spans="2:79" x14ac:dyDescent="0.25">
      <c r="B1073" t="s">
        <v>75</v>
      </c>
      <c r="C1073" s="17">
        <v>2.77585391391173E-2</v>
      </c>
      <c r="D1073" s="17">
        <v>7.4578678691075697E-3</v>
      </c>
      <c r="E1073" s="17">
        <v>0</v>
      </c>
      <c r="F1073" s="17">
        <v>6.7114259366891701E-5</v>
      </c>
      <c r="G1073" s="17">
        <v>0.164032025020729</v>
      </c>
      <c r="H1073" s="17">
        <v>0</v>
      </c>
      <c r="I1073" s="17">
        <v>4.1247219298944898E-2</v>
      </c>
      <c r="J1073" s="17">
        <v>6.6960306308415707E-2</v>
      </c>
      <c r="K1073" s="17">
        <v>0</v>
      </c>
      <c r="L1073" s="17">
        <v>7.3137670017737501E-3</v>
      </c>
      <c r="M1073" s="17"/>
      <c r="N1073" s="17">
        <v>2.48298134637116E-2</v>
      </c>
      <c r="O1073" s="17">
        <v>5.4141230378296497E-2</v>
      </c>
      <c r="P1073" s="17">
        <v>8.6993085851260997E-3</v>
      </c>
      <c r="Q1073" s="17">
        <v>5.3617993279367199E-3</v>
      </c>
      <c r="R1073" s="17"/>
      <c r="S1073" s="17">
        <v>3.0196133467749901E-2</v>
      </c>
      <c r="T1073" s="17">
        <v>2.4633419617536298E-3</v>
      </c>
      <c r="U1073" s="17">
        <v>0</v>
      </c>
      <c r="V1073" s="17">
        <v>5.0440438194624598E-2</v>
      </c>
      <c r="W1073" s="17">
        <v>2.1039456983083901E-2</v>
      </c>
      <c r="X1073" s="17">
        <v>4.2114905485403503E-3</v>
      </c>
      <c r="Y1073" s="17">
        <v>1.9984661456443301E-4</v>
      </c>
      <c r="Z1073" s="17"/>
      <c r="AA1073" s="17">
        <v>3.0367671337494798E-2</v>
      </c>
      <c r="AB1073" s="17">
        <v>0</v>
      </c>
      <c r="AC1073" s="17"/>
      <c r="AD1073" s="17">
        <v>3.2003306524032098E-2</v>
      </c>
      <c r="AE1073" s="17">
        <v>3.0461718362885099E-2</v>
      </c>
      <c r="AF1073" s="17">
        <v>0</v>
      </c>
      <c r="AG1073" s="17"/>
      <c r="AH1073" s="17">
        <v>1.9703090668005299E-3</v>
      </c>
      <c r="AI1073" s="17">
        <v>3.7414111680841002E-2</v>
      </c>
      <c r="AJ1073" s="17"/>
      <c r="AK1073" s="17">
        <v>5.51097313856036E-2</v>
      </c>
      <c r="AL1073" s="17">
        <v>1.50351910781728E-2</v>
      </c>
      <c r="AM1073" s="17"/>
      <c r="AN1073" s="17">
        <v>2.7942589493001602E-2</v>
      </c>
      <c r="AO1073" s="17">
        <v>5.3617993279367199E-3</v>
      </c>
      <c r="AP1073" s="17"/>
      <c r="AQ1073" s="17">
        <v>1.55727021759769E-2</v>
      </c>
      <c r="AR1073" s="17">
        <v>3.5581428953747198E-2</v>
      </c>
      <c r="AS1073" s="17"/>
      <c r="AT1073" s="17">
        <v>7.2671728641504202E-2</v>
      </c>
      <c r="AU1073" s="17">
        <v>3.9426853482189099E-2</v>
      </c>
      <c r="AV1073" s="17">
        <v>9.9083135655163492E-3</v>
      </c>
      <c r="AW1073" s="17">
        <v>0</v>
      </c>
      <c r="AX1073" s="17"/>
      <c r="AY1073" s="17">
        <v>5.1513680245250599E-3</v>
      </c>
      <c r="AZ1073" s="17">
        <v>3.5004201639670399E-2</v>
      </c>
      <c r="BA1073" s="17"/>
      <c r="BB1073" s="17">
        <v>3.9316199407445398E-5</v>
      </c>
      <c r="BC1073" s="17">
        <v>3.4502397159726902E-2</v>
      </c>
      <c r="BD1073" s="17"/>
      <c r="BE1073" s="17">
        <v>5.7021188846293802E-5</v>
      </c>
      <c r="BF1073" s="17">
        <v>3.0901071988789899E-2</v>
      </c>
      <c r="BG1073" s="17"/>
      <c r="BH1073" s="17">
        <v>6.9021893775832296E-4</v>
      </c>
      <c r="BI1073" s="17">
        <v>3.18099143575706E-2</v>
      </c>
      <c r="BJ1073" s="17"/>
      <c r="BK1073" s="17">
        <v>8.0623076654397895E-3</v>
      </c>
      <c r="BL1073" s="17">
        <v>3.0136332716046901E-2</v>
      </c>
      <c r="BM1073" s="17"/>
      <c r="BN1073" s="17">
        <v>0.16931451888534901</v>
      </c>
      <c r="BO1073" s="17">
        <v>2.2518716160073698E-2</v>
      </c>
      <c r="BP1073" s="17"/>
      <c r="BQ1073" s="17">
        <v>2.5554883516570499E-2</v>
      </c>
      <c r="BR1073" s="17">
        <v>2.7919476932388498E-2</v>
      </c>
      <c r="BS1073" s="17"/>
      <c r="BT1073" s="17">
        <v>2.6703185740812002E-4</v>
      </c>
      <c r="BU1073" s="17">
        <v>3.1672653974162003E-2</v>
      </c>
      <c r="BV1073" s="17"/>
      <c r="BW1073" s="17">
        <v>3.05907023329141E-2</v>
      </c>
      <c r="BX1073" s="17">
        <v>4.64867193541607E-4</v>
      </c>
      <c r="BY1073" s="17"/>
      <c r="BZ1073" s="17">
        <v>3.05907023329141E-2</v>
      </c>
      <c r="CA1073" s="17">
        <v>4.64867193541607E-4</v>
      </c>
    </row>
    <row r="1074" spans="2:79" x14ac:dyDescent="0.25">
      <c r="C1074" s="17"/>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c r="AD1074" s="17"/>
      <c r="AE1074" s="17"/>
      <c r="AF1074" s="17"/>
      <c r="AG1074" s="17"/>
      <c r="AH1074" s="17"/>
      <c r="AI1074" s="17"/>
      <c r="AJ1074" s="17"/>
      <c r="AK1074" s="17"/>
      <c r="AL1074" s="17"/>
      <c r="AM1074" s="17"/>
      <c r="AN1074" s="17"/>
      <c r="AO1074" s="17"/>
      <c r="AP1074" s="17"/>
      <c r="AQ1074" s="17"/>
      <c r="AR1074" s="17"/>
      <c r="AS1074" s="17"/>
      <c r="AT1074" s="17"/>
      <c r="AU1074" s="17"/>
      <c r="AV1074" s="17"/>
      <c r="AW1074" s="17"/>
      <c r="AX1074" s="17"/>
      <c r="AY1074" s="17"/>
      <c r="AZ1074" s="17"/>
      <c r="BA1074" s="17"/>
      <c r="BB1074" s="17"/>
      <c r="BC1074" s="17"/>
      <c r="BD1074" s="17"/>
      <c r="BE1074" s="17"/>
      <c r="BF1074" s="17"/>
      <c r="BG1074" s="17"/>
      <c r="BH1074" s="17"/>
      <c r="BI1074" s="17"/>
      <c r="BJ1074" s="17"/>
      <c r="BK1074" s="17"/>
      <c r="BL1074" s="17"/>
      <c r="BM1074" s="17"/>
      <c r="BN1074" s="17"/>
      <c r="BO1074" s="17"/>
      <c r="BP1074" s="17"/>
      <c r="BQ1074" s="17"/>
      <c r="BR1074" s="17"/>
      <c r="BS1074" s="17"/>
      <c r="BT1074" s="17"/>
      <c r="BU1074" s="17"/>
      <c r="BV1074" s="17"/>
      <c r="BW1074" s="17"/>
      <c r="BX1074" s="17"/>
      <c r="BY1074" s="17"/>
      <c r="BZ1074" s="17"/>
      <c r="CA1074" s="17"/>
    </row>
    <row r="1075" spans="2:79" x14ac:dyDescent="0.25">
      <c r="B1075" s="6" t="s">
        <v>499</v>
      </c>
      <c r="C1075" s="17"/>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17"/>
      <c r="AH1075" s="17"/>
      <c r="AI1075" s="17"/>
      <c r="AJ1075" s="17"/>
      <c r="AK1075" s="17"/>
      <c r="AL1075" s="17"/>
      <c r="AM1075" s="17"/>
      <c r="AN1075" s="17"/>
      <c r="AO1075" s="17"/>
      <c r="AP1075" s="17"/>
      <c r="AQ1075" s="17"/>
      <c r="AR1075" s="17"/>
      <c r="AS1075" s="17"/>
      <c r="AT1075" s="17"/>
      <c r="AU1075" s="17"/>
      <c r="AV1075" s="17"/>
      <c r="AW1075" s="17"/>
      <c r="AX1075" s="17"/>
      <c r="AY1075" s="17"/>
      <c r="AZ1075" s="17"/>
      <c r="BA1075" s="17"/>
      <c r="BB1075" s="17"/>
      <c r="BC1075" s="17"/>
      <c r="BD1075" s="17"/>
      <c r="BE1075" s="17"/>
      <c r="BF1075" s="17"/>
      <c r="BG1075" s="17"/>
      <c r="BH1075" s="17"/>
      <c r="BI1075" s="17"/>
      <c r="BJ1075" s="17"/>
      <c r="BK1075" s="17"/>
      <c r="BL1075" s="17"/>
      <c r="BM1075" s="17"/>
      <c r="BN1075" s="17"/>
      <c r="BO1075" s="17"/>
      <c r="BP1075" s="17"/>
      <c r="BQ1075" s="17"/>
      <c r="BR1075" s="17"/>
      <c r="BS1075" s="17"/>
      <c r="BT1075" s="17"/>
      <c r="BU1075" s="17"/>
      <c r="BV1075" s="17"/>
      <c r="BW1075" s="17"/>
      <c r="BX1075" s="17"/>
      <c r="BY1075" s="17"/>
      <c r="BZ1075" s="17"/>
      <c r="CA1075" s="17"/>
    </row>
    <row r="1076" spans="2:79" x14ac:dyDescent="0.25">
      <c r="B1076" s="24" t="s">
        <v>705</v>
      </c>
      <c r="C1076" s="17"/>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c r="AD1076" s="17"/>
      <c r="AE1076" s="17"/>
      <c r="AF1076" s="17"/>
      <c r="AG1076" s="17"/>
      <c r="AH1076" s="17"/>
      <c r="AI1076" s="17"/>
      <c r="AJ1076" s="17"/>
      <c r="AK1076" s="17"/>
      <c r="AL1076" s="17"/>
      <c r="AM1076" s="17"/>
      <c r="AN1076" s="17"/>
      <c r="AO1076" s="17"/>
      <c r="AP1076" s="17"/>
      <c r="AQ1076" s="17"/>
      <c r="AR1076" s="17"/>
      <c r="AS1076" s="17"/>
      <c r="AT1076" s="17"/>
      <c r="AU1076" s="17"/>
      <c r="AV1076" s="17"/>
      <c r="AW1076" s="17"/>
      <c r="AX1076" s="17"/>
      <c r="AY1076" s="17"/>
      <c r="AZ1076" s="17"/>
      <c r="BA1076" s="17"/>
      <c r="BB1076" s="17"/>
      <c r="BC1076" s="17"/>
      <c r="BD1076" s="17"/>
      <c r="BE1076" s="17"/>
      <c r="BF1076" s="17"/>
      <c r="BG1076" s="17"/>
      <c r="BH1076" s="17"/>
      <c r="BI1076" s="17"/>
      <c r="BJ1076" s="17"/>
      <c r="BK1076" s="17"/>
      <c r="BL1076" s="17"/>
      <c r="BM1076" s="17"/>
      <c r="BN1076" s="17"/>
      <c r="BO1076" s="17"/>
      <c r="BP1076" s="17"/>
      <c r="BQ1076" s="17"/>
      <c r="BR1076" s="17"/>
      <c r="BS1076" s="17"/>
      <c r="BT1076" s="17"/>
      <c r="BU1076" s="17"/>
      <c r="BV1076" s="17"/>
      <c r="BW1076" s="17"/>
      <c r="BX1076" s="17"/>
      <c r="BY1076" s="17"/>
      <c r="BZ1076" s="17"/>
      <c r="CA1076" s="17"/>
    </row>
    <row r="1077" spans="2:79" x14ac:dyDescent="0.25">
      <c r="B1077" t="s">
        <v>487</v>
      </c>
      <c r="C1077" s="17">
        <v>0.27232930910441699</v>
      </c>
      <c r="D1077" s="17">
        <v>0.19732341312009</v>
      </c>
      <c r="E1077" s="17">
        <v>0.21958680539574099</v>
      </c>
      <c r="F1077" s="17">
        <v>0.26059153960377301</v>
      </c>
      <c r="G1077" s="17">
        <v>0.37020355449202003</v>
      </c>
      <c r="H1077" s="17">
        <v>0.46201657610482</v>
      </c>
      <c r="I1077" s="17">
        <v>0.34247954473838799</v>
      </c>
      <c r="J1077" s="17">
        <v>0.27829141829820903</v>
      </c>
      <c r="K1077" s="17">
        <v>0.37087740681371401</v>
      </c>
      <c r="L1077" s="17">
        <v>0.15882440730455299</v>
      </c>
      <c r="M1077" s="17"/>
      <c r="N1077" s="17">
        <v>0.29220649408521798</v>
      </c>
      <c r="O1077" s="17">
        <v>0.147125103176482</v>
      </c>
      <c r="P1077" s="17">
        <v>0.239263458162393</v>
      </c>
      <c r="Q1077" s="17">
        <v>0.25064316399549402</v>
      </c>
      <c r="R1077" s="17"/>
      <c r="S1077" s="17">
        <v>0.30901450501879502</v>
      </c>
      <c r="T1077" s="17">
        <v>0.19989056411139</v>
      </c>
      <c r="U1077" s="17">
        <v>0.37295695637922399</v>
      </c>
      <c r="V1077" s="17">
        <v>0.17592340478929799</v>
      </c>
      <c r="W1077" s="17">
        <v>0.18573638472895199</v>
      </c>
      <c r="X1077" s="17">
        <v>0.37442570997422903</v>
      </c>
      <c r="Y1077" s="17">
        <v>0.33089946357461603</v>
      </c>
      <c r="Z1077" s="17"/>
      <c r="AA1077" s="17">
        <v>0.28512641172431302</v>
      </c>
      <c r="AB1077" s="17">
        <v>0.13618102418324901</v>
      </c>
      <c r="AC1077" s="17"/>
      <c r="AD1077" s="17">
        <v>0.31039535169597399</v>
      </c>
      <c r="AE1077" s="17">
        <v>0.26690083153720401</v>
      </c>
      <c r="AF1077" s="17">
        <v>0.123984507691503</v>
      </c>
      <c r="AG1077" s="17"/>
      <c r="AH1077" s="17">
        <v>0.270266909746328</v>
      </c>
      <c r="AI1077" s="17">
        <v>0.27310150814856099</v>
      </c>
      <c r="AJ1077" s="17"/>
      <c r="AK1077" s="17">
        <v>0.35009888735734102</v>
      </c>
      <c r="AL1077" s="17">
        <v>0.23615211420382001</v>
      </c>
      <c r="AM1077" s="17"/>
      <c r="AN1077" s="17">
        <v>0.27250751998311301</v>
      </c>
      <c r="AO1077" s="17">
        <v>0.25064316399549402</v>
      </c>
      <c r="AP1077" s="17"/>
      <c r="AQ1077" s="17">
        <v>0.290807844530515</v>
      </c>
      <c r="AR1077" s="17">
        <v>0.26046672247935798</v>
      </c>
      <c r="AS1077" s="17"/>
      <c r="AT1077" s="17">
        <v>0.17509569947865899</v>
      </c>
      <c r="AU1077" s="17">
        <v>0.28197072718342397</v>
      </c>
      <c r="AV1077" s="17">
        <v>0.25832144596798101</v>
      </c>
      <c r="AW1077" s="17">
        <v>0.39557162564390203</v>
      </c>
      <c r="AX1077" s="17"/>
      <c r="AY1077" s="17">
        <v>0.27332593653819698</v>
      </c>
      <c r="AZ1077" s="17">
        <v>0.272009887183498</v>
      </c>
      <c r="BA1077" s="17"/>
      <c r="BB1077" s="17">
        <v>0.38982172297824502</v>
      </c>
      <c r="BC1077" s="17">
        <v>0.24374437512603001</v>
      </c>
      <c r="BD1077" s="17"/>
      <c r="BE1077" s="17">
        <v>0.290885299843885</v>
      </c>
      <c r="BF1077" s="17">
        <v>0.270224268847717</v>
      </c>
      <c r="BG1077" s="17"/>
      <c r="BH1077" s="17">
        <v>0.23161930750794299</v>
      </c>
      <c r="BI1077" s="17">
        <v>0.27842246488151101</v>
      </c>
      <c r="BJ1077" s="17"/>
      <c r="BK1077" s="17">
        <v>0.22448411855862599</v>
      </c>
      <c r="BL1077" s="17">
        <v>0.27810533722018999</v>
      </c>
      <c r="BM1077" s="17"/>
      <c r="BN1077" s="17">
        <v>0.66449382459990103</v>
      </c>
      <c r="BO1077" s="17">
        <v>0.257812983877164</v>
      </c>
      <c r="BP1077" s="17"/>
      <c r="BQ1077" s="17">
        <v>0.59568862986049298</v>
      </c>
      <c r="BR1077" s="17">
        <v>0.248713670170785</v>
      </c>
      <c r="BS1077" s="17"/>
      <c r="BT1077" s="17">
        <v>0.50892178602154503</v>
      </c>
      <c r="BU1077" s="17">
        <v>0.23864435635621201</v>
      </c>
      <c r="BV1077" s="17"/>
      <c r="BW1077" s="17">
        <v>0.28541847412102</v>
      </c>
      <c r="BX1077" s="17">
        <v>0.14618849321246999</v>
      </c>
      <c r="BY1077" s="17"/>
      <c r="BZ1077" s="17">
        <v>0.28541847412102</v>
      </c>
      <c r="CA1077" s="17">
        <v>0.14618849321246999</v>
      </c>
    </row>
    <row r="1078" spans="2:79" x14ac:dyDescent="0.25">
      <c r="B1078" t="s">
        <v>488</v>
      </c>
      <c r="C1078" s="17">
        <v>0.27883496085850801</v>
      </c>
      <c r="D1078" s="17">
        <v>0.191367454403884</v>
      </c>
      <c r="E1078" s="17">
        <v>0.210312065961588</v>
      </c>
      <c r="F1078" s="17">
        <v>0.39601683692901501</v>
      </c>
      <c r="G1078" s="17">
        <v>0.43500901934395397</v>
      </c>
      <c r="H1078" s="17">
        <v>0.23895871923311199</v>
      </c>
      <c r="I1078" s="17">
        <v>0.27816939194892998</v>
      </c>
      <c r="J1078" s="17">
        <v>0.166769076070613</v>
      </c>
      <c r="K1078" s="17">
        <v>0.25693279768435001</v>
      </c>
      <c r="L1078" s="17">
        <v>0.28720763772081997</v>
      </c>
      <c r="M1078" s="17"/>
      <c r="N1078" s="17">
        <v>0.26408003031879801</v>
      </c>
      <c r="O1078" s="17">
        <v>0.34906655843141599</v>
      </c>
      <c r="P1078" s="17">
        <v>0.36740993799730498</v>
      </c>
      <c r="Q1078" s="17">
        <v>0.385695974365176</v>
      </c>
      <c r="R1078" s="17"/>
      <c r="S1078" s="17">
        <v>0.26611049436233503</v>
      </c>
      <c r="T1078" s="17">
        <v>0.54478403781798601</v>
      </c>
      <c r="U1078" s="17">
        <v>0.356134170141234</v>
      </c>
      <c r="V1078" s="17">
        <v>0.233486701144902</v>
      </c>
      <c r="W1078" s="17">
        <v>0.17290349469646399</v>
      </c>
      <c r="X1078" s="17">
        <v>0.23571094012226301</v>
      </c>
      <c r="Y1078" s="17">
        <v>0.40124867886291998</v>
      </c>
      <c r="Z1078" s="17"/>
      <c r="AA1078" s="17">
        <v>0.27093996127605802</v>
      </c>
      <c r="AB1078" s="17">
        <v>0.36282980598327003</v>
      </c>
      <c r="AC1078" s="17"/>
      <c r="AD1078" s="17">
        <v>0.32179399328206598</v>
      </c>
      <c r="AE1078" s="17">
        <v>0.18987667746380599</v>
      </c>
      <c r="AF1078" s="17">
        <v>0.27997594573073398</v>
      </c>
      <c r="AG1078" s="17"/>
      <c r="AH1078" s="17">
        <v>0.38720123597816403</v>
      </c>
      <c r="AI1078" s="17">
        <v>0.238260697810597</v>
      </c>
      <c r="AJ1078" s="17"/>
      <c r="AK1078" s="17">
        <v>0.28818995871402697</v>
      </c>
      <c r="AL1078" s="17">
        <v>0.27448316175766801</v>
      </c>
      <c r="AM1078" s="17"/>
      <c r="AN1078" s="17">
        <v>0.27795680593425798</v>
      </c>
      <c r="AO1078" s="17">
        <v>0.385695974365176</v>
      </c>
      <c r="AP1078" s="17"/>
      <c r="AQ1078" s="17">
        <v>0.26584622044129602</v>
      </c>
      <c r="AR1078" s="17">
        <v>0.287173287181272</v>
      </c>
      <c r="AS1078" s="17"/>
      <c r="AT1078" s="17">
        <v>0.31877166385689598</v>
      </c>
      <c r="AU1078" s="17">
        <v>0.26067715059910801</v>
      </c>
      <c r="AV1078" s="17">
        <v>0.26244351399688198</v>
      </c>
      <c r="AW1078" s="17">
        <v>0.40729144426896002</v>
      </c>
      <c r="AX1078" s="17"/>
      <c r="AY1078" s="17">
        <v>0.187002121310405</v>
      </c>
      <c r="AZ1078" s="17">
        <v>0.30826764655192002</v>
      </c>
      <c r="BA1078" s="17"/>
      <c r="BB1078" s="17">
        <v>0.221059980614356</v>
      </c>
      <c r="BC1078" s="17">
        <v>0.292891136414277</v>
      </c>
      <c r="BD1078" s="17"/>
      <c r="BE1078" s="17">
        <v>0.103551114097644</v>
      </c>
      <c r="BF1078" s="17">
        <v>0.298719620155945</v>
      </c>
      <c r="BG1078" s="17"/>
      <c r="BH1078" s="17">
        <v>0.321842367543967</v>
      </c>
      <c r="BI1078" s="17">
        <v>0.27239794739187001</v>
      </c>
      <c r="BJ1078" s="17"/>
      <c r="BK1078" s="17">
        <v>0.42352691080285099</v>
      </c>
      <c r="BL1078" s="17">
        <v>0.26136727473434401</v>
      </c>
      <c r="BM1078" s="17"/>
      <c r="BN1078" s="17">
        <v>9.8203087789112006E-2</v>
      </c>
      <c r="BO1078" s="17">
        <v>0.285521213470043</v>
      </c>
      <c r="BP1078" s="17"/>
      <c r="BQ1078" s="17">
        <v>0.106425815474783</v>
      </c>
      <c r="BR1078" s="17">
        <v>0.29142637809898803</v>
      </c>
      <c r="BS1078" s="17"/>
      <c r="BT1078" s="17">
        <v>0.21112117579490799</v>
      </c>
      <c r="BU1078" s="17">
        <v>0.28847573929741099</v>
      </c>
      <c r="BV1078" s="17"/>
      <c r="BW1078" s="17">
        <v>0.26991636653418899</v>
      </c>
      <c r="BX1078" s="17">
        <v>0.364783817279206</v>
      </c>
      <c r="BY1078" s="17"/>
      <c r="BZ1078" s="17">
        <v>0.26991636653418899</v>
      </c>
      <c r="CA1078" s="17">
        <v>0.364783817279206</v>
      </c>
    </row>
    <row r="1079" spans="2:79" x14ac:dyDescent="0.25">
      <c r="B1079" t="s">
        <v>489</v>
      </c>
      <c r="C1079" s="17">
        <v>0.21716278156281499</v>
      </c>
      <c r="D1079" s="17">
        <v>0.329975794663809</v>
      </c>
      <c r="E1079" s="17">
        <v>0.41556540303896</v>
      </c>
      <c r="F1079" s="17">
        <v>0.14169866626535901</v>
      </c>
      <c r="G1079" s="17">
        <v>0.169097811637728</v>
      </c>
      <c r="H1079" s="17">
        <v>4.9179136467633902E-2</v>
      </c>
      <c r="I1079" s="17">
        <v>0.14907235179896899</v>
      </c>
      <c r="J1079" s="17">
        <v>0.17459474179929499</v>
      </c>
      <c r="K1079" s="17">
        <v>3.3730971204082499E-2</v>
      </c>
      <c r="L1079" s="17">
        <v>0.24764684660119099</v>
      </c>
      <c r="M1079" s="17"/>
      <c r="N1079" s="17">
        <v>0.209547056842637</v>
      </c>
      <c r="O1079" s="17">
        <v>0.25930076389713003</v>
      </c>
      <c r="P1079" s="17">
        <v>0.25197649319948501</v>
      </c>
      <c r="Q1079" s="17">
        <v>0.22637066596106101</v>
      </c>
      <c r="R1079" s="17"/>
      <c r="S1079" s="17">
        <v>0.15120181172974501</v>
      </c>
      <c r="T1079" s="17">
        <v>0.210787830281712</v>
      </c>
      <c r="U1079" s="17">
        <v>0.14020299348474999</v>
      </c>
      <c r="V1079" s="17">
        <v>0.28478385049228999</v>
      </c>
      <c r="W1079" s="17">
        <v>0.35060241577565299</v>
      </c>
      <c r="X1079" s="17">
        <v>0.22685963457521599</v>
      </c>
      <c r="Y1079" s="17">
        <v>9.8105254150516005E-2</v>
      </c>
      <c r="Z1079" s="17"/>
      <c r="AA1079" s="17">
        <v>0.211993230888955</v>
      </c>
      <c r="AB1079" s="17">
        <v>0.27216159488520802</v>
      </c>
      <c r="AC1079" s="17"/>
      <c r="AD1079" s="17">
        <v>0.193229432585101</v>
      </c>
      <c r="AE1079" s="17">
        <v>0.25704811606227301</v>
      </c>
      <c r="AF1079" s="17">
        <v>0.15381687530045399</v>
      </c>
      <c r="AG1079" s="17"/>
      <c r="AH1079" s="17">
        <v>0.23837759900654801</v>
      </c>
      <c r="AI1079" s="17">
        <v>0.20921957614650899</v>
      </c>
      <c r="AJ1079" s="17"/>
      <c r="AK1079" s="17">
        <v>0.241068369162173</v>
      </c>
      <c r="AL1079" s="17">
        <v>0.206042275045696</v>
      </c>
      <c r="AM1079" s="17"/>
      <c r="AN1079" s="17">
        <v>0.21708711365774</v>
      </c>
      <c r="AO1079" s="17">
        <v>0.22637066596106101</v>
      </c>
      <c r="AP1079" s="17"/>
      <c r="AQ1079" s="17">
        <v>0.16384727979687</v>
      </c>
      <c r="AR1079" s="17">
        <v>0.25138950698087797</v>
      </c>
      <c r="AS1079" s="17"/>
      <c r="AT1079" s="17">
        <v>0.250268583317793</v>
      </c>
      <c r="AU1079" s="17">
        <v>0.225379379164309</v>
      </c>
      <c r="AV1079" s="17">
        <v>0.21276576654371701</v>
      </c>
      <c r="AW1079" s="17">
        <v>0.157553181260116</v>
      </c>
      <c r="AX1079" s="17"/>
      <c r="AY1079" s="17">
        <v>0.29080452852368599</v>
      </c>
      <c r="AZ1079" s="17">
        <v>0.193560392669267</v>
      </c>
      <c r="BA1079" s="17"/>
      <c r="BB1079" s="17">
        <v>9.1360619358874504E-2</v>
      </c>
      <c r="BC1079" s="17">
        <v>0.247769408683437</v>
      </c>
      <c r="BD1079" s="17"/>
      <c r="BE1079" s="17">
        <v>4.94333983791801E-2</v>
      </c>
      <c r="BF1079" s="17">
        <v>0.23619044269879</v>
      </c>
      <c r="BG1079" s="17"/>
      <c r="BH1079" s="17">
        <v>0.276844787499606</v>
      </c>
      <c r="BI1079" s="17">
        <v>0.208230044029004</v>
      </c>
      <c r="BJ1079" s="17"/>
      <c r="BK1079" s="17">
        <v>0.12749952763665201</v>
      </c>
      <c r="BL1079" s="17">
        <v>0.22798722326158199</v>
      </c>
      <c r="BM1079" s="17"/>
      <c r="BN1079" s="17">
        <v>6.6062531947806993E-2</v>
      </c>
      <c r="BO1079" s="17">
        <v>0.22275589434753301</v>
      </c>
      <c r="BP1079" s="17"/>
      <c r="BQ1079" s="17">
        <v>0.25155780079053103</v>
      </c>
      <c r="BR1079" s="17">
        <v>0.21465083802799501</v>
      </c>
      <c r="BS1079" s="17"/>
      <c r="BT1079" s="17">
        <v>0.27175054752330602</v>
      </c>
      <c r="BU1079" s="17">
        <v>0.209390825577701</v>
      </c>
      <c r="BV1079" s="17"/>
      <c r="BW1079" s="17">
        <v>0.21185037677391599</v>
      </c>
      <c r="BX1079" s="17">
        <v>0.26835864268688597</v>
      </c>
      <c r="BY1079" s="17"/>
      <c r="BZ1079" s="17">
        <v>0.21185037677391599</v>
      </c>
      <c r="CA1079" s="17">
        <v>0.26835864268688597</v>
      </c>
    </row>
    <row r="1080" spans="2:79" x14ac:dyDescent="0.25">
      <c r="B1080" t="s">
        <v>490</v>
      </c>
      <c r="C1080" s="17">
        <v>8.5642096891182004E-2</v>
      </c>
      <c r="D1080" s="17">
        <v>1.8871878586900499E-2</v>
      </c>
      <c r="E1080" s="17">
        <v>3.8950077344016697E-2</v>
      </c>
      <c r="F1080" s="17">
        <v>0.156071817134317</v>
      </c>
      <c r="G1080" s="17">
        <v>2.32737849533791E-2</v>
      </c>
      <c r="H1080" s="17">
        <v>0.189035104105019</v>
      </c>
      <c r="I1080" s="17">
        <v>1.3092351709313201E-2</v>
      </c>
      <c r="J1080" s="17">
        <v>0.1569965636406</v>
      </c>
      <c r="K1080" s="17">
        <v>0.330496686775127</v>
      </c>
      <c r="L1080" s="17">
        <v>8.8285051225256303E-2</v>
      </c>
      <c r="M1080" s="17"/>
      <c r="N1080" s="17">
        <v>8.0658904775710805E-2</v>
      </c>
      <c r="O1080" s="17">
        <v>0.122968638895865</v>
      </c>
      <c r="P1080" s="17">
        <v>7.1280512656197406E-2</v>
      </c>
      <c r="Q1080" s="17">
        <v>9.05818054894377E-2</v>
      </c>
      <c r="R1080" s="17"/>
      <c r="S1080" s="17">
        <v>4.1962091186113298E-2</v>
      </c>
      <c r="T1080" s="17">
        <v>1.70078309998794E-2</v>
      </c>
      <c r="U1080" s="17">
        <v>0.13019278985000801</v>
      </c>
      <c r="V1080" s="17">
        <v>0.11056848116192899</v>
      </c>
      <c r="W1080" s="17">
        <v>0.14997627088242901</v>
      </c>
      <c r="X1080" s="17">
        <v>3.7911457685585397E-2</v>
      </c>
      <c r="Y1080" s="17">
        <v>0.14674133597695599</v>
      </c>
      <c r="Z1080" s="17"/>
      <c r="AA1080" s="17">
        <v>9.1939003595550794E-2</v>
      </c>
      <c r="AB1080" s="17">
        <v>1.8649350675680298E-2</v>
      </c>
      <c r="AC1080" s="17"/>
      <c r="AD1080" s="17">
        <v>9.5037899180241803E-2</v>
      </c>
      <c r="AE1080" s="17">
        <v>7.5998763346452003E-2</v>
      </c>
      <c r="AF1080" s="17">
        <v>9.1638179080800006E-2</v>
      </c>
      <c r="AG1080" s="17"/>
      <c r="AH1080" s="17">
        <v>4.0303428519551897E-2</v>
      </c>
      <c r="AI1080" s="17">
        <v>0.10261770166048199</v>
      </c>
      <c r="AJ1080" s="17"/>
      <c r="AK1080" s="17">
        <v>5.1818217966919003E-2</v>
      </c>
      <c r="AL1080" s="17">
        <v>0.10137643784591401</v>
      </c>
      <c r="AM1080" s="17"/>
      <c r="AN1080" s="17">
        <v>8.5601503701134798E-2</v>
      </c>
      <c r="AO1080" s="17">
        <v>9.05818054894377E-2</v>
      </c>
      <c r="AP1080" s="17"/>
      <c r="AQ1080" s="17">
        <v>8.5807478251116995E-2</v>
      </c>
      <c r="AR1080" s="17">
        <v>8.5535927724461794E-2</v>
      </c>
      <c r="AS1080" s="17"/>
      <c r="AT1080" s="17">
        <v>5.5102685900142903E-2</v>
      </c>
      <c r="AU1080" s="17">
        <v>6.2026161022490298E-2</v>
      </c>
      <c r="AV1080" s="17">
        <v>0.13217440098268399</v>
      </c>
      <c r="AW1080" s="17">
        <v>2.5672797586812401E-2</v>
      </c>
      <c r="AX1080" s="17"/>
      <c r="AY1080" s="17">
        <v>8.9493554259960403E-2</v>
      </c>
      <c r="AZ1080" s="17">
        <v>8.4407693874193196E-2</v>
      </c>
      <c r="BA1080" s="17"/>
      <c r="BB1080" s="17">
        <v>0.14937678359711901</v>
      </c>
      <c r="BC1080" s="17">
        <v>7.0135973971801102E-2</v>
      </c>
      <c r="BD1080" s="17"/>
      <c r="BE1080" s="17">
        <v>0.11514999185725699</v>
      </c>
      <c r="BF1080" s="17">
        <v>8.2294643895211197E-2</v>
      </c>
      <c r="BG1080" s="17"/>
      <c r="BH1080" s="17">
        <v>1.18800356063414E-2</v>
      </c>
      <c r="BI1080" s="17">
        <v>9.6682227380566005E-2</v>
      </c>
      <c r="BJ1080" s="17"/>
      <c r="BK1080" s="17">
        <v>4.3364344432442496E-3</v>
      </c>
      <c r="BL1080" s="17">
        <v>9.5457582772076194E-2</v>
      </c>
      <c r="BM1080" s="17"/>
      <c r="BN1080" s="17">
        <v>1.1292674731692E-3</v>
      </c>
      <c r="BO1080" s="17">
        <v>8.8770415923711599E-2</v>
      </c>
      <c r="BP1080" s="17"/>
      <c r="BQ1080" s="17">
        <v>1.51572572443725E-2</v>
      </c>
      <c r="BR1080" s="17">
        <v>9.0789759001251899E-2</v>
      </c>
      <c r="BS1080" s="17"/>
      <c r="BT1080" s="17">
        <v>5.86964994480967E-3</v>
      </c>
      <c r="BU1080" s="17">
        <v>9.6999732353692594E-2</v>
      </c>
      <c r="BV1080" s="17"/>
      <c r="BW1080" s="17">
        <v>9.1982997726080998E-2</v>
      </c>
      <c r="BX1080" s="17">
        <v>2.4534577520044301E-2</v>
      </c>
      <c r="BY1080" s="17"/>
      <c r="BZ1080" s="17">
        <v>9.1982997726080998E-2</v>
      </c>
      <c r="CA1080" s="17">
        <v>2.4534577520044301E-2</v>
      </c>
    </row>
    <row r="1081" spans="2:79" x14ac:dyDescent="0.25">
      <c r="B1081" t="s">
        <v>491</v>
      </c>
      <c r="C1081" s="17">
        <v>5.8752758405114201E-2</v>
      </c>
      <c r="D1081" s="17">
        <v>0.24674498467566799</v>
      </c>
      <c r="E1081" s="17">
        <v>1.8405118535350901E-2</v>
      </c>
      <c r="F1081" s="17">
        <v>4.5550089698444499E-2</v>
      </c>
      <c r="G1081" s="17">
        <v>0</v>
      </c>
      <c r="H1081" s="17">
        <v>1.08989284207643E-4</v>
      </c>
      <c r="I1081" s="17">
        <v>7.3194620818551603E-2</v>
      </c>
      <c r="J1081" s="17">
        <v>1.5870312739086701E-4</v>
      </c>
      <c r="K1081" s="17">
        <v>0</v>
      </c>
      <c r="L1081" s="17">
        <v>8.8828052525977697E-2</v>
      </c>
      <c r="M1081" s="17"/>
      <c r="N1081" s="17">
        <v>6.4251095038354203E-2</v>
      </c>
      <c r="O1081" s="17">
        <v>2.9356307800764599E-2</v>
      </c>
      <c r="P1081" s="17">
        <v>3.7134847035042898E-2</v>
      </c>
      <c r="Q1081" s="17">
        <v>2.2794247420669302E-2</v>
      </c>
      <c r="R1081" s="17"/>
      <c r="S1081" s="17">
        <v>9.62014844233781E-2</v>
      </c>
      <c r="T1081" s="17">
        <v>0</v>
      </c>
      <c r="U1081" s="17">
        <v>4.1425651292718098E-4</v>
      </c>
      <c r="V1081" s="17">
        <v>5.8859306432576697E-2</v>
      </c>
      <c r="W1081" s="17">
        <v>4.7726245598171896E-3</v>
      </c>
      <c r="X1081" s="17">
        <v>0.123799151652307</v>
      </c>
      <c r="Y1081" s="17">
        <v>9.6281420086369099E-3</v>
      </c>
      <c r="Z1081" s="17"/>
      <c r="AA1081" s="17">
        <v>4.4519694601969903E-2</v>
      </c>
      <c r="AB1081" s="17">
        <v>0.210178224272593</v>
      </c>
      <c r="AC1081" s="17"/>
      <c r="AD1081" s="17">
        <v>3.5986432683527698E-2</v>
      </c>
      <c r="AE1081" s="17">
        <v>7.5361388655165104E-2</v>
      </c>
      <c r="AF1081" s="17">
        <v>0.14859434491291601</v>
      </c>
      <c r="AG1081" s="17"/>
      <c r="AH1081" s="17">
        <v>2.8104627009882401E-2</v>
      </c>
      <c r="AI1081" s="17">
        <v>7.0227964540823695E-2</v>
      </c>
      <c r="AJ1081" s="17"/>
      <c r="AK1081" s="17">
        <v>3.6075836500580001E-2</v>
      </c>
      <c r="AL1081" s="17">
        <v>6.9301708803403098E-2</v>
      </c>
      <c r="AM1081" s="17"/>
      <c r="AN1081" s="17">
        <v>5.9048255728726302E-2</v>
      </c>
      <c r="AO1081" s="17">
        <v>2.2794247420669302E-2</v>
      </c>
      <c r="AP1081" s="17"/>
      <c r="AQ1081" s="17">
        <v>6.7365773512468696E-2</v>
      </c>
      <c r="AR1081" s="17">
        <v>5.3223497808539501E-2</v>
      </c>
      <c r="AS1081" s="17"/>
      <c r="AT1081" s="17">
        <v>6.2469190672839403E-2</v>
      </c>
      <c r="AU1081" s="17">
        <v>6.0846701230841099E-2</v>
      </c>
      <c r="AV1081" s="17">
        <v>6.6721868815553906E-2</v>
      </c>
      <c r="AW1081" s="17">
        <v>6.0953992187985102E-3</v>
      </c>
      <c r="AX1081" s="17"/>
      <c r="AY1081" s="17">
        <v>2.7141455478945399E-2</v>
      </c>
      <c r="AZ1081" s="17">
        <v>6.8884270704674899E-2</v>
      </c>
      <c r="BA1081" s="17"/>
      <c r="BB1081" s="17">
        <v>3.5037321247881101E-2</v>
      </c>
      <c r="BC1081" s="17">
        <v>6.4522528410317095E-2</v>
      </c>
      <c r="BD1081" s="17"/>
      <c r="BE1081" s="17">
        <v>0.209325351214142</v>
      </c>
      <c r="BF1081" s="17">
        <v>4.1671408566734597E-2</v>
      </c>
      <c r="BG1081" s="17"/>
      <c r="BH1081" s="17">
        <v>9.2590146068886905E-5</v>
      </c>
      <c r="BI1081" s="17">
        <v>6.75325552387228E-2</v>
      </c>
      <c r="BJ1081" s="17"/>
      <c r="BK1081" s="17">
        <v>8.5700399567954495E-4</v>
      </c>
      <c r="BL1081" s="17">
        <v>6.5742123510323297E-2</v>
      </c>
      <c r="BM1081" s="17"/>
      <c r="BN1081" s="17">
        <v>6.61782721888514E-4</v>
      </c>
      <c r="BO1081" s="17">
        <v>6.0903048557502802E-2</v>
      </c>
      <c r="BP1081" s="17"/>
      <c r="BQ1081" s="17">
        <v>5.39082257956863E-3</v>
      </c>
      <c r="BR1081" s="17">
        <v>6.2649897372097405E-2</v>
      </c>
      <c r="BS1081" s="17"/>
      <c r="BT1081" s="17">
        <v>0</v>
      </c>
      <c r="BU1081" s="17">
        <v>6.7117706929644694E-2</v>
      </c>
      <c r="BV1081" s="17"/>
      <c r="BW1081" s="17">
        <v>4.4712311483231099E-2</v>
      </c>
      <c r="BX1081" s="17">
        <v>0.194061116728002</v>
      </c>
      <c r="BY1081" s="17"/>
      <c r="BZ1081" s="17">
        <v>4.4712311483231099E-2</v>
      </c>
      <c r="CA1081" s="17">
        <v>0.194061116728002</v>
      </c>
    </row>
    <row r="1082" spans="2:79" x14ac:dyDescent="0.25">
      <c r="B1082" t="s">
        <v>75</v>
      </c>
      <c r="C1082" s="17">
        <v>8.7278093177964006E-2</v>
      </c>
      <c r="D1082" s="17">
        <v>1.5716474549648501E-2</v>
      </c>
      <c r="E1082" s="17">
        <v>9.7180529724343004E-2</v>
      </c>
      <c r="F1082" s="17">
        <v>7.1050369091836202E-5</v>
      </c>
      <c r="G1082" s="17">
        <v>2.4158295729187901E-3</v>
      </c>
      <c r="H1082" s="17">
        <v>6.0701474805207899E-2</v>
      </c>
      <c r="I1082" s="17">
        <v>0.14399173898584799</v>
      </c>
      <c r="J1082" s="17">
        <v>0.22318949706389199</v>
      </c>
      <c r="K1082" s="17">
        <v>7.9621375227273798E-3</v>
      </c>
      <c r="L1082" s="17">
        <v>0.129208004622202</v>
      </c>
      <c r="M1082" s="17"/>
      <c r="N1082" s="17">
        <v>8.9256418939282503E-2</v>
      </c>
      <c r="O1082" s="17">
        <v>9.21826277983432E-2</v>
      </c>
      <c r="P1082" s="17">
        <v>3.29347509495765E-2</v>
      </c>
      <c r="Q1082" s="17">
        <v>2.39141427681616E-2</v>
      </c>
      <c r="R1082" s="17"/>
      <c r="S1082" s="17">
        <v>0.13550961327963301</v>
      </c>
      <c r="T1082" s="17">
        <v>2.7529736789031999E-2</v>
      </c>
      <c r="U1082" s="17">
        <v>9.8833631855783306E-5</v>
      </c>
      <c r="V1082" s="17">
        <v>0.13637825597900399</v>
      </c>
      <c r="W1082" s="17">
        <v>0.136008809356684</v>
      </c>
      <c r="X1082" s="17">
        <v>1.2931059903983301E-3</v>
      </c>
      <c r="Y1082" s="17">
        <v>1.33771254263552E-2</v>
      </c>
      <c r="Z1082" s="17"/>
      <c r="AA1082" s="17">
        <v>9.5481697913153599E-2</v>
      </c>
      <c r="AB1082" s="17">
        <v>0</v>
      </c>
      <c r="AC1082" s="17"/>
      <c r="AD1082" s="17">
        <v>4.35568905730895E-2</v>
      </c>
      <c r="AE1082" s="17">
        <v>0.13481422293509901</v>
      </c>
      <c r="AF1082" s="17">
        <v>0.20199014728359199</v>
      </c>
      <c r="AG1082" s="17"/>
      <c r="AH1082" s="17">
        <v>3.5746199739525898E-2</v>
      </c>
      <c r="AI1082" s="17">
        <v>0.106572551693027</v>
      </c>
      <c r="AJ1082" s="17"/>
      <c r="AK1082" s="17">
        <v>3.2748730298959701E-2</v>
      </c>
      <c r="AL1082" s="17">
        <v>0.11264430234349899</v>
      </c>
      <c r="AM1082" s="17"/>
      <c r="AN1082" s="17">
        <v>8.7798800995028001E-2</v>
      </c>
      <c r="AO1082" s="17">
        <v>2.39141427681616E-2</v>
      </c>
      <c r="AP1082" s="17"/>
      <c r="AQ1082" s="17">
        <v>0.12632540346773299</v>
      </c>
      <c r="AR1082" s="17">
        <v>6.22110578254901E-2</v>
      </c>
      <c r="AS1082" s="17"/>
      <c r="AT1082" s="17">
        <v>0.13829217677366901</v>
      </c>
      <c r="AU1082" s="17">
        <v>0.10909988079982801</v>
      </c>
      <c r="AV1082" s="17">
        <v>6.7573003693182504E-2</v>
      </c>
      <c r="AW1082" s="17">
        <v>7.8155520214117993E-3</v>
      </c>
      <c r="AX1082" s="17"/>
      <c r="AY1082" s="17">
        <v>0.132232403888806</v>
      </c>
      <c r="AZ1082" s="17">
        <v>7.2870109016446805E-2</v>
      </c>
      <c r="BA1082" s="17"/>
      <c r="BB1082" s="17">
        <v>0.11334357220352501</v>
      </c>
      <c r="BC1082" s="17">
        <v>8.0936577394138107E-2</v>
      </c>
      <c r="BD1082" s="17"/>
      <c r="BE1082" s="17">
        <v>0.23165484460789201</v>
      </c>
      <c r="BF1082" s="17">
        <v>7.0899615835601906E-2</v>
      </c>
      <c r="BG1082" s="17"/>
      <c r="BH1082" s="17">
        <v>0.157720911696074</v>
      </c>
      <c r="BI1082" s="17">
        <v>7.6734761078325997E-2</v>
      </c>
      <c r="BJ1082" s="17"/>
      <c r="BK1082" s="17">
        <v>0.21929600456294701</v>
      </c>
      <c r="BL1082" s="17">
        <v>7.1340458501483905E-2</v>
      </c>
      <c r="BM1082" s="17"/>
      <c r="BN1082" s="17">
        <v>0.16944950546812201</v>
      </c>
      <c r="BO1082" s="17">
        <v>8.4236443824045396E-2</v>
      </c>
      <c r="BP1082" s="17"/>
      <c r="BQ1082" s="17">
        <v>2.57796740502515E-2</v>
      </c>
      <c r="BR1082" s="17">
        <v>9.17694573288826E-2</v>
      </c>
      <c r="BS1082" s="17"/>
      <c r="BT1082" s="17">
        <v>2.33684071543076E-3</v>
      </c>
      <c r="BU1082" s="17">
        <v>9.9371639485338503E-2</v>
      </c>
      <c r="BV1082" s="17"/>
      <c r="BW1082" s="17">
        <v>9.6119473361563207E-2</v>
      </c>
      <c r="BX1082" s="17">
        <v>2.07335257339191E-3</v>
      </c>
      <c r="BY1082" s="17"/>
      <c r="BZ1082" s="17">
        <v>9.6119473361563207E-2</v>
      </c>
      <c r="CA1082" s="17">
        <v>2.07335257339191E-3</v>
      </c>
    </row>
    <row r="1083" spans="2:79" x14ac:dyDescent="0.25">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c r="AD1083" s="17"/>
      <c r="AE1083" s="17"/>
      <c r="AF1083" s="17"/>
      <c r="AG1083" s="17"/>
      <c r="AH1083" s="17"/>
      <c r="AI1083" s="17"/>
      <c r="AJ1083" s="17"/>
      <c r="AK1083" s="17"/>
      <c r="AL1083" s="17"/>
      <c r="AM1083" s="17"/>
      <c r="AN1083" s="17"/>
      <c r="AO1083" s="17"/>
      <c r="AP1083" s="17"/>
      <c r="AQ1083" s="17"/>
      <c r="AR1083" s="17"/>
      <c r="AS1083" s="17"/>
      <c r="AT1083" s="17"/>
      <c r="AU1083" s="17"/>
      <c r="AV1083" s="17"/>
      <c r="AW1083" s="17"/>
      <c r="AX1083" s="17"/>
      <c r="AY1083" s="17"/>
      <c r="AZ1083" s="17"/>
      <c r="BA1083" s="17"/>
      <c r="BB1083" s="17"/>
      <c r="BC1083" s="17"/>
      <c r="BD1083" s="17"/>
      <c r="BE1083" s="17"/>
      <c r="BF1083" s="17"/>
      <c r="BG1083" s="17"/>
      <c r="BH1083" s="17"/>
      <c r="BI1083" s="17"/>
      <c r="BJ1083" s="17"/>
      <c r="BK1083" s="17"/>
      <c r="BL1083" s="17"/>
      <c r="BM1083" s="17"/>
      <c r="BN1083" s="17"/>
      <c r="BO1083" s="17"/>
      <c r="BP1083" s="17"/>
      <c r="BQ1083" s="17"/>
      <c r="BR1083" s="17"/>
      <c r="BS1083" s="17"/>
      <c r="BT1083" s="17"/>
      <c r="BU1083" s="17"/>
      <c r="BV1083" s="17"/>
      <c r="BW1083" s="17"/>
      <c r="BX1083" s="17"/>
      <c r="BY1083" s="17"/>
      <c r="BZ1083" s="17"/>
      <c r="CA1083" s="17"/>
    </row>
    <row r="1084" spans="2:79" x14ac:dyDescent="0.25">
      <c r="B1084" s="6" t="s">
        <v>500</v>
      </c>
      <c r="C1084" s="17"/>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c r="AD1084" s="17"/>
      <c r="AE1084" s="17"/>
      <c r="AF1084" s="17"/>
      <c r="AG1084" s="17"/>
      <c r="AH1084" s="17"/>
      <c r="AI1084" s="17"/>
      <c r="AJ1084" s="17"/>
      <c r="AK1084" s="17"/>
      <c r="AL1084" s="17"/>
      <c r="AM1084" s="17"/>
      <c r="AN1084" s="17"/>
      <c r="AO1084" s="17"/>
      <c r="AP1084" s="17"/>
      <c r="AQ1084" s="17"/>
      <c r="AR1084" s="17"/>
      <c r="AS1084" s="17"/>
      <c r="AT1084" s="17"/>
      <c r="AU1084" s="17"/>
      <c r="AV1084" s="17"/>
      <c r="AW1084" s="17"/>
      <c r="AX1084" s="17"/>
      <c r="AY1084" s="17"/>
      <c r="AZ1084" s="17"/>
      <c r="BA1084" s="17"/>
      <c r="BB1084" s="17"/>
      <c r="BC1084" s="17"/>
      <c r="BD1084" s="17"/>
      <c r="BE1084" s="17"/>
      <c r="BF1084" s="17"/>
      <c r="BG1084" s="17"/>
      <c r="BH1084" s="17"/>
      <c r="BI1084" s="17"/>
      <c r="BJ1084" s="17"/>
      <c r="BK1084" s="17"/>
      <c r="BL1084" s="17"/>
      <c r="BM1084" s="17"/>
      <c r="BN1084" s="17"/>
      <c r="BO1084" s="17"/>
      <c r="BP1084" s="17"/>
      <c r="BQ1084" s="17"/>
      <c r="BR1084" s="17"/>
      <c r="BS1084" s="17"/>
      <c r="BT1084" s="17"/>
      <c r="BU1084" s="17"/>
      <c r="BV1084" s="17"/>
      <c r="BW1084" s="17"/>
      <c r="BX1084" s="17"/>
      <c r="BY1084" s="17"/>
      <c r="BZ1084" s="17"/>
      <c r="CA1084" s="17"/>
    </row>
    <row r="1085" spans="2:79" x14ac:dyDescent="0.25">
      <c r="B1085" s="24" t="s">
        <v>705</v>
      </c>
      <c r="C1085" s="17"/>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c r="AD1085" s="17"/>
      <c r="AE1085" s="17"/>
      <c r="AF1085" s="17"/>
      <c r="AG1085" s="17"/>
      <c r="AH1085" s="17"/>
      <c r="AI1085" s="17"/>
      <c r="AJ1085" s="17"/>
      <c r="AK1085" s="17"/>
      <c r="AL1085" s="17"/>
      <c r="AM1085" s="17"/>
      <c r="AN1085" s="17"/>
      <c r="AO1085" s="17"/>
      <c r="AP1085" s="17"/>
      <c r="AQ1085" s="17"/>
      <c r="AR1085" s="17"/>
      <c r="AS1085" s="17"/>
      <c r="AT1085" s="17"/>
      <c r="AU1085" s="17"/>
      <c r="AV1085" s="17"/>
      <c r="AW1085" s="17"/>
      <c r="AX1085" s="17"/>
      <c r="AY1085" s="17"/>
      <c r="AZ1085" s="17"/>
      <c r="BA1085" s="17"/>
      <c r="BB1085" s="17"/>
      <c r="BC1085" s="17"/>
      <c r="BD1085" s="17"/>
      <c r="BE1085" s="17"/>
      <c r="BF1085" s="17"/>
      <c r="BG1085" s="17"/>
      <c r="BH1085" s="17"/>
      <c r="BI1085" s="17"/>
      <c r="BJ1085" s="17"/>
      <c r="BK1085" s="17"/>
      <c r="BL1085" s="17"/>
      <c r="BM1085" s="17"/>
      <c r="BN1085" s="17"/>
      <c r="BO1085" s="17"/>
      <c r="BP1085" s="17"/>
      <c r="BQ1085" s="17"/>
      <c r="BR1085" s="17"/>
      <c r="BS1085" s="17"/>
      <c r="BT1085" s="17"/>
      <c r="BU1085" s="17"/>
      <c r="BV1085" s="17"/>
      <c r="BW1085" s="17"/>
      <c r="BX1085" s="17"/>
      <c r="BY1085" s="17"/>
      <c r="BZ1085" s="17"/>
      <c r="CA1085" s="17"/>
    </row>
    <row r="1086" spans="2:79" x14ac:dyDescent="0.25">
      <c r="B1086" t="s">
        <v>487</v>
      </c>
      <c r="C1086" s="17">
        <v>0.367755390309562</v>
      </c>
      <c r="D1086" s="17">
        <v>0.41294089804179601</v>
      </c>
      <c r="E1086" s="17">
        <v>0.36579668824313399</v>
      </c>
      <c r="F1086" s="17">
        <v>0.32315638081513698</v>
      </c>
      <c r="G1086" s="17">
        <v>0.40155238034610402</v>
      </c>
      <c r="H1086" s="17">
        <v>0.32724313371658398</v>
      </c>
      <c r="I1086" s="17">
        <v>0.27746219484881401</v>
      </c>
      <c r="J1086" s="17">
        <v>0.45023363881688</v>
      </c>
      <c r="K1086" s="17">
        <v>0.38234019593790097</v>
      </c>
      <c r="L1086" s="17">
        <v>0.41914564314531699</v>
      </c>
      <c r="M1086" s="17"/>
      <c r="N1086" s="17">
        <v>0.37741954149185403</v>
      </c>
      <c r="O1086" s="17">
        <v>0.317553038516034</v>
      </c>
      <c r="P1086" s="17">
        <v>0.30901812520050798</v>
      </c>
      <c r="Q1086" s="17">
        <v>0.36400643310804998</v>
      </c>
      <c r="R1086" s="17"/>
      <c r="S1086" s="17">
        <v>0.37280560541526803</v>
      </c>
      <c r="T1086" s="17">
        <v>0.255516819602782</v>
      </c>
      <c r="U1086" s="17">
        <v>0.111357130449998</v>
      </c>
      <c r="V1086" s="17">
        <v>0.42957887506445303</v>
      </c>
      <c r="W1086" s="17">
        <v>0.43566040024229702</v>
      </c>
      <c r="X1086" s="17">
        <v>0.39377804326816601</v>
      </c>
      <c r="Y1086" s="17">
        <v>0.35884026331736901</v>
      </c>
      <c r="Z1086" s="17"/>
      <c r="AA1086" s="17">
        <v>0.35859712999827797</v>
      </c>
      <c r="AB1086" s="17">
        <v>0.46519005745870001</v>
      </c>
      <c r="AC1086" s="17"/>
      <c r="AD1086" s="17">
        <v>0.32370154859891198</v>
      </c>
      <c r="AE1086" s="17">
        <v>0.39516905985816297</v>
      </c>
      <c r="AF1086" s="17">
        <v>0.55874315465297797</v>
      </c>
      <c r="AG1086" s="17"/>
      <c r="AH1086" s="17">
        <v>0.36320537375658901</v>
      </c>
      <c r="AI1086" s="17">
        <v>0.36945899752766398</v>
      </c>
      <c r="AJ1086" s="17"/>
      <c r="AK1086" s="17">
        <v>0.42998473692876898</v>
      </c>
      <c r="AL1086" s="17">
        <v>0.338807268797856</v>
      </c>
      <c r="AM1086" s="17"/>
      <c r="AN1086" s="17">
        <v>0.367786198226494</v>
      </c>
      <c r="AO1086" s="17">
        <v>0.36400643310804998</v>
      </c>
      <c r="AP1086" s="17"/>
      <c r="AQ1086" s="17">
        <v>0.34364973947569999</v>
      </c>
      <c r="AR1086" s="17">
        <v>0.38323039222807198</v>
      </c>
      <c r="AS1086" s="17"/>
      <c r="AT1086" s="17">
        <v>0.30834609509586702</v>
      </c>
      <c r="AU1086" s="17">
        <v>0.40250662204628701</v>
      </c>
      <c r="AV1086" s="17">
        <v>0.29943204764932702</v>
      </c>
      <c r="AW1086" s="17">
        <v>0.57154532405984904</v>
      </c>
      <c r="AX1086" s="17"/>
      <c r="AY1086" s="17">
        <v>0.39491564660210798</v>
      </c>
      <c r="AZ1086" s="17">
        <v>0.359050451087986</v>
      </c>
      <c r="BA1086" s="17"/>
      <c r="BB1086" s="17">
        <v>0.36686285530421198</v>
      </c>
      <c r="BC1086" s="17">
        <v>0.36797253670531799</v>
      </c>
      <c r="BD1086" s="17"/>
      <c r="BE1086" s="17">
        <v>0.40968553299933702</v>
      </c>
      <c r="BF1086" s="17">
        <v>0.36299872495170699</v>
      </c>
      <c r="BG1086" s="17"/>
      <c r="BH1086" s="17">
        <v>0.38856711300824198</v>
      </c>
      <c r="BI1086" s="17">
        <v>0.36464045384629001</v>
      </c>
      <c r="BJ1086" s="17"/>
      <c r="BK1086" s="17">
        <v>0.29650338711097302</v>
      </c>
      <c r="BL1086" s="17">
        <v>0.37635716551592002</v>
      </c>
      <c r="BM1086" s="17"/>
      <c r="BN1086" s="17">
        <v>0.565309548389062</v>
      </c>
      <c r="BO1086" s="17">
        <v>0.36044274397016801</v>
      </c>
      <c r="BP1086" s="17"/>
      <c r="BQ1086" s="17">
        <v>0.49036436512223802</v>
      </c>
      <c r="BR1086" s="17">
        <v>0.35880098852386899</v>
      </c>
      <c r="BS1086" s="17"/>
      <c r="BT1086" s="17">
        <v>0.39644149847359</v>
      </c>
      <c r="BU1086" s="17">
        <v>0.363671193674799</v>
      </c>
      <c r="BV1086" s="17"/>
      <c r="BW1086" s="17">
        <v>0.358525616975299</v>
      </c>
      <c r="BX1086" s="17">
        <v>0.456703091511652</v>
      </c>
      <c r="BY1086" s="17"/>
      <c r="BZ1086" s="17">
        <v>0.358525616975299</v>
      </c>
      <c r="CA1086" s="17">
        <v>0.456703091511652</v>
      </c>
    </row>
    <row r="1087" spans="2:79" x14ac:dyDescent="0.25">
      <c r="B1087" t="s">
        <v>488</v>
      </c>
      <c r="C1087" s="17">
        <v>0.397580789827706</v>
      </c>
      <c r="D1087" s="17">
        <v>0.42660067706155502</v>
      </c>
      <c r="E1087" s="17">
        <v>0.26379995124297601</v>
      </c>
      <c r="F1087" s="17">
        <v>0.48883253270806998</v>
      </c>
      <c r="G1087" s="17">
        <v>0.26653558683662798</v>
      </c>
      <c r="H1087" s="17">
        <v>0.64777925165167805</v>
      </c>
      <c r="I1087" s="17">
        <v>0.36210931591981299</v>
      </c>
      <c r="J1087" s="17">
        <v>0.32464764376538002</v>
      </c>
      <c r="K1087" s="17">
        <v>0.15583512671326799</v>
      </c>
      <c r="L1087" s="17">
        <v>0.47367688042182099</v>
      </c>
      <c r="M1087" s="17"/>
      <c r="N1087" s="17">
        <v>0.39925462015907098</v>
      </c>
      <c r="O1087" s="17">
        <v>0.37743923162924298</v>
      </c>
      <c r="P1087" s="17">
        <v>0.42348225908076698</v>
      </c>
      <c r="Q1087" s="17">
        <v>0.42774051392659701</v>
      </c>
      <c r="R1087" s="17"/>
      <c r="S1087" s="17">
        <v>0.37135895488272902</v>
      </c>
      <c r="T1087" s="17">
        <v>0.39794573129862798</v>
      </c>
      <c r="U1087" s="17">
        <v>0.477251028293744</v>
      </c>
      <c r="V1087" s="17">
        <v>0.46530247663526098</v>
      </c>
      <c r="W1087" s="17">
        <v>9.5327665066544207E-2</v>
      </c>
      <c r="X1087" s="17">
        <v>0.46011446080972301</v>
      </c>
      <c r="Y1087" s="17">
        <v>0.321965188512498</v>
      </c>
      <c r="Z1087" s="17"/>
      <c r="AA1087" s="17">
        <v>0.39097626634086102</v>
      </c>
      <c r="AB1087" s="17">
        <v>0.467846268832114</v>
      </c>
      <c r="AC1087" s="17"/>
      <c r="AD1087" s="17">
        <v>0.41318259715693001</v>
      </c>
      <c r="AE1087" s="17">
        <v>0.36053051509901901</v>
      </c>
      <c r="AF1087" s="17">
        <v>0.28807697516309499</v>
      </c>
      <c r="AG1087" s="17"/>
      <c r="AH1087" s="17">
        <v>0.43503590290643701</v>
      </c>
      <c r="AI1087" s="17">
        <v>0.38355692853998002</v>
      </c>
      <c r="AJ1087" s="17"/>
      <c r="AK1087" s="17">
        <v>0.35814053939582502</v>
      </c>
      <c r="AL1087" s="17">
        <v>0.415927779214251</v>
      </c>
      <c r="AM1087" s="17"/>
      <c r="AN1087" s="17">
        <v>0.39733294536729602</v>
      </c>
      <c r="AO1087" s="17">
        <v>0.42774051392659701</v>
      </c>
      <c r="AP1087" s="17"/>
      <c r="AQ1087" s="17">
        <v>0.42853129203262202</v>
      </c>
      <c r="AR1087" s="17">
        <v>0.37771162784984003</v>
      </c>
      <c r="AS1087" s="17"/>
      <c r="AT1087" s="17">
        <v>0.59856869857527095</v>
      </c>
      <c r="AU1087" s="17">
        <v>0.36313037979714902</v>
      </c>
      <c r="AV1087" s="17">
        <v>0.416888366755924</v>
      </c>
      <c r="AW1087" s="17">
        <v>0.26487169189077497</v>
      </c>
      <c r="AX1087" s="17"/>
      <c r="AY1087" s="17">
        <v>0.34969841041626898</v>
      </c>
      <c r="AZ1087" s="17">
        <v>0.41292722831751699</v>
      </c>
      <c r="BA1087" s="17"/>
      <c r="BB1087" s="17">
        <v>0.41824437152372601</v>
      </c>
      <c r="BC1087" s="17">
        <v>0.39255351105231201</v>
      </c>
      <c r="BD1087" s="17"/>
      <c r="BE1087" s="17">
        <v>0.30459432076440102</v>
      </c>
      <c r="BF1087" s="17">
        <v>0.40812941875594999</v>
      </c>
      <c r="BG1087" s="17"/>
      <c r="BH1087" s="17">
        <v>0.166707876563575</v>
      </c>
      <c r="BI1087" s="17">
        <v>0.43213604824242902</v>
      </c>
      <c r="BJ1087" s="17"/>
      <c r="BK1087" s="17">
        <v>0.32534547596985802</v>
      </c>
      <c r="BL1087" s="17">
        <v>0.40630127351760498</v>
      </c>
      <c r="BM1087" s="17"/>
      <c r="BN1087" s="17">
        <v>0.15623051768673499</v>
      </c>
      <c r="BO1087" s="17">
        <v>0.406514589051376</v>
      </c>
      <c r="BP1087" s="17"/>
      <c r="BQ1087" s="17">
        <v>0.185944374740005</v>
      </c>
      <c r="BR1087" s="17">
        <v>0.41303706043166899</v>
      </c>
      <c r="BS1087" s="17"/>
      <c r="BT1087" s="17">
        <v>0.47903230128166102</v>
      </c>
      <c r="BU1087" s="17">
        <v>0.38598409685442397</v>
      </c>
      <c r="BV1087" s="17"/>
      <c r="BW1087" s="17">
        <v>0.39068432007959802</v>
      </c>
      <c r="BX1087" s="17">
        <v>0.46404234942276501</v>
      </c>
      <c r="BY1087" s="17"/>
      <c r="BZ1087" s="17">
        <v>0.39068432007959802</v>
      </c>
      <c r="CA1087" s="17">
        <v>0.46404234942276501</v>
      </c>
    </row>
    <row r="1088" spans="2:79" x14ac:dyDescent="0.25">
      <c r="B1088" t="s">
        <v>489</v>
      </c>
      <c r="C1088" s="17">
        <v>0.14499020055246001</v>
      </c>
      <c r="D1088" s="17">
        <v>0.111957214707121</v>
      </c>
      <c r="E1088" s="17">
        <v>0.27037937133755702</v>
      </c>
      <c r="F1088" s="17">
        <v>7.8063033635019E-2</v>
      </c>
      <c r="G1088" s="17">
        <v>0.23236370082838001</v>
      </c>
      <c r="H1088" s="17">
        <v>2.01767030468657E-2</v>
      </c>
      <c r="I1088" s="17">
        <v>0.26412237525895998</v>
      </c>
      <c r="J1088" s="17">
        <v>2.8760651798369001E-2</v>
      </c>
      <c r="K1088" s="17">
        <v>0.12654224747415299</v>
      </c>
      <c r="L1088" s="17">
        <v>6.3011772574314007E-2</v>
      </c>
      <c r="M1088" s="17"/>
      <c r="N1088" s="17">
        <v>0.14133338939385301</v>
      </c>
      <c r="O1088" s="17">
        <v>0.15647539616515699</v>
      </c>
      <c r="P1088" s="17">
        <v>0.19700927784836</v>
      </c>
      <c r="Q1088" s="17">
        <v>0.142544041027963</v>
      </c>
      <c r="R1088" s="17"/>
      <c r="S1088" s="17">
        <v>0.189838026103372</v>
      </c>
      <c r="T1088" s="17">
        <v>0.30028852590937299</v>
      </c>
      <c r="U1088" s="17">
        <v>0.40798210622653402</v>
      </c>
      <c r="V1088" s="17">
        <v>6.2503639386989399E-2</v>
      </c>
      <c r="W1088" s="17">
        <v>0.116259229522875</v>
      </c>
      <c r="X1088" s="17">
        <v>0.102767760078118</v>
      </c>
      <c r="Y1088" s="17">
        <v>0.182471284393385</v>
      </c>
      <c r="Z1088" s="17"/>
      <c r="AA1088" s="17">
        <v>0.15861838893855301</v>
      </c>
      <c r="AB1088" s="17">
        <v>0</v>
      </c>
      <c r="AC1088" s="17"/>
      <c r="AD1088" s="17">
        <v>0.15853069835988501</v>
      </c>
      <c r="AE1088" s="17">
        <v>0.161844010164369</v>
      </c>
      <c r="AF1088" s="17">
        <v>9.8565379363361405E-2</v>
      </c>
      <c r="AG1088" s="17"/>
      <c r="AH1088" s="17">
        <v>0.15084813560910501</v>
      </c>
      <c r="AI1088" s="17">
        <v>0.14279688535690299</v>
      </c>
      <c r="AJ1088" s="17"/>
      <c r="AK1088" s="17">
        <v>8.5158164381984494E-2</v>
      </c>
      <c r="AL1088" s="17">
        <v>0.17282313063212701</v>
      </c>
      <c r="AM1088" s="17"/>
      <c r="AN1088" s="17">
        <v>0.145010302430231</v>
      </c>
      <c r="AO1088" s="17">
        <v>0.142544041027963</v>
      </c>
      <c r="AP1088" s="17"/>
      <c r="AQ1088" s="17">
        <v>0.14623443872398001</v>
      </c>
      <c r="AR1088" s="17">
        <v>0.14419144227689801</v>
      </c>
      <c r="AS1088" s="17"/>
      <c r="AT1088" s="17">
        <v>7.8256265083535406E-2</v>
      </c>
      <c r="AU1088" s="17">
        <v>0.12693249138007801</v>
      </c>
      <c r="AV1088" s="17">
        <v>0.18674609913437301</v>
      </c>
      <c r="AW1088" s="17">
        <v>0.118437763541082</v>
      </c>
      <c r="AX1088" s="17"/>
      <c r="AY1088" s="17">
        <v>0.16510433309685199</v>
      </c>
      <c r="AZ1088" s="17">
        <v>0.13854356398880899</v>
      </c>
      <c r="BA1088" s="17"/>
      <c r="BB1088" s="17">
        <v>0.15746441205108799</v>
      </c>
      <c r="BC1088" s="17">
        <v>0.14195532791375801</v>
      </c>
      <c r="BD1088" s="17"/>
      <c r="BE1088" s="17">
        <v>0.19889515291361101</v>
      </c>
      <c r="BF1088" s="17">
        <v>0.13887508137888099</v>
      </c>
      <c r="BG1088" s="17"/>
      <c r="BH1088" s="17">
        <v>0.21850151849739</v>
      </c>
      <c r="BI1088" s="17">
        <v>0.133987599372097</v>
      </c>
      <c r="BJ1088" s="17"/>
      <c r="BK1088" s="17">
        <v>0.185001583520887</v>
      </c>
      <c r="BL1088" s="17">
        <v>0.140159895346434</v>
      </c>
      <c r="BM1088" s="17"/>
      <c r="BN1088" s="17">
        <v>6.6046450968247294E-2</v>
      </c>
      <c r="BO1088" s="17">
        <v>0.14791237504388599</v>
      </c>
      <c r="BP1088" s="17"/>
      <c r="BQ1088" s="17">
        <v>3.9668861684276101E-2</v>
      </c>
      <c r="BR1088" s="17">
        <v>0.15268204844755701</v>
      </c>
      <c r="BS1088" s="17"/>
      <c r="BT1088" s="17">
        <v>0.11449687023371501</v>
      </c>
      <c r="BU1088" s="17">
        <v>0.14933170119654901</v>
      </c>
      <c r="BV1088" s="17"/>
      <c r="BW1088" s="17">
        <v>0.15875289575291701</v>
      </c>
      <c r="BX1088" s="17">
        <v>1.2358546871288499E-2</v>
      </c>
      <c r="BY1088" s="17"/>
      <c r="BZ1088" s="17">
        <v>0.15875289575291701</v>
      </c>
      <c r="CA1088" s="17">
        <v>1.2358546871288499E-2</v>
      </c>
    </row>
    <row r="1089" spans="2:79" x14ac:dyDescent="0.25">
      <c r="B1089" t="s">
        <v>490</v>
      </c>
      <c r="C1089" s="17">
        <v>4.2156614563958403E-2</v>
      </c>
      <c r="D1089" s="17">
        <v>1.78548054677772E-2</v>
      </c>
      <c r="E1089" s="17">
        <v>1.50130808193826E-2</v>
      </c>
      <c r="F1089" s="17">
        <v>5.6691841364510297E-2</v>
      </c>
      <c r="G1089" s="17">
        <v>9.8604089273832102E-2</v>
      </c>
      <c r="H1089" s="17">
        <v>1.08786667094437E-3</v>
      </c>
      <c r="I1089" s="17">
        <v>7.7725165676455401E-3</v>
      </c>
      <c r="J1089" s="17">
        <v>0.15133201523588599</v>
      </c>
      <c r="K1089" s="17">
        <v>0.33472362807503903</v>
      </c>
      <c r="L1089" s="17">
        <v>6.5807445561842899E-3</v>
      </c>
      <c r="M1089" s="17"/>
      <c r="N1089" s="17">
        <v>4.0409131339060503E-2</v>
      </c>
      <c r="O1089" s="17">
        <v>5.4792496722314003E-2</v>
      </c>
      <c r="P1089" s="17">
        <v>3.69434648277365E-2</v>
      </c>
      <c r="Q1089" s="17">
        <v>5.14285454603121E-2</v>
      </c>
      <c r="R1089" s="17"/>
      <c r="S1089" s="17">
        <v>4.7413477371587402E-2</v>
      </c>
      <c r="T1089" s="17">
        <v>4.4532335877030003E-2</v>
      </c>
      <c r="U1089" s="17">
        <v>1.3726880524960799E-3</v>
      </c>
      <c r="V1089" s="17">
        <v>2.1716591959816098E-2</v>
      </c>
      <c r="W1089" s="17">
        <v>0.105578647649595</v>
      </c>
      <c r="X1089" s="17">
        <v>8.9759365408858694E-3</v>
      </c>
      <c r="Y1089" s="17">
        <v>0.12589871282499401</v>
      </c>
      <c r="Z1089" s="17"/>
      <c r="AA1089" s="17">
        <v>4.6119077425644403E-2</v>
      </c>
      <c r="AB1089" s="17">
        <v>0</v>
      </c>
      <c r="AC1089" s="17"/>
      <c r="AD1089" s="17">
        <v>4.9770254274699298E-2</v>
      </c>
      <c r="AE1089" s="17">
        <v>4.85671868066248E-2</v>
      </c>
      <c r="AF1089" s="17">
        <v>8.8711157776045005E-3</v>
      </c>
      <c r="AG1089" s="17"/>
      <c r="AH1089" s="17">
        <v>3.9888330065849298E-2</v>
      </c>
      <c r="AI1089" s="17">
        <v>4.3005900670656801E-2</v>
      </c>
      <c r="AJ1089" s="17"/>
      <c r="AK1089" s="17">
        <v>3.53818824293669E-2</v>
      </c>
      <c r="AL1089" s="17">
        <v>4.5308114293523098E-2</v>
      </c>
      <c r="AM1089" s="17"/>
      <c r="AN1089" s="17">
        <v>4.20804203420738E-2</v>
      </c>
      <c r="AO1089" s="17">
        <v>5.14285454603121E-2</v>
      </c>
      <c r="AP1089" s="17"/>
      <c r="AQ1089" s="17">
        <v>5.2472702554137898E-2</v>
      </c>
      <c r="AR1089" s="17">
        <v>3.5534039527930501E-2</v>
      </c>
      <c r="AS1089" s="17"/>
      <c r="AT1089" s="17">
        <v>2.8259654809701699E-5</v>
      </c>
      <c r="AU1089" s="17">
        <v>4.11086355459001E-2</v>
      </c>
      <c r="AV1089" s="17">
        <v>5.7895883858767497E-2</v>
      </c>
      <c r="AW1089" s="17">
        <v>2.06433353527096E-2</v>
      </c>
      <c r="AX1089" s="17"/>
      <c r="AY1089" s="17">
        <v>5.9803453743868598E-2</v>
      </c>
      <c r="AZ1089" s="17">
        <v>3.6500752525711902E-2</v>
      </c>
      <c r="BA1089" s="17"/>
      <c r="BB1089" s="17">
        <v>5.4485377215109002E-2</v>
      </c>
      <c r="BC1089" s="17">
        <v>3.9157128428651003E-2</v>
      </c>
      <c r="BD1089" s="17"/>
      <c r="BE1089" s="17">
        <v>1.2982186465039E-2</v>
      </c>
      <c r="BF1089" s="17">
        <v>4.5466238203928103E-2</v>
      </c>
      <c r="BG1089" s="17"/>
      <c r="BH1089" s="17">
        <v>7.6879696335072703E-2</v>
      </c>
      <c r="BI1089" s="17">
        <v>3.6959534288960198E-2</v>
      </c>
      <c r="BJ1089" s="17"/>
      <c r="BK1089" s="17">
        <v>0.171926136628338</v>
      </c>
      <c r="BL1089" s="17">
        <v>2.64904128106805E-2</v>
      </c>
      <c r="BM1089" s="17"/>
      <c r="BN1089" s="17">
        <v>0.212413482955956</v>
      </c>
      <c r="BO1089" s="17">
        <v>3.5854402160500003E-2</v>
      </c>
      <c r="BP1089" s="17"/>
      <c r="BQ1089" s="17">
        <v>0.165550926884175</v>
      </c>
      <c r="BR1089" s="17">
        <v>3.31448578612153E-2</v>
      </c>
      <c r="BS1089" s="17"/>
      <c r="BT1089" s="17">
        <v>9.8976570952222492E-3</v>
      </c>
      <c r="BU1089" s="17">
        <v>4.6749497111197302E-2</v>
      </c>
      <c r="BV1089" s="17"/>
      <c r="BW1089" s="17">
        <v>4.6068372190440202E-2</v>
      </c>
      <c r="BX1089" s="17">
        <v>4.4588471395221197E-3</v>
      </c>
      <c r="BY1089" s="17"/>
      <c r="BZ1089" s="17">
        <v>4.6068372190440202E-2</v>
      </c>
      <c r="CA1089" s="17">
        <v>4.4588471395221197E-3</v>
      </c>
    </row>
    <row r="1090" spans="2:79" x14ac:dyDescent="0.25">
      <c r="B1090" t="s">
        <v>491</v>
      </c>
      <c r="C1090" s="17">
        <v>3.1034900042227899E-2</v>
      </c>
      <c r="D1090" s="17">
        <v>1.44612859021837E-4</v>
      </c>
      <c r="E1090" s="17">
        <v>8.3559859207270104E-2</v>
      </c>
      <c r="F1090" s="17">
        <v>5.3256211477263601E-2</v>
      </c>
      <c r="G1090" s="17">
        <v>0</v>
      </c>
      <c r="H1090" s="17">
        <v>1.7370513503595301E-3</v>
      </c>
      <c r="I1090" s="17">
        <v>3.4984473352621302E-2</v>
      </c>
      <c r="J1090" s="17">
        <v>2.7178455046896299E-3</v>
      </c>
      <c r="K1090" s="17">
        <v>5.58801799638943E-4</v>
      </c>
      <c r="L1090" s="17">
        <v>2.6832420700710801E-2</v>
      </c>
      <c r="M1090" s="17"/>
      <c r="N1090" s="17">
        <v>3.3126420344876499E-2</v>
      </c>
      <c r="O1090" s="17">
        <v>2.2967108262947299E-2</v>
      </c>
      <c r="P1090" s="17">
        <v>1.3229739301218299E-2</v>
      </c>
      <c r="Q1090" s="17">
        <v>8.0563489276743692E-3</v>
      </c>
      <c r="R1090" s="17"/>
      <c r="S1090" s="17">
        <v>1.1475108572294E-2</v>
      </c>
      <c r="T1090" s="17">
        <v>0</v>
      </c>
      <c r="U1090" s="17">
        <v>1.9790417359573701E-3</v>
      </c>
      <c r="V1090" s="17">
        <v>1.8975036479717999E-2</v>
      </c>
      <c r="W1090" s="17">
        <v>0.20894339247563401</v>
      </c>
      <c r="X1090" s="17">
        <v>3.4363799303106297E-2</v>
      </c>
      <c r="Y1090" s="17">
        <v>0</v>
      </c>
      <c r="Z1090" s="17"/>
      <c r="AA1090" s="17">
        <v>2.7657815976209001E-2</v>
      </c>
      <c r="AB1090" s="17">
        <v>6.6963673709186003E-2</v>
      </c>
      <c r="AC1090" s="17"/>
      <c r="AD1090" s="17">
        <v>3.32999713220027E-2</v>
      </c>
      <c r="AE1090" s="17">
        <v>2.4010111376760599E-2</v>
      </c>
      <c r="AF1090" s="17">
        <v>4.5556331259759997E-2</v>
      </c>
      <c r="AG1090" s="17"/>
      <c r="AH1090" s="17">
        <v>1.1022257662019299E-2</v>
      </c>
      <c r="AI1090" s="17">
        <v>3.8527989708009497E-2</v>
      </c>
      <c r="AJ1090" s="17"/>
      <c r="AK1090" s="17">
        <v>5.5388596434621303E-2</v>
      </c>
      <c r="AL1090" s="17">
        <v>1.9705940303341302E-2</v>
      </c>
      <c r="AM1090" s="17"/>
      <c r="AN1090" s="17">
        <v>3.1223731564138501E-2</v>
      </c>
      <c r="AO1090" s="17">
        <v>8.0563489276743692E-3</v>
      </c>
      <c r="AP1090" s="17"/>
      <c r="AQ1090" s="17">
        <v>2.8660546675416301E-2</v>
      </c>
      <c r="AR1090" s="17">
        <v>3.2559153552737398E-2</v>
      </c>
      <c r="AS1090" s="17"/>
      <c r="AT1090" s="17">
        <v>0</v>
      </c>
      <c r="AU1090" s="17">
        <v>4.40467783984849E-2</v>
      </c>
      <c r="AV1090" s="17">
        <v>3.0021010364270299E-2</v>
      </c>
      <c r="AW1090" s="17">
        <v>1.65173544716048E-3</v>
      </c>
      <c r="AX1090" s="17"/>
      <c r="AY1090" s="17">
        <v>2.8085744747257901E-2</v>
      </c>
      <c r="AZ1090" s="17">
        <v>3.1980112683860903E-2</v>
      </c>
      <c r="BA1090" s="17"/>
      <c r="BB1090" s="17">
        <v>7.3227054785873397E-5</v>
      </c>
      <c r="BC1090" s="17">
        <v>3.8567619381511001E-2</v>
      </c>
      <c r="BD1090" s="17"/>
      <c r="BE1090" s="17">
        <v>7.23574892414479E-2</v>
      </c>
      <c r="BF1090" s="17">
        <v>2.6347157145784901E-2</v>
      </c>
      <c r="BG1090" s="17"/>
      <c r="BH1090" s="17">
        <v>8.40818514243208E-2</v>
      </c>
      <c r="BI1090" s="17">
        <v>2.3095245765745901E-2</v>
      </c>
      <c r="BJ1090" s="17"/>
      <c r="BK1090" s="17">
        <v>8.9460425057813004E-5</v>
      </c>
      <c r="BL1090" s="17">
        <v>3.4770734872119298E-2</v>
      </c>
      <c r="BM1090" s="17"/>
      <c r="BN1090" s="17">
        <v>0</v>
      </c>
      <c r="BO1090" s="17">
        <v>3.21836850153892E-2</v>
      </c>
      <c r="BP1090" s="17"/>
      <c r="BQ1090" s="17">
        <v>8.9625273621425403E-2</v>
      </c>
      <c r="BR1090" s="17">
        <v>2.6755916822577101E-2</v>
      </c>
      <c r="BS1090" s="17"/>
      <c r="BT1090" s="17">
        <v>1.31672915811768E-4</v>
      </c>
      <c r="BU1090" s="17">
        <v>3.5434759915561803E-2</v>
      </c>
      <c r="BV1090" s="17"/>
      <c r="BW1090" s="17">
        <v>2.7832398782255699E-2</v>
      </c>
      <c r="BX1090" s="17">
        <v>6.1897535001407801E-2</v>
      </c>
      <c r="BY1090" s="17"/>
      <c r="BZ1090" s="17">
        <v>2.7832398782255699E-2</v>
      </c>
      <c r="CA1090" s="17">
        <v>6.1897535001407801E-2</v>
      </c>
    </row>
    <row r="1091" spans="2:79" x14ac:dyDescent="0.25">
      <c r="B1091" t="s">
        <v>75</v>
      </c>
      <c r="C1091" s="17">
        <v>1.6482104704085E-2</v>
      </c>
      <c r="D1091" s="17">
        <v>3.05017918627291E-2</v>
      </c>
      <c r="E1091" s="17">
        <v>1.45104914968092E-3</v>
      </c>
      <c r="F1091" s="17">
        <v>0</v>
      </c>
      <c r="G1091" s="17">
        <v>9.4424271505574799E-4</v>
      </c>
      <c r="H1091" s="17">
        <v>1.9759935635676098E-3</v>
      </c>
      <c r="I1091" s="17">
        <v>5.3549124052146402E-2</v>
      </c>
      <c r="J1091" s="17">
        <v>4.2308204878795802E-2</v>
      </c>
      <c r="K1091" s="17">
        <v>0</v>
      </c>
      <c r="L1091" s="17">
        <v>1.0752538601652799E-2</v>
      </c>
      <c r="M1091" s="17"/>
      <c r="N1091" s="17">
        <v>8.4568972712850705E-3</v>
      </c>
      <c r="O1091" s="17">
        <v>7.0772728704304802E-2</v>
      </c>
      <c r="P1091" s="17">
        <v>2.0317133741410101E-2</v>
      </c>
      <c r="Q1091" s="17">
        <v>6.2241175494031102E-3</v>
      </c>
      <c r="R1091" s="17"/>
      <c r="S1091" s="17">
        <v>7.1088276547488496E-3</v>
      </c>
      <c r="T1091" s="17">
        <v>1.71658731218772E-3</v>
      </c>
      <c r="U1091" s="17">
        <v>5.8005241271193201E-5</v>
      </c>
      <c r="V1091" s="17">
        <v>1.92338047376194E-3</v>
      </c>
      <c r="W1091" s="17">
        <v>3.8230665043055799E-2</v>
      </c>
      <c r="X1091" s="17">
        <v>0</v>
      </c>
      <c r="Y1091" s="17">
        <v>1.0824550951753701E-2</v>
      </c>
      <c r="Z1091" s="17"/>
      <c r="AA1091" s="17">
        <v>1.8031321320454201E-2</v>
      </c>
      <c r="AB1091" s="17">
        <v>0</v>
      </c>
      <c r="AC1091" s="17"/>
      <c r="AD1091" s="17">
        <v>2.1514930287571898E-2</v>
      </c>
      <c r="AE1091" s="17">
        <v>9.8791166950642304E-3</v>
      </c>
      <c r="AF1091" s="17">
        <v>1.87043783200803E-4</v>
      </c>
      <c r="AG1091" s="17"/>
      <c r="AH1091" s="17">
        <v>0</v>
      </c>
      <c r="AI1091" s="17">
        <v>2.26532981967867E-2</v>
      </c>
      <c r="AJ1091" s="17"/>
      <c r="AK1091" s="17">
        <v>3.5946080429433001E-2</v>
      </c>
      <c r="AL1091" s="17">
        <v>7.4277667589011899E-3</v>
      </c>
      <c r="AM1091" s="17"/>
      <c r="AN1091" s="17">
        <v>1.6566402069767502E-2</v>
      </c>
      <c r="AO1091" s="17">
        <v>6.2241175494031102E-3</v>
      </c>
      <c r="AP1091" s="17"/>
      <c r="AQ1091" s="17">
        <v>4.51280538144877E-4</v>
      </c>
      <c r="AR1091" s="17">
        <v>2.6773344564521701E-2</v>
      </c>
      <c r="AS1091" s="17"/>
      <c r="AT1091" s="17">
        <v>1.48006815905176E-2</v>
      </c>
      <c r="AU1091" s="17">
        <v>2.22750928321012E-2</v>
      </c>
      <c r="AV1091" s="17">
        <v>9.0165922373383004E-3</v>
      </c>
      <c r="AW1091" s="17">
        <v>2.2850149708423698E-2</v>
      </c>
      <c r="AX1091" s="17"/>
      <c r="AY1091" s="17">
        <v>2.3924113936444201E-3</v>
      </c>
      <c r="AZ1091" s="17">
        <v>2.0997891396116401E-2</v>
      </c>
      <c r="BA1091" s="17"/>
      <c r="BB1091" s="17">
        <v>2.86975685107868E-3</v>
      </c>
      <c r="BC1091" s="17">
        <v>1.9793876518449698E-2</v>
      </c>
      <c r="BD1091" s="17"/>
      <c r="BE1091" s="17">
        <v>1.4853176161638501E-3</v>
      </c>
      <c r="BF1091" s="17">
        <v>1.81833795637493E-2</v>
      </c>
      <c r="BG1091" s="17"/>
      <c r="BH1091" s="17">
        <v>6.5261944171398703E-2</v>
      </c>
      <c r="BI1091" s="17">
        <v>9.1811184844791099E-3</v>
      </c>
      <c r="BJ1091" s="17"/>
      <c r="BK1091" s="17">
        <v>2.1133956344887302E-2</v>
      </c>
      <c r="BL1091" s="17">
        <v>1.5920517937240201E-2</v>
      </c>
      <c r="BM1091" s="17"/>
      <c r="BN1091" s="17">
        <v>0</v>
      </c>
      <c r="BO1091" s="17">
        <v>1.7092204758680299E-2</v>
      </c>
      <c r="BP1091" s="17"/>
      <c r="BQ1091" s="17">
        <v>2.8846197947880702E-2</v>
      </c>
      <c r="BR1091" s="17">
        <v>1.5579127913112899E-2</v>
      </c>
      <c r="BS1091" s="17"/>
      <c r="BT1091" s="17">
        <v>0</v>
      </c>
      <c r="BU1091" s="17">
        <v>1.88287512474682E-2</v>
      </c>
      <c r="BV1091" s="17"/>
      <c r="BW1091" s="17">
        <v>1.81363962194898E-2</v>
      </c>
      <c r="BX1091" s="17">
        <v>5.3963005336447303E-4</v>
      </c>
      <c r="BY1091" s="17"/>
      <c r="BZ1091" s="17">
        <v>1.81363962194898E-2</v>
      </c>
      <c r="CA1091" s="17">
        <v>5.3963005336447303E-4</v>
      </c>
    </row>
    <row r="1092" spans="2:79" x14ac:dyDescent="0.25">
      <c r="C1092" s="17"/>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c r="AD1092" s="17"/>
      <c r="AE1092" s="17"/>
      <c r="AF1092" s="17"/>
      <c r="AG1092" s="17"/>
      <c r="AH1092" s="17"/>
      <c r="AI1092" s="17"/>
      <c r="AJ1092" s="17"/>
      <c r="AK1092" s="17"/>
      <c r="AL1092" s="17"/>
      <c r="AM1092" s="17"/>
      <c r="AN1092" s="17"/>
      <c r="AO1092" s="17"/>
      <c r="AP1092" s="17"/>
      <c r="AQ1092" s="17"/>
      <c r="AR1092" s="17"/>
      <c r="AS1092" s="17"/>
      <c r="AT1092" s="17"/>
      <c r="AU1092" s="17"/>
      <c r="AV1092" s="17"/>
      <c r="AW1092" s="17"/>
      <c r="AX1092" s="17"/>
      <c r="AY1092" s="17"/>
      <c r="AZ1092" s="17"/>
      <c r="BA1092" s="17"/>
      <c r="BB1092" s="17"/>
      <c r="BC1092" s="17"/>
      <c r="BD1092" s="17"/>
      <c r="BE1092" s="17"/>
      <c r="BF1092" s="17"/>
      <c r="BG1092" s="17"/>
      <c r="BH1092" s="17"/>
      <c r="BI1092" s="17"/>
      <c r="BJ1092" s="17"/>
      <c r="BK1092" s="17"/>
      <c r="BL1092" s="17"/>
      <c r="BM1092" s="17"/>
      <c r="BN1092" s="17"/>
      <c r="BO1092" s="17"/>
      <c r="BP1092" s="17"/>
      <c r="BQ1092" s="17"/>
      <c r="BR1092" s="17"/>
      <c r="BS1092" s="17"/>
      <c r="BT1092" s="17"/>
      <c r="BU1092" s="17"/>
      <c r="BV1092" s="17"/>
      <c r="BW1092" s="17"/>
      <c r="BX1092" s="17"/>
      <c r="BY1092" s="17"/>
      <c r="BZ1092" s="17"/>
      <c r="CA1092" s="17"/>
    </row>
    <row r="1093" spans="2:79" x14ac:dyDescent="0.25">
      <c r="B1093" s="6" t="s">
        <v>508</v>
      </c>
      <c r="C1093" s="17"/>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c r="AD1093" s="17"/>
      <c r="AE1093" s="17"/>
      <c r="AF1093" s="17"/>
      <c r="AG1093" s="17"/>
      <c r="AH1093" s="17"/>
      <c r="AI1093" s="17"/>
      <c r="AJ1093" s="17"/>
      <c r="AK1093" s="17"/>
      <c r="AL1093" s="17"/>
      <c r="AM1093" s="17"/>
      <c r="AN1093" s="17"/>
      <c r="AO1093" s="17"/>
      <c r="AP1093" s="17"/>
      <c r="AQ1093" s="17"/>
      <c r="AR1093" s="17"/>
      <c r="AS1093" s="17"/>
      <c r="AT1093" s="17"/>
      <c r="AU1093" s="17"/>
      <c r="AV1093" s="17"/>
      <c r="AW1093" s="17"/>
      <c r="AX1093" s="17"/>
      <c r="AY1093" s="17"/>
      <c r="AZ1093" s="17"/>
      <c r="BA1093" s="17"/>
      <c r="BB1093" s="17"/>
      <c r="BC1093" s="17"/>
      <c r="BD1093" s="17"/>
      <c r="BE1093" s="17"/>
      <c r="BF1093" s="17"/>
      <c r="BG1093" s="17"/>
      <c r="BH1093" s="17"/>
      <c r="BI1093" s="17"/>
      <c r="BJ1093" s="17"/>
      <c r="BK1093" s="17"/>
      <c r="BL1093" s="17"/>
      <c r="BM1093" s="17"/>
      <c r="BN1093" s="17"/>
      <c r="BO1093" s="17"/>
      <c r="BP1093" s="17"/>
      <c r="BQ1093" s="17"/>
      <c r="BR1093" s="17"/>
      <c r="BS1093" s="17"/>
      <c r="BT1093" s="17"/>
      <c r="BU1093" s="17"/>
      <c r="BV1093" s="17"/>
      <c r="BW1093" s="17"/>
      <c r="BX1093" s="17"/>
      <c r="BY1093" s="17"/>
      <c r="BZ1093" s="17"/>
      <c r="CA1093" s="17"/>
    </row>
    <row r="1094" spans="2:79" x14ac:dyDescent="0.25">
      <c r="B1094" s="24" t="s">
        <v>703</v>
      </c>
      <c r="C1094" s="17"/>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c r="AD1094" s="17"/>
      <c r="AE1094" s="17"/>
      <c r="AF1094" s="17"/>
      <c r="AG1094" s="17"/>
      <c r="AH1094" s="17"/>
      <c r="AI1094" s="17"/>
      <c r="AJ1094" s="17"/>
      <c r="AK1094" s="17"/>
      <c r="AL1094" s="17"/>
      <c r="AM1094" s="17"/>
      <c r="AN1094" s="17"/>
      <c r="AO1094" s="17"/>
      <c r="AP1094" s="17"/>
      <c r="AQ1094" s="17"/>
      <c r="AR1094" s="17"/>
      <c r="AS1094" s="17"/>
      <c r="AT1094" s="17"/>
      <c r="AU1094" s="17"/>
      <c r="AV1094" s="17"/>
      <c r="AW1094" s="17"/>
      <c r="AX1094" s="17"/>
      <c r="AY1094" s="17"/>
      <c r="AZ1094" s="17"/>
      <c r="BA1094" s="17"/>
      <c r="BB1094" s="17"/>
      <c r="BC1094" s="17"/>
      <c r="BD1094" s="17"/>
      <c r="BE1094" s="17"/>
      <c r="BF1094" s="17"/>
      <c r="BG1094" s="17"/>
      <c r="BH1094" s="17"/>
      <c r="BI1094" s="17"/>
      <c r="BJ1094" s="17"/>
      <c r="BK1094" s="17"/>
      <c r="BL1094" s="17"/>
      <c r="BM1094" s="17"/>
      <c r="BN1094" s="17"/>
      <c r="BO1094" s="17"/>
      <c r="BP1094" s="17"/>
      <c r="BQ1094" s="17"/>
      <c r="BR1094" s="17"/>
      <c r="BS1094" s="17"/>
      <c r="BT1094" s="17"/>
      <c r="BU1094" s="17"/>
      <c r="BV1094" s="17"/>
      <c r="BW1094" s="17"/>
      <c r="BX1094" s="17"/>
      <c r="BY1094" s="17"/>
      <c r="BZ1094" s="17"/>
      <c r="CA1094" s="17"/>
    </row>
    <row r="1095" spans="2:79" x14ac:dyDescent="0.25">
      <c r="B1095" t="s">
        <v>501</v>
      </c>
      <c r="C1095" s="17">
        <v>7.2599184740408398E-2</v>
      </c>
      <c r="D1095" s="17">
        <v>7.9942374768610006E-2</v>
      </c>
      <c r="E1095" s="17">
        <v>7.9267057478543804E-2</v>
      </c>
      <c r="F1095" s="17">
        <v>0.12300778980945</v>
      </c>
      <c r="G1095" s="17">
        <v>8.5046252139104703E-2</v>
      </c>
      <c r="H1095" s="17">
        <v>5.70361585416857E-2</v>
      </c>
      <c r="I1095" s="17">
        <v>8.3812892218018201E-2</v>
      </c>
      <c r="J1095" s="17">
        <v>0.11233967873226</v>
      </c>
      <c r="K1095" s="17">
        <v>1.18993590238841E-2</v>
      </c>
      <c r="L1095" s="17">
        <v>3.8437290825297503E-2</v>
      </c>
      <c r="M1095" s="17"/>
      <c r="N1095" s="17">
        <v>7.1256123685925904E-2</v>
      </c>
      <c r="O1095" s="17">
        <v>9.4495530945680001E-2</v>
      </c>
      <c r="P1095" s="17">
        <v>2.5699341387227001E-2</v>
      </c>
      <c r="Q1095" s="17">
        <v>5.7913245952361997E-2</v>
      </c>
      <c r="R1095" s="17"/>
      <c r="S1095" s="17">
        <v>0.111054908311948</v>
      </c>
      <c r="T1095" s="17">
        <v>4.6374914484220098E-2</v>
      </c>
      <c r="U1095" s="17">
        <v>4.4337275183046997E-2</v>
      </c>
      <c r="V1095" s="17">
        <v>8.5052321631267205E-2</v>
      </c>
      <c r="W1095" s="17">
        <v>4.2334988922087001E-2</v>
      </c>
      <c r="X1095" s="17">
        <v>4.78425951779263E-2</v>
      </c>
      <c r="Y1095" s="17">
        <v>8.8049205371022995E-2</v>
      </c>
      <c r="Z1095" s="17"/>
      <c r="AA1095" s="17">
        <v>8.2913181073450207E-2</v>
      </c>
      <c r="AB1095" s="17">
        <v>9.3274594985754203E-5</v>
      </c>
      <c r="AC1095" s="17"/>
      <c r="AD1095" s="17">
        <v>8.0440340274325506E-2</v>
      </c>
      <c r="AE1095" s="17">
        <v>8.3545348593608099E-2</v>
      </c>
      <c r="AF1095" s="17">
        <v>5.1593605861407398E-2</v>
      </c>
      <c r="AG1095" s="17"/>
      <c r="AH1095" s="17">
        <v>0.104242376615146</v>
      </c>
      <c r="AI1095" s="17">
        <v>6.3822259253582203E-2</v>
      </c>
      <c r="AJ1095" s="17"/>
      <c r="AK1095" s="17">
        <v>9.8454826523151504E-2</v>
      </c>
      <c r="AL1095" s="17">
        <v>5.8130590225255199E-2</v>
      </c>
      <c r="AM1095" s="17"/>
      <c r="AN1095" s="17">
        <v>7.2702358112662804E-2</v>
      </c>
      <c r="AO1095" s="17">
        <v>5.7913245952361997E-2</v>
      </c>
      <c r="AP1095" s="17"/>
      <c r="AQ1095" s="17">
        <v>9.49345032286283E-2</v>
      </c>
      <c r="AR1095" s="17">
        <v>6.0471850991243199E-2</v>
      </c>
      <c r="AS1095" s="17"/>
      <c r="AT1095" s="17">
        <v>1.4364193519439201E-2</v>
      </c>
      <c r="AU1095" s="17">
        <v>6.2354077388611602E-2</v>
      </c>
      <c r="AV1095" s="17">
        <v>8.8610804698462997E-2</v>
      </c>
      <c r="AW1095" s="17">
        <v>0.16229351057911401</v>
      </c>
      <c r="AX1095" s="17"/>
      <c r="AY1095" s="17">
        <v>0.10840828378775701</v>
      </c>
      <c r="AZ1095" s="17">
        <v>6.24891218581832E-2</v>
      </c>
      <c r="BA1095" s="17"/>
      <c r="BB1095" s="17">
        <v>0.16367379044234701</v>
      </c>
      <c r="BC1095" s="17">
        <v>5.5352888047621798E-2</v>
      </c>
      <c r="BD1095" s="17"/>
      <c r="BE1095" s="17">
        <v>8.0238472544640893E-2</v>
      </c>
      <c r="BF1095" s="17">
        <v>7.1849677364540093E-2</v>
      </c>
      <c r="BG1095" s="17"/>
      <c r="BH1095" s="17">
        <v>9.2996307320217797E-2</v>
      </c>
      <c r="BI1095" s="17">
        <v>7.0212994402154102E-2</v>
      </c>
      <c r="BJ1095" s="17"/>
      <c r="BK1095" s="17">
        <v>9.1153989961791304E-2</v>
      </c>
      <c r="BL1095" s="17">
        <v>7.0760680338127602E-2</v>
      </c>
      <c r="BM1095" s="17"/>
      <c r="BN1095" s="17">
        <v>1.47415927663488E-2</v>
      </c>
      <c r="BO1095" s="17">
        <v>7.47010664237166E-2</v>
      </c>
      <c r="BP1095" s="17"/>
      <c r="BQ1095" s="17">
        <v>0.114335376634361</v>
      </c>
      <c r="BR1095" s="17">
        <v>7.0261279180878697E-2</v>
      </c>
      <c r="BS1095" s="17"/>
      <c r="BT1095" s="17">
        <v>9.1053293178918804E-2</v>
      </c>
      <c r="BU1095" s="17">
        <v>7.0489431756704204E-2</v>
      </c>
      <c r="BV1095" s="17"/>
      <c r="BW1095" s="17">
        <v>8.3113419004330794E-2</v>
      </c>
      <c r="BX1095" s="17">
        <v>3.0755398146281401E-3</v>
      </c>
      <c r="BY1095" s="17"/>
      <c r="BZ1095" s="17">
        <v>8.3113419004330794E-2</v>
      </c>
      <c r="CA1095" s="17">
        <v>3.0755398146281401E-3</v>
      </c>
    </row>
    <row r="1096" spans="2:79" x14ac:dyDescent="0.25">
      <c r="B1096" t="s">
        <v>502</v>
      </c>
      <c r="C1096" s="17">
        <v>0.19255121608042799</v>
      </c>
      <c r="D1096" s="17">
        <v>0.28915895499882299</v>
      </c>
      <c r="E1096" s="17">
        <v>0.27281132971480998</v>
      </c>
      <c r="F1096" s="17">
        <v>0.20597110612364</v>
      </c>
      <c r="G1096" s="17">
        <v>0.32581664149971601</v>
      </c>
      <c r="H1096" s="17">
        <v>0.270251804522947</v>
      </c>
      <c r="I1096" s="17">
        <v>0.121145012838325</v>
      </c>
      <c r="J1096" s="17">
        <v>0.104933168443498</v>
      </c>
      <c r="K1096" s="17">
        <v>0.24158194485548601</v>
      </c>
      <c r="L1096" s="17">
        <v>0.109315647969612</v>
      </c>
      <c r="M1096" s="17"/>
      <c r="N1096" s="17">
        <v>0.182650094076373</v>
      </c>
      <c r="O1096" s="17">
        <v>0.25377362670947301</v>
      </c>
      <c r="P1096" s="17">
        <v>0.240469199576787</v>
      </c>
      <c r="Q1096" s="17">
        <v>0.25215149321817698</v>
      </c>
      <c r="R1096" s="17"/>
      <c r="S1096" s="17">
        <v>0.206385188966168</v>
      </c>
      <c r="T1096" s="17">
        <v>0.18045559651222701</v>
      </c>
      <c r="U1096" s="17">
        <v>0.26243317407629302</v>
      </c>
      <c r="V1096" s="17">
        <v>0.16326859461295301</v>
      </c>
      <c r="W1096" s="17">
        <v>0.18285740510575799</v>
      </c>
      <c r="X1096" s="17">
        <v>0.313051728042544</v>
      </c>
      <c r="Y1096" s="17">
        <v>0.190848630107845</v>
      </c>
      <c r="Z1096" s="17"/>
      <c r="AA1096" s="17">
        <v>0.21263167861794799</v>
      </c>
      <c r="AB1096" s="17">
        <v>5.1388453809540199E-2</v>
      </c>
      <c r="AC1096" s="17"/>
      <c r="AD1096" s="17">
        <v>0.21500056612184601</v>
      </c>
      <c r="AE1096" s="17">
        <v>0.21839856314825101</v>
      </c>
      <c r="AF1096" s="17">
        <v>0.136318136680732</v>
      </c>
      <c r="AG1096" s="17"/>
      <c r="AH1096" s="17">
        <v>0.24782106736333301</v>
      </c>
      <c r="AI1096" s="17">
        <v>0.17722092423444899</v>
      </c>
      <c r="AJ1096" s="17"/>
      <c r="AK1096" s="17">
        <v>0.17879760144440601</v>
      </c>
      <c r="AL1096" s="17">
        <v>0.20024762040712701</v>
      </c>
      <c r="AM1096" s="17"/>
      <c r="AN1096" s="17">
        <v>0.192132505253129</v>
      </c>
      <c r="AO1096" s="17">
        <v>0.25215149321817698</v>
      </c>
      <c r="AP1096" s="17"/>
      <c r="AQ1096" s="17">
        <v>0.24943569002524199</v>
      </c>
      <c r="AR1096" s="17">
        <v>0.16166484206081</v>
      </c>
      <c r="AS1096" s="17"/>
      <c r="AT1096" s="17">
        <v>1.7585403782725901E-2</v>
      </c>
      <c r="AU1096" s="17">
        <v>0.19753955293141601</v>
      </c>
      <c r="AV1096" s="17">
        <v>0.239088982292644</v>
      </c>
      <c r="AW1096" s="17">
        <v>0.27087940829915402</v>
      </c>
      <c r="AX1096" s="17"/>
      <c r="AY1096" s="17">
        <v>0.25159245351821402</v>
      </c>
      <c r="AZ1096" s="17">
        <v>0.175881971697844</v>
      </c>
      <c r="BA1096" s="17"/>
      <c r="BB1096" s="17">
        <v>0.26494476323093002</v>
      </c>
      <c r="BC1096" s="17">
        <v>0.17885305744313301</v>
      </c>
      <c r="BD1096" s="17"/>
      <c r="BE1096" s="17">
        <v>0.23321161912703101</v>
      </c>
      <c r="BF1096" s="17">
        <v>0.18856193425597301</v>
      </c>
      <c r="BG1096" s="17"/>
      <c r="BH1096" s="17">
        <v>0.16158444484416901</v>
      </c>
      <c r="BI1096" s="17">
        <v>0.196173913842907</v>
      </c>
      <c r="BJ1096" s="17"/>
      <c r="BK1096" s="17">
        <v>0.222091919856231</v>
      </c>
      <c r="BL1096" s="17">
        <v>0.18962417301582599</v>
      </c>
      <c r="BM1096" s="17"/>
      <c r="BN1096" s="17">
        <v>0.251029058403412</v>
      </c>
      <c r="BO1096" s="17">
        <v>0.190426801609235</v>
      </c>
      <c r="BP1096" s="17"/>
      <c r="BQ1096" s="17">
        <v>0.33595727305717199</v>
      </c>
      <c r="BR1096" s="17">
        <v>0.18451814447849399</v>
      </c>
      <c r="BS1096" s="17"/>
      <c r="BT1096" s="17">
        <v>0.32409335438454301</v>
      </c>
      <c r="BU1096" s="17">
        <v>0.17751275352372201</v>
      </c>
      <c r="BV1096" s="17"/>
      <c r="BW1096" s="17">
        <v>0.21230413322833599</v>
      </c>
      <c r="BX1096" s="17">
        <v>6.1938299954741503E-2</v>
      </c>
      <c r="BY1096" s="17"/>
      <c r="BZ1096" s="17">
        <v>0.21230413322833599</v>
      </c>
      <c r="CA1096" s="17">
        <v>6.1938299954741503E-2</v>
      </c>
    </row>
    <row r="1097" spans="2:79" x14ac:dyDescent="0.25">
      <c r="B1097" t="s">
        <v>503</v>
      </c>
      <c r="C1097" s="17">
        <v>0.16990981278165601</v>
      </c>
      <c r="D1097" s="17">
        <v>0.105305713302016</v>
      </c>
      <c r="E1097" s="17">
        <v>0.152254562663447</v>
      </c>
      <c r="F1097" s="17">
        <v>0.23238969672198501</v>
      </c>
      <c r="G1097" s="17">
        <v>0.11397328022813299</v>
      </c>
      <c r="H1097" s="17">
        <v>0.18640773345853401</v>
      </c>
      <c r="I1097" s="17">
        <v>0.20588796652244101</v>
      </c>
      <c r="J1097" s="17">
        <v>0.12800506491119401</v>
      </c>
      <c r="K1097" s="17">
        <v>0.24862814885575801</v>
      </c>
      <c r="L1097" s="17">
        <v>0.15272955198229099</v>
      </c>
      <c r="M1097" s="17"/>
      <c r="N1097" s="17">
        <v>0.16073509929777</v>
      </c>
      <c r="O1097" s="17">
        <v>0.199814662363927</v>
      </c>
      <c r="P1097" s="17">
        <v>0.31061460960527998</v>
      </c>
      <c r="Q1097" s="17">
        <v>0.30325787394968901</v>
      </c>
      <c r="R1097" s="17"/>
      <c r="S1097" s="17">
        <v>0.13761424175095799</v>
      </c>
      <c r="T1097" s="17">
        <v>0.253012167868292</v>
      </c>
      <c r="U1097" s="17">
        <v>0.26779365387655801</v>
      </c>
      <c r="V1097" s="17">
        <v>0.106533316704347</v>
      </c>
      <c r="W1097" s="17">
        <v>0.20561394345303499</v>
      </c>
      <c r="X1097" s="17">
        <v>0.20285428096174901</v>
      </c>
      <c r="Y1097" s="17">
        <v>0.27266206971255802</v>
      </c>
      <c r="Z1097" s="17"/>
      <c r="AA1097" s="17">
        <v>0.17915151356297401</v>
      </c>
      <c r="AB1097" s="17">
        <v>0.104941986072771</v>
      </c>
      <c r="AC1097" s="17"/>
      <c r="AD1097" s="17">
        <v>0.17859664996352101</v>
      </c>
      <c r="AE1097" s="17">
        <v>0.17334922885863499</v>
      </c>
      <c r="AF1097" s="17">
        <v>0.19392505368627699</v>
      </c>
      <c r="AG1097" s="17"/>
      <c r="AH1097" s="17">
        <v>0.17385606919112301</v>
      </c>
      <c r="AI1097" s="17">
        <v>0.16881523298721199</v>
      </c>
      <c r="AJ1097" s="17"/>
      <c r="AK1097" s="17">
        <v>0.13317917561089901</v>
      </c>
      <c r="AL1097" s="17">
        <v>0.19046396107828001</v>
      </c>
      <c r="AM1097" s="17"/>
      <c r="AN1097" s="17">
        <v>0.168973000409436</v>
      </c>
      <c r="AO1097" s="17">
        <v>0.30325787394968901</v>
      </c>
      <c r="AP1097" s="17"/>
      <c r="AQ1097" s="17">
        <v>0.16144425797611101</v>
      </c>
      <c r="AR1097" s="17">
        <v>0.17450632697745</v>
      </c>
      <c r="AS1097" s="17"/>
      <c r="AT1097" s="17">
        <v>7.3907279315391303E-2</v>
      </c>
      <c r="AU1097" s="17">
        <v>0.183052146247558</v>
      </c>
      <c r="AV1097" s="17">
        <v>0.20161568800271801</v>
      </c>
      <c r="AW1097" s="17">
        <v>0.101508850642844</v>
      </c>
      <c r="AX1097" s="17"/>
      <c r="AY1097" s="17">
        <v>0.19782363212687001</v>
      </c>
      <c r="AZ1097" s="17">
        <v>0.16202884184491001</v>
      </c>
      <c r="BA1097" s="17"/>
      <c r="BB1097" s="17">
        <v>0.13580138308981901</v>
      </c>
      <c r="BC1097" s="17">
        <v>0.17638424514940801</v>
      </c>
      <c r="BD1097" s="17"/>
      <c r="BE1097" s="17">
        <v>0.25279607610027799</v>
      </c>
      <c r="BF1097" s="17">
        <v>0.161777658671551</v>
      </c>
      <c r="BG1097" s="17"/>
      <c r="BH1097" s="17">
        <v>0.197589351386942</v>
      </c>
      <c r="BI1097" s="17">
        <v>0.16667167723931001</v>
      </c>
      <c r="BJ1097" s="17"/>
      <c r="BK1097" s="17">
        <v>0.13510901408385001</v>
      </c>
      <c r="BL1097" s="17">
        <v>0.17335805278447</v>
      </c>
      <c r="BM1097" s="17"/>
      <c r="BN1097" s="17">
        <v>0.17683037600801799</v>
      </c>
      <c r="BO1097" s="17">
        <v>0.169658398842925</v>
      </c>
      <c r="BP1097" s="17"/>
      <c r="BQ1097" s="17">
        <v>0.153709230623499</v>
      </c>
      <c r="BR1097" s="17">
        <v>0.17081730887500801</v>
      </c>
      <c r="BS1097" s="17"/>
      <c r="BT1097" s="17">
        <v>0.14097263951625</v>
      </c>
      <c r="BU1097" s="17">
        <v>0.17321803478761599</v>
      </c>
      <c r="BV1097" s="17"/>
      <c r="BW1097" s="17">
        <v>0.17816728707895299</v>
      </c>
      <c r="BX1097" s="17">
        <v>0.11530862199414101</v>
      </c>
      <c r="BY1097" s="17"/>
      <c r="BZ1097" s="17">
        <v>0.17816728707895299</v>
      </c>
      <c r="CA1097" s="17">
        <v>0.11530862199414101</v>
      </c>
    </row>
    <row r="1098" spans="2:79" x14ac:dyDescent="0.25">
      <c r="B1098" t="s">
        <v>504</v>
      </c>
      <c r="C1098" s="17">
        <v>0.28133439630448298</v>
      </c>
      <c r="D1098" s="17">
        <v>0.29711327485804301</v>
      </c>
      <c r="E1098" s="17">
        <v>0.27236630363613101</v>
      </c>
      <c r="F1098" s="17">
        <v>0.19225278343990601</v>
      </c>
      <c r="G1098" s="17">
        <v>0.15516610236779599</v>
      </c>
      <c r="H1098" s="17">
        <v>0.23152067735455401</v>
      </c>
      <c r="I1098" s="17">
        <v>0.265308603202001</v>
      </c>
      <c r="J1098" s="17">
        <v>0.40823201465515602</v>
      </c>
      <c r="K1098" s="17">
        <v>0.15528442747332</v>
      </c>
      <c r="L1098" s="17">
        <v>0.37969193721515299</v>
      </c>
      <c r="M1098" s="17"/>
      <c r="N1098" s="17">
        <v>0.29878616910606698</v>
      </c>
      <c r="O1098" s="17">
        <v>0.18376975571422299</v>
      </c>
      <c r="P1098" s="17">
        <v>0.15578036185483099</v>
      </c>
      <c r="Q1098" s="17">
        <v>0.16057037240329999</v>
      </c>
      <c r="R1098" s="17"/>
      <c r="S1098" s="17">
        <v>0.25146096097727899</v>
      </c>
      <c r="T1098" s="17">
        <v>0.18412747593817599</v>
      </c>
      <c r="U1098" s="17">
        <v>0.17112887535835999</v>
      </c>
      <c r="V1098" s="17">
        <v>0.40545538705464701</v>
      </c>
      <c r="W1098" s="17">
        <v>0.21407893734333</v>
      </c>
      <c r="X1098" s="17">
        <v>0.18453515779079399</v>
      </c>
      <c r="Y1098" s="17">
        <v>0.25899590571995801</v>
      </c>
      <c r="Z1098" s="17"/>
      <c r="AA1098" s="17">
        <v>0.25772472751313902</v>
      </c>
      <c r="AB1098" s="17">
        <v>0.447306970723991</v>
      </c>
      <c r="AC1098" s="17"/>
      <c r="AD1098" s="17">
        <v>0.241600299503236</v>
      </c>
      <c r="AE1098" s="17">
        <v>0.29157207714280697</v>
      </c>
      <c r="AF1098" s="17">
        <v>0.34895330354731902</v>
      </c>
      <c r="AG1098" s="17"/>
      <c r="AH1098" s="17">
        <v>0.19966115833940401</v>
      </c>
      <c r="AI1098" s="17">
        <v>0.30398824003570302</v>
      </c>
      <c r="AJ1098" s="17"/>
      <c r="AK1098" s="17">
        <v>0.25075408179499797</v>
      </c>
      <c r="AL1098" s="17">
        <v>0.29844687699637201</v>
      </c>
      <c r="AM1098" s="17"/>
      <c r="AN1098" s="17">
        <v>0.28218280182848299</v>
      </c>
      <c r="AO1098" s="17">
        <v>0.16057037240329999</v>
      </c>
      <c r="AP1098" s="17"/>
      <c r="AQ1098" s="17">
        <v>0.26026519926631703</v>
      </c>
      <c r="AR1098" s="17">
        <v>0.29277426829213798</v>
      </c>
      <c r="AS1098" s="17"/>
      <c r="AT1098" s="17">
        <v>0.492336849107125</v>
      </c>
      <c r="AU1098" s="17">
        <v>0.332151802194942</v>
      </c>
      <c r="AV1098" s="17">
        <v>0.14709536427092501</v>
      </c>
      <c r="AW1098" s="17">
        <v>0.328716279586587</v>
      </c>
      <c r="AX1098" s="17"/>
      <c r="AY1098" s="17">
        <v>0.27811247603157002</v>
      </c>
      <c r="AZ1098" s="17">
        <v>0.282244048248465</v>
      </c>
      <c r="BA1098" s="17"/>
      <c r="BB1098" s="17">
        <v>0.211680899358618</v>
      </c>
      <c r="BC1098" s="17">
        <v>0.294550797945067</v>
      </c>
      <c r="BD1098" s="17"/>
      <c r="BE1098" s="17">
        <v>0.22634763303899499</v>
      </c>
      <c r="BF1098" s="17">
        <v>0.28672926892857298</v>
      </c>
      <c r="BG1098" s="17"/>
      <c r="BH1098" s="17">
        <v>0.32785770229509598</v>
      </c>
      <c r="BI1098" s="17">
        <v>0.275891792190884</v>
      </c>
      <c r="BJ1098" s="17"/>
      <c r="BK1098" s="17">
        <v>0.37720931479272901</v>
      </c>
      <c r="BL1098" s="17">
        <v>0.271834622116294</v>
      </c>
      <c r="BM1098" s="17"/>
      <c r="BN1098" s="17">
        <v>0.33014609318641702</v>
      </c>
      <c r="BO1098" s="17">
        <v>0.27956113875768801</v>
      </c>
      <c r="BP1098" s="17"/>
      <c r="BQ1098" s="17">
        <v>0.16426651167304099</v>
      </c>
      <c r="BR1098" s="17">
        <v>0.28789210188092001</v>
      </c>
      <c r="BS1098" s="17"/>
      <c r="BT1098" s="17">
        <v>0.28923989245086801</v>
      </c>
      <c r="BU1098" s="17">
        <v>0.28043060601095099</v>
      </c>
      <c r="BV1098" s="17"/>
      <c r="BW1098" s="17">
        <v>0.25846174592216298</v>
      </c>
      <c r="BX1098" s="17">
        <v>0.43257603537926598</v>
      </c>
      <c r="BY1098" s="17"/>
      <c r="BZ1098" s="17">
        <v>0.25846174592216298</v>
      </c>
      <c r="CA1098" s="17">
        <v>0.43257603537926598</v>
      </c>
    </row>
    <row r="1099" spans="2:79" x14ac:dyDescent="0.25">
      <c r="B1099" t="s">
        <v>505</v>
      </c>
      <c r="C1099" s="17">
        <v>7.3883244119863301E-2</v>
      </c>
      <c r="D1099" s="17">
        <v>0.13898471553660299</v>
      </c>
      <c r="E1099" s="17">
        <v>0.15975246195291901</v>
      </c>
      <c r="F1099" s="17">
        <v>5.74340983688994E-2</v>
      </c>
      <c r="G1099" s="17">
        <v>8.23929516299165E-2</v>
      </c>
      <c r="H1099" s="17">
        <v>1.46828446858058E-2</v>
      </c>
      <c r="I1099" s="17">
        <v>9.6291523901219797E-2</v>
      </c>
      <c r="J1099" s="17">
        <v>1.8225431507187799E-2</v>
      </c>
      <c r="K1099" s="17">
        <v>1.21706298983047E-2</v>
      </c>
      <c r="L1099" s="17">
        <v>4.2356612924086198E-2</v>
      </c>
      <c r="M1099" s="17"/>
      <c r="N1099" s="17">
        <v>7.0618492678566305E-2</v>
      </c>
      <c r="O1099" s="17">
        <v>8.9124937239448795E-2</v>
      </c>
      <c r="P1099" s="17">
        <v>0.111125902525277</v>
      </c>
      <c r="Q1099" s="17">
        <v>9.4478667555464094E-2</v>
      </c>
      <c r="R1099" s="17"/>
      <c r="S1099" s="17">
        <v>7.0519884953377299E-2</v>
      </c>
      <c r="T1099" s="17">
        <v>0.16352592418461601</v>
      </c>
      <c r="U1099" s="17">
        <v>5.55691707456911E-2</v>
      </c>
      <c r="V1099" s="17">
        <v>5.1938007707064998E-2</v>
      </c>
      <c r="W1099" s="17">
        <v>0.14281979509328499</v>
      </c>
      <c r="X1099" s="17">
        <v>5.9429222802070601E-2</v>
      </c>
      <c r="Y1099" s="17">
        <v>5.6788981797757702E-2</v>
      </c>
      <c r="Z1099" s="17"/>
      <c r="AA1099" s="17">
        <v>8.1448386790476696E-2</v>
      </c>
      <c r="AB1099" s="17">
        <v>2.0701379690109999E-2</v>
      </c>
      <c r="AC1099" s="17"/>
      <c r="AD1099" s="17">
        <v>9.4909611660816101E-2</v>
      </c>
      <c r="AE1099" s="17">
        <v>5.8024111819455E-2</v>
      </c>
      <c r="AF1099" s="17">
        <v>3.4592402462608703E-2</v>
      </c>
      <c r="AG1099" s="17"/>
      <c r="AH1099" s="17">
        <v>0.13917905505662501</v>
      </c>
      <c r="AI1099" s="17">
        <v>5.5772034938990897E-2</v>
      </c>
      <c r="AJ1099" s="17"/>
      <c r="AK1099" s="17">
        <v>8.5502089501081999E-2</v>
      </c>
      <c r="AL1099" s="17">
        <v>6.7381438287013498E-2</v>
      </c>
      <c r="AM1099" s="17"/>
      <c r="AN1099" s="17">
        <v>7.3738554745930301E-2</v>
      </c>
      <c r="AO1099" s="17">
        <v>9.4478667555464094E-2</v>
      </c>
      <c r="AP1099" s="17"/>
      <c r="AQ1099" s="17">
        <v>7.12932104876179E-2</v>
      </c>
      <c r="AR1099" s="17">
        <v>7.5289546084904305E-2</v>
      </c>
      <c r="AS1099" s="17"/>
      <c r="AT1099" s="17">
        <v>3.2331139557241199E-2</v>
      </c>
      <c r="AU1099" s="17">
        <v>4.1279313730075901E-2</v>
      </c>
      <c r="AV1099" s="17">
        <v>0.124122632699654</v>
      </c>
      <c r="AW1099" s="17">
        <v>5.8428556190655498E-2</v>
      </c>
      <c r="AX1099" s="17"/>
      <c r="AY1099" s="17">
        <v>5.0919627292360901E-2</v>
      </c>
      <c r="AZ1099" s="17">
        <v>8.0366613327851194E-2</v>
      </c>
      <c r="BA1099" s="17"/>
      <c r="BB1099" s="17">
        <v>8.1384717436457296E-2</v>
      </c>
      <c r="BC1099" s="17">
        <v>7.2389398492890403E-2</v>
      </c>
      <c r="BD1099" s="17"/>
      <c r="BE1099" s="17">
        <v>2.9244044232555499E-2</v>
      </c>
      <c r="BF1099" s="17">
        <v>7.8262894478088596E-2</v>
      </c>
      <c r="BG1099" s="17"/>
      <c r="BH1099" s="17">
        <v>6.5273315668555099E-2</v>
      </c>
      <c r="BI1099" s="17">
        <v>7.4890490509798097E-2</v>
      </c>
      <c r="BJ1099" s="17"/>
      <c r="BK1099" s="17">
        <v>2.1851190393296301E-2</v>
      </c>
      <c r="BL1099" s="17">
        <v>7.9038844445204495E-2</v>
      </c>
      <c r="BM1099" s="17"/>
      <c r="BN1099" s="17">
        <v>0.19816540300573801</v>
      </c>
      <c r="BO1099" s="17">
        <v>6.9368255085384398E-2</v>
      </c>
      <c r="BP1099" s="17"/>
      <c r="BQ1099" s="17">
        <v>0.199204461794839</v>
      </c>
      <c r="BR1099" s="17">
        <v>6.6863217657606999E-2</v>
      </c>
      <c r="BS1099" s="17"/>
      <c r="BT1099" s="17">
        <v>3.6213867868208599E-2</v>
      </c>
      <c r="BU1099" s="17">
        <v>7.8189769098082104E-2</v>
      </c>
      <c r="BV1099" s="17"/>
      <c r="BW1099" s="17">
        <v>8.1336150045220407E-2</v>
      </c>
      <c r="BX1099" s="17">
        <v>2.4602129374520301E-2</v>
      </c>
      <c r="BY1099" s="17"/>
      <c r="BZ1099" s="17">
        <v>8.1336150045220407E-2</v>
      </c>
      <c r="CA1099" s="17">
        <v>2.4602129374520301E-2</v>
      </c>
    </row>
    <row r="1100" spans="2:79" x14ac:dyDescent="0.25">
      <c r="B1100" t="s">
        <v>506</v>
      </c>
      <c r="C1100" s="17">
        <v>3.5883944524853002E-2</v>
      </c>
      <c r="D1100" s="17">
        <v>6.7742703651523196E-3</v>
      </c>
      <c r="E1100" s="17">
        <v>4.09180922403777E-2</v>
      </c>
      <c r="F1100" s="17">
        <v>9.0455988634770296E-3</v>
      </c>
      <c r="G1100" s="17">
        <v>7.5856316441620206E-2</v>
      </c>
      <c r="H1100" s="17">
        <v>3.90284778368339E-2</v>
      </c>
      <c r="I1100" s="17">
        <v>4.0336607520772401E-2</v>
      </c>
      <c r="J1100" s="17">
        <v>2.14017173232511E-2</v>
      </c>
      <c r="K1100" s="17">
        <v>2.2848072258764899E-2</v>
      </c>
      <c r="L1100" s="17">
        <v>4.3433131844171802E-2</v>
      </c>
      <c r="M1100" s="17"/>
      <c r="N1100" s="17">
        <v>2.9676708026385799E-2</v>
      </c>
      <c r="O1100" s="17">
        <v>7.6413034559206505E-2</v>
      </c>
      <c r="P1100" s="17">
        <v>6.3506512386253405E-2</v>
      </c>
      <c r="Q1100" s="17">
        <v>4.7690565093122701E-2</v>
      </c>
      <c r="R1100" s="17"/>
      <c r="S1100" s="17">
        <v>4.9496842392302801E-2</v>
      </c>
      <c r="T1100" s="17">
        <v>8.9348802618302494E-3</v>
      </c>
      <c r="U1100" s="17">
        <v>1.1875739070526799E-2</v>
      </c>
      <c r="V1100" s="17">
        <v>2.12536073239924E-2</v>
      </c>
      <c r="W1100" s="17">
        <v>6.1815727541593202E-2</v>
      </c>
      <c r="X1100" s="17">
        <v>7.7535006102179296E-2</v>
      </c>
      <c r="Y1100" s="17">
        <v>3.89671177354338E-2</v>
      </c>
      <c r="Z1100" s="17"/>
      <c r="AA1100" s="17">
        <v>3.2707131240769502E-2</v>
      </c>
      <c r="AB1100" s="17">
        <v>5.8216484801857898E-2</v>
      </c>
      <c r="AC1100" s="17"/>
      <c r="AD1100" s="17">
        <v>2.9287847186062799E-2</v>
      </c>
      <c r="AE1100" s="17">
        <v>4.1117909608485499E-2</v>
      </c>
      <c r="AF1100" s="17">
        <v>4.79084397502492E-2</v>
      </c>
      <c r="AG1100" s="17"/>
      <c r="AH1100" s="17">
        <v>3.6740713361766403E-2</v>
      </c>
      <c r="AI1100" s="17">
        <v>3.5646301107880599E-2</v>
      </c>
      <c r="AJ1100" s="17"/>
      <c r="AK1100" s="17">
        <v>2.8513528396990302E-2</v>
      </c>
      <c r="AL1100" s="17">
        <v>4.0008365928044097E-2</v>
      </c>
      <c r="AM1100" s="17"/>
      <c r="AN1100" s="17">
        <v>3.5800999275213997E-2</v>
      </c>
      <c r="AO1100" s="17">
        <v>4.7690565093122701E-2</v>
      </c>
      <c r="AP1100" s="17"/>
      <c r="AQ1100" s="17">
        <v>4.6211899348669497E-2</v>
      </c>
      <c r="AR1100" s="17">
        <v>3.0276209172398399E-2</v>
      </c>
      <c r="AS1100" s="17"/>
      <c r="AT1100" s="17">
        <v>3.2617306466686702E-2</v>
      </c>
      <c r="AU1100" s="17">
        <v>3.3219882223126197E-2</v>
      </c>
      <c r="AV1100" s="17">
        <v>4.1407200239541198E-2</v>
      </c>
      <c r="AW1100" s="17">
        <v>2.6119424662384899E-2</v>
      </c>
      <c r="AX1100" s="17"/>
      <c r="AY1100" s="17">
        <v>3.4774828468344503E-2</v>
      </c>
      <c r="AZ1100" s="17">
        <v>3.6197083737324103E-2</v>
      </c>
      <c r="BA1100" s="17"/>
      <c r="BB1100" s="17">
        <v>4.9191951765410198E-2</v>
      </c>
      <c r="BC1100" s="17">
        <v>3.3365869022090502E-2</v>
      </c>
      <c r="BD1100" s="17"/>
      <c r="BE1100" s="17">
        <v>1.15004365579339E-2</v>
      </c>
      <c r="BF1100" s="17">
        <v>3.8276264272332799E-2</v>
      </c>
      <c r="BG1100" s="17"/>
      <c r="BH1100" s="17">
        <v>1.7601950118037502E-2</v>
      </c>
      <c r="BI1100" s="17">
        <v>3.8022693176623303E-2</v>
      </c>
      <c r="BJ1100" s="17"/>
      <c r="BK1100" s="17">
        <v>6.3333442619221705E-2</v>
      </c>
      <c r="BL1100" s="17">
        <v>3.3164108747286397E-2</v>
      </c>
      <c r="BM1100" s="17"/>
      <c r="BN1100" s="17">
        <v>1.6063050696249301E-3</v>
      </c>
      <c r="BO1100" s="17">
        <v>3.7129201025508797E-2</v>
      </c>
      <c r="BP1100" s="17"/>
      <c r="BQ1100" s="17">
        <v>2.7104288746890502E-2</v>
      </c>
      <c r="BR1100" s="17">
        <v>3.6375748044115301E-2</v>
      </c>
      <c r="BS1100" s="17"/>
      <c r="BT1100" s="17">
        <v>5.9532789945680703E-2</v>
      </c>
      <c r="BU1100" s="17">
        <v>3.3180306884812202E-2</v>
      </c>
      <c r="BV1100" s="17"/>
      <c r="BW1100" s="17">
        <v>3.25813037455535E-2</v>
      </c>
      <c r="BX1100" s="17">
        <v>5.7722113534011202E-2</v>
      </c>
      <c r="BY1100" s="17"/>
      <c r="BZ1100" s="17">
        <v>3.25813037455535E-2</v>
      </c>
      <c r="CA1100" s="17">
        <v>5.7722113534011202E-2</v>
      </c>
    </row>
    <row r="1101" spans="2:79" x14ac:dyDescent="0.25">
      <c r="B1101" t="s">
        <v>507</v>
      </c>
      <c r="C1101" s="17">
        <v>3.2964327509729698E-2</v>
      </c>
      <c r="D1101" s="17">
        <v>2.9160443607013798E-3</v>
      </c>
      <c r="E1101" s="17">
        <v>3.3439553239133103E-4</v>
      </c>
      <c r="F1101" s="17">
        <v>5.2469636911211003E-2</v>
      </c>
      <c r="G1101" s="17">
        <v>8.7781966384308296E-2</v>
      </c>
      <c r="H1101" s="17">
        <v>3.9965261142547197E-5</v>
      </c>
      <c r="I1101" s="17">
        <v>7.6961172394168498E-2</v>
      </c>
      <c r="J1101" s="17">
        <v>5.0221413852120603E-2</v>
      </c>
      <c r="K1101" s="17">
        <v>0</v>
      </c>
      <c r="L1101" s="17">
        <v>1.6683711439820399E-2</v>
      </c>
      <c r="M1101" s="17"/>
      <c r="N1101" s="17">
        <v>3.7513666500062097E-2</v>
      </c>
      <c r="O1101" s="17">
        <v>5.39499733549283E-3</v>
      </c>
      <c r="P1101" s="17">
        <v>7.1887982322994797E-3</v>
      </c>
      <c r="Q1101" s="17">
        <v>1.0311200175611801E-2</v>
      </c>
      <c r="R1101" s="17"/>
      <c r="S1101" s="17">
        <v>1.1182774102446299E-2</v>
      </c>
      <c r="T1101" s="17">
        <v>5.9193633544397599E-2</v>
      </c>
      <c r="U1101" s="17">
        <v>0.14480890228826901</v>
      </c>
      <c r="V1101" s="17">
        <v>3.2320422519837702E-2</v>
      </c>
      <c r="W1101" s="17">
        <v>5.5636677044853203E-3</v>
      </c>
      <c r="X1101" s="17">
        <v>2.7246876939610701E-2</v>
      </c>
      <c r="Y1101" s="17">
        <v>4.3818600883353001E-4</v>
      </c>
      <c r="Z1101" s="17"/>
      <c r="AA1101" s="17">
        <v>3.5415077254695101E-2</v>
      </c>
      <c r="AB1101" s="17">
        <v>1.57359094397986E-2</v>
      </c>
      <c r="AC1101" s="17"/>
      <c r="AD1101" s="17">
        <v>4.87549089931546E-2</v>
      </c>
      <c r="AE1101" s="17">
        <v>9.4132019283688605E-3</v>
      </c>
      <c r="AF1101" s="17">
        <v>1.4615929810451499E-3</v>
      </c>
      <c r="AG1101" s="17"/>
      <c r="AH1101" s="17">
        <v>2.6502058936741402E-2</v>
      </c>
      <c r="AI1101" s="17">
        <v>3.4756777840451801E-2</v>
      </c>
      <c r="AJ1101" s="17"/>
      <c r="AK1101" s="17">
        <v>2.68708484743218E-2</v>
      </c>
      <c r="AL1101" s="17">
        <v>3.6374185910875503E-2</v>
      </c>
      <c r="AM1101" s="17"/>
      <c r="AN1101" s="17">
        <v>3.3123472905397099E-2</v>
      </c>
      <c r="AO1101" s="17">
        <v>1.0311200175611801E-2</v>
      </c>
      <c r="AP1101" s="17"/>
      <c r="AQ1101" s="17">
        <v>2.52440594279379E-2</v>
      </c>
      <c r="AR1101" s="17">
        <v>3.7156175846716502E-2</v>
      </c>
      <c r="AS1101" s="17"/>
      <c r="AT1101" s="17">
        <v>4.8443301235710702E-2</v>
      </c>
      <c r="AU1101" s="17">
        <v>4.3055750671522203E-2</v>
      </c>
      <c r="AV1101" s="17">
        <v>1.5427258904401201E-2</v>
      </c>
      <c r="AW1101" s="17">
        <v>4.5065263111472499E-2</v>
      </c>
      <c r="AX1101" s="17"/>
      <c r="AY1101" s="17">
        <v>1.6231124864088901E-2</v>
      </c>
      <c r="AZ1101" s="17">
        <v>3.7688649971592103E-2</v>
      </c>
      <c r="BA1101" s="17"/>
      <c r="BB1101" s="17">
        <v>1.4173031278431201E-2</v>
      </c>
      <c r="BC1101" s="17">
        <v>3.6526503802083297E-2</v>
      </c>
      <c r="BD1101" s="17"/>
      <c r="BE1101" s="17">
        <v>5.6625034631430898E-2</v>
      </c>
      <c r="BF1101" s="17">
        <v>3.0642923347400899E-2</v>
      </c>
      <c r="BG1101" s="17"/>
      <c r="BH1101" s="17">
        <v>2.3015150644957599E-2</v>
      </c>
      <c r="BI1101" s="17">
        <v>3.4128248038981297E-2</v>
      </c>
      <c r="BJ1101" s="17"/>
      <c r="BK1101" s="17">
        <v>5.2447799958309498E-4</v>
      </c>
      <c r="BL1101" s="17">
        <v>3.6178632667996702E-2</v>
      </c>
      <c r="BM1101" s="17"/>
      <c r="BN1101" s="17">
        <v>3.6642935622844403E-4</v>
      </c>
      <c r="BO1101" s="17">
        <v>3.4148561465990997E-2</v>
      </c>
      <c r="BP1101" s="17"/>
      <c r="BQ1101" s="17">
        <v>3.2640055459484099E-4</v>
      </c>
      <c r="BR1101" s="17">
        <v>3.4792582255007198E-2</v>
      </c>
      <c r="BS1101" s="17"/>
      <c r="BT1101" s="17">
        <v>1.9742517771110302E-2</v>
      </c>
      <c r="BU1101" s="17">
        <v>3.4475901620121797E-2</v>
      </c>
      <c r="BV1101" s="17"/>
      <c r="BW1101" s="17">
        <v>3.5610750429895303E-2</v>
      </c>
      <c r="BX1101" s="17">
        <v>1.54652911741629E-2</v>
      </c>
      <c r="BY1101" s="17"/>
      <c r="BZ1101" s="17">
        <v>3.5610750429895303E-2</v>
      </c>
      <c r="CA1101" s="17">
        <v>1.54652911741629E-2</v>
      </c>
    </row>
    <row r="1102" spans="2:79" x14ac:dyDescent="0.25">
      <c r="B1102" t="s">
        <v>75</v>
      </c>
      <c r="C1102" s="17">
        <v>0.14087387393858</v>
      </c>
      <c r="D1102" s="17">
        <v>7.9804651810051003E-2</v>
      </c>
      <c r="E1102" s="17">
        <v>2.22957967813803E-2</v>
      </c>
      <c r="F1102" s="17">
        <v>0.127429289761431</v>
      </c>
      <c r="G1102" s="17">
        <v>7.39664893094059E-2</v>
      </c>
      <c r="H1102" s="17">
        <v>0.20103233833849801</v>
      </c>
      <c r="I1102" s="17">
        <v>0.11025622140305399</v>
      </c>
      <c r="J1102" s="17">
        <v>0.15664151057533199</v>
      </c>
      <c r="K1102" s="17">
        <v>0.307587417634482</v>
      </c>
      <c r="L1102" s="17">
        <v>0.21735211579956701</v>
      </c>
      <c r="M1102" s="17"/>
      <c r="N1102" s="17">
        <v>0.148763646628849</v>
      </c>
      <c r="O1102" s="17">
        <v>9.7213455132549101E-2</v>
      </c>
      <c r="P1102" s="17">
        <v>8.5615274432045196E-2</v>
      </c>
      <c r="Q1102" s="17">
        <v>7.3626581652272705E-2</v>
      </c>
      <c r="R1102" s="17"/>
      <c r="S1102" s="17">
        <v>0.16228519854552101</v>
      </c>
      <c r="T1102" s="17">
        <v>0.10437540720624</v>
      </c>
      <c r="U1102" s="17">
        <v>4.2053209401253601E-2</v>
      </c>
      <c r="V1102" s="17">
        <v>0.134178342445891</v>
      </c>
      <c r="W1102" s="17">
        <v>0.144915534836427</v>
      </c>
      <c r="X1102" s="17">
        <v>8.7505132183125806E-2</v>
      </c>
      <c r="Y1102" s="17">
        <v>9.3249903546591406E-2</v>
      </c>
      <c r="Z1102" s="17"/>
      <c r="AA1102" s="17">
        <v>0.118008303946547</v>
      </c>
      <c r="AB1102" s="17">
        <v>0.30161554086694597</v>
      </c>
      <c r="AC1102" s="17"/>
      <c r="AD1102" s="17">
        <v>0.11140977629703799</v>
      </c>
      <c r="AE1102" s="17">
        <v>0.12457955890039001</v>
      </c>
      <c r="AF1102" s="17">
        <v>0.18524746503036099</v>
      </c>
      <c r="AG1102" s="17"/>
      <c r="AH1102" s="17">
        <v>7.1997501135861605E-2</v>
      </c>
      <c r="AI1102" s="17">
        <v>0.159978229601731</v>
      </c>
      <c r="AJ1102" s="17"/>
      <c r="AK1102" s="17">
        <v>0.19792784825415199</v>
      </c>
      <c r="AL1102" s="17">
        <v>0.10894696116703401</v>
      </c>
      <c r="AM1102" s="17"/>
      <c r="AN1102" s="17">
        <v>0.14134630746974799</v>
      </c>
      <c r="AO1102" s="17">
        <v>7.3626581652272705E-2</v>
      </c>
      <c r="AP1102" s="17"/>
      <c r="AQ1102" s="17">
        <v>9.1171180239476304E-2</v>
      </c>
      <c r="AR1102" s="17">
        <v>0.16786078057433901</v>
      </c>
      <c r="AS1102" s="17"/>
      <c r="AT1102" s="17">
        <v>0.28841452701567999</v>
      </c>
      <c r="AU1102" s="17">
        <v>0.107347474612749</v>
      </c>
      <c r="AV1102" s="17">
        <v>0.142632068891653</v>
      </c>
      <c r="AW1102" s="17">
        <v>6.9887069277879896E-3</v>
      </c>
      <c r="AX1102" s="17"/>
      <c r="AY1102" s="17">
        <v>6.2137573910794601E-2</v>
      </c>
      <c r="AZ1102" s="17">
        <v>0.16310366931383</v>
      </c>
      <c r="BA1102" s="17"/>
      <c r="BB1102" s="17">
        <v>7.9149463397987604E-2</v>
      </c>
      <c r="BC1102" s="17">
        <v>0.15257724009770601</v>
      </c>
      <c r="BD1102" s="17"/>
      <c r="BE1102" s="17">
        <v>0.110036683767135</v>
      </c>
      <c r="BF1102" s="17">
        <v>0.14389937868154001</v>
      </c>
      <c r="BG1102" s="17"/>
      <c r="BH1102" s="17">
        <v>0.11408177772202401</v>
      </c>
      <c r="BI1102" s="17">
        <v>0.144008190599343</v>
      </c>
      <c r="BJ1102" s="17"/>
      <c r="BK1102" s="17">
        <v>8.8726650293297404E-2</v>
      </c>
      <c r="BL1102" s="17">
        <v>0.146040885884794</v>
      </c>
      <c r="BM1102" s="17"/>
      <c r="BN1102" s="17">
        <v>2.71147422042122E-2</v>
      </c>
      <c r="BO1102" s="17">
        <v>0.14500657678955101</v>
      </c>
      <c r="BP1102" s="17"/>
      <c r="BQ1102" s="17">
        <v>5.09645691560343E-3</v>
      </c>
      <c r="BR1102" s="17">
        <v>0.14847961762796899</v>
      </c>
      <c r="BS1102" s="17"/>
      <c r="BT1102" s="17">
        <v>3.9151644884419599E-2</v>
      </c>
      <c r="BU1102" s="17">
        <v>0.152503196317991</v>
      </c>
      <c r="BV1102" s="17"/>
      <c r="BW1102" s="17">
        <v>0.118425210545548</v>
      </c>
      <c r="BX1102" s="17">
        <v>0.28931196877452903</v>
      </c>
      <c r="BY1102" s="17"/>
      <c r="BZ1102" s="17">
        <v>0.118425210545548</v>
      </c>
      <c r="CA1102" s="17">
        <v>0.28931196877452903</v>
      </c>
    </row>
    <row r="1103" spans="2:79" x14ac:dyDescent="0.25">
      <c r="C1103" s="17"/>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c r="AD1103" s="17"/>
      <c r="AE1103" s="17"/>
      <c r="AF1103" s="17"/>
      <c r="AG1103" s="17"/>
      <c r="AH1103" s="17"/>
      <c r="AI1103" s="17"/>
      <c r="AJ1103" s="17"/>
      <c r="AK1103" s="17"/>
      <c r="AL1103" s="17"/>
      <c r="AM1103" s="17"/>
      <c r="AN1103" s="17"/>
      <c r="AO1103" s="17"/>
      <c r="AP1103" s="17"/>
      <c r="AQ1103" s="17"/>
      <c r="AR1103" s="17"/>
      <c r="AS1103" s="17"/>
      <c r="AT1103" s="17"/>
      <c r="AU1103" s="17"/>
      <c r="AV1103" s="17"/>
      <c r="AW1103" s="17"/>
      <c r="AX1103" s="17"/>
      <c r="AY1103" s="17"/>
      <c r="AZ1103" s="17"/>
      <c r="BA1103" s="17"/>
      <c r="BB1103" s="17"/>
      <c r="BC1103" s="17"/>
      <c r="BD1103" s="17"/>
      <c r="BE1103" s="17"/>
      <c r="BF1103" s="17"/>
      <c r="BG1103" s="17"/>
      <c r="BH1103" s="17"/>
      <c r="BI1103" s="17"/>
      <c r="BJ1103" s="17"/>
      <c r="BK1103" s="17"/>
      <c r="BL1103" s="17"/>
      <c r="BM1103" s="17"/>
      <c r="BN1103" s="17"/>
      <c r="BO1103" s="17"/>
      <c r="BP1103" s="17"/>
      <c r="BQ1103" s="17"/>
      <c r="BR1103" s="17"/>
      <c r="BS1103" s="17"/>
      <c r="BT1103" s="17"/>
      <c r="BU1103" s="17"/>
      <c r="BV1103" s="17"/>
      <c r="BW1103" s="17"/>
      <c r="BX1103" s="17"/>
      <c r="BY1103" s="17"/>
      <c r="BZ1103" s="17"/>
      <c r="CA1103" s="17"/>
    </row>
    <row r="1104" spans="2:79" x14ac:dyDescent="0.25">
      <c r="B1104" s="6" t="s">
        <v>511</v>
      </c>
      <c r="C1104" s="17"/>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c r="AD1104" s="17"/>
      <c r="AE1104" s="17"/>
      <c r="AF1104" s="17"/>
      <c r="AG1104" s="17"/>
      <c r="AH1104" s="17"/>
      <c r="AI1104" s="17"/>
      <c r="AJ1104" s="17"/>
      <c r="AK1104" s="17"/>
      <c r="AL1104" s="17"/>
      <c r="AM1104" s="17"/>
      <c r="AN1104" s="17"/>
      <c r="AO1104" s="17"/>
      <c r="AP1104" s="17"/>
      <c r="AQ1104" s="17"/>
      <c r="AR1104" s="17"/>
      <c r="AS1104" s="17"/>
      <c r="AT1104" s="17"/>
      <c r="AU1104" s="17"/>
      <c r="AV1104" s="17"/>
      <c r="AW1104" s="17"/>
      <c r="AX1104" s="17"/>
      <c r="AY1104" s="17"/>
      <c r="AZ1104" s="17"/>
      <c r="BA1104" s="17"/>
      <c r="BB1104" s="17"/>
      <c r="BC1104" s="17"/>
      <c r="BD1104" s="17"/>
      <c r="BE1104" s="17"/>
      <c r="BF1104" s="17"/>
      <c r="BG1104" s="17"/>
      <c r="BH1104" s="17"/>
      <c r="BI1104" s="17"/>
      <c r="BJ1104" s="17"/>
      <c r="BK1104" s="17"/>
      <c r="BL1104" s="17"/>
      <c r="BM1104" s="17"/>
      <c r="BN1104" s="17"/>
      <c r="BO1104" s="17"/>
      <c r="BP1104" s="17"/>
      <c r="BQ1104" s="17"/>
      <c r="BR1104" s="17"/>
      <c r="BS1104" s="17"/>
      <c r="BT1104" s="17"/>
      <c r="BU1104" s="17"/>
      <c r="BV1104" s="17"/>
      <c r="BW1104" s="17"/>
      <c r="BX1104" s="17"/>
      <c r="BY1104" s="17"/>
      <c r="BZ1104" s="17"/>
      <c r="CA1104" s="17"/>
    </row>
    <row r="1105" spans="2:79" x14ac:dyDescent="0.25">
      <c r="B1105" s="24" t="s">
        <v>703</v>
      </c>
      <c r="C1105" s="17"/>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c r="AD1105" s="17"/>
      <c r="AE1105" s="17"/>
      <c r="AF1105" s="17"/>
      <c r="AG1105" s="17"/>
      <c r="AH1105" s="17"/>
      <c r="AI1105" s="17"/>
      <c r="AJ1105" s="17"/>
      <c r="AK1105" s="17"/>
      <c r="AL1105" s="17"/>
      <c r="AM1105" s="17"/>
      <c r="AN1105" s="17"/>
      <c r="AO1105" s="17"/>
      <c r="AP1105" s="17"/>
      <c r="AQ1105" s="17"/>
      <c r="AR1105" s="17"/>
      <c r="AS1105" s="17"/>
      <c r="AT1105" s="17"/>
      <c r="AU1105" s="17"/>
      <c r="AV1105" s="17"/>
      <c r="AW1105" s="17"/>
      <c r="AX1105" s="17"/>
      <c r="AY1105" s="17"/>
      <c r="AZ1105" s="17"/>
      <c r="BA1105" s="17"/>
      <c r="BB1105" s="17"/>
      <c r="BC1105" s="17"/>
      <c r="BD1105" s="17"/>
      <c r="BE1105" s="17"/>
      <c r="BF1105" s="17"/>
      <c r="BG1105" s="17"/>
      <c r="BH1105" s="17"/>
      <c r="BI1105" s="17"/>
      <c r="BJ1105" s="17"/>
      <c r="BK1105" s="17"/>
      <c r="BL1105" s="17"/>
      <c r="BM1105" s="17"/>
      <c r="BN1105" s="17"/>
      <c r="BO1105" s="17"/>
      <c r="BP1105" s="17"/>
      <c r="BQ1105" s="17"/>
      <c r="BR1105" s="17"/>
      <c r="BS1105" s="17"/>
      <c r="BT1105" s="17"/>
      <c r="BU1105" s="17"/>
      <c r="BV1105" s="17"/>
      <c r="BW1105" s="17"/>
      <c r="BX1105" s="17"/>
      <c r="BY1105" s="17"/>
      <c r="BZ1105" s="17"/>
      <c r="CA1105" s="17"/>
    </row>
    <row r="1106" spans="2:79" x14ac:dyDescent="0.25">
      <c r="B1106" t="s">
        <v>509</v>
      </c>
      <c r="C1106" s="17">
        <v>8.8552820744429203E-2</v>
      </c>
      <c r="D1106" s="17">
        <v>0.17339301634707299</v>
      </c>
      <c r="E1106" s="17">
        <v>5.66089947023952E-2</v>
      </c>
      <c r="F1106" s="17">
        <v>0.145643265195846</v>
      </c>
      <c r="G1106" s="17">
        <v>7.3458499907168601E-2</v>
      </c>
      <c r="H1106" s="17">
        <v>8.4527083969153205E-2</v>
      </c>
      <c r="I1106" s="17">
        <v>7.6283440391178098E-2</v>
      </c>
      <c r="J1106" s="17">
        <v>7.7882584302500599E-2</v>
      </c>
      <c r="K1106" s="17">
        <v>0.113735600209418</v>
      </c>
      <c r="L1106" s="17">
        <v>6.7025116438560101E-2</v>
      </c>
      <c r="M1106" s="17"/>
      <c r="N1106" s="17">
        <v>8.3476507083149201E-2</v>
      </c>
      <c r="O1106" s="17">
        <v>0.130037991841251</v>
      </c>
      <c r="P1106" s="17">
        <v>7.97635832739753E-2</v>
      </c>
      <c r="Q1106" s="17">
        <v>7.9169194162961504E-2</v>
      </c>
      <c r="R1106" s="17"/>
      <c r="S1106" s="17">
        <v>0.14956702958437099</v>
      </c>
      <c r="T1106" s="17">
        <v>6.9952654665432698E-2</v>
      </c>
      <c r="U1106" s="17">
        <v>0.120821269490512</v>
      </c>
      <c r="V1106" s="17">
        <v>6.2791162527428904E-2</v>
      </c>
      <c r="W1106" s="17">
        <v>2.0457079069686301E-2</v>
      </c>
      <c r="X1106" s="17">
        <v>0.13298935377704299</v>
      </c>
      <c r="Y1106" s="17">
        <v>7.7191668192076901E-2</v>
      </c>
      <c r="Z1106" s="17"/>
      <c r="AA1106" s="17">
        <v>9.6053290806022304E-2</v>
      </c>
      <c r="AB1106" s="17">
        <v>3.5825595450379298E-2</v>
      </c>
      <c r="AC1106" s="17"/>
      <c r="AD1106" s="17">
        <v>9.5888852066040406E-2</v>
      </c>
      <c r="AE1106" s="17">
        <v>9.6838159289675804E-2</v>
      </c>
      <c r="AF1106" s="17">
        <v>2.9475617505845399E-2</v>
      </c>
      <c r="AG1106" s="17"/>
      <c r="AH1106" s="17">
        <v>0.19164606760081199</v>
      </c>
      <c r="AI1106" s="17">
        <v>5.9957673028757999E-2</v>
      </c>
      <c r="AJ1106" s="17"/>
      <c r="AK1106" s="17">
        <v>0.123348366976045</v>
      </c>
      <c r="AL1106" s="17">
        <v>6.9081532675512397E-2</v>
      </c>
      <c r="AM1106" s="17"/>
      <c r="AN1106" s="17">
        <v>8.8618743693745505E-2</v>
      </c>
      <c r="AO1106" s="17">
        <v>7.9169194162961504E-2</v>
      </c>
      <c r="AP1106" s="17"/>
      <c r="AQ1106" s="17">
        <v>0.108089543272998</v>
      </c>
      <c r="AR1106" s="17">
        <v>7.7945031355003205E-2</v>
      </c>
      <c r="AS1106" s="17"/>
      <c r="AT1106" s="17">
        <v>2.8536323769500799E-2</v>
      </c>
      <c r="AU1106" s="17">
        <v>6.8638699619706298E-2</v>
      </c>
      <c r="AV1106" s="17">
        <v>0.11076074291318699</v>
      </c>
      <c r="AW1106" s="17">
        <v>0.20349278671704801</v>
      </c>
      <c r="AX1106" s="17"/>
      <c r="AY1106" s="17">
        <v>0.145976224428185</v>
      </c>
      <c r="AZ1106" s="17">
        <v>7.2340342977632296E-2</v>
      </c>
      <c r="BA1106" s="17"/>
      <c r="BB1106" s="17">
        <v>0.133010809074531</v>
      </c>
      <c r="BC1106" s="17">
        <v>8.0138234972093603E-2</v>
      </c>
      <c r="BD1106" s="17"/>
      <c r="BE1106" s="17">
        <v>8.6825534319946607E-2</v>
      </c>
      <c r="BF1106" s="17">
        <v>8.8722288625279297E-2</v>
      </c>
      <c r="BG1106" s="17"/>
      <c r="BH1106" s="17">
        <v>6.6481329910008005E-2</v>
      </c>
      <c r="BI1106" s="17">
        <v>9.1134889758031107E-2</v>
      </c>
      <c r="BJ1106" s="17"/>
      <c r="BK1106" s="17">
        <v>8.2484150310796894E-2</v>
      </c>
      <c r="BL1106" s="17">
        <v>8.9154135453751407E-2</v>
      </c>
      <c r="BM1106" s="17"/>
      <c r="BN1106" s="17">
        <v>0.124077954942795</v>
      </c>
      <c r="BO1106" s="17">
        <v>8.7262244584569507E-2</v>
      </c>
      <c r="BP1106" s="17"/>
      <c r="BQ1106" s="17">
        <v>0.14413108736243699</v>
      </c>
      <c r="BR1106" s="17">
        <v>8.5439533867528297E-2</v>
      </c>
      <c r="BS1106" s="17"/>
      <c r="BT1106" s="17">
        <v>0.20495859554086099</v>
      </c>
      <c r="BU1106" s="17">
        <v>7.5244812312839401E-2</v>
      </c>
      <c r="BV1106" s="17"/>
      <c r="BW1106" s="17">
        <v>9.6182031968907095E-2</v>
      </c>
      <c r="BX1106" s="17">
        <v>3.8105916203375001E-2</v>
      </c>
      <c r="BY1106" s="17"/>
      <c r="BZ1106" s="17">
        <v>9.6182031968907095E-2</v>
      </c>
      <c r="CA1106" s="17">
        <v>3.8105916203375001E-2</v>
      </c>
    </row>
    <row r="1107" spans="2:79" x14ac:dyDescent="0.25">
      <c r="B1107" t="s">
        <v>501</v>
      </c>
      <c r="C1107" s="17">
        <v>0.102326324587991</v>
      </c>
      <c r="D1107" s="17">
        <v>0.16039862865581</v>
      </c>
      <c r="E1107" s="17">
        <v>0.101328541998271</v>
      </c>
      <c r="F1107" s="17">
        <v>0.12914821304747501</v>
      </c>
      <c r="G1107" s="17">
        <v>0.149716971256386</v>
      </c>
      <c r="H1107" s="17">
        <v>5.6807731725925202E-2</v>
      </c>
      <c r="I1107" s="17">
        <v>0.14589673641489201</v>
      </c>
      <c r="J1107" s="17">
        <v>0.12540593126917501</v>
      </c>
      <c r="K1107" s="17">
        <v>0.10614507283260401</v>
      </c>
      <c r="L1107" s="17">
        <v>3.98593326517886E-2</v>
      </c>
      <c r="M1107" s="17"/>
      <c r="N1107" s="17">
        <v>9.5127075791868201E-2</v>
      </c>
      <c r="O1107" s="17">
        <v>0.15598785444232399</v>
      </c>
      <c r="P1107" s="17">
        <v>0.10257792827447</v>
      </c>
      <c r="Q1107" s="17">
        <v>0.125442009656168</v>
      </c>
      <c r="R1107" s="17"/>
      <c r="S1107" s="17">
        <v>0.12577259062649801</v>
      </c>
      <c r="T1107" s="17">
        <v>0.25777775162856298</v>
      </c>
      <c r="U1107" s="17">
        <v>5.00021566699713E-2</v>
      </c>
      <c r="V1107" s="17">
        <v>5.2421375933811597E-2</v>
      </c>
      <c r="W1107" s="17">
        <v>0.13987033206326999</v>
      </c>
      <c r="X1107" s="17">
        <v>0.10209351280180901</v>
      </c>
      <c r="Y1107" s="17">
        <v>0.12504037880594901</v>
      </c>
      <c r="Z1107" s="17"/>
      <c r="AA1107" s="17">
        <v>0.11295570129112401</v>
      </c>
      <c r="AB1107" s="17">
        <v>2.7603335820752702E-2</v>
      </c>
      <c r="AC1107" s="17"/>
      <c r="AD1107" s="17">
        <v>0.135018870615982</v>
      </c>
      <c r="AE1107" s="17">
        <v>7.5727965552617099E-2</v>
      </c>
      <c r="AF1107" s="17">
        <v>6.6469883343550501E-2</v>
      </c>
      <c r="AG1107" s="17"/>
      <c r="AH1107" s="17">
        <v>0.18164331019905</v>
      </c>
      <c r="AI1107" s="17">
        <v>8.0326038545301806E-2</v>
      </c>
      <c r="AJ1107" s="17"/>
      <c r="AK1107" s="17">
        <v>0.11010787640318</v>
      </c>
      <c r="AL1107" s="17">
        <v>9.7971835194199899E-2</v>
      </c>
      <c r="AM1107" s="17"/>
      <c r="AN1107" s="17">
        <v>0.102163929577711</v>
      </c>
      <c r="AO1107" s="17">
        <v>0.125442009656168</v>
      </c>
      <c r="AP1107" s="17"/>
      <c r="AQ1107" s="17">
        <v>0.10460669204727301</v>
      </c>
      <c r="AR1107" s="17">
        <v>0.10108816103710901</v>
      </c>
      <c r="AS1107" s="17"/>
      <c r="AT1107" s="17">
        <v>2.0874851713022801E-3</v>
      </c>
      <c r="AU1107" s="17">
        <v>0.11215236813333999</v>
      </c>
      <c r="AV1107" s="17">
        <v>0.121795259791297</v>
      </c>
      <c r="AW1107" s="17">
        <v>0.14872586452115499</v>
      </c>
      <c r="AX1107" s="17"/>
      <c r="AY1107" s="17">
        <v>0.12711687432508501</v>
      </c>
      <c r="AZ1107" s="17">
        <v>9.5327153332787296E-2</v>
      </c>
      <c r="BA1107" s="17"/>
      <c r="BB1107" s="17">
        <v>0.11515569121874</v>
      </c>
      <c r="BC1107" s="17">
        <v>9.9904144011291704E-2</v>
      </c>
      <c r="BD1107" s="17"/>
      <c r="BE1107" s="17">
        <v>0.116084469447108</v>
      </c>
      <c r="BF1107" s="17">
        <v>0.10097648265057101</v>
      </c>
      <c r="BG1107" s="17"/>
      <c r="BH1107" s="17">
        <v>0.17087400278526099</v>
      </c>
      <c r="BI1107" s="17">
        <v>9.43071637095836E-2</v>
      </c>
      <c r="BJ1107" s="17"/>
      <c r="BK1107" s="17">
        <v>6.7962689684277003E-2</v>
      </c>
      <c r="BL1107" s="17">
        <v>0.105731248180293</v>
      </c>
      <c r="BM1107" s="17"/>
      <c r="BN1107" s="17">
        <v>0.31450644670218603</v>
      </c>
      <c r="BO1107" s="17">
        <v>9.4618131125084895E-2</v>
      </c>
      <c r="BP1107" s="17"/>
      <c r="BQ1107" s="17">
        <v>0.31896436761890201</v>
      </c>
      <c r="BR1107" s="17">
        <v>9.0191070693852904E-2</v>
      </c>
      <c r="BS1107" s="17"/>
      <c r="BT1107" s="17">
        <v>9.1029897668246401E-2</v>
      </c>
      <c r="BU1107" s="17">
        <v>0.103617780660146</v>
      </c>
      <c r="BV1107" s="17"/>
      <c r="BW1107" s="17">
        <v>0.11284254449165</v>
      </c>
      <c r="BX1107" s="17">
        <v>3.2789549946005601E-2</v>
      </c>
      <c r="BY1107" s="17"/>
      <c r="BZ1107" s="17">
        <v>0.11284254449165</v>
      </c>
      <c r="CA1107" s="17">
        <v>3.2789549946005601E-2</v>
      </c>
    </row>
    <row r="1108" spans="2:79" x14ac:dyDescent="0.25">
      <c r="B1108" t="s">
        <v>502</v>
      </c>
      <c r="C1108" s="17">
        <v>0.14963719743819401</v>
      </c>
      <c r="D1108" s="17">
        <v>0.20759675141335701</v>
      </c>
      <c r="E1108" s="17">
        <v>0.18884598730746899</v>
      </c>
      <c r="F1108" s="17">
        <v>0.114664664112846</v>
      </c>
      <c r="G1108" s="17">
        <v>0.18921080307544899</v>
      </c>
      <c r="H1108" s="17">
        <v>0.200773763165498</v>
      </c>
      <c r="I1108" s="17">
        <v>0.10968961758757199</v>
      </c>
      <c r="J1108" s="17">
        <v>0.15414678387817701</v>
      </c>
      <c r="K1108" s="17">
        <v>4.4683959814108602E-2</v>
      </c>
      <c r="L1108" s="17">
        <v>0.14105404362719301</v>
      </c>
      <c r="M1108" s="17"/>
      <c r="N1108" s="17">
        <v>0.142051714022607</v>
      </c>
      <c r="O1108" s="17">
        <v>0.17789400702814601</v>
      </c>
      <c r="P1108" s="17">
        <v>0.247587235575287</v>
      </c>
      <c r="Q1108" s="17">
        <v>0.27040860092816199</v>
      </c>
      <c r="R1108" s="17"/>
      <c r="S1108" s="17">
        <v>0.136804019684797</v>
      </c>
      <c r="T1108" s="17">
        <v>0.13492977190922001</v>
      </c>
      <c r="U1108" s="17">
        <v>0.22628681842489001</v>
      </c>
      <c r="V1108" s="17">
        <v>0.13323197782622001</v>
      </c>
      <c r="W1108" s="17">
        <v>0.13225125202829199</v>
      </c>
      <c r="X1108" s="17">
        <v>0.27331758058942801</v>
      </c>
      <c r="Y1108" s="17">
        <v>0.13442704870920999</v>
      </c>
      <c r="Z1108" s="17"/>
      <c r="AA1108" s="17">
        <v>0.159455972097577</v>
      </c>
      <c r="AB1108" s="17">
        <v>8.0612624401384503E-2</v>
      </c>
      <c r="AC1108" s="17"/>
      <c r="AD1108" s="17">
        <v>0.164630293716021</v>
      </c>
      <c r="AE1108" s="17">
        <v>0.126505108660486</v>
      </c>
      <c r="AF1108" s="17">
        <v>0.17586121542295699</v>
      </c>
      <c r="AG1108" s="17"/>
      <c r="AH1108" s="17">
        <v>0.109086834863108</v>
      </c>
      <c r="AI1108" s="17">
        <v>0.160884719881385</v>
      </c>
      <c r="AJ1108" s="17"/>
      <c r="AK1108" s="17">
        <v>0.12401452129295</v>
      </c>
      <c r="AL1108" s="17">
        <v>0.163975426388521</v>
      </c>
      <c r="AM1108" s="17"/>
      <c r="AN1108" s="17">
        <v>0.14878874007024501</v>
      </c>
      <c r="AO1108" s="17">
        <v>0.27040860092816199</v>
      </c>
      <c r="AP1108" s="17"/>
      <c r="AQ1108" s="17">
        <v>0.217084641664891</v>
      </c>
      <c r="AR1108" s="17">
        <v>0.113015482502865</v>
      </c>
      <c r="AS1108" s="17"/>
      <c r="AT1108" s="17">
        <v>5.9025671895173701E-2</v>
      </c>
      <c r="AU1108" s="17">
        <v>0.13076125717494499</v>
      </c>
      <c r="AV1108" s="17">
        <v>0.20254601639202399</v>
      </c>
      <c r="AW1108" s="17">
        <v>0.134322484994637</v>
      </c>
      <c r="AX1108" s="17"/>
      <c r="AY1108" s="17">
        <v>0.14563587218894999</v>
      </c>
      <c r="AZ1108" s="17">
        <v>0.15076690052926001</v>
      </c>
      <c r="BA1108" s="17"/>
      <c r="BB1108" s="17">
        <v>0.220362282654787</v>
      </c>
      <c r="BC1108" s="17">
        <v>0.136251714618776</v>
      </c>
      <c r="BD1108" s="17"/>
      <c r="BE1108" s="17">
        <v>0.22263462316022201</v>
      </c>
      <c r="BF1108" s="17">
        <v>0.14247525899574601</v>
      </c>
      <c r="BG1108" s="17"/>
      <c r="BH1108" s="17">
        <v>0.13693482413210101</v>
      </c>
      <c r="BI1108" s="17">
        <v>0.15112320510115199</v>
      </c>
      <c r="BJ1108" s="17"/>
      <c r="BK1108" s="17">
        <v>0.13575553706770299</v>
      </c>
      <c r="BL1108" s="17">
        <v>0.15101266289835899</v>
      </c>
      <c r="BM1108" s="17"/>
      <c r="BN1108" s="17">
        <v>3.4490881173474798E-2</v>
      </c>
      <c r="BO1108" s="17">
        <v>0.15382029467400199</v>
      </c>
      <c r="BP1108" s="17"/>
      <c r="BQ1108" s="17">
        <v>5.9703554065689599E-2</v>
      </c>
      <c r="BR1108" s="17">
        <v>0.15467494418239999</v>
      </c>
      <c r="BS1108" s="17"/>
      <c r="BT1108" s="17">
        <v>0.156953255757393</v>
      </c>
      <c r="BU1108" s="17">
        <v>0.14880079421019099</v>
      </c>
      <c r="BV1108" s="17"/>
      <c r="BW1108" s="17">
        <v>0.15854345088340399</v>
      </c>
      <c r="BX1108" s="17">
        <v>9.0746061231681399E-2</v>
      </c>
      <c r="BY1108" s="17"/>
      <c r="BZ1108" s="17">
        <v>0.15854345088340399</v>
      </c>
      <c r="CA1108" s="17">
        <v>9.0746061231681399E-2</v>
      </c>
    </row>
    <row r="1109" spans="2:79" x14ac:dyDescent="0.25">
      <c r="B1109" t="s">
        <v>503</v>
      </c>
      <c r="C1109" s="17">
        <v>0.12133806827738</v>
      </c>
      <c r="D1109" s="17">
        <v>2.7524379638714201E-2</v>
      </c>
      <c r="E1109" s="17">
        <v>0.12020555535590501</v>
      </c>
      <c r="F1109" s="17">
        <v>0.162341676581025</v>
      </c>
      <c r="G1109" s="17">
        <v>0.14189597528929199</v>
      </c>
      <c r="H1109" s="17">
        <v>0.108582826177237</v>
      </c>
      <c r="I1109" s="17">
        <v>0.110455202220249</v>
      </c>
      <c r="J1109" s="17">
        <v>0.140194336828391</v>
      </c>
      <c r="K1109" s="17">
        <v>0.33257668725709399</v>
      </c>
      <c r="L1109" s="17">
        <v>9.8562763393091599E-2</v>
      </c>
      <c r="M1109" s="17"/>
      <c r="N1109" s="17">
        <v>0.11853197753205499</v>
      </c>
      <c r="O1109" s="17">
        <v>0.123296396223288</v>
      </c>
      <c r="P1109" s="17">
        <v>0.19365506449626299</v>
      </c>
      <c r="Q1109" s="17">
        <v>0.170365094231858</v>
      </c>
      <c r="R1109" s="17"/>
      <c r="S1109" s="17">
        <v>0.116199575857885</v>
      </c>
      <c r="T1109" s="17">
        <v>0.16473146895302301</v>
      </c>
      <c r="U1109" s="17">
        <v>0.22820453016551101</v>
      </c>
      <c r="V1109" s="17">
        <v>8.05967190430638E-2</v>
      </c>
      <c r="W1109" s="17">
        <v>0.19070882287315799</v>
      </c>
      <c r="X1109" s="17">
        <v>9.8308791431950301E-2</v>
      </c>
      <c r="Y1109" s="17">
        <v>0.16819618687968499</v>
      </c>
      <c r="Z1109" s="17"/>
      <c r="AA1109" s="17">
        <v>0.121434530020987</v>
      </c>
      <c r="AB1109" s="17">
        <v>0.120659956099657</v>
      </c>
      <c r="AC1109" s="17"/>
      <c r="AD1109" s="17">
        <v>0.118243276763834</v>
      </c>
      <c r="AE1109" s="17">
        <v>0.144636797971706</v>
      </c>
      <c r="AF1109" s="17">
        <v>0.13603564872503501</v>
      </c>
      <c r="AG1109" s="17"/>
      <c r="AH1109" s="17">
        <v>0.15564818467699901</v>
      </c>
      <c r="AI1109" s="17">
        <v>0.11182141343813801</v>
      </c>
      <c r="AJ1109" s="17"/>
      <c r="AK1109" s="17">
        <v>5.83385872393428E-2</v>
      </c>
      <c r="AL1109" s="17">
        <v>0.156592035417845</v>
      </c>
      <c r="AM1109" s="17"/>
      <c r="AN1109" s="17">
        <v>0.12099363788907901</v>
      </c>
      <c r="AO1109" s="17">
        <v>0.170365094231858</v>
      </c>
      <c r="AP1109" s="17"/>
      <c r="AQ1109" s="17">
        <v>0.11031083342574199</v>
      </c>
      <c r="AR1109" s="17">
        <v>0.127325489385648</v>
      </c>
      <c r="AS1109" s="17"/>
      <c r="AT1109" s="17">
        <v>4.58281905640191E-2</v>
      </c>
      <c r="AU1109" s="17">
        <v>0.125199525554088</v>
      </c>
      <c r="AV1109" s="17">
        <v>0.155833266355386</v>
      </c>
      <c r="AW1109" s="17">
        <v>5.64617612238714E-2</v>
      </c>
      <c r="AX1109" s="17"/>
      <c r="AY1109" s="17">
        <v>0.137948603762551</v>
      </c>
      <c r="AZ1109" s="17">
        <v>0.116648378708803</v>
      </c>
      <c r="BA1109" s="17"/>
      <c r="BB1109" s="17">
        <v>4.76795509473633E-2</v>
      </c>
      <c r="BC1109" s="17">
        <v>0.13522186675498399</v>
      </c>
      <c r="BD1109" s="17"/>
      <c r="BE1109" s="17">
        <v>0.17552064030811301</v>
      </c>
      <c r="BF1109" s="17">
        <v>0.11602209662907501</v>
      </c>
      <c r="BG1109" s="17"/>
      <c r="BH1109" s="17">
        <v>8.8219317193951596E-2</v>
      </c>
      <c r="BI1109" s="17">
        <v>0.12521251887898399</v>
      </c>
      <c r="BJ1109" s="17"/>
      <c r="BK1109" s="17">
        <v>0.19043622734524601</v>
      </c>
      <c r="BL1109" s="17">
        <v>0.11449147149988501</v>
      </c>
      <c r="BM1109" s="17"/>
      <c r="BN1109" s="17">
        <v>7.1668294055489204E-2</v>
      </c>
      <c r="BO1109" s="17">
        <v>0.123142498518754</v>
      </c>
      <c r="BP1109" s="17"/>
      <c r="BQ1109" s="17">
        <v>6.4667276684389E-2</v>
      </c>
      <c r="BR1109" s="17">
        <v>0.124512554322126</v>
      </c>
      <c r="BS1109" s="17"/>
      <c r="BT1109" s="17">
        <v>8.4882223390899306E-2</v>
      </c>
      <c r="BU1109" s="17">
        <v>0.12550585713474999</v>
      </c>
      <c r="BV1109" s="17"/>
      <c r="BW1109" s="17">
        <v>0.12104597088383599</v>
      </c>
      <c r="BX1109" s="17">
        <v>0.123269514254594</v>
      </c>
      <c r="BY1109" s="17"/>
      <c r="BZ1109" s="17">
        <v>0.12104597088383599</v>
      </c>
      <c r="CA1109" s="17">
        <v>0.123269514254594</v>
      </c>
    </row>
    <row r="1110" spans="2:79" x14ac:dyDescent="0.25">
      <c r="B1110" t="s">
        <v>504</v>
      </c>
      <c r="C1110" s="17">
        <v>0.17607201735201999</v>
      </c>
      <c r="D1110" s="17">
        <v>0.23307926366572801</v>
      </c>
      <c r="E1110" s="17">
        <v>0.28801960287620099</v>
      </c>
      <c r="F1110" s="17">
        <v>0.132656078943968</v>
      </c>
      <c r="G1110" s="17">
        <v>0.135664997077977</v>
      </c>
      <c r="H1110" s="17">
        <v>0.21834636629936699</v>
      </c>
      <c r="I1110" s="17">
        <v>0.20213656696452001</v>
      </c>
      <c r="J1110" s="17">
        <v>7.5103475502786093E-2</v>
      </c>
      <c r="K1110" s="17">
        <v>0.15270078832226799</v>
      </c>
      <c r="L1110" s="17">
        <v>0.125993157280159</v>
      </c>
      <c r="M1110" s="17"/>
      <c r="N1110" s="17">
        <v>0.18325587093628601</v>
      </c>
      <c r="O1110" s="17">
        <v>0.13588312200032299</v>
      </c>
      <c r="P1110" s="17">
        <v>0.12783235603429099</v>
      </c>
      <c r="Q1110" s="17">
        <v>0.11423397088621701</v>
      </c>
      <c r="R1110" s="17"/>
      <c r="S1110" s="17">
        <v>0.122288554336977</v>
      </c>
      <c r="T1110" s="17">
        <v>8.1947393658986803E-2</v>
      </c>
      <c r="U1110" s="17">
        <v>0.15334618786628801</v>
      </c>
      <c r="V1110" s="17">
        <v>0.24275470343272701</v>
      </c>
      <c r="W1110" s="17">
        <v>0.124907821398952</v>
      </c>
      <c r="X1110" s="17">
        <v>0.13109732339685801</v>
      </c>
      <c r="Y1110" s="17">
        <v>0.18169201259565501</v>
      </c>
      <c r="Z1110" s="17"/>
      <c r="AA1110" s="17">
        <v>0.18219386080531599</v>
      </c>
      <c r="AB1110" s="17">
        <v>0.13303633874439599</v>
      </c>
      <c r="AC1110" s="17"/>
      <c r="AD1110" s="17">
        <v>0.16202084305242501</v>
      </c>
      <c r="AE1110" s="17">
        <v>0.248766048151187</v>
      </c>
      <c r="AF1110" s="17">
        <v>9.76160916986792E-2</v>
      </c>
      <c r="AG1110" s="17"/>
      <c r="AH1110" s="17">
        <v>0.14959697829810201</v>
      </c>
      <c r="AI1110" s="17">
        <v>0.183415443576432</v>
      </c>
      <c r="AJ1110" s="17"/>
      <c r="AK1110" s="17">
        <v>0.16654204117563201</v>
      </c>
      <c r="AL1110" s="17">
        <v>0.18140490996377001</v>
      </c>
      <c r="AM1110" s="17"/>
      <c r="AN1110" s="17">
        <v>0.176506449217738</v>
      </c>
      <c r="AO1110" s="17">
        <v>0.11423397088621701</v>
      </c>
      <c r="AP1110" s="17"/>
      <c r="AQ1110" s="17">
        <v>0.17636630039700901</v>
      </c>
      <c r="AR1110" s="17">
        <v>0.175912231463801</v>
      </c>
      <c r="AS1110" s="17"/>
      <c r="AT1110" s="17">
        <v>0.33388317580395499</v>
      </c>
      <c r="AU1110" s="17">
        <v>0.15600361163878201</v>
      </c>
      <c r="AV1110" s="17">
        <v>0.121617620082022</v>
      </c>
      <c r="AW1110" s="17">
        <v>0.283336183789128</v>
      </c>
      <c r="AX1110" s="17"/>
      <c r="AY1110" s="17">
        <v>0.20728562703567899</v>
      </c>
      <c r="AZ1110" s="17">
        <v>0.16725940924183699</v>
      </c>
      <c r="BA1110" s="17"/>
      <c r="BB1110" s="17">
        <v>0.13948221902395799</v>
      </c>
      <c r="BC1110" s="17">
        <v>0.183016973270269</v>
      </c>
      <c r="BD1110" s="17"/>
      <c r="BE1110" s="17">
        <v>0.106884768691504</v>
      </c>
      <c r="BF1110" s="17">
        <v>0.18286013091914599</v>
      </c>
      <c r="BG1110" s="17"/>
      <c r="BH1110" s="17">
        <v>8.5672158046281199E-2</v>
      </c>
      <c r="BI1110" s="17">
        <v>0.18664759094142599</v>
      </c>
      <c r="BJ1110" s="17"/>
      <c r="BK1110" s="17">
        <v>0.21403008957699199</v>
      </c>
      <c r="BL1110" s="17">
        <v>0.17231093864194699</v>
      </c>
      <c r="BM1110" s="17"/>
      <c r="BN1110" s="17">
        <v>0.23433576249836</v>
      </c>
      <c r="BO1110" s="17">
        <v>0.17395538071807701</v>
      </c>
      <c r="BP1110" s="17"/>
      <c r="BQ1110" s="17">
        <v>0.161477286696698</v>
      </c>
      <c r="BR1110" s="17">
        <v>0.17688955964302799</v>
      </c>
      <c r="BS1110" s="17"/>
      <c r="BT1110" s="17">
        <v>0.26214215268734797</v>
      </c>
      <c r="BU1110" s="17">
        <v>0.16623210959182799</v>
      </c>
      <c r="BV1110" s="17"/>
      <c r="BW1110" s="17">
        <v>0.182720517958086</v>
      </c>
      <c r="BX1110" s="17">
        <v>0.132109900490024</v>
      </c>
      <c r="BY1110" s="17"/>
      <c r="BZ1110" s="17">
        <v>0.182720517958086</v>
      </c>
      <c r="CA1110" s="17">
        <v>0.132109900490024</v>
      </c>
    </row>
    <row r="1111" spans="2:79" x14ac:dyDescent="0.25">
      <c r="B1111" t="s">
        <v>505</v>
      </c>
      <c r="C1111" s="17">
        <v>2.7077079168245199E-2</v>
      </c>
      <c r="D1111" s="17">
        <v>3.4887470408176999E-4</v>
      </c>
      <c r="E1111" s="17">
        <v>3.1050528876394399E-2</v>
      </c>
      <c r="F1111" s="17">
        <v>2.3332887201047099E-2</v>
      </c>
      <c r="G1111" s="17">
        <v>3.9491087743236203E-2</v>
      </c>
      <c r="H1111" s="17">
        <v>2.6848662961265101E-2</v>
      </c>
      <c r="I1111" s="17">
        <v>7.6207138736832797E-2</v>
      </c>
      <c r="J1111" s="17">
        <v>5.6364310977498498E-3</v>
      </c>
      <c r="K1111" s="17">
        <v>2.1437142728325202E-2</v>
      </c>
      <c r="L1111" s="17">
        <v>3.1643406883104302E-3</v>
      </c>
      <c r="M1111" s="17"/>
      <c r="N1111" s="17">
        <v>2.3201252664150001E-2</v>
      </c>
      <c r="O1111" s="17">
        <v>4.9723349205360902E-2</v>
      </c>
      <c r="P1111" s="17">
        <v>4.9094564471107799E-2</v>
      </c>
      <c r="Q1111" s="17">
        <v>5.9638965743810599E-2</v>
      </c>
      <c r="R1111" s="17"/>
      <c r="S1111" s="17">
        <v>2.4246188486398399E-2</v>
      </c>
      <c r="T1111" s="17">
        <v>2.5299432850960598E-3</v>
      </c>
      <c r="U1111" s="17">
        <v>3.4509289172300603E-2</v>
      </c>
      <c r="V1111" s="17">
        <v>2.98498029752668E-2</v>
      </c>
      <c r="W1111" s="17">
        <v>5.5509483227417999E-2</v>
      </c>
      <c r="X1111" s="17">
        <v>3.7525315290902299E-2</v>
      </c>
      <c r="Y1111" s="17">
        <v>1.8943526678483699E-2</v>
      </c>
      <c r="Z1111" s="17"/>
      <c r="AA1111" s="17">
        <v>3.0318669074511799E-2</v>
      </c>
      <c r="AB1111" s="17">
        <v>4.2891685579695103E-3</v>
      </c>
      <c r="AC1111" s="17"/>
      <c r="AD1111" s="17">
        <v>3.6242399246037199E-2</v>
      </c>
      <c r="AE1111" s="17">
        <v>2.8853672208907E-2</v>
      </c>
      <c r="AF1111" s="17">
        <v>1.5904912343238901E-4</v>
      </c>
      <c r="AG1111" s="17"/>
      <c r="AH1111" s="17">
        <v>2.9746683537163799E-2</v>
      </c>
      <c r="AI1111" s="17">
        <v>2.6336606502970001E-2</v>
      </c>
      <c r="AJ1111" s="17"/>
      <c r="AK1111" s="17">
        <v>4.2141421054997102E-2</v>
      </c>
      <c r="AL1111" s="17">
        <v>1.8647203157875901E-2</v>
      </c>
      <c r="AM1111" s="17"/>
      <c r="AN1111" s="17">
        <v>2.6848321599971602E-2</v>
      </c>
      <c r="AO1111" s="17">
        <v>5.9638965743810599E-2</v>
      </c>
      <c r="AP1111" s="17"/>
      <c r="AQ1111" s="17">
        <v>3.8812233475905601E-2</v>
      </c>
      <c r="AR1111" s="17">
        <v>2.07052813825091E-2</v>
      </c>
      <c r="AS1111" s="17"/>
      <c r="AT1111" s="17">
        <v>1.67244369797836E-4</v>
      </c>
      <c r="AU1111" s="17">
        <v>2.3610526580060302E-2</v>
      </c>
      <c r="AV1111" s="17">
        <v>3.2932017231626601E-2</v>
      </c>
      <c r="AW1111" s="17">
        <v>7.2974149573464306E-2</v>
      </c>
      <c r="AX1111" s="17"/>
      <c r="AY1111" s="17">
        <v>2.54903791322467E-2</v>
      </c>
      <c r="AZ1111" s="17">
        <v>2.7525055731910299E-2</v>
      </c>
      <c r="BA1111" s="17"/>
      <c r="BB1111" s="17">
        <v>3.6778728572825103E-2</v>
      </c>
      <c r="BC1111" s="17">
        <v>2.52414530859622E-2</v>
      </c>
      <c r="BD1111" s="17"/>
      <c r="BE1111" s="17">
        <v>5.5300592037448599E-3</v>
      </c>
      <c r="BF1111" s="17">
        <v>2.9191104821582398E-2</v>
      </c>
      <c r="BG1111" s="17"/>
      <c r="BH1111" s="17">
        <v>2.3240296082600701E-2</v>
      </c>
      <c r="BI1111" s="17">
        <v>2.7525931436162901E-2</v>
      </c>
      <c r="BJ1111" s="17"/>
      <c r="BK1111" s="17">
        <v>1.28100416360912E-2</v>
      </c>
      <c r="BL1111" s="17">
        <v>2.8490729756188E-2</v>
      </c>
      <c r="BM1111" s="17"/>
      <c r="BN1111" s="17">
        <v>7.0481178558177103E-4</v>
      </c>
      <c r="BO1111" s="17">
        <v>2.8035145065349699E-2</v>
      </c>
      <c r="BP1111" s="17"/>
      <c r="BQ1111" s="17">
        <v>4.4363049702624703E-2</v>
      </c>
      <c r="BR1111" s="17">
        <v>2.6108783672650501E-2</v>
      </c>
      <c r="BS1111" s="17"/>
      <c r="BT1111" s="17">
        <v>2.6016805272621599E-2</v>
      </c>
      <c r="BU1111" s="17">
        <v>2.7198294236547699E-2</v>
      </c>
      <c r="BV1111" s="17"/>
      <c r="BW1111" s="17">
        <v>3.0078098145923899E-2</v>
      </c>
      <c r="BX1111" s="17">
        <v>7.2333347183452801E-3</v>
      </c>
      <c r="BY1111" s="17"/>
      <c r="BZ1111" s="17">
        <v>3.0078098145923899E-2</v>
      </c>
      <c r="CA1111" s="17">
        <v>7.2333347183452801E-3</v>
      </c>
    </row>
    <row r="1112" spans="2:79" x14ac:dyDescent="0.25">
      <c r="B1112" t="s">
        <v>506</v>
      </c>
      <c r="C1112" s="17">
        <v>9.7650107165446892E-3</v>
      </c>
      <c r="D1112" s="17">
        <v>2.6917922536013501E-3</v>
      </c>
      <c r="E1112" s="17">
        <v>2.2710049579977701E-2</v>
      </c>
      <c r="F1112" s="17">
        <v>1.6090056299895E-3</v>
      </c>
      <c r="G1112" s="17">
        <v>2.5539557291283902E-3</v>
      </c>
      <c r="H1112" s="17">
        <v>6.5061932464254603E-3</v>
      </c>
      <c r="I1112" s="17">
        <v>1.2788637759803999E-2</v>
      </c>
      <c r="J1112" s="17">
        <v>1.1251943134697901E-2</v>
      </c>
      <c r="K1112" s="17">
        <v>1.2158222685437699E-2</v>
      </c>
      <c r="L1112" s="17">
        <v>9.2476267230553102E-3</v>
      </c>
      <c r="M1112" s="17"/>
      <c r="N1112" s="17">
        <v>7.6651040545798396E-3</v>
      </c>
      <c r="O1112" s="17">
        <v>1.26500164377894E-2</v>
      </c>
      <c r="P1112" s="17">
        <v>5.8917685634626099E-2</v>
      </c>
      <c r="Q1112" s="17">
        <v>4.1842135740921403E-2</v>
      </c>
      <c r="R1112" s="17"/>
      <c r="S1112" s="17">
        <v>1.3852789064356999E-3</v>
      </c>
      <c r="T1112" s="17">
        <v>2.1053450475169998E-2</v>
      </c>
      <c r="U1112" s="17">
        <v>4.82699057553319E-4</v>
      </c>
      <c r="V1112" s="17">
        <v>1.3820241842612E-3</v>
      </c>
      <c r="W1112" s="17">
        <v>4.3575938921148999E-2</v>
      </c>
      <c r="X1112" s="17">
        <v>2.6960949366120202E-2</v>
      </c>
      <c r="Y1112" s="17">
        <v>3.7069297467851301E-3</v>
      </c>
      <c r="Z1112" s="17"/>
      <c r="AA1112" s="17">
        <v>1.1154087614145901E-2</v>
      </c>
      <c r="AB1112" s="17">
        <v>0</v>
      </c>
      <c r="AC1112" s="17"/>
      <c r="AD1112" s="17">
        <v>1.53015395212882E-2</v>
      </c>
      <c r="AE1112" s="17">
        <v>5.7393920904876697E-3</v>
      </c>
      <c r="AF1112" s="17">
        <v>0</v>
      </c>
      <c r="AG1112" s="17"/>
      <c r="AH1112" s="17">
        <v>1.5686863383054101E-2</v>
      </c>
      <c r="AI1112" s="17">
        <v>8.1224564570481703E-3</v>
      </c>
      <c r="AJ1112" s="17"/>
      <c r="AK1112" s="17">
        <v>1.5478334886492599E-3</v>
      </c>
      <c r="AL1112" s="17">
        <v>1.43632723403935E-2</v>
      </c>
      <c r="AM1112" s="17"/>
      <c r="AN1112" s="17">
        <v>9.5396587517328005E-3</v>
      </c>
      <c r="AO1112" s="17">
        <v>4.1842135740921403E-2</v>
      </c>
      <c r="AP1112" s="17"/>
      <c r="AQ1112" s="17">
        <v>1.5665896783806001E-2</v>
      </c>
      <c r="AR1112" s="17">
        <v>6.5610261935024599E-3</v>
      </c>
      <c r="AS1112" s="17"/>
      <c r="AT1112" s="17">
        <v>6.1772569267217205E-5</v>
      </c>
      <c r="AU1112" s="17">
        <v>1.5385607537722599E-3</v>
      </c>
      <c r="AV1112" s="17">
        <v>2.0921383530825E-2</v>
      </c>
      <c r="AW1112" s="17">
        <v>1.3216982986159E-2</v>
      </c>
      <c r="AX1112" s="17"/>
      <c r="AY1112" s="17">
        <v>1.33268335370164E-2</v>
      </c>
      <c r="AZ1112" s="17">
        <v>8.7593933274364294E-3</v>
      </c>
      <c r="BA1112" s="17"/>
      <c r="BB1112" s="17">
        <v>1.3139272973208001E-2</v>
      </c>
      <c r="BC1112" s="17">
        <v>9.1266018964119705E-3</v>
      </c>
      <c r="BD1112" s="17"/>
      <c r="BE1112" s="17">
        <v>5.7311483077121302E-3</v>
      </c>
      <c r="BF1112" s="17">
        <v>1.0160781854658201E-2</v>
      </c>
      <c r="BG1112" s="17"/>
      <c r="BH1112" s="17">
        <v>1.2197192428784101E-3</v>
      </c>
      <c r="BI1112" s="17">
        <v>1.0764695445223699E-2</v>
      </c>
      <c r="BJ1112" s="17"/>
      <c r="BK1112" s="17">
        <v>3.44874147441923E-3</v>
      </c>
      <c r="BL1112" s="17">
        <v>1.03908587741819E-2</v>
      </c>
      <c r="BM1112" s="17"/>
      <c r="BN1112" s="17">
        <v>9.0958088633581093E-3</v>
      </c>
      <c r="BO1112" s="17">
        <v>9.7893218409737803E-3</v>
      </c>
      <c r="BP1112" s="17"/>
      <c r="BQ1112" s="17">
        <v>1.5140384377515199E-2</v>
      </c>
      <c r="BR1112" s="17">
        <v>9.4639023643868399E-3</v>
      </c>
      <c r="BS1112" s="17"/>
      <c r="BT1112" s="17">
        <v>1.33017653148958E-3</v>
      </c>
      <c r="BU1112" s="17">
        <v>1.07293172095007E-2</v>
      </c>
      <c r="BV1112" s="17"/>
      <c r="BW1112" s="17">
        <v>1.0905748803394099E-2</v>
      </c>
      <c r="BX1112" s="17">
        <v>2.2220677201573902E-3</v>
      </c>
      <c r="BY1112" s="17"/>
      <c r="BZ1112" s="17">
        <v>1.0905748803394099E-2</v>
      </c>
      <c r="CA1112" s="17">
        <v>2.2220677201573902E-3</v>
      </c>
    </row>
    <row r="1113" spans="2:79" x14ac:dyDescent="0.25">
      <c r="B1113" t="s">
        <v>507</v>
      </c>
      <c r="C1113" s="17">
        <v>8.6827211639282208E-3</v>
      </c>
      <c r="D1113" s="17">
        <v>4.1525435131418401E-4</v>
      </c>
      <c r="E1113" s="17">
        <v>2.2531673284532799E-2</v>
      </c>
      <c r="F1113" s="17">
        <v>1.8739930747305799E-2</v>
      </c>
      <c r="G1113" s="17">
        <v>3.7546436431323301E-4</v>
      </c>
      <c r="H1113" s="17">
        <v>2.3977343567251999E-4</v>
      </c>
      <c r="I1113" s="17">
        <v>2.4655701967999199E-3</v>
      </c>
      <c r="J1113" s="17">
        <v>4.9744673493751002E-2</v>
      </c>
      <c r="K1113" s="17">
        <v>0</v>
      </c>
      <c r="L1113" s="17">
        <v>8.7552678746240296E-4</v>
      </c>
      <c r="M1113" s="17"/>
      <c r="N1113" s="17">
        <v>9.1603189151009401E-3</v>
      </c>
      <c r="O1113" s="17">
        <v>5.5381452358558899E-3</v>
      </c>
      <c r="P1113" s="17">
        <v>4.9975256700730396E-3</v>
      </c>
      <c r="Q1113" s="17">
        <v>1.3885233385964301E-2</v>
      </c>
      <c r="R1113" s="17"/>
      <c r="S1113" s="17">
        <v>7.9494155456522595E-5</v>
      </c>
      <c r="T1113" s="17">
        <v>1.10973470104703E-4</v>
      </c>
      <c r="U1113" s="17">
        <v>3.9015906191894698E-2</v>
      </c>
      <c r="V1113" s="17">
        <v>9.2647510345698295E-3</v>
      </c>
      <c r="W1113" s="17">
        <v>2.80118548742552E-3</v>
      </c>
      <c r="X1113" s="17">
        <v>2.8928343415800101E-2</v>
      </c>
      <c r="Y1113" s="17">
        <v>8.0290186294658199E-4</v>
      </c>
      <c r="Z1113" s="17"/>
      <c r="AA1113" s="17">
        <v>9.9178419156844E-3</v>
      </c>
      <c r="AB1113" s="17">
        <v>0</v>
      </c>
      <c r="AC1113" s="17"/>
      <c r="AD1113" s="17">
        <v>1.0780777183496701E-2</v>
      </c>
      <c r="AE1113" s="17">
        <v>1.02224356420492E-2</v>
      </c>
      <c r="AF1113" s="17">
        <v>1.4615929810451499E-3</v>
      </c>
      <c r="AG1113" s="17"/>
      <c r="AH1113" s="17">
        <v>1.0162218256948E-2</v>
      </c>
      <c r="AI1113" s="17">
        <v>8.2723505605196094E-3</v>
      </c>
      <c r="AJ1113" s="17"/>
      <c r="AK1113" s="17">
        <v>1.45076219263804E-2</v>
      </c>
      <c r="AL1113" s="17">
        <v>5.4231568517719301E-3</v>
      </c>
      <c r="AM1113" s="17"/>
      <c r="AN1113" s="17">
        <v>8.6461718674964907E-3</v>
      </c>
      <c r="AO1113" s="17">
        <v>1.3885233385964301E-2</v>
      </c>
      <c r="AP1113" s="17"/>
      <c r="AQ1113" s="17">
        <v>9.4767191112652902E-3</v>
      </c>
      <c r="AR1113" s="17">
        <v>8.2516067337226606E-3</v>
      </c>
      <c r="AS1113" s="17"/>
      <c r="AT1113" s="17">
        <v>2.0014045687705699E-2</v>
      </c>
      <c r="AU1113" s="17">
        <v>2.31307289578059E-4</v>
      </c>
      <c r="AV1113" s="17">
        <v>7.1277088068707603E-3</v>
      </c>
      <c r="AW1113" s="17">
        <v>4.4680553462113602E-2</v>
      </c>
      <c r="AX1113" s="17"/>
      <c r="AY1113" s="17">
        <v>1.3232958603973399E-3</v>
      </c>
      <c r="AZ1113" s="17">
        <v>1.0760524140689899E-2</v>
      </c>
      <c r="BA1113" s="17"/>
      <c r="BB1113" s="17">
        <v>1.38958498314679E-2</v>
      </c>
      <c r="BC1113" s="17">
        <v>7.6958958607868102E-3</v>
      </c>
      <c r="BD1113" s="17"/>
      <c r="BE1113" s="17">
        <v>3.0204966473366702E-4</v>
      </c>
      <c r="BF1113" s="17">
        <v>9.5049673293226902E-3</v>
      </c>
      <c r="BG1113" s="17"/>
      <c r="BH1113" s="17">
        <v>3.2164935433512799E-4</v>
      </c>
      <c r="BI1113" s="17">
        <v>9.6608546575833697E-3</v>
      </c>
      <c r="BJ1113" s="17"/>
      <c r="BK1113" s="17">
        <v>3.89422371982864E-4</v>
      </c>
      <c r="BL1113" s="17">
        <v>9.5044633572038597E-3</v>
      </c>
      <c r="BM1113" s="17"/>
      <c r="BN1113" s="17">
        <v>3.0819149904129497E-4</v>
      </c>
      <c r="BO1113" s="17">
        <v>8.9869555765328697E-3</v>
      </c>
      <c r="BP1113" s="17"/>
      <c r="BQ1113" s="17">
        <v>1.9084401660171199E-3</v>
      </c>
      <c r="BR1113" s="17">
        <v>9.0621910793214199E-3</v>
      </c>
      <c r="BS1113" s="17"/>
      <c r="BT1113" s="17">
        <v>1.9452374279890999E-4</v>
      </c>
      <c r="BU1113" s="17">
        <v>9.6531283713621394E-3</v>
      </c>
      <c r="BV1113" s="17"/>
      <c r="BW1113" s="17">
        <v>9.8843135747137302E-3</v>
      </c>
      <c r="BX1113" s="17">
        <v>7.3738895846150304E-4</v>
      </c>
      <c r="BY1113" s="17"/>
      <c r="BZ1113" s="17">
        <v>9.8843135747137302E-3</v>
      </c>
      <c r="CA1113" s="17">
        <v>7.3738895846150304E-4</v>
      </c>
    </row>
    <row r="1114" spans="2:79" x14ac:dyDescent="0.25">
      <c r="B1114" t="s">
        <v>75</v>
      </c>
      <c r="C1114" s="17">
        <v>8.6217808896555503E-2</v>
      </c>
      <c r="D1114" s="17">
        <v>3.33421270502458E-3</v>
      </c>
      <c r="E1114" s="17">
        <v>2.0039444648800499E-3</v>
      </c>
      <c r="F1114" s="17">
        <v>2.2650476890887498E-2</v>
      </c>
      <c r="G1114" s="17">
        <v>0.15392421238509499</v>
      </c>
      <c r="H1114" s="17">
        <v>7.6620958446721898E-2</v>
      </c>
      <c r="I1114" s="17">
        <v>9.5231455372075099E-2</v>
      </c>
      <c r="J1114" s="17">
        <v>0.124815330687638</v>
      </c>
      <c r="K1114" s="17">
        <v>0.18644673234776901</v>
      </c>
      <c r="L1114" s="17">
        <v>0.13685057119076599</v>
      </c>
      <c r="M1114" s="17"/>
      <c r="N1114" s="17">
        <v>9.2100608957578198E-2</v>
      </c>
      <c r="O1114" s="17">
        <v>5.1694134641985599E-2</v>
      </c>
      <c r="P1114" s="17">
        <v>4.8638602801860602E-2</v>
      </c>
      <c r="Q1114" s="17">
        <v>5.4390252502046398E-2</v>
      </c>
      <c r="R1114" s="17"/>
      <c r="S1114" s="17">
        <v>6.66607744208218E-2</v>
      </c>
      <c r="T1114" s="17">
        <v>0.125083763392906</v>
      </c>
      <c r="U1114" s="17">
        <v>4.1295111569840399E-2</v>
      </c>
      <c r="V1114" s="17">
        <v>0.143600921133164</v>
      </c>
      <c r="W1114" s="17">
        <v>3.1277394604539897E-2</v>
      </c>
      <c r="X1114" s="17">
        <v>7.7613883699423403E-2</v>
      </c>
      <c r="Y1114" s="17">
        <v>2.78507267474154E-2</v>
      </c>
      <c r="Z1114" s="17"/>
      <c r="AA1114" s="17">
        <v>7.6048867969970305E-2</v>
      </c>
      <c r="AB1114" s="17">
        <v>0.15770400040653801</v>
      </c>
      <c r="AC1114" s="17"/>
      <c r="AD1114" s="17">
        <v>9.4260797443269803E-2</v>
      </c>
      <c r="AE1114" s="17">
        <v>3.4068580524522503E-2</v>
      </c>
      <c r="AF1114" s="17">
        <v>0.128371609970652</v>
      </c>
      <c r="AG1114" s="17"/>
      <c r="AH1114" s="17">
        <v>4.7360592028181402E-2</v>
      </c>
      <c r="AI1114" s="17">
        <v>9.6995700660105405E-2</v>
      </c>
      <c r="AJ1114" s="17"/>
      <c r="AK1114" s="17">
        <v>9.0479976245416205E-2</v>
      </c>
      <c r="AL1114" s="17">
        <v>8.3832736746942402E-2</v>
      </c>
      <c r="AM1114" s="17"/>
      <c r="AN1114" s="17">
        <v>8.6441407562683203E-2</v>
      </c>
      <c r="AO1114" s="17">
        <v>5.4390252502046398E-2</v>
      </c>
      <c r="AP1114" s="17"/>
      <c r="AQ1114" s="17">
        <v>7.1942141404582993E-2</v>
      </c>
      <c r="AR1114" s="17">
        <v>9.3969020694075395E-2</v>
      </c>
      <c r="AS1114" s="17"/>
      <c r="AT1114" s="17">
        <v>0.17117629456804601</v>
      </c>
      <c r="AU1114" s="17">
        <v>9.2033049276429205E-2</v>
      </c>
      <c r="AV1114" s="17">
        <v>6.2048556164276097E-2</v>
      </c>
      <c r="AW1114" s="17">
        <v>1.05726297380755E-2</v>
      </c>
      <c r="AX1114" s="17"/>
      <c r="AY1114" s="17">
        <v>5.4836901293563001E-2</v>
      </c>
      <c r="AZ1114" s="17">
        <v>9.5077650601817207E-2</v>
      </c>
      <c r="BA1114" s="17"/>
      <c r="BB1114" s="17">
        <v>6.0353469315855501E-2</v>
      </c>
      <c r="BC1114" s="17">
        <v>9.1124001787064896E-2</v>
      </c>
      <c r="BD1114" s="17"/>
      <c r="BE1114" s="17">
        <v>7.9814437721262496E-2</v>
      </c>
      <c r="BF1114" s="17">
        <v>8.6846057765991302E-2</v>
      </c>
      <c r="BG1114" s="17"/>
      <c r="BH1114" s="17">
        <v>0.132331997155818</v>
      </c>
      <c r="BI1114" s="17">
        <v>8.08230660817226E-2</v>
      </c>
      <c r="BJ1114" s="17"/>
      <c r="BK1114" s="17">
        <v>0.13098557606707401</v>
      </c>
      <c r="BL1114" s="17">
        <v>8.1781991002416093E-2</v>
      </c>
      <c r="BM1114" s="17"/>
      <c r="BN1114" s="17">
        <v>7.0900166205001896E-3</v>
      </c>
      <c r="BO1114" s="17">
        <v>8.9092405843145095E-2</v>
      </c>
      <c r="BP1114" s="17"/>
      <c r="BQ1114" s="17">
        <v>3.9950650471404697E-2</v>
      </c>
      <c r="BR1114" s="17">
        <v>8.8809522275213604E-2</v>
      </c>
      <c r="BS1114" s="17"/>
      <c r="BT1114" s="17">
        <v>2.21273457328423E-2</v>
      </c>
      <c r="BU1114" s="17">
        <v>9.3544906075872805E-2</v>
      </c>
      <c r="BV1114" s="17"/>
      <c r="BW1114" s="17">
        <v>7.6288152590481606E-2</v>
      </c>
      <c r="BX1114" s="17">
        <v>0.15187602821427701</v>
      </c>
      <c r="BY1114" s="17"/>
      <c r="BZ1114" s="17">
        <v>7.6288152590481606E-2</v>
      </c>
      <c r="CA1114" s="17">
        <v>0.15187602821427701</v>
      </c>
    </row>
    <row r="1115" spans="2:79" x14ac:dyDescent="0.25">
      <c r="B1115" t="s">
        <v>510</v>
      </c>
      <c r="C1115" s="17">
        <v>0.23033095165471201</v>
      </c>
      <c r="D1115" s="17">
        <v>0.19121782626529499</v>
      </c>
      <c r="E1115" s="17">
        <v>0.16669512155397401</v>
      </c>
      <c r="F1115" s="17">
        <v>0.24921380164961099</v>
      </c>
      <c r="G1115" s="17">
        <v>0.11370803317195501</v>
      </c>
      <c r="H1115" s="17">
        <v>0.22074664057273399</v>
      </c>
      <c r="I1115" s="17">
        <v>0.168845634356077</v>
      </c>
      <c r="J1115" s="17">
        <v>0.235818509805134</v>
      </c>
      <c r="K1115" s="17">
        <v>3.01157938029754E-2</v>
      </c>
      <c r="L1115" s="17">
        <v>0.37736752121961398</v>
      </c>
      <c r="M1115" s="17"/>
      <c r="N1115" s="17">
        <v>0.245429570042625</v>
      </c>
      <c r="O1115" s="17">
        <v>0.157294982943675</v>
      </c>
      <c r="P1115" s="17">
        <v>8.6935453768045998E-2</v>
      </c>
      <c r="Q1115" s="17">
        <v>7.0624542761890105E-2</v>
      </c>
      <c r="R1115" s="17"/>
      <c r="S1115" s="17">
        <v>0.25699649394035901</v>
      </c>
      <c r="T1115" s="17">
        <v>0.141882828561498</v>
      </c>
      <c r="U1115" s="17">
        <v>0.106036031391238</v>
      </c>
      <c r="V1115" s="17">
        <v>0.24410656190948599</v>
      </c>
      <c r="W1115" s="17">
        <v>0.25864069032610898</v>
      </c>
      <c r="X1115" s="17">
        <v>9.1164946230666302E-2</v>
      </c>
      <c r="Y1115" s="17">
        <v>0.26214861978179299</v>
      </c>
      <c r="Z1115" s="17"/>
      <c r="AA1115" s="17">
        <v>0.20046717840466</v>
      </c>
      <c r="AB1115" s="17">
        <v>0.44026898051892199</v>
      </c>
      <c r="AC1115" s="17"/>
      <c r="AD1115" s="17">
        <v>0.16761235039160499</v>
      </c>
      <c r="AE1115" s="17">
        <v>0.22864183990836201</v>
      </c>
      <c r="AF1115" s="17">
        <v>0.36454929122880297</v>
      </c>
      <c r="AG1115" s="17"/>
      <c r="AH1115" s="17">
        <v>0.109422267156582</v>
      </c>
      <c r="AI1115" s="17">
        <v>0.26386759734934201</v>
      </c>
      <c r="AJ1115" s="17"/>
      <c r="AK1115" s="17">
        <v>0.26897175419740699</v>
      </c>
      <c r="AL1115" s="17">
        <v>0.20870789126316899</v>
      </c>
      <c r="AM1115" s="17"/>
      <c r="AN1115" s="17">
        <v>0.23145293976959699</v>
      </c>
      <c r="AO1115" s="17">
        <v>7.0624542761890105E-2</v>
      </c>
      <c r="AP1115" s="17"/>
      <c r="AQ1115" s="17">
        <v>0.14764499841652601</v>
      </c>
      <c r="AR1115" s="17">
        <v>0.27522666925176398</v>
      </c>
      <c r="AS1115" s="17"/>
      <c r="AT1115" s="17">
        <v>0.339219795601232</v>
      </c>
      <c r="AU1115" s="17">
        <v>0.28983109397929802</v>
      </c>
      <c r="AV1115" s="17">
        <v>0.16441742873248399</v>
      </c>
      <c r="AW1115" s="17">
        <v>3.22166029943474E-2</v>
      </c>
      <c r="AX1115" s="17"/>
      <c r="AY1115" s="17">
        <v>0.14105938843632601</v>
      </c>
      <c r="AZ1115" s="17">
        <v>0.25553519140782699</v>
      </c>
      <c r="BA1115" s="17"/>
      <c r="BB1115" s="17">
        <v>0.22014212638726299</v>
      </c>
      <c r="BC1115" s="17">
        <v>0.23227911374236099</v>
      </c>
      <c r="BD1115" s="17"/>
      <c r="BE1115" s="17">
        <v>0.20067226917565301</v>
      </c>
      <c r="BF1115" s="17">
        <v>0.233240830408628</v>
      </c>
      <c r="BG1115" s="17"/>
      <c r="BH1115" s="17">
        <v>0.29470470609676502</v>
      </c>
      <c r="BI1115" s="17">
        <v>0.22280008399013099</v>
      </c>
      <c r="BJ1115" s="17"/>
      <c r="BK1115" s="17">
        <v>0.16169752446541699</v>
      </c>
      <c r="BL1115" s="17">
        <v>0.23713150043577499</v>
      </c>
      <c r="BM1115" s="17"/>
      <c r="BN1115" s="17">
        <v>0.203721831859215</v>
      </c>
      <c r="BO1115" s="17">
        <v>0.23129762205351101</v>
      </c>
      <c r="BP1115" s="17"/>
      <c r="BQ1115" s="17">
        <v>0.14969390285432299</v>
      </c>
      <c r="BR1115" s="17">
        <v>0.23484793789949199</v>
      </c>
      <c r="BS1115" s="17"/>
      <c r="BT1115" s="17">
        <v>0.150365023675499</v>
      </c>
      <c r="BU1115" s="17">
        <v>0.23947300019696199</v>
      </c>
      <c r="BV1115" s="17"/>
      <c r="BW1115" s="17">
        <v>0.201509170699603</v>
      </c>
      <c r="BX1115" s="17">
        <v>0.42091023826307999</v>
      </c>
      <c r="BY1115" s="17"/>
      <c r="BZ1115" s="17">
        <v>0.201509170699603</v>
      </c>
      <c r="CA1115" s="17">
        <v>0.42091023826307999</v>
      </c>
    </row>
    <row r="1116" spans="2:79" x14ac:dyDescent="0.25">
      <c r="C1116" s="17"/>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c r="AD1116" s="17"/>
      <c r="AE1116" s="17"/>
      <c r="AF1116" s="17"/>
      <c r="AG1116" s="17"/>
      <c r="AH1116" s="17"/>
      <c r="AI1116" s="17"/>
      <c r="AJ1116" s="17"/>
      <c r="AK1116" s="17"/>
      <c r="AL1116" s="17"/>
      <c r="AM1116" s="17"/>
      <c r="AN1116" s="17"/>
      <c r="AO1116" s="17"/>
      <c r="AP1116" s="17"/>
      <c r="AQ1116" s="17"/>
      <c r="AR1116" s="17"/>
      <c r="AS1116" s="17"/>
      <c r="AT1116" s="17"/>
      <c r="AU1116" s="17"/>
      <c r="AV1116" s="17"/>
      <c r="AW1116" s="17"/>
      <c r="AX1116" s="17"/>
      <c r="AY1116" s="17"/>
      <c r="AZ1116" s="17"/>
      <c r="BA1116" s="17"/>
      <c r="BB1116" s="17"/>
      <c r="BC1116" s="17"/>
      <c r="BD1116" s="17"/>
      <c r="BE1116" s="17"/>
      <c r="BF1116" s="17"/>
      <c r="BG1116" s="17"/>
      <c r="BH1116" s="17"/>
      <c r="BI1116" s="17"/>
      <c r="BJ1116" s="17"/>
      <c r="BK1116" s="17"/>
      <c r="BL1116" s="17"/>
      <c r="BM1116" s="17"/>
      <c r="BN1116" s="17"/>
      <c r="BO1116" s="17"/>
      <c r="BP1116" s="17"/>
      <c r="BQ1116" s="17"/>
      <c r="BR1116" s="17"/>
      <c r="BS1116" s="17"/>
      <c r="BT1116" s="17"/>
      <c r="BU1116" s="17"/>
      <c r="BV1116" s="17"/>
      <c r="BW1116" s="17"/>
      <c r="BX1116" s="17"/>
      <c r="BY1116" s="17"/>
      <c r="BZ1116" s="17"/>
      <c r="CA1116" s="17"/>
    </row>
    <row r="1117" spans="2:79" x14ac:dyDescent="0.25">
      <c r="B1117" s="6" t="s">
        <v>518</v>
      </c>
      <c r="C1117" s="17"/>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c r="AD1117" s="17"/>
      <c r="AE1117" s="17"/>
      <c r="AF1117" s="17"/>
      <c r="AG1117" s="17"/>
      <c r="AH1117" s="17"/>
      <c r="AI1117" s="17"/>
      <c r="AJ1117" s="17"/>
      <c r="AK1117" s="17"/>
      <c r="AL1117" s="17"/>
      <c r="AM1117" s="17"/>
      <c r="AN1117" s="17"/>
      <c r="AO1117" s="17"/>
      <c r="AP1117" s="17"/>
      <c r="AQ1117" s="17"/>
      <c r="AR1117" s="17"/>
      <c r="AS1117" s="17"/>
      <c r="AT1117" s="17"/>
      <c r="AU1117" s="17"/>
      <c r="AV1117" s="17"/>
      <c r="AW1117" s="17"/>
      <c r="AX1117" s="17"/>
      <c r="AY1117" s="17"/>
      <c r="AZ1117" s="17"/>
      <c r="BA1117" s="17"/>
      <c r="BB1117" s="17"/>
      <c r="BC1117" s="17"/>
      <c r="BD1117" s="17"/>
      <c r="BE1117" s="17"/>
      <c r="BF1117" s="17"/>
      <c r="BG1117" s="17"/>
      <c r="BH1117" s="17"/>
      <c r="BI1117" s="17"/>
      <c r="BJ1117" s="17"/>
      <c r="BK1117" s="17"/>
      <c r="BL1117" s="17"/>
      <c r="BM1117" s="17"/>
      <c r="BN1117" s="17"/>
      <c r="BO1117" s="17"/>
      <c r="BP1117" s="17"/>
      <c r="BQ1117" s="17"/>
      <c r="BR1117" s="17"/>
      <c r="BS1117" s="17"/>
      <c r="BT1117" s="17"/>
      <c r="BU1117" s="17"/>
      <c r="BV1117" s="17"/>
      <c r="BW1117" s="17"/>
      <c r="BX1117" s="17"/>
      <c r="BY1117" s="17"/>
      <c r="BZ1117" s="17"/>
      <c r="CA1117" s="17"/>
    </row>
    <row r="1118" spans="2:79" x14ac:dyDescent="0.25">
      <c r="B1118" s="24" t="s">
        <v>77</v>
      </c>
      <c r="C1118" s="17"/>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c r="AD1118" s="17"/>
      <c r="AE1118" s="17"/>
      <c r="AF1118" s="17"/>
      <c r="AG1118" s="17"/>
      <c r="AH1118" s="17"/>
      <c r="AI1118" s="17"/>
      <c r="AJ1118" s="17"/>
      <c r="AK1118" s="17"/>
      <c r="AL1118" s="17"/>
      <c r="AM1118" s="17"/>
      <c r="AN1118" s="17"/>
      <c r="AO1118" s="17"/>
      <c r="AP1118" s="17"/>
      <c r="AQ1118" s="17"/>
      <c r="AR1118" s="17"/>
      <c r="AS1118" s="17"/>
      <c r="AT1118" s="17"/>
      <c r="AU1118" s="17"/>
      <c r="AV1118" s="17"/>
      <c r="AW1118" s="17"/>
      <c r="AX1118" s="17"/>
      <c r="AY1118" s="17"/>
      <c r="AZ1118" s="17"/>
      <c r="BA1118" s="17"/>
      <c r="BB1118" s="17"/>
      <c r="BC1118" s="17"/>
      <c r="BD1118" s="17"/>
      <c r="BE1118" s="17"/>
      <c r="BF1118" s="17"/>
      <c r="BG1118" s="17"/>
      <c r="BH1118" s="17"/>
      <c r="BI1118" s="17"/>
      <c r="BJ1118" s="17"/>
      <c r="BK1118" s="17"/>
      <c r="BL1118" s="17"/>
      <c r="BM1118" s="17"/>
      <c r="BN1118" s="17"/>
      <c r="BO1118" s="17"/>
      <c r="BP1118" s="17"/>
      <c r="BQ1118" s="17"/>
      <c r="BR1118" s="17"/>
      <c r="BS1118" s="17"/>
      <c r="BT1118" s="17"/>
      <c r="BU1118" s="17"/>
      <c r="BV1118" s="17"/>
      <c r="BW1118" s="17"/>
      <c r="BX1118" s="17"/>
      <c r="BY1118" s="17"/>
      <c r="BZ1118" s="17"/>
      <c r="CA1118" s="17"/>
    </row>
    <row r="1119" spans="2:79" x14ac:dyDescent="0.25">
      <c r="B1119" t="s">
        <v>512</v>
      </c>
      <c r="C1119" s="17">
        <v>0.236771619102286</v>
      </c>
      <c r="D1119" s="17">
        <v>0.245313793042473</v>
      </c>
      <c r="E1119" s="17">
        <v>0.205240678365678</v>
      </c>
      <c r="F1119" s="17">
        <v>0.27842027040418799</v>
      </c>
      <c r="G1119" s="17">
        <v>0.21294389155378801</v>
      </c>
      <c r="H1119" s="17">
        <v>0.188856616091821</v>
      </c>
      <c r="I1119" s="17">
        <v>0.20445346237888201</v>
      </c>
      <c r="J1119" s="17">
        <v>0.270471060694085</v>
      </c>
      <c r="K1119" s="17">
        <v>0.29535228558580301</v>
      </c>
      <c r="L1119" s="17">
        <v>0.41712405886609899</v>
      </c>
      <c r="M1119" s="17"/>
      <c r="N1119" s="17">
        <v>0.23701299971136899</v>
      </c>
      <c r="O1119" s="17">
        <v>0.23673869382096799</v>
      </c>
      <c r="P1119" s="17">
        <v>0.20698119606298099</v>
      </c>
      <c r="Q1119" s="17">
        <v>0.27083272649562001</v>
      </c>
      <c r="R1119" s="17"/>
      <c r="S1119" s="17">
        <v>0.201664008559819</v>
      </c>
      <c r="T1119" s="17">
        <v>0.20810099835426199</v>
      </c>
      <c r="U1119" s="17">
        <v>0.250203913992952</v>
      </c>
      <c r="V1119" s="17">
        <v>0.22196029142141199</v>
      </c>
      <c r="W1119" s="17">
        <v>0.28070976095155098</v>
      </c>
      <c r="X1119" s="17">
        <v>0.247786920979086</v>
      </c>
      <c r="Y1119" s="17">
        <v>0.35584479043289902</v>
      </c>
      <c r="Z1119" s="17"/>
      <c r="AA1119" s="17">
        <v>0.30248895589607999</v>
      </c>
      <c r="AB1119" s="17">
        <v>0.20278280920891201</v>
      </c>
      <c r="AC1119" s="17"/>
      <c r="AD1119" s="17">
        <v>0.29459716818792198</v>
      </c>
      <c r="AE1119" s="17">
        <v>0.31354318250100699</v>
      </c>
      <c r="AF1119" s="17">
        <v>0.30454247168835002</v>
      </c>
      <c r="AG1119" s="17"/>
      <c r="AH1119" s="17">
        <v>0.40192793476390698</v>
      </c>
      <c r="AI1119" s="17">
        <v>0.23066020835221601</v>
      </c>
      <c r="AJ1119" s="17"/>
      <c r="AK1119" s="17">
        <v>0.25283365530455698</v>
      </c>
      <c r="AL1119" s="17">
        <v>0.226012120143367</v>
      </c>
      <c r="AM1119" s="17"/>
      <c r="AN1119" s="17">
        <v>0.23670439278885699</v>
      </c>
      <c r="AO1119" s="17">
        <v>0.27083272649562001</v>
      </c>
      <c r="AP1119" s="17"/>
      <c r="AQ1119" s="17">
        <v>0.38506475376361299</v>
      </c>
      <c r="AR1119" s="17">
        <v>0.19832067589424801</v>
      </c>
      <c r="AS1119" s="17"/>
      <c r="AT1119" s="17">
        <v>0.14417722709333</v>
      </c>
      <c r="AU1119" s="17">
        <v>0.27179914978611303</v>
      </c>
      <c r="AV1119" s="17">
        <v>0.32760381459202997</v>
      </c>
      <c r="AW1119" s="17">
        <v>0.40899742846704401</v>
      </c>
      <c r="AX1119" s="17"/>
      <c r="AY1119" s="17">
        <v>0.43589574531737302</v>
      </c>
      <c r="AZ1119" s="17">
        <v>0.212971622367154</v>
      </c>
      <c r="BA1119" s="17"/>
      <c r="BB1119" s="17">
        <v>0.24625273123088501</v>
      </c>
      <c r="BC1119" s="17">
        <v>0.234708296549199</v>
      </c>
      <c r="BD1119" s="17"/>
      <c r="BE1119" s="17">
        <v>0.22854253000035499</v>
      </c>
      <c r="BF1119" s="17">
        <v>0.237396100389898</v>
      </c>
      <c r="BG1119" s="17"/>
      <c r="BH1119" s="17">
        <v>0.16983226168878701</v>
      </c>
      <c r="BI1119" s="17">
        <v>0.241961493755838</v>
      </c>
      <c r="BJ1119" s="17"/>
      <c r="BK1119" s="17">
        <v>0.18719531666870201</v>
      </c>
      <c r="BL1119" s="17">
        <v>0.239944605504469</v>
      </c>
      <c r="BM1119" s="17"/>
      <c r="BN1119" s="17">
        <v>0.109476645408353</v>
      </c>
      <c r="BO1119" s="17">
        <v>0.239467835210844</v>
      </c>
      <c r="BP1119" s="17"/>
      <c r="BQ1119" s="17">
        <v>0.44897226389280298</v>
      </c>
      <c r="BR1119" s="17">
        <v>0.231338493692063</v>
      </c>
      <c r="BS1119" s="17"/>
      <c r="BT1119" s="17">
        <v>0.346972185525801</v>
      </c>
      <c r="BU1119" s="17">
        <v>0.228026316526174</v>
      </c>
      <c r="BV1119" s="17"/>
      <c r="BW1119" s="17">
        <v>0.30259279331981898</v>
      </c>
      <c r="BX1119" s="17">
        <v>0.20297089706362401</v>
      </c>
      <c r="BY1119" s="17"/>
      <c r="BZ1119" s="17">
        <v>0.30259279331981898</v>
      </c>
      <c r="CA1119" s="17">
        <v>0.20297089706362401</v>
      </c>
    </row>
    <row r="1120" spans="2:79" x14ac:dyDescent="0.25">
      <c r="B1120" t="s">
        <v>513</v>
      </c>
      <c r="C1120" s="17">
        <v>0.26689118179548599</v>
      </c>
      <c r="D1120" s="17">
        <v>0.20086309179723499</v>
      </c>
      <c r="E1120" s="17">
        <v>0.27749115246123801</v>
      </c>
      <c r="F1120" s="17">
        <v>0.298328375658936</v>
      </c>
      <c r="G1120" s="17">
        <v>0.28355260188847697</v>
      </c>
      <c r="H1120" s="17">
        <v>0.29025084331351098</v>
      </c>
      <c r="I1120" s="17">
        <v>0.30199523199150402</v>
      </c>
      <c r="J1120" s="17">
        <v>0.16250558993731901</v>
      </c>
      <c r="K1120" s="17">
        <v>0.29724487038883401</v>
      </c>
      <c r="L1120" s="17">
        <v>0.24078934538732399</v>
      </c>
      <c r="M1120" s="17"/>
      <c r="N1120" s="17">
        <v>0.261038746552816</v>
      </c>
      <c r="O1120" s="17">
        <v>0.330888723510394</v>
      </c>
      <c r="P1120" s="17">
        <v>0.40352440012774399</v>
      </c>
      <c r="Q1120" s="17">
        <v>0.402107237926835</v>
      </c>
      <c r="R1120" s="17"/>
      <c r="S1120" s="17">
        <v>0.26870724842931298</v>
      </c>
      <c r="T1120" s="17">
        <v>0.32052332459279698</v>
      </c>
      <c r="U1120" s="17">
        <v>0.31155541030126799</v>
      </c>
      <c r="V1120" s="17">
        <v>0.253154069368283</v>
      </c>
      <c r="W1120" s="17">
        <v>0.25857902886857698</v>
      </c>
      <c r="X1120" s="17">
        <v>0.31719762066331397</v>
      </c>
      <c r="Y1120" s="17">
        <v>0.27093698420271201</v>
      </c>
      <c r="Z1120" s="17"/>
      <c r="AA1120" s="17">
        <v>0.30849199560807999</v>
      </c>
      <c r="AB1120" s="17">
        <v>0.24537536540562599</v>
      </c>
      <c r="AC1120" s="17"/>
      <c r="AD1120" s="17">
        <v>0.31104452887862</v>
      </c>
      <c r="AE1120" s="17">
        <v>0.29151759212157802</v>
      </c>
      <c r="AF1120" s="17">
        <v>0.32240682385693198</v>
      </c>
      <c r="AG1120" s="17"/>
      <c r="AH1120" s="17">
        <v>0.28190163136395302</v>
      </c>
      <c r="AI1120" s="17">
        <v>0.266335738169315</v>
      </c>
      <c r="AJ1120" s="17"/>
      <c r="AK1120" s="17">
        <v>0.26698201724595599</v>
      </c>
      <c r="AL1120" s="17">
        <v>0.26683033372352</v>
      </c>
      <c r="AM1120" s="17"/>
      <c r="AN1120" s="17">
        <v>0.26662430623958699</v>
      </c>
      <c r="AO1120" s="17">
        <v>0.402107237926835</v>
      </c>
      <c r="AP1120" s="17"/>
      <c r="AQ1120" s="17">
        <v>0.288762188113311</v>
      </c>
      <c r="AR1120" s="17">
        <v>0.26122024616013201</v>
      </c>
      <c r="AS1120" s="17"/>
      <c r="AT1120" s="17">
        <v>0.17326196667945801</v>
      </c>
      <c r="AU1120" s="17">
        <v>0.310302336355259</v>
      </c>
      <c r="AV1120" s="17">
        <v>0.35794717011701099</v>
      </c>
      <c r="AW1120" s="17">
        <v>0.303040311590284</v>
      </c>
      <c r="AX1120" s="17"/>
      <c r="AY1120" s="17">
        <v>0.30095102984600502</v>
      </c>
      <c r="AZ1120" s="17">
        <v>0.26282023224351703</v>
      </c>
      <c r="BA1120" s="17"/>
      <c r="BB1120" s="17">
        <v>0.27001042280382298</v>
      </c>
      <c r="BC1120" s="17">
        <v>0.26621486038741099</v>
      </c>
      <c r="BD1120" s="17"/>
      <c r="BE1120" s="17">
        <v>0.30197879662342803</v>
      </c>
      <c r="BF1120" s="17">
        <v>0.26422848625098999</v>
      </c>
      <c r="BG1120" s="17"/>
      <c r="BH1120" s="17">
        <v>0.195210102153517</v>
      </c>
      <c r="BI1120" s="17">
        <v>0.27244868686795198</v>
      </c>
      <c r="BJ1120" s="17"/>
      <c r="BK1120" s="17">
        <v>0.287049052167902</v>
      </c>
      <c r="BL1120" s="17">
        <v>0.265601036192669</v>
      </c>
      <c r="BM1120" s="17"/>
      <c r="BN1120" s="17">
        <v>0.20337035277884999</v>
      </c>
      <c r="BO1120" s="17">
        <v>0.26823660712889702</v>
      </c>
      <c r="BP1120" s="17"/>
      <c r="BQ1120" s="17">
        <v>0.21502696036664701</v>
      </c>
      <c r="BR1120" s="17">
        <v>0.268219098680963</v>
      </c>
      <c r="BS1120" s="17"/>
      <c r="BT1120" s="17">
        <v>0.30676116934946102</v>
      </c>
      <c r="BU1120" s="17">
        <v>0.263727177143048</v>
      </c>
      <c r="BV1120" s="17"/>
      <c r="BW1120" s="17">
        <v>0.30801958598360502</v>
      </c>
      <c r="BX1120" s="17">
        <v>0.24577077830250099</v>
      </c>
      <c r="BY1120" s="17"/>
      <c r="BZ1120" s="17">
        <v>0.30801958598360502</v>
      </c>
      <c r="CA1120" s="17">
        <v>0.24577077830250099</v>
      </c>
    </row>
    <row r="1121" spans="2:79" x14ac:dyDescent="0.25">
      <c r="B1121" t="s">
        <v>514</v>
      </c>
      <c r="C1121" s="17">
        <v>0.28209330081227502</v>
      </c>
      <c r="D1121" s="17">
        <v>0.325251210417974</v>
      </c>
      <c r="E1121" s="17">
        <v>0.26116932608453303</v>
      </c>
      <c r="F1121" s="17">
        <v>0.25462584253308501</v>
      </c>
      <c r="G1121" s="17">
        <v>0.29185778559615899</v>
      </c>
      <c r="H1121" s="17">
        <v>0.28839261285923201</v>
      </c>
      <c r="I1121" s="17">
        <v>0.30709748458692199</v>
      </c>
      <c r="J1121" s="17">
        <v>0.28145580480325499</v>
      </c>
      <c r="K1121" s="17">
        <v>0.24085596946079499</v>
      </c>
      <c r="L1121" s="17">
        <v>0.19733887512870299</v>
      </c>
      <c r="M1121" s="17"/>
      <c r="N1121" s="17">
        <v>0.28114573214004801</v>
      </c>
      <c r="O1121" s="17">
        <v>0.29801138921772602</v>
      </c>
      <c r="P1121" s="17">
        <v>0.28415340862008398</v>
      </c>
      <c r="Q1121" s="17">
        <v>0.23360128402479799</v>
      </c>
      <c r="R1121" s="17"/>
      <c r="S1121" s="17">
        <v>0.30031515268100001</v>
      </c>
      <c r="T1121" s="17">
        <v>0.34199274696482601</v>
      </c>
      <c r="U1121" s="17">
        <v>0.28172801412930898</v>
      </c>
      <c r="V1121" s="17">
        <v>0.29092971388851901</v>
      </c>
      <c r="W1121" s="17">
        <v>0.27027038147478</v>
      </c>
      <c r="X1121" s="17">
        <v>0.249586265967743</v>
      </c>
      <c r="Y1121" s="17">
        <v>0.213620316171589</v>
      </c>
      <c r="Z1121" s="17"/>
      <c r="AA1121" s="17">
        <v>0.29088765672453698</v>
      </c>
      <c r="AB1121" s="17">
        <v>0.277544886256548</v>
      </c>
      <c r="AC1121" s="17"/>
      <c r="AD1121" s="17">
        <v>0.29997298576808501</v>
      </c>
      <c r="AE1121" s="17">
        <v>0.27058988417212199</v>
      </c>
      <c r="AF1121" s="17">
        <v>0.28411136626129002</v>
      </c>
      <c r="AG1121" s="17"/>
      <c r="AH1121" s="17">
        <v>0.22190172408469999</v>
      </c>
      <c r="AI1121" s="17">
        <v>0.28432061768842898</v>
      </c>
      <c r="AJ1121" s="17"/>
      <c r="AK1121" s="17">
        <v>0.26520576409188301</v>
      </c>
      <c r="AL1121" s="17">
        <v>0.29340577897342401</v>
      </c>
      <c r="AM1121" s="17"/>
      <c r="AN1121" s="17">
        <v>0.28218900937165098</v>
      </c>
      <c r="AO1121" s="17">
        <v>0.23360128402479799</v>
      </c>
      <c r="AP1121" s="17"/>
      <c r="AQ1121" s="17">
        <v>0.22751783047597701</v>
      </c>
      <c r="AR1121" s="17">
        <v>0.29624418052255702</v>
      </c>
      <c r="AS1121" s="17"/>
      <c r="AT1121" s="17">
        <v>0.30551964418088701</v>
      </c>
      <c r="AU1121" s="17">
        <v>0.28069596332697</v>
      </c>
      <c r="AV1121" s="17">
        <v>0.25386184264399397</v>
      </c>
      <c r="AW1121" s="17">
        <v>0.163494495333384</v>
      </c>
      <c r="AX1121" s="17"/>
      <c r="AY1121" s="17">
        <v>0.196791460407131</v>
      </c>
      <c r="AZ1121" s="17">
        <v>0.29228886858064401</v>
      </c>
      <c r="BA1121" s="17"/>
      <c r="BB1121" s="17">
        <v>0.26593123185288198</v>
      </c>
      <c r="BC1121" s="17">
        <v>0.28560640278980998</v>
      </c>
      <c r="BD1121" s="17"/>
      <c r="BE1121" s="17">
        <v>0.30330324572523198</v>
      </c>
      <c r="BF1121" s="17">
        <v>0.28048374068413101</v>
      </c>
      <c r="BG1121" s="17"/>
      <c r="BH1121" s="17">
        <v>0.37292048318249199</v>
      </c>
      <c r="BI1121" s="17">
        <v>0.27505137943969699</v>
      </c>
      <c r="BJ1121" s="17"/>
      <c r="BK1121" s="17">
        <v>0.28363429366341603</v>
      </c>
      <c r="BL1121" s="17">
        <v>0.28199467406678402</v>
      </c>
      <c r="BM1121" s="17"/>
      <c r="BN1121" s="17">
        <v>0.483205610816895</v>
      </c>
      <c r="BO1121" s="17">
        <v>0.277833570564264</v>
      </c>
      <c r="BP1121" s="17"/>
      <c r="BQ1121" s="17">
        <v>0.24651486098091399</v>
      </c>
      <c r="BR1121" s="17">
        <v>0.28300424114280398</v>
      </c>
      <c r="BS1121" s="17"/>
      <c r="BT1121" s="17">
        <v>0.237230060555782</v>
      </c>
      <c r="BU1121" s="17">
        <v>0.28565356028571598</v>
      </c>
      <c r="BV1121" s="17"/>
      <c r="BW1121" s="17">
        <v>0.29118850422280701</v>
      </c>
      <c r="BX1121" s="17">
        <v>0.27742269980858503</v>
      </c>
      <c r="BY1121" s="17"/>
      <c r="BZ1121" s="17">
        <v>0.29118850422280701</v>
      </c>
      <c r="CA1121" s="17">
        <v>0.27742269980858503</v>
      </c>
    </row>
    <row r="1122" spans="2:79" x14ac:dyDescent="0.25">
      <c r="B1122" t="s">
        <v>515</v>
      </c>
      <c r="C1122" s="17">
        <v>0.120612993438879</v>
      </c>
      <c r="D1122" s="17">
        <v>0.135547875182086</v>
      </c>
      <c r="E1122" s="17">
        <v>0.150725967068607</v>
      </c>
      <c r="F1122" s="17">
        <v>0.108844782943296</v>
      </c>
      <c r="G1122" s="17">
        <v>0.112992074911336</v>
      </c>
      <c r="H1122" s="17">
        <v>0.157777480692285</v>
      </c>
      <c r="I1122" s="17">
        <v>7.3332307855119405E-2</v>
      </c>
      <c r="J1122" s="17">
        <v>0.113656928120857</v>
      </c>
      <c r="K1122" s="17">
        <v>9.29626908249096E-2</v>
      </c>
      <c r="L1122" s="17">
        <v>0.109038197994748</v>
      </c>
      <c r="M1122" s="17"/>
      <c r="N1122" s="17">
        <v>0.12410178572837199</v>
      </c>
      <c r="O1122" s="17">
        <v>7.6941647065374597E-2</v>
      </c>
      <c r="P1122" s="17">
        <v>6.85489026527729E-2</v>
      </c>
      <c r="Q1122" s="17">
        <v>6.3356863922475901E-2</v>
      </c>
      <c r="R1122" s="17"/>
      <c r="S1122" s="17">
        <v>0.14864661236441101</v>
      </c>
      <c r="T1122" s="17">
        <v>8.9094125094937193E-2</v>
      </c>
      <c r="U1122" s="17">
        <v>7.8521511726947796E-2</v>
      </c>
      <c r="V1122" s="17">
        <v>0.135220774973519</v>
      </c>
      <c r="W1122" s="17">
        <v>0.102852221524669</v>
      </c>
      <c r="X1122" s="17">
        <v>8.6140053290337998E-2</v>
      </c>
      <c r="Y1122" s="17">
        <v>0.106657634418486</v>
      </c>
      <c r="Z1122" s="17"/>
      <c r="AA1122" s="17">
        <v>6.02320078264851E-2</v>
      </c>
      <c r="AB1122" s="17">
        <v>0.15184185847328799</v>
      </c>
      <c r="AC1122" s="17"/>
      <c r="AD1122" s="17">
        <v>6.4593718989878604E-2</v>
      </c>
      <c r="AE1122" s="17">
        <v>7.1944215088942304E-2</v>
      </c>
      <c r="AF1122" s="17">
        <v>5.6076038602433001E-2</v>
      </c>
      <c r="AG1122" s="17"/>
      <c r="AH1122" s="17">
        <v>7.26877177033836E-2</v>
      </c>
      <c r="AI1122" s="17">
        <v>0.122386410605256</v>
      </c>
      <c r="AJ1122" s="17"/>
      <c r="AK1122" s="17">
        <v>0.12697723611567399</v>
      </c>
      <c r="AL1122" s="17">
        <v>0.116349769175594</v>
      </c>
      <c r="AM1122" s="17"/>
      <c r="AN1122" s="17">
        <v>0.120725999703301</v>
      </c>
      <c r="AO1122" s="17">
        <v>6.3356863922475901E-2</v>
      </c>
      <c r="AP1122" s="17"/>
      <c r="AQ1122" s="17">
        <v>8.0575981435397903E-2</v>
      </c>
      <c r="AR1122" s="17">
        <v>0.13099419468788701</v>
      </c>
      <c r="AS1122" s="17"/>
      <c r="AT1122" s="17">
        <v>0.20046238759135501</v>
      </c>
      <c r="AU1122" s="17">
        <v>8.2674748036467197E-2</v>
      </c>
      <c r="AV1122" s="17">
        <v>4.1279826581292201E-2</v>
      </c>
      <c r="AW1122" s="17">
        <v>0.12290868187793801</v>
      </c>
      <c r="AX1122" s="17"/>
      <c r="AY1122" s="17">
        <v>5.1038380316654898E-2</v>
      </c>
      <c r="AZ1122" s="17">
        <v>0.12892878920221301</v>
      </c>
      <c r="BA1122" s="17"/>
      <c r="BB1122" s="17">
        <v>0.12789683165799201</v>
      </c>
      <c r="BC1122" s="17">
        <v>0.119027040265762</v>
      </c>
      <c r="BD1122" s="17"/>
      <c r="BE1122" s="17">
        <v>0.11383638742661301</v>
      </c>
      <c r="BF1122" s="17">
        <v>0.121127250071145</v>
      </c>
      <c r="BG1122" s="17"/>
      <c r="BH1122" s="17">
        <v>0.127037738276045</v>
      </c>
      <c r="BI1122" s="17">
        <v>0.120114876610837</v>
      </c>
      <c r="BJ1122" s="17"/>
      <c r="BK1122" s="17">
        <v>0.124375198487858</v>
      </c>
      <c r="BL1122" s="17">
        <v>0.120372204495843</v>
      </c>
      <c r="BM1122" s="17"/>
      <c r="BN1122" s="17">
        <v>7.6761575426963505E-2</v>
      </c>
      <c r="BO1122" s="17">
        <v>0.121541803871812</v>
      </c>
      <c r="BP1122" s="17"/>
      <c r="BQ1122" s="17">
        <v>4.9473070084741798E-2</v>
      </c>
      <c r="BR1122" s="17">
        <v>0.122434439955398</v>
      </c>
      <c r="BS1122" s="17"/>
      <c r="BT1122" s="17">
        <v>7.8030000713613795E-2</v>
      </c>
      <c r="BU1122" s="17">
        <v>0.12399229690405</v>
      </c>
      <c r="BV1122" s="17"/>
      <c r="BW1122" s="17">
        <v>6.02216721559614E-2</v>
      </c>
      <c r="BX1122" s="17">
        <v>0.15162535820595599</v>
      </c>
      <c r="BY1122" s="17"/>
      <c r="BZ1122" s="17">
        <v>6.02216721559614E-2</v>
      </c>
      <c r="CA1122" s="17">
        <v>0.15162535820595599</v>
      </c>
    </row>
    <row r="1123" spans="2:79" x14ac:dyDescent="0.25">
      <c r="B1123" t="s">
        <v>516</v>
      </c>
      <c r="C1123" s="17">
        <v>4.3556764182287697E-2</v>
      </c>
      <c r="D1123" s="17">
        <v>2.3145778059533099E-2</v>
      </c>
      <c r="E1123" s="17">
        <v>6.5327565910078295E-2</v>
      </c>
      <c r="F1123" s="17">
        <v>2.3045739075602301E-2</v>
      </c>
      <c r="G1123" s="17">
        <v>5.1613104112301599E-2</v>
      </c>
      <c r="H1123" s="17">
        <v>3.853728975878E-2</v>
      </c>
      <c r="I1123" s="17">
        <v>5.5429944942327898E-2</v>
      </c>
      <c r="J1123" s="17">
        <v>8.6236165758219699E-2</v>
      </c>
      <c r="K1123" s="17">
        <v>2.2317758042287E-2</v>
      </c>
      <c r="L1123" s="17">
        <v>4.6097186357405102E-3</v>
      </c>
      <c r="M1123" s="17"/>
      <c r="N1123" s="17">
        <v>4.41341664882735E-2</v>
      </c>
      <c r="O1123" s="17">
        <v>3.8426616717750398E-2</v>
      </c>
      <c r="P1123" s="17">
        <v>2.5555615103433901E-2</v>
      </c>
      <c r="Q1123" s="17">
        <v>1.6433124847487698E-2</v>
      </c>
      <c r="R1123" s="17"/>
      <c r="S1123" s="17">
        <v>4.1227602708252202E-2</v>
      </c>
      <c r="T1123" s="17">
        <v>2.3782392025552001E-2</v>
      </c>
      <c r="U1123" s="17">
        <v>4.52571620501089E-2</v>
      </c>
      <c r="V1123" s="17">
        <v>4.22327151911659E-2</v>
      </c>
      <c r="W1123" s="17">
        <v>4.8536123533816401E-2</v>
      </c>
      <c r="X1123" s="17">
        <v>5.1046033604851798E-2</v>
      </c>
      <c r="Y1123" s="17">
        <v>3.6069341464259802E-2</v>
      </c>
      <c r="Z1123" s="17"/>
      <c r="AA1123" s="17">
        <v>3.0015197184255001E-2</v>
      </c>
      <c r="AB1123" s="17">
        <v>5.0560422102856203E-2</v>
      </c>
      <c r="AC1123" s="17"/>
      <c r="AD1123" s="17">
        <v>2.5141044717698499E-2</v>
      </c>
      <c r="AE1123" s="17">
        <v>2.0060879529250598E-2</v>
      </c>
      <c r="AF1123" s="17">
        <v>2.9639134405682398E-2</v>
      </c>
      <c r="AG1123" s="17"/>
      <c r="AH1123" s="17">
        <v>2.8189372151329402E-3</v>
      </c>
      <c r="AI1123" s="17">
        <v>4.5064218454709502E-2</v>
      </c>
      <c r="AJ1123" s="17"/>
      <c r="AK1123" s="17">
        <v>3.8531278222856999E-2</v>
      </c>
      <c r="AL1123" s="17">
        <v>4.69231935856105E-2</v>
      </c>
      <c r="AM1123" s="17"/>
      <c r="AN1123" s="17">
        <v>4.3610298034202799E-2</v>
      </c>
      <c r="AO1123" s="17">
        <v>1.6433124847487698E-2</v>
      </c>
      <c r="AP1123" s="17"/>
      <c r="AQ1123" s="17">
        <v>9.1574246973164606E-3</v>
      </c>
      <c r="AR1123" s="17">
        <v>5.24761727034673E-2</v>
      </c>
      <c r="AS1123" s="17"/>
      <c r="AT1123" s="17">
        <v>6.6712165288748099E-2</v>
      </c>
      <c r="AU1123" s="17">
        <v>4.0785987245273402E-2</v>
      </c>
      <c r="AV1123" s="17">
        <v>8.4328916422760497E-3</v>
      </c>
      <c r="AW1123" s="17">
        <v>1.3807570350585401E-3</v>
      </c>
      <c r="AX1123" s="17"/>
      <c r="AY1123" s="17">
        <v>2.7684816910250199E-3</v>
      </c>
      <c r="AZ1123" s="17">
        <v>4.8431919235448498E-2</v>
      </c>
      <c r="BA1123" s="17"/>
      <c r="BB1123" s="17">
        <v>3.0855846098606199E-2</v>
      </c>
      <c r="BC1123" s="17">
        <v>4.6325570986067398E-2</v>
      </c>
      <c r="BD1123" s="17"/>
      <c r="BE1123" s="17">
        <v>3.7435447061479499E-2</v>
      </c>
      <c r="BF1123" s="17">
        <v>4.4021292874361802E-2</v>
      </c>
      <c r="BG1123" s="17"/>
      <c r="BH1123" s="17">
        <v>6.3580175990889901E-2</v>
      </c>
      <c r="BI1123" s="17">
        <v>4.2004329240596099E-2</v>
      </c>
      <c r="BJ1123" s="17"/>
      <c r="BK1123" s="17">
        <v>3.2151951304128602E-2</v>
      </c>
      <c r="BL1123" s="17">
        <v>4.4286695911873897E-2</v>
      </c>
      <c r="BM1123" s="17"/>
      <c r="BN1123" s="17">
        <v>6.7603975587263193E-2</v>
      </c>
      <c r="BO1123" s="17">
        <v>4.3047423735650001E-2</v>
      </c>
      <c r="BP1123" s="17"/>
      <c r="BQ1123" s="17">
        <v>1.5456843003892799E-3</v>
      </c>
      <c r="BR1123" s="17">
        <v>4.4632404012895199E-2</v>
      </c>
      <c r="BS1123" s="17"/>
      <c r="BT1123" s="17">
        <v>1.9236846152347799E-3</v>
      </c>
      <c r="BU1123" s="17">
        <v>4.6860684387107297E-2</v>
      </c>
      <c r="BV1123" s="17"/>
      <c r="BW1123" s="17">
        <v>3.0092270400599801E-2</v>
      </c>
      <c r="BX1123" s="17">
        <v>5.0471098621263699E-2</v>
      </c>
      <c r="BY1123" s="17"/>
      <c r="BZ1123" s="17">
        <v>3.0092270400599801E-2</v>
      </c>
      <c r="CA1123" s="17">
        <v>5.0471098621263699E-2</v>
      </c>
    </row>
    <row r="1124" spans="2:79" x14ac:dyDescent="0.25">
      <c r="B1124" t="s">
        <v>517</v>
      </c>
      <c r="C1124" s="17">
        <v>3.5005183024396598E-2</v>
      </c>
      <c r="D1124" s="17">
        <v>4.8843135004678101E-2</v>
      </c>
      <c r="E1124" s="17">
        <v>2.9494926405298501E-2</v>
      </c>
      <c r="F1124" s="17">
        <v>2.9272014422497099E-2</v>
      </c>
      <c r="G1124" s="17">
        <v>3.3222526715620003E-2</v>
      </c>
      <c r="H1124" s="17">
        <v>2.7542493318646201E-2</v>
      </c>
      <c r="I1124" s="17">
        <v>3.1544737731031697E-2</v>
      </c>
      <c r="J1124" s="17">
        <v>5.9953576483773599E-2</v>
      </c>
      <c r="K1124" s="17">
        <v>5.1266425697371103E-2</v>
      </c>
      <c r="L1124" s="17">
        <v>1.13852479753302E-2</v>
      </c>
      <c r="M1124" s="17"/>
      <c r="N1124" s="17">
        <v>3.6899970826115999E-2</v>
      </c>
      <c r="O1124" s="17">
        <v>1.17381501878192E-2</v>
      </c>
      <c r="P1124" s="17">
        <v>3.7613370744215401E-3</v>
      </c>
      <c r="Q1124" s="17">
        <v>4.78921076347711E-3</v>
      </c>
      <c r="R1124" s="17"/>
      <c r="S1124" s="17">
        <v>3.0644814197404099E-2</v>
      </c>
      <c r="T1124" s="17">
        <v>1.6506412967626501E-2</v>
      </c>
      <c r="U1124" s="17">
        <v>3.27229932457581E-2</v>
      </c>
      <c r="V1124" s="17">
        <v>4.1207702188589497E-2</v>
      </c>
      <c r="W1124" s="17">
        <v>2.80876313597174E-2</v>
      </c>
      <c r="X1124" s="17">
        <v>3.40493911339158E-2</v>
      </c>
      <c r="Y1124" s="17">
        <v>1.24214357259063E-2</v>
      </c>
      <c r="Z1124" s="17"/>
      <c r="AA1124" s="17">
        <v>4.9185193478052799E-3</v>
      </c>
      <c r="AB1124" s="17">
        <v>5.0565915426536698E-2</v>
      </c>
      <c r="AC1124" s="17"/>
      <c r="AD1124" s="17">
        <v>3.3963803159021201E-3</v>
      </c>
      <c r="AE1124" s="17">
        <v>2.12040888602846E-2</v>
      </c>
      <c r="AF1124" s="17">
        <v>2.7574070971807798E-3</v>
      </c>
      <c r="AG1124" s="17"/>
      <c r="AH1124" s="17">
        <v>1.8749278931923501E-2</v>
      </c>
      <c r="AI1124" s="17">
        <v>3.5606713196735799E-2</v>
      </c>
      <c r="AJ1124" s="17"/>
      <c r="AK1124" s="17">
        <v>3.3529479437856301E-2</v>
      </c>
      <c r="AL1124" s="17">
        <v>3.5993714677737598E-2</v>
      </c>
      <c r="AM1124" s="17"/>
      <c r="AN1124" s="17">
        <v>3.50648202052527E-2</v>
      </c>
      <c r="AO1124" s="17">
        <v>4.78921076347711E-3</v>
      </c>
      <c r="AP1124" s="17"/>
      <c r="AQ1124" s="17">
        <v>6.4066693566285802E-3</v>
      </c>
      <c r="AR1124" s="17">
        <v>4.2420494780972699E-2</v>
      </c>
      <c r="AS1124" s="17"/>
      <c r="AT1124" s="17">
        <v>7.5928228032836304E-2</v>
      </c>
      <c r="AU1124" s="17">
        <v>1.1326427210388E-2</v>
      </c>
      <c r="AV1124" s="17">
        <v>7.2708571469134696E-3</v>
      </c>
      <c r="AW1124" s="17">
        <v>1.35902863472756E-4</v>
      </c>
      <c r="AX1124" s="17"/>
      <c r="AY1124" s="17">
        <v>1.21853669992497E-2</v>
      </c>
      <c r="AZ1124" s="17">
        <v>3.7732685498447202E-2</v>
      </c>
      <c r="BA1124" s="17"/>
      <c r="BB1124" s="17">
        <v>5.0973508360181802E-2</v>
      </c>
      <c r="BC1124" s="17">
        <v>3.15252680819747E-2</v>
      </c>
      <c r="BD1124" s="17"/>
      <c r="BE1124" s="17">
        <v>1.35943386129389E-2</v>
      </c>
      <c r="BF1124" s="17">
        <v>3.6629988822620502E-2</v>
      </c>
      <c r="BG1124" s="17"/>
      <c r="BH1124" s="17">
        <v>5.3463640747977201E-2</v>
      </c>
      <c r="BI1124" s="17">
        <v>3.3574080522298898E-2</v>
      </c>
      <c r="BJ1124" s="17"/>
      <c r="BK1124" s="17">
        <v>7.0522592302665305E-2</v>
      </c>
      <c r="BL1124" s="17">
        <v>3.2731995006155902E-2</v>
      </c>
      <c r="BM1124" s="17"/>
      <c r="BN1124" s="17">
        <v>5.9581839981676203E-2</v>
      </c>
      <c r="BO1124" s="17">
        <v>3.4484628469414302E-2</v>
      </c>
      <c r="BP1124" s="17"/>
      <c r="BQ1124" s="17">
        <v>3.6081896634500503E-2</v>
      </c>
      <c r="BR1124" s="17">
        <v>3.4977615153053102E-2</v>
      </c>
      <c r="BS1124" s="17"/>
      <c r="BT1124" s="17">
        <v>2.9082899240106399E-2</v>
      </c>
      <c r="BU1124" s="17">
        <v>3.5475163944786503E-2</v>
      </c>
      <c r="BV1124" s="17"/>
      <c r="BW1124" s="17">
        <v>4.9266477864475001E-3</v>
      </c>
      <c r="BX1124" s="17">
        <v>5.0451218756727999E-2</v>
      </c>
      <c r="BY1124" s="17"/>
      <c r="BZ1124" s="17">
        <v>4.9266477864475001E-3</v>
      </c>
      <c r="CA1124" s="17">
        <v>5.0451218756727999E-2</v>
      </c>
    </row>
    <row r="1125" spans="2:79" x14ac:dyDescent="0.25">
      <c r="B1125" t="s">
        <v>75</v>
      </c>
      <c r="C1125" s="17">
        <v>1.5068957644389201E-2</v>
      </c>
      <c r="D1125" s="17">
        <v>2.10351164960213E-2</v>
      </c>
      <c r="E1125" s="17">
        <v>1.0550383704567399E-2</v>
      </c>
      <c r="F1125" s="17">
        <v>7.4629749623956604E-3</v>
      </c>
      <c r="G1125" s="17">
        <v>1.38180152223183E-2</v>
      </c>
      <c r="H1125" s="17">
        <v>8.6426639657247797E-3</v>
      </c>
      <c r="I1125" s="17">
        <v>2.6146830514213199E-2</v>
      </c>
      <c r="J1125" s="17">
        <v>2.5720874202489901E-2</v>
      </c>
      <c r="K1125" s="17">
        <v>0</v>
      </c>
      <c r="L1125" s="17">
        <v>1.9714556012054501E-2</v>
      </c>
      <c r="M1125" s="17"/>
      <c r="N1125" s="17">
        <v>1.5666598553004899E-2</v>
      </c>
      <c r="O1125" s="17">
        <v>7.2547794799667697E-3</v>
      </c>
      <c r="P1125" s="17">
        <v>7.4751403585625901E-3</v>
      </c>
      <c r="Q1125" s="17">
        <v>8.8795520193056098E-3</v>
      </c>
      <c r="R1125" s="17"/>
      <c r="S1125" s="17">
        <v>8.7945610598010402E-3</v>
      </c>
      <c r="T1125" s="17">
        <v>0</v>
      </c>
      <c r="U1125" s="17">
        <v>1.09945536551578E-5</v>
      </c>
      <c r="V1125" s="17">
        <v>1.52947329685112E-2</v>
      </c>
      <c r="W1125" s="17">
        <v>1.0964852286889501E-2</v>
      </c>
      <c r="X1125" s="17">
        <v>1.41937143607507E-2</v>
      </c>
      <c r="Y1125" s="17">
        <v>4.4494975841466496E-3</v>
      </c>
      <c r="Z1125" s="17"/>
      <c r="AA1125" s="17">
        <v>2.9656674127585599E-3</v>
      </c>
      <c r="AB1125" s="17">
        <v>2.13287431262329E-2</v>
      </c>
      <c r="AC1125" s="17"/>
      <c r="AD1125" s="17">
        <v>1.25417314189363E-3</v>
      </c>
      <c r="AE1125" s="17">
        <v>1.1140157726815101E-2</v>
      </c>
      <c r="AF1125" s="17">
        <v>4.6675808813098402E-4</v>
      </c>
      <c r="AG1125" s="17"/>
      <c r="AH1125" s="17">
        <v>1.27759370004372E-5</v>
      </c>
      <c r="AI1125" s="17">
        <v>1.5626093533337399E-2</v>
      </c>
      <c r="AJ1125" s="17"/>
      <c r="AK1125" s="17">
        <v>1.5940569581216701E-2</v>
      </c>
      <c r="AL1125" s="17">
        <v>1.4485089720747499E-2</v>
      </c>
      <c r="AM1125" s="17"/>
      <c r="AN1125" s="17">
        <v>1.50811736571479E-2</v>
      </c>
      <c r="AO1125" s="17">
        <v>8.8795520193056098E-3</v>
      </c>
      <c r="AP1125" s="17"/>
      <c r="AQ1125" s="17">
        <v>2.5151521577561902E-3</v>
      </c>
      <c r="AR1125" s="17">
        <v>1.83240352507376E-2</v>
      </c>
      <c r="AS1125" s="17"/>
      <c r="AT1125" s="17">
        <v>3.3938381133385702E-2</v>
      </c>
      <c r="AU1125" s="17">
        <v>2.4153880395289102E-3</v>
      </c>
      <c r="AV1125" s="17">
        <v>3.6035972764828701E-3</v>
      </c>
      <c r="AW1125" s="17">
        <v>4.2422832818204802E-5</v>
      </c>
      <c r="AX1125" s="17"/>
      <c r="AY1125" s="17">
        <v>3.6953542256100397E-4</v>
      </c>
      <c r="AZ1125" s="17">
        <v>1.6825882872575498E-2</v>
      </c>
      <c r="BA1125" s="17"/>
      <c r="BB1125" s="17">
        <v>8.0794279956315999E-3</v>
      </c>
      <c r="BC1125" s="17">
        <v>1.65925609397766E-2</v>
      </c>
      <c r="BD1125" s="17"/>
      <c r="BE1125" s="17">
        <v>1.3092545499529401E-3</v>
      </c>
      <c r="BF1125" s="17">
        <v>1.6113140906853899E-2</v>
      </c>
      <c r="BG1125" s="17"/>
      <c r="BH1125" s="17">
        <v>1.7955597960291999E-2</v>
      </c>
      <c r="BI1125" s="17">
        <v>1.4845153562780201E-2</v>
      </c>
      <c r="BJ1125" s="17"/>
      <c r="BK1125" s="17">
        <v>1.50715954053279E-2</v>
      </c>
      <c r="BL1125" s="17">
        <v>1.50687888222064E-2</v>
      </c>
      <c r="BM1125" s="17"/>
      <c r="BN1125" s="17">
        <v>0</v>
      </c>
      <c r="BO1125" s="17">
        <v>1.53881310191186E-2</v>
      </c>
      <c r="BP1125" s="17"/>
      <c r="BQ1125" s="17">
        <v>2.38526374000428E-3</v>
      </c>
      <c r="BR1125" s="17">
        <v>1.5393707362824E-2</v>
      </c>
      <c r="BS1125" s="17"/>
      <c r="BT1125" s="17">
        <v>0</v>
      </c>
      <c r="BU1125" s="17">
        <v>1.6264800809117901E-2</v>
      </c>
      <c r="BV1125" s="17"/>
      <c r="BW1125" s="17">
        <v>2.9585261307606002E-3</v>
      </c>
      <c r="BX1125" s="17">
        <v>2.12879492413422E-2</v>
      </c>
      <c r="BY1125" s="17"/>
      <c r="BZ1125" s="17">
        <v>2.9585261307606002E-3</v>
      </c>
      <c r="CA1125" s="17">
        <v>2.12879492413422E-2</v>
      </c>
    </row>
    <row r="1126" spans="2:79" x14ac:dyDescent="0.25">
      <c r="C1126" s="17"/>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c r="AD1126" s="17"/>
      <c r="AE1126" s="17"/>
      <c r="AF1126" s="17"/>
      <c r="AG1126" s="17"/>
      <c r="AH1126" s="17"/>
      <c r="AI1126" s="17"/>
      <c r="AJ1126" s="17"/>
      <c r="AK1126" s="17"/>
      <c r="AL1126" s="17"/>
      <c r="AM1126" s="17"/>
      <c r="AN1126" s="17"/>
      <c r="AO1126" s="17"/>
      <c r="AP1126" s="17"/>
      <c r="AQ1126" s="17"/>
      <c r="AR1126" s="17"/>
      <c r="AS1126" s="17"/>
      <c r="AT1126" s="17"/>
      <c r="AU1126" s="17"/>
      <c r="AV1126" s="17"/>
      <c r="AW1126" s="17"/>
      <c r="AX1126" s="17"/>
      <c r="AY1126" s="17"/>
      <c r="AZ1126" s="17"/>
      <c r="BA1126" s="17"/>
      <c r="BB1126" s="17"/>
      <c r="BC1126" s="17"/>
      <c r="BD1126" s="17"/>
      <c r="BE1126" s="17"/>
      <c r="BF1126" s="17"/>
      <c r="BG1126" s="17"/>
      <c r="BH1126" s="17"/>
      <c r="BI1126" s="17"/>
      <c r="BJ1126" s="17"/>
      <c r="BK1126" s="17"/>
      <c r="BL1126" s="17"/>
      <c r="BM1126" s="17"/>
      <c r="BN1126" s="17"/>
      <c r="BO1126" s="17"/>
      <c r="BP1126" s="17"/>
      <c r="BQ1126" s="17"/>
      <c r="BR1126" s="17"/>
      <c r="BS1126" s="17"/>
      <c r="BT1126" s="17"/>
      <c r="BU1126" s="17"/>
      <c r="BV1126" s="17"/>
      <c r="BW1126" s="17"/>
      <c r="BX1126" s="17"/>
      <c r="BY1126" s="17"/>
      <c r="BZ1126" s="17"/>
      <c r="CA1126" s="17"/>
    </row>
    <row r="1127" spans="2:79" x14ac:dyDescent="0.25">
      <c r="B1127" s="6" t="s">
        <v>530</v>
      </c>
      <c r="C1127" s="17"/>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c r="AD1127" s="17"/>
      <c r="AE1127" s="17"/>
      <c r="AF1127" s="17"/>
      <c r="AG1127" s="17"/>
      <c r="AH1127" s="17"/>
      <c r="AI1127" s="17"/>
      <c r="AJ1127" s="17"/>
      <c r="AK1127" s="17"/>
      <c r="AL1127" s="17"/>
      <c r="AM1127" s="17"/>
      <c r="AN1127" s="17"/>
      <c r="AO1127" s="17"/>
      <c r="AP1127" s="17"/>
      <c r="AQ1127" s="17"/>
      <c r="AR1127" s="17"/>
      <c r="AS1127" s="17"/>
      <c r="AT1127" s="17"/>
      <c r="AU1127" s="17"/>
      <c r="AV1127" s="17"/>
      <c r="AW1127" s="17"/>
      <c r="AX1127" s="17"/>
      <c r="AY1127" s="17"/>
      <c r="AZ1127" s="17"/>
      <c r="BA1127" s="17"/>
      <c r="BB1127" s="17"/>
      <c r="BC1127" s="17"/>
      <c r="BD1127" s="17"/>
      <c r="BE1127" s="17"/>
      <c r="BF1127" s="17"/>
      <c r="BG1127" s="17"/>
      <c r="BH1127" s="17"/>
      <c r="BI1127" s="17"/>
      <c r="BJ1127" s="17"/>
      <c r="BK1127" s="17"/>
      <c r="BL1127" s="17"/>
      <c r="BM1127" s="17"/>
      <c r="BN1127" s="17"/>
      <c r="BO1127" s="17"/>
      <c r="BP1127" s="17"/>
      <c r="BQ1127" s="17"/>
      <c r="BR1127" s="17"/>
      <c r="BS1127" s="17"/>
      <c r="BT1127" s="17"/>
      <c r="BU1127" s="17"/>
      <c r="BV1127" s="17"/>
      <c r="BW1127" s="17"/>
      <c r="BX1127" s="17"/>
      <c r="BY1127" s="17"/>
      <c r="BZ1127" s="17"/>
      <c r="CA1127" s="17"/>
    </row>
    <row r="1128" spans="2:79" x14ac:dyDescent="0.25">
      <c r="B1128" s="24" t="s">
        <v>77</v>
      </c>
      <c r="C1128" s="17"/>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c r="AD1128" s="17"/>
      <c r="AE1128" s="17"/>
      <c r="AF1128" s="17"/>
      <c r="AG1128" s="17"/>
      <c r="AH1128" s="17"/>
      <c r="AI1128" s="17"/>
      <c r="AJ1128" s="17"/>
      <c r="AK1128" s="17"/>
      <c r="AL1128" s="17"/>
      <c r="AM1128" s="17"/>
      <c r="AN1128" s="17"/>
      <c r="AO1128" s="17"/>
      <c r="AP1128" s="17"/>
      <c r="AQ1128" s="17"/>
      <c r="AR1128" s="17"/>
      <c r="AS1128" s="17"/>
      <c r="AT1128" s="17"/>
      <c r="AU1128" s="17"/>
      <c r="AV1128" s="17"/>
      <c r="AW1128" s="17"/>
      <c r="AX1128" s="17"/>
      <c r="AY1128" s="17"/>
      <c r="AZ1128" s="17"/>
      <c r="BA1128" s="17"/>
      <c r="BB1128" s="17"/>
      <c r="BC1128" s="17"/>
      <c r="BD1128" s="17"/>
      <c r="BE1128" s="17"/>
      <c r="BF1128" s="17"/>
      <c r="BG1128" s="17"/>
      <c r="BH1128" s="17"/>
      <c r="BI1128" s="17"/>
      <c r="BJ1128" s="17"/>
      <c r="BK1128" s="17"/>
      <c r="BL1128" s="17"/>
      <c r="BM1128" s="17"/>
      <c r="BN1128" s="17"/>
      <c r="BO1128" s="17"/>
      <c r="BP1128" s="17"/>
      <c r="BQ1128" s="17"/>
      <c r="BR1128" s="17"/>
      <c r="BS1128" s="17"/>
      <c r="BT1128" s="17"/>
      <c r="BU1128" s="17"/>
      <c r="BV1128" s="17"/>
      <c r="BW1128" s="17"/>
      <c r="BX1128" s="17"/>
      <c r="BY1128" s="17"/>
      <c r="BZ1128" s="17"/>
      <c r="CA1128" s="17"/>
    </row>
    <row r="1129" spans="2:79" x14ac:dyDescent="0.25">
      <c r="B1129" t="s">
        <v>519</v>
      </c>
      <c r="C1129" s="17">
        <v>0.64161620446668299</v>
      </c>
      <c r="D1129" s="17">
        <v>0.71148658079344596</v>
      </c>
      <c r="E1129" s="17">
        <v>0.596820701580279</v>
      </c>
      <c r="F1129" s="17">
        <v>0.63675806101959098</v>
      </c>
      <c r="G1129" s="17">
        <v>0.60148638883681904</v>
      </c>
      <c r="H1129" s="17">
        <v>0.65382397059351105</v>
      </c>
      <c r="I1129" s="17">
        <v>0.69716725174767402</v>
      </c>
      <c r="J1129" s="17">
        <v>0.621921356562399</v>
      </c>
      <c r="K1129" s="17">
        <v>0.49513880654875397</v>
      </c>
      <c r="L1129" s="17">
        <v>0.64578221895180998</v>
      </c>
      <c r="M1129" s="17"/>
      <c r="N1129" s="17">
        <v>0.646976839923743</v>
      </c>
      <c r="O1129" s="17">
        <v>0.579920786502087</v>
      </c>
      <c r="P1129" s="17">
        <v>0.52681139496899398</v>
      </c>
      <c r="Q1129" s="17">
        <v>0.56046830241641399</v>
      </c>
      <c r="R1129" s="17"/>
      <c r="S1129" s="17">
        <v>0.64358081212199003</v>
      </c>
      <c r="T1129" s="17">
        <v>0.65373640474823702</v>
      </c>
      <c r="U1129" s="17">
        <v>0.68706967517260298</v>
      </c>
      <c r="V1129" s="17">
        <v>0.60534774619055798</v>
      </c>
      <c r="W1129" s="17">
        <v>0.66474696896211105</v>
      </c>
      <c r="X1129" s="17">
        <v>0.67347685285158998</v>
      </c>
      <c r="Y1129" s="17">
        <v>0.74757042187334299</v>
      </c>
      <c r="Z1129" s="17"/>
      <c r="AA1129" s="17">
        <v>0.69238415655249697</v>
      </c>
      <c r="AB1129" s="17">
        <v>0.61535917159976905</v>
      </c>
      <c r="AC1129" s="17"/>
      <c r="AD1129" s="17">
        <v>0.67086281056223696</v>
      </c>
      <c r="AE1129" s="17">
        <v>0.65605177241343204</v>
      </c>
      <c r="AF1129" s="17">
        <v>0.72200209276942995</v>
      </c>
      <c r="AG1129" s="17"/>
      <c r="AH1129" s="17">
        <v>0.670226867279757</v>
      </c>
      <c r="AI1129" s="17">
        <v>0.64055750131275302</v>
      </c>
      <c r="AJ1129" s="17"/>
      <c r="AK1129" s="17">
        <v>0.68009899238649996</v>
      </c>
      <c r="AL1129" s="17">
        <v>0.61583768477307999</v>
      </c>
      <c r="AM1129" s="17"/>
      <c r="AN1129" s="17">
        <v>0.64177636585645603</v>
      </c>
      <c r="AO1129" s="17">
        <v>0.56046830241641399</v>
      </c>
      <c r="AP1129" s="17"/>
      <c r="AQ1129" s="17">
        <v>0.69172343604011999</v>
      </c>
      <c r="AR1129" s="17">
        <v>0.62862389487701498</v>
      </c>
      <c r="AS1129" s="17"/>
      <c r="AT1129" s="17">
        <v>0.55257150073371597</v>
      </c>
      <c r="AU1129" s="17">
        <v>0.70057824100653199</v>
      </c>
      <c r="AV1129" s="17">
        <v>0.70286795663436397</v>
      </c>
      <c r="AW1129" s="17">
        <v>0.57606191757708103</v>
      </c>
      <c r="AX1129" s="17"/>
      <c r="AY1129" s="17">
        <v>0.60182969855603097</v>
      </c>
      <c r="AZ1129" s="17">
        <v>0.64637162375602097</v>
      </c>
      <c r="BA1129" s="17"/>
      <c r="BB1129" s="17">
        <v>0.57651034423980096</v>
      </c>
      <c r="BC1129" s="17">
        <v>0.65580161603027098</v>
      </c>
      <c r="BD1129" s="17"/>
      <c r="BE1129" s="17">
        <v>0.64739765829755203</v>
      </c>
      <c r="BF1129" s="17">
        <v>0.64117746699673395</v>
      </c>
      <c r="BG1129" s="17"/>
      <c r="BH1129" s="17">
        <v>0.71329780947974697</v>
      </c>
      <c r="BI1129" s="17">
        <v>0.63605865866167599</v>
      </c>
      <c r="BJ1129" s="17"/>
      <c r="BK1129" s="17">
        <v>0.62771359462211496</v>
      </c>
      <c r="BL1129" s="17">
        <v>0.64250600039389505</v>
      </c>
      <c r="BM1129" s="17"/>
      <c r="BN1129" s="17">
        <v>0.59576803638440701</v>
      </c>
      <c r="BO1129" s="17">
        <v>0.64258730776906903</v>
      </c>
      <c r="BP1129" s="17"/>
      <c r="BQ1129" s="17">
        <v>0.71135651820116896</v>
      </c>
      <c r="BR1129" s="17">
        <v>0.63983059315978996</v>
      </c>
      <c r="BS1129" s="17"/>
      <c r="BT1129" s="17">
        <v>0.70397275434747697</v>
      </c>
      <c r="BU1129" s="17">
        <v>0.636667709971526</v>
      </c>
      <c r="BV1129" s="17"/>
      <c r="BW1129" s="17">
        <v>0.69313064464209895</v>
      </c>
      <c r="BX1129" s="17">
        <v>0.61516232706255203</v>
      </c>
      <c r="BY1129" s="17"/>
      <c r="BZ1129" s="17">
        <v>0.69313064464209895</v>
      </c>
      <c r="CA1129" s="17">
        <v>0.61516232706255203</v>
      </c>
    </row>
    <row r="1130" spans="2:79" x14ac:dyDescent="0.25">
      <c r="B1130" t="s">
        <v>520</v>
      </c>
      <c r="C1130" s="17">
        <v>0.59843721090023505</v>
      </c>
      <c r="D1130" s="17">
        <v>0.42030752537428501</v>
      </c>
      <c r="E1130" s="17">
        <v>0.65159993945935002</v>
      </c>
      <c r="F1130" s="17">
        <v>0.65782028860657105</v>
      </c>
      <c r="G1130" s="17">
        <v>0.65858635739176397</v>
      </c>
      <c r="H1130" s="17">
        <v>0.47176422293360698</v>
      </c>
      <c r="I1130" s="17">
        <v>0.62751117266579404</v>
      </c>
      <c r="J1130" s="17">
        <v>0.72705589969620599</v>
      </c>
      <c r="K1130" s="17">
        <v>0.492415155386979</v>
      </c>
      <c r="L1130" s="17">
        <v>0.82869658531363</v>
      </c>
      <c r="M1130" s="17"/>
      <c r="N1130" s="17">
        <v>0.60055043509740602</v>
      </c>
      <c r="O1130" s="17">
        <v>0.58442709833680495</v>
      </c>
      <c r="P1130" s="17">
        <v>0.50669634957618004</v>
      </c>
      <c r="Q1130" s="17">
        <v>0.481433999856338</v>
      </c>
      <c r="R1130" s="17"/>
      <c r="S1130" s="17">
        <v>0.60591703427976196</v>
      </c>
      <c r="T1130" s="17">
        <v>0.56402590825772203</v>
      </c>
      <c r="U1130" s="17">
        <v>0.54849281302849595</v>
      </c>
      <c r="V1130" s="17">
        <v>0.59546132582381806</v>
      </c>
      <c r="W1130" s="17">
        <v>0.60586028755403298</v>
      </c>
      <c r="X1130" s="17">
        <v>0.59403449276623899</v>
      </c>
      <c r="Y1130" s="17">
        <v>0.66086672572733696</v>
      </c>
      <c r="Z1130" s="17"/>
      <c r="AA1130" s="17">
        <v>0.62334373032489199</v>
      </c>
      <c r="AB1130" s="17">
        <v>0.58555563360067697</v>
      </c>
      <c r="AC1130" s="17"/>
      <c r="AD1130" s="17">
        <v>0.56855751943831601</v>
      </c>
      <c r="AE1130" s="17">
        <v>0.66512864990806397</v>
      </c>
      <c r="AF1130" s="17">
        <v>0.66382981489731796</v>
      </c>
      <c r="AG1130" s="17"/>
      <c r="AH1130" s="17">
        <v>0.58966043754060204</v>
      </c>
      <c r="AI1130" s="17">
        <v>0.59876198483846499</v>
      </c>
      <c r="AJ1130" s="17"/>
      <c r="AK1130" s="17">
        <v>0.58132349622133295</v>
      </c>
      <c r="AL1130" s="17">
        <v>0.60990119921106101</v>
      </c>
      <c r="AM1130" s="17"/>
      <c r="AN1130" s="17">
        <v>0.598668139814172</v>
      </c>
      <c r="AO1130" s="17">
        <v>0.481433999856338</v>
      </c>
      <c r="AP1130" s="17"/>
      <c r="AQ1130" s="17">
        <v>0.61313211413942204</v>
      </c>
      <c r="AR1130" s="17">
        <v>0.594626967821969</v>
      </c>
      <c r="AS1130" s="17"/>
      <c r="AT1130" s="17">
        <v>0.52477126924379502</v>
      </c>
      <c r="AU1130" s="17">
        <v>0.65728130058220302</v>
      </c>
      <c r="AV1130" s="17">
        <v>0.62413733181962106</v>
      </c>
      <c r="AW1130" s="17">
        <v>0.57738345796647506</v>
      </c>
      <c r="AX1130" s="17"/>
      <c r="AY1130" s="17">
        <v>0.58431407223371601</v>
      </c>
      <c r="AZ1130" s="17">
        <v>0.60012525674652195</v>
      </c>
      <c r="BA1130" s="17"/>
      <c r="BB1130" s="17">
        <v>0.56375465099886102</v>
      </c>
      <c r="BC1130" s="17">
        <v>0.60600437481165503</v>
      </c>
      <c r="BD1130" s="17"/>
      <c r="BE1130" s="17">
        <v>0.62328727310322796</v>
      </c>
      <c r="BF1130" s="17">
        <v>0.59655141301306502</v>
      </c>
      <c r="BG1130" s="17"/>
      <c r="BH1130" s="17">
        <v>0.60542617865886394</v>
      </c>
      <c r="BI1130" s="17">
        <v>0.59789534931048405</v>
      </c>
      <c r="BJ1130" s="17"/>
      <c r="BK1130" s="17">
        <v>0.52938819630606904</v>
      </c>
      <c r="BL1130" s="17">
        <v>0.60285649135554698</v>
      </c>
      <c r="BM1130" s="17"/>
      <c r="BN1130" s="17">
        <v>0.602710266399056</v>
      </c>
      <c r="BO1130" s="17">
        <v>0.598346703940421</v>
      </c>
      <c r="BP1130" s="17"/>
      <c r="BQ1130" s="17">
        <v>0.60991738746021795</v>
      </c>
      <c r="BR1130" s="17">
        <v>0.59814327570016301</v>
      </c>
      <c r="BS1130" s="17"/>
      <c r="BT1130" s="17">
        <v>0.64757015301350396</v>
      </c>
      <c r="BU1130" s="17">
        <v>0.59453811619337305</v>
      </c>
      <c r="BV1130" s="17"/>
      <c r="BW1130" s="17">
        <v>0.62412830514904805</v>
      </c>
      <c r="BX1130" s="17">
        <v>0.58524422937269005</v>
      </c>
      <c r="BY1130" s="17"/>
      <c r="BZ1130" s="17">
        <v>0.62412830514904805</v>
      </c>
      <c r="CA1130" s="17">
        <v>0.58524422937269005</v>
      </c>
    </row>
    <row r="1131" spans="2:79" x14ac:dyDescent="0.25">
      <c r="B1131" t="s">
        <v>521</v>
      </c>
      <c r="C1131" s="17">
        <v>0.59247181964647799</v>
      </c>
      <c r="D1131" s="17">
        <v>0.65308030025168495</v>
      </c>
      <c r="E1131" s="17">
        <v>0.72891184233260498</v>
      </c>
      <c r="F1131" s="17">
        <v>0.55549576147095103</v>
      </c>
      <c r="G1131" s="17">
        <v>0.53547762529565801</v>
      </c>
      <c r="H1131" s="17">
        <v>0.51978953382405002</v>
      </c>
      <c r="I1131" s="17">
        <v>0.64432570835438396</v>
      </c>
      <c r="J1131" s="17">
        <v>0.46328690244675902</v>
      </c>
      <c r="K1131" s="17">
        <v>0.430751709401553</v>
      </c>
      <c r="L1131" s="17">
        <v>0.68260387631608199</v>
      </c>
      <c r="M1131" s="17"/>
      <c r="N1131" s="17">
        <v>0.59169532137287895</v>
      </c>
      <c r="O1131" s="17">
        <v>0.61364251033055806</v>
      </c>
      <c r="P1131" s="17">
        <v>0.54162325451804205</v>
      </c>
      <c r="Q1131" s="17">
        <v>0.56409871631134101</v>
      </c>
      <c r="R1131" s="17"/>
      <c r="S1131" s="17">
        <v>0.60510684470338705</v>
      </c>
      <c r="T1131" s="17">
        <v>0.57653209167612596</v>
      </c>
      <c r="U1131" s="17">
        <v>0.60755284754055205</v>
      </c>
      <c r="V1131" s="17">
        <v>0.58956482600428495</v>
      </c>
      <c r="W1131" s="17">
        <v>0.62586284208489296</v>
      </c>
      <c r="X1131" s="17">
        <v>0.62860253500815499</v>
      </c>
      <c r="Y1131" s="17">
        <v>0.595265633527434</v>
      </c>
      <c r="Z1131" s="17"/>
      <c r="AA1131" s="17">
        <v>0.640800807489317</v>
      </c>
      <c r="AB1131" s="17">
        <v>0.56747621178604901</v>
      </c>
      <c r="AC1131" s="17"/>
      <c r="AD1131" s="17">
        <v>0.63750812340022001</v>
      </c>
      <c r="AE1131" s="17">
        <v>0.67284003435042194</v>
      </c>
      <c r="AF1131" s="17">
        <v>0.65481458664632497</v>
      </c>
      <c r="AG1131" s="17"/>
      <c r="AH1131" s="17">
        <v>0.63272405146772404</v>
      </c>
      <c r="AI1131" s="17">
        <v>0.59098233423817803</v>
      </c>
      <c r="AJ1131" s="17"/>
      <c r="AK1131" s="17">
        <v>0.59512382864019797</v>
      </c>
      <c r="AL1131" s="17">
        <v>0.59069531462260505</v>
      </c>
      <c r="AM1131" s="17"/>
      <c r="AN1131" s="17">
        <v>0.59252781956203404</v>
      </c>
      <c r="AO1131" s="17">
        <v>0.56409871631134101</v>
      </c>
      <c r="AP1131" s="17"/>
      <c r="AQ1131" s="17">
        <v>0.65091956441654197</v>
      </c>
      <c r="AR1131" s="17">
        <v>0.57731689747206905</v>
      </c>
      <c r="AS1131" s="17"/>
      <c r="AT1131" s="17">
        <v>0.53836324674640001</v>
      </c>
      <c r="AU1131" s="17">
        <v>0.62298132433801301</v>
      </c>
      <c r="AV1131" s="17">
        <v>0.63220923135252305</v>
      </c>
      <c r="AW1131" s="17">
        <v>0.62623499720020104</v>
      </c>
      <c r="AX1131" s="17"/>
      <c r="AY1131" s="17">
        <v>0.63075439727754501</v>
      </c>
      <c r="AZ1131" s="17">
        <v>0.58789615500979997</v>
      </c>
      <c r="BA1131" s="17"/>
      <c r="BB1131" s="17">
        <v>0.499338996786788</v>
      </c>
      <c r="BC1131" s="17">
        <v>0.61277843896767503</v>
      </c>
      <c r="BD1131" s="17"/>
      <c r="BE1131" s="17">
        <v>0.62426105288723099</v>
      </c>
      <c r="BF1131" s="17">
        <v>0.590059428546993</v>
      </c>
      <c r="BG1131" s="17"/>
      <c r="BH1131" s="17">
        <v>0.67477293119085702</v>
      </c>
      <c r="BI1131" s="17">
        <v>0.58609093298626103</v>
      </c>
      <c r="BJ1131" s="17"/>
      <c r="BK1131" s="17">
        <v>0.55884845633272295</v>
      </c>
      <c r="BL1131" s="17">
        <v>0.59462378478613598</v>
      </c>
      <c r="BM1131" s="17"/>
      <c r="BN1131" s="17">
        <v>0.47549435584077399</v>
      </c>
      <c r="BO1131" s="17">
        <v>0.59494950209613695</v>
      </c>
      <c r="BP1131" s="17"/>
      <c r="BQ1131" s="17">
        <v>0.64582796880216098</v>
      </c>
      <c r="BR1131" s="17">
        <v>0.59110570386461703</v>
      </c>
      <c r="BS1131" s="17"/>
      <c r="BT1131" s="17">
        <v>0.680217412203863</v>
      </c>
      <c r="BU1131" s="17">
        <v>0.58550850011429501</v>
      </c>
      <c r="BV1131" s="17"/>
      <c r="BW1131" s="17">
        <v>0.64121965819112703</v>
      </c>
      <c r="BX1131" s="17">
        <v>0.56743865729073395</v>
      </c>
      <c r="BY1131" s="17"/>
      <c r="BZ1131" s="17">
        <v>0.64121965819112703</v>
      </c>
      <c r="CA1131" s="17">
        <v>0.56743865729073395</v>
      </c>
    </row>
    <row r="1132" spans="2:79" x14ac:dyDescent="0.25">
      <c r="B1132" t="s">
        <v>522</v>
      </c>
      <c r="C1132" s="17">
        <v>0.57892828020369302</v>
      </c>
      <c r="D1132" s="17">
        <v>0.60741810075937797</v>
      </c>
      <c r="E1132" s="17">
        <v>0.58413424138843995</v>
      </c>
      <c r="F1132" s="17">
        <v>0.54083576150071</v>
      </c>
      <c r="G1132" s="17">
        <v>0.51128336594830404</v>
      </c>
      <c r="H1132" s="17">
        <v>0.59082609612416603</v>
      </c>
      <c r="I1132" s="17">
        <v>0.57748256555473798</v>
      </c>
      <c r="J1132" s="17">
        <v>0.59673922090436704</v>
      </c>
      <c r="K1132" s="17">
        <v>0.53314156659376999</v>
      </c>
      <c r="L1132" s="17">
        <v>0.80428493594504602</v>
      </c>
      <c r="M1132" s="17"/>
      <c r="N1132" s="17">
        <v>0.58419828649302097</v>
      </c>
      <c r="O1132" s="17">
        <v>0.52085287573085004</v>
      </c>
      <c r="P1132" s="17">
        <v>0.45336607750739</v>
      </c>
      <c r="Q1132" s="17">
        <v>0.48323223519063202</v>
      </c>
      <c r="R1132" s="17"/>
      <c r="S1132" s="17">
        <v>0.61050716510237002</v>
      </c>
      <c r="T1132" s="17">
        <v>0.53414604034551805</v>
      </c>
      <c r="U1132" s="17">
        <v>0.54991416929856696</v>
      </c>
      <c r="V1132" s="17">
        <v>0.55750652327713102</v>
      </c>
      <c r="W1132" s="17">
        <v>0.58341120412048497</v>
      </c>
      <c r="X1132" s="17">
        <v>0.54192398383308105</v>
      </c>
      <c r="Y1132" s="17">
        <v>0.65534275925069796</v>
      </c>
      <c r="Z1132" s="17"/>
      <c r="AA1132" s="17">
        <v>0.60301756922050798</v>
      </c>
      <c r="AB1132" s="17">
        <v>0.56646937202504599</v>
      </c>
      <c r="AC1132" s="17"/>
      <c r="AD1132" s="17">
        <v>0.57408518398730901</v>
      </c>
      <c r="AE1132" s="17">
        <v>0.66509727330562196</v>
      </c>
      <c r="AF1132" s="17">
        <v>0.629754396344402</v>
      </c>
      <c r="AG1132" s="17"/>
      <c r="AH1132" s="17">
        <v>0.57392397474246504</v>
      </c>
      <c r="AI1132" s="17">
        <v>0.57911345850625995</v>
      </c>
      <c r="AJ1132" s="17"/>
      <c r="AK1132" s="17">
        <v>0.58061224732476002</v>
      </c>
      <c r="AL1132" s="17">
        <v>0.57780023876126196</v>
      </c>
      <c r="AM1132" s="17"/>
      <c r="AN1132" s="17">
        <v>0.57911715522298302</v>
      </c>
      <c r="AO1132" s="17">
        <v>0.48323223519063202</v>
      </c>
      <c r="AP1132" s="17"/>
      <c r="AQ1132" s="17">
        <v>0.62743820892007995</v>
      </c>
      <c r="AR1132" s="17">
        <v>0.56635013544763502</v>
      </c>
      <c r="AS1132" s="17"/>
      <c r="AT1132" s="17">
        <v>0.52361972247976596</v>
      </c>
      <c r="AU1132" s="17">
        <v>0.61941766209748095</v>
      </c>
      <c r="AV1132" s="17">
        <v>0.61152820906786298</v>
      </c>
      <c r="AW1132" s="17">
        <v>0.50542459590487698</v>
      </c>
      <c r="AX1132" s="17"/>
      <c r="AY1132" s="17">
        <v>0.60484919155426597</v>
      </c>
      <c r="AZ1132" s="17">
        <v>0.57583012420802504</v>
      </c>
      <c r="BA1132" s="17"/>
      <c r="BB1132" s="17">
        <v>0.54327841963885404</v>
      </c>
      <c r="BC1132" s="17">
        <v>0.58670601398937094</v>
      </c>
      <c r="BD1132" s="17"/>
      <c r="BE1132" s="17">
        <v>0.50792025292943699</v>
      </c>
      <c r="BF1132" s="17">
        <v>0.58431686984632802</v>
      </c>
      <c r="BG1132" s="17"/>
      <c r="BH1132" s="17">
        <v>0.61874673580579498</v>
      </c>
      <c r="BI1132" s="17">
        <v>0.57584111591861598</v>
      </c>
      <c r="BJ1132" s="17"/>
      <c r="BK1132" s="17">
        <v>0.488491972850085</v>
      </c>
      <c r="BL1132" s="17">
        <v>0.58471639184999902</v>
      </c>
      <c r="BM1132" s="17"/>
      <c r="BN1132" s="17">
        <v>0.39711338673121099</v>
      </c>
      <c r="BO1132" s="17">
        <v>0.58277927471141799</v>
      </c>
      <c r="BP1132" s="17"/>
      <c r="BQ1132" s="17">
        <v>0.59451553348149899</v>
      </c>
      <c r="BR1132" s="17">
        <v>0.57852918857066404</v>
      </c>
      <c r="BS1132" s="17"/>
      <c r="BT1132" s="17">
        <v>0.67470651749985799</v>
      </c>
      <c r="BU1132" s="17">
        <v>0.57132750561109602</v>
      </c>
      <c r="BV1132" s="17"/>
      <c r="BW1132" s="17">
        <v>0.60365345065481901</v>
      </c>
      <c r="BX1132" s="17">
        <v>0.566231323278934</v>
      </c>
      <c r="BY1132" s="17"/>
      <c r="BZ1132" s="17">
        <v>0.60365345065481901</v>
      </c>
      <c r="CA1132" s="17">
        <v>0.566231323278934</v>
      </c>
    </row>
    <row r="1133" spans="2:79" x14ac:dyDescent="0.25">
      <c r="B1133" t="s">
        <v>523</v>
      </c>
      <c r="C1133" s="17">
        <v>0.53623498340759901</v>
      </c>
      <c r="D1133" s="17">
        <v>0.50177903959373105</v>
      </c>
      <c r="E1133" s="17">
        <v>0.62248201250193502</v>
      </c>
      <c r="F1133" s="17">
        <v>0.55837654236560996</v>
      </c>
      <c r="G1133" s="17">
        <v>0.48008354502185502</v>
      </c>
      <c r="H1133" s="17">
        <v>0.50033819403500202</v>
      </c>
      <c r="I1133" s="17">
        <v>0.58098547898643405</v>
      </c>
      <c r="J1133" s="17">
        <v>0.52301795678026797</v>
      </c>
      <c r="K1133" s="17">
        <v>0.52504977733388003</v>
      </c>
      <c r="L1133" s="17">
        <v>0.47614252335148899</v>
      </c>
      <c r="M1133" s="17"/>
      <c r="N1133" s="17">
        <v>0.53531755581889495</v>
      </c>
      <c r="O1133" s="17">
        <v>0.55196204754938605</v>
      </c>
      <c r="P1133" s="17">
        <v>0.53248624413582601</v>
      </c>
      <c r="Q1133" s="17">
        <v>0.50798471343455498</v>
      </c>
      <c r="R1133" s="17"/>
      <c r="S1133" s="17">
        <v>0.53177875057777202</v>
      </c>
      <c r="T1133" s="17">
        <v>0.51437765921755696</v>
      </c>
      <c r="U1133" s="17">
        <v>0.569999129321209</v>
      </c>
      <c r="V1133" s="17">
        <v>0.52945972674586095</v>
      </c>
      <c r="W1133" s="17">
        <v>0.56625732842764298</v>
      </c>
      <c r="X1133" s="17">
        <v>0.55948864191101599</v>
      </c>
      <c r="Y1133" s="17">
        <v>0.57924434603998198</v>
      </c>
      <c r="Z1133" s="17"/>
      <c r="AA1133" s="17">
        <v>0.57556361007691204</v>
      </c>
      <c r="AB1133" s="17">
        <v>0.51589433540743501</v>
      </c>
      <c r="AC1133" s="17"/>
      <c r="AD1133" s="17">
        <v>0.53040676088041805</v>
      </c>
      <c r="AE1133" s="17">
        <v>0.60553046096108598</v>
      </c>
      <c r="AF1133" s="17">
        <v>0.61526895499942202</v>
      </c>
      <c r="AG1133" s="17"/>
      <c r="AH1133" s="17">
        <v>0.55350907430662899</v>
      </c>
      <c r="AI1133" s="17">
        <v>0.53559577645753398</v>
      </c>
      <c r="AJ1133" s="17"/>
      <c r="AK1133" s="17">
        <v>0.539825877554718</v>
      </c>
      <c r="AL1133" s="17">
        <v>0.53382954605513799</v>
      </c>
      <c r="AM1133" s="17"/>
      <c r="AN1133" s="17">
        <v>0.53629074088728801</v>
      </c>
      <c r="AO1133" s="17">
        <v>0.50798471343455498</v>
      </c>
      <c r="AP1133" s="17"/>
      <c r="AQ1133" s="17">
        <v>0.58287713732707702</v>
      </c>
      <c r="AR1133" s="17">
        <v>0.52414113418420505</v>
      </c>
      <c r="AS1133" s="17"/>
      <c r="AT1133" s="17">
        <v>0.47457298735479198</v>
      </c>
      <c r="AU1133" s="17">
        <v>0.56854335444142501</v>
      </c>
      <c r="AV1133" s="17">
        <v>0.59025381712376801</v>
      </c>
      <c r="AW1133" s="17">
        <v>0.55832127754062999</v>
      </c>
      <c r="AX1133" s="17"/>
      <c r="AY1133" s="17">
        <v>0.58339324010289695</v>
      </c>
      <c r="AZ1133" s="17">
        <v>0.53059846724696902</v>
      </c>
      <c r="BA1133" s="17"/>
      <c r="BB1133" s="17">
        <v>0.50086627676137396</v>
      </c>
      <c r="BC1133" s="17">
        <v>0.54395087307373402</v>
      </c>
      <c r="BD1133" s="17"/>
      <c r="BE1133" s="17">
        <v>0.57356361982992399</v>
      </c>
      <c r="BF1133" s="17">
        <v>0.53340222334763898</v>
      </c>
      <c r="BG1133" s="17"/>
      <c r="BH1133" s="17">
        <v>0.44594760781818299</v>
      </c>
      <c r="BI1133" s="17">
        <v>0.54323505302602504</v>
      </c>
      <c r="BJ1133" s="17"/>
      <c r="BK1133" s="17">
        <v>0.55226090942170902</v>
      </c>
      <c r="BL1133" s="17">
        <v>0.53520929083213298</v>
      </c>
      <c r="BM1133" s="17"/>
      <c r="BN1133" s="17">
        <v>0.46839281504744401</v>
      </c>
      <c r="BO1133" s="17">
        <v>0.53767193839383398</v>
      </c>
      <c r="BP1133" s="17"/>
      <c r="BQ1133" s="17">
        <v>0.68933591320591003</v>
      </c>
      <c r="BR1133" s="17">
        <v>0.53231503041764805</v>
      </c>
      <c r="BS1133" s="17"/>
      <c r="BT1133" s="17">
        <v>0.53696443896722201</v>
      </c>
      <c r="BU1133" s="17">
        <v>0.53617709523341095</v>
      </c>
      <c r="BV1133" s="17"/>
      <c r="BW1133" s="17">
        <v>0.575973810860125</v>
      </c>
      <c r="BX1133" s="17">
        <v>0.515828160271536</v>
      </c>
      <c r="BY1133" s="17"/>
      <c r="BZ1133" s="17">
        <v>0.575973810860125</v>
      </c>
      <c r="CA1133" s="17">
        <v>0.515828160271536</v>
      </c>
    </row>
    <row r="1134" spans="2:79" x14ac:dyDescent="0.25">
      <c r="B1134" t="s">
        <v>524</v>
      </c>
      <c r="C1134" s="17">
        <v>0.47269109359311001</v>
      </c>
      <c r="D1134" s="17">
        <v>0.51222494069403501</v>
      </c>
      <c r="E1134" s="17">
        <v>0.46980442289694802</v>
      </c>
      <c r="F1134" s="17">
        <v>0.42537980897273198</v>
      </c>
      <c r="G1134" s="17">
        <v>0.54575674195566304</v>
      </c>
      <c r="H1134" s="17">
        <v>0.50724286179214695</v>
      </c>
      <c r="I1134" s="17">
        <v>0.51510227854184898</v>
      </c>
      <c r="J1134" s="17">
        <v>0.37540312336576898</v>
      </c>
      <c r="K1134" s="17">
        <v>0.24621548118034101</v>
      </c>
      <c r="L1134" s="17">
        <v>0.37323688838494401</v>
      </c>
      <c r="M1134" s="17"/>
      <c r="N1134" s="17">
        <v>0.47373661605859202</v>
      </c>
      <c r="O1134" s="17">
        <v>0.46329036303059101</v>
      </c>
      <c r="P1134" s="17">
        <v>0.435138914900284</v>
      </c>
      <c r="Q1134" s="17">
        <v>0.451399324356764</v>
      </c>
      <c r="R1134" s="17"/>
      <c r="S1134" s="17">
        <v>0.48406656801277598</v>
      </c>
      <c r="T1134" s="17">
        <v>0.43711177432965997</v>
      </c>
      <c r="U1134" s="17">
        <v>0.54451664354983897</v>
      </c>
      <c r="V1134" s="17">
        <v>0.48550023793663899</v>
      </c>
      <c r="W1134" s="17">
        <v>0.425947015947029</v>
      </c>
      <c r="X1134" s="17">
        <v>0.49265371873827701</v>
      </c>
      <c r="Y1134" s="17">
        <v>0.48046858230768702</v>
      </c>
      <c r="Z1134" s="17"/>
      <c r="AA1134" s="17">
        <v>0.51984451822074895</v>
      </c>
      <c r="AB1134" s="17">
        <v>0.44830348350904298</v>
      </c>
      <c r="AC1134" s="17"/>
      <c r="AD1134" s="17">
        <v>0.53330845832278095</v>
      </c>
      <c r="AE1134" s="17">
        <v>0.59903029290091203</v>
      </c>
      <c r="AF1134" s="17">
        <v>0.49858350158673098</v>
      </c>
      <c r="AG1134" s="17"/>
      <c r="AH1134" s="17">
        <v>0.63266042995980498</v>
      </c>
      <c r="AI1134" s="17">
        <v>0.46677162077103501</v>
      </c>
      <c r="AJ1134" s="17"/>
      <c r="AK1134" s="17">
        <v>0.47406195586542599</v>
      </c>
      <c r="AL1134" s="17">
        <v>0.47177279213954199</v>
      </c>
      <c r="AM1134" s="17"/>
      <c r="AN1134" s="17">
        <v>0.47273311709914601</v>
      </c>
      <c r="AO1134" s="17">
        <v>0.451399324356764</v>
      </c>
      <c r="AP1134" s="17"/>
      <c r="AQ1134" s="17">
        <v>0.54732380314572104</v>
      </c>
      <c r="AR1134" s="17">
        <v>0.45333957011885501</v>
      </c>
      <c r="AS1134" s="17"/>
      <c r="AT1134" s="17">
        <v>0.40994461523723702</v>
      </c>
      <c r="AU1134" s="17">
        <v>0.48977018276860401</v>
      </c>
      <c r="AV1134" s="17">
        <v>0.55270919508766003</v>
      </c>
      <c r="AW1134" s="17">
        <v>0.53642105147040497</v>
      </c>
      <c r="AX1134" s="17"/>
      <c r="AY1134" s="17">
        <v>0.51250100757877604</v>
      </c>
      <c r="AZ1134" s="17">
        <v>0.46793287649057103</v>
      </c>
      <c r="BA1134" s="17"/>
      <c r="BB1134" s="17">
        <v>0.41159452705688598</v>
      </c>
      <c r="BC1134" s="17">
        <v>0.48601366097642801</v>
      </c>
      <c r="BD1134" s="17"/>
      <c r="BE1134" s="17">
        <v>0.52521173112346997</v>
      </c>
      <c r="BF1134" s="17">
        <v>0.46870545740119601</v>
      </c>
      <c r="BG1134" s="17"/>
      <c r="BH1134" s="17">
        <v>0.45166382212912398</v>
      </c>
      <c r="BI1134" s="17">
        <v>0.474321358767754</v>
      </c>
      <c r="BJ1134" s="17"/>
      <c r="BK1134" s="17">
        <v>0.39303471095179898</v>
      </c>
      <c r="BL1134" s="17">
        <v>0.47778926765130098</v>
      </c>
      <c r="BM1134" s="17"/>
      <c r="BN1134" s="17">
        <v>0.39878210402610498</v>
      </c>
      <c r="BO1134" s="17">
        <v>0.4742565490267</v>
      </c>
      <c r="BP1134" s="17"/>
      <c r="BQ1134" s="17">
        <v>0.46347769994807902</v>
      </c>
      <c r="BR1134" s="17">
        <v>0.47292699072328398</v>
      </c>
      <c r="BS1134" s="17"/>
      <c r="BT1134" s="17">
        <v>0.53141921722282204</v>
      </c>
      <c r="BU1134" s="17">
        <v>0.468030543946792</v>
      </c>
      <c r="BV1134" s="17"/>
      <c r="BW1134" s="17">
        <v>0.52019241258650495</v>
      </c>
      <c r="BX1134" s="17">
        <v>0.44829804836332898</v>
      </c>
      <c r="BY1134" s="17"/>
      <c r="BZ1134" s="17">
        <v>0.52019241258650495</v>
      </c>
      <c r="CA1134" s="17">
        <v>0.44829804836332898</v>
      </c>
    </row>
    <row r="1135" spans="2:79" x14ac:dyDescent="0.25">
      <c r="B1135" t="s">
        <v>525</v>
      </c>
      <c r="C1135" s="17">
        <v>0.40821871163023099</v>
      </c>
      <c r="D1135" s="17">
        <v>0.419111360985499</v>
      </c>
      <c r="E1135" s="17">
        <v>0.32363241508862001</v>
      </c>
      <c r="F1135" s="17">
        <v>0.35601547150650098</v>
      </c>
      <c r="G1135" s="17">
        <v>0.43131221503468298</v>
      </c>
      <c r="H1135" s="17">
        <v>0.42658504439133099</v>
      </c>
      <c r="I1135" s="17">
        <v>0.45575710159333199</v>
      </c>
      <c r="J1135" s="17">
        <v>0.447553327062857</v>
      </c>
      <c r="K1135" s="17">
        <v>0.35519442445977001</v>
      </c>
      <c r="L1135" s="17">
        <v>0.51461498961734997</v>
      </c>
      <c r="M1135" s="17"/>
      <c r="N1135" s="17">
        <v>0.41305320496349601</v>
      </c>
      <c r="O1135" s="17">
        <v>0.352889905337192</v>
      </c>
      <c r="P1135" s="17">
        <v>0.30533157575429398</v>
      </c>
      <c r="Q1135" s="17">
        <v>0.32235210165557598</v>
      </c>
      <c r="R1135" s="17"/>
      <c r="S1135" s="17">
        <v>0.428077169070887</v>
      </c>
      <c r="T1135" s="17">
        <v>0.44960601939724698</v>
      </c>
      <c r="U1135" s="17">
        <v>0.355425026485088</v>
      </c>
      <c r="V1135" s="17">
        <v>0.40483433732627</v>
      </c>
      <c r="W1135" s="17">
        <v>0.38274402147210801</v>
      </c>
      <c r="X1135" s="17">
        <v>0.37874801156645299</v>
      </c>
      <c r="Y1135" s="17">
        <v>0.41298085077241597</v>
      </c>
      <c r="Z1135" s="17"/>
      <c r="AA1135" s="17">
        <v>0.47798871829699202</v>
      </c>
      <c r="AB1135" s="17">
        <v>0.37213387300847001</v>
      </c>
      <c r="AC1135" s="17"/>
      <c r="AD1135" s="17">
        <v>0.402600552332541</v>
      </c>
      <c r="AE1135" s="17">
        <v>0.50512255645918902</v>
      </c>
      <c r="AF1135" s="17">
        <v>0.51915798050357198</v>
      </c>
      <c r="AG1135" s="17"/>
      <c r="AH1135" s="17">
        <v>0.43177945094230602</v>
      </c>
      <c r="AI1135" s="17">
        <v>0.40734687481954301</v>
      </c>
      <c r="AJ1135" s="17"/>
      <c r="AK1135" s="17">
        <v>0.46392006604483699</v>
      </c>
      <c r="AL1135" s="17">
        <v>0.370905966391266</v>
      </c>
      <c r="AM1135" s="17"/>
      <c r="AN1135" s="17">
        <v>0.40838818632078</v>
      </c>
      <c r="AO1135" s="17">
        <v>0.32235210165557598</v>
      </c>
      <c r="AP1135" s="17"/>
      <c r="AQ1135" s="17">
        <v>0.48775511034609398</v>
      </c>
      <c r="AR1135" s="17">
        <v>0.38759571005311799</v>
      </c>
      <c r="AS1135" s="17"/>
      <c r="AT1135" s="17">
        <v>0.32333692242092898</v>
      </c>
      <c r="AU1135" s="17">
        <v>0.43847129038534899</v>
      </c>
      <c r="AV1135" s="17">
        <v>0.51230301193623995</v>
      </c>
      <c r="AW1135" s="17">
        <v>0.42517308156800299</v>
      </c>
      <c r="AX1135" s="17"/>
      <c r="AY1135" s="17">
        <v>0.41379315433765002</v>
      </c>
      <c r="AZ1135" s="17">
        <v>0.407552435168616</v>
      </c>
      <c r="BA1135" s="17"/>
      <c r="BB1135" s="17">
        <v>0.461130686712729</v>
      </c>
      <c r="BC1135" s="17">
        <v>0.39667844136315</v>
      </c>
      <c r="BD1135" s="17"/>
      <c r="BE1135" s="17">
        <v>0.38317189821841002</v>
      </c>
      <c r="BF1135" s="17">
        <v>0.410119440386019</v>
      </c>
      <c r="BG1135" s="17"/>
      <c r="BH1135" s="17">
        <v>0.39538076242035097</v>
      </c>
      <c r="BI1135" s="17">
        <v>0.40921405054268001</v>
      </c>
      <c r="BJ1135" s="17"/>
      <c r="BK1135" s="17">
        <v>0.342988803614661</v>
      </c>
      <c r="BL1135" s="17">
        <v>0.41239356132633997</v>
      </c>
      <c r="BM1135" s="17"/>
      <c r="BN1135" s="17">
        <v>0.39761834809741098</v>
      </c>
      <c r="BO1135" s="17">
        <v>0.40844323637056001</v>
      </c>
      <c r="BP1135" s="17"/>
      <c r="BQ1135" s="17">
        <v>0.45747501328108903</v>
      </c>
      <c r="BR1135" s="17">
        <v>0.40695756718659798</v>
      </c>
      <c r="BS1135" s="17"/>
      <c r="BT1135" s="17">
        <v>0.58822871632072005</v>
      </c>
      <c r="BU1135" s="17">
        <v>0.39393346783488098</v>
      </c>
      <c r="BV1135" s="17"/>
      <c r="BW1135" s="17">
        <v>0.478700072118878</v>
      </c>
      <c r="BX1135" s="17">
        <v>0.372024874265523</v>
      </c>
      <c r="BY1135" s="17"/>
      <c r="BZ1135" s="17">
        <v>0.478700072118878</v>
      </c>
      <c r="CA1135" s="17">
        <v>0.372024874265523</v>
      </c>
    </row>
    <row r="1136" spans="2:79" x14ac:dyDescent="0.25">
      <c r="B1136" t="s">
        <v>526</v>
      </c>
      <c r="C1136" s="17">
        <v>0.365566892341536</v>
      </c>
      <c r="D1136" s="17">
        <v>0.40565392652961302</v>
      </c>
      <c r="E1136" s="17">
        <v>0.26209070912282301</v>
      </c>
      <c r="F1136" s="17">
        <v>0.34867040519082299</v>
      </c>
      <c r="G1136" s="17">
        <v>0.33147462613496098</v>
      </c>
      <c r="H1136" s="17">
        <v>0.39062936826322298</v>
      </c>
      <c r="I1136" s="17">
        <v>0.418857374186001</v>
      </c>
      <c r="J1136" s="17">
        <v>0.35601372419982902</v>
      </c>
      <c r="K1136" s="17">
        <v>0.28175792107012299</v>
      </c>
      <c r="L1136" s="17">
        <v>0.58146337086458699</v>
      </c>
      <c r="M1136" s="17"/>
      <c r="N1136" s="17">
        <v>0.37178956478825298</v>
      </c>
      <c r="O1136" s="17">
        <v>0.28755309945019902</v>
      </c>
      <c r="P1136" s="17">
        <v>0.26828682315952701</v>
      </c>
      <c r="Q1136" s="17">
        <v>0.28889468415036101</v>
      </c>
      <c r="R1136" s="17"/>
      <c r="S1136" s="17">
        <v>0.37352997644052199</v>
      </c>
      <c r="T1136" s="17">
        <v>0.39304776403535002</v>
      </c>
      <c r="U1136" s="17">
        <v>0.33263905138218403</v>
      </c>
      <c r="V1136" s="17">
        <v>0.343054483324856</v>
      </c>
      <c r="W1136" s="17">
        <v>0.36154642732261799</v>
      </c>
      <c r="X1136" s="17">
        <v>0.34468194214263598</v>
      </c>
      <c r="Y1136" s="17">
        <v>0.42904689238857502</v>
      </c>
      <c r="Z1136" s="17"/>
      <c r="AA1136" s="17">
        <v>0.46103547566826097</v>
      </c>
      <c r="AB1136" s="17">
        <v>0.31619082678879701</v>
      </c>
      <c r="AC1136" s="17"/>
      <c r="AD1136" s="17">
        <v>0.39336421784409897</v>
      </c>
      <c r="AE1136" s="17">
        <v>0.47795711536602697</v>
      </c>
      <c r="AF1136" s="17">
        <v>0.49879275040503701</v>
      </c>
      <c r="AG1136" s="17"/>
      <c r="AH1136" s="17">
        <v>0.46002344219629998</v>
      </c>
      <c r="AI1136" s="17">
        <v>0.36207164136136999</v>
      </c>
      <c r="AJ1136" s="17"/>
      <c r="AK1136" s="17">
        <v>0.42737019050960401</v>
      </c>
      <c r="AL1136" s="17">
        <v>0.32416662939086999</v>
      </c>
      <c r="AM1136" s="17"/>
      <c r="AN1136" s="17">
        <v>0.365718220066722</v>
      </c>
      <c r="AO1136" s="17">
        <v>0.28889468415036101</v>
      </c>
      <c r="AP1136" s="17"/>
      <c r="AQ1136" s="17">
        <v>0.43119748928558599</v>
      </c>
      <c r="AR1136" s="17">
        <v>0.34854952763636099</v>
      </c>
      <c r="AS1136" s="17"/>
      <c r="AT1136" s="17">
        <v>0.28606838870148499</v>
      </c>
      <c r="AU1136" s="17">
        <v>0.38745037702838098</v>
      </c>
      <c r="AV1136" s="17">
        <v>0.47009384318430197</v>
      </c>
      <c r="AW1136" s="17">
        <v>0.43625644471968</v>
      </c>
      <c r="AX1136" s="17"/>
      <c r="AY1136" s="17">
        <v>0.37677004427522098</v>
      </c>
      <c r="AZ1136" s="17">
        <v>0.36422785329833701</v>
      </c>
      <c r="BA1136" s="17"/>
      <c r="BB1136" s="17">
        <v>0.42499342032917697</v>
      </c>
      <c r="BC1136" s="17">
        <v>0.35261941543838299</v>
      </c>
      <c r="BD1136" s="17"/>
      <c r="BE1136" s="17">
        <v>0.26745587058523501</v>
      </c>
      <c r="BF1136" s="17">
        <v>0.37301224825351498</v>
      </c>
      <c r="BG1136" s="17"/>
      <c r="BH1136" s="17">
        <v>0.36767254527964299</v>
      </c>
      <c r="BI1136" s="17">
        <v>0.36540363898454398</v>
      </c>
      <c r="BJ1136" s="17"/>
      <c r="BK1136" s="17">
        <v>0.36326080718505099</v>
      </c>
      <c r="BL1136" s="17">
        <v>0.36571448658484601</v>
      </c>
      <c r="BM1136" s="17"/>
      <c r="BN1136" s="17">
        <v>0.410738084368026</v>
      </c>
      <c r="BO1136" s="17">
        <v>0.36461012796938203</v>
      </c>
      <c r="BP1136" s="17"/>
      <c r="BQ1136" s="17">
        <v>0.41913804561217199</v>
      </c>
      <c r="BR1136" s="17">
        <v>0.36419527165500598</v>
      </c>
      <c r="BS1136" s="17"/>
      <c r="BT1136" s="17">
        <v>0.60218437171262196</v>
      </c>
      <c r="BU1136" s="17">
        <v>0.34678938947513099</v>
      </c>
      <c r="BV1136" s="17"/>
      <c r="BW1136" s="17">
        <v>0.46180705682733397</v>
      </c>
      <c r="BX1136" s="17">
        <v>0.31614530289998599</v>
      </c>
      <c r="BY1136" s="17"/>
      <c r="BZ1136" s="17">
        <v>0.46180705682733397</v>
      </c>
      <c r="CA1136" s="17">
        <v>0.31614530289998599</v>
      </c>
    </row>
    <row r="1137" spans="2:79" x14ac:dyDescent="0.25">
      <c r="B1137" t="s">
        <v>527</v>
      </c>
      <c r="C1137" s="17">
        <v>0.32942387744304402</v>
      </c>
      <c r="D1137" s="17">
        <v>0.40498554972734302</v>
      </c>
      <c r="E1137" s="17">
        <v>0.29877729864838298</v>
      </c>
      <c r="F1137" s="17">
        <v>0.31123497130023697</v>
      </c>
      <c r="G1137" s="17">
        <v>0.26610858495732098</v>
      </c>
      <c r="H1137" s="17">
        <v>0.38389822565902998</v>
      </c>
      <c r="I1137" s="17">
        <v>0.33753211838901698</v>
      </c>
      <c r="J1137" s="17">
        <v>0.25000239011000802</v>
      </c>
      <c r="K1137" s="17">
        <v>0.34250113175775698</v>
      </c>
      <c r="L1137" s="17">
        <v>0.364527138117962</v>
      </c>
      <c r="M1137" s="17"/>
      <c r="N1137" s="17">
        <v>0.33468811258340397</v>
      </c>
      <c r="O1137" s="17">
        <v>0.25154374240335398</v>
      </c>
      <c r="P1137" s="17">
        <v>0.31138270393448703</v>
      </c>
      <c r="Q1137" s="17">
        <v>0.30985755088683797</v>
      </c>
      <c r="R1137" s="17"/>
      <c r="S1137" s="17">
        <v>0.34012006213512602</v>
      </c>
      <c r="T1137" s="17">
        <v>0.37776702206645102</v>
      </c>
      <c r="U1137" s="17">
        <v>0.306943317634915</v>
      </c>
      <c r="V1137" s="17">
        <v>0.30336293812255899</v>
      </c>
      <c r="W1137" s="17">
        <v>0.32037405548918202</v>
      </c>
      <c r="X1137" s="17">
        <v>0.377004213500992</v>
      </c>
      <c r="Y1137" s="17">
        <v>0.358567991666775</v>
      </c>
      <c r="Z1137" s="17"/>
      <c r="AA1137" s="17">
        <v>0.39763695933912901</v>
      </c>
      <c r="AB1137" s="17">
        <v>0.29414427565269702</v>
      </c>
      <c r="AC1137" s="17"/>
      <c r="AD1137" s="17">
        <v>0.36601403433558699</v>
      </c>
      <c r="AE1137" s="17">
        <v>0.359476482079504</v>
      </c>
      <c r="AF1137" s="17">
        <v>0.42613978267325198</v>
      </c>
      <c r="AG1137" s="17"/>
      <c r="AH1137" s="17">
        <v>0.41081072962251203</v>
      </c>
      <c r="AI1137" s="17">
        <v>0.32641225490029502</v>
      </c>
      <c r="AJ1137" s="17"/>
      <c r="AK1137" s="17">
        <v>0.37232182989206197</v>
      </c>
      <c r="AL1137" s="17">
        <v>0.300687765227725</v>
      </c>
      <c r="AM1137" s="17"/>
      <c r="AN1137" s="17">
        <v>0.32946249544763601</v>
      </c>
      <c r="AO1137" s="17">
        <v>0.30985755088683797</v>
      </c>
      <c r="AP1137" s="17"/>
      <c r="AQ1137" s="17">
        <v>0.38951193235256398</v>
      </c>
      <c r="AR1137" s="17">
        <v>0.313843639072036</v>
      </c>
      <c r="AS1137" s="17"/>
      <c r="AT1137" s="17">
        <v>0.22047550673053101</v>
      </c>
      <c r="AU1137" s="17">
        <v>0.364658247047701</v>
      </c>
      <c r="AV1137" s="17">
        <v>0.44684445632382003</v>
      </c>
      <c r="AW1137" s="17">
        <v>0.55654002155457605</v>
      </c>
      <c r="AX1137" s="17"/>
      <c r="AY1137" s="17">
        <v>0.39918153611809098</v>
      </c>
      <c r="AZ1137" s="17">
        <v>0.32108620344906902</v>
      </c>
      <c r="BA1137" s="17"/>
      <c r="BB1137" s="17">
        <v>0.37060471057216998</v>
      </c>
      <c r="BC1137" s="17">
        <v>0.32043942658803498</v>
      </c>
      <c r="BD1137" s="17"/>
      <c r="BE1137" s="17">
        <v>0.27837109760107998</v>
      </c>
      <c r="BF1137" s="17">
        <v>0.33329812224668598</v>
      </c>
      <c r="BG1137" s="17"/>
      <c r="BH1137" s="17">
        <v>0.29511305886266997</v>
      </c>
      <c r="BI1137" s="17">
        <v>0.33208402917699298</v>
      </c>
      <c r="BJ1137" s="17"/>
      <c r="BK1137" s="17">
        <v>0.35800972157373101</v>
      </c>
      <c r="BL1137" s="17">
        <v>0.327594324001799</v>
      </c>
      <c r="BM1137" s="17"/>
      <c r="BN1137" s="17">
        <v>0.40706589676516303</v>
      </c>
      <c r="BO1137" s="17">
        <v>0.32777935325546198</v>
      </c>
      <c r="BP1137" s="17"/>
      <c r="BQ1137" s="17">
        <v>0.52497338928256199</v>
      </c>
      <c r="BR1137" s="17">
        <v>0.32441708294069499</v>
      </c>
      <c r="BS1137" s="17"/>
      <c r="BT1137" s="17">
        <v>0.42887218204979799</v>
      </c>
      <c r="BU1137" s="17">
        <v>0.32153185344813101</v>
      </c>
      <c r="BV1137" s="17"/>
      <c r="BW1137" s="17">
        <v>0.39802059931771999</v>
      </c>
      <c r="BX1137" s="17">
        <v>0.29419784636091101</v>
      </c>
      <c r="BY1137" s="17"/>
      <c r="BZ1137" s="17">
        <v>0.39802059931771999</v>
      </c>
      <c r="CA1137" s="17">
        <v>0.29419784636091101</v>
      </c>
    </row>
    <row r="1138" spans="2:79" x14ac:dyDescent="0.25">
      <c r="B1138" t="s">
        <v>528</v>
      </c>
      <c r="C1138" s="17">
        <v>0.24877068582617001</v>
      </c>
      <c r="D1138" s="17">
        <v>0.167717863659369</v>
      </c>
      <c r="E1138" s="17">
        <v>0.25154975029607801</v>
      </c>
      <c r="F1138" s="17">
        <v>0.39561451554476101</v>
      </c>
      <c r="G1138" s="17">
        <v>0.114135725562572</v>
      </c>
      <c r="H1138" s="17">
        <v>0.37052282938047698</v>
      </c>
      <c r="I1138" s="17">
        <v>0.29999799515433501</v>
      </c>
      <c r="J1138" s="17">
        <v>0.111938975701562</v>
      </c>
      <c r="K1138" s="17">
        <v>0.23275142361661399</v>
      </c>
      <c r="L1138" s="17">
        <v>0.13093950241117799</v>
      </c>
      <c r="M1138" s="17"/>
      <c r="N1138" s="17">
        <v>0.239428912162094</v>
      </c>
      <c r="O1138" s="17">
        <v>0.36530360291139002</v>
      </c>
      <c r="P1138" s="17">
        <v>0.38186545851548997</v>
      </c>
      <c r="Q1138" s="17">
        <v>0.44550337649824501</v>
      </c>
      <c r="R1138" s="17"/>
      <c r="S1138" s="17">
        <v>0.24091394731131299</v>
      </c>
      <c r="T1138" s="17">
        <v>0.29431758273935599</v>
      </c>
      <c r="U1138" s="17">
        <v>0.34843228041385899</v>
      </c>
      <c r="V1138" s="17">
        <v>0.22157324207270901</v>
      </c>
      <c r="W1138" s="17">
        <v>0.26302563823953101</v>
      </c>
      <c r="X1138" s="17">
        <v>0.25239452514983302</v>
      </c>
      <c r="Y1138" s="17">
        <v>0.313705565549734</v>
      </c>
      <c r="Z1138" s="17"/>
      <c r="AA1138" s="17">
        <v>0.33337911247780599</v>
      </c>
      <c r="AB1138" s="17">
        <v>0.205011460800613</v>
      </c>
      <c r="AC1138" s="17"/>
      <c r="AD1138" s="17">
        <v>0.41029209082731899</v>
      </c>
      <c r="AE1138" s="17">
        <v>0.38369641359158901</v>
      </c>
      <c r="AF1138" s="17">
        <v>0.28612217311032301</v>
      </c>
      <c r="AG1138" s="17"/>
      <c r="AH1138" s="17">
        <v>0.40418269201455298</v>
      </c>
      <c r="AI1138" s="17">
        <v>0.24301985152410399</v>
      </c>
      <c r="AJ1138" s="17"/>
      <c r="AK1138" s="17">
        <v>0.23579402835601901</v>
      </c>
      <c r="AL1138" s="17">
        <v>0.25746337776024802</v>
      </c>
      <c r="AM1138" s="17"/>
      <c r="AN1138" s="17">
        <v>0.248382395058869</v>
      </c>
      <c r="AO1138" s="17">
        <v>0.44550337649824501</v>
      </c>
      <c r="AP1138" s="17"/>
      <c r="AQ1138" s="17">
        <v>0.34064623107464498</v>
      </c>
      <c r="AR1138" s="17">
        <v>0.22494826558652301</v>
      </c>
      <c r="AS1138" s="17"/>
      <c r="AT1138" s="17">
        <v>0.16713653293085201</v>
      </c>
      <c r="AU1138" s="17">
        <v>0.244716206463863</v>
      </c>
      <c r="AV1138" s="17">
        <v>0.39434118337291102</v>
      </c>
      <c r="AW1138" s="17">
        <v>0.48467455372283502</v>
      </c>
      <c r="AX1138" s="17"/>
      <c r="AY1138" s="17">
        <v>0.35031687280616702</v>
      </c>
      <c r="AZ1138" s="17">
        <v>0.23663353818601601</v>
      </c>
      <c r="BA1138" s="17"/>
      <c r="BB1138" s="17">
        <v>0.29697989207660802</v>
      </c>
      <c r="BC1138" s="17">
        <v>0.238266535516126</v>
      </c>
      <c r="BD1138" s="17"/>
      <c r="BE1138" s="17">
        <v>0.34937700978278402</v>
      </c>
      <c r="BF1138" s="17">
        <v>0.24113596879393401</v>
      </c>
      <c r="BG1138" s="17"/>
      <c r="BH1138" s="17">
        <v>0.22737301928933701</v>
      </c>
      <c r="BI1138" s="17">
        <v>0.25042966809752198</v>
      </c>
      <c r="BJ1138" s="17"/>
      <c r="BK1138" s="17">
        <v>0.27037944154052601</v>
      </c>
      <c r="BL1138" s="17">
        <v>0.24738768054574201</v>
      </c>
      <c r="BM1138" s="17"/>
      <c r="BN1138" s="17">
        <v>0.374749658028599</v>
      </c>
      <c r="BO1138" s="17">
        <v>0.246102343751577</v>
      </c>
      <c r="BP1138" s="17"/>
      <c r="BQ1138" s="17">
        <v>0.42941699020815199</v>
      </c>
      <c r="BR1138" s="17">
        <v>0.244145468840757</v>
      </c>
      <c r="BS1138" s="17"/>
      <c r="BT1138" s="17">
        <v>0.237670415611688</v>
      </c>
      <c r="BU1138" s="17">
        <v>0.249651581676825</v>
      </c>
      <c r="BV1138" s="17"/>
      <c r="BW1138" s="17">
        <v>0.33277126943724</v>
      </c>
      <c r="BX1138" s="17">
        <v>0.20563440921798301</v>
      </c>
      <c r="BY1138" s="17"/>
      <c r="BZ1138" s="17">
        <v>0.33277126943724</v>
      </c>
      <c r="CA1138" s="17">
        <v>0.20563440921798301</v>
      </c>
    </row>
    <row r="1139" spans="2:79" x14ac:dyDescent="0.25">
      <c r="B1139" t="s">
        <v>529</v>
      </c>
      <c r="C1139" s="17">
        <v>0.14763282659878799</v>
      </c>
      <c r="D1139" s="17">
        <v>0.18171233884611801</v>
      </c>
      <c r="E1139" s="17">
        <v>0.152772970356187</v>
      </c>
      <c r="F1139" s="17">
        <v>0.160734503492312</v>
      </c>
      <c r="G1139" s="17">
        <v>0.12662571411576101</v>
      </c>
      <c r="H1139" s="17">
        <v>0.13558905937051699</v>
      </c>
      <c r="I1139" s="17">
        <v>0.17146964587533001</v>
      </c>
      <c r="J1139" s="17">
        <v>0.11141243780575701</v>
      </c>
      <c r="K1139" s="17">
        <v>8.3760564015121206E-2</v>
      </c>
      <c r="L1139" s="17">
        <v>0.120334145508091</v>
      </c>
      <c r="M1139" s="17"/>
      <c r="N1139" s="17">
        <v>0.141861823851926</v>
      </c>
      <c r="O1139" s="17">
        <v>0.21687469460497499</v>
      </c>
      <c r="P1139" s="17">
        <v>0.24473362952397901</v>
      </c>
      <c r="Q1139" s="17">
        <v>0.27954245269223599</v>
      </c>
      <c r="R1139" s="17"/>
      <c r="S1139" s="17">
        <v>0.16678300479304101</v>
      </c>
      <c r="T1139" s="17">
        <v>0.17422271043212401</v>
      </c>
      <c r="U1139" s="17">
        <v>0.15849220783686399</v>
      </c>
      <c r="V1139" s="17">
        <v>0.124861208395842</v>
      </c>
      <c r="W1139" s="17">
        <v>0.138890644087764</v>
      </c>
      <c r="X1139" s="17">
        <v>0.14832305796519801</v>
      </c>
      <c r="Y1139" s="17">
        <v>0.17909896260665001</v>
      </c>
      <c r="Z1139" s="17"/>
      <c r="AA1139" s="17">
        <v>0.208843272201059</v>
      </c>
      <c r="AB1139" s="17">
        <v>0.115974967340244</v>
      </c>
      <c r="AC1139" s="17"/>
      <c r="AD1139" s="17">
        <v>0.225168664333673</v>
      </c>
      <c r="AE1139" s="17">
        <v>0.302520818615305</v>
      </c>
      <c r="AF1139" s="17">
        <v>0.17807715014620801</v>
      </c>
      <c r="AG1139" s="17"/>
      <c r="AH1139" s="17">
        <v>0.30392026285298201</v>
      </c>
      <c r="AI1139" s="17">
        <v>0.14184959806042799</v>
      </c>
      <c r="AJ1139" s="17"/>
      <c r="AK1139" s="17">
        <v>0.14714685673672701</v>
      </c>
      <c r="AL1139" s="17">
        <v>0.14795836391915501</v>
      </c>
      <c r="AM1139" s="17"/>
      <c r="AN1139" s="17">
        <v>0.14737247693470801</v>
      </c>
      <c r="AO1139" s="17">
        <v>0.27954245269223599</v>
      </c>
      <c r="AP1139" s="17"/>
      <c r="AQ1139" s="17">
        <v>0.229833368240066</v>
      </c>
      <c r="AR1139" s="17">
        <v>0.12631903910931899</v>
      </c>
      <c r="AS1139" s="17"/>
      <c r="AT1139" s="17">
        <v>9.7989486801341605E-2</v>
      </c>
      <c r="AU1139" s="17">
        <v>0.14486941172210199</v>
      </c>
      <c r="AV1139" s="17">
        <v>0.21877828827835299</v>
      </c>
      <c r="AW1139" s="17">
        <v>0.45141506584319802</v>
      </c>
      <c r="AX1139" s="17"/>
      <c r="AY1139" s="17">
        <v>0.281418419836094</v>
      </c>
      <c r="AZ1139" s="17">
        <v>0.131642314837214</v>
      </c>
      <c r="BA1139" s="17"/>
      <c r="BB1139" s="17">
        <v>0.16097090894014501</v>
      </c>
      <c r="BC1139" s="17">
        <v>0.14472767758375499</v>
      </c>
      <c r="BD1139" s="17"/>
      <c r="BE1139" s="17">
        <v>0.15973512482798899</v>
      </c>
      <c r="BF1139" s="17">
        <v>0.146714418900486</v>
      </c>
      <c r="BG1139" s="17"/>
      <c r="BH1139" s="17">
        <v>0.173096817905283</v>
      </c>
      <c r="BI1139" s="17">
        <v>0.145658578142182</v>
      </c>
      <c r="BJ1139" s="17"/>
      <c r="BK1139" s="17">
        <v>0.25813196535278898</v>
      </c>
      <c r="BL1139" s="17">
        <v>0.14056065204141699</v>
      </c>
      <c r="BM1139" s="17"/>
      <c r="BN1139" s="17">
        <v>0.200242933724289</v>
      </c>
      <c r="BO1139" s="17">
        <v>0.14651849966043001</v>
      </c>
      <c r="BP1139" s="17"/>
      <c r="BQ1139" s="17">
        <v>0.30336426505158998</v>
      </c>
      <c r="BR1139" s="17">
        <v>0.14364552280777601</v>
      </c>
      <c r="BS1139" s="17"/>
      <c r="BT1139" s="17">
        <v>0.163927165430934</v>
      </c>
      <c r="BU1139" s="17">
        <v>0.146339739566757</v>
      </c>
      <c r="BV1139" s="17"/>
      <c r="BW1139" s="17">
        <v>0.208413167133951</v>
      </c>
      <c r="BX1139" s="17">
        <v>0.11642069129025399</v>
      </c>
      <c r="BY1139" s="17"/>
      <c r="BZ1139" s="17">
        <v>0.208413167133951</v>
      </c>
      <c r="CA1139" s="17">
        <v>0.11642069129025399</v>
      </c>
    </row>
    <row r="1140" spans="2:79" x14ac:dyDescent="0.25">
      <c r="B1140" t="s">
        <v>97</v>
      </c>
      <c r="C1140" s="17">
        <v>1.5001608531010799E-2</v>
      </c>
      <c r="D1140" s="17">
        <v>1.13065417391747E-2</v>
      </c>
      <c r="E1140" s="17">
        <v>1.43051163969367E-2</v>
      </c>
      <c r="F1140" s="17">
        <v>1.18858266566387E-2</v>
      </c>
      <c r="G1140" s="17">
        <v>1.9170045079983499E-2</v>
      </c>
      <c r="H1140" s="17">
        <v>9.0153784876863194E-3</v>
      </c>
      <c r="I1140" s="17">
        <v>1.10512215175572E-2</v>
      </c>
      <c r="J1140" s="17">
        <v>2.0254245154299001E-2</v>
      </c>
      <c r="K1140" s="17">
        <v>5.5259806152886698E-2</v>
      </c>
      <c r="L1140" s="17">
        <v>1.36841491508901E-2</v>
      </c>
      <c r="M1140" s="17"/>
      <c r="N1140" s="17">
        <v>1.55478225962395E-2</v>
      </c>
      <c r="O1140" s="17">
        <v>8.4239193214218494E-3</v>
      </c>
      <c r="P1140" s="17">
        <v>5.0813217023228299E-3</v>
      </c>
      <c r="Q1140" s="17">
        <v>6.8472858809227504E-3</v>
      </c>
      <c r="R1140" s="17"/>
      <c r="S1140" s="17">
        <v>8.0527735170889004E-3</v>
      </c>
      <c r="T1140" s="17">
        <v>2.2579507930525902E-2</v>
      </c>
      <c r="U1140" s="17">
        <v>9.6627065999395703E-3</v>
      </c>
      <c r="V1140" s="17">
        <v>1.47144914213806E-2</v>
      </c>
      <c r="W1140" s="17">
        <v>1.0667322951426099E-2</v>
      </c>
      <c r="X1140" s="17">
        <v>2.16458360585687E-2</v>
      </c>
      <c r="Y1140" s="17">
        <v>3.2289519117827098E-2</v>
      </c>
      <c r="Z1140" s="17"/>
      <c r="AA1140" s="17">
        <v>1.20504096474439E-2</v>
      </c>
      <c r="AB1140" s="17">
        <v>1.6527959760456401E-2</v>
      </c>
      <c r="AC1140" s="17"/>
      <c r="AD1140" s="17">
        <v>1.1055690897090799E-2</v>
      </c>
      <c r="AE1140" s="17">
        <v>1.46842852283435E-2</v>
      </c>
      <c r="AF1140" s="17">
        <v>1.2197219732011599E-2</v>
      </c>
      <c r="AG1140" s="17"/>
      <c r="AH1140" s="17">
        <v>1.9195320473076399E-2</v>
      </c>
      <c r="AI1140" s="17">
        <v>1.48464252663397E-2</v>
      </c>
      <c r="AJ1140" s="17"/>
      <c r="AK1140" s="17">
        <v>1.07518656287397E-2</v>
      </c>
      <c r="AL1140" s="17">
        <v>1.7848389833010299E-2</v>
      </c>
      <c r="AM1140" s="17"/>
      <c r="AN1140" s="17">
        <v>1.50177026950657E-2</v>
      </c>
      <c r="AO1140" s="17">
        <v>6.8472858809227504E-3</v>
      </c>
      <c r="AP1140" s="17"/>
      <c r="AQ1140" s="17">
        <v>1.1173014161184399E-2</v>
      </c>
      <c r="AR1140" s="17">
        <v>1.5994325186552701E-2</v>
      </c>
      <c r="AS1140" s="17"/>
      <c r="AT1140" s="17">
        <v>9.2562390288660392E-3</v>
      </c>
      <c r="AU1140" s="17">
        <v>1.8057609641868599E-2</v>
      </c>
      <c r="AV1140" s="17">
        <v>2.18120725488287E-2</v>
      </c>
      <c r="AW1140" s="17">
        <v>8.8807759886940798E-5</v>
      </c>
      <c r="AX1140" s="17"/>
      <c r="AY1140" s="17">
        <v>7.55590083456514E-3</v>
      </c>
      <c r="AZ1140" s="17">
        <v>1.5891544985394801E-2</v>
      </c>
      <c r="BA1140" s="17"/>
      <c r="BB1140" s="17">
        <v>1.8819665312971998E-2</v>
      </c>
      <c r="BC1140" s="17">
        <v>1.4169642081253901E-2</v>
      </c>
      <c r="BD1140" s="17"/>
      <c r="BE1140" s="17">
        <v>3.25886339874231E-2</v>
      </c>
      <c r="BF1140" s="17">
        <v>1.36669810690599E-2</v>
      </c>
      <c r="BG1140" s="17"/>
      <c r="BH1140" s="17">
        <v>1.0994642655003601E-2</v>
      </c>
      <c r="BI1140" s="17">
        <v>1.53122725624726E-2</v>
      </c>
      <c r="BJ1140" s="17"/>
      <c r="BK1140" s="17">
        <v>2.4853793542138399E-2</v>
      </c>
      <c r="BL1140" s="17">
        <v>1.4371048212117101E-2</v>
      </c>
      <c r="BM1140" s="17"/>
      <c r="BN1140" s="17">
        <v>0</v>
      </c>
      <c r="BO1140" s="17">
        <v>1.5319355394079E-2</v>
      </c>
      <c r="BP1140" s="17"/>
      <c r="BQ1140" s="17">
        <v>2.4415684313495299E-2</v>
      </c>
      <c r="BR1140" s="17">
        <v>1.47605731920368E-2</v>
      </c>
      <c r="BS1140" s="17"/>
      <c r="BT1140" s="17">
        <v>5.0776126796285097E-5</v>
      </c>
      <c r="BU1140" s="17">
        <v>1.61880775064706E-2</v>
      </c>
      <c r="BV1140" s="17"/>
      <c r="BW1140" s="17">
        <v>1.20801045631661E-2</v>
      </c>
      <c r="BX1140" s="17">
        <v>1.65018695750575E-2</v>
      </c>
      <c r="BY1140" s="17"/>
      <c r="BZ1140" s="17">
        <v>1.20801045631661E-2</v>
      </c>
      <c r="CA1140" s="17">
        <v>1.65018695750575E-2</v>
      </c>
    </row>
    <row r="1141" spans="2:79" x14ac:dyDescent="0.25">
      <c r="B1141" t="s">
        <v>103</v>
      </c>
      <c r="C1141" s="17">
        <v>6.7992156937126805E-2</v>
      </c>
      <c r="D1141" s="17">
        <v>6.8803672792928303E-2</v>
      </c>
      <c r="E1141" s="17">
        <v>8.1857760243684199E-2</v>
      </c>
      <c r="F1141" s="17">
        <v>5.2921211846249101E-2</v>
      </c>
      <c r="G1141" s="17">
        <v>9.17689666997068E-2</v>
      </c>
      <c r="H1141" s="17">
        <v>5.3603350143935698E-2</v>
      </c>
      <c r="I1141" s="17">
        <v>6.4502299042617006E-2</v>
      </c>
      <c r="J1141" s="17">
        <v>6.1233534231867698E-2</v>
      </c>
      <c r="K1141" s="17">
        <v>0.10130519546106199</v>
      </c>
      <c r="L1141" s="17">
        <v>2.9337712738072001E-2</v>
      </c>
      <c r="M1141" s="17"/>
      <c r="N1141" s="17">
        <v>7.0924853458197004E-2</v>
      </c>
      <c r="O1141" s="17">
        <v>3.2333180140788398E-2</v>
      </c>
      <c r="P1141" s="17">
        <v>1.8871426861698602E-2</v>
      </c>
      <c r="Q1141" s="17">
        <v>1.42275084028063E-2</v>
      </c>
      <c r="R1141" s="17"/>
      <c r="S1141" s="17">
        <v>5.1033358382774702E-2</v>
      </c>
      <c r="T1141" s="17">
        <v>6.7930757328299896E-2</v>
      </c>
      <c r="U1141" s="17">
        <v>5.4238945959686598E-2</v>
      </c>
      <c r="V1141" s="17">
        <v>8.2455069268924694E-2</v>
      </c>
      <c r="W1141" s="17">
        <v>2.8770559108599599E-2</v>
      </c>
      <c r="X1141" s="17">
        <v>4.32664967652127E-2</v>
      </c>
      <c r="Y1141" s="17">
        <v>4.4061334237398997E-2</v>
      </c>
      <c r="Z1141" s="17"/>
      <c r="AA1141" s="17">
        <v>1.41623097624951E-2</v>
      </c>
      <c r="AB1141" s="17">
        <v>9.5832792779520198E-2</v>
      </c>
      <c r="AC1141" s="17"/>
      <c r="AD1141" s="17">
        <v>9.9952950620151599E-3</v>
      </c>
      <c r="AE1141" s="17">
        <v>2.53225279148976E-2</v>
      </c>
      <c r="AF1141" s="17">
        <v>8.6208205264934196E-3</v>
      </c>
      <c r="AG1141" s="17"/>
      <c r="AH1141" s="17">
        <v>2.89032574995014E-2</v>
      </c>
      <c r="AI1141" s="17">
        <v>6.94385946302572E-2</v>
      </c>
      <c r="AJ1141" s="17"/>
      <c r="AK1141" s="17">
        <v>6.4844700005421002E-2</v>
      </c>
      <c r="AL1141" s="17">
        <v>7.0100548373521698E-2</v>
      </c>
      <c r="AM1141" s="17"/>
      <c r="AN1141" s="17">
        <v>6.8098272075194199E-2</v>
      </c>
      <c r="AO1141" s="17">
        <v>1.42275084028063E-2</v>
      </c>
      <c r="AP1141" s="17"/>
      <c r="AQ1141" s="17">
        <v>3.4223795026394901E-2</v>
      </c>
      <c r="AR1141" s="17">
        <v>7.6747959213634101E-2</v>
      </c>
      <c r="AS1141" s="17"/>
      <c r="AT1141" s="17">
        <v>0.145027403887553</v>
      </c>
      <c r="AU1141" s="17">
        <v>2.07573811336219E-2</v>
      </c>
      <c r="AV1141" s="17">
        <v>1.9433289860852701E-2</v>
      </c>
      <c r="AW1141" s="17">
        <v>2.22123840315381E-5</v>
      </c>
      <c r="AX1141" s="17"/>
      <c r="AY1141" s="17">
        <v>2.9033932960165199E-2</v>
      </c>
      <c r="AZ1141" s="17">
        <v>7.2648577136338197E-2</v>
      </c>
      <c r="BA1141" s="17"/>
      <c r="BB1141" s="17">
        <v>6.5237106665958403E-2</v>
      </c>
      <c r="BC1141" s="17">
        <v>6.8593534357050207E-2</v>
      </c>
      <c r="BD1141" s="17"/>
      <c r="BE1141" s="17">
        <v>3.4132064986603199E-2</v>
      </c>
      <c r="BF1141" s="17">
        <v>7.05616993929193E-2</v>
      </c>
      <c r="BG1141" s="17"/>
      <c r="BH1141" s="17">
        <v>5.2461973471855501E-2</v>
      </c>
      <c r="BI1141" s="17">
        <v>6.9196227436841104E-2</v>
      </c>
      <c r="BJ1141" s="17"/>
      <c r="BK1141" s="17">
        <v>7.5687516610344396E-2</v>
      </c>
      <c r="BL1141" s="17">
        <v>6.7499637922911596E-2</v>
      </c>
      <c r="BM1141" s="17"/>
      <c r="BN1141" s="17">
        <v>8.7363030293735294E-2</v>
      </c>
      <c r="BO1141" s="17">
        <v>6.7581865318649403E-2</v>
      </c>
      <c r="BP1141" s="17"/>
      <c r="BQ1141" s="17">
        <v>2.0871518759570701E-5</v>
      </c>
      <c r="BR1141" s="17">
        <v>6.9732474542366196E-2</v>
      </c>
      <c r="BS1141" s="17"/>
      <c r="BT1141" s="17">
        <v>3.8436319763975803E-2</v>
      </c>
      <c r="BU1141" s="17">
        <v>7.0337650679655694E-2</v>
      </c>
      <c r="BV1141" s="17"/>
      <c r="BW1141" s="17">
        <v>1.4182565937601499E-2</v>
      </c>
      <c r="BX1141" s="17">
        <v>9.5624648304997104E-2</v>
      </c>
      <c r="BY1141" s="17"/>
      <c r="BZ1141" s="17">
        <v>1.4182565937601499E-2</v>
      </c>
      <c r="CA1141" s="17">
        <v>9.5624648304997104E-2</v>
      </c>
    </row>
    <row r="1142" spans="2:79" x14ac:dyDescent="0.25">
      <c r="C1142" s="17"/>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c r="AD1142" s="17"/>
      <c r="AE1142" s="17"/>
      <c r="AF1142" s="17"/>
      <c r="AG1142" s="17"/>
      <c r="AH1142" s="17"/>
      <c r="AI1142" s="17"/>
      <c r="AJ1142" s="17"/>
      <c r="AK1142" s="17"/>
      <c r="AL1142" s="17"/>
      <c r="AM1142" s="17"/>
      <c r="AN1142" s="17"/>
      <c r="AO1142" s="17"/>
      <c r="AP1142" s="17"/>
      <c r="AQ1142" s="17"/>
      <c r="AR1142" s="17"/>
      <c r="AS1142" s="17"/>
      <c r="AT1142" s="17"/>
      <c r="AU1142" s="17"/>
      <c r="AV1142" s="17"/>
      <c r="AW1142" s="17"/>
      <c r="AX1142" s="17"/>
      <c r="AY1142" s="17"/>
      <c r="AZ1142" s="17"/>
      <c r="BA1142" s="17"/>
      <c r="BB1142" s="17"/>
      <c r="BC1142" s="17"/>
      <c r="BD1142" s="17"/>
      <c r="BE1142" s="17"/>
      <c r="BF1142" s="17"/>
      <c r="BG1142" s="17"/>
      <c r="BH1142" s="17"/>
      <c r="BI1142" s="17"/>
      <c r="BJ1142" s="17"/>
      <c r="BK1142" s="17"/>
      <c r="BL1142" s="17"/>
      <c r="BM1142" s="17"/>
      <c r="BN1142" s="17"/>
      <c r="BO1142" s="17"/>
      <c r="BP1142" s="17"/>
      <c r="BQ1142" s="17"/>
      <c r="BR1142" s="17"/>
      <c r="BS1142" s="17"/>
      <c r="BT1142" s="17"/>
      <c r="BU1142" s="17"/>
      <c r="BV1142" s="17"/>
      <c r="BW1142" s="17"/>
      <c r="BX1142" s="17"/>
      <c r="BY1142" s="17"/>
      <c r="BZ1142" s="17"/>
      <c r="CA1142" s="17"/>
    </row>
    <row r="1143" spans="2:79" x14ac:dyDescent="0.25">
      <c r="B1143" s="6" t="s">
        <v>531</v>
      </c>
      <c r="C1143" s="17"/>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c r="AD1143" s="17"/>
      <c r="AE1143" s="17"/>
      <c r="AF1143" s="17"/>
      <c r="AG1143" s="17"/>
      <c r="AH1143" s="17"/>
      <c r="AI1143" s="17"/>
      <c r="AJ1143" s="17"/>
      <c r="AK1143" s="17"/>
      <c r="AL1143" s="17"/>
      <c r="AM1143" s="17"/>
      <c r="AN1143" s="17"/>
      <c r="AO1143" s="17"/>
      <c r="AP1143" s="17"/>
      <c r="AQ1143" s="17"/>
      <c r="AR1143" s="17"/>
      <c r="AS1143" s="17"/>
      <c r="AT1143" s="17"/>
      <c r="AU1143" s="17"/>
      <c r="AV1143" s="17"/>
      <c r="AW1143" s="17"/>
      <c r="AX1143" s="17"/>
      <c r="AY1143" s="17"/>
      <c r="AZ1143" s="17"/>
      <c r="BA1143" s="17"/>
      <c r="BB1143" s="17"/>
      <c r="BC1143" s="17"/>
      <c r="BD1143" s="17"/>
      <c r="BE1143" s="17"/>
      <c r="BF1143" s="17"/>
      <c r="BG1143" s="17"/>
      <c r="BH1143" s="17"/>
      <c r="BI1143" s="17"/>
      <c r="BJ1143" s="17"/>
      <c r="BK1143" s="17"/>
      <c r="BL1143" s="17"/>
      <c r="BM1143" s="17"/>
      <c r="BN1143" s="17"/>
      <c r="BO1143" s="17"/>
      <c r="BP1143" s="17"/>
      <c r="BQ1143" s="17"/>
      <c r="BR1143" s="17"/>
      <c r="BS1143" s="17"/>
      <c r="BT1143" s="17"/>
      <c r="BU1143" s="17"/>
      <c r="BV1143" s="17"/>
      <c r="BW1143" s="17"/>
      <c r="BX1143" s="17"/>
      <c r="BY1143" s="17"/>
      <c r="BZ1143" s="17"/>
      <c r="CA1143" s="17"/>
    </row>
    <row r="1144" spans="2:79" x14ac:dyDescent="0.25">
      <c r="B1144" s="24" t="s">
        <v>77</v>
      </c>
      <c r="C1144" s="17"/>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c r="AD1144" s="17"/>
      <c r="AE1144" s="17"/>
      <c r="AF1144" s="17"/>
      <c r="AG1144" s="17"/>
      <c r="AH1144" s="17"/>
      <c r="AI1144" s="17"/>
      <c r="AJ1144" s="17"/>
      <c r="AK1144" s="17"/>
      <c r="AL1144" s="17"/>
      <c r="AM1144" s="17"/>
      <c r="AN1144" s="17"/>
      <c r="AO1144" s="17"/>
      <c r="AP1144" s="17"/>
      <c r="AQ1144" s="17"/>
      <c r="AR1144" s="17"/>
      <c r="AS1144" s="17"/>
      <c r="AT1144" s="17"/>
      <c r="AU1144" s="17"/>
      <c r="AV1144" s="17"/>
      <c r="AW1144" s="17"/>
      <c r="AX1144" s="17"/>
      <c r="AY1144" s="17"/>
      <c r="AZ1144" s="17"/>
      <c r="BA1144" s="17"/>
      <c r="BB1144" s="17"/>
      <c r="BC1144" s="17"/>
      <c r="BD1144" s="17"/>
      <c r="BE1144" s="17"/>
      <c r="BF1144" s="17"/>
      <c r="BG1144" s="17"/>
      <c r="BH1144" s="17"/>
      <c r="BI1144" s="17"/>
      <c r="BJ1144" s="17"/>
      <c r="BK1144" s="17"/>
      <c r="BL1144" s="17"/>
      <c r="BM1144" s="17"/>
      <c r="BN1144" s="17"/>
      <c r="BO1144" s="17"/>
      <c r="BP1144" s="17"/>
      <c r="BQ1144" s="17"/>
      <c r="BR1144" s="17"/>
      <c r="BS1144" s="17"/>
      <c r="BT1144" s="17"/>
      <c r="BU1144" s="17"/>
      <c r="BV1144" s="17"/>
      <c r="BW1144" s="17"/>
      <c r="BX1144" s="17"/>
      <c r="BY1144" s="17"/>
      <c r="BZ1144" s="17"/>
      <c r="CA1144" s="17"/>
    </row>
    <row r="1145" spans="2:79" x14ac:dyDescent="0.25">
      <c r="B1145" t="s">
        <v>529</v>
      </c>
      <c r="C1145" s="17">
        <v>0.37417758048414801</v>
      </c>
      <c r="D1145" s="17">
        <v>0.37268915949543402</v>
      </c>
      <c r="E1145" s="17">
        <v>0.37635605459072502</v>
      </c>
      <c r="F1145" s="17">
        <v>0.248103497480896</v>
      </c>
      <c r="G1145" s="17">
        <v>0.41795431364421598</v>
      </c>
      <c r="H1145" s="17">
        <v>0.34742772305200298</v>
      </c>
      <c r="I1145" s="17">
        <v>0.36429946862910501</v>
      </c>
      <c r="J1145" s="17">
        <v>0.51079674819760701</v>
      </c>
      <c r="K1145" s="17">
        <v>0.37502699543545898</v>
      </c>
      <c r="L1145" s="17">
        <v>0.54608591278997598</v>
      </c>
      <c r="M1145" s="17"/>
      <c r="N1145" s="17">
        <v>0.37930497986473899</v>
      </c>
      <c r="O1145" s="17">
        <v>0.31164696840922301</v>
      </c>
      <c r="P1145" s="17">
        <v>0.29326094178279</v>
      </c>
      <c r="Q1145" s="17">
        <v>0.26138057685403798</v>
      </c>
      <c r="R1145" s="17"/>
      <c r="S1145" s="17">
        <v>0.33280967161645197</v>
      </c>
      <c r="T1145" s="17">
        <v>0.342387230349954</v>
      </c>
      <c r="U1145" s="17">
        <v>0.43592785831497</v>
      </c>
      <c r="V1145" s="17">
        <v>0.39265727144818402</v>
      </c>
      <c r="W1145" s="17">
        <v>0.36532532364654702</v>
      </c>
      <c r="X1145" s="17">
        <v>0.40592489435531398</v>
      </c>
      <c r="Y1145" s="17">
        <v>0.40547248214069698</v>
      </c>
      <c r="Z1145" s="17"/>
      <c r="AA1145" s="17">
        <v>0.37653718460361202</v>
      </c>
      <c r="AB1145" s="17">
        <v>0.37295720029601298</v>
      </c>
      <c r="AC1145" s="17"/>
      <c r="AD1145" s="17">
        <v>0.3528633153463</v>
      </c>
      <c r="AE1145" s="17">
        <v>0.35249310294132302</v>
      </c>
      <c r="AF1145" s="17">
        <v>0.41585954635224298</v>
      </c>
      <c r="AG1145" s="17"/>
      <c r="AH1145" s="17">
        <v>0.34224912404743102</v>
      </c>
      <c r="AI1145" s="17">
        <v>0.37535905459925401</v>
      </c>
      <c r="AJ1145" s="17"/>
      <c r="AK1145" s="17">
        <v>0.33754461671851199</v>
      </c>
      <c r="AL1145" s="17">
        <v>0.398716955849444</v>
      </c>
      <c r="AM1145" s="17"/>
      <c r="AN1145" s="17">
        <v>0.37440020761814902</v>
      </c>
      <c r="AO1145" s="17">
        <v>0.26138057685403798</v>
      </c>
      <c r="AP1145" s="17"/>
      <c r="AQ1145" s="17">
        <v>0.35892589944693398</v>
      </c>
      <c r="AR1145" s="17">
        <v>0.37813219053894498</v>
      </c>
      <c r="AS1145" s="17"/>
      <c r="AT1145" s="17">
        <v>0.37908800408689503</v>
      </c>
      <c r="AU1145" s="17">
        <v>0.38802288542282298</v>
      </c>
      <c r="AV1145" s="17">
        <v>0.35855517648651902</v>
      </c>
      <c r="AW1145" s="17">
        <v>0.15385317206919899</v>
      </c>
      <c r="AX1145" s="17"/>
      <c r="AY1145" s="17">
        <v>0.33539370983045302</v>
      </c>
      <c r="AZ1145" s="17">
        <v>0.37881316137772902</v>
      </c>
      <c r="BA1145" s="17"/>
      <c r="BB1145" s="17">
        <v>0.341228351974456</v>
      </c>
      <c r="BC1145" s="17">
        <v>0.381350748952409</v>
      </c>
      <c r="BD1145" s="17"/>
      <c r="BE1145" s="17">
        <v>0.34462699186736601</v>
      </c>
      <c r="BF1145" s="17">
        <v>0.37642008744944</v>
      </c>
      <c r="BG1145" s="17"/>
      <c r="BH1145" s="17">
        <v>0.31842141450598099</v>
      </c>
      <c r="BI1145" s="17">
        <v>0.37850041123380401</v>
      </c>
      <c r="BJ1145" s="17"/>
      <c r="BK1145" s="17">
        <v>0.249341553730796</v>
      </c>
      <c r="BL1145" s="17">
        <v>0.38216734567330302</v>
      </c>
      <c r="BM1145" s="17"/>
      <c r="BN1145" s="17">
        <v>0.28383644360603399</v>
      </c>
      <c r="BO1145" s="17">
        <v>0.37609108281222797</v>
      </c>
      <c r="BP1145" s="17"/>
      <c r="BQ1145" s="17">
        <v>0.28251180619855398</v>
      </c>
      <c r="BR1145" s="17">
        <v>0.37652456509397503</v>
      </c>
      <c r="BS1145" s="17"/>
      <c r="BT1145" s="17">
        <v>0.49108531978230302</v>
      </c>
      <c r="BU1145" s="17">
        <v>0.36490000971629499</v>
      </c>
      <c r="BV1145" s="17"/>
      <c r="BW1145" s="17">
        <v>0.37717399283705999</v>
      </c>
      <c r="BX1145" s="17">
        <v>0.37263885222142601</v>
      </c>
      <c r="BY1145" s="17"/>
      <c r="BZ1145" s="17">
        <v>0.37717399283705999</v>
      </c>
      <c r="CA1145" s="17">
        <v>0.37263885222142601</v>
      </c>
    </row>
    <row r="1146" spans="2:79" x14ac:dyDescent="0.25">
      <c r="B1146" t="s">
        <v>528</v>
      </c>
      <c r="C1146" s="17">
        <v>0.236893975523328</v>
      </c>
      <c r="D1146" s="17">
        <v>0.299705415434324</v>
      </c>
      <c r="E1146" s="17">
        <v>0.26154769639152597</v>
      </c>
      <c r="F1146" s="17">
        <v>9.3184230302618604E-2</v>
      </c>
      <c r="G1146" s="17">
        <v>0.342711085967636</v>
      </c>
      <c r="H1146" s="17">
        <v>0.13986747243567901</v>
      </c>
      <c r="I1146" s="17">
        <v>0.176536706698842</v>
      </c>
      <c r="J1146" s="17">
        <v>0.39650032303216798</v>
      </c>
      <c r="K1146" s="17">
        <v>0.167173401335937</v>
      </c>
      <c r="L1146" s="17">
        <v>0.40124072763896002</v>
      </c>
      <c r="M1146" s="17"/>
      <c r="N1146" s="17">
        <v>0.24165376275584699</v>
      </c>
      <c r="O1146" s="17">
        <v>0.18628127824313301</v>
      </c>
      <c r="P1146" s="17">
        <v>0.119595369949082</v>
      </c>
      <c r="Q1146" s="17">
        <v>0.113593605398282</v>
      </c>
      <c r="R1146" s="17"/>
      <c r="S1146" s="17">
        <v>0.24476262216517999</v>
      </c>
      <c r="T1146" s="17">
        <v>0.20790182577535801</v>
      </c>
      <c r="U1146" s="17">
        <v>0.20848567568599699</v>
      </c>
      <c r="V1146" s="17">
        <v>0.24793603659601399</v>
      </c>
      <c r="W1146" s="17">
        <v>0.20415435659512299</v>
      </c>
      <c r="X1146" s="17">
        <v>0.238831258044996</v>
      </c>
      <c r="Y1146" s="17">
        <v>0.222485049645089</v>
      </c>
      <c r="Z1146" s="17"/>
      <c r="AA1146" s="17">
        <v>0.20474424181829301</v>
      </c>
      <c r="AB1146" s="17">
        <v>0.253521721569273</v>
      </c>
      <c r="AC1146" s="17"/>
      <c r="AD1146" s="17">
        <v>0.16349797088127599</v>
      </c>
      <c r="AE1146" s="17">
        <v>0.118510051377637</v>
      </c>
      <c r="AF1146" s="17">
        <v>0.25174903850781799</v>
      </c>
      <c r="AG1146" s="17"/>
      <c r="AH1146" s="17">
        <v>0.169379093434811</v>
      </c>
      <c r="AI1146" s="17">
        <v>0.239392282503189</v>
      </c>
      <c r="AJ1146" s="17"/>
      <c r="AK1146" s="17">
        <v>0.23255525348420999</v>
      </c>
      <c r="AL1146" s="17">
        <v>0.23980036140585601</v>
      </c>
      <c r="AM1146" s="17"/>
      <c r="AN1146" s="17">
        <v>0.237137333122722</v>
      </c>
      <c r="AO1146" s="17">
        <v>0.113593605398282</v>
      </c>
      <c r="AP1146" s="17"/>
      <c r="AQ1146" s="17">
        <v>0.214406310252653</v>
      </c>
      <c r="AR1146" s="17">
        <v>0.24272480472643901</v>
      </c>
      <c r="AS1146" s="17"/>
      <c r="AT1146" s="17">
        <v>0.281664020984284</v>
      </c>
      <c r="AU1146" s="17">
        <v>0.23613396108644999</v>
      </c>
      <c r="AV1146" s="17">
        <v>0.160314857558818</v>
      </c>
      <c r="AW1146" s="17">
        <v>0.117611077982114</v>
      </c>
      <c r="AX1146" s="17"/>
      <c r="AY1146" s="17">
        <v>0.179363351152588</v>
      </c>
      <c r="AZ1146" s="17">
        <v>0.24377023255064001</v>
      </c>
      <c r="BA1146" s="17"/>
      <c r="BB1146" s="17">
        <v>0.21950984082875699</v>
      </c>
      <c r="BC1146" s="17">
        <v>0.24068607282475901</v>
      </c>
      <c r="BD1146" s="17"/>
      <c r="BE1146" s="17">
        <v>0.163362771658629</v>
      </c>
      <c r="BF1146" s="17">
        <v>0.24247404159142899</v>
      </c>
      <c r="BG1146" s="17"/>
      <c r="BH1146" s="17">
        <v>0.18785489800112501</v>
      </c>
      <c r="BI1146" s="17">
        <v>0.240696023754743</v>
      </c>
      <c r="BJ1146" s="17"/>
      <c r="BK1146" s="17">
        <v>0.175534058006939</v>
      </c>
      <c r="BL1146" s="17">
        <v>0.24082113778355099</v>
      </c>
      <c r="BM1146" s="17"/>
      <c r="BN1146" s="17">
        <v>0.14504925271379901</v>
      </c>
      <c r="BO1146" s="17">
        <v>0.23883932508379499</v>
      </c>
      <c r="BP1146" s="17"/>
      <c r="BQ1146" s="17">
        <v>0.19055046436356199</v>
      </c>
      <c r="BR1146" s="17">
        <v>0.238080541701436</v>
      </c>
      <c r="BS1146" s="17"/>
      <c r="BT1146" s="17">
        <v>0.29432548211884502</v>
      </c>
      <c r="BU1146" s="17">
        <v>0.23233632288250999</v>
      </c>
      <c r="BV1146" s="17"/>
      <c r="BW1146" s="17">
        <v>0.20524858500516999</v>
      </c>
      <c r="BX1146" s="17">
        <v>0.25314462831743001</v>
      </c>
      <c r="BY1146" s="17"/>
      <c r="BZ1146" s="17">
        <v>0.20524858500516999</v>
      </c>
      <c r="CA1146" s="17">
        <v>0.25314462831743001</v>
      </c>
    </row>
    <row r="1147" spans="2:79" x14ac:dyDescent="0.25">
      <c r="B1147" t="s">
        <v>527</v>
      </c>
      <c r="C1147" s="17">
        <v>0.23162737319847701</v>
      </c>
      <c r="D1147" s="17">
        <v>0.18189784447681701</v>
      </c>
      <c r="E1147" s="17">
        <v>0.28389066755951298</v>
      </c>
      <c r="F1147" s="17">
        <v>0.174484095789503</v>
      </c>
      <c r="G1147" s="17">
        <v>0.312221876241495</v>
      </c>
      <c r="H1147" s="17">
        <v>0.16954276935092599</v>
      </c>
      <c r="I1147" s="17">
        <v>0.23056039414344401</v>
      </c>
      <c r="J1147" s="17">
        <v>0.26999004846445201</v>
      </c>
      <c r="K1147" s="17">
        <v>0.21254092608150299</v>
      </c>
      <c r="L1147" s="17">
        <v>0.31164392188936402</v>
      </c>
      <c r="M1147" s="17"/>
      <c r="N1147" s="17">
        <v>0.22982675668188501</v>
      </c>
      <c r="O1147" s="17">
        <v>0.26076985865448599</v>
      </c>
      <c r="P1147" s="17">
        <v>0.222841808114106</v>
      </c>
      <c r="Q1147" s="17">
        <v>0.23575718357700301</v>
      </c>
      <c r="R1147" s="17"/>
      <c r="S1147" s="17">
        <v>0.210824757834398</v>
      </c>
      <c r="T1147" s="17">
        <v>0.23722884577921</v>
      </c>
      <c r="U1147" s="17">
        <v>0.25580128100414201</v>
      </c>
      <c r="V1147" s="17">
        <v>0.24842298177914099</v>
      </c>
      <c r="W1147" s="17">
        <v>0.21550880303154599</v>
      </c>
      <c r="X1147" s="17">
        <v>0.20863954834587101</v>
      </c>
      <c r="Y1147" s="17">
        <v>0.24054951063770599</v>
      </c>
      <c r="Z1147" s="17"/>
      <c r="AA1147" s="17">
        <v>0.23016824841918099</v>
      </c>
      <c r="AB1147" s="17">
        <v>0.23238202816707099</v>
      </c>
      <c r="AC1147" s="17"/>
      <c r="AD1147" s="17">
        <v>0.24703587003754901</v>
      </c>
      <c r="AE1147" s="17">
        <v>0.22555426923576399</v>
      </c>
      <c r="AF1147" s="17">
        <v>0.241913398292883</v>
      </c>
      <c r="AG1147" s="17"/>
      <c r="AH1147" s="17">
        <v>0.16272106197810199</v>
      </c>
      <c r="AI1147" s="17">
        <v>0.23417716833923699</v>
      </c>
      <c r="AJ1147" s="17"/>
      <c r="AK1147" s="17">
        <v>0.18657488267693201</v>
      </c>
      <c r="AL1147" s="17">
        <v>0.261806748886521</v>
      </c>
      <c r="AM1147" s="17"/>
      <c r="AN1147" s="17">
        <v>0.231619222203158</v>
      </c>
      <c r="AO1147" s="17">
        <v>0.23575718357700301</v>
      </c>
      <c r="AP1147" s="17"/>
      <c r="AQ1147" s="17">
        <v>0.22261826175746199</v>
      </c>
      <c r="AR1147" s="17">
        <v>0.23396334669559399</v>
      </c>
      <c r="AS1147" s="17"/>
      <c r="AT1147" s="17">
        <v>0.26296407654529702</v>
      </c>
      <c r="AU1147" s="17">
        <v>0.21896304443023801</v>
      </c>
      <c r="AV1147" s="17">
        <v>0.207113195824463</v>
      </c>
      <c r="AW1147" s="17">
        <v>0.12562415812772801</v>
      </c>
      <c r="AX1147" s="17"/>
      <c r="AY1147" s="17">
        <v>0.184106931333576</v>
      </c>
      <c r="AZ1147" s="17">
        <v>0.237307178969551</v>
      </c>
      <c r="BA1147" s="17"/>
      <c r="BB1147" s="17">
        <v>0.194294579552892</v>
      </c>
      <c r="BC1147" s="17">
        <v>0.23976731323876199</v>
      </c>
      <c r="BD1147" s="17"/>
      <c r="BE1147" s="17">
        <v>0.241591008352114</v>
      </c>
      <c r="BF1147" s="17">
        <v>0.230871262329708</v>
      </c>
      <c r="BG1147" s="17"/>
      <c r="BH1147" s="17">
        <v>0.23619236158353801</v>
      </c>
      <c r="BI1147" s="17">
        <v>0.231273445129418</v>
      </c>
      <c r="BJ1147" s="17"/>
      <c r="BK1147" s="17">
        <v>0.18740281936515499</v>
      </c>
      <c r="BL1147" s="17">
        <v>0.23445783656640701</v>
      </c>
      <c r="BM1147" s="17"/>
      <c r="BN1147" s="17">
        <v>0.276874313289455</v>
      </c>
      <c r="BO1147" s="17">
        <v>0.23066900441771401</v>
      </c>
      <c r="BP1147" s="17"/>
      <c r="BQ1147" s="17">
        <v>0.14305090432772599</v>
      </c>
      <c r="BR1147" s="17">
        <v>0.23389526010449699</v>
      </c>
      <c r="BS1147" s="17"/>
      <c r="BT1147" s="17">
        <v>0.23198387465236101</v>
      </c>
      <c r="BU1147" s="17">
        <v>0.231599081936605</v>
      </c>
      <c r="BV1147" s="17"/>
      <c r="BW1147" s="17">
        <v>0.23022842226139101</v>
      </c>
      <c r="BX1147" s="17">
        <v>0.23234576742848301</v>
      </c>
      <c r="BY1147" s="17"/>
      <c r="BZ1147" s="17">
        <v>0.23022842226139101</v>
      </c>
      <c r="CA1147" s="17">
        <v>0.23234576742848301</v>
      </c>
    </row>
    <row r="1148" spans="2:79" x14ac:dyDescent="0.25">
      <c r="B1148" t="s">
        <v>526</v>
      </c>
      <c r="C1148" s="17">
        <v>0.21428358107022299</v>
      </c>
      <c r="D1148" s="17">
        <v>0.231226806679593</v>
      </c>
      <c r="E1148" s="17">
        <v>0.31913215042493098</v>
      </c>
      <c r="F1148" s="17">
        <v>0.214187333472771</v>
      </c>
      <c r="G1148" s="17">
        <v>0.19745616063705701</v>
      </c>
      <c r="H1148" s="17">
        <v>0.174474197894563</v>
      </c>
      <c r="I1148" s="17">
        <v>0.158751260974032</v>
      </c>
      <c r="J1148" s="17">
        <v>0.242360213026863</v>
      </c>
      <c r="K1148" s="17">
        <v>0.208613892069621</v>
      </c>
      <c r="L1148" s="17">
        <v>0.14208656107145401</v>
      </c>
      <c r="M1148" s="17"/>
      <c r="N1148" s="17">
        <v>0.21097969517586501</v>
      </c>
      <c r="O1148" s="17">
        <v>0.26098807737600099</v>
      </c>
      <c r="P1148" s="17">
        <v>0.23747519500136999</v>
      </c>
      <c r="Q1148" s="17">
        <v>0.23429182289806799</v>
      </c>
      <c r="R1148" s="17"/>
      <c r="S1148" s="17">
        <v>0.208083170598798</v>
      </c>
      <c r="T1148" s="17">
        <v>0.26066086943294497</v>
      </c>
      <c r="U1148" s="17">
        <v>0.229517083455302</v>
      </c>
      <c r="V1148" s="17">
        <v>0.213689403473828</v>
      </c>
      <c r="W1148" s="17">
        <v>0.24313097559311</v>
      </c>
      <c r="X1148" s="17">
        <v>0.20278537723908899</v>
      </c>
      <c r="Y1148" s="17">
        <v>0.18589516747830701</v>
      </c>
      <c r="Z1148" s="17"/>
      <c r="AA1148" s="17">
        <v>0.17523069894425</v>
      </c>
      <c r="AB1148" s="17">
        <v>0.23448161481789301</v>
      </c>
      <c r="AC1148" s="17"/>
      <c r="AD1148" s="17">
        <v>0.21594112707038099</v>
      </c>
      <c r="AE1148" s="17">
        <v>0.13797695869707199</v>
      </c>
      <c r="AF1148" s="17">
        <v>0.174764802286482</v>
      </c>
      <c r="AG1148" s="17"/>
      <c r="AH1148" s="17">
        <v>0.18342344440313799</v>
      </c>
      <c r="AI1148" s="17">
        <v>0.21542552329762299</v>
      </c>
      <c r="AJ1148" s="17"/>
      <c r="AK1148" s="17">
        <v>0.171652910867133</v>
      </c>
      <c r="AL1148" s="17">
        <v>0.242840648548589</v>
      </c>
      <c r="AM1148" s="17"/>
      <c r="AN1148" s="17">
        <v>0.21424409085868201</v>
      </c>
      <c r="AO1148" s="17">
        <v>0.23429182289806799</v>
      </c>
      <c r="AP1148" s="17"/>
      <c r="AQ1148" s="17">
        <v>0.20714446689473201</v>
      </c>
      <c r="AR1148" s="17">
        <v>0.21613468277054401</v>
      </c>
      <c r="AS1148" s="17"/>
      <c r="AT1148" s="17">
        <v>0.229507598620842</v>
      </c>
      <c r="AU1148" s="17">
        <v>0.223422401410626</v>
      </c>
      <c r="AV1148" s="17">
        <v>0.17282966722582499</v>
      </c>
      <c r="AW1148" s="17">
        <v>0.138756211891187</v>
      </c>
      <c r="AX1148" s="17"/>
      <c r="AY1148" s="17">
        <v>0.24351329660431201</v>
      </c>
      <c r="AZ1148" s="17">
        <v>0.21078994547968299</v>
      </c>
      <c r="BA1148" s="17"/>
      <c r="BB1148" s="17">
        <v>0.19058926912080101</v>
      </c>
      <c r="BC1148" s="17">
        <v>0.21945071452452</v>
      </c>
      <c r="BD1148" s="17"/>
      <c r="BE1148" s="17">
        <v>0.24651751765548299</v>
      </c>
      <c r="BF1148" s="17">
        <v>0.21183744274625799</v>
      </c>
      <c r="BG1148" s="17"/>
      <c r="BH1148" s="17">
        <v>0.15469940757398201</v>
      </c>
      <c r="BI1148" s="17">
        <v>0.21890320103267299</v>
      </c>
      <c r="BJ1148" s="17"/>
      <c r="BK1148" s="17">
        <v>0.203983006332316</v>
      </c>
      <c r="BL1148" s="17">
        <v>0.214942839263628</v>
      </c>
      <c r="BM1148" s="17"/>
      <c r="BN1148" s="17">
        <v>0.19880846392069501</v>
      </c>
      <c r="BO1148" s="17">
        <v>0.21461135724967101</v>
      </c>
      <c r="BP1148" s="17"/>
      <c r="BQ1148" s="17">
        <v>0.218671726560112</v>
      </c>
      <c r="BR1148" s="17">
        <v>0.21417122823176499</v>
      </c>
      <c r="BS1148" s="17"/>
      <c r="BT1148" s="17">
        <v>0.10033451190643899</v>
      </c>
      <c r="BU1148" s="17">
        <v>0.22332635753176899</v>
      </c>
      <c r="BV1148" s="17"/>
      <c r="BW1148" s="17">
        <v>0.17505841719729601</v>
      </c>
      <c r="BX1148" s="17">
        <v>0.23442662586927199</v>
      </c>
      <c r="BY1148" s="17"/>
      <c r="BZ1148" s="17">
        <v>0.17505841719729601</v>
      </c>
      <c r="CA1148" s="17">
        <v>0.23442662586927199</v>
      </c>
    </row>
    <row r="1149" spans="2:79" x14ac:dyDescent="0.25">
      <c r="B1149" t="s">
        <v>525</v>
      </c>
      <c r="C1149" s="17">
        <v>0.16194445380523101</v>
      </c>
      <c r="D1149" s="17">
        <v>0.206012729972395</v>
      </c>
      <c r="E1149" s="17">
        <v>0.210155489921348</v>
      </c>
      <c r="F1149" s="17">
        <v>0.163743079666507</v>
      </c>
      <c r="G1149" s="17">
        <v>0.13563884617233499</v>
      </c>
      <c r="H1149" s="17">
        <v>0.124568683316837</v>
      </c>
      <c r="I1149" s="17">
        <v>0.156542546974831</v>
      </c>
      <c r="J1149" s="17">
        <v>0.18805551049501501</v>
      </c>
      <c r="K1149" s="17">
        <v>0.14410741483937001</v>
      </c>
      <c r="L1149" s="17">
        <v>4.7810003957413597E-2</v>
      </c>
      <c r="M1149" s="17"/>
      <c r="N1149" s="17">
        <v>0.159170758703291</v>
      </c>
      <c r="O1149" s="17">
        <v>0.19640656656247399</v>
      </c>
      <c r="P1149" s="17">
        <v>0.20491525847730099</v>
      </c>
      <c r="Q1149" s="17">
        <v>0.20754365855482601</v>
      </c>
      <c r="R1149" s="17"/>
      <c r="S1149" s="17">
        <v>0.159431392872707</v>
      </c>
      <c r="T1149" s="17">
        <v>0.172613641912267</v>
      </c>
      <c r="U1149" s="17">
        <v>0.219626464323081</v>
      </c>
      <c r="V1149" s="17">
        <v>0.16651812674678401</v>
      </c>
      <c r="W1149" s="17">
        <v>0.149461833307312</v>
      </c>
      <c r="X1149" s="17">
        <v>0.18100907720040299</v>
      </c>
      <c r="Y1149" s="17">
        <v>0.14403191603395801</v>
      </c>
      <c r="Z1149" s="17"/>
      <c r="AA1149" s="17">
        <v>0.16135946797277601</v>
      </c>
      <c r="AB1149" s="17">
        <v>0.162247006726875</v>
      </c>
      <c r="AC1149" s="17"/>
      <c r="AD1149" s="17">
        <v>0.19550679519865199</v>
      </c>
      <c r="AE1149" s="17">
        <v>0.16649945217467499</v>
      </c>
      <c r="AF1149" s="17">
        <v>0.13625748079796399</v>
      </c>
      <c r="AG1149" s="17"/>
      <c r="AH1149" s="17">
        <v>0.169036203938178</v>
      </c>
      <c r="AI1149" s="17">
        <v>0.16168203212413601</v>
      </c>
      <c r="AJ1149" s="17"/>
      <c r="AK1149" s="17">
        <v>0.13744416842965901</v>
      </c>
      <c r="AL1149" s="17">
        <v>0.178356494699176</v>
      </c>
      <c r="AM1149" s="17"/>
      <c r="AN1149" s="17">
        <v>0.16185445478097099</v>
      </c>
      <c r="AO1149" s="17">
        <v>0.20754365855482601</v>
      </c>
      <c r="AP1149" s="17"/>
      <c r="AQ1149" s="17">
        <v>0.142270628186906</v>
      </c>
      <c r="AR1149" s="17">
        <v>0.16704568221518201</v>
      </c>
      <c r="AS1149" s="17"/>
      <c r="AT1149" s="17">
        <v>0.172954056375031</v>
      </c>
      <c r="AU1149" s="17">
        <v>0.16681966240624499</v>
      </c>
      <c r="AV1149" s="17">
        <v>0.122908403889384</v>
      </c>
      <c r="AW1149" s="17">
        <v>0.21558255171562199</v>
      </c>
      <c r="AX1149" s="17"/>
      <c r="AY1149" s="17">
        <v>0.194224136977138</v>
      </c>
      <c r="AZ1149" s="17">
        <v>0.158086275649196</v>
      </c>
      <c r="BA1149" s="17"/>
      <c r="BB1149" s="17">
        <v>0.13651876310569699</v>
      </c>
      <c r="BC1149" s="17">
        <v>0.16748825725641101</v>
      </c>
      <c r="BD1149" s="17"/>
      <c r="BE1149" s="17">
        <v>0.107301079675439</v>
      </c>
      <c r="BF1149" s="17">
        <v>0.16609117821340499</v>
      </c>
      <c r="BG1149" s="17"/>
      <c r="BH1149" s="17">
        <v>0.140185286507548</v>
      </c>
      <c r="BI1149" s="17">
        <v>0.163631463588475</v>
      </c>
      <c r="BJ1149" s="17"/>
      <c r="BK1149" s="17">
        <v>0.18086712520682299</v>
      </c>
      <c r="BL1149" s="17">
        <v>0.160733363503959</v>
      </c>
      <c r="BM1149" s="17"/>
      <c r="BN1149" s="17">
        <v>0.16028546765520099</v>
      </c>
      <c r="BO1149" s="17">
        <v>0.16197959254678301</v>
      </c>
      <c r="BP1149" s="17"/>
      <c r="BQ1149" s="17">
        <v>0.16830524051256299</v>
      </c>
      <c r="BR1149" s="17">
        <v>0.16178159401786901</v>
      </c>
      <c r="BS1149" s="17"/>
      <c r="BT1149" s="17">
        <v>0.13912652707561299</v>
      </c>
      <c r="BU1149" s="17">
        <v>0.16375524008234599</v>
      </c>
      <c r="BV1149" s="17"/>
      <c r="BW1149" s="17">
        <v>0.16114776804613001</v>
      </c>
      <c r="BX1149" s="17">
        <v>0.16235357069224499</v>
      </c>
      <c r="BY1149" s="17"/>
      <c r="BZ1149" s="17">
        <v>0.16114776804613001</v>
      </c>
      <c r="CA1149" s="17">
        <v>0.16235357069224499</v>
      </c>
    </row>
    <row r="1150" spans="2:79" x14ac:dyDescent="0.25">
      <c r="B1150" t="s">
        <v>524</v>
      </c>
      <c r="C1150" s="17">
        <v>9.6520100275755097E-2</v>
      </c>
      <c r="D1150" s="17">
        <v>7.18814115365453E-2</v>
      </c>
      <c r="E1150" s="17">
        <v>0.113586465821884</v>
      </c>
      <c r="F1150" s="17">
        <v>9.1218970913949399E-2</v>
      </c>
      <c r="G1150" s="17">
        <v>5.5459089827083599E-2</v>
      </c>
      <c r="H1150" s="17">
        <v>8.2849687954390003E-2</v>
      </c>
      <c r="I1150" s="17">
        <v>6.6022440607352503E-2</v>
      </c>
      <c r="J1150" s="17">
        <v>0.17329709795539</v>
      </c>
      <c r="K1150" s="17">
        <v>0.25302853580090001</v>
      </c>
      <c r="L1150" s="17">
        <v>0.15579451407616801</v>
      </c>
      <c r="M1150" s="17"/>
      <c r="N1150" s="17">
        <v>9.5105577802676297E-2</v>
      </c>
      <c r="O1150" s="17">
        <v>0.11490970936377</v>
      </c>
      <c r="P1150" s="17">
        <v>0.111082223371425</v>
      </c>
      <c r="Q1150" s="17">
        <v>0.13118943630180499</v>
      </c>
      <c r="R1150" s="17"/>
      <c r="S1150" s="17">
        <v>9.8475109670285499E-2</v>
      </c>
      <c r="T1150" s="17">
        <v>0.12600012501024199</v>
      </c>
      <c r="U1150" s="17">
        <v>7.8092771619102899E-2</v>
      </c>
      <c r="V1150" s="17">
        <v>8.3549695511894506E-2</v>
      </c>
      <c r="W1150" s="17">
        <v>9.8351446068958695E-2</v>
      </c>
      <c r="X1150" s="17">
        <v>9.3764502726904203E-2</v>
      </c>
      <c r="Y1150" s="17">
        <v>0.11250709515835899</v>
      </c>
      <c r="Z1150" s="17"/>
      <c r="AA1150" s="17">
        <v>0.101854794502827</v>
      </c>
      <c r="AB1150" s="17">
        <v>9.3761012388609302E-2</v>
      </c>
      <c r="AC1150" s="17"/>
      <c r="AD1150" s="17">
        <v>8.6410504471658003E-2</v>
      </c>
      <c r="AE1150" s="17">
        <v>6.4427990209545094E-2</v>
      </c>
      <c r="AF1150" s="17">
        <v>0.11888338601574799</v>
      </c>
      <c r="AG1150" s="17"/>
      <c r="AH1150" s="17">
        <v>7.7217623602249597E-2</v>
      </c>
      <c r="AI1150" s="17">
        <v>9.7234365200913206E-2</v>
      </c>
      <c r="AJ1150" s="17"/>
      <c r="AK1150" s="17">
        <v>7.7099764616420194E-2</v>
      </c>
      <c r="AL1150" s="17">
        <v>0.109529228052403</v>
      </c>
      <c r="AM1150" s="17"/>
      <c r="AN1150" s="17">
        <v>9.6451673503156296E-2</v>
      </c>
      <c r="AO1150" s="17">
        <v>0.13118943630180499</v>
      </c>
      <c r="AP1150" s="17"/>
      <c r="AQ1150" s="17">
        <v>8.5801066417820607E-2</v>
      </c>
      <c r="AR1150" s="17">
        <v>9.9299439744556295E-2</v>
      </c>
      <c r="AS1150" s="17"/>
      <c r="AT1150" s="17">
        <v>8.9331796239866298E-2</v>
      </c>
      <c r="AU1150" s="17">
        <v>0.107942574183929</v>
      </c>
      <c r="AV1150" s="17">
        <v>8.1896432516066903E-2</v>
      </c>
      <c r="AW1150" s="17">
        <v>0.14874777820360699</v>
      </c>
      <c r="AX1150" s="17"/>
      <c r="AY1150" s="17">
        <v>0.108889164648881</v>
      </c>
      <c r="AZ1150" s="17">
        <v>9.5041707389405095E-2</v>
      </c>
      <c r="BA1150" s="17"/>
      <c r="BB1150" s="17">
        <v>0.10986334924395399</v>
      </c>
      <c r="BC1150" s="17">
        <v>9.3613148527893902E-2</v>
      </c>
      <c r="BD1150" s="17"/>
      <c r="BE1150" s="17">
        <v>8.7924201509708699E-2</v>
      </c>
      <c r="BF1150" s="17">
        <v>9.7172417666308006E-2</v>
      </c>
      <c r="BG1150" s="17"/>
      <c r="BH1150" s="17">
        <v>4.4318130156982001E-2</v>
      </c>
      <c r="BI1150" s="17">
        <v>0.100567370701603</v>
      </c>
      <c r="BJ1150" s="17"/>
      <c r="BK1150" s="17">
        <v>0.122274019542448</v>
      </c>
      <c r="BL1150" s="17">
        <v>9.4871795912080503E-2</v>
      </c>
      <c r="BM1150" s="17"/>
      <c r="BN1150" s="17">
        <v>0.141421835222486</v>
      </c>
      <c r="BO1150" s="17">
        <v>9.55690432343618E-2</v>
      </c>
      <c r="BP1150" s="17"/>
      <c r="BQ1150" s="17">
        <v>0.19292261871028599</v>
      </c>
      <c r="BR1150" s="17">
        <v>9.4051837405803598E-2</v>
      </c>
      <c r="BS1150" s="17"/>
      <c r="BT1150" s="17">
        <v>8.3601505279449095E-2</v>
      </c>
      <c r="BU1150" s="17">
        <v>9.7545294843873295E-2</v>
      </c>
      <c r="BV1150" s="17"/>
      <c r="BW1150" s="17">
        <v>0.10168094650595499</v>
      </c>
      <c r="BX1150" s="17">
        <v>9.3869884277864094E-2</v>
      </c>
      <c r="BY1150" s="17"/>
      <c r="BZ1150" s="17">
        <v>0.10168094650595499</v>
      </c>
      <c r="CA1150" s="17">
        <v>9.3869884277864094E-2</v>
      </c>
    </row>
    <row r="1151" spans="2:79" x14ac:dyDescent="0.25">
      <c r="B1151" t="s">
        <v>523</v>
      </c>
      <c r="C1151" s="17">
        <v>9.6010263557714096E-2</v>
      </c>
      <c r="D1151" s="17">
        <v>0.10139858026932699</v>
      </c>
      <c r="E1151" s="17">
        <v>8.8620243732407206E-2</v>
      </c>
      <c r="F1151" s="17">
        <v>8.0941282075314494E-2</v>
      </c>
      <c r="G1151" s="17">
        <v>9.9238874813116495E-2</v>
      </c>
      <c r="H1151" s="17">
        <v>0.10146646287554301</v>
      </c>
      <c r="I1151" s="17">
        <v>7.6047491862175104E-2</v>
      </c>
      <c r="J1151" s="17">
        <v>0.10963163293000899</v>
      </c>
      <c r="K1151" s="17">
        <v>0.102840454912884</v>
      </c>
      <c r="L1151" s="17">
        <v>0.16483188927512901</v>
      </c>
      <c r="M1151" s="17"/>
      <c r="N1151" s="17">
        <v>9.63600905948927E-2</v>
      </c>
      <c r="O1151" s="17">
        <v>8.4391318041669994E-2</v>
      </c>
      <c r="P1151" s="17">
        <v>0.12895969094830501</v>
      </c>
      <c r="Q1151" s="17">
        <v>0.122704320193721</v>
      </c>
      <c r="R1151" s="17"/>
      <c r="S1151" s="17">
        <v>0.106490308667684</v>
      </c>
      <c r="T1151" s="17">
        <v>0.10511215929096</v>
      </c>
      <c r="U1151" s="17">
        <v>0.158717755248862</v>
      </c>
      <c r="V1151" s="17">
        <v>8.1970855524705594E-2</v>
      </c>
      <c r="W1151" s="17">
        <v>0.109122995271249</v>
      </c>
      <c r="X1151" s="17">
        <v>8.6590181620645995E-2</v>
      </c>
      <c r="Y1151" s="17">
        <v>6.8640652567048294E-2</v>
      </c>
      <c r="Z1151" s="17"/>
      <c r="AA1151" s="17">
        <v>9.5396707356775301E-2</v>
      </c>
      <c r="AB1151" s="17">
        <v>9.6327592988424998E-2</v>
      </c>
      <c r="AC1151" s="17"/>
      <c r="AD1151" s="17">
        <v>8.5007984848960105E-2</v>
      </c>
      <c r="AE1151" s="17">
        <v>0.116289596252001</v>
      </c>
      <c r="AF1151" s="17">
        <v>9.7203003688833306E-2</v>
      </c>
      <c r="AG1151" s="17"/>
      <c r="AH1151" s="17">
        <v>0.12884863406649</v>
      </c>
      <c r="AI1151" s="17">
        <v>9.4795119167151998E-2</v>
      </c>
      <c r="AJ1151" s="17"/>
      <c r="AK1151" s="17">
        <v>9.1409046186439399E-2</v>
      </c>
      <c r="AL1151" s="17">
        <v>9.9092487560483597E-2</v>
      </c>
      <c r="AM1151" s="17"/>
      <c r="AN1151" s="17">
        <v>9.5957577571983102E-2</v>
      </c>
      <c r="AO1151" s="17">
        <v>0.122704320193721</v>
      </c>
      <c r="AP1151" s="17"/>
      <c r="AQ1151" s="17">
        <v>9.2557911959055106E-2</v>
      </c>
      <c r="AR1151" s="17">
        <v>9.6905424183709302E-2</v>
      </c>
      <c r="AS1151" s="17"/>
      <c r="AT1151" s="17">
        <v>9.8167186135727405E-2</v>
      </c>
      <c r="AU1151" s="17">
        <v>8.8520224018750399E-2</v>
      </c>
      <c r="AV1151" s="17">
        <v>0.104357754821239</v>
      </c>
      <c r="AW1151" s="17">
        <v>0.123833421483888</v>
      </c>
      <c r="AX1151" s="17"/>
      <c r="AY1151" s="17">
        <v>8.7715369086397196E-2</v>
      </c>
      <c r="AZ1151" s="17">
        <v>9.7001697720354801E-2</v>
      </c>
      <c r="BA1151" s="17"/>
      <c r="BB1151" s="17">
        <v>8.7767854124263495E-2</v>
      </c>
      <c r="BC1151" s="17">
        <v>9.7794771749002293E-2</v>
      </c>
      <c r="BD1151" s="17"/>
      <c r="BE1151" s="17">
        <v>9.4119156067421605E-2</v>
      </c>
      <c r="BF1151" s="17">
        <v>9.6153774124427105E-2</v>
      </c>
      <c r="BG1151" s="17"/>
      <c r="BH1151" s="17">
        <v>0.117661411127382</v>
      </c>
      <c r="BI1151" s="17">
        <v>9.4331628650928007E-2</v>
      </c>
      <c r="BJ1151" s="17"/>
      <c r="BK1151" s="17">
        <v>0.14526481356741</v>
      </c>
      <c r="BL1151" s="17">
        <v>9.2857869979436403E-2</v>
      </c>
      <c r="BM1151" s="17"/>
      <c r="BN1151" s="17">
        <v>9.8914460623592798E-2</v>
      </c>
      <c r="BO1151" s="17">
        <v>9.5948750186964096E-2</v>
      </c>
      <c r="BP1151" s="17"/>
      <c r="BQ1151" s="17">
        <v>0.12267980049013399</v>
      </c>
      <c r="BR1151" s="17">
        <v>9.5327424262246996E-2</v>
      </c>
      <c r="BS1151" s="17"/>
      <c r="BT1151" s="17">
        <v>0.15222369171991301</v>
      </c>
      <c r="BU1151" s="17">
        <v>9.1549275251813306E-2</v>
      </c>
      <c r="BV1151" s="17"/>
      <c r="BW1151" s="17">
        <v>9.5222851247314097E-2</v>
      </c>
      <c r="BX1151" s="17">
        <v>9.6414618310573602E-2</v>
      </c>
      <c r="BY1151" s="17"/>
      <c r="BZ1151" s="17">
        <v>9.5222851247314097E-2</v>
      </c>
      <c r="CA1151" s="17">
        <v>9.6414618310573602E-2</v>
      </c>
    </row>
    <row r="1152" spans="2:79" x14ac:dyDescent="0.25">
      <c r="B1152" t="s">
        <v>521</v>
      </c>
      <c r="C1152" s="17">
        <v>6.9652435701010595E-2</v>
      </c>
      <c r="D1152" s="17">
        <v>6.2293452879102103E-2</v>
      </c>
      <c r="E1152" s="17">
        <v>3.9724068094946802E-2</v>
      </c>
      <c r="F1152" s="17">
        <v>6.7530251188374399E-2</v>
      </c>
      <c r="G1152" s="17">
        <v>0.10132008122122201</v>
      </c>
      <c r="H1152" s="17">
        <v>7.9822113461577596E-2</v>
      </c>
      <c r="I1152" s="17">
        <v>3.93613429339814E-2</v>
      </c>
      <c r="J1152" s="17">
        <v>0.106423789547097</v>
      </c>
      <c r="K1152" s="17">
        <v>0.10113464082286699</v>
      </c>
      <c r="L1152" s="17">
        <v>7.3832944266042103E-2</v>
      </c>
      <c r="M1152" s="17"/>
      <c r="N1152" s="17">
        <v>6.8276712038156495E-2</v>
      </c>
      <c r="O1152" s="17">
        <v>8.5380050480378195E-2</v>
      </c>
      <c r="P1152" s="17">
        <v>9.1504126274419895E-2</v>
      </c>
      <c r="Q1152" s="17">
        <v>0.13120288231726901</v>
      </c>
      <c r="R1152" s="17"/>
      <c r="S1152" s="17">
        <v>4.49811187503859E-2</v>
      </c>
      <c r="T1152" s="17">
        <v>6.0734435354673599E-2</v>
      </c>
      <c r="U1152" s="17">
        <v>0.10102077029030999</v>
      </c>
      <c r="V1152" s="17">
        <v>6.8705875080958601E-2</v>
      </c>
      <c r="W1152" s="17">
        <v>7.5801545772788304E-2</v>
      </c>
      <c r="X1152" s="17">
        <v>9.3644455228475601E-2</v>
      </c>
      <c r="Y1152" s="17">
        <v>0.100685861179619</v>
      </c>
      <c r="Z1152" s="17"/>
      <c r="AA1152" s="17">
        <v>9.5084102282099806E-2</v>
      </c>
      <c r="AB1152" s="17">
        <v>5.6499253863947101E-2</v>
      </c>
      <c r="AC1152" s="17"/>
      <c r="AD1152" s="17">
        <v>0.108584777505982</v>
      </c>
      <c r="AE1152" s="17">
        <v>0.10660224502664201</v>
      </c>
      <c r="AF1152" s="17">
        <v>7.3890267259595604E-2</v>
      </c>
      <c r="AG1152" s="17"/>
      <c r="AH1152" s="17">
        <v>0.15273683462911999</v>
      </c>
      <c r="AI1152" s="17">
        <v>6.6577997483263707E-2</v>
      </c>
      <c r="AJ1152" s="17"/>
      <c r="AK1152" s="17">
        <v>6.02705062228358E-2</v>
      </c>
      <c r="AL1152" s="17">
        <v>7.5937122099538804E-2</v>
      </c>
      <c r="AM1152" s="17"/>
      <c r="AN1152" s="17">
        <v>6.9530953754809E-2</v>
      </c>
      <c r="AO1152" s="17">
        <v>0.13120288231726901</v>
      </c>
      <c r="AP1152" s="17"/>
      <c r="AQ1152" s="17">
        <v>8.4715097432855005E-2</v>
      </c>
      <c r="AR1152" s="17">
        <v>6.5746836482707099E-2</v>
      </c>
      <c r="AS1152" s="17"/>
      <c r="AT1152" s="17">
        <v>5.5664529715876397E-2</v>
      </c>
      <c r="AU1152" s="17">
        <v>6.9505075239758199E-2</v>
      </c>
      <c r="AV1152" s="17">
        <v>9.0773218206920303E-2</v>
      </c>
      <c r="AW1152" s="17">
        <v>0.131281231189672</v>
      </c>
      <c r="AX1152" s="17"/>
      <c r="AY1152" s="17">
        <v>7.9145589298261501E-2</v>
      </c>
      <c r="AZ1152" s="17">
        <v>6.8517781508596803E-2</v>
      </c>
      <c r="BA1152" s="17"/>
      <c r="BB1152" s="17">
        <v>9.9711027375212397E-2</v>
      </c>
      <c r="BC1152" s="17">
        <v>6.3101933661711698E-2</v>
      </c>
      <c r="BD1152" s="17"/>
      <c r="BE1152" s="17">
        <v>8.2021827166467498E-2</v>
      </c>
      <c r="BF1152" s="17">
        <v>6.8713759085210199E-2</v>
      </c>
      <c r="BG1152" s="17"/>
      <c r="BH1152" s="17">
        <v>4.3087079490749802E-2</v>
      </c>
      <c r="BI1152" s="17">
        <v>7.1712074069012199E-2</v>
      </c>
      <c r="BJ1152" s="17"/>
      <c r="BK1152" s="17">
        <v>7.6525638297632301E-2</v>
      </c>
      <c r="BL1152" s="17">
        <v>6.9212536448585701E-2</v>
      </c>
      <c r="BM1152" s="17"/>
      <c r="BN1152" s="17">
        <v>0.156803528579262</v>
      </c>
      <c r="BO1152" s="17">
        <v>6.7806501225531807E-2</v>
      </c>
      <c r="BP1152" s="17"/>
      <c r="BQ1152" s="17">
        <v>9.7437265507602303E-2</v>
      </c>
      <c r="BR1152" s="17">
        <v>6.8941040761612796E-2</v>
      </c>
      <c r="BS1152" s="17"/>
      <c r="BT1152" s="17">
        <v>4.7564682999071399E-2</v>
      </c>
      <c r="BU1152" s="17">
        <v>7.1405276787710997E-2</v>
      </c>
      <c r="BV1152" s="17"/>
      <c r="BW1152" s="17">
        <v>9.4860260232157906E-2</v>
      </c>
      <c r="BX1152" s="17">
        <v>5.67076245470685E-2</v>
      </c>
      <c r="BY1152" s="17"/>
      <c r="BZ1152" s="17">
        <v>9.4860260232157906E-2</v>
      </c>
      <c r="CA1152" s="17">
        <v>5.67076245470685E-2</v>
      </c>
    </row>
    <row r="1153" spans="2:79" x14ac:dyDescent="0.25">
      <c r="B1153" t="s">
        <v>520</v>
      </c>
      <c r="C1153" s="17">
        <v>5.83997974695089E-2</v>
      </c>
      <c r="D1153" s="17">
        <v>7.2929042965772697E-2</v>
      </c>
      <c r="E1153" s="17">
        <v>5.9072260271812199E-2</v>
      </c>
      <c r="F1153" s="17">
        <v>5.99993973199624E-2</v>
      </c>
      <c r="G1153" s="17">
        <v>4.08594789344017E-2</v>
      </c>
      <c r="H1153" s="17">
        <v>0.100118542534678</v>
      </c>
      <c r="I1153" s="17">
        <v>3.8926418496063701E-2</v>
      </c>
      <c r="J1153" s="17">
        <v>2.1603158323442902E-2</v>
      </c>
      <c r="K1153" s="17">
        <v>7.0489920378919602E-2</v>
      </c>
      <c r="L1153" s="17">
        <v>3.8192532391983801E-2</v>
      </c>
      <c r="M1153" s="17"/>
      <c r="N1153" s="17">
        <v>5.5796892352460402E-2</v>
      </c>
      <c r="O1153" s="17">
        <v>8.3071888595499799E-2</v>
      </c>
      <c r="P1153" s="17">
        <v>0.141406759872577</v>
      </c>
      <c r="Q1153" s="17">
        <v>0.124429918068551</v>
      </c>
      <c r="R1153" s="17"/>
      <c r="S1153" s="17">
        <v>7.28503169949897E-2</v>
      </c>
      <c r="T1153" s="17">
        <v>6.3482350568312099E-2</v>
      </c>
      <c r="U1153" s="17">
        <v>9.8919192087594601E-2</v>
      </c>
      <c r="V1153" s="17">
        <v>4.8842299609479202E-2</v>
      </c>
      <c r="W1153" s="17">
        <v>4.61180901253384E-2</v>
      </c>
      <c r="X1153" s="17">
        <v>7.8691590365093406E-2</v>
      </c>
      <c r="Y1153" s="17">
        <v>3.1018387855562799E-2</v>
      </c>
      <c r="Z1153" s="17"/>
      <c r="AA1153" s="17">
        <v>7.4706326142419704E-2</v>
      </c>
      <c r="AB1153" s="17">
        <v>4.9966109646408401E-2</v>
      </c>
      <c r="AC1153" s="17"/>
      <c r="AD1153" s="17">
        <v>9.9504390958154706E-2</v>
      </c>
      <c r="AE1153" s="17">
        <v>6.4334822742995804E-2</v>
      </c>
      <c r="AF1153" s="17">
        <v>6.3534029165151495E-2</v>
      </c>
      <c r="AG1153" s="17"/>
      <c r="AH1153" s="17">
        <v>9.02873352699258E-2</v>
      </c>
      <c r="AI1153" s="17">
        <v>5.7219837499307098E-2</v>
      </c>
      <c r="AJ1153" s="17"/>
      <c r="AK1153" s="17">
        <v>6.4636874597280097E-2</v>
      </c>
      <c r="AL1153" s="17">
        <v>5.4221757772806703E-2</v>
      </c>
      <c r="AM1153" s="17"/>
      <c r="AN1153" s="17">
        <v>5.8269474003160897E-2</v>
      </c>
      <c r="AO1153" s="17">
        <v>0.124429918068551</v>
      </c>
      <c r="AP1153" s="17"/>
      <c r="AQ1153" s="17">
        <v>6.4171130828498402E-2</v>
      </c>
      <c r="AR1153" s="17">
        <v>5.6903347807641801E-2</v>
      </c>
      <c r="AS1153" s="17"/>
      <c r="AT1153" s="17">
        <v>5.1045695684910401E-2</v>
      </c>
      <c r="AU1153" s="17">
        <v>5.1276666207523497E-2</v>
      </c>
      <c r="AV1153" s="17">
        <v>8.4436241949800303E-2</v>
      </c>
      <c r="AW1153" s="17">
        <v>9.2624665488882194E-2</v>
      </c>
      <c r="AX1153" s="17"/>
      <c r="AY1153" s="17">
        <v>8.0271728875059706E-2</v>
      </c>
      <c r="AZ1153" s="17">
        <v>5.5785589407745098E-2</v>
      </c>
      <c r="BA1153" s="17"/>
      <c r="BB1153" s="17">
        <v>7.2084418560711197E-2</v>
      </c>
      <c r="BC1153" s="17">
        <v>5.5417937273995299E-2</v>
      </c>
      <c r="BD1153" s="17"/>
      <c r="BE1153" s="17">
        <v>7.8114224614484695E-2</v>
      </c>
      <c r="BF1153" s="17">
        <v>5.6903727771450703E-2</v>
      </c>
      <c r="BG1153" s="17"/>
      <c r="BH1153" s="17">
        <v>0.103546658902768</v>
      </c>
      <c r="BI1153" s="17">
        <v>5.4899516604956601E-2</v>
      </c>
      <c r="BJ1153" s="17"/>
      <c r="BK1153" s="17">
        <v>7.2842759190735407E-2</v>
      </c>
      <c r="BL1153" s="17">
        <v>5.7475417899045998E-2</v>
      </c>
      <c r="BM1153" s="17"/>
      <c r="BN1153" s="17">
        <v>6.2244106588844099E-2</v>
      </c>
      <c r="BO1153" s="17">
        <v>5.8318371723675801E-2</v>
      </c>
      <c r="BP1153" s="17"/>
      <c r="BQ1153" s="17">
        <v>7.5761682702280495E-2</v>
      </c>
      <c r="BR1153" s="17">
        <v>5.7955268660839797E-2</v>
      </c>
      <c r="BS1153" s="17"/>
      <c r="BT1153" s="17">
        <v>6.2371725348182097E-2</v>
      </c>
      <c r="BU1153" s="17">
        <v>5.8084592999724301E-2</v>
      </c>
      <c r="BV1153" s="17"/>
      <c r="BW1153" s="17">
        <v>7.4465165898300198E-2</v>
      </c>
      <c r="BX1153" s="17">
        <v>5.0149852688584198E-2</v>
      </c>
      <c r="BY1153" s="17"/>
      <c r="BZ1153" s="17">
        <v>7.4465165898300198E-2</v>
      </c>
      <c r="CA1153" s="17">
        <v>5.0149852688584198E-2</v>
      </c>
    </row>
    <row r="1154" spans="2:79" x14ac:dyDescent="0.25">
      <c r="B1154" t="s">
        <v>522</v>
      </c>
      <c r="C1154" s="17">
        <v>5.5718462485739299E-2</v>
      </c>
      <c r="D1154" s="17">
        <v>5.32324796300006E-2</v>
      </c>
      <c r="E1154" s="17">
        <v>4.19546673428925E-2</v>
      </c>
      <c r="F1154" s="17">
        <v>7.0058982829788397E-2</v>
      </c>
      <c r="G1154" s="17">
        <v>5.1223357209900899E-2</v>
      </c>
      <c r="H1154" s="17">
        <v>4.9071901568802201E-2</v>
      </c>
      <c r="I1154" s="17">
        <v>8.2561857770061503E-2</v>
      </c>
      <c r="J1154" s="17">
        <v>3.7081641993643298E-2</v>
      </c>
      <c r="K1154" s="17">
        <v>8.9684492403074995E-2</v>
      </c>
      <c r="L1154" s="17">
        <v>6.3409727641110204E-3</v>
      </c>
      <c r="M1154" s="17"/>
      <c r="N1154" s="17">
        <v>5.1834787296347502E-2</v>
      </c>
      <c r="O1154" s="17">
        <v>9.6710319662912006E-2</v>
      </c>
      <c r="P1154" s="17">
        <v>0.158466872282889</v>
      </c>
      <c r="Q1154" s="17">
        <v>0.13091144079339601</v>
      </c>
      <c r="R1154" s="17"/>
      <c r="S1154" s="17">
        <v>5.4226765568372498E-2</v>
      </c>
      <c r="T1154" s="17">
        <v>8.4292535361912904E-2</v>
      </c>
      <c r="U1154" s="17">
        <v>9.2560673552928199E-2</v>
      </c>
      <c r="V1154" s="17">
        <v>4.9811033569262197E-2</v>
      </c>
      <c r="W1154" s="17">
        <v>9.1947887548903096E-2</v>
      </c>
      <c r="X1154" s="17">
        <v>5.6242392046131698E-2</v>
      </c>
      <c r="Y1154" s="17">
        <v>2.52028216049495E-2</v>
      </c>
      <c r="Z1154" s="17"/>
      <c r="AA1154" s="17">
        <v>7.5404878195797803E-2</v>
      </c>
      <c r="AB1154" s="17">
        <v>4.55367072032535E-2</v>
      </c>
      <c r="AC1154" s="17"/>
      <c r="AD1154" s="17">
        <v>8.5234605479606901E-2</v>
      </c>
      <c r="AE1154" s="17">
        <v>0.108780315475342</v>
      </c>
      <c r="AF1154" s="17">
        <v>6.2143220691726099E-2</v>
      </c>
      <c r="AG1154" s="17"/>
      <c r="AH1154" s="17">
        <v>0.12830317606095501</v>
      </c>
      <c r="AI1154" s="17">
        <v>5.3032552491578497E-2</v>
      </c>
      <c r="AJ1154" s="17"/>
      <c r="AK1154" s="17">
        <v>4.9219632615994498E-2</v>
      </c>
      <c r="AL1154" s="17">
        <v>6.0071842862744702E-2</v>
      </c>
      <c r="AM1154" s="17"/>
      <c r="AN1154" s="17">
        <v>5.5570054312481701E-2</v>
      </c>
      <c r="AO1154" s="17">
        <v>0.13091144079339601</v>
      </c>
      <c r="AP1154" s="17"/>
      <c r="AQ1154" s="17">
        <v>6.2765471837962702E-2</v>
      </c>
      <c r="AR1154" s="17">
        <v>5.3891242655180797E-2</v>
      </c>
      <c r="AS1154" s="17"/>
      <c r="AT1154" s="17">
        <v>3.6523975823801E-2</v>
      </c>
      <c r="AU1154" s="17">
        <v>6.2097716695538603E-2</v>
      </c>
      <c r="AV1154" s="17">
        <v>7.4092131343347203E-2</v>
      </c>
      <c r="AW1154" s="17">
        <v>0.11704856763023699</v>
      </c>
      <c r="AX1154" s="17"/>
      <c r="AY1154" s="17">
        <v>7.9006329048454796E-2</v>
      </c>
      <c r="AZ1154" s="17">
        <v>5.2935017010316901E-2</v>
      </c>
      <c r="BA1154" s="17"/>
      <c r="BB1154" s="17">
        <v>6.9056928571923998E-2</v>
      </c>
      <c r="BC1154" s="17">
        <v>5.2812013051656899E-2</v>
      </c>
      <c r="BD1154" s="17"/>
      <c r="BE1154" s="17">
        <v>6.0699562586748197E-2</v>
      </c>
      <c r="BF1154" s="17">
        <v>5.5340461498476899E-2</v>
      </c>
      <c r="BG1154" s="17"/>
      <c r="BH1154" s="17">
        <v>5.3337835349288501E-2</v>
      </c>
      <c r="BI1154" s="17">
        <v>5.5903034864567297E-2</v>
      </c>
      <c r="BJ1154" s="17"/>
      <c r="BK1154" s="17">
        <v>8.9903467981449103E-2</v>
      </c>
      <c r="BL1154" s="17">
        <v>5.3530551079039798E-2</v>
      </c>
      <c r="BM1154" s="17"/>
      <c r="BN1154" s="17">
        <v>6.3250984313215797E-2</v>
      </c>
      <c r="BO1154" s="17">
        <v>5.5558917249191798E-2</v>
      </c>
      <c r="BP1154" s="17"/>
      <c r="BQ1154" s="17">
        <v>5.6315604083179899E-2</v>
      </c>
      <c r="BR1154" s="17">
        <v>5.5703173440836799E-2</v>
      </c>
      <c r="BS1154" s="17"/>
      <c r="BT1154" s="17">
        <v>3.2616426747794802E-2</v>
      </c>
      <c r="BU1154" s="17">
        <v>5.7551795101073E-2</v>
      </c>
      <c r="BV1154" s="17"/>
      <c r="BW1154" s="17">
        <v>7.5061576909242797E-2</v>
      </c>
      <c r="BX1154" s="17">
        <v>4.5785317995942001E-2</v>
      </c>
      <c r="BY1154" s="17"/>
      <c r="BZ1154" s="17">
        <v>7.5061576909242797E-2</v>
      </c>
      <c r="CA1154" s="17">
        <v>4.5785317995942001E-2</v>
      </c>
    </row>
    <row r="1155" spans="2:79" x14ac:dyDescent="0.25">
      <c r="B1155" t="s">
        <v>519</v>
      </c>
      <c r="C1155" s="17">
        <v>4.6218708102665998E-2</v>
      </c>
      <c r="D1155" s="17">
        <v>3.1615392981346302E-2</v>
      </c>
      <c r="E1155" s="17">
        <v>7.0499940029199806E-2</v>
      </c>
      <c r="F1155" s="17">
        <v>5.4563330401033901E-2</v>
      </c>
      <c r="G1155" s="17">
        <v>2.8104028972863099E-2</v>
      </c>
      <c r="H1155" s="17">
        <v>4.6053940354181699E-2</v>
      </c>
      <c r="I1155" s="17">
        <v>2.99286256229662E-2</v>
      </c>
      <c r="J1155" s="17">
        <v>4.3142492143899397E-2</v>
      </c>
      <c r="K1155" s="17">
        <v>0.106552146922315</v>
      </c>
      <c r="L1155" s="17">
        <v>5.2672770803778302E-2</v>
      </c>
      <c r="M1155" s="17"/>
      <c r="N1155" s="17">
        <v>4.4428627932154102E-2</v>
      </c>
      <c r="O1155" s="17">
        <v>6.8008308345557295E-2</v>
      </c>
      <c r="P1155" s="17">
        <v>7.4865328906768405E-2</v>
      </c>
      <c r="Q1155" s="17">
        <v>8.4894655335401303E-2</v>
      </c>
      <c r="R1155" s="17"/>
      <c r="S1155" s="17">
        <v>4.8036640496746198E-2</v>
      </c>
      <c r="T1155" s="17">
        <v>6.7084846866526104E-2</v>
      </c>
      <c r="U1155" s="17">
        <v>6.6201217386962094E-2</v>
      </c>
      <c r="V1155" s="17">
        <v>4.6380841368517403E-2</v>
      </c>
      <c r="W1155" s="17">
        <v>2.5081931910046099E-2</v>
      </c>
      <c r="X1155" s="17">
        <v>4.1422809876852797E-2</v>
      </c>
      <c r="Y1155" s="17">
        <v>4.1196837732271799E-2</v>
      </c>
      <c r="Z1155" s="17"/>
      <c r="AA1155" s="17">
        <v>5.5531461414970201E-2</v>
      </c>
      <c r="AB1155" s="17">
        <v>4.1402179963234698E-2</v>
      </c>
      <c r="AC1155" s="17"/>
      <c r="AD1155" s="17">
        <v>7.1232307168084097E-2</v>
      </c>
      <c r="AE1155" s="17">
        <v>9.8484642901883093E-2</v>
      </c>
      <c r="AF1155" s="17">
        <v>3.7195538396601002E-2</v>
      </c>
      <c r="AG1155" s="17"/>
      <c r="AH1155" s="17">
        <v>0.13057757458818001</v>
      </c>
      <c r="AI1155" s="17">
        <v>4.3097109746357498E-2</v>
      </c>
      <c r="AJ1155" s="17"/>
      <c r="AK1155" s="17">
        <v>2.5487124563998102E-2</v>
      </c>
      <c r="AL1155" s="17">
        <v>6.0106203354950198E-2</v>
      </c>
      <c r="AM1155" s="17"/>
      <c r="AN1155" s="17">
        <v>4.6142373492613298E-2</v>
      </c>
      <c r="AO1155" s="17">
        <v>8.4894655335401303E-2</v>
      </c>
      <c r="AP1155" s="17"/>
      <c r="AQ1155" s="17">
        <v>5.8240584378098502E-2</v>
      </c>
      <c r="AR1155" s="17">
        <v>4.3101554480035997E-2</v>
      </c>
      <c r="AS1155" s="17"/>
      <c r="AT1155" s="17">
        <v>4.9539104782589903E-2</v>
      </c>
      <c r="AU1155" s="17">
        <v>3.2030863285230603E-2</v>
      </c>
      <c r="AV1155" s="17">
        <v>6.2896014291749597E-2</v>
      </c>
      <c r="AW1155" s="17">
        <v>0.105352026879378</v>
      </c>
      <c r="AX1155" s="17"/>
      <c r="AY1155" s="17">
        <v>9.4674328941006802E-2</v>
      </c>
      <c r="AZ1155" s="17">
        <v>4.0427126541596699E-2</v>
      </c>
      <c r="BA1155" s="17"/>
      <c r="BB1155" s="17">
        <v>6.04345184982008E-2</v>
      </c>
      <c r="BC1155" s="17">
        <v>4.3120911220238103E-2</v>
      </c>
      <c r="BD1155" s="17"/>
      <c r="BE1155" s="17">
        <v>6.0517922197387303E-2</v>
      </c>
      <c r="BF1155" s="17">
        <v>4.5133582942505801E-2</v>
      </c>
      <c r="BG1155" s="17"/>
      <c r="BH1155" s="17">
        <v>4.2992690775194103E-2</v>
      </c>
      <c r="BI1155" s="17">
        <v>4.6468824419982097E-2</v>
      </c>
      <c r="BJ1155" s="17"/>
      <c r="BK1155" s="17">
        <v>7.2261062376620402E-2</v>
      </c>
      <c r="BL1155" s="17">
        <v>4.45519432990025E-2</v>
      </c>
      <c r="BM1155" s="17"/>
      <c r="BN1155" s="17">
        <v>3.6737754620947999E-2</v>
      </c>
      <c r="BO1155" s="17">
        <v>4.6419522783403999E-2</v>
      </c>
      <c r="BP1155" s="17"/>
      <c r="BQ1155" s="17">
        <v>0.113463666581001</v>
      </c>
      <c r="BR1155" s="17">
        <v>4.4496987167375102E-2</v>
      </c>
      <c r="BS1155" s="17"/>
      <c r="BT1155" s="17">
        <v>4.9412052131501898E-2</v>
      </c>
      <c r="BU1155" s="17">
        <v>4.5965290532610503E-2</v>
      </c>
      <c r="BV1155" s="17"/>
      <c r="BW1155" s="17">
        <v>5.5349277819736302E-2</v>
      </c>
      <c r="BX1155" s="17">
        <v>4.1529945668234799E-2</v>
      </c>
      <c r="BY1155" s="17"/>
      <c r="BZ1155" s="17">
        <v>5.5349277819736302E-2</v>
      </c>
      <c r="CA1155" s="17">
        <v>4.1529945668234799E-2</v>
      </c>
    </row>
    <row r="1156" spans="2:79" x14ac:dyDescent="0.25">
      <c r="B1156" t="s">
        <v>97</v>
      </c>
      <c r="C1156" s="17">
        <v>1.29947342761828E-2</v>
      </c>
      <c r="D1156" s="17">
        <v>3.0056854936904499E-2</v>
      </c>
      <c r="E1156" s="17">
        <v>1.33888702432754E-3</v>
      </c>
      <c r="F1156" s="17">
        <v>1.6445280672597901E-2</v>
      </c>
      <c r="G1156" s="17">
        <v>1.6461532934707101E-2</v>
      </c>
      <c r="H1156" s="17">
        <v>3.2993017510739302E-3</v>
      </c>
      <c r="I1156" s="17">
        <v>1.3691668415471101E-2</v>
      </c>
      <c r="J1156" s="17">
        <v>6.5330589458938298E-3</v>
      </c>
      <c r="K1156" s="17">
        <v>1.7321733975442299E-2</v>
      </c>
      <c r="L1156" s="17">
        <v>8.0334178603379495E-3</v>
      </c>
      <c r="M1156" s="17"/>
      <c r="N1156" s="17">
        <v>1.3064829955437601E-2</v>
      </c>
      <c r="O1156" s="17">
        <v>1.19526612115673E-2</v>
      </c>
      <c r="P1156" s="17">
        <v>1.23633693005129E-2</v>
      </c>
      <c r="Q1156" s="17">
        <v>1.4816076020019E-2</v>
      </c>
      <c r="R1156" s="17"/>
      <c r="S1156" s="17">
        <v>9.3917740150646807E-3</v>
      </c>
      <c r="T1156" s="17">
        <v>1.37396866002568E-2</v>
      </c>
      <c r="U1156" s="17">
        <v>3.2188493333247498E-2</v>
      </c>
      <c r="V1156" s="17">
        <v>1.13729521330112E-2</v>
      </c>
      <c r="W1156" s="17">
        <v>1.6912224392978899E-2</v>
      </c>
      <c r="X1156" s="17">
        <v>9.9468675392815602E-3</v>
      </c>
      <c r="Y1156" s="17">
        <v>1.28628240143211E-2</v>
      </c>
      <c r="Z1156" s="17"/>
      <c r="AA1156" s="17">
        <v>2.05593524148821E-2</v>
      </c>
      <c r="AB1156" s="17">
        <v>9.0823364162545793E-3</v>
      </c>
      <c r="AC1156" s="17"/>
      <c r="AD1156" s="17">
        <v>1.8873531905390501E-2</v>
      </c>
      <c r="AE1156" s="17">
        <v>1.37817301677672E-2</v>
      </c>
      <c r="AF1156" s="17">
        <v>2.27866282301687E-2</v>
      </c>
      <c r="AG1156" s="17"/>
      <c r="AH1156" s="17">
        <v>1.58680746834618E-2</v>
      </c>
      <c r="AI1156" s="17">
        <v>1.2888409771525999E-2</v>
      </c>
      <c r="AJ1156" s="17"/>
      <c r="AK1156" s="17">
        <v>1.8544381701477399E-2</v>
      </c>
      <c r="AL1156" s="17">
        <v>9.2771840887173902E-3</v>
      </c>
      <c r="AM1156" s="17"/>
      <c r="AN1156" s="17">
        <v>1.2991139499021901E-2</v>
      </c>
      <c r="AO1156" s="17">
        <v>1.4816076020019E-2</v>
      </c>
      <c r="AP1156" s="17"/>
      <c r="AQ1156" s="17">
        <v>1.7445364385927899E-2</v>
      </c>
      <c r="AR1156" s="17">
        <v>1.18407299051738E-2</v>
      </c>
      <c r="AS1156" s="17"/>
      <c r="AT1156" s="17">
        <v>1.0676823202491401E-2</v>
      </c>
      <c r="AU1156" s="17">
        <v>7.2875818826007698E-3</v>
      </c>
      <c r="AV1156" s="17">
        <v>2.4712353868978999E-2</v>
      </c>
      <c r="AW1156" s="17">
        <v>5.6556808341741302E-2</v>
      </c>
      <c r="AX1156" s="17"/>
      <c r="AY1156" s="17">
        <v>1.09923861401928E-2</v>
      </c>
      <c r="AZ1156" s="17">
        <v>1.32340617750901E-2</v>
      </c>
      <c r="BA1156" s="17"/>
      <c r="BB1156" s="17">
        <v>1.48050851682314E-2</v>
      </c>
      <c r="BC1156" s="17">
        <v>1.26003310476322E-2</v>
      </c>
      <c r="BD1156" s="17"/>
      <c r="BE1156" s="17">
        <v>1.8594450313768999E-3</v>
      </c>
      <c r="BF1156" s="17">
        <v>1.3839758516337401E-2</v>
      </c>
      <c r="BG1156" s="17"/>
      <c r="BH1156" s="17">
        <v>2.0606755331654701E-2</v>
      </c>
      <c r="BI1156" s="17">
        <v>1.24045667474737E-2</v>
      </c>
      <c r="BJ1156" s="17"/>
      <c r="BK1156" s="17">
        <v>2.10753466665481E-2</v>
      </c>
      <c r="BL1156" s="17">
        <v>1.24775582873061E-2</v>
      </c>
      <c r="BM1156" s="17"/>
      <c r="BN1156" s="17">
        <v>2.2876018307627899E-3</v>
      </c>
      <c r="BO1156" s="17">
        <v>1.3221520473139899E-2</v>
      </c>
      <c r="BP1156" s="17"/>
      <c r="BQ1156" s="17">
        <v>2.6416802441025899E-2</v>
      </c>
      <c r="BR1156" s="17">
        <v>1.2651079431608E-2</v>
      </c>
      <c r="BS1156" s="17"/>
      <c r="BT1156" s="17">
        <v>2.4729504589071898E-2</v>
      </c>
      <c r="BU1156" s="17">
        <v>1.20634857320239E-2</v>
      </c>
      <c r="BV1156" s="17"/>
      <c r="BW1156" s="17">
        <v>2.0576653037990101E-2</v>
      </c>
      <c r="BX1156" s="17">
        <v>9.1012405542293603E-3</v>
      </c>
      <c r="BY1156" s="17"/>
      <c r="BZ1156" s="17">
        <v>2.0576653037990101E-2</v>
      </c>
      <c r="CA1156" s="17">
        <v>9.1012405542293603E-3</v>
      </c>
    </row>
    <row r="1157" spans="2:79" x14ac:dyDescent="0.25">
      <c r="B1157" t="s">
        <v>103</v>
      </c>
      <c r="C1157" s="17">
        <v>0.23571388182248901</v>
      </c>
      <c r="D1157" s="17">
        <v>0.20175469809714799</v>
      </c>
      <c r="E1157" s="17">
        <v>0.21492826739433701</v>
      </c>
      <c r="F1157" s="17">
        <v>0.266633885237752</v>
      </c>
      <c r="G1157" s="17">
        <v>0.23822811862051099</v>
      </c>
      <c r="H1157" s="17">
        <v>0.29611862967082903</v>
      </c>
      <c r="I1157" s="17">
        <v>0.248949235688954</v>
      </c>
      <c r="J1157" s="17">
        <v>0.13501627360624399</v>
      </c>
      <c r="K1157" s="17">
        <v>0.24727504726959099</v>
      </c>
      <c r="L1157" s="17">
        <v>0.21827149988918901</v>
      </c>
      <c r="M1157" s="17"/>
      <c r="N1157" s="17">
        <v>0.23858075196156001</v>
      </c>
      <c r="O1157" s="17">
        <v>0.20984535090570999</v>
      </c>
      <c r="P1157" s="17">
        <v>0.13909813824268</v>
      </c>
      <c r="Q1157" s="17">
        <v>0.148797909128209</v>
      </c>
      <c r="R1157" s="17"/>
      <c r="S1157" s="17">
        <v>0.22633849350395799</v>
      </c>
      <c r="T1157" s="17">
        <v>0.18913065490956099</v>
      </c>
      <c r="U1157" s="17">
        <v>0.206840233543718</v>
      </c>
      <c r="V1157" s="17">
        <v>0.252339974161432</v>
      </c>
      <c r="W1157" s="17">
        <v>0.18259839108774401</v>
      </c>
      <c r="X1157" s="17">
        <v>0.20512281911832</v>
      </c>
      <c r="Y1157" s="17">
        <v>0.24523047340607301</v>
      </c>
      <c r="Z1157" s="17"/>
      <c r="AA1157" s="17">
        <v>0.17171310859630201</v>
      </c>
      <c r="AB1157" s="17">
        <v>0.26881489017648602</v>
      </c>
      <c r="AC1157" s="17"/>
      <c r="AD1157" s="17">
        <v>0.13783711623405201</v>
      </c>
      <c r="AE1157" s="17">
        <v>0.23984729746452499</v>
      </c>
      <c r="AF1157" s="17">
        <v>0.16753142699550799</v>
      </c>
      <c r="AG1157" s="17"/>
      <c r="AH1157" s="17">
        <v>0.163393820269916</v>
      </c>
      <c r="AI1157" s="17">
        <v>0.238389998686973</v>
      </c>
      <c r="AJ1157" s="17"/>
      <c r="AK1157" s="17">
        <v>0.27817302171153802</v>
      </c>
      <c r="AL1157" s="17">
        <v>0.207271717598736</v>
      </c>
      <c r="AM1157" s="17"/>
      <c r="AN1157" s="17">
        <v>0.235885427637335</v>
      </c>
      <c r="AO1157" s="17">
        <v>0.148797909128209</v>
      </c>
      <c r="AP1157" s="17"/>
      <c r="AQ1157" s="17">
        <v>0.21189166556560299</v>
      </c>
      <c r="AR1157" s="17">
        <v>0.24189074689769999</v>
      </c>
      <c r="AS1157" s="17"/>
      <c r="AT1157" s="17">
        <v>0.29078613842373202</v>
      </c>
      <c r="AU1157" s="17">
        <v>0.20684733719253801</v>
      </c>
      <c r="AV1157" s="17">
        <v>0.18726722169478799</v>
      </c>
      <c r="AW1157" s="17">
        <v>0.22280060521364101</v>
      </c>
      <c r="AX1157" s="17"/>
      <c r="AY1157" s="17">
        <v>0.19902784205195601</v>
      </c>
      <c r="AZ1157" s="17">
        <v>0.24009872279259101</v>
      </c>
      <c r="BA1157" s="17"/>
      <c r="BB1157" s="17">
        <v>0.23936627570930999</v>
      </c>
      <c r="BC1157" s="17">
        <v>0.234920944280987</v>
      </c>
      <c r="BD1157" s="17"/>
      <c r="BE1157" s="17">
        <v>0.19947026592306399</v>
      </c>
      <c r="BF1157" s="17">
        <v>0.23846430287689999</v>
      </c>
      <c r="BG1157" s="17"/>
      <c r="BH1157" s="17">
        <v>0.27068818010967099</v>
      </c>
      <c r="BI1157" s="17">
        <v>0.23300228984999399</v>
      </c>
      <c r="BJ1157" s="17"/>
      <c r="BK1157" s="17">
        <v>0.24798002047939899</v>
      </c>
      <c r="BL1157" s="17">
        <v>0.234928823452761</v>
      </c>
      <c r="BM1157" s="17"/>
      <c r="BN1157" s="17">
        <v>0.26303930128948499</v>
      </c>
      <c r="BO1157" s="17">
        <v>0.235135106133221</v>
      </c>
      <c r="BP1157" s="17"/>
      <c r="BQ1157" s="17">
        <v>0.16823063670277799</v>
      </c>
      <c r="BR1157" s="17">
        <v>0.237441703781683</v>
      </c>
      <c r="BS1157" s="17"/>
      <c r="BT1157" s="17">
        <v>0.183740459823997</v>
      </c>
      <c r="BU1157" s="17">
        <v>0.23983839148740199</v>
      </c>
      <c r="BV1157" s="17"/>
      <c r="BW1157" s="17">
        <v>0.17184279026305599</v>
      </c>
      <c r="BX1157" s="17">
        <v>0.26851319052171402</v>
      </c>
      <c r="BY1157" s="17"/>
      <c r="BZ1157" s="17">
        <v>0.17184279026305599</v>
      </c>
      <c r="CA1157" s="17">
        <v>0.26851319052171402</v>
      </c>
    </row>
    <row r="1158" spans="2:79" x14ac:dyDescent="0.25">
      <c r="C1158" s="17"/>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c r="AD1158" s="17"/>
      <c r="AE1158" s="17"/>
      <c r="AF1158" s="17"/>
      <c r="AG1158" s="17"/>
      <c r="AH1158" s="17"/>
      <c r="AI1158" s="17"/>
      <c r="AJ1158" s="17"/>
      <c r="AK1158" s="17"/>
      <c r="AL1158" s="17"/>
      <c r="AM1158" s="17"/>
      <c r="AN1158" s="17"/>
      <c r="AO1158" s="17"/>
      <c r="AP1158" s="17"/>
      <c r="AQ1158" s="17"/>
      <c r="AR1158" s="17"/>
      <c r="AS1158" s="17"/>
      <c r="AT1158" s="17"/>
      <c r="AU1158" s="17"/>
      <c r="AV1158" s="17"/>
      <c r="AW1158" s="17"/>
      <c r="AX1158" s="17"/>
      <c r="AY1158" s="17"/>
      <c r="AZ1158" s="17"/>
      <c r="BA1158" s="17"/>
      <c r="BB1158" s="17"/>
      <c r="BC1158" s="17"/>
      <c r="BD1158" s="17"/>
      <c r="BE1158" s="17"/>
      <c r="BF1158" s="17"/>
      <c r="BG1158" s="17"/>
      <c r="BH1158" s="17"/>
      <c r="BI1158" s="17"/>
      <c r="BJ1158" s="17"/>
      <c r="BK1158" s="17"/>
      <c r="BL1158" s="17"/>
      <c r="BM1158" s="17"/>
      <c r="BN1158" s="17"/>
      <c r="BO1158" s="17"/>
      <c r="BP1158" s="17"/>
      <c r="BQ1158" s="17"/>
      <c r="BR1158" s="17"/>
      <c r="BS1158" s="17"/>
      <c r="BT1158" s="17"/>
      <c r="BU1158" s="17"/>
      <c r="BV1158" s="17"/>
      <c r="BW1158" s="17"/>
      <c r="BX1158" s="17"/>
      <c r="BY1158" s="17"/>
      <c r="BZ1158" s="17"/>
      <c r="CA1158" s="17"/>
    </row>
    <row r="1159" spans="2:79" x14ac:dyDescent="0.25">
      <c r="B1159" s="6" t="s">
        <v>539</v>
      </c>
      <c r="C1159" s="17"/>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c r="AD1159" s="17"/>
      <c r="AE1159" s="17"/>
      <c r="AF1159" s="17"/>
      <c r="AG1159" s="17"/>
      <c r="AH1159" s="17"/>
      <c r="AI1159" s="17"/>
      <c r="AJ1159" s="17"/>
      <c r="AK1159" s="17"/>
      <c r="AL1159" s="17"/>
      <c r="AM1159" s="17"/>
      <c r="AN1159" s="17"/>
      <c r="AO1159" s="17"/>
      <c r="AP1159" s="17"/>
      <c r="AQ1159" s="17"/>
      <c r="AR1159" s="17"/>
      <c r="AS1159" s="17"/>
      <c r="AT1159" s="17"/>
      <c r="AU1159" s="17"/>
      <c r="AV1159" s="17"/>
      <c r="AW1159" s="17"/>
      <c r="AX1159" s="17"/>
      <c r="AY1159" s="17"/>
      <c r="AZ1159" s="17"/>
      <c r="BA1159" s="17"/>
      <c r="BB1159" s="17"/>
      <c r="BC1159" s="17"/>
      <c r="BD1159" s="17"/>
      <c r="BE1159" s="17"/>
      <c r="BF1159" s="17"/>
      <c r="BG1159" s="17"/>
      <c r="BH1159" s="17"/>
      <c r="BI1159" s="17"/>
      <c r="BJ1159" s="17"/>
      <c r="BK1159" s="17"/>
      <c r="BL1159" s="17"/>
      <c r="BM1159" s="17"/>
      <c r="BN1159" s="17"/>
      <c r="BO1159" s="17"/>
      <c r="BP1159" s="17"/>
      <c r="BQ1159" s="17"/>
      <c r="BR1159" s="17"/>
      <c r="BS1159" s="17"/>
      <c r="BT1159" s="17"/>
      <c r="BU1159" s="17"/>
      <c r="BV1159" s="17"/>
      <c r="BW1159" s="17"/>
      <c r="BX1159" s="17"/>
      <c r="BY1159" s="17"/>
      <c r="BZ1159" s="17"/>
      <c r="CA1159" s="17"/>
    </row>
    <row r="1160" spans="2:79" x14ac:dyDescent="0.25">
      <c r="B1160" s="24" t="s">
        <v>77</v>
      </c>
      <c r="C1160" s="17"/>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c r="AD1160" s="17"/>
      <c r="AE1160" s="17"/>
      <c r="AF1160" s="17"/>
      <c r="AG1160" s="17"/>
      <c r="AH1160" s="17"/>
      <c r="AI1160" s="17"/>
      <c r="AJ1160" s="17"/>
      <c r="AK1160" s="17"/>
      <c r="AL1160" s="17"/>
      <c r="AM1160" s="17"/>
      <c r="AN1160" s="17"/>
      <c r="AO1160" s="17"/>
      <c r="AP1160" s="17"/>
      <c r="AQ1160" s="17"/>
      <c r="AR1160" s="17"/>
      <c r="AS1160" s="17"/>
      <c r="AT1160" s="17"/>
      <c r="AU1160" s="17"/>
      <c r="AV1160" s="17"/>
      <c r="AW1160" s="17"/>
      <c r="AX1160" s="17"/>
      <c r="AY1160" s="17"/>
      <c r="AZ1160" s="17"/>
      <c r="BA1160" s="17"/>
      <c r="BB1160" s="17"/>
      <c r="BC1160" s="17"/>
      <c r="BD1160" s="17"/>
      <c r="BE1160" s="17"/>
      <c r="BF1160" s="17"/>
      <c r="BG1160" s="17"/>
      <c r="BH1160" s="17"/>
      <c r="BI1160" s="17"/>
      <c r="BJ1160" s="17"/>
      <c r="BK1160" s="17"/>
      <c r="BL1160" s="17"/>
      <c r="BM1160" s="17"/>
      <c r="BN1160" s="17"/>
      <c r="BO1160" s="17"/>
      <c r="BP1160" s="17"/>
      <c r="BQ1160" s="17"/>
      <c r="BR1160" s="17"/>
      <c r="BS1160" s="17"/>
      <c r="BT1160" s="17"/>
      <c r="BU1160" s="17"/>
      <c r="BV1160" s="17"/>
      <c r="BW1160" s="17"/>
      <c r="BX1160" s="17"/>
      <c r="BY1160" s="17"/>
      <c r="BZ1160" s="17"/>
      <c r="CA1160" s="17"/>
    </row>
    <row r="1161" spans="2:79" x14ac:dyDescent="0.25">
      <c r="B1161" t="s">
        <v>532</v>
      </c>
      <c r="C1161" s="17">
        <v>0.48673509847014401</v>
      </c>
      <c r="D1161" s="17">
        <v>0.40508311089410898</v>
      </c>
      <c r="E1161" s="17">
        <v>0.55045839251199502</v>
      </c>
      <c r="F1161" s="17">
        <v>0.54732604790766604</v>
      </c>
      <c r="G1161" s="17">
        <v>0.52035107959120497</v>
      </c>
      <c r="H1161" s="17">
        <v>0.37989735251975598</v>
      </c>
      <c r="I1161" s="17">
        <v>0.52102415229473897</v>
      </c>
      <c r="J1161" s="17">
        <v>0.51130772469358698</v>
      </c>
      <c r="K1161" s="17">
        <v>0.45796377561832302</v>
      </c>
      <c r="L1161" s="17">
        <v>0.45545365362880802</v>
      </c>
      <c r="M1161" s="17"/>
      <c r="N1161" s="17">
        <v>0.48232611008435999</v>
      </c>
      <c r="O1161" s="17">
        <v>0.55030507162997699</v>
      </c>
      <c r="P1161" s="17">
        <v>0.51972662371765199</v>
      </c>
      <c r="Q1161" s="17">
        <v>0.465489449669517</v>
      </c>
      <c r="R1161" s="17"/>
      <c r="S1161" s="17">
        <v>0.462892529840501</v>
      </c>
      <c r="T1161" s="17">
        <v>0.47075123179560302</v>
      </c>
      <c r="U1161" s="17">
        <v>0.54484439116825201</v>
      </c>
      <c r="V1161" s="17">
        <v>0.54077506723537805</v>
      </c>
      <c r="W1161" s="17">
        <v>0.463822028767025</v>
      </c>
      <c r="X1161" s="17">
        <v>0.47536087874656702</v>
      </c>
      <c r="Y1161" s="17">
        <v>0.458349909152035</v>
      </c>
      <c r="Z1161" s="17"/>
      <c r="AA1161" s="17">
        <v>0.48154347840019901</v>
      </c>
      <c r="AB1161" s="17">
        <v>0.48942018883145399</v>
      </c>
      <c r="AC1161" s="17"/>
      <c r="AD1161" s="17">
        <v>0.50390959176549299</v>
      </c>
      <c r="AE1161" s="17">
        <v>0.423251142824696</v>
      </c>
      <c r="AF1161" s="17">
        <v>0.50876978172598597</v>
      </c>
      <c r="AG1161" s="17"/>
      <c r="AH1161" s="17">
        <v>0.474040482857357</v>
      </c>
      <c r="AI1161" s="17">
        <v>0.487204847447125</v>
      </c>
      <c r="AJ1161" s="17"/>
      <c r="AK1161" s="17">
        <v>0.46329846118307899</v>
      </c>
      <c r="AL1161" s="17">
        <v>0.50243463191130899</v>
      </c>
      <c r="AM1161" s="17"/>
      <c r="AN1161" s="17">
        <v>0.48677703094840402</v>
      </c>
      <c r="AO1161" s="17">
        <v>0.465489449669517</v>
      </c>
      <c r="AP1161" s="17"/>
      <c r="AQ1161" s="17">
        <v>0.40663889686036497</v>
      </c>
      <c r="AR1161" s="17">
        <v>0.50750325140123498</v>
      </c>
      <c r="AS1161" s="17"/>
      <c r="AT1161" s="17">
        <v>0.47182224256657002</v>
      </c>
      <c r="AU1161" s="17">
        <v>0.53780333266260005</v>
      </c>
      <c r="AV1161" s="17">
        <v>0.42712152096585398</v>
      </c>
      <c r="AW1161" s="17">
        <v>0.321176003303071</v>
      </c>
      <c r="AX1161" s="17"/>
      <c r="AY1161" s="17">
        <v>0.41812726773653702</v>
      </c>
      <c r="AZ1161" s="17">
        <v>0.49493534109519199</v>
      </c>
      <c r="BA1161" s="17"/>
      <c r="BB1161" s="17">
        <v>0.38055594791376002</v>
      </c>
      <c r="BC1161" s="17">
        <v>0.50988383201491105</v>
      </c>
      <c r="BD1161" s="17"/>
      <c r="BE1161" s="17">
        <v>0.601192746269954</v>
      </c>
      <c r="BF1161" s="17">
        <v>0.478049245347197</v>
      </c>
      <c r="BG1161" s="17"/>
      <c r="BH1161" s="17">
        <v>0.49362561838513902</v>
      </c>
      <c r="BI1161" s="17">
        <v>0.48620086963917802</v>
      </c>
      <c r="BJ1161" s="17"/>
      <c r="BK1161" s="17">
        <v>0.50676131722161999</v>
      </c>
      <c r="BL1161" s="17">
        <v>0.48545337884471002</v>
      </c>
      <c r="BM1161" s="17"/>
      <c r="BN1161" s="17">
        <v>0.44819727998067299</v>
      </c>
      <c r="BO1161" s="17">
        <v>0.48755136233339702</v>
      </c>
      <c r="BP1161" s="17"/>
      <c r="BQ1161" s="17">
        <v>0.43825537179995699</v>
      </c>
      <c r="BR1161" s="17">
        <v>0.48797635970718001</v>
      </c>
      <c r="BS1161" s="17"/>
      <c r="BT1161" s="17">
        <v>0.37754741460900598</v>
      </c>
      <c r="BU1161" s="17">
        <v>0.49540002065648497</v>
      </c>
      <c r="BV1161" s="17"/>
      <c r="BW1161" s="17">
        <v>0.48174353210524501</v>
      </c>
      <c r="BX1161" s="17">
        <v>0.48929838527326203</v>
      </c>
      <c r="BY1161" s="17"/>
      <c r="BZ1161" s="17">
        <v>0.48174353210524501</v>
      </c>
      <c r="CA1161" s="17">
        <v>0.48929838527326203</v>
      </c>
    </row>
    <row r="1162" spans="2:79" x14ac:dyDescent="0.25">
      <c r="B1162" t="s">
        <v>533</v>
      </c>
      <c r="C1162" s="17">
        <v>0.31561115279685598</v>
      </c>
      <c r="D1162" s="17">
        <v>0.27965876591162298</v>
      </c>
      <c r="E1162" s="17">
        <v>0.29007320260172498</v>
      </c>
      <c r="F1162" s="17">
        <v>0.32662897909803401</v>
      </c>
      <c r="G1162" s="17">
        <v>0.247809534036703</v>
      </c>
      <c r="H1162" s="17">
        <v>0.38683190675649698</v>
      </c>
      <c r="I1162" s="17">
        <v>0.357269955329171</v>
      </c>
      <c r="J1162" s="17">
        <v>0.30688139271361098</v>
      </c>
      <c r="K1162" s="17">
        <v>0.23187287688955099</v>
      </c>
      <c r="L1162" s="17">
        <v>0.42760597806754602</v>
      </c>
      <c r="M1162" s="17"/>
      <c r="N1162" s="17">
        <v>0.316286317447869</v>
      </c>
      <c r="O1162" s="17">
        <v>0.311910551917782</v>
      </c>
      <c r="P1162" s="17">
        <v>0.28680130476868498</v>
      </c>
      <c r="Q1162" s="17">
        <v>0.25213523423074302</v>
      </c>
      <c r="R1162" s="17"/>
      <c r="S1162" s="17">
        <v>0.32966076463517802</v>
      </c>
      <c r="T1162" s="17">
        <v>0.41426804337392698</v>
      </c>
      <c r="U1162" s="17">
        <v>0.35796223966063001</v>
      </c>
      <c r="V1162" s="17">
        <v>0.26664728340850502</v>
      </c>
      <c r="W1162" s="17">
        <v>0.37616599231814901</v>
      </c>
      <c r="X1162" s="17">
        <v>0.32957049941899802</v>
      </c>
      <c r="Y1162" s="17">
        <v>0.32358665375717699</v>
      </c>
      <c r="Z1162" s="17"/>
      <c r="AA1162" s="17">
        <v>0.35823062451430399</v>
      </c>
      <c r="AB1162" s="17">
        <v>0.29356848958751602</v>
      </c>
      <c r="AC1162" s="17"/>
      <c r="AD1162" s="17">
        <v>0.32768711145515</v>
      </c>
      <c r="AE1162" s="17">
        <v>0.36205049961964297</v>
      </c>
      <c r="AF1162" s="17">
        <v>0.37094642524944599</v>
      </c>
      <c r="AG1162" s="17"/>
      <c r="AH1162" s="17">
        <v>0.338829276441381</v>
      </c>
      <c r="AI1162" s="17">
        <v>0.314751994066721</v>
      </c>
      <c r="AJ1162" s="17"/>
      <c r="AK1162" s="17">
        <v>0.34969723532260399</v>
      </c>
      <c r="AL1162" s="17">
        <v>0.292777860377954</v>
      </c>
      <c r="AM1162" s="17"/>
      <c r="AN1162" s="17">
        <v>0.315736435041718</v>
      </c>
      <c r="AO1162" s="17">
        <v>0.25213523423074302</v>
      </c>
      <c r="AP1162" s="17"/>
      <c r="AQ1162" s="17">
        <v>0.338785859576753</v>
      </c>
      <c r="AR1162" s="17">
        <v>0.309602180525201</v>
      </c>
      <c r="AS1162" s="17"/>
      <c r="AT1162" s="17">
        <v>0.22045043912005899</v>
      </c>
      <c r="AU1162" s="17">
        <v>0.33788771886528302</v>
      </c>
      <c r="AV1162" s="17">
        <v>0.45166844401860001</v>
      </c>
      <c r="AW1162" s="17">
        <v>0.38509058843712402</v>
      </c>
      <c r="AX1162" s="17"/>
      <c r="AY1162" s="17">
        <v>0.25258349929219698</v>
      </c>
      <c r="AZ1162" s="17">
        <v>0.32314443355065903</v>
      </c>
      <c r="BA1162" s="17"/>
      <c r="BB1162" s="17">
        <v>0.47513856813084399</v>
      </c>
      <c r="BC1162" s="17">
        <v>0.28084551313637601</v>
      </c>
      <c r="BD1162" s="17"/>
      <c r="BE1162" s="17">
        <v>0.22643866684370101</v>
      </c>
      <c r="BF1162" s="17">
        <v>0.32237818960467102</v>
      </c>
      <c r="BG1162" s="17"/>
      <c r="BH1162" s="17">
        <v>0.30051300670280401</v>
      </c>
      <c r="BI1162" s="17">
        <v>0.31678172701144103</v>
      </c>
      <c r="BJ1162" s="17"/>
      <c r="BK1162" s="17">
        <v>0.24984452179640501</v>
      </c>
      <c r="BL1162" s="17">
        <v>0.31982035387959801</v>
      </c>
      <c r="BM1162" s="17"/>
      <c r="BN1162" s="17">
        <v>0.42937415943273899</v>
      </c>
      <c r="BO1162" s="17">
        <v>0.31320155529155902</v>
      </c>
      <c r="BP1162" s="17"/>
      <c r="BQ1162" s="17">
        <v>0.410656581841226</v>
      </c>
      <c r="BR1162" s="17">
        <v>0.313177636460577</v>
      </c>
      <c r="BS1162" s="17"/>
      <c r="BT1162" s="17">
        <v>0.44474128873119501</v>
      </c>
      <c r="BU1162" s="17">
        <v>0.30536363640841702</v>
      </c>
      <c r="BV1162" s="17"/>
      <c r="BW1162" s="17">
        <v>0.358669679316857</v>
      </c>
      <c r="BX1162" s="17">
        <v>0.29349958606170601</v>
      </c>
      <c r="BY1162" s="17"/>
      <c r="BZ1162" s="17">
        <v>0.358669679316857</v>
      </c>
      <c r="CA1162" s="17">
        <v>0.29349958606170601</v>
      </c>
    </row>
    <row r="1163" spans="2:79" x14ac:dyDescent="0.25">
      <c r="B1163" t="s">
        <v>534</v>
      </c>
      <c r="C1163" s="17">
        <v>0.30066105051596098</v>
      </c>
      <c r="D1163" s="17">
        <v>0.36236771536460399</v>
      </c>
      <c r="E1163" s="17">
        <v>0.34086350474448002</v>
      </c>
      <c r="F1163" s="17">
        <v>0.30120070312012498</v>
      </c>
      <c r="G1163" s="17">
        <v>0.212945912578514</v>
      </c>
      <c r="H1163" s="17">
        <v>0.26012960029460303</v>
      </c>
      <c r="I1163" s="17">
        <v>0.35653258260412302</v>
      </c>
      <c r="J1163" s="17">
        <v>0.21140473629498899</v>
      </c>
      <c r="K1163" s="17">
        <v>0.27041162865365997</v>
      </c>
      <c r="L1163" s="17">
        <v>0.37606218378043299</v>
      </c>
      <c r="M1163" s="17"/>
      <c r="N1163" s="17">
        <v>0.30205879582907003</v>
      </c>
      <c r="O1163" s="17">
        <v>0.28648936394806801</v>
      </c>
      <c r="P1163" s="17">
        <v>0.26248420365578901</v>
      </c>
      <c r="Q1163" s="17">
        <v>0.26178936662586499</v>
      </c>
      <c r="R1163" s="17"/>
      <c r="S1163" s="17">
        <v>0.33024695848024899</v>
      </c>
      <c r="T1163" s="17">
        <v>0.40114944854891199</v>
      </c>
      <c r="U1163" s="17">
        <v>0.26712158954869603</v>
      </c>
      <c r="V1163" s="17">
        <v>0.24166677686711599</v>
      </c>
      <c r="W1163" s="17">
        <v>0.30520218772074198</v>
      </c>
      <c r="X1163" s="17">
        <v>0.288773274563209</v>
      </c>
      <c r="Y1163" s="17">
        <v>0.369085665926006</v>
      </c>
      <c r="Z1163" s="17"/>
      <c r="AA1163" s="17">
        <v>0.35846363203052101</v>
      </c>
      <c r="AB1163" s="17">
        <v>0.27076572836361601</v>
      </c>
      <c r="AC1163" s="17"/>
      <c r="AD1163" s="17">
        <v>0.32462327865954499</v>
      </c>
      <c r="AE1163" s="17">
        <v>0.32415746885435498</v>
      </c>
      <c r="AF1163" s="17">
        <v>0.37739971396890498</v>
      </c>
      <c r="AG1163" s="17"/>
      <c r="AH1163" s="17">
        <v>0.363273243370765</v>
      </c>
      <c r="AI1163" s="17">
        <v>0.29834416165243</v>
      </c>
      <c r="AJ1163" s="17"/>
      <c r="AK1163" s="17">
        <v>0.366513572458257</v>
      </c>
      <c r="AL1163" s="17">
        <v>0.25654832829583601</v>
      </c>
      <c r="AM1163" s="17"/>
      <c r="AN1163" s="17">
        <v>0.30073777145091302</v>
      </c>
      <c r="AO1163" s="17">
        <v>0.26178936662586499</v>
      </c>
      <c r="AP1163" s="17"/>
      <c r="AQ1163" s="17">
        <v>0.32851037080437601</v>
      </c>
      <c r="AR1163" s="17">
        <v>0.29343999719317698</v>
      </c>
      <c r="AS1163" s="17"/>
      <c r="AT1163" s="17">
        <v>0.21164143848260999</v>
      </c>
      <c r="AU1163" s="17">
        <v>0.33247732810087899</v>
      </c>
      <c r="AV1163" s="17">
        <v>0.41032870441033897</v>
      </c>
      <c r="AW1163" s="17">
        <v>0.30474065597295102</v>
      </c>
      <c r="AX1163" s="17"/>
      <c r="AY1163" s="17">
        <v>0.32542853008224198</v>
      </c>
      <c r="AZ1163" s="17">
        <v>0.29770075663284701</v>
      </c>
      <c r="BA1163" s="17"/>
      <c r="BB1163" s="17">
        <v>0.34828809051968401</v>
      </c>
      <c r="BC1163" s="17">
        <v>0.29027123506677299</v>
      </c>
      <c r="BD1163" s="17"/>
      <c r="BE1163" s="17">
        <v>0.22539545608338599</v>
      </c>
      <c r="BF1163" s="17">
        <v>0.30637273436600898</v>
      </c>
      <c r="BG1163" s="17"/>
      <c r="BH1163" s="17">
        <v>0.299202569133458</v>
      </c>
      <c r="BI1163" s="17">
        <v>0.30077412802151499</v>
      </c>
      <c r="BJ1163" s="17"/>
      <c r="BK1163" s="17">
        <v>0.27209323119186601</v>
      </c>
      <c r="BL1163" s="17">
        <v>0.30248945033211899</v>
      </c>
      <c r="BM1163" s="17"/>
      <c r="BN1163" s="17">
        <v>0.37892495575260898</v>
      </c>
      <c r="BO1163" s="17">
        <v>0.29900335425432301</v>
      </c>
      <c r="BP1163" s="17"/>
      <c r="BQ1163" s="17">
        <v>0.55307150051507203</v>
      </c>
      <c r="BR1163" s="17">
        <v>0.29419840460341001</v>
      </c>
      <c r="BS1163" s="17"/>
      <c r="BT1163" s="17">
        <v>0.43471374461895801</v>
      </c>
      <c r="BU1163" s="17">
        <v>0.29002288948720301</v>
      </c>
      <c r="BV1163" s="17"/>
      <c r="BW1163" s="17">
        <v>0.35885892786575102</v>
      </c>
      <c r="BX1163" s="17">
        <v>0.27077507083046898</v>
      </c>
      <c r="BY1163" s="17"/>
      <c r="BZ1163" s="17">
        <v>0.35885892786575102</v>
      </c>
      <c r="CA1163" s="17">
        <v>0.27077507083046898</v>
      </c>
    </row>
    <row r="1164" spans="2:79" x14ac:dyDescent="0.25">
      <c r="B1164" t="s">
        <v>535</v>
      </c>
      <c r="C1164" s="17">
        <v>0.259455502227117</v>
      </c>
      <c r="D1164" s="17">
        <v>0.29817545147573599</v>
      </c>
      <c r="E1164" s="17">
        <v>0.24123218594027901</v>
      </c>
      <c r="F1164" s="17">
        <v>0.221084798202933</v>
      </c>
      <c r="G1164" s="17">
        <v>0.18376759435446899</v>
      </c>
      <c r="H1164" s="17">
        <v>0.21402167617958101</v>
      </c>
      <c r="I1164" s="17">
        <v>0.407754215792348</v>
      </c>
      <c r="J1164" s="17">
        <v>0.22587967981721899</v>
      </c>
      <c r="K1164" s="17">
        <v>0.28428871998730998</v>
      </c>
      <c r="L1164" s="17">
        <v>0.25294933960461502</v>
      </c>
      <c r="M1164" s="17"/>
      <c r="N1164" s="17">
        <v>0.25760252837255698</v>
      </c>
      <c r="O1164" s="17">
        <v>0.26870408898624198</v>
      </c>
      <c r="P1164" s="17">
        <v>0.363641042102821</v>
      </c>
      <c r="Q1164" s="17">
        <v>0.33752684589835702</v>
      </c>
      <c r="R1164" s="17"/>
      <c r="S1164" s="17">
        <v>0.28054405790522702</v>
      </c>
      <c r="T1164" s="17">
        <v>0.27957362902150701</v>
      </c>
      <c r="U1164" s="17">
        <v>0.26008978986631598</v>
      </c>
      <c r="V1164" s="17">
        <v>0.226129105168352</v>
      </c>
      <c r="W1164" s="17">
        <v>0.28063906417404799</v>
      </c>
      <c r="X1164" s="17">
        <v>0.311751852329757</v>
      </c>
      <c r="Y1164" s="17">
        <v>0.26793548023983299</v>
      </c>
      <c r="Z1164" s="17"/>
      <c r="AA1164" s="17">
        <v>0.34793769698188998</v>
      </c>
      <c r="AB1164" s="17">
        <v>0.21369277593306499</v>
      </c>
      <c r="AC1164" s="17"/>
      <c r="AD1164" s="17">
        <v>0.33795579253313102</v>
      </c>
      <c r="AE1164" s="17">
        <v>0.389216843037126</v>
      </c>
      <c r="AF1164" s="17">
        <v>0.34656713316432602</v>
      </c>
      <c r="AG1164" s="17"/>
      <c r="AH1164" s="17">
        <v>0.40836822849225002</v>
      </c>
      <c r="AI1164" s="17">
        <v>0.25394516595887801</v>
      </c>
      <c r="AJ1164" s="17"/>
      <c r="AK1164" s="17">
        <v>0.24131962393422801</v>
      </c>
      <c r="AL1164" s="17">
        <v>0.271604208726973</v>
      </c>
      <c r="AM1164" s="17"/>
      <c r="AN1164" s="17">
        <v>0.25930141303210502</v>
      </c>
      <c r="AO1164" s="17">
        <v>0.33752684589835702</v>
      </c>
      <c r="AP1164" s="17"/>
      <c r="AQ1164" s="17">
        <v>0.33389664516822298</v>
      </c>
      <c r="AR1164" s="17">
        <v>0.24015365008064399</v>
      </c>
      <c r="AS1164" s="17"/>
      <c r="AT1164" s="17">
        <v>0.12658750879369199</v>
      </c>
      <c r="AU1164" s="17">
        <v>0.28809322219629202</v>
      </c>
      <c r="AV1164" s="17">
        <v>0.44259212565365502</v>
      </c>
      <c r="AW1164" s="17">
        <v>0.463134857408807</v>
      </c>
      <c r="AX1164" s="17"/>
      <c r="AY1164" s="17">
        <v>0.33389643758353599</v>
      </c>
      <c r="AZ1164" s="17">
        <v>0.25055806698348798</v>
      </c>
      <c r="BA1164" s="17"/>
      <c r="BB1164" s="17">
        <v>0.50387400574395003</v>
      </c>
      <c r="BC1164" s="17">
        <v>0.206186671414578</v>
      </c>
      <c r="BD1164" s="17"/>
      <c r="BE1164" s="17">
        <v>0.216416361484739</v>
      </c>
      <c r="BF1164" s="17">
        <v>0.26272161560802498</v>
      </c>
      <c r="BG1164" s="17"/>
      <c r="BH1164" s="17">
        <v>0.22947382968670799</v>
      </c>
      <c r="BI1164" s="17">
        <v>0.26178001098251802</v>
      </c>
      <c r="BJ1164" s="17"/>
      <c r="BK1164" s="17">
        <v>0.262368741626751</v>
      </c>
      <c r="BL1164" s="17">
        <v>0.25926904885024998</v>
      </c>
      <c r="BM1164" s="17"/>
      <c r="BN1164" s="17">
        <v>0.26343065964336299</v>
      </c>
      <c r="BO1164" s="17">
        <v>0.25937130500276001</v>
      </c>
      <c r="BP1164" s="17"/>
      <c r="BQ1164" s="17">
        <v>0.31568994538703099</v>
      </c>
      <c r="BR1164" s="17">
        <v>0.25801569141804298</v>
      </c>
      <c r="BS1164" s="17"/>
      <c r="BT1164" s="17">
        <v>0.36310993702304101</v>
      </c>
      <c r="BU1164" s="17">
        <v>0.25122968792265699</v>
      </c>
      <c r="BV1164" s="17"/>
      <c r="BW1164" s="17">
        <v>0.347819216269455</v>
      </c>
      <c r="BX1164" s="17">
        <v>0.21407865545774901</v>
      </c>
      <c r="BY1164" s="17"/>
      <c r="BZ1164" s="17">
        <v>0.347819216269455</v>
      </c>
      <c r="CA1164" s="17">
        <v>0.21407865545774901</v>
      </c>
    </row>
    <row r="1165" spans="2:79" x14ac:dyDescent="0.25">
      <c r="B1165" t="s">
        <v>536</v>
      </c>
      <c r="C1165" s="17">
        <v>0.15736610205325099</v>
      </c>
      <c r="D1165" s="17">
        <v>9.8579341882816404E-2</v>
      </c>
      <c r="E1165" s="17">
        <v>0.167092539683902</v>
      </c>
      <c r="F1165" s="17">
        <v>0.198221712543308</v>
      </c>
      <c r="G1165" s="17">
        <v>0.17565175062471999</v>
      </c>
      <c r="H1165" s="17">
        <v>0.21334912816419899</v>
      </c>
      <c r="I1165" s="17">
        <v>0.117939497118041</v>
      </c>
      <c r="J1165" s="17">
        <v>8.5499067897073594E-2</v>
      </c>
      <c r="K1165" s="17">
        <v>0.147912329109229</v>
      </c>
      <c r="L1165" s="17">
        <v>0.20174402959968399</v>
      </c>
      <c r="M1165" s="17"/>
      <c r="N1165" s="17">
        <v>0.15474047737816299</v>
      </c>
      <c r="O1165" s="17">
        <v>0.18225887806340299</v>
      </c>
      <c r="P1165" s="17">
        <v>0.24578930269788901</v>
      </c>
      <c r="Q1165" s="17">
        <v>0.200688249553369</v>
      </c>
      <c r="R1165" s="17"/>
      <c r="S1165" s="17">
        <v>0.14985837515797801</v>
      </c>
      <c r="T1165" s="17">
        <v>0.15974573914398699</v>
      </c>
      <c r="U1165" s="17">
        <v>0.14330570935474099</v>
      </c>
      <c r="V1165" s="17">
        <v>0.139049789243333</v>
      </c>
      <c r="W1165" s="17">
        <v>0.139914401621652</v>
      </c>
      <c r="X1165" s="17">
        <v>0.22773014558073201</v>
      </c>
      <c r="Y1165" s="17">
        <v>0.19072190759127799</v>
      </c>
      <c r="Z1165" s="17"/>
      <c r="AA1165" s="17">
        <v>0.21451078106548699</v>
      </c>
      <c r="AB1165" s="17">
        <v>0.127811045105962</v>
      </c>
      <c r="AC1165" s="17"/>
      <c r="AD1165" s="17">
        <v>0.21345939391375701</v>
      </c>
      <c r="AE1165" s="17">
        <v>0.26710312711344097</v>
      </c>
      <c r="AF1165" s="17">
        <v>0.18930083398563999</v>
      </c>
      <c r="AG1165" s="17"/>
      <c r="AH1165" s="17">
        <v>0.32737224106180801</v>
      </c>
      <c r="AI1165" s="17">
        <v>0.15107522942538601</v>
      </c>
      <c r="AJ1165" s="17"/>
      <c r="AK1165" s="17">
        <v>0.159722847930614</v>
      </c>
      <c r="AL1165" s="17">
        <v>0.15578738535167</v>
      </c>
      <c r="AM1165" s="17"/>
      <c r="AN1165" s="17">
        <v>0.15728059725058499</v>
      </c>
      <c r="AO1165" s="17">
        <v>0.200688249553369</v>
      </c>
      <c r="AP1165" s="17"/>
      <c r="AQ1165" s="17">
        <v>0.24400029563196099</v>
      </c>
      <c r="AR1165" s="17">
        <v>0.13490271246494001</v>
      </c>
      <c r="AS1165" s="17"/>
      <c r="AT1165" s="17">
        <v>0.104403870732779</v>
      </c>
      <c r="AU1165" s="17">
        <v>0.16089833063417999</v>
      </c>
      <c r="AV1165" s="17">
        <v>0.239095109427437</v>
      </c>
      <c r="AW1165" s="17">
        <v>0.29188615980000299</v>
      </c>
      <c r="AX1165" s="17"/>
      <c r="AY1165" s="17">
        <v>0.23614597156317199</v>
      </c>
      <c r="AZ1165" s="17">
        <v>0.14795006255683699</v>
      </c>
      <c r="BA1165" s="17"/>
      <c r="BB1165" s="17">
        <v>0.15312974756959699</v>
      </c>
      <c r="BC1165" s="17">
        <v>0.158291520467605</v>
      </c>
      <c r="BD1165" s="17"/>
      <c r="BE1165" s="17">
        <v>0.16689477533307701</v>
      </c>
      <c r="BF1165" s="17">
        <v>0.15664299915749799</v>
      </c>
      <c r="BG1165" s="17"/>
      <c r="BH1165" s="17">
        <v>0.111704616061405</v>
      </c>
      <c r="BI1165" s="17">
        <v>0.16090628226933401</v>
      </c>
      <c r="BJ1165" s="17"/>
      <c r="BK1165" s="17">
        <v>0.25674190146776499</v>
      </c>
      <c r="BL1165" s="17">
        <v>0.15100584433393699</v>
      </c>
      <c r="BM1165" s="17"/>
      <c r="BN1165" s="17">
        <v>0.10163909461384101</v>
      </c>
      <c r="BO1165" s="17">
        <v>0.15854644759855999</v>
      </c>
      <c r="BP1165" s="17"/>
      <c r="BQ1165" s="17">
        <v>0.182097460234666</v>
      </c>
      <c r="BR1165" s="17">
        <v>0.156732887339425</v>
      </c>
      <c r="BS1165" s="17"/>
      <c r="BT1165" s="17">
        <v>0.31082192965327798</v>
      </c>
      <c r="BU1165" s="17">
        <v>0.145188146095454</v>
      </c>
      <c r="BV1165" s="17"/>
      <c r="BW1165" s="17">
        <v>0.214513707819595</v>
      </c>
      <c r="BX1165" s="17">
        <v>0.128019461543628</v>
      </c>
      <c r="BY1165" s="17"/>
      <c r="BZ1165" s="17">
        <v>0.214513707819595</v>
      </c>
      <c r="CA1165" s="17">
        <v>0.128019461543628</v>
      </c>
    </row>
    <row r="1166" spans="2:79" x14ac:dyDescent="0.25">
      <c r="B1166" t="s">
        <v>537</v>
      </c>
      <c r="C1166" s="17">
        <v>0.14241981271870999</v>
      </c>
      <c r="D1166" s="17">
        <v>9.6126250823980505E-2</v>
      </c>
      <c r="E1166" s="17">
        <v>7.9527409707660507E-2</v>
      </c>
      <c r="F1166" s="17">
        <v>0.11730410881859001</v>
      </c>
      <c r="G1166" s="17">
        <v>0.12843203918061299</v>
      </c>
      <c r="H1166" s="17">
        <v>0.359330651161893</v>
      </c>
      <c r="I1166" s="17">
        <v>0.121922317340004</v>
      </c>
      <c r="J1166" s="17">
        <v>0.12793258273310101</v>
      </c>
      <c r="K1166" s="17">
        <v>6.6742781992848194E-2</v>
      </c>
      <c r="L1166" s="17">
        <v>7.8648363869745705E-2</v>
      </c>
      <c r="M1166" s="17"/>
      <c r="N1166" s="17">
        <v>0.134495666950978</v>
      </c>
      <c r="O1166" s="17">
        <v>0.22981214558190899</v>
      </c>
      <c r="P1166" s="17">
        <v>0.30708159017388398</v>
      </c>
      <c r="Q1166" s="17">
        <v>0.40318456587968898</v>
      </c>
      <c r="R1166" s="17"/>
      <c r="S1166" s="17">
        <v>0.144177188673759</v>
      </c>
      <c r="T1166" s="17">
        <v>0.115546149705644</v>
      </c>
      <c r="U1166" s="17">
        <v>0.19781590153098499</v>
      </c>
      <c r="V1166" s="17">
        <v>0.130134554965918</v>
      </c>
      <c r="W1166" s="17">
        <v>0.141343734524219</v>
      </c>
      <c r="X1166" s="17">
        <v>0.13940973940373899</v>
      </c>
      <c r="Y1166" s="17">
        <v>0.16020951838573</v>
      </c>
      <c r="Z1166" s="17"/>
      <c r="AA1166" s="17">
        <v>0.18570145329951401</v>
      </c>
      <c r="AB1166" s="17">
        <v>0.120034677755158</v>
      </c>
      <c r="AC1166" s="17"/>
      <c r="AD1166" s="17">
        <v>0.244078700668791</v>
      </c>
      <c r="AE1166" s="17">
        <v>0.24082331365996201</v>
      </c>
      <c r="AF1166" s="17">
        <v>0.14402406960795799</v>
      </c>
      <c r="AG1166" s="17"/>
      <c r="AH1166" s="17">
        <v>0.27731407242381401</v>
      </c>
      <c r="AI1166" s="17">
        <v>0.137428212938938</v>
      </c>
      <c r="AJ1166" s="17"/>
      <c r="AK1166" s="17">
        <v>0.14039517875834401</v>
      </c>
      <c r="AL1166" s="17">
        <v>0.14377605713968</v>
      </c>
      <c r="AM1166" s="17"/>
      <c r="AN1166" s="17">
        <v>0.141905142046825</v>
      </c>
      <c r="AO1166" s="17">
        <v>0.40318456587968898</v>
      </c>
      <c r="AP1166" s="17"/>
      <c r="AQ1166" s="17">
        <v>0.22546839573663499</v>
      </c>
      <c r="AR1166" s="17">
        <v>0.120886136487351</v>
      </c>
      <c r="AS1166" s="17"/>
      <c r="AT1166" s="17">
        <v>0.100248719740629</v>
      </c>
      <c r="AU1166" s="17">
        <v>0.13992811524092699</v>
      </c>
      <c r="AV1166" s="17">
        <v>0.198844555667788</v>
      </c>
      <c r="AW1166" s="17">
        <v>0.44283302646691403</v>
      </c>
      <c r="AX1166" s="17"/>
      <c r="AY1166" s="17">
        <v>0.24032241229815501</v>
      </c>
      <c r="AZ1166" s="17">
        <v>0.130718159108765</v>
      </c>
      <c r="BA1166" s="17"/>
      <c r="BB1166" s="17">
        <v>0.13145050986422999</v>
      </c>
      <c r="BC1166" s="17">
        <v>0.14479927568544301</v>
      </c>
      <c r="BD1166" s="17"/>
      <c r="BE1166" s="17">
        <v>0.17042860832404899</v>
      </c>
      <c r="BF1166" s="17">
        <v>0.14029430787517</v>
      </c>
      <c r="BG1166" s="17"/>
      <c r="BH1166" s="17">
        <v>0.20312423326315401</v>
      </c>
      <c r="BI1166" s="17">
        <v>0.13771333889351201</v>
      </c>
      <c r="BJ1166" s="17"/>
      <c r="BK1166" s="17">
        <v>0.18374551989114801</v>
      </c>
      <c r="BL1166" s="17">
        <v>0.13977488156244999</v>
      </c>
      <c r="BM1166" s="17"/>
      <c r="BN1166" s="17">
        <v>0.22940286900593199</v>
      </c>
      <c r="BO1166" s="17">
        <v>0.14057743740154199</v>
      </c>
      <c r="BP1166" s="17"/>
      <c r="BQ1166" s="17">
        <v>0.22001556287702101</v>
      </c>
      <c r="BR1166" s="17">
        <v>0.14043307303501701</v>
      </c>
      <c r="BS1166" s="17"/>
      <c r="BT1166" s="17">
        <v>9.3798284756756695E-2</v>
      </c>
      <c r="BU1166" s="17">
        <v>0.14627832259338699</v>
      </c>
      <c r="BV1166" s="17"/>
      <c r="BW1166" s="17">
        <v>0.18457469240504701</v>
      </c>
      <c r="BX1166" s="17">
        <v>0.120772289899654</v>
      </c>
      <c r="BY1166" s="17"/>
      <c r="BZ1166" s="17">
        <v>0.18457469240504701</v>
      </c>
      <c r="CA1166" s="17">
        <v>0.120772289899654</v>
      </c>
    </row>
    <row r="1167" spans="2:79" x14ac:dyDescent="0.25">
      <c r="B1167" t="s">
        <v>538</v>
      </c>
      <c r="C1167" s="17">
        <v>9.4776385722936604E-2</v>
      </c>
      <c r="D1167" s="17">
        <v>7.8192722702513401E-2</v>
      </c>
      <c r="E1167" s="17">
        <v>7.4223560221612805E-2</v>
      </c>
      <c r="F1167" s="17">
        <v>0.13440716163761901</v>
      </c>
      <c r="G1167" s="17">
        <v>9.79670030110497E-2</v>
      </c>
      <c r="H1167" s="17">
        <v>4.4930581432659301E-2</v>
      </c>
      <c r="I1167" s="17">
        <v>0.109053262922093</v>
      </c>
      <c r="J1167" s="17">
        <v>0.108311404277152</v>
      </c>
      <c r="K1167" s="17">
        <v>0.13095055784708801</v>
      </c>
      <c r="L1167" s="17">
        <v>0.137709495774921</v>
      </c>
      <c r="M1167" s="17"/>
      <c r="N1167" s="17">
        <v>8.7613716424552901E-2</v>
      </c>
      <c r="O1167" s="17">
        <v>0.173761262701179</v>
      </c>
      <c r="P1167" s="17">
        <v>0.242070008592534</v>
      </c>
      <c r="Q1167" s="17">
        <v>0.33838338041476301</v>
      </c>
      <c r="R1167" s="17"/>
      <c r="S1167" s="17">
        <v>0.102685399835792</v>
      </c>
      <c r="T1167" s="17">
        <v>0.11114225299606199</v>
      </c>
      <c r="U1167" s="17">
        <v>0.101323279298043</v>
      </c>
      <c r="V1167" s="17">
        <v>7.0113254624843094E-2</v>
      </c>
      <c r="W1167" s="17">
        <v>0.13538297847564201</v>
      </c>
      <c r="X1167" s="17">
        <v>9.7570905546663506E-2</v>
      </c>
      <c r="Y1167" s="17">
        <v>0.122644761409765</v>
      </c>
      <c r="Z1167" s="17"/>
      <c r="AA1167" s="17">
        <v>0.16281927164587801</v>
      </c>
      <c r="AB1167" s="17">
        <v>5.9584808780491098E-2</v>
      </c>
      <c r="AC1167" s="17"/>
      <c r="AD1167" s="17">
        <v>0.19539970770054901</v>
      </c>
      <c r="AE1167" s="17">
        <v>0.302655636460679</v>
      </c>
      <c r="AF1167" s="17">
        <v>0.11420249287045101</v>
      </c>
      <c r="AG1167" s="17"/>
      <c r="AH1167" s="17">
        <v>0.31690322220865202</v>
      </c>
      <c r="AI1167" s="17">
        <v>8.6556849394945595E-2</v>
      </c>
      <c r="AJ1167" s="17"/>
      <c r="AK1167" s="17">
        <v>6.5984716708145499E-2</v>
      </c>
      <c r="AL1167" s="17">
        <v>0.114063101858367</v>
      </c>
      <c r="AM1167" s="17"/>
      <c r="AN1167" s="17">
        <v>9.4295579271474098E-2</v>
      </c>
      <c r="AO1167" s="17">
        <v>0.33838338041476301</v>
      </c>
      <c r="AP1167" s="17"/>
      <c r="AQ1167" s="17">
        <v>0.20239235425928001</v>
      </c>
      <c r="AR1167" s="17">
        <v>6.6872629396527605E-2</v>
      </c>
      <c r="AS1167" s="17"/>
      <c r="AT1167" s="17">
        <v>4.0949502179503501E-2</v>
      </c>
      <c r="AU1167" s="17">
        <v>9.4757998153194994E-2</v>
      </c>
      <c r="AV1167" s="17">
        <v>0.17582152124471401</v>
      </c>
      <c r="AW1167" s="17">
        <v>0.32897803119574898</v>
      </c>
      <c r="AX1167" s="17"/>
      <c r="AY1167" s="17">
        <v>0.36050817227013698</v>
      </c>
      <c r="AZ1167" s="17">
        <v>6.3015213571386702E-2</v>
      </c>
      <c r="BA1167" s="17"/>
      <c r="BB1167" s="17">
        <v>7.2668309760737598E-2</v>
      </c>
      <c r="BC1167" s="17">
        <v>9.95829706641011E-2</v>
      </c>
      <c r="BD1167" s="17"/>
      <c r="BE1167" s="17">
        <v>0.126737896262199</v>
      </c>
      <c r="BF1167" s="17">
        <v>9.2350921007663705E-2</v>
      </c>
      <c r="BG1167" s="17"/>
      <c r="BH1167" s="17">
        <v>7.6082623502742794E-2</v>
      </c>
      <c r="BI1167" s="17">
        <v>9.6225731615619897E-2</v>
      </c>
      <c r="BJ1167" s="17"/>
      <c r="BK1167" s="17">
        <v>0.18035348653955199</v>
      </c>
      <c r="BL1167" s="17">
        <v>8.9299273395063994E-2</v>
      </c>
      <c r="BM1167" s="17"/>
      <c r="BN1167" s="17">
        <v>0.14221696153167701</v>
      </c>
      <c r="BO1167" s="17">
        <v>9.3771553866791701E-2</v>
      </c>
      <c r="BP1167" s="17"/>
      <c r="BQ1167" s="17">
        <v>0.24641030662674901</v>
      </c>
      <c r="BR1167" s="17">
        <v>9.0893993614620402E-2</v>
      </c>
      <c r="BS1167" s="17"/>
      <c r="BT1167" s="17">
        <v>0.101874015759852</v>
      </c>
      <c r="BU1167" s="17">
        <v>9.4213131610361794E-2</v>
      </c>
      <c r="BV1167" s="17"/>
      <c r="BW1167" s="17">
        <v>0.161846876087339</v>
      </c>
      <c r="BX1167" s="17">
        <v>6.03341104406451E-2</v>
      </c>
      <c r="BY1167" s="17"/>
      <c r="BZ1167" s="17">
        <v>0.161846876087339</v>
      </c>
      <c r="CA1167" s="17">
        <v>6.03341104406451E-2</v>
      </c>
    </row>
    <row r="1168" spans="2:79" x14ac:dyDescent="0.25">
      <c r="B1168" t="s">
        <v>97</v>
      </c>
      <c r="C1168" s="17">
        <v>3.1301624546868301E-2</v>
      </c>
      <c r="D1168" s="17">
        <v>5.6158593081083098E-2</v>
      </c>
      <c r="E1168" s="17">
        <v>3.6445589371978997E-2</v>
      </c>
      <c r="F1168" s="17">
        <v>2.16431889836535E-2</v>
      </c>
      <c r="G1168" s="17">
        <v>3.6483238245446699E-2</v>
      </c>
      <c r="H1168" s="17">
        <v>1.5902210528132E-2</v>
      </c>
      <c r="I1168" s="17">
        <v>1.21020725820966E-2</v>
      </c>
      <c r="J1168" s="17">
        <v>6.0619814216001398E-2</v>
      </c>
      <c r="K1168" s="17">
        <v>3.6488927487838302E-2</v>
      </c>
      <c r="L1168" s="17">
        <v>7.8424090794674897E-3</v>
      </c>
      <c r="M1168" s="17"/>
      <c r="N1168" s="17">
        <v>3.2440323476467803E-2</v>
      </c>
      <c r="O1168" s="17">
        <v>1.80736515818955E-2</v>
      </c>
      <c r="P1168" s="17">
        <v>9.2416918787616605E-3</v>
      </c>
      <c r="Q1168" s="17">
        <v>6.3357391253284698E-3</v>
      </c>
      <c r="R1168" s="17"/>
      <c r="S1168" s="17">
        <v>3.4707379824766599E-2</v>
      </c>
      <c r="T1168" s="17">
        <v>2.4050578789348E-2</v>
      </c>
      <c r="U1168" s="17">
        <v>2.8180113164049898E-2</v>
      </c>
      <c r="V1168" s="17">
        <v>3.2036127778623497E-2</v>
      </c>
      <c r="W1168" s="17">
        <v>1.10436096658052E-2</v>
      </c>
      <c r="X1168" s="17">
        <v>2.64154313230054E-2</v>
      </c>
      <c r="Y1168" s="17">
        <v>3.4689568880020102E-2</v>
      </c>
      <c r="Z1168" s="17"/>
      <c r="AA1168" s="17">
        <v>1.9934433048595698E-2</v>
      </c>
      <c r="AB1168" s="17">
        <v>3.7180701967011898E-2</v>
      </c>
      <c r="AC1168" s="17"/>
      <c r="AD1168" s="17">
        <v>1.12651514437579E-2</v>
      </c>
      <c r="AE1168" s="17">
        <v>5.6060191234916202E-4</v>
      </c>
      <c r="AF1168" s="17">
        <v>2.78244711064967E-2</v>
      </c>
      <c r="AG1168" s="17"/>
      <c r="AH1168" s="17">
        <v>1.24892160243386E-3</v>
      </c>
      <c r="AI1168" s="17">
        <v>3.2413688660841301E-2</v>
      </c>
      <c r="AJ1168" s="17"/>
      <c r="AK1168" s="17">
        <v>2.7799085311001899E-2</v>
      </c>
      <c r="AL1168" s="17">
        <v>3.3647875469684202E-2</v>
      </c>
      <c r="AM1168" s="17"/>
      <c r="AN1168" s="17">
        <v>3.1350899645854399E-2</v>
      </c>
      <c r="AO1168" s="17">
        <v>6.3357391253284698E-3</v>
      </c>
      <c r="AP1168" s="17"/>
      <c r="AQ1168" s="17">
        <v>2.2525980750441502E-2</v>
      </c>
      <c r="AR1168" s="17">
        <v>3.3577062192724397E-2</v>
      </c>
      <c r="AS1168" s="17"/>
      <c r="AT1168" s="17">
        <v>4.1543297217445298E-2</v>
      </c>
      <c r="AU1168" s="17">
        <v>3.14660809804767E-2</v>
      </c>
      <c r="AV1168" s="17">
        <v>1.43747014064753E-2</v>
      </c>
      <c r="AW1168" s="17">
        <v>0</v>
      </c>
      <c r="AX1168" s="17"/>
      <c r="AY1168" s="17">
        <v>2.0241737236339399E-2</v>
      </c>
      <c r="AZ1168" s="17">
        <v>3.2623540112223702E-2</v>
      </c>
      <c r="BA1168" s="17"/>
      <c r="BB1168" s="17">
        <v>1.55563151862535E-2</v>
      </c>
      <c r="BC1168" s="17">
        <v>3.4733809796677E-2</v>
      </c>
      <c r="BD1168" s="17"/>
      <c r="BE1168" s="17">
        <v>3.0758065380402599E-2</v>
      </c>
      <c r="BF1168" s="17">
        <v>3.1342873647949E-2</v>
      </c>
      <c r="BG1168" s="17"/>
      <c r="BH1168" s="17">
        <v>3.02083606537468E-2</v>
      </c>
      <c r="BI1168" s="17">
        <v>3.13863863788875E-2</v>
      </c>
      <c r="BJ1168" s="17"/>
      <c r="BK1168" s="17">
        <v>2.1708196702039599E-2</v>
      </c>
      <c r="BL1168" s="17">
        <v>3.1915623869281297E-2</v>
      </c>
      <c r="BM1168" s="17"/>
      <c r="BN1168" s="17">
        <v>6.6912431972791493E-5</v>
      </c>
      <c r="BO1168" s="17">
        <v>3.1963202388526402E-2</v>
      </c>
      <c r="BP1168" s="17"/>
      <c r="BQ1168" s="17">
        <v>1.1642060923675E-2</v>
      </c>
      <c r="BR1168" s="17">
        <v>3.1804982464468001E-2</v>
      </c>
      <c r="BS1168" s="17"/>
      <c r="BT1168" s="17">
        <v>6.4059001831442502E-2</v>
      </c>
      <c r="BU1168" s="17">
        <v>2.87020628091137E-2</v>
      </c>
      <c r="BV1168" s="17"/>
      <c r="BW1168" s="17">
        <v>2.0006846412932999E-2</v>
      </c>
      <c r="BX1168" s="17">
        <v>3.7101758937236197E-2</v>
      </c>
      <c r="BY1168" s="17"/>
      <c r="BZ1168" s="17">
        <v>2.0006846412932999E-2</v>
      </c>
      <c r="CA1168" s="17">
        <v>3.7101758937236197E-2</v>
      </c>
    </row>
    <row r="1169" spans="2:79" x14ac:dyDescent="0.25">
      <c r="B1169" t="s">
        <v>103</v>
      </c>
      <c r="C1169" s="17">
        <v>9.1221422827459694E-2</v>
      </c>
      <c r="D1169" s="17">
        <v>0.128267230365088</v>
      </c>
      <c r="E1169" s="17">
        <v>9.3365660797672903E-2</v>
      </c>
      <c r="F1169" s="17">
        <v>7.0070965525821399E-2</v>
      </c>
      <c r="G1169" s="17">
        <v>9.3292355934664797E-2</v>
      </c>
      <c r="H1169" s="17">
        <v>9.3981416521898301E-2</v>
      </c>
      <c r="I1169" s="17">
        <v>5.3884109871783901E-2</v>
      </c>
      <c r="J1169" s="17">
        <v>0.13052805060843201</v>
      </c>
      <c r="K1169" s="17">
        <v>0.103376391527137</v>
      </c>
      <c r="L1169" s="17">
        <v>6.3881150164828898E-2</v>
      </c>
      <c r="M1169" s="17"/>
      <c r="N1169" s="17">
        <v>9.4443786650069195E-2</v>
      </c>
      <c r="O1169" s="17">
        <v>5.19840960302871E-2</v>
      </c>
      <c r="P1169" s="17">
        <v>3.5228675729757603E-2</v>
      </c>
      <c r="Q1169" s="17">
        <v>4.38163919735284E-2</v>
      </c>
      <c r="R1169" s="17"/>
      <c r="S1169" s="17">
        <v>9.4835371849877295E-2</v>
      </c>
      <c r="T1169" s="17">
        <v>3.8022320621254699E-2</v>
      </c>
      <c r="U1169" s="17">
        <v>4.9267169875424198E-2</v>
      </c>
      <c r="V1169" s="17">
        <v>0.103989953599445</v>
      </c>
      <c r="W1169" s="17">
        <v>7.3463989577422104E-2</v>
      </c>
      <c r="X1169" s="17">
        <v>6.8887397256990904E-2</v>
      </c>
      <c r="Y1169" s="17">
        <v>7.3071404795436196E-2</v>
      </c>
      <c r="Z1169" s="17"/>
      <c r="AA1169" s="17">
        <v>1.9261674801229402E-2</v>
      </c>
      <c r="AB1169" s="17">
        <v>0.128438789126296</v>
      </c>
      <c r="AC1169" s="17"/>
      <c r="AD1169" s="17">
        <v>6.69609388605907E-3</v>
      </c>
      <c r="AE1169" s="17">
        <v>9.0907213784525605E-3</v>
      </c>
      <c r="AF1169" s="17">
        <v>1.7988183543935901E-2</v>
      </c>
      <c r="AG1169" s="17"/>
      <c r="AH1169" s="17">
        <v>1.14612878933402E-3</v>
      </c>
      <c r="AI1169" s="17">
        <v>9.4554550707523194E-2</v>
      </c>
      <c r="AJ1169" s="17"/>
      <c r="AK1169" s="17">
        <v>9.6761959010725707E-2</v>
      </c>
      <c r="AL1169" s="17">
        <v>8.7509976000607198E-2</v>
      </c>
      <c r="AM1169" s="17"/>
      <c r="AN1169" s="17">
        <v>9.1314986005705798E-2</v>
      </c>
      <c r="AO1169" s="17">
        <v>4.38163919735284E-2</v>
      </c>
      <c r="AP1169" s="17"/>
      <c r="AQ1169" s="17">
        <v>5.9007942022373097E-2</v>
      </c>
      <c r="AR1169" s="17">
        <v>9.9574059810948204E-2</v>
      </c>
      <c r="AS1169" s="17"/>
      <c r="AT1169" s="17">
        <v>0.19063559793024301</v>
      </c>
      <c r="AU1169" s="17">
        <v>3.8076295356048701E-2</v>
      </c>
      <c r="AV1169" s="17">
        <v>1.33312689895215E-2</v>
      </c>
      <c r="AW1169" s="17">
        <v>1.5048203955553001E-4</v>
      </c>
      <c r="AX1169" s="17"/>
      <c r="AY1169" s="17">
        <v>3.3191932962744398E-2</v>
      </c>
      <c r="AZ1169" s="17">
        <v>9.8157305965145505E-2</v>
      </c>
      <c r="BA1169" s="17"/>
      <c r="BB1169" s="17">
        <v>6.7104216971403202E-2</v>
      </c>
      <c r="BC1169" s="17">
        <v>9.6479099055780004E-2</v>
      </c>
      <c r="BD1169" s="17"/>
      <c r="BE1169" s="17">
        <v>4.9473926676960697E-2</v>
      </c>
      <c r="BF1169" s="17">
        <v>9.4389517111978599E-2</v>
      </c>
      <c r="BG1169" s="17"/>
      <c r="BH1169" s="17">
        <v>0.124866442915101</v>
      </c>
      <c r="BI1169" s="17">
        <v>8.8612891109826494E-2</v>
      </c>
      <c r="BJ1169" s="17"/>
      <c r="BK1169" s="17">
        <v>8.2492630929251104E-2</v>
      </c>
      <c r="BL1169" s="17">
        <v>9.17800836521067E-2</v>
      </c>
      <c r="BM1169" s="17"/>
      <c r="BN1169" s="17">
        <v>0.13324029730275</v>
      </c>
      <c r="BO1169" s="17">
        <v>9.0331427229548997E-2</v>
      </c>
      <c r="BP1169" s="17"/>
      <c r="BQ1169" s="17">
        <v>1.41121256241878E-2</v>
      </c>
      <c r="BR1169" s="17">
        <v>9.3195707507005093E-2</v>
      </c>
      <c r="BS1169" s="17"/>
      <c r="BT1169" s="17">
        <v>1.36752104553247E-2</v>
      </c>
      <c r="BU1169" s="17">
        <v>9.7375339389190102E-2</v>
      </c>
      <c r="BV1169" s="17"/>
      <c r="BW1169" s="17">
        <v>1.9203573684231701E-2</v>
      </c>
      <c r="BX1169" s="17">
        <v>0.12820428327701</v>
      </c>
      <c r="BY1169" s="17"/>
      <c r="BZ1169" s="17">
        <v>1.9203573684231701E-2</v>
      </c>
      <c r="CA1169" s="17">
        <v>0.12820428327701</v>
      </c>
    </row>
    <row r="1170" spans="2:79" x14ac:dyDescent="0.25">
      <c r="C1170" s="17"/>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c r="AD1170" s="17"/>
      <c r="AE1170" s="17"/>
      <c r="AF1170" s="17"/>
      <c r="AG1170" s="17"/>
      <c r="AH1170" s="17"/>
      <c r="AI1170" s="17"/>
      <c r="AJ1170" s="17"/>
      <c r="AK1170" s="17"/>
      <c r="AL1170" s="17"/>
      <c r="AM1170" s="17"/>
      <c r="AN1170" s="17"/>
      <c r="AO1170" s="17"/>
      <c r="AP1170" s="17"/>
      <c r="AQ1170" s="17"/>
      <c r="AR1170" s="17"/>
      <c r="AS1170" s="17"/>
      <c r="AT1170" s="17"/>
      <c r="AU1170" s="17"/>
      <c r="AV1170" s="17"/>
      <c r="AW1170" s="17"/>
      <c r="AX1170" s="17"/>
      <c r="AY1170" s="17"/>
      <c r="AZ1170" s="17"/>
      <c r="BA1170" s="17"/>
      <c r="BB1170" s="17"/>
      <c r="BC1170" s="17"/>
      <c r="BD1170" s="17"/>
      <c r="BE1170" s="17"/>
      <c r="BF1170" s="17"/>
      <c r="BG1170" s="17"/>
      <c r="BH1170" s="17"/>
      <c r="BI1170" s="17"/>
      <c r="BJ1170" s="17"/>
      <c r="BK1170" s="17"/>
      <c r="BL1170" s="17"/>
      <c r="BM1170" s="17"/>
      <c r="BN1170" s="17"/>
      <c r="BO1170" s="17"/>
      <c r="BP1170" s="17"/>
      <c r="BQ1170" s="17"/>
      <c r="BR1170" s="17"/>
      <c r="BS1170" s="17"/>
      <c r="BT1170" s="17"/>
      <c r="BU1170" s="17"/>
      <c r="BV1170" s="17"/>
      <c r="BW1170" s="17"/>
      <c r="BX1170" s="17"/>
      <c r="BY1170" s="17"/>
      <c r="BZ1170" s="17"/>
      <c r="CA1170" s="17"/>
    </row>
    <row r="1171" spans="2:79" x14ac:dyDescent="0.25">
      <c r="B1171" s="6" t="s">
        <v>540</v>
      </c>
      <c r="C1171" s="17"/>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c r="AD1171" s="17"/>
      <c r="AE1171" s="17"/>
      <c r="AF1171" s="17"/>
      <c r="AG1171" s="17"/>
      <c r="AH1171" s="17"/>
      <c r="AI1171" s="17"/>
      <c r="AJ1171" s="17"/>
      <c r="AK1171" s="17"/>
      <c r="AL1171" s="17"/>
      <c r="AM1171" s="17"/>
      <c r="AN1171" s="17"/>
      <c r="AO1171" s="17"/>
      <c r="AP1171" s="17"/>
      <c r="AQ1171" s="17"/>
      <c r="AR1171" s="17"/>
      <c r="AS1171" s="17"/>
      <c r="AT1171" s="17"/>
      <c r="AU1171" s="17"/>
      <c r="AV1171" s="17"/>
      <c r="AW1171" s="17"/>
      <c r="AX1171" s="17"/>
      <c r="AY1171" s="17"/>
      <c r="AZ1171" s="17"/>
      <c r="BA1171" s="17"/>
      <c r="BB1171" s="17"/>
      <c r="BC1171" s="17"/>
      <c r="BD1171" s="17"/>
      <c r="BE1171" s="17"/>
      <c r="BF1171" s="17"/>
      <c r="BG1171" s="17"/>
      <c r="BH1171" s="17"/>
      <c r="BI1171" s="17"/>
      <c r="BJ1171" s="17"/>
      <c r="BK1171" s="17"/>
      <c r="BL1171" s="17"/>
      <c r="BM1171" s="17"/>
      <c r="BN1171" s="17"/>
      <c r="BO1171" s="17"/>
      <c r="BP1171" s="17"/>
      <c r="BQ1171" s="17"/>
      <c r="BR1171" s="17"/>
      <c r="BS1171" s="17"/>
      <c r="BT1171" s="17"/>
      <c r="BU1171" s="17"/>
      <c r="BV1171" s="17"/>
      <c r="BW1171" s="17"/>
      <c r="BX1171" s="17"/>
      <c r="BY1171" s="17"/>
      <c r="BZ1171" s="17"/>
      <c r="CA1171" s="17"/>
    </row>
    <row r="1172" spans="2:79" x14ac:dyDescent="0.25">
      <c r="B1172" s="24" t="s">
        <v>77</v>
      </c>
      <c r="C1172" s="17"/>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c r="AD1172" s="17"/>
      <c r="AE1172" s="17"/>
      <c r="AF1172" s="17"/>
      <c r="AG1172" s="17"/>
      <c r="AH1172" s="17"/>
      <c r="AI1172" s="17"/>
      <c r="AJ1172" s="17"/>
      <c r="AK1172" s="17"/>
      <c r="AL1172" s="17"/>
      <c r="AM1172" s="17"/>
      <c r="AN1172" s="17"/>
      <c r="AO1172" s="17"/>
      <c r="AP1172" s="17"/>
      <c r="AQ1172" s="17"/>
      <c r="AR1172" s="17"/>
      <c r="AS1172" s="17"/>
      <c r="AT1172" s="17"/>
      <c r="AU1172" s="17"/>
      <c r="AV1172" s="17"/>
      <c r="AW1172" s="17"/>
      <c r="AX1172" s="17"/>
      <c r="AY1172" s="17"/>
      <c r="AZ1172" s="17"/>
      <c r="BA1172" s="17"/>
      <c r="BB1172" s="17"/>
      <c r="BC1172" s="17"/>
      <c r="BD1172" s="17"/>
      <c r="BE1172" s="17"/>
      <c r="BF1172" s="17"/>
      <c r="BG1172" s="17"/>
      <c r="BH1172" s="17"/>
      <c r="BI1172" s="17"/>
      <c r="BJ1172" s="17"/>
      <c r="BK1172" s="17"/>
      <c r="BL1172" s="17"/>
      <c r="BM1172" s="17"/>
      <c r="BN1172" s="17"/>
      <c r="BO1172" s="17"/>
      <c r="BP1172" s="17"/>
      <c r="BQ1172" s="17"/>
      <c r="BR1172" s="17"/>
      <c r="BS1172" s="17"/>
      <c r="BT1172" s="17"/>
      <c r="BU1172" s="17"/>
      <c r="BV1172" s="17"/>
      <c r="BW1172" s="17"/>
      <c r="BX1172" s="17"/>
      <c r="BY1172" s="17"/>
      <c r="BZ1172" s="17"/>
      <c r="CA1172" s="17"/>
    </row>
    <row r="1173" spans="2:79" x14ac:dyDescent="0.25">
      <c r="B1173" t="s">
        <v>473</v>
      </c>
      <c r="C1173" s="17">
        <v>7.0245388489266994E-2</v>
      </c>
      <c r="D1173" s="17">
        <v>8.3502657315952897E-2</v>
      </c>
      <c r="E1173" s="17">
        <v>8.1227392058970393E-2</v>
      </c>
      <c r="F1173" s="17">
        <v>8.0396915154786794E-2</v>
      </c>
      <c r="G1173" s="17">
        <v>3.9767354153704297E-2</v>
      </c>
      <c r="H1173" s="17">
        <v>6.9216140308228397E-2</v>
      </c>
      <c r="I1173" s="17">
        <v>6.7321585236692599E-2</v>
      </c>
      <c r="J1173" s="17">
        <v>5.9967759556615E-2</v>
      </c>
      <c r="K1173" s="17">
        <v>9.4348572830994307E-2</v>
      </c>
      <c r="L1173" s="17">
        <v>6.5483288035232803E-2</v>
      </c>
      <c r="M1173" s="17"/>
      <c r="N1173" s="17">
        <v>6.9643839542736702E-2</v>
      </c>
      <c r="O1173" s="17">
        <v>7.4351034069353297E-2</v>
      </c>
      <c r="P1173" s="17">
        <v>9.9790342847909996E-2</v>
      </c>
      <c r="Q1173" s="17">
        <v>8.3066837450264594E-2</v>
      </c>
      <c r="R1173" s="17"/>
      <c r="S1173" s="17">
        <v>9.4725527039370094E-2</v>
      </c>
      <c r="T1173" s="17">
        <v>8.50798135017624E-2</v>
      </c>
      <c r="U1173" s="17">
        <v>8.0689491194490398E-2</v>
      </c>
      <c r="V1173" s="17">
        <v>4.74276845753017E-2</v>
      </c>
      <c r="W1173" s="17">
        <v>6.8268095872010298E-2</v>
      </c>
      <c r="X1173" s="17">
        <v>0.104103807877632</v>
      </c>
      <c r="Y1173" s="17">
        <v>6.7992734086755699E-2</v>
      </c>
      <c r="Z1173" s="17"/>
      <c r="AA1173" s="17">
        <v>9.2780117917420593E-2</v>
      </c>
      <c r="AB1173" s="17">
        <v>5.8590493876975597E-2</v>
      </c>
      <c r="AC1173" s="17"/>
      <c r="AD1173" s="17">
        <v>0.101801509038645</v>
      </c>
      <c r="AE1173" s="17">
        <v>0.10318930684121599</v>
      </c>
      <c r="AF1173" s="17">
        <v>8.6913234261630001E-2</v>
      </c>
      <c r="AG1173" s="17"/>
      <c r="AH1173" s="17">
        <v>0.16306096129581099</v>
      </c>
      <c r="AI1173" s="17">
        <v>6.6810859890397103E-2</v>
      </c>
      <c r="AJ1173" s="17"/>
      <c r="AK1173" s="17">
        <v>7.4895048931731503E-2</v>
      </c>
      <c r="AL1173" s="17">
        <v>6.7130713857731006E-2</v>
      </c>
      <c r="AM1173" s="17"/>
      <c r="AN1173" s="17">
        <v>7.0220082830924402E-2</v>
      </c>
      <c r="AO1173" s="17">
        <v>8.3066837450264594E-2</v>
      </c>
      <c r="AP1173" s="17"/>
      <c r="AQ1173" s="17">
        <v>0.106420553735372</v>
      </c>
      <c r="AR1173" s="17">
        <v>6.0865525911028999E-2</v>
      </c>
      <c r="AS1173" s="17"/>
      <c r="AT1173" s="17">
        <v>5.6195704321796401E-2</v>
      </c>
      <c r="AU1173" s="17">
        <v>7.1849377422241595E-2</v>
      </c>
      <c r="AV1173" s="17">
        <v>8.8113019414823093E-2</v>
      </c>
      <c r="AW1173" s="17">
        <v>0.13480094317888</v>
      </c>
      <c r="AX1173" s="17"/>
      <c r="AY1173" s="17">
        <v>0.12199695420734299</v>
      </c>
      <c r="AZ1173" s="17">
        <v>6.4059864321302701E-2</v>
      </c>
      <c r="BA1173" s="17"/>
      <c r="BB1173" s="17">
        <v>5.7455518429903603E-2</v>
      </c>
      <c r="BC1173" s="17">
        <v>7.3033936141145894E-2</v>
      </c>
      <c r="BD1173" s="17"/>
      <c r="BE1173" s="17">
        <v>7.6632272218287306E-2</v>
      </c>
      <c r="BF1173" s="17">
        <v>6.9760706730992203E-2</v>
      </c>
      <c r="BG1173" s="17"/>
      <c r="BH1173" s="17">
        <v>0.11527095084715901</v>
      </c>
      <c r="BI1173" s="17">
        <v>6.6754512062120103E-2</v>
      </c>
      <c r="BJ1173" s="17"/>
      <c r="BK1173" s="17">
        <v>0.129407170173167</v>
      </c>
      <c r="BL1173" s="17">
        <v>6.6458911491241807E-2</v>
      </c>
      <c r="BM1173" s="17"/>
      <c r="BN1173" s="17">
        <v>0.14801737770447801</v>
      </c>
      <c r="BO1173" s="17">
        <v>6.8598111428502306E-2</v>
      </c>
      <c r="BP1173" s="17"/>
      <c r="BQ1173" s="17">
        <v>7.74259621716928E-2</v>
      </c>
      <c r="BR1173" s="17">
        <v>7.0061539107600504E-2</v>
      </c>
      <c r="BS1173" s="17"/>
      <c r="BT1173" s="17">
        <v>5.7246599058249303E-2</v>
      </c>
      <c r="BU1173" s="17">
        <v>7.1276947131720197E-2</v>
      </c>
      <c r="BV1173" s="17"/>
      <c r="BW1173" s="17">
        <v>9.2822228102518597E-2</v>
      </c>
      <c r="BX1173" s="17">
        <v>5.8651650009960102E-2</v>
      </c>
      <c r="BY1173" s="17"/>
      <c r="BZ1173" s="17">
        <v>9.2822228102518597E-2</v>
      </c>
      <c r="CA1173" s="17">
        <v>5.8651650009960102E-2</v>
      </c>
    </row>
    <row r="1174" spans="2:79" x14ac:dyDescent="0.25">
      <c r="B1174" t="s">
        <v>474</v>
      </c>
      <c r="C1174" s="17">
        <v>0.230520227384264</v>
      </c>
      <c r="D1174" s="17">
        <v>0.21908813434872601</v>
      </c>
      <c r="E1174" s="17">
        <v>0.227838746216597</v>
      </c>
      <c r="F1174" s="17">
        <v>0.28617014596239698</v>
      </c>
      <c r="G1174" s="17">
        <v>0.151298327008902</v>
      </c>
      <c r="H1174" s="17">
        <v>0.313787716571161</v>
      </c>
      <c r="I1174" s="17">
        <v>0.249456453642867</v>
      </c>
      <c r="J1174" s="17">
        <v>0.16251035800605201</v>
      </c>
      <c r="K1174" s="17">
        <v>0.198037349878879</v>
      </c>
      <c r="L1174" s="17">
        <v>0.15678070291587101</v>
      </c>
      <c r="M1174" s="17"/>
      <c r="N1174" s="17">
        <v>0.218297359207624</v>
      </c>
      <c r="O1174" s="17">
        <v>0.38701781581945099</v>
      </c>
      <c r="P1174" s="17">
        <v>0.399799187290373</v>
      </c>
      <c r="Q1174" s="17">
        <v>0.38929164700931002</v>
      </c>
      <c r="R1174" s="17"/>
      <c r="S1174" s="17">
        <v>0.240812014618037</v>
      </c>
      <c r="T1174" s="17">
        <v>0.29217931993325102</v>
      </c>
      <c r="U1174" s="17">
        <v>0.27232941157922602</v>
      </c>
      <c r="V1174" s="17">
        <v>0.17968601269095</v>
      </c>
      <c r="W1174" s="17">
        <v>0.29421761920288803</v>
      </c>
      <c r="X1174" s="17">
        <v>0.27966354078492001</v>
      </c>
      <c r="Y1174" s="17">
        <v>0.23256885926687801</v>
      </c>
      <c r="Z1174" s="17"/>
      <c r="AA1174" s="17">
        <v>0.299699294084739</v>
      </c>
      <c r="AB1174" s="17">
        <v>0.194741021144343</v>
      </c>
      <c r="AC1174" s="17"/>
      <c r="AD1174" s="17">
        <v>0.31293502382504701</v>
      </c>
      <c r="AE1174" s="17">
        <v>0.36307039534464702</v>
      </c>
      <c r="AF1174" s="17">
        <v>0.27955707192831503</v>
      </c>
      <c r="AG1174" s="17"/>
      <c r="AH1174" s="17">
        <v>0.41340920874977899</v>
      </c>
      <c r="AI1174" s="17">
        <v>0.223752640675218</v>
      </c>
      <c r="AJ1174" s="17"/>
      <c r="AK1174" s="17">
        <v>0.216470746843411</v>
      </c>
      <c r="AL1174" s="17">
        <v>0.23993157282945099</v>
      </c>
      <c r="AM1174" s="17"/>
      <c r="AN1174" s="17">
        <v>0.23020686067260601</v>
      </c>
      <c r="AO1174" s="17">
        <v>0.38929164700931002</v>
      </c>
      <c r="AP1174" s="17"/>
      <c r="AQ1174" s="17">
        <v>0.28225957387854</v>
      </c>
      <c r="AR1174" s="17">
        <v>0.217104726537135</v>
      </c>
      <c r="AS1174" s="17"/>
      <c r="AT1174" s="17">
        <v>0.14297547141362699</v>
      </c>
      <c r="AU1174" s="17">
        <v>0.22986902687546301</v>
      </c>
      <c r="AV1174" s="17">
        <v>0.39356937960510402</v>
      </c>
      <c r="AW1174" s="17">
        <v>0.325024421275384</v>
      </c>
      <c r="AX1174" s="17"/>
      <c r="AY1174" s="17">
        <v>0.32942067986737</v>
      </c>
      <c r="AZ1174" s="17">
        <v>0.21869930698178799</v>
      </c>
      <c r="BA1174" s="17"/>
      <c r="BB1174" s="17">
        <v>0.24623264689386701</v>
      </c>
      <c r="BC1174" s="17">
        <v>0.22709867669370401</v>
      </c>
      <c r="BD1174" s="17"/>
      <c r="BE1174" s="17">
        <v>0.29051929020472</v>
      </c>
      <c r="BF1174" s="17">
        <v>0.22596707556618301</v>
      </c>
      <c r="BG1174" s="17"/>
      <c r="BH1174" s="17">
        <v>0.20180999727186399</v>
      </c>
      <c r="BI1174" s="17">
        <v>0.23274615994942999</v>
      </c>
      <c r="BJ1174" s="17"/>
      <c r="BK1174" s="17">
        <v>0.29839757572660103</v>
      </c>
      <c r="BL1174" s="17">
        <v>0.22617593600442601</v>
      </c>
      <c r="BM1174" s="17"/>
      <c r="BN1174" s="17">
        <v>0.42838813803718601</v>
      </c>
      <c r="BO1174" s="17">
        <v>0.22632921628156399</v>
      </c>
      <c r="BP1174" s="17"/>
      <c r="BQ1174" s="17">
        <v>0.41493269102428698</v>
      </c>
      <c r="BR1174" s="17">
        <v>0.22579858272030201</v>
      </c>
      <c r="BS1174" s="17"/>
      <c r="BT1174" s="17">
        <v>0.209737072728434</v>
      </c>
      <c r="BU1174" s="17">
        <v>0.23216953810788499</v>
      </c>
      <c r="BV1174" s="17"/>
      <c r="BW1174" s="17">
        <v>0.29926059734746102</v>
      </c>
      <c r="BX1174" s="17">
        <v>0.19522042962796801</v>
      </c>
      <c r="BY1174" s="17"/>
      <c r="BZ1174" s="17">
        <v>0.29926059734746102</v>
      </c>
      <c r="CA1174" s="17">
        <v>0.19522042962796801</v>
      </c>
    </row>
    <row r="1175" spans="2:79" x14ac:dyDescent="0.25">
      <c r="B1175" t="s">
        <v>475</v>
      </c>
      <c r="C1175" s="17">
        <v>0.38040007961560501</v>
      </c>
      <c r="D1175" s="17">
        <v>0.380318400328996</v>
      </c>
      <c r="E1175" s="17">
        <v>0.47369342240828999</v>
      </c>
      <c r="F1175" s="17">
        <v>0.39452255514908102</v>
      </c>
      <c r="G1175" s="17">
        <v>0.38241623357998999</v>
      </c>
      <c r="H1175" s="17">
        <v>0.33548095498752201</v>
      </c>
      <c r="I1175" s="17">
        <v>0.36812096726384202</v>
      </c>
      <c r="J1175" s="17">
        <v>0.37392118495714299</v>
      </c>
      <c r="K1175" s="17">
        <v>0.29066228312660602</v>
      </c>
      <c r="L1175" s="17">
        <v>0.29785665946998602</v>
      </c>
      <c r="M1175" s="17"/>
      <c r="N1175" s="17">
        <v>0.38758713063871902</v>
      </c>
      <c r="O1175" s="17">
        <v>0.29053852020691301</v>
      </c>
      <c r="P1175" s="17">
        <v>0.26969810672188799</v>
      </c>
      <c r="Q1175" s="17">
        <v>0.276299822086637</v>
      </c>
      <c r="R1175" s="17"/>
      <c r="S1175" s="17">
        <v>0.38356014655721798</v>
      </c>
      <c r="T1175" s="17">
        <v>0.33277327099663401</v>
      </c>
      <c r="U1175" s="17">
        <v>0.36442993753623598</v>
      </c>
      <c r="V1175" s="17">
        <v>0.42338386472266398</v>
      </c>
      <c r="W1175" s="17">
        <v>0.39199462167390497</v>
      </c>
      <c r="X1175" s="17">
        <v>0.36137192849445898</v>
      </c>
      <c r="Y1175" s="17">
        <v>0.321150817329729</v>
      </c>
      <c r="Z1175" s="17"/>
      <c r="AA1175" s="17">
        <v>0.33525441788493299</v>
      </c>
      <c r="AB1175" s="17">
        <v>0.40374928073872901</v>
      </c>
      <c r="AC1175" s="17"/>
      <c r="AD1175" s="17">
        <v>0.35771046446676202</v>
      </c>
      <c r="AE1175" s="17">
        <v>0.28600548943512399</v>
      </c>
      <c r="AF1175" s="17">
        <v>0.33295056650395599</v>
      </c>
      <c r="AG1175" s="17"/>
      <c r="AH1175" s="17">
        <v>0.223947629384391</v>
      </c>
      <c r="AI1175" s="17">
        <v>0.38618941429764497</v>
      </c>
      <c r="AJ1175" s="17"/>
      <c r="AK1175" s="17">
        <v>0.34949531018983698</v>
      </c>
      <c r="AL1175" s="17">
        <v>0.40110230131867802</v>
      </c>
      <c r="AM1175" s="17"/>
      <c r="AN1175" s="17">
        <v>0.38060554200588698</v>
      </c>
      <c r="AO1175" s="17">
        <v>0.276299822086637</v>
      </c>
      <c r="AP1175" s="17"/>
      <c r="AQ1175" s="17">
        <v>0.34218536786257803</v>
      </c>
      <c r="AR1175" s="17">
        <v>0.39030877643210299</v>
      </c>
      <c r="AS1175" s="17"/>
      <c r="AT1175" s="17">
        <v>0.438870013235025</v>
      </c>
      <c r="AU1175" s="17">
        <v>0.37887652925615001</v>
      </c>
      <c r="AV1175" s="17">
        <v>0.28495797742614498</v>
      </c>
      <c r="AW1175" s="17">
        <v>0.25069853778218998</v>
      </c>
      <c r="AX1175" s="17"/>
      <c r="AY1175" s="17">
        <v>0.26517493246874901</v>
      </c>
      <c r="AZ1175" s="17">
        <v>0.39417218336830701</v>
      </c>
      <c r="BA1175" s="17"/>
      <c r="BB1175" s="17">
        <v>0.38251586510246499</v>
      </c>
      <c r="BC1175" s="17">
        <v>0.37993073094291202</v>
      </c>
      <c r="BD1175" s="17"/>
      <c r="BE1175" s="17">
        <v>0.289789786200703</v>
      </c>
      <c r="BF1175" s="17">
        <v>0.38727622738867101</v>
      </c>
      <c r="BG1175" s="17"/>
      <c r="BH1175" s="17">
        <v>0.31370907864396702</v>
      </c>
      <c r="BI1175" s="17">
        <v>0.38557069894833401</v>
      </c>
      <c r="BJ1175" s="17"/>
      <c r="BK1175" s="17">
        <v>0.35698888839822601</v>
      </c>
      <c r="BL1175" s="17">
        <v>0.38189844451466398</v>
      </c>
      <c r="BM1175" s="17"/>
      <c r="BN1175" s="17">
        <v>0.221614144869858</v>
      </c>
      <c r="BO1175" s="17">
        <v>0.38376330113685098</v>
      </c>
      <c r="BP1175" s="17"/>
      <c r="BQ1175" s="17">
        <v>0.36372457767442101</v>
      </c>
      <c r="BR1175" s="17">
        <v>0.38082703446022498</v>
      </c>
      <c r="BS1175" s="17"/>
      <c r="BT1175" s="17">
        <v>0.34493314854361801</v>
      </c>
      <c r="BU1175" s="17">
        <v>0.383214666270982</v>
      </c>
      <c r="BV1175" s="17"/>
      <c r="BW1175" s="17">
        <v>0.33556522664098198</v>
      </c>
      <c r="BX1175" s="17">
        <v>0.40342383179041602</v>
      </c>
      <c r="BY1175" s="17"/>
      <c r="BZ1175" s="17">
        <v>0.33556522664098198</v>
      </c>
      <c r="CA1175" s="17">
        <v>0.40342383179041602</v>
      </c>
    </row>
    <row r="1176" spans="2:79" x14ac:dyDescent="0.25">
      <c r="B1176" t="s">
        <v>476</v>
      </c>
      <c r="C1176" s="17">
        <v>0.119568449692941</v>
      </c>
      <c r="D1176" s="17">
        <v>0.119289574649755</v>
      </c>
      <c r="E1176" s="17">
        <v>8.7007743799179998E-2</v>
      </c>
      <c r="F1176" s="17">
        <v>0.13332929899242901</v>
      </c>
      <c r="G1176" s="17">
        <v>6.3092378913064601E-2</v>
      </c>
      <c r="H1176" s="17">
        <v>0.11658070751939301</v>
      </c>
      <c r="I1176" s="17">
        <v>0.17689824610359101</v>
      </c>
      <c r="J1176" s="17">
        <v>0.15571680170910701</v>
      </c>
      <c r="K1176" s="17">
        <v>9.2320372374961907E-2</v>
      </c>
      <c r="L1176" s="17">
        <v>0.152517925226166</v>
      </c>
      <c r="M1176" s="17"/>
      <c r="N1176" s="17">
        <v>0.11557339626322399</v>
      </c>
      <c r="O1176" s="17">
        <v>0.17056066780929599</v>
      </c>
      <c r="P1176" s="17">
        <v>0.174581263044195</v>
      </c>
      <c r="Q1176" s="17">
        <v>0.17786859286169601</v>
      </c>
      <c r="R1176" s="17"/>
      <c r="S1176" s="17">
        <v>0.104017376664867</v>
      </c>
      <c r="T1176" s="17">
        <v>0.13152965776633899</v>
      </c>
      <c r="U1176" s="17">
        <v>0.17331810268081199</v>
      </c>
      <c r="V1176" s="17">
        <v>0.116364984859273</v>
      </c>
      <c r="W1176" s="17">
        <v>0.12272712069966001</v>
      </c>
      <c r="X1176" s="17">
        <v>0.126315030039336</v>
      </c>
      <c r="Y1176" s="17">
        <v>0.16263137133664499</v>
      </c>
      <c r="Z1176" s="17"/>
      <c r="AA1176" s="17">
        <v>0.16396409514588001</v>
      </c>
      <c r="AB1176" s="17">
        <v>9.6607154743811402E-2</v>
      </c>
      <c r="AC1176" s="17"/>
      <c r="AD1176" s="17">
        <v>0.15506429719817699</v>
      </c>
      <c r="AE1176" s="17">
        <v>0.151402025717295</v>
      </c>
      <c r="AF1176" s="17">
        <v>0.16186546673409</v>
      </c>
      <c r="AG1176" s="17"/>
      <c r="AH1176" s="17">
        <v>0.15207072416234699</v>
      </c>
      <c r="AI1176" s="17">
        <v>0.118365742131935</v>
      </c>
      <c r="AJ1176" s="17"/>
      <c r="AK1176" s="17">
        <v>0.109875284063603</v>
      </c>
      <c r="AL1176" s="17">
        <v>0.12606162429322901</v>
      </c>
      <c r="AM1176" s="17"/>
      <c r="AN1176" s="17">
        <v>0.119453382861661</v>
      </c>
      <c r="AO1176" s="17">
        <v>0.17786859286169601</v>
      </c>
      <c r="AP1176" s="17"/>
      <c r="AQ1176" s="17">
        <v>0.118948308421074</v>
      </c>
      <c r="AR1176" s="17">
        <v>0.119729246191578</v>
      </c>
      <c r="AS1176" s="17"/>
      <c r="AT1176" s="17">
        <v>6.3820097281071297E-2</v>
      </c>
      <c r="AU1176" s="17">
        <v>0.15244018575622401</v>
      </c>
      <c r="AV1176" s="17">
        <v>0.15168322670042</v>
      </c>
      <c r="AW1176" s="17">
        <v>0.197215800043397</v>
      </c>
      <c r="AX1176" s="17"/>
      <c r="AY1176" s="17">
        <v>0.13221205512076301</v>
      </c>
      <c r="AZ1176" s="17">
        <v>0.118057242720575</v>
      </c>
      <c r="BA1176" s="17"/>
      <c r="BB1176" s="17">
        <v>0.121866813361247</v>
      </c>
      <c r="BC1176" s="17">
        <v>0.119069092421832</v>
      </c>
      <c r="BD1176" s="17"/>
      <c r="BE1176" s="17">
        <v>0.12692600523443801</v>
      </c>
      <c r="BF1176" s="17">
        <v>0.119010106515304</v>
      </c>
      <c r="BG1176" s="17"/>
      <c r="BH1176" s="17">
        <v>0.145965732546497</v>
      </c>
      <c r="BI1176" s="17">
        <v>0.117521842218685</v>
      </c>
      <c r="BJ1176" s="17"/>
      <c r="BK1176" s="17">
        <v>0.10146374919852399</v>
      </c>
      <c r="BL1176" s="17">
        <v>0.120727188155966</v>
      </c>
      <c r="BM1176" s="17"/>
      <c r="BN1176" s="17">
        <v>4.6514090450950202E-2</v>
      </c>
      <c r="BO1176" s="17">
        <v>0.12111580332735999</v>
      </c>
      <c r="BP1176" s="17"/>
      <c r="BQ1176" s="17">
        <v>6.80467084505815E-2</v>
      </c>
      <c r="BR1176" s="17">
        <v>0.120887597812397</v>
      </c>
      <c r="BS1176" s="17"/>
      <c r="BT1176" s="17">
        <v>0.19935916519145599</v>
      </c>
      <c r="BU1176" s="17">
        <v>0.113236413729375</v>
      </c>
      <c r="BV1176" s="17"/>
      <c r="BW1176" s="17">
        <v>0.163878860216112</v>
      </c>
      <c r="BX1176" s="17">
        <v>9.6814011059517299E-2</v>
      </c>
      <c r="BY1176" s="17"/>
      <c r="BZ1176" s="17">
        <v>0.163878860216112</v>
      </c>
      <c r="CA1176" s="17">
        <v>9.6814011059517299E-2</v>
      </c>
    </row>
    <row r="1177" spans="2:79" x14ac:dyDescent="0.25">
      <c r="B1177" t="s">
        <v>477</v>
      </c>
      <c r="C1177" s="17">
        <v>4.2313594057137902E-2</v>
      </c>
      <c r="D1177" s="17">
        <v>5.14723843335083E-2</v>
      </c>
      <c r="E1177" s="17">
        <v>2.8479181051585201E-2</v>
      </c>
      <c r="F1177" s="17">
        <v>2.8746108734258799E-2</v>
      </c>
      <c r="G1177" s="17">
        <v>7.59449623856496E-2</v>
      </c>
      <c r="H1177" s="17">
        <v>1.17245031008971E-2</v>
      </c>
      <c r="I1177" s="17">
        <v>4.1076145155662998E-2</v>
      </c>
      <c r="J1177" s="17">
        <v>4.58888189713502E-2</v>
      </c>
      <c r="K1177" s="17">
        <v>6.4404995732828402E-2</v>
      </c>
      <c r="L1177" s="17">
        <v>7.1041793896215205E-2</v>
      </c>
      <c r="M1177" s="17"/>
      <c r="N1177" s="17">
        <v>4.2665280504809902E-2</v>
      </c>
      <c r="O1177" s="17">
        <v>3.7014270622629901E-2</v>
      </c>
      <c r="P1177" s="17">
        <v>3.8515362479113802E-2</v>
      </c>
      <c r="Q1177" s="17">
        <v>5.6721858722050399E-2</v>
      </c>
      <c r="R1177" s="17"/>
      <c r="S1177" s="17">
        <v>4.52837470511189E-2</v>
      </c>
      <c r="T1177" s="17">
        <v>1.9970516040883901E-2</v>
      </c>
      <c r="U1177" s="17">
        <v>2.9222599272127201E-2</v>
      </c>
      <c r="V1177" s="17">
        <v>4.6887883298177502E-2</v>
      </c>
      <c r="W1177" s="17">
        <v>4.3804689918981898E-2</v>
      </c>
      <c r="X1177" s="17">
        <v>4.3647644670397202E-2</v>
      </c>
      <c r="Y1177" s="17">
        <v>2.4185301046557701E-2</v>
      </c>
      <c r="Z1177" s="17"/>
      <c r="AA1177" s="17">
        <v>4.8446531263769403E-2</v>
      </c>
      <c r="AB1177" s="17">
        <v>3.9141657290158602E-2</v>
      </c>
      <c r="AC1177" s="17"/>
      <c r="AD1177" s="17">
        <v>3.0755013504892102E-2</v>
      </c>
      <c r="AE1177" s="17">
        <v>5.5770610723000401E-2</v>
      </c>
      <c r="AF1177" s="17">
        <v>5.622661478247E-2</v>
      </c>
      <c r="AG1177" s="17"/>
      <c r="AH1177" s="17">
        <v>4.7418075636103403E-2</v>
      </c>
      <c r="AI1177" s="17">
        <v>4.2124708857863201E-2</v>
      </c>
      <c r="AJ1177" s="17"/>
      <c r="AK1177" s="17">
        <v>4.3574850740863598E-2</v>
      </c>
      <c r="AL1177" s="17">
        <v>4.1468714254566101E-2</v>
      </c>
      <c r="AM1177" s="17"/>
      <c r="AN1177" s="17">
        <v>4.2285156505030598E-2</v>
      </c>
      <c r="AO1177" s="17">
        <v>5.6721858722050399E-2</v>
      </c>
      <c r="AP1177" s="17"/>
      <c r="AQ1177" s="17">
        <v>5.9855722919728099E-2</v>
      </c>
      <c r="AR1177" s="17">
        <v>3.7765093533603897E-2</v>
      </c>
      <c r="AS1177" s="17"/>
      <c r="AT1177" s="17">
        <v>3.7485717913448E-2</v>
      </c>
      <c r="AU1177" s="17">
        <v>4.2478498938464497E-2</v>
      </c>
      <c r="AV1177" s="17">
        <v>4.6571812856275797E-2</v>
      </c>
      <c r="AW1177" s="17">
        <v>8.9844065024437605E-2</v>
      </c>
      <c r="AX1177" s="17"/>
      <c r="AY1177" s="17">
        <v>4.9410216354039901E-2</v>
      </c>
      <c r="AZ1177" s="17">
        <v>4.1465381483869398E-2</v>
      </c>
      <c r="BA1177" s="17"/>
      <c r="BB1177" s="17">
        <v>5.3888863858608103E-2</v>
      </c>
      <c r="BC1177" s="17">
        <v>3.9791264833826903E-2</v>
      </c>
      <c r="BD1177" s="17"/>
      <c r="BE1177" s="17">
        <v>3.7414679888574297E-2</v>
      </c>
      <c r="BF1177" s="17">
        <v>4.2685358196520702E-2</v>
      </c>
      <c r="BG1177" s="17"/>
      <c r="BH1177" s="17">
        <v>2.1374497358716799E-2</v>
      </c>
      <c r="BI1177" s="17">
        <v>4.3937022954910601E-2</v>
      </c>
      <c r="BJ1177" s="17"/>
      <c r="BK1177" s="17">
        <v>3.0052472910033101E-2</v>
      </c>
      <c r="BL1177" s="17">
        <v>4.3098331295809499E-2</v>
      </c>
      <c r="BM1177" s="17"/>
      <c r="BN1177" s="17">
        <v>9.1478952780777695E-2</v>
      </c>
      <c r="BO1177" s="17">
        <v>4.1272229827844398E-2</v>
      </c>
      <c r="BP1177" s="17"/>
      <c r="BQ1177" s="17">
        <v>4.00657577446938E-2</v>
      </c>
      <c r="BR1177" s="17">
        <v>4.2371147023573197E-2</v>
      </c>
      <c r="BS1177" s="17"/>
      <c r="BT1177" s="17">
        <v>6.4581438302884903E-2</v>
      </c>
      <c r="BU1177" s="17">
        <v>4.0546461255856502E-2</v>
      </c>
      <c r="BV1177" s="17"/>
      <c r="BW1177" s="17">
        <v>4.8367435742653897E-2</v>
      </c>
      <c r="BX1177" s="17">
        <v>3.9204803876611398E-2</v>
      </c>
      <c r="BY1177" s="17"/>
      <c r="BZ1177" s="17">
        <v>4.8367435742653897E-2</v>
      </c>
      <c r="CA1177" s="17">
        <v>3.9204803876611398E-2</v>
      </c>
    </row>
    <row r="1178" spans="2:79" x14ac:dyDescent="0.25">
      <c r="B1178" t="s">
        <v>75</v>
      </c>
      <c r="C1178" s="17">
        <v>0.156952260760785</v>
      </c>
      <c r="D1178" s="17">
        <v>0.14632884902306201</v>
      </c>
      <c r="E1178" s="17">
        <v>0.101753514465377</v>
      </c>
      <c r="F1178" s="17">
        <v>7.6834976007047306E-2</v>
      </c>
      <c r="G1178" s="17">
        <v>0.287480743958689</v>
      </c>
      <c r="H1178" s="17">
        <v>0.15320997751279899</v>
      </c>
      <c r="I1178" s="17">
        <v>9.7126602597344694E-2</v>
      </c>
      <c r="J1178" s="17">
        <v>0.201995076799732</v>
      </c>
      <c r="K1178" s="17">
        <v>0.26022642605572999</v>
      </c>
      <c r="L1178" s="17">
        <v>0.256319630456529</v>
      </c>
      <c r="M1178" s="17"/>
      <c r="N1178" s="17">
        <v>0.16623299384288701</v>
      </c>
      <c r="O1178" s="17">
        <v>4.0517691472357002E-2</v>
      </c>
      <c r="P1178" s="17">
        <v>1.7615737616520001E-2</v>
      </c>
      <c r="Q1178" s="17">
        <v>1.6751241870042601E-2</v>
      </c>
      <c r="R1178" s="17"/>
      <c r="S1178" s="17">
        <v>0.131601188069389</v>
      </c>
      <c r="T1178" s="17">
        <v>0.138467421761129</v>
      </c>
      <c r="U1178" s="17">
        <v>8.0010457737108603E-2</v>
      </c>
      <c r="V1178" s="17">
        <v>0.186249569853633</v>
      </c>
      <c r="W1178" s="17">
        <v>7.8987852632555394E-2</v>
      </c>
      <c r="X1178" s="17">
        <v>8.4898048133255993E-2</v>
      </c>
      <c r="Y1178" s="17">
        <v>0.19147091693343399</v>
      </c>
      <c r="Z1178" s="17"/>
      <c r="AA1178" s="17">
        <v>5.9855543703258497E-2</v>
      </c>
      <c r="AB1178" s="17">
        <v>0.20717039220598199</v>
      </c>
      <c r="AC1178" s="17"/>
      <c r="AD1178" s="17">
        <v>4.1733691966477401E-2</v>
      </c>
      <c r="AE1178" s="17">
        <v>4.0562171938718299E-2</v>
      </c>
      <c r="AF1178" s="17">
        <v>8.2487045789538499E-2</v>
      </c>
      <c r="AG1178" s="17"/>
      <c r="AH1178" s="17">
        <v>9.3400771568815302E-5</v>
      </c>
      <c r="AI1178" s="17">
        <v>0.162756634146941</v>
      </c>
      <c r="AJ1178" s="17"/>
      <c r="AK1178" s="17">
        <v>0.20568875923055399</v>
      </c>
      <c r="AL1178" s="17">
        <v>0.124305073446345</v>
      </c>
      <c r="AM1178" s="17"/>
      <c r="AN1178" s="17">
        <v>0.157228975123891</v>
      </c>
      <c r="AO1178" s="17">
        <v>1.6751241870042601E-2</v>
      </c>
      <c r="AP1178" s="17"/>
      <c r="AQ1178" s="17">
        <v>9.0330473182707996E-2</v>
      </c>
      <c r="AR1178" s="17">
        <v>0.174226631394551</v>
      </c>
      <c r="AS1178" s="17"/>
      <c r="AT1178" s="17">
        <v>0.26065299583503299</v>
      </c>
      <c r="AU1178" s="17">
        <v>0.124486381751457</v>
      </c>
      <c r="AV1178" s="17">
        <v>3.5104583997231702E-2</v>
      </c>
      <c r="AW1178" s="17">
        <v>2.4162326957109601E-3</v>
      </c>
      <c r="AX1178" s="17"/>
      <c r="AY1178" s="17">
        <v>0.101785161981735</v>
      </c>
      <c r="AZ1178" s="17">
        <v>0.163546021124157</v>
      </c>
      <c r="BA1178" s="17"/>
      <c r="BB1178" s="17">
        <v>0.13804029235390899</v>
      </c>
      <c r="BC1178" s="17">
        <v>0.16107629896657899</v>
      </c>
      <c r="BD1178" s="17"/>
      <c r="BE1178" s="17">
        <v>0.17871796625327699</v>
      </c>
      <c r="BF1178" s="17">
        <v>0.15530052560232899</v>
      </c>
      <c r="BG1178" s="17"/>
      <c r="BH1178" s="17">
        <v>0.201869743331796</v>
      </c>
      <c r="BI1178" s="17">
        <v>0.15346976386652</v>
      </c>
      <c r="BJ1178" s="17"/>
      <c r="BK1178" s="17">
        <v>8.3690143593447702E-2</v>
      </c>
      <c r="BL1178" s="17">
        <v>0.161641188537892</v>
      </c>
      <c r="BM1178" s="17"/>
      <c r="BN1178" s="17">
        <v>6.3987296156749807E-2</v>
      </c>
      <c r="BO1178" s="17">
        <v>0.158921337997877</v>
      </c>
      <c r="BP1178" s="17"/>
      <c r="BQ1178" s="17">
        <v>3.5804302934324399E-2</v>
      </c>
      <c r="BR1178" s="17">
        <v>0.160054098875902</v>
      </c>
      <c r="BS1178" s="17"/>
      <c r="BT1178" s="17">
        <v>0.124142576175358</v>
      </c>
      <c r="BU1178" s="17">
        <v>0.15955597350418099</v>
      </c>
      <c r="BV1178" s="17"/>
      <c r="BW1178" s="17">
        <v>6.0105651950272697E-2</v>
      </c>
      <c r="BX1178" s="17">
        <v>0.20668527363552699</v>
      </c>
      <c r="BY1178" s="17"/>
      <c r="BZ1178" s="17">
        <v>6.0105651950272697E-2</v>
      </c>
      <c r="CA1178" s="17">
        <v>0.20668527363552699</v>
      </c>
    </row>
    <row r="1179" spans="2:79" x14ac:dyDescent="0.25">
      <c r="C1179" s="17"/>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c r="AD1179" s="17"/>
      <c r="AE1179" s="17"/>
      <c r="AF1179" s="17"/>
      <c r="AG1179" s="17"/>
      <c r="AH1179" s="17"/>
      <c r="AI1179" s="17"/>
      <c r="AJ1179" s="17"/>
      <c r="AK1179" s="17"/>
      <c r="AL1179" s="17"/>
      <c r="AM1179" s="17"/>
      <c r="AN1179" s="17"/>
      <c r="AO1179" s="17"/>
      <c r="AP1179" s="17"/>
      <c r="AQ1179" s="17"/>
      <c r="AR1179" s="17"/>
      <c r="AS1179" s="17"/>
      <c r="AT1179" s="17"/>
      <c r="AU1179" s="17"/>
      <c r="AV1179" s="17"/>
      <c r="AW1179" s="17"/>
      <c r="AX1179" s="17"/>
      <c r="AY1179" s="17"/>
      <c r="AZ1179" s="17"/>
      <c r="BA1179" s="17"/>
      <c r="BB1179" s="17"/>
      <c r="BC1179" s="17"/>
      <c r="BD1179" s="17"/>
      <c r="BE1179" s="17"/>
      <c r="BF1179" s="17"/>
      <c r="BG1179" s="17"/>
      <c r="BH1179" s="17"/>
      <c r="BI1179" s="17"/>
      <c r="BJ1179" s="17"/>
      <c r="BK1179" s="17"/>
      <c r="BL1179" s="17"/>
      <c r="BM1179" s="17"/>
      <c r="BN1179" s="17"/>
      <c r="BO1179" s="17"/>
      <c r="BP1179" s="17"/>
      <c r="BQ1179" s="17"/>
      <c r="BR1179" s="17"/>
      <c r="BS1179" s="17"/>
      <c r="BT1179" s="17"/>
      <c r="BU1179" s="17"/>
      <c r="BV1179" s="17"/>
      <c r="BW1179" s="17"/>
      <c r="BX1179" s="17"/>
      <c r="BY1179" s="17"/>
      <c r="BZ1179" s="17"/>
      <c r="CA1179" s="17"/>
    </row>
    <row r="1180" spans="2:79" x14ac:dyDescent="0.25">
      <c r="B1180" s="6" t="s">
        <v>546</v>
      </c>
      <c r="C1180" s="17"/>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c r="AD1180" s="17"/>
      <c r="AE1180" s="17"/>
      <c r="AF1180" s="17"/>
      <c r="AG1180" s="17"/>
      <c r="AH1180" s="17"/>
      <c r="AI1180" s="17"/>
      <c r="AJ1180" s="17"/>
      <c r="AK1180" s="17"/>
      <c r="AL1180" s="17"/>
      <c r="AM1180" s="17"/>
      <c r="AN1180" s="17"/>
      <c r="AO1180" s="17"/>
      <c r="AP1180" s="17"/>
      <c r="AQ1180" s="17"/>
      <c r="AR1180" s="17"/>
      <c r="AS1180" s="17"/>
      <c r="AT1180" s="17"/>
      <c r="AU1180" s="17"/>
      <c r="AV1180" s="17"/>
      <c r="AW1180" s="17"/>
      <c r="AX1180" s="17"/>
      <c r="AY1180" s="17"/>
      <c r="AZ1180" s="17"/>
      <c r="BA1180" s="17"/>
      <c r="BB1180" s="17"/>
      <c r="BC1180" s="17"/>
      <c r="BD1180" s="17"/>
      <c r="BE1180" s="17"/>
      <c r="BF1180" s="17"/>
      <c r="BG1180" s="17"/>
      <c r="BH1180" s="17"/>
      <c r="BI1180" s="17"/>
      <c r="BJ1180" s="17"/>
      <c r="BK1180" s="17"/>
      <c r="BL1180" s="17"/>
      <c r="BM1180" s="17"/>
      <c r="BN1180" s="17"/>
      <c r="BO1180" s="17"/>
      <c r="BP1180" s="17"/>
      <c r="BQ1180" s="17"/>
      <c r="BR1180" s="17"/>
      <c r="BS1180" s="17"/>
      <c r="BT1180" s="17"/>
      <c r="BU1180" s="17"/>
      <c r="BV1180" s="17"/>
      <c r="BW1180" s="17"/>
      <c r="BX1180" s="17"/>
      <c r="BY1180" s="17"/>
      <c r="BZ1180" s="17"/>
      <c r="CA1180" s="17"/>
    </row>
    <row r="1181" spans="2:79" x14ac:dyDescent="0.25">
      <c r="B1181" s="24" t="s">
        <v>706</v>
      </c>
      <c r="C1181" s="17"/>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c r="AD1181" s="17"/>
      <c r="AE1181" s="17"/>
      <c r="AF1181" s="17"/>
      <c r="AG1181" s="17"/>
      <c r="AH1181" s="17"/>
      <c r="AI1181" s="17"/>
      <c r="AJ1181" s="17"/>
      <c r="AK1181" s="17"/>
      <c r="AL1181" s="17"/>
      <c r="AM1181" s="17"/>
      <c r="AN1181" s="17"/>
      <c r="AO1181" s="17"/>
      <c r="AP1181" s="17"/>
      <c r="AQ1181" s="17"/>
      <c r="AR1181" s="17"/>
      <c r="AS1181" s="17"/>
      <c r="AT1181" s="17"/>
      <c r="AU1181" s="17"/>
      <c r="AV1181" s="17"/>
      <c r="AW1181" s="17"/>
      <c r="AX1181" s="17"/>
      <c r="AY1181" s="17"/>
      <c r="AZ1181" s="17"/>
      <c r="BA1181" s="17"/>
      <c r="BB1181" s="17"/>
      <c r="BC1181" s="17"/>
      <c r="BD1181" s="17"/>
      <c r="BE1181" s="17"/>
      <c r="BF1181" s="17"/>
      <c r="BG1181" s="17"/>
      <c r="BH1181" s="17"/>
      <c r="BI1181" s="17"/>
      <c r="BJ1181" s="17"/>
      <c r="BK1181" s="17"/>
      <c r="BL1181" s="17"/>
      <c r="BM1181" s="17"/>
      <c r="BN1181" s="17"/>
      <c r="BO1181" s="17"/>
      <c r="BP1181" s="17"/>
      <c r="BQ1181" s="17"/>
      <c r="BR1181" s="17"/>
      <c r="BS1181" s="17"/>
      <c r="BT1181" s="17"/>
      <c r="BU1181" s="17"/>
      <c r="BV1181" s="17"/>
      <c r="BW1181" s="17"/>
      <c r="BX1181" s="17"/>
      <c r="BY1181" s="17"/>
      <c r="BZ1181" s="17"/>
      <c r="CA1181" s="17"/>
    </row>
    <row r="1182" spans="2:79" x14ac:dyDescent="0.25">
      <c r="B1182" t="s">
        <v>541</v>
      </c>
      <c r="C1182" s="17">
        <v>0.332421522882896</v>
      </c>
      <c r="D1182" s="17">
        <v>0.364618569610829</v>
      </c>
      <c r="E1182" s="17">
        <v>0.30006683334948803</v>
      </c>
      <c r="F1182" s="17">
        <v>0.37671087852551099</v>
      </c>
      <c r="G1182" s="17">
        <v>0.31982344519279099</v>
      </c>
      <c r="H1182" s="17">
        <v>0.25376068080384401</v>
      </c>
      <c r="I1182" s="17">
        <v>0.37598537459362102</v>
      </c>
      <c r="J1182" s="17">
        <v>0.31792247917528998</v>
      </c>
      <c r="K1182" s="17">
        <v>0.22220511107680199</v>
      </c>
      <c r="L1182" s="17">
        <v>0.52947273377403103</v>
      </c>
      <c r="M1182" s="17"/>
      <c r="N1182" s="17">
        <v>0.33188866110029602</v>
      </c>
      <c r="O1182" s="17">
        <v>0.339403225789698</v>
      </c>
      <c r="P1182" s="17">
        <v>0.32034831951042902</v>
      </c>
      <c r="Q1182" s="17">
        <v>0.34070030035301402</v>
      </c>
      <c r="R1182" s="17"/>
      <c r="S1182" s="17">
        <v>0.34138523643062502</v>
      </c>
      <c r="T1182" s="17">
        <v>0.30734340685906802</v>
      </c>
      <c r="U1182" s="17">
        <v>0.39042535653328803</v>
      </c>
      <c r="V1182" s="17">
        <v>0.34131212671123601</v>
      </c>
      <c r="W1182" s="17">
        <v>0.34053353661535002</v>
      </c>
      <c r="X1182" s="17">
        <v>0.35423706289953799</v>
      </c>
      <c r="Y1182" s="17">
        <v>0.28392480139350501</v>
      </c>
      <c r="Z1182" s="17"/>
      <c r="AA1182" s="17">
        <v>0.41618802682009798</v>
      </c>
      <c r="AB1182" s="17">
        <v>0.265301197536775</v>
      </c>
      <c r="AC1182" s="17"/>
      <c r="AD1182" s="17">
        <v>0.45023550968382497</v>
      </c>
      <c r="AE1182" s="17">
        <v>0.51870615655150398</v>
      </c>
      <c r="AF1182" s="17">
        <v>0.37599663647251802</v>
      </c>
      <c r="AG1182" s="17"/>
      <c r="AH1182" s="17">
        <v>0.62194213652357699</v>
      </c>
      <c r="AI1182" s="17">
        <v>0.31116650089291198</v>
      </c>
      <c r="AJ1182" s="17"/>
      <c r="AK1182" s="17">
        <v>0.34336396990613899</v>
      </c>
      <c r="AL1182" s="17">
        <v>0.32546618891784701</v>
      </c>
      <c r="AM1182" s="17"/>
      <c r="AN1182" s="17">
        <v>0.33239583196728301</v>
      </c>
      <c r="AO1182" s="17">
        <v>0.34070030035301402</v>
      </c>
      <c r="AP1182" s="17"/>
      <c r="AQ1182" s="17">
        <v>0.35019454777508002</v>
      </c>
      <c r="AR1182" s="17">
        <v>0.32597773380528799</v>
      </c>
      <c r="AS1182" s="17"/>
      <c r="AT1182" s="17">
        <v>0.19180716886079499</v>
      </c>
      <c r="AU1182" s="17">
        <v>0.36423404652686903</v>
      </c>
      <c r="AV1182" s="17">
        <v>0.39498928894690499</v>
      </c>
      <c r="AW1182" s="17">
        <v>0.45229095159889099</v>
      </c>
      <c r="AX1182" s="17"/>
      <c r="AY1182" s="17">
        <v>0.37328061042601701</v>
      </c>
      <c r="AZ1182" s="17">
        <v>0.32462495439377598</v>
      </c>
      <c r="BA1182" s="17"/>
      <c r="BB1182" s="17">
        <v>0.39417514833633799</v>
      </c>
      <c r="BC1182" s="17">
        <v>0.31880255410990999</v>
      </c>
      <c r="BD1182" s="17"/>
      <c r="BE1182" s="17">
        <v>0.28460035316563898</v>
      </c>
      <c r="BF1182" s="17">
        <v>0.33692700337641601</v>
      </c>
      <c r="BG1182" s="17"/>
      <c r="BH1182" s="17">
        <v>0.25643546159337099</v>
      </c>
      <c r="BI1182" s="17">
        <v>0.33865860713089302</v>
      </c>
      <c r="BJ1182" s="17"/>
      <c r="BK1182" s="17">
        <v>0.43032264671096998</v>
      </c>
      <c r="BL1182" s="17">
        <v>0.323261399734949</v>
      </c>
      <c r="BM1182" s="17"/>
      <c r="BN1182" s="17">
        <v>0.38716429273403402</v>
      </c>
      <c r="BO1182" s="17">
        <v>0.33015540069247701</v>
      </c>
      <c r="BP1182" s="17"/>
      <c r="BQ1182" s="17">
        <v>0.37965830656453198</v>
      </c>
      <c r="BR1182" s="17">
        <v>0.33040882544849698</v>
      </c>
      <c r="BS1182" s="17"/>
      <c r="BT1182" s="17">
        <v>0.32485250896429801</v>
      </c>
      <c r="BU1182" s="17">
        <v>0.33295000817738901</v>
      </c>
      <c r="BV1182" s="17"/>
      <c r="BW1182" s="17">
        <v>0.41651642693560997</v>
      </c>
      <c r="BX1182" s="17">
        <v>0.26572657923926002</v>
      </c>
      <c r="BY1182" s="17"/>
      <c r="BZ1182" s="17">
        <v>0.41651642693560997</v>
      </c>
      <c r="CA1182" s="17">
        <v>0.26572657923926002</v>
      </c>
    </row>
    <row r="1183" spans="2:79" x14ac:dyDescent="0.25">
      <c r="B1183" t="s">
        <v>542</v>
      </c>
      <c r="C1183" s="17">
        <v>0.27441350225153699</v>
      </c>
      <c r="D1183" s="17">
        <v>0.30815694606254801</v>
      </c>
      <c r="E1183" s="17">
        <v>0.30030917141372698</v>
      </c>
      <c r="F1183" s="17">
        <v>0.21011473754395699</v>
      </c>
      <c r="G1183" s="17">
        <v>0.28330218161074899</v>
      </c>
      <c r="H1183" s="17">
        <v>0.26166338258118899</v>
      </c>
      <c r="I1183" s="17">
        <v>0.26740712005103801</v>
      </c>
      <c r="J1183" s="17">
        <v>0.40075531463883302</v>
      </c>
      <c r="K1183" s="17">
        <v>0.284088513509137</v>
      </c>
      <c r="L1183" s="17">
        <v>0.212498058129163</v>
      </c>
      <c r="M1183" s="17"/>
      <c r="N1183" s="17">
        <v>0.26646284871366299</v>
      </c>
      <c r="O1183" s="17">
        <v>0.337787330737153</v>
      </c>
      <c r="P1183" s="17">
        <v>0.32884466352724001</v>
      </c>
      <c r="Q1183" s="17">
        <v>0.38915582661197401</v>
      </c>
      <c r="R1183" s="17"/>
      <c r="S1183" s="17">
        <v>0.247205205074189</v>
      </c>
      <c r="T1183" s="17">
        <v>0.34060159842828602</v>
      </c>
      <c r="U1183" s="17">
        <v>0.352756449329309</v>
      </c>
      <c r="V1183" s="17">
        <v>0.27480108874401099</v>
      </c>
      <c r="W1183" s="17">
        <v>0.25841432740428899</v>
      </c>
      <c r="X1183" s="17">
        <v>0.27646066064296099</v>
      </c>
      <c r="Y1183" s="17">
        <v>0.30294525271617401</v>
      </c>
      <c r="Z1183" s="17"/>
      <c r="AA1183" s="17">
        <v>0.34477854813244802</v>
      </c>
      <c r="AB1183" s="17">
        <v>0.21803148138956999</v>
      </c>
      <c r="AC1183" s="17"/>
      <c r="AD1183" s="17">
        <v>0.41500650205101097</v>
      </c>
      <c r="AE1183" s="17">
        <v>0.31762888702148201</v>
      </c>
      <c r="AF1183" s="17">
        <v>0.31956322625528799</v>
      </c>
      <c r="AG1183" s="17"/>
      <c r="AH1183" s="17">
        <v>0.38831873028666197</v>
      </c>
      <c r="AI1183" s="17">
        <v>0.26605120259965298</v>
      </c>
      <c r="AJ1183" s="17"/>
      <c r="AK1183" s="17">
        <v>0.30407898187732302</v>
      </c>
      <c r="AL1183" s="17">
        <v>0.25555727040573301</v>
      </c>
      <c r="AM1183" s="17"/>
      <c r="AN1183" s="17">
        <v>0.27405743091333901</v>
      </c>
      <c r="AO1183" s="17">
        <v>0.38915582661197401</v>
      </c>
      <c r="AP1183" s="17"/>
      <c r="AQ1183" s="17">
        <v>0.29448741209301299</v>
      </c>
      <c r="AR1183" s="17">
        <v>0.26713550417489701</v>
      </c>
      <c r="AS1183" s="17"/>
      <c r="AT1183" s="17">
        <v>0.18865904589604801</v>
      </c>
      <c r="AU1183" s="17">
        <v>0.28202799262808398</v>
      </c>
      <c r="AV1183" s="17">
        <v>0.30992162140180401</v>
      </c>
      <c r="AW1183" s="17">
        <v>0.51864320409741904</v>
      </c>
      <c r="AX1183" s="17"/>
      <c r="AY1183" s="17">
        <v>0.28689407755919699</v>
      </c>
      <c r="AZ1183" s="17">
        <v>0.27203200853690002</v>
      </c>
      <c r="BA1183" s="17"/>
      <c r="BB1183" s="17">
        <v>0.31799854760063101</v>
      </c>
      <c r="BC1183" s="17">
        <v>0.26480138041707102</v>
      </c>
      <c r="BD1183" s="17"/>
      <c r="BE1183" s="17">
        <v>0.33919052688620799</v>
      </c>
      <c r="BF1183" s="17">
        <v>0.26831052269990202</v>
      </c>
      <c r="BG1183" s="17"/>
      <c r="BH1183" s="17">
        <v>0.278799273595286</v>
      </c>
      <c r="BI1183" s="17">
        <v>0.27405350957789198</v>
      </c>
      <c r="BJ1183" s="17"/>
      <c r="BK1183" s="17">
        <v>0.27140405279247298</v>
      </c>
      <c r="BL1183" s="17">
        <v>0.27469508152840999</v>
      </c>
      <c r="BM1183" s="17"/>
      <c r="BN1183" s="17">
        <v>0.431332081918195</v>
      </c>
      <c r="BO1183" s="17">
        <v>0.26791772798876801</v>
      </c>
      <c r="BP1183" s="17"/>
      <c r="BQ1183" s="17">
        <v>0.397959615912377</v>
      </c>
      <c r="BR1183" s="17">
        <v>0.26914936429347902</v>
      </c>
      <c r="BS1183" s="17"/>
      <c r="BT1183" s="17">
        <v>0.30349416209027702</v>
      </c>
      <c r="BU1183" s="17">
        <v>0.27238302625503102</v>
      </c>
      <c r="BV1183" s="17"/>
      <c r="BW1183" s="17">
        <v>0.34438325807602699</v>
      </c>
      <c r="BX1183" s="17">
        <v>0.218921091932024</v>
      </c>
      <c r="BY1183" s="17"/>
      <c r="BZ1183" s="17">
        <v>0.34438325807602699</v>
      </c>
      <c r="CA1183" s="17">
        <v>0.218921091932024</v>
      </c>
    </row>
    <row r="1184" spans="2:79" x14ac:dyDescent="0.25">
      <c r="B1184" t="s">
        <v>543</v>
      </c>
      <c r="C1184" s="17">
        <v>0.26524765667681699</v>
      </c>
      <c r="D1184" s="17">
        <v>0.17291437934984399</v>
      </c>
      <c r="E1184" s="17">
        <v>0.29067640152698698</v>
      </c>
      <c r="F1184" s="17">
        <v>0.28902928386065402</v>
      </c>
      <c r="G1184" s="17">
        <v>0.283650702690039</v>
      </c>
      <c r="H1184" s="17">
        <v>0.357413234377775</v>
      </c>
      <c r="I1184" s="17">
        <v>0.17096880916802401</v>
      </c>
      <c r="J1184" s="17">
        <v>0.23201600583678</v>
      </c>
      <c r="K1184" s="17">
        <v>0.417543207637108</v>
      </c>
      <c r="L1184" s="17">
        <v>0.18178673718270999</v>
      </c>
      <c r="M1184" s="17"/>
      <c r="N1184" s="17">
        <v>0.27960729217365499</v>
      </c>
      <c r="O1184" s="17">
        <v>0.163654701206084</v>
      </c>
      <c r="P1184" s="17">
        <v>9.1723701760735493E-2</v>
      </c>
      <c r="Q1184" s="17">
        <v>6.7248075119516304E-2</v>
      </c>
      <c r="R1184" s="17"/>
      <c r="S1184" s="17">
        <v>0.273553863075507</v>
      </c>
      <c r="T1184" s="17">
        <v>0.23637290600782701</v>
      </c>
      <c r="U1184" s="17">
        <v>0.215288160102072</v>
      </c>
      <c r="V1184" s="17">
        <v>0.309596459290085</v>
      </c>
      <c r="W1184" s="17">
        <v>0.23090280925370901</v>
      </c>
      <c r="X1184" s="17">
        <v>0.13675429480087001</v>
      </c>
      <c r="Y1184" s="17">
        <v>0.27819652572638198</v>
      </c>
      <c r="Z1184" s="17"/>
      <c r="AA1184" s="17">
        <v>0.12686820780956801</v>
      </c>
      <c r="AB1184" s="17">
        <v>0.376128178038312</v>
      </c>
      <c r="AC1184" s="17"/>
      <c r="AD1184" s="17">
        <v>7.81535402308422E-2</v>
      </c>
      <c r="AE1184" s="17">
        <v>0.14287161654066699</v>
      </c>
      <c r="AF1184" s="17">
        <v>0.14975683847540699</v>
      </c>
      <c r="AG1184" s="17"/>
      <c r="AH1184" s="17">
        <v>4.2341308232805297E-2</v>
      </c>
      <c r="AI1184" s="17">
        <v>0.28161222318662898</v>
      </c>
      <c r="AJ1184" s="17"/>
      <c r="AK1184" s="17">
        <v>0.225586952776337</v>
      </c>
      <c r="AL1184" s="17">
        <v>0.29045714047242799</v>
      </c>
      <c r="AM1184" s="17"/>
      <c r="AN1184" s="17">
        <v>0.26586209408132999</v>
      </c>
      <c r="AO1184" s="17">
        <v>6.7248075119516304E-2</v>
      </c>
      <c r="AP1184" s="17"/>
      <c r="AQ1184" s="17">
        <v>0.26296860909936698</v>
      </c>
      <c r="AR1184" s="17">
        <v>0.26607394831687298</v>
      </c>
      <c r="AS1184" s="17"/>
      <c r="AT1184" s="17">
        <v>0.45444331293131501</v>
      </c>
      <c r="AU1184" s="17">
        <v>0.25853355579321302</v>
      </c>
      <c r="AV1184" s="17">
        <v>0.143454105140466</v>
      </c>
      <c r="AW1184" s="17">
        <v>5.0255030305564198E-2</v>
      </c>
      <c r="AX1184" s="17"/>
      <c r="AY1184" s="17">
        <v>0.20697096823236699</v>
      </c>
      <c r="AZ1184" s="17">
        <v>0.27636778245781402</v>
      </c>
      <c r="BA1184" s="17"/>
      <c r="BB1184" s="17">
        <v>0.18647414366762399</v>
      </c>
      <c r="BC1184" s="17">
        <v>0.282620143003461</v>
      </c>
      <c r="BD1184" s="17"/>
      <c r="BE1184" s="17">
        <v>0.19667477189636101</v>
      </c>
      <c r="BF1184" s="17">
        <v>0.27170826390556901</v>
      </c>
      <c r="BG1184" s="17"/>
      <c r="BH1184" s="17">
        <v>0.25712817139799299</v>
      </c>
      <c r="BI1184" s="17">
        <v>0.26591411987907998</v>
      </c>
      <c r="BJ1184" s="17"/>
      <c r="BK1184" s="17">
        <v>0.17217815918995799</v>
      </c>
      <c r="BL1184" s="17">
        <v>0.27395570848421402</v>
      </c>
      <c r="BM1184" s="17"/>
      <c r="BN1184" s="17">
        <v>0.13055895643422999</v>
      </c>
      <c r="BO1184" s="17">
        <v>0.270823206712894</v>
      </c>
      <c r="BP1184" s="17"/>
      <c r="BQ1184" s="17">
        <v>0.19489936147164399</v>
      </c>
      <c r="BR1184" s="17">
        <v>0.268245105322517</v>
      </c>
      <c r="BS1184" s="17"/>
      <c r="BT1184" s="17">
        <v>0.28422273472337201</v>
      </c>
      <c r="BU1184" s="17">
        <v>0.26392277475463899</v>
      </c>
      <c r="BV1184" s="17"/>
      <c r="BW1184" s="17">
        <v>0.12730565860592799</v>
      </c>
      <c r="BX1184" s="17">
        <v>0.37464826651236199</v>
      </c>
      <c r="BY1184" s="17"/>
      <c r="BZ1184" s="17">
        <v>0.12730565860592799</v>
      </c>
      <c r="CA1184" s="17">
        <v>0.37464826651236199</v>
      </c>
    </row>
    <row r="1185" spans="2:79" x14ac:dyDescent="0.25">
      <c r="B1185" t="s">
        <v>544</v>
      </c>
      <c r="C1185" s="17">
        <v>0.24046409208170499</v>
      </c>
      <c r="D1185" s="17">
        <v>0.31216351081793903</v>
      </c>
      <c r="E1185" s="17">
        <v>0.205519908276772</v>
      </c>
      <c r="F1185" s="17">
        <v>0.21674765366035501</v>
      </c>
      <c r="G1185" s="17">
        <v>0.19331853453791401</v>
      </c>
      <c r="H1185" s="17">
        <v>0.19893478156772099</v>
      </c>
      <c r="I1185" s="17">
        <v>0.29253476336767698</v>
      </c>
      <c r="J1185" s="17">
        <v>0.276491382342341</v>
      </c>
      <c r="K1185" s="17">
        <v>0.16557572044487501</v>
      </c>
      <c r="L1185" s="17">
        <v>0.36151102184286998</v>
      </c>
      <c r="M1185" s="17"/>
      <c r="N1185" s="17">
        <v>0.22805740935052901</v>
      </c>
      <c r="O1185" s="17">
        <v>0.31808020537451398</v>
      </c>
      <c r="P1185" s="17">
        <v>0.43703912155444302</v>
      </c>
      <c r="Q1185" s="17">
        <v>0.47066895392005498</v>
      </c>
      <c r="R1185" s="17"/>
      <c r="S1185" s="17">
        <v>0.20929790696897899</v>
      </c>
      <c r="T1185" s="17">
        <v>0.23171951540601399</v>
      </c>
      <c r="U1185" s="17">
        <v>0.26895903777389601</v>
      </c>
      <c r="V1185" s="17">
        <v>0.20358932256892201</v>
      </c>
      <c r="W1185" s="17">
        <v>0.35670480799307402</v>
      </c>
      <c r="X1185" s="17">
        <v>0.31622563048327901</v>
      </c>
      <c r="Y1185" s="17">
        <v>0.23176181526388301</v>
      </c>
      <c r="Z1185" s="17"/>
      <c r="AA1185" s="17">
        <v>0.331295567199418</v>
      </c>
      <c r="AB1185" s="17">
        <v>0.16768275497183199</v>
      </c>
      <c r="AC1185" s="17"/>
      <c r="AD1185" s="17">
        <v>0.31587800388864701</v>
      </c>
      <c r="AE1185" s="17">
        <v>0.49034902846299899</v>
      </c>
      <c r="AF1185" s="17">
        <v>0.29945367497278003</v>
      </c>
      <c r="AG1185" s="17"/>
      <c r="AH1185" s="17">
        <v>0.554205640289962</v>
      </c>
      <c r="AI1185" s="17">
        <v>0.217430901379041</v>
      </c>
      <c r="AJ1185" s="17"/>
      <c r="AK1185" s="17">
        <v>0.25385699860349997</v>
      </c>
      <c r="AL1185" s="17">
        <v>0.23195117559932199</v>
      </c>
      <c r="AM1185" s="17"/>
      <c r="AN1185" s="17">
        <v>0.2397497144214</v>
      </c>
      <c r="AO1185" s="17">
        <v>0.47066895392005498</v>
      </c>
      <c r="AP1185" s="17"/>
      <c r="AQ1185" s="17">
        <v>0.23275850652341801</v>
      </c>
      <c r="AR1185" s="17">
        <v>0.243257829690147</v>
      </c>
      <c r="AS1185" s="17"/>
      <c r="AT1185" s="17">
        <v>0.14211563950122499</v>
      </c>
      <c r="AU1185" s="17">
        <v>0.20679670431511199</v>
      </c>
      <c r="AV1185" s="17">
        <v>0.36052881986643098</v>
      </c>
      <c r="AW1185" s="17">
        <v>0.278568827545842</v>
      </c>
      <c r="AX1185" s="17"/>
      <c r="AY1185" s="17">
        <v>0.307913421429721</v>
      </c>
      <c r="AZ1185" s="17">
        <v>0.22759367946536799</v>
      </c>
      <c r="BA1185" s="17"/>
      <c r="BB1185" s="17">
        <v>0.291700492754776</v>
      </c>
      <c r="BC1185" s="17">
        <v>0.229164562124021</v>
      </c>
      <c r="BD1185" s="17"/>
      <c r="BE1185" s="17">
        <v>0.195743076435274</v>
      </c>
      <c r="BF1185" s="17">
        <v>0.244677490976728</v>
      </c>
      <c r="BG1185" s="17"/>
      <c r="BH1185" s="17">
        <v>0.30399135262560201</v>
      </c>
      <c r="BI1185" s="17">
        <v>0.235249650520548</v>
      </c>
      <c r="BJ1185" s="17"/>
      <c r="BK1185" s="17">
        <v>0.27114195747625103</v>
      </c>
      <c r="BL1185" s="17">
        <v>0.237593716196913</v>
      </c>
      <c r="BM1185" s="17"/>
      <c r="BN1185" s="17">
        <v>0.29927510776480698</v>
      </c>
      <c r="BO1185" s="17">
        <v>0.238029561493593</v>
      </c>
      <c r="BP1185" s="17"/>
      <c r="BQ1185" s="17">
        <v>0.24920152176593699</v>
      </c>
      <c r="BR1185" s="17">
        <v>0.24009180165593799</v>
      </c>
      <c r="BS1185" s="17"/>
      <c r="BT1185" s="17">
        <v>0.23731518952380101</v>
      </c>
      <c r="BU1185" s="17">
        <v>0.24068395542368601</v>
      </c>
      <c r="BV1185" s="17"/>
      <c r="BW1185" s="17">
        <v>0.330469530608064</v>
      </c>
      <c r="BX1185" s="17">
        <v>0.16908155448616399</v>
      </c>
      <c r="BY1185" s="17"/>
      <c r="BZ1185" s="17">
        <v>0.330469530608064</v>
      </c>
      <c r="CA1185" s="17">
        <v>0.16908155448616399</v>
      </c>
    </row>
    <row r="1186" spans="2:79" x14ac:dyDescent="0.25">
      <c r="B1186" t="s">
        <v>545</v>
      </c>
      <c r="C1186" s="17">
        <v>0.16810253542810799</v>
      </c>
      <c r="D1186" s="17">
        <v>0.206436580894448</v>
      </c>
      <c r="E1186" s="17">
        <v>0.140191360129239</v>
      </c>
      <c r="F1186" s="17">
        <v>0.171495823836569</v>
      </c>
      <c r="G1186" s="17">
        <v>0.122653414920615</v>
      </c>
      <c r="H1186" s="17">
        <v>0.16890611979546399</v>
      </c>
      <c r="I1186" s="17">
        <v>0.178852270751928</v>
      </c>
      <c r="J1186" s="17">
        <v>8.5783955718246194E-2</v>
      </c>
      <c r="K1186" s="17">
        <v>0.203982483754617</v>
      </c>
      <c r="L1186" s="17">
        <v>0.27541502074672802</v>
      </c>
      <c r="M1186" s="17"/>
      <c r="N1186" s="17">
        <v>0.160779560162126</v>
      </c>
      <c r="O1186" s="17">
        <v>0.211070632431716</v>
      </c>
      <c r="P1186" s="17">
        <v>0.29390975584264001</v>
      </c>
      <c r="Q1186" s="17">
        <v>0.33763412795775499</v>
      </c>
      <c r="R1186" s="17"/>
      <c r="S1186" s="17">
        <v>0.17961992857508299</v>
      </c>
      <c r="T1186" s="17">
        <v>0.22621267124164099</v>
      </c>
      <c r="U1186" s="17">
        <v>0.18029045982658001</v>
      </c>
      <c r="V1186" s="17">
        <v>0.140879847649857</v>
      </c>
      <c r="W1186" s="17">
        <v>0.18095325919378699</v>
      </c>
      <c r="X1186" s="17">
        <v>0.200486381679753</v>
      </c>
      <c r="Y1186" s="17">
        <v>0.115138300736738</v>
      </c>
      <c r="Z1186" s="17"/>
      <c r="AA1186" s="17">
        <v>0.201272435079416</v>
      </c>
      <c r="AB1186" s="17">
        <v>0.141524197409334</v>
      </c>
      <c r="AC1186" s="17"/>
      <c r="AD1186" s="17">
        <v>0.26104857589615998</v>
      </c>
      <c r="AE1186" s="17">
        <v>0.18232580325016401</v>
      </c>
      <c r="AF1186" s="17">
        <v>0.17171137897191199</v>
      </c>
      <c r="AG1186" s="17"/>
      <c r="AH1186" s="17">
        <v>0.27185546883370898</v>
      </c>
      <c r="AI1186" s="17">
        <v>0.160485561792517</v>
      </c>
      <c r="AJ1186" s="17"/>
      <c r="AK1186" s="17">
        <v>0.19261128099195499</v>
      </c>
      <c r="AL1186" s="17">
        <v>0.15252407202783999</v>
      </c>
      <c r="AM1186" s="17"/>
      <c r="AN1186" s="17">
        <v>0.167576440620849</v>
      </c>
      <c r="AO1186" s="17">
        <v>0.33763412795775499</v>
      </c>
      <c r="AP1186" s="17"/>
      <c r="AQ1186" s="17">
        <v>0.13884876047400899</v>
      </c>
      <c r="AR1186" s="17">
        <v>0.17870878600568699</v>
      </c>
      <c r="AS1186" s="17"/>
      <c r="AT1186" s="17">
        <v>0.12670344131498801</v>
      </c>
      <c r="AU1186" s="17">
        <v>0.15139296724115101</v>
      </c>
      <c r="AV1186" s="17">
        <v>0.220056992830586</v>
      </c>
      <c r="AW1186" s="17">
        <v>0.15323595803957299</v>
      </c>
      <c r="AX1186" s="17"/>
      <c r="AY1186" s="17">
        <v>0.18297343645056599</v>
      </c>
      <c r="AZ1186" s="17">
        <v>0.165264929272705</v>
      </c>
      <c r="BA1186" s="17"/>
      <c r="BB1186" s="17">
        <v>0.160021488360238</v>
      </c>
      <c r="BC1186" s="17">
        <v>0.16988470654538701</v>
      </c>
      <c r="BD1186" s="17"/>
      <c r="BE1186" s="17">
        <v>0.22884783948158</v>
      </c>
      <c r="BF1186" s="17">
        <v>0.162379405188844</v>
      </c>
      <c r="BG1186" s="17"/>
      <c r="BH1186" s="17">
        <v>0.219270565310525</v>
      </c>
      <c r="BI1186" s="17">
        <v>0.163902563646907</v>
      </c>
      <c r="BJ1186" s="17"/>
      <c r="BK1186" s="17">
        <v>0.201135463829792</v>
      </c>
      <c r="BL1186" s="17">
        <v>0.165011807964876</v>
      </c>
      <c r="BM1186" s="17"/>
      <c r="BN1186" s="17">
        <v>0.30956827511104101</v>
      </c>
      <c r="BO1186" s="17">
        <v>0.16224644424471801</v>
      </c>
      <c r="BP1186" s="17"/>
      <c r="BQ1186" s="17">
        <v>0.35274890006981602</v>
      </c>
      <c r="BR1186" s="17">
        <v>0.16023499586635201</v>
      </c>
      <c r="BS1186" s="17"/>
      <c r="BT1186" s="17">
        <v>0.17752778297636601</v>
      </c>
      <c r="BU1186" s="17">
        <v>0.16744444379559401</v>
      </c>
      <c r="BV1186" s="17"/>
      <c r="BW1186" s="17">
        <v>0.200381574853014</v>
      </c>
      <c r="BX1186" s="17">
        <v>0.14250230745275699</v>
      </c>
      <c r="BY1186" s="17"/>
      <c r="BZ1186" s="17">
        <v>0.200381574853014</v>
      </c>
      <c r="CA1186" s="17">
        <v>0.14250230745275699</v>
      </c>
    </row>
    <row r="1187" spans="2:79" x14ac:dyDescent="0.25">
      <c r="B1187" t="s">
        <v>97</v>
      </c>
      <c r="C1187" s="17">
        <v>1.41561480282017E-2</v>
      </c>
      <c r="D1187" s="17">
        <v>1.5734033708552399E-2</v>
      </c>
      <c r="E1187" s="17">
        <v>8.2272153629722402E-5</v>
      </c>
      <c r="F1187" s="17">
        <v>1.3108855330654401E-2</v>
      </c>
      <c r="G1187" s="17">
        <v>7.36666004428181E-2</v>
      </c>
      <c r="H1187" s="17">
        <v>5.68085321345902E-3</v>
      </c>
      <c r="I1187" s="17">
        <v>9.5762030673467308E-3</v>
      </c>
      <c r="J1187" s="17">
        <v>8.7943842475881695E-5</v>
      </c>
      <c r="K1187" s="17">
        <v>7.6073323213956797E-3</v>
      </c>
      <c r="L1187" s="17">
        <v>8.7541229001776594E-3</v>
      </c>
      <c r="M1187" s="17"/>
      <c r="N1187" s="17">
        <v>1.43813991188355E-2</v>
      </c>
      <c r="O1187" s="17">
        <v>1.2967282212344699E-2</v>
      </c>
      <c r="P1187" s="17">
        <v>9.4284489561190302E-3</v>
      </c>
      <c r="Q1187" s="17">
        <v>9.4616457471013004E-3</v>
      </c>
      <c r="R1187" s="17"/>
      <c r="S1187" s="17">
        <v>9.0236620539559803E-3</v>
      </c>
      <c r="T1187" s="17">
        <v>0</v>
      </c>
      <c r="U1187" s="17">
        <v>5.3775100091023901E-3</v>
      </c>
      <c r="V1187" s="17">
        <v>8.4967892511137108E-3</v>
      </c>
      <c r="W1187" s="17">
        <v>1.6743993494747301E-2</v>
      </c>
      <c r="X1187" s="17">
        <v>3.5007184749215103E-2</v>
      </c>
      <c r="Y1187" s="17">
        <v>3.9673673939902503E-2</v>
      </c>
      <c r="Z1187" s="17"/>
      <c r="AA1187" s="17">
        <v>1.23613918957563E-2</v>
      </c>
      <c r="AB1187" s="17">
        <v>1.5594248102391101E-2</v>
      </c>
      <c r="AC1187" s="17"/>
      <c r="AD1187" s="17">
        <v>1.46710461091925E-3</v>
      </c>
      <c r="AE1187" s="17">
        <v>4.78466287444589E-4</v>
      </c>
      <c r="AF1187" s="17">
        <v>2.0325257727788499E-2</v>
      </c>
      <c r="AG1187" s="17"/>
      <c r="AH1187" s="17">
        <v>3.8627727472598803E-4</v>
      </c>
      <c r="AI1187" s="17">
        <v>1.5167056723040299E-2</v>
      </c>
      <c r="AJ1187" s="17"/>
      <c r="AK1187" s="17">
        <v>1.9158225836529E-2</v>
      </c>
      <c r="AL1187" s="17">
        <v>1.09766835444186E-2</v>
      </c>
      <c r="AM1187" s="17"/>
      <c r="AN1187" s="17">
        <v>1.4170716128671299E-2</v>
      </c>
      <c r="AO1187" s="17">
        <v>9.4616457471013004E-3</v>
      </c>
      <c r="AP1187" s="17"/>
      <c r="AQ1187" s="17">
        <v>2.33457298907799E-2</v>
      </c>
      <c r="AR1187" s="17">
        <v>1.08243726217591E-2</v>
      </c>
      <c r="AS1187" s="17"/>
      <c r="AT1187" s="17">
        <v>2.0841131224804101E-2</v>
      </c>
      <c r="AU1187" s="17">
        <v>9.6245559351329397E-3</v>
      </c>
      <c r="AV1187" s="17">
        <v>1.5748634619927999E-2</v>
      </c>
      <c r="AW1187" s="17">
        <v>4.0419294317538797E-3</v>
      </c>
      <c r="AX1187" s="17"/>
      <c r="AY1187" s="17">
        <v>2.59554911950928E-2</v>
      </c>
      <c r="AZ1187" s="17">
        <v>1.19046443197498E-2</v>
      </c>
      <c r="BA1187" s="17"/>
      <c r="BB1187" s="17">
        <v>7.7777000635894105E-4</v>
      </c>
      <c r="BC1187" s="17">
        <v>1.71065774349747E-2</v>
      </c>
      <c r="BD1187" s="17"/>
      <c r="BE1187" s="17">
        <v>3.6178238495050801E-5</v>
      </c>
      <c r="BF1187" s="17">
        <v>1.548646363597E-2</v>
      </c>
      <c r="BG1187" s="17"/>
      <c r="BH1187" s="17">
        <v>1.9172400826916801E-3</v>
      </c>
      <c r="BI1187" s="17">
        <v>1.5160741484740701E-2</v>
      </c>
      <c r="BJ1187" s="17"/>
      <c r="BK1187" s="17">
        <v>3.5827155954845903E-2</v>
      </c>
      <c r="BL1187" s="17">
        <v>1.21284991761127E-2</v>
      </c>
      <c r="BM1187" s="17"/>
      <c r="BN1187" s="17">
        <v>7.0850049714806201E-4</v>
      </c>
      <c r="BO1187" s="17">
        <v>1.47128245091676E-2</v>
      </c>
      <c r="BP1187" s="17"/>
      <c r="BQ1187" s="17">
        <v>3.2501426670047198E-3</v>
      </c>
      <c r="BR1187" s="17">
        <v>1.4620838620981199E-2</v>
      </c>
      <c r="BS1187" s="17"/>
      <c r="BT1187" s="17">
        <v>1.7003187816253599E-2</v>
      </c>
      <c r="BU1187" s="17">
        <v>1.3957361412533601E-2</v>
      </c>
      <c r="BV1187" s="17"/>
      <c r="BW1187" s="17">
        <v>1.23824947565397E-2</v>
      </c>
      <c r="BX1187" s="17">
        <v>1.55628171519657E-2</v>
      </c>
      <c r="BY1187" s="17"/>
      <c r="BZ1187" s="17">
        <v>1.23824947565397E-2</v>
      </c>
      <c r="CA1187" s="17">
        <v>1.55628171519657E-2</v>
      </c>
    </row>
    <row r="1188" spans="2:79" x14ac:dyDescent="0.25">
      <c r="C1188" s="17"/>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c r="AD1188" s="17"/>
      <c r="AE1188" s="17"/>
      <c r="AF1188" s="17"/>
      <c r="AG1188" s="17"/>
      <c r="AH1188" s="17"/>
      <c r="AI1188" s="17"/>
      <c r="AJ1188" s="17"/>
      <c r="AK1188" s="17"/>
      <c r="AL1188" s="17"/>
      <c r="AM1188" s="17"/>
      <c r="AN1188" s="17"/>
      <c r="AO1188" s="17"/>
      <c r="AP1188" s="17"/>
      <c r="AQ1188" s="17"/>
      <c r="AR1188" s="17"/>
      <c r="AS1188" s="17"/>
      <c r="AT1188" s="17"/>
      <c r="AU1188" s="17"/>
      <c r="AV1188" s="17"/>
      <c r="AW1188" s="17"/>
      <c r="AX1188" s="17"/>
      <c r="AY1188" s="17"/>
      <c r="AZ1188" s="17"/>
      <c r="BA1188" s="17"/>
      <c r="BB1188" s="17"/>
      <c r="BC1188" s="17"/>
      <c r="BD1188" s="17"/>
      <c r="BE1188" s="17"/>
      <c r="BF1188" s="17"/>
      <c r="BG1188" s="17"/>
      <c r="BH1188" s="17"/>
      <c r="BI1188" s="17"/>
      <c r="BJ1188" s="17"/>
      <c r="BK1188" s="17"/>
      <c r="BL1188" s="17"/>
      <c r="BM1188" s="17"/>
      <c r="BN1188" s="17"/>
      <c r="BO1188" s="17"/>
      <c r="BP1188" s="17"/>
      <c r="BQ1188" s="17"/>
      <c r="BR1188" s="17"/>
      <c r="BS1188" s="17"/>
      <c r="BT1188" s="17"/>
      <c r="BU1188" s="17"/>
      <c r="BV1188" s="17"/>
      <c r="BW1188" s="17"/>
      <c r="BX1188" s="17"/>
      <c r="BY1188" s="17"/>
      <c r="BZ1188" s="17"/>
      <c r="CA1188" s="17"/>
    </row>
    <row r="1189" spans="2:79" x14ac:dyDescent="0.25">
      <c r="B1189" s="6" t="s">
        <v>549</v>
      </c>
      <c r="C1189" s="17"/>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c r="AD1189" s="17"/>
      <c r="AE1189" s="17"/>
      <c r="AF1189" s="17"/>
      <c r="AG1189" s="17"/>
      <c r="AH1189" s="17"/>
      <c r="AI1189" s="17"/>
      <c r="AJ1189" s="17"/>
      <c r="AK1189" s="17"/>
      <c r="AL1189" s="17"/>
      <c r="AM1189" s="17"/>
      <c r="AN1189" s="17"/>
      <c r="AO1189" s="17"/>
      <c r="AP1189" s="17"/>
      <c r="AQ1189" s="17"/>
      <c r="AR1189" s="17"/>
      <c r="AS1189" s="17"/>
      <c r="AT1189" s="17"/>
      <c r="AU1189" s="17"/>
      <c r="AV1189" s="17"/>
      <c r="AW1189" s="17"/>
      <c r="AX1189" s="17"/>
      <c r="AY1189" s="17"/>
      <c r="AZ1189" s="17"/>
      <c r="BA1189" s="17"/>
      <c r="BB1189" s="17"/>
      <c r="BC1189" s="17"/>
      <c r="BD1189" s="17"/>
      <c r="BE1189" s="17"/>
      <c r="BF1189" s="17"/>
      <c r="BG1189" s="17"/>
      <c r="BH1189" s="17"/>
      <c r="BI1189" s="17"/>
      <c r="BJ1189" s="17"/>
      <c r="BK1189" s="17"/>
      <c r="BL1189" s="17"/>
      <c r="BM1189" s="17"/>
      <c r="BN1189" s="17"/>
      <c r="BO1189" s="17"/>
      <c r="BP1189" s="17"/>
      <c r="BQ1189" s="17"/>
      <c r="BR1189" s="17"/>
      <c r="BS1189" s="17"/>
      <c r="BT1189" s="17"/>
      <c r="BU1189" s="17"/>
      <c r="BV1189" s="17"/>
      <c r="BW1189" s="17"/>
      <c r="BX1189" s="17"/>
      <c r="BY1189" s="17"/>
      <c r="BZ1189" s="17"/>
      <c r="CA1189" s="17"/>
    </row>
    <row r="1190" spans="2:79" x14ac:dyDescent="0.25">
      <c r="B1190" s="24" t="s">
        <v>77</v>
      </c>
      <c r="C1190" s="17"/>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c r="AD1190" s="17"/>
      <c r="AE1190" s="17"/>
      <c r="AF1190" s="17"/>
      <c r="AG1190" s="17"/>
      <c r="AH1190" s="17"/>
      <c r="AI1190" s="17"/>
      <c r="AJ1190" s="17"/>
      <c r="AK1190" s="17"/>
      <c r="AL1190" s="17"/>
      <c r="AM1190" s="17"/>
      <c r="AN1190" s="17"/>
      <c r="AO1190" s="17"/>
      <c r="AP1190" s="17"/>
      <c r="AQ1190" s="17"/>
      <c r="AR1190" s="17"/>
      <c r="AS1190" s="17"/>
      <c r="AT1190" s="17"/>
      <c r="AU1190" s="17"/>
      <c r="AV1190" s="17"/>
      <c r="AW1190" s="17"/>
      <c r="AX1190" s="17"/>
      <c r="AY1190" s="17"/>
      <c r="AZ1190" s="17"/>
      <c r="BA1190" s="17"/>
      <c r="BB1190" s="17"/>
      <c r="BC1190" s="17"/>
      <c r="BD1190" s="17"/>
      <c r="BE1190" s="17"/>
      <c r="BF1190" s="17"/>
      <c r="BG1190" s="17"/>
      <c r="BH1190" s="17"/>
      <c r="BI1190" s="17"/>
      <c r="BJ1190" s="17"/>
      <c r="BK1190" s="17"/>
      <c r="BL1190" s="17"/>
      <c r="BM1190" s="17"/>
      <c r="BN1190" s="17"/>
      <c r="BO1190" s="17"/>
      <c r="BP1190" s="17"/>
      <c r="BQ1190" s="17"/>
      <c r="BR1190" s="17"/>
      <c r="BS1190" s="17"/>
      <c r="BT1190" s="17"/>
      <c r="BU1190" s="17"/>
      <c r="BV1190" s="17"/>
      <c r="BW1190" s="17"/>
      <c r="BX1190" s="17"/>
      <c r="BY1190" s="17"/>
      <c r="BZ1190" s="17"/>
      <c r="CA1190" s="17"/>
    </row>
    <row r="1191" spans="2:79" x14ac:dyDescent="0.25">
      <c r="B1191" t="s">
        <v>547</v>
      </c>
      <c r="C1191" s="17">
        <v>0.15852553098577499</v>
      </c>
      <c r="D1191" s="17">
        <v>0.154923389829215</v>
      </c>
      <c r="E1191" s="17">
        <v>0.14986613103665</v>
      </c>
      <c r="F1191" s="17">
        <v>0.18660058009795999</v>
      </c>
      <c r="G1191" s="17">
        <v>0.13464087973563801</v>
      </c>
      <c r="H1191" s="17">
        <v>0.112130067566274</v>
      </c>
      <c r="I1191" s="17">
        <v>0.204712236451119</v>
      </c>
      <c r="J1191" s="17">
        <v>0.109130073649295</v>
      </c>
      <c r="K1191" s="17">
        <v>0.32553099638519101</v>
      </c>
      <c r="L1191" s="17">
        <v>0.110380897787049</v>
      </c>
      <c r="M1191" s="17"/>
      <c r="N1191" s="17">
        <v>0.13990529686108399</v>
      </c>
      <c r="O1191" s="17">
        <v>0.36833706238061398</v>
      </c>
      <c r="P1191" s="17">
        <v>0.53164551004062199</v>
      </c>
      <c r="Q1191" s="17">
        <v>0.70355577506087996</v>
      </c>
      <c r="R1191" s="17"/>
      <c r="S1191" s="17">
        <v>0.15930338280110901</v>
      </c>
      <c r="T1191" s="17">
        <v>0.211034573664933</v>
      </c>
      <c r="U1191" s="17">
        <v>0.21314871115248901</v>
      </c>
      <c r="V1191" s="17">
        <v>0.107260651646604</v>
      </c>
      <c r="W1191" s="17">
        <v>0.201687492213703</v>
      </c>
      <c r="X1191" s="17">
        <v>0.21933124341719601</v>
      </c>
      <c r="Y1191" s="17">
        <v>0.199142366154025</v>
      </c>
      <c r="Z1191" s="17"/>
      <c r="AA1191" s="17">
        <v>0.31215574870014001</v>
      </c>
      <c r="AB1191" s="17">
        <v>7.9068442209403497E-2</v>
      </c>
      <c r="AC1191" s="17"/>
      <c r="AD1191" s="17">
        <v>0.38839690316561098</v>
      </c>
      <c r="AE1191" s="17">
        <v>0.493769297986272</v>
      </c>
      <c r="AF1191" s="17">
        <v>0.22764488064922</v>
      </c>
      <c r="AG1191" s="17"/>
      <c r="AH1191" s="17">
        <v>0.54018135766601305</v>
      </c>
      <c r="AI1191" s="17">
        <v>0.14440281631599999</v>
      </c>
      <c r="AJ1191" s="17"/>
      <c r="AK1191" s="17">
        <v>0.13697575687963501</v>
      </c>
      <c r="AL1191" s="17">
        <v>0.17296110871328599</v>
      </c>
      <c r="AM1191" s="17"/>
      <c r="AN1191" s="17">
        <v>0.15744980630092001</v>
      </c>
      <c r="AO1191" s="17">
        <v>0.70355577506087996</v>
      </c>
      <c r="AP1191" s="17"/>
      <c r="AQ1191" s="17">
        <v>0.30565551741605201</v>
      </c>
      <c r="AR1191" s="17">
        <v>0.120376180610586</v>
      </c>
      <c r="AS1191" s="17"/>
      <c r="AT1191" s="17">
        <v>3.8983886396052297E-2</v>
      </c>
      <c r="AU1191" s="17">
        <v>0.14392019862483199</v>
      </c>
      <c r="AV1191" s="17">
        <v>0.36817144457925999</v>
      </c>
      <c r="AW1191" s="17">
        <v>0.67941157529038398</v>
      </c>
      <c r="AX1191" s="17"/>
      <c r="AY1191" s="17">
        <v>0.46112614893175902</v>
      </c>
      <c r="AZ1191" s="17">
        <v>0.122357669983416</v>
      </c>
      <c r="BA1191" s="17"/>
      <c r="BB1191" s="17">
        <v>0.17551478248472299</v>
      </c>
      <c r="BC1191" s="17">
        <v>0.154811496948706</v>
      </c>
      <c r="BD1191" s="17"/>
      <c r="BE1191" s="17">
        <v>0.169749367056515</v>
      </c>
      <c r="BF1191" s="17">
        <v>0.15767378718830499</v>
      </c>
      <c r="BG1191" s="17"/>
      <c r="BH1191" s="17">
        <v>0.16856593183726501</v>
      </c>
      <c r="BI1191" s="17">
        <v>0.15774708876726501</v>
      </c>
      <c r="BJ1191" s="17"/>
      <c r="BK1191" s="17">
        <v>0.27463250528730698</v>
      </c>
      <c r="BL1191" s="17">
        <v>0.15109444329724001</v>
      </c>
      <c r="BM1191" s="17"/>
      <c r="BN1191" s="17">
        <v>0.162402257112198</v>
      </c>
      <c r="BO1191" s="17">
        <v>0.15844341862008501</v>
      </c>
      <c r="BP1191" s="17"/>
      <c r="BQ1191" s="17">
        <v>0.449500934065513</v>
      </c>
      <c r="BR1191" s="17">
        <v>0.15107547890048001</v>
      </c>
      <c r="BS1191" s="17"/>
      <c r="BT1191" s="17">
        <v>0.25077205089937399</v>
      </c>
      <c r="BU1191" s="17">
        <v>0.15120502661434199</v>
      </c>
      <c r="BV1191" s="17"/>
      <c r="BW1191" s="17">
        <v>0.31023551938222199</v>
      </c>
      <c r="BX1191" s="17">
        <v>8.0618881503502104E-2</v>
      </c>
      <c r="BY1191" s="17"/>
      <c r="BZ1191" s="17">
        <v>0.31023551938222199</v>
      </c>
      <c r="CA1191" s="17">
        <v>8.0618881503502104E-2</v>
      </c>
    </row>
    <row r="1192" spans="2:79" x14ac:dyDescent="0.25">
      <c r="B1192" t="s">
        <v>548</v>
      </c>
      <c r="C1192" s="17">
        <v>7.8041310205627407E-2</v>
      </c>
      <c r="D1192" s="17">
        <v>6.8407285638140497E-2</v>
      </c>
      <c r="E1192" s="17">
        <v>5.7441315492640199E-2</v>
      </c>
      <c r="F1192" s="17">
        <v>0.14215870934182501</v>
      </c>
      <c r="G1192" s="17">
        <v>3.49040725462842E-2</v>
      </c>
      <c r="H1192" s="17">
        <v>8.0833934222134196E-2</v>
      </c>
      <c r="I1192" s="17">
        <v>8.3709860937909705E-2</v>
      </c>
      <c r="J1192" s="17">
        <v>7.3320989963659294E-2</v>
      </c>
      <c r="K1192" s="17">
        <v>0.13093111612849401</v>
      </c>
      <c r="L1192" s="17">
        <v>3.7905554694358398E-2</v>
      </c>
      <c r="M1192" s="17"/>
      <c r="N1192" s="17">
        <v>6.4544270733790696E-2</v>
      </c>
      <c r="O1192" s="17">
        <v>0.21163286891058999</v>
      </c>
      <c r="P1192" s="17">
        <v>0.428251113897409</v>
      </c>
      <c r="Q1192" s="17">
        <v>0.64339688232166803</v>
      </c>
      <c r="R1192" s="17"/>
      <c r="S1192" s="17">
        <v>5.6228821819299397E-2</v>
      </c>
      <c r="T1192" s="17">
        <v>0.12059576738066601</v>
      </c>
      <c r="U1192" s="17">
        <v>0.14617055583126501</v>
      </c>
      <c r="V1192" s="17">
        <v>6.2733482358677997E-2</v>
      </c>
      <c r="W1192" s="17">
        <v>0.12484779748387601</v>
      </c>
      <c r="X1192" s="17">
        <v>8.7126122773259901E-2</v>
      </c>
      <c r="Y1192" s="17">
        <v>8.9318070917410897E-2</v>
      </c>
      <c r="Z1192" s="17"/>
      <c r="AA1192" s="17">
        <v>0.16156879529196</v>
      </c>
      <c r="AB1192" s="17">
        <v>3.4841144922315201E-2</v>
      </c>
      <c r="AC1192" s="17"/>
      <c r="AD1192" s="17">
        <v>0.217322262300677</v>
      </c>
      <c r="AE1192" s="17">
        <v>0.228723546629087</v>
      </c>
      <c r="AF1192" s="17">
        <v>0.12613529677914501</v>
      </c>
      <c r="AG1192" s="17"/>
      <c r="AH1192" s="17">
        <v>0.36685093993592299</v>
      </c>
      <c r="AI1192" s="17">
        <v>6.7354257344302101E-2</v>
      </c>
      <c r="AJ1192" s="17"/>
      <c r="AK1192" s="17">
        <v>6.9166987733146001E-2</v>
      </c>
      <c r="AL1192" s="17">
        <v>8.3985965179713504E-2</v>
      </c>
      <c r="AM1192" s="17"/>
      <c r="AN1192" s="17">
        <v>7.6925469477049202E-2</v>
      </c>
      <c r="AO1192" s="17">
        <v>0.64339688232166803</v>
      </c>
      <c r="AP1192" s="17"/>
      <c r="AQ1192" s="17">
        <v>0.159128267148271</v>
      </c>
      <c r="AR1192" s="17">
        <v>5.7016264215232003E-2</v>
      </c>
      <c r="AS1192" s="17"/>
      <c r="AT1192" s="17">
        <v>1.2420961846864999E-2</v>
      </c>
      <c r="AU1192" s="17">
        <v>6.09817960348146E-2</v>
      </c>
      <c r="AV1192" s="17">
        <v>0.190936759642963</v>
      </c>
      <c r="AW1192" s="17">
        <v>0.55325341260455096</v>
      </c>
      <c r="AX1192" s="17"/>
      <c r="AY1192" s="17">
        <v>0.20680651451432699</v>
      </c>
      <c r="AZ1192" s="17">
        <v>6.2650852502699694E-2</v>
      </c>
      <c r="BA1192" s="17"/>
      <c r="BB1192" s="17">
        <v>9.4132705882594106E-2</v>
      </c>
      <c r="BC1192" s="17">
        <v>7.4521902981167704E-2</v>
      </c>
      <c r="BD1192" s="17"/>
      <c r="BE1192" s="17">
        <v>0.15458262253715499</v>
      </c>
      <c r="BF1192" s="17">
        <v>7.2232815888916405E-2</v>
      </c>
      <c r="BG1192" s="17"/>
      <c r="BH1192" s="17">
        <v>9.98767802678696E-2</v>
      </c>
      <c r="BI1192" s="17">
        <v>7.6348384593503599E-2</v>
      </c>
      <c r="BJ1192" s="17"/>
      <c r="BK1192" s="17">
        <v>0.15428965704146799</v>
      </c>
      <c r="BL1192" s="17">
        <v>7.3161257522732406E-2</v>
      </c>
      <c r="BM1192" s="17"/>
      <c r="BN1192" s="17">
        <v>0.29198594480481099</v>
      </c>
      <c r="BO1192" s="17">
        <v>7.3509780378433504E-2</v>
      </c>
      <c r="BP1192" s="17"/>
      <c r="BQ1192" s="17">
        <v>0.34195122584679699</v>
      </c>
      <c r="BR1192" s="17">
        <v>7.1284235220791803E-2</v>
      </c>
      <c r="BS1192" s="17"/>
      <c r="BT1192" s="17">
        <v>9.8648182987651697E-2</v>
      </c>
      <c r="BU1192" s="17">
        <v>7.6405988868587599E-2</v>
      </c>
      <c r="BV1192" s="17"/>
      <c r="BW1192" s="17">
        <v>0.159096177548017</v>
      </c>
      <c r="BX1192" s="17">
        <v>3.6417728227793503E-2</v>
      </c>
      <c r="BY1192" s="17"/>
      <c r="BZ1192" s="17">
        <v>0.159096177548017</v>
      </c>
      <c r="CA1192" s="17">
        <v>3.6417728227793503E-2</v>
      </c>
    </row>
    <row r="1193" spans="2:79" x14ac:dyDescent="0.25">
      <c r="B1193" t="s">
        <v>115</v>
      </c>
      <c r="C1193" s="17">
        <v>0.79897759575406102</v>
      </c>
      <c r="D1193" s="17">
        <v>0.79379742580857604</v>
      </c>
      <c r="E1193" s="17">
        <v>0.82975440249072197</v>
      </c>
      <c r="F1193" s="17">
        <v>0.73046152509294104</v>
      </c>
      <c r="G1193" s="17">
        <v>0.84072853151135996</v>
      </c>
      <c r="H1193" s="17">
        <v>0.83776268279120103</v>
      </c>
      <c r="I1193" s="17">
        <v>0.76240368733068897</v>
      </c>
      <c r="J1193" s="17">
        <v>0.84952261588802602</v>
      </c>
      <c r="K1193" s="17">
        <v>0.63787933238760697</v>
      </c>
      <c r="L1193" s="17">
        <v>0.86449075696817601</v>
      </c>
      <c r="M1193" s="17"/>
      <c r="N1193" s="17">
        <v>0.82353885731413201</v>
      </c>
      <c r="O1193" s="17">
        <v>0.52328784409516504</v>
      </c>
      <c r="P1193" s="17">
        <v>0.29384797297112702</v>
      </c>
      <c r="Q1193" s="17">
        <v>0.111484059611466</v>
      </c>
      <c r="R1193" s="17"/>
      <c r="S1193" s="17">
        <v>0.80737607763692798</v>
      </c>
      <c r="T1193" s="17">
        <v>0.72525082468576496</v>
      </c>
      <c r="U1193" s="17">
        <v>0.70844313044608298</v>
      </c>
      <c r="V1193" s="17">
        <v>0.85706203511266399</v>
      </c>
      <c r="W1193" s="17">
        <v>0.72735656262519699</v>
      </c>
      <c r="X1193" s="17">
        <v>0.73084760823147799</v>
      </c>
      <c r="Y1193" s="17">
        <v>0.76116454955816204</v>
      </c>
      <c r="Z1193" s="17"/>
      <c r="AA1193" s="17">
        <v>0.60035685857820198</v>
      </c>
      <c r="AB1193" s="17">
        <v>0.90170364653628998</v>
      </c>
      <c r="AC1193" s="17"/>
      <c r="AD1193" s="17">
        <v>0.49467539965915303</v>
      </c>
      <c r="AE1193" s="17">
        <v>0.42900703411360203</v>
      </c>
      <c r="AF1193" s="17">
        <v>0.69303522615915203</v>
      </c>
      <c r="AG1193" s="17"/>
      <c r="AH1193" s="17">
        <v>0.325980379772351</v>
      </c>
      <c r="AI1193" s="17">
        <v>0.81648028863579403</v>
      </c>
      <c r="AJ1193" s="17"/>
      <c r="AK1193" s="17">
        <v>0.82109221091804496</v>
      </c>
      <c r="AL1193" s="17">
        <v>0.78416364714646503</v>
      </c>
      <c r="AM1193" s="17"/>
      <c r="AN1193" s="17">
        <v>0.80033449984433302</v>
      </c>
      <c r="AO1193" s="17">
        <v>0.111484059611466</v>
      </c>
      <c r="AP1193" s="17"/>
      <c r="AQ1193" s="17">
        <v>0.61474086438125497</v>
      </c>
      <c r="AR1193" s="17">
        <v>0.84674835810950799</v>
      </c>
      <c r="AS1193" s="17"/>
      <c r="AT1193" s="17">
        <v>0.95603059721232797</v>
      </c>
      <c r="AU1193" s="17">
        <v>0.81663053727571</v>
      </c>
      <c r="AV1193" s="17">
        <v>0.52504174597562903</v>
      </c>
      <c r="AW1193" s="17">
        <v>0.127712465488378</v>
      </c>
      <c r="AX1193" s="17"/>
      <c r="AY1193" s="17">
        <v>0.44332972477178101</v>
      </c>
      <c r="AZ1193" s="17">
        <v>0.84148584590498499</v>
      </c>
      <c r="BA1193" s="17"/>
      <c r="BB1193" s="17">
        <v>0.77037853746088503</v>
      </c>
      <c r="BC1193" s="17">
        <v>0.80522148410273597</v>
      </c>
      <c r="BD1193" s="17"/>
      <c r="BE1193" s="17">
        <v>0.73768637261039105</v>
      </c>
      <c r="BF1193" s="17">
        <v>0.80362880580586005</v>
      </c>
      <c r="BG1193" s="17"/>
      <c r="BH1193" s="17">
        <v>0.77325786001399399</v>
      </c>
      <c r="BI1193" s="17">
        <v>0.80097167232980204</v>
      </c>
      <c r="BJ1193" s="17"/>
      <c r="BK1193" s="17">
        <v>0.644058944760458</v>
      </c>
      <c r="BL1193" s="17">
        <v>0.808892711422594</v>
      </c>
      <c r="BM1193" s="17"/>
      <c r="BN1193" s="17">
        <v>0.627389108785815</v>
      </c>
      <c r="BO1193" s="17">
        <v>0.80261198625025798</v>
      </c>
      <c r="BP1193" s="17"/>
      <c r="BQ1193" s="17">
        <v>0.38502335333111898</v>
      </c>
      <c r="BR1193" s="17">
        <v>0.80957636332801497</v>
      </c>
      <c r="BS1193" s="17"/>
      <c r="BT1193" s="17">
        <v>0.72751833759515105</v>
      </c>
      <c r="BU1193" s="17">
        <v>0.80464846347049801</v>
      </c>
      <c r="BV1193" s="17"/>
      <c r="BW1193" s="17">
        <v>0.60279003624880501</v>
      </c>
      <c r="BX1193" s="17">
        <v>0.89972452476454801</v>
      </c>
      <c r="BY1193" s="17"/>
      <c r="BZ1193" s="17">
        <v>0.60279003624880501</v>
      </c>
      <c r="CA1193" s="17">
        <v>0.89972452476454801</v>
      </c>
    </row>
    <row r="1194" spans="2:79" x14ac:dyDescent="0.25">
      <c r="C1194" s="17"/>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c r="AD1194" s="17"/>
      <c r="AE1194" s="17"/>
      <c r="AF1194" s="17"/>
      <c r="AG1194" s="17"/>
      <c r="AH1194" s="17"/>
      <c r="AI1194" s="17"/>
      <c r="AJ1194" s="17"/>
      <c r="AK1194" s="17"/>
      <c r="AL1194" s="17"/>
      <c r="AM1194" s="17"/>
      <c r="AN1194" s="17"/>
      <c r="AO1194" s="17"/>
      <c r="AP1194" s="17"/>
      <c r="AQ1194" s="17"/>
      <c r="AR1194" s="17"/>
      <c r="AS1194" s="17"/>
      <c r="AT1194" s="17"/>
      <c r="AU1194" s="17"/>
      <c r="AV1194" s="17"/>
      <c r="AW1194" s="17"/>
      <c r="AX1194" s="17"/>
      <c r="AY1194" s="17"/>
      <c r="AZ1194" s="17"/>
      <c r="BA1194" s="17"/>
      <c r="BB1194" s="17"/>
      <c r="BC1194" s="17"/>
      <c r="BD1194" s="17"/>
      <c r="BE1194" s="17"/>
      <c r="BF1194" s="17"/>
      <c r="BG1194" s="17"/>
      <c r="BH1194" s="17"/>
      <c r="BI1194" s="17"/>
      <c r="BJ1194" s="17"/>
      <c r="BK1194" s="17"/>
      <c r="BL1194" s="17"/>
      <c r="BM1194" s="17"/>
      <c r="BN1194" s="17"/>
      <c r="BO1194" s="17"/>
      <c r="BP1194" s="17"/>
      <c r="BQ1194" s="17"/>
      <c r="BR1194" s="17"/>
      <c r="BS1194" s="17"/>
      <c r="BT1194" s="17"/>
      <c r="BU1194" s="17"/>
      <c r="BV1194" s="17"/>
      <c r="BW1194" s="17"/>
      <c r="BX1194" s="17"/>
      <c r="BY1194" s="17"/>
      <c r="BZ1194" s="17"/>
      <c r="CA1194" s="17"/>
    </row>
    <row r="1195" spans="2:79" x14ac:dyDescent="0.25">
      <c r="B1195" s="6" t="s">
        <v>562</v>
      </c>
      <c r="C1195" s="17"/>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c r="AD1195" s="17"/>
      <c r="AE1195" s="17"/>
      <c r="AF1195" s="17"/>
      <c r="AG1195" s="17"/>
      <c r="AH1195" s="17"/>
      <c r="AI1195" s="17"/>
      <c r="AJ1195" s="17"/>
      <c r="AK1195" s="17"/>
      <c r="AL1195" s="17"/>
      <c r="AM1195" s="17"/>
      <c r="AN1195" s="17"/>
      <c r="AO1195" s="17"/>
      <c r="AP1195" s="17"/>
      <c r="AQ1195" s="17"/>
      <c r="AR1195" s="17"/>
      <c r="AS1195" s="17"/>
      <c r="AT1195" s="17"/>
      <c r="AU1195" s="17"/>
      <c r="AV1195" s="17"/>
      <c r="AW1195" s="17"/>
      <c r="AX1195" s="17"/>
      <c r="AY1195" s="17"/>
      <c r="AZ1195" s="17"/>
      <c r="BA1195" s="17"/>
      <c r="BB1195" s="17"/>
      <c r="BC1195" s="17"/>
      <c r="BD1195" s="17"/>
      <c r="BE1195" s="17"/>
      <c r="BF1195" s="17"/>
      <c r="BG1195" s="17"/>
      <c r="BH1195" s="17"/>
      <c r="BI1195" s="17"/>
      <c r="BJ1195" s="17"/>
      <c r="BK1195" s="17"/>
      <c r="BL1195" s="17"/>
      <c r="BM1195" s="17"/>
      <c r="BN1195" s="17"/>
      <c r="BO1195" s="17"/>
      <c r="BP1195" s="17"/>
      <c r="BQ1195" s="17"/>
      <c r="BR1195" s="17"/>
      <c r="BS1195" s="17"/>
      <c r="BT1195" s="17"/>
      <c r="BU1195" s="17"/>
      <c r="BV1195" s="17"/>
      <c r="BW1195" s="17"/>
      <c r="BX1195" s="17"/>
      <c r="BY1195" s="17"/>
      <c r="BZ1195" s="17"/>
      <c r="CA1195" s="17"/>
    </row>
    <row r="1196" spans="2:79" x14ac:dyDescent="0.25">
      <c r="B1196" s="24" t="s">
        <v>77</v>
      </c>
      <c r="C1196" s="17"/>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c r="AD1196" s="17"/>
      <c r="AE1196" s="17"/>
      <c r="AF1196" s="17"/>
      <c r="AG1196" s="17"/>
      <c r="AH1196" s="17"/>
      <c r="AI1196" s="17"/>
      <c r="AJ1196" s="17"/>
      <c r="AK1196" s="17"/>
      <c r="AL1196" s="17"/>
      <c r="AM1196" s="17"/>
      <c r="AN1196" s="17"/>
      <c r="AO1196" s="17"/>
      <c r="AP1196" s="17"/>
      <c r="AQ1196" s="17"/>
      <c r="AR1196" s="17"/>
      <c r="AS1196" s="17"/>
      <c r="AT1196" s="17"/>
      <c r="AU1196" s="17"/>
      <c r="AV1196" s="17"/>
      <c r="AW1196" s="17"/>
      <c r="AX1196" s="17"/>
      <c r="AY1196" s="17"/>
      <c r="AZ1196" s="17"/>
      <c r="BA1196" s="17"/>
      <c r="BB1196" s="17"/>
      <c r="BC1196" s="17"/>
      <c r="BD1196" s="17"/>
      <c r="BE1196" s="17"/>
      <c r="BF1196" s="17"/>
      <c r="BG1196" s="17"/>
      <c r="BH1196" s="17"/>
      <c r="BI1196" s="17"/>
      <c r="BJ1196" s="17"/>
      <c r="BK1196" s="17"/>
      <c r="BL1196" s="17"/>
      <c r="BM1196" s="17"/>
      <c r="BN1196" s="17"/>
      <c r="BO1196" s="17"/>
      <c r="BP1196" s="17"/>
      <c r="BQ1196" s="17"/>
      <c r="BR1196" s="17"/>
      <c r="BS1196" s="17"/>
      <c r="BT1196" s="17"/>
      <c r="BU1196" s="17"/>
      <c r="BV1196" s="17"/>
      <c r="BW1196" s="17"/>
      <c r="BX1196" s="17"/>
      <c r="BY1196" s="17"/>
      <c r="BZ1196" s="17"/>
      <c r="CA1196" s="17"/>
    </row>
    <row r="1197" spans="2:79" x14ac:dyDescent="0.25">
      <c r="B1197" t="s">
        <v>556</v>
      </c>
      <c r="C1197" s="17">
        <v>0.183658839280116</v>
      </c>
      <c r="D1197" s="17">
        <v>0.20364702125980899</v>
      </c>
      <c r="E1197" s="17">
        <v>8.3733734665567897E-2</v>
      </c>
      <c r="F1197" s="17">
        <v>0.24213021733290699</v>
      </c>
      <c r="G1197" s="17">
        <v>8.2911470524564296E-2</v>
      </c>
      <c r="H1197" s="17">
        <v>0.21384771609035699</v>
      </c>
      <c r="I1197" s="17">
        <v>0.311666248291743</v>
      </c>
      <c r="J1197" s="17">
        <v>0.16032863220368601</v>
      </c>
      <c r="K1197" s="17">
        <v>0.111031748503414</v>
      </c>
      <c r="L1197" s="17">
        <v>0.16064274208292301</v>
      </c>
      <c r="M1197" s="17"/>
      <c r="N1197" s="17">
        <v>0.18230733952709199</v>
      </c>
      <c r="O1197" s="17">
        <v>0.19622584761169601</v>
      </c>
      <c r="P1197" s="17">
        <v>0.20606248865478399</v>
      </c>
      <c r="Q1197" s="17">
        <v>0.327352576409289</v>
      </c>
      <c r="R1197" s="17"/>
      <c r="S1197" s="17">
        <v>0.18789444586856999</v>
      </c>
      <c r="T1197" s="17">
        <v>0.17124410042608601</v>
      </c>
      <c r="U1197" s="17">
        <v>0.18866117956021999</v>
      </c>
      <c r="V1197" s="17">
        <v>0.176241306686128</v>
      </c>
      <c r="W1197" s="17">
        <v>0.207683530882491</v>
      </c>
      <c r="X1197" s="17">
        <v>0.21077869795680301</v>
      </c>
      <c r="Y1197" s="17">
        <v>0.173779009497742</v>
      </c>
      <c r="Z1197" s="17"/>
      <c r="AA1197" s="17">
        <v>0.24954231861476101</v>
      </c>
      <c r="AB1197" s="17">
        <v>0.14958410096188901</v>
      </c>
      <c r="AC1197" s="17"/>
      <c r="AD1197" s="17">
        <v>0.32358204048383099</v>
      </c>
      <c r="AE1197" s="17">
        <v>0.27185111048114202</v>
      </c>
      <c r="AF1197" s="17">
        <v>0.21076670963757699</v>
      </c>
      <c r="AG1197" s="17"/>
      <c r="AH1197" s="17">
        <v>0.38099621977588999</v>
      </c>
      <c r="AI1197" s="17">
        <v>0.17635660694512301</v>
      </c>
      <c r="AJ1197" s="17"/>
      <c r="AK1197" s="17">
        <v>0.204682509470307</v>
      </c>
      <c r="AL1197" s="17">
        <v>0.16957568352853999</v>
      </c>
      <c r="AM1197" s="17"/>
      <c r="AN1197" s="17">
        <v>0.183375231348686</v>
      </c>
      <c r="AO1197" s="17">
        <v>0.327352576409289</v>
      </c>
      <c r="AP1197" s="17"/>
      <c r="AQ1197" s="17">
        <v>0.21518978570365199</v>
      </c>
      <c r="AR1197" s="17">
        <v>0.17548317671154201</v>
      </c>
      <c r="AS1197" s="17"/>
      <c r="AT1197" s="17">
        <v>0.14010299309767599</v>
      </c>
      <c r="AU1197" s="17">
        <v>0.20240654672782801</v>
      </c>
      <c r="AV1197" s="17">
        <v>0.20907318328244101</v>
      </c>
      <c r="AW1197" s="17">
        <v>0.37059419793210402</v>
      </c>
      <c r="AX1197" s="17"/>
      <c r="AY1197" s="17">
        <v>0.20401830199967499</v>
      </c>
      <c r="AZ1197" s="17">
        <v>0.18122540664960099</v>
      </c>
      <c r="BA1197" s="17"/>
      <c r="BB1197" s="17">
        <v>0.123767018559285</v>
      </c>
      <c r="BC1197" s="17">
        <v>0.196714999874257</v>
      </c>
      <c r="BD1197" s="17"/>
      <c r="BE1197" s="17">
        <v>0.167014862028944</v>
      </c>
      <c r="BF1197" s="17">
        <v>0.18492190159673999</v>
      </c>
      <c r="BG1197" s="17"/>
      <c r="BH1197" s="17">
        <v>0.34451389324503701</v>
      </c>
      <c r="BI1197" s="17">
        <v>0.171187587691735</v>
      </c>
      <c r="BJ1197" s="17"/>
      <c r="BK1197" s="17">
        <v>0.17047923219368899</v>
      </c>
      <c r="BL1197" s="17">
        <v>0.184502361528016</v>
      </c>
      <c r="BM1197" s="17"/>
      <c r="BN1197" s="17">
        <v>0.133605020440313</v>
      </c>
      <c r="BO1197" s="17">
        <v>0.18471902185240799</v>
      </c>
      <c r="BP1197" s="17"/>
      <c r="BQ1197" s="17">
        <v>0.197990953425808</v>
      </c>
      <c r="BR1197" s="17">
        <v>0.18329188387513101</v>
      </c>
      <c r="BS1197" s="17"/>
      <c r="BT1197" s="17">
        <v>0.15015831288688899</v>
      </c>
      <c r="BU1197" s="17">
        <v>0.18631737588547101</v>
      </c>
      <c r="BV1197" s="17"/>
      <c r="BW1197" s="17">
        <v>0.249147966002183</v>
      </c>
      <c r="BX1197" s="17">
        <v>0.15002863144499501</v>
      </c>
      <c r="BY1197" s="17"/>
      <c r="BZ1197" s="17">
        <v>0.249147966002183</v>
      </c>
      <c r="CA1197" s="17">
        <v>0.15002863144499501</v>
      </c>
    </row>
    <row r="1198" spans="2:79" x14ac:dyDescent="0.25">
      <c r="B1198" t="s">
        <v>557</v>
      </c>
      <c r="C1198" s="17">
        <v>0.157387146786405</v>
      </c>
      <c r="D1198" s="17">
        <v>0.18116263408859901</v>
      </c>
      <c r="E1198" s="17">
        <v>0.127510453124388</v>
      </c>
      <c r="F1198" s="17">
        <v>0.21506526943799201</v>
      </c>
      <c r="G1198" s="17">
        <v>9.4502207540626701E-2</v>
      </c>
      <c r="H1198" s="17">
        <v>0.137501377977988</v>
      </c>
      <c r="I1198" s="17">
        <v>0.19584579313923001</v>
      </c>
      <c r="J1198" s="17">
        <v>0.153306262587558</v>
      </c>
      <c r="K1198" s="17">
        <v>0.14279110799960301</v>
      </c>
      <c r="L1198" s="17">
        <v>0.149792897084532</v>
      </c>
      <c r="M1198" s="17"/>
      <c r="N1198" s="17">
        <v>0.15236758979519499</v>
      </c>
      <c r="O1198" s="17">
        <v>0.20965191271060399</v>
      </c>
      <c r="P1198" s="17">
        <v>0.293411200995914</v>
      </c>
      <c r="Q1198" s="17">
        <v>0.26050058158113398</v>
      </c>
      <c r="R1198" s="17"/>
      <c r="S1198" s="17">
        <v>0.14954352824245801</v>
      </c>
      <c r="T1198" s="17">
        <v>0.18642270062555799</v>
      </c>
      <c r="U1198" s="17">
        <v>0.21636198296789499</v>
      </c>
      <c r="V1198" s="17">
        <v>0.15688463012279699</v>
      </c>
      <c r="W1198" s="17">
        <v>0.15288856236364701</v>
      </c>
      <c r="X1198" s="17">
        <v>0.17334262855545901</v>
      </c>
      <c r="Y1198" s="17">
        <v>0.147167511450187</v>
      </c>
      <c r="Z1198" s="17"/>
      <c r="AA1198" s="17">
        <v>0.200402940872666</v>
      </c>
      <c r="AB1198" s="17">
        <v>0.135139506834134</v>
      </c>
      <c r="AC1198" s="17"/>
      <c r="AD1198" s="17">
        <v>0.24717455259623999</v>
      </c>
      <c r="AE1198" s="17">
        <v>0.20088439131810301</v>
      </c>
      <c r="AF1198" s="17">
        <v>0.18013719112014601</v>
      </c>
      <c r="AG1198" s="17"/>
      <c r="AH1198" s="17">
        <v>0.21224962311610701</v>
      </c>
      <c r="AI1198" s="17">
        <v>0.15535702685866501</v>
      </c>
      <c r="AJ1198" s="17"/>
      <c r="AK1198" s="17">
        <v>0.13297097662659399</v>
      </c>
      <c r="AL1198" s="17">
        <v>0.173742841301534</v>
      </c>
      <c r="AM1198" s="17"/>
      <c r="AN1198" s="17">
        <v>0.15718363208542299</v>
      </c>
      <c r="AO1198" s="17">
        <v>0.26050058158113398</v>
      </c>
      <c r="AP1198" s="17"/>
      <c r="AQ1198" s="17">
        <v>0.16561983829448501</v>
      </c>
      <c r="AR1198" s="17">
        <v>0.155252491299154</v>
      </c>
      <c r="AS1198" s="17"/>
      <c r="AT1198" s="17">
        <v>0.11018384286197599</v>
      </c>
      <c r="AU1198" s="17">
        <v>0.174916347073752</v>
      </c>
      <c r="AV1198" s="17">
        <v>0.20499312701556299</v>
      </c>
      <c r="AW1198" s="17">
        <v>0.233094506548224</v>
      </c>
      <c r="AX1198" s="17"/>
      <c r="AY1198" s="17">
        <v>0.17994248205504901</v>
      </c>
      <c r="AZ1198" s="17">
        <v>0.154691255957115</v>
      </c>
      <c r="BA1198" s="17"/>
      <c r="BB1198" s="17">
        <v>0.105873388574796</v>
      </c>
      <c r="BC1198" s="17">
        <v>0.168603679736892</v>
      </c>
      <c r="BD1198" s="17"/>
      <c r="BE1198" s="17">
        <v>0.22734127365374801</v>
      </c>
      <c r="BF1198" s="17">
        <v>0.15207853453555301</v>
      </c>
      <c r="BG1198" s="17"/>
      <c r="BH1198" s="17">
        <v>0.17916460651906399</v>
      </c>
      <c r="BI1198" s="17">
        <v>0.155698718772567</v>
      </c>
      <c r="BJ1198" s="17"/>
      <c r="BK1198" s="17">
        <v>0.19575697809613199</v>
      </c>
      <c r="BL1198" s="17">
        <v>0.15493139782927101</v>
      </c>
      <c r="BM1198" s="17"/>
      <c r="BN1198" s="17">
        <v>0.23399167968333101</v>
      </c>
      <c r="BO1198" s="17">
        <v>0.15576459744614701</v>
      </c>
      <c r="BP1198" s="17"/>
      <c r="BQ1198" s="17">
        <v>0.18789382655218101</v>
      </c>
      <c r="BR1198" s="17">
        <v>0.15660606236896299</v>
      </c>
      <c r="BS1198" s="17"/>
      <c r="BT1198" s="17">
        <v>0.183889051623639</v>
      </c>
      <c r="BU1198" s="17">
        <v>0.155284007173182</v>
      </c>
      <c r="BV1198" s="17"/>
      <c r="BW1198" s="17">
        <v>0.20005052108478899</v>
      </c>
      <c r="BX1198" s="17">
        <v>0.13547850001682199</v>
      </c>
      <c r="BY1198" s="17"/>
      <c r="BZ1198" s="17">
        <v>0.20005052108478899</v>
      </c>
      <c r="CA1198" s="17">
        <v>0.13547850001682199</v>
      </c>
    </row>
    <row r="1199" spans="2:79" x14ac:dyDescent="0.25">
      <c r="B1199" t="s">
        <v>558</v>
      </c>
      <c r="C1199" s="17">
        <v>0.22995551207446499</v>
      </c>
      <c r="D1199" s="17">
        <v>0.24147231103745201</v>
      </c>
      <c r="E1199" s="17">
        <v>0.221414279117679</v>
      </c>
      <c r="F1199" s="17">
        <v>0.211892089644454</v>
      </c>
      <c r="G1199" s="17">
        <v>0.24215551159496199</v>
      </c>
      <c r="H1199" s="17">
        <v>0.231439734489544</v>
      </c>
      <c r="I1199" s="17">
        <v>0.25100666589882198</v>
      </c>
      <c r="J1199" s="17">
        <v>0.21167028233867499</v>
      </c>
      <c r="K1199" s="17">
        <v>0.179140013023176</v>
      </c>
      <c r="L1199" s="17">
        <v>0.24073879137745</v>
      </c>
      <c r="M1199" s="17"/>
      <c r="N1199" s="17">
        <v>0.22861974829598999</v>
      </c>
      <c r="O1199" s="17">
        <v>0.250605561541828</v>
      </c>
      <c r="P1199" s="17">
        <v>0.232615076021643</v>
      </c>
      <c r="Q1199" s="17">
        <v>0.21730828322213699</v>
      </c>
      <c r="R1199" s="17"/>
      <c r="S1199" s="17">
        <v>0.24161511896409499</v>
      </c>
      <c r="T1199" s="17">
        <v>0.24615481689750901</v>
      </c>
      <c r="U1199" s="17">
        <v>0.234214836580903</v>
      </c>
      <c r="V1199" s="17">
        <v>0.242236066707752</v>
      </c>
      <c r="W1199" s="17">
        <v>0.23428991037802899</v>
      </c>
      <c r="X1199" s="17">
        <v>0.20393232081919399</v>
      </c>
      <c r="Y1199" s="17">
        <v>0.185741310388992</v>
      </c>
      <c r="Z1199" s="17"/>
      <c r="AA1199" s="17">
        <v>0.222595810870377</v>
      </c>
      <c r="AB1199" s="17">
        <v>0.23376192750914199</v>
      </c>
      <c r="AC1199" s="17"/>
      <c r="AD1199" s="17">
        <v>0.20081075914145</v>
      </c>
      <c r="AE1199" s="17">
        <v>0.21703902427230701</v>
      </c>
      <c r="AF1199" s="17">
        <v>0.23798768155364899</v>
      </c>
      <c r="AG1199" s="17"/>
      <c r="AH1199" s="17">
        <v>0.17032193605968901</v>
      </c>
      <c r="AI1199" s="17">
        <v>0.23216218080561099</v>
      </c>
      <c r="AJ1199" s="17"/>
      <c r="AK1199" s="17">
        <v>0.23850970663357901</v>
      </c>
      <c r="AL1199" s="17">
        <v>0.224225301639491</v>
      </c>
      <c r="AM1199" s="17"/>
      <c r="AN1199" s="17">
        <v>0.22998047387506099</v>
      </c>
      <c r="AO1199" s="17">
        <v>0.21730828322213699</v>
      </c>
      <c r="AP1199" s="17"/>
      <c r="AQ1199" s="17">
        <v>0.223421419606256</v>
      </c>
      <c r="AR1199" s="17">
        <v>0.231649737629714</v>
      </c>
      <c r="AS1199" s="17"/>
      <c r="AT1199" s="17">
        <v>0.220532272079352</v>
      </c>
      <c r="AU1199" s="17">
        <v>0.221399067911801</v>
      </c>
      <c r="AV1199" s="17">
        <v>0.26701732097543501</v>
      </c>
      <c r="AW1199" s="17">
        <v>0.234869097053551</v>
      </c>
      <c r="AX1199" s="17"/>
      <c r="AY1199" s="17">
        <v>0.27111087728773697</v>
      </c>
      <c r="AZ1199" s="17">
        <v>0.22503648203864199</v>
      </c>
      <c r="BA1199" s="17"/>
      <c r="BB1199" s="17">
        <v>0.238582695420955</v>
      </c>
      <c r="BC1199" s="17">
        <v>0.228078217443064</v>
      </c>
      <c r="BD1199" s="17"/>
      <c r="BE1199" s="17">
        <v>0.17420628230354501</v>
      </c>
      <c r="BF1199" s="17">
        <v>0.234186156603825</v>
      </c>
      <c r="BG1199" s="17"/>
      <c r="BH1199" s="17">
        <v>0.14904674330048201</v>
      </c>
      <c r="BI1199" s="17">
        <v>0.23622844902120499</v>
      </c>
      <c r="BJ1199" s="17"/>
      <c r="BK1199" s="17">
        <v>0.243697191413763</v>
      </c>
      <c r="BL1199" s="17">
        <v>0.22907601603409</v>
      </c>
      <c r="BM1199" s="17"/>
      <c r="BN1199" s="17">
        <v>0.15281537829747499</v>
      </c>
      <c r="BO1199" s="17">
        <v>0.23158940589815899</v>
      </c>
      <c r="BP1199" s="17"/>
      <c r="BQ1199" s="17">
        <v>0.30587121819118401</v>
      </c>
      <c r="BR1199" s="17">
        <v>0.22801178776417799</v>
      </c>
      <c r="BS1199" s="17"/>
      <c r="BT1199" s="17">
        <v>0.230675816443287</v>
      </c>
      <c r="BU1199" s="17">
        <v>0.22989835012097701</v>
      </c>
      <c r="BV1199" s="17"/>
      <c r="BW1199" s="17">
        <v>0.22269197479844699</v>
      </c>
      <c r="BX1199" s="17">
        <v>0.233685509410471</v>
      </c>
      <c r="BY1199" s="17"/>
      <c r="BZ1199" s="17">
        <v>0.22269197479844699</v>
      </c>
      <c r="CA1199" s="17">
        <v>0.233685509410471</v>
      </c>
    </row>
    <row r="1200" spans="2:79" x14ac:dyDescent="0.25">
      <c r="B1200" t="s">
        <v>559</v>
      </c>
      <c r="C1200" s="17">
        <v>0.14048660406645899</v>
      </c>
      <c r="D1200" s="17">
        <v>8.7551786725124606E-2</v>
      </c>
      <c r="E1200" s="17">
        <v>0.15893151439057501</v>
      </c>
      <c r="F1200" s="17">
        <v>0.135038907468326</v>
      </c>
      <c r="G1200" s="17">
        <v>0.20525709005207499</v>
      </c>
      <c r="H1200" s="17">
        <v>0.14878132088342599</v>
      </c>
      <c r="I1200" s="17">
        <v>0.125187341808499</v>
      </c>
      <c r="J1200" s="17">
        <v>0.121397392531158</v>
      </c>
      <c r="K1200" s="17">
        <v>0.12510703093676601</v>
      </c>
      <c r="L1200" s="17">
        <v>0.12800605083593</v>
      </c>
      <c r="M1200" s="17"/>
      <c r="N1200" s="17">
        <v>0.14019739121744901</v>
      </c>
      <c r="O1200" s="17">
        <v>0.142915221594763</v>
      </c>
      <c r="P1200" s="17">
        <v>0.156465744363049</v>
      </c>
      <c r="Q1200" s="17">
        <v>0.12405433446790801</v>
      </c>
      <c r="R1200" s="17"/>
      <c r="S1200" s="17">
        <v>0.12311880093632099</v>
      </c>
      <c r="T1200" s="17">
        <v>0.16328283277261599</v>
      </c>
      <c r="U1200" s="17">
        <v>0.115595162736572</v>
      </c>
      <c r="V1200" s="17">
        <v>0.128513564749132</v>
      </c>
      <c r="W1200" s="17">
        <v>0.146754857408601</v>
      </c>
      <c r="X1200" s="17">
        <v>0.209658382894016</v>
      </c>
      <c r="Y1200" s="17">
        <v>0.149762941884861</v>
      </c>
      <c r="Z1200" s="17"/>
      <c r="AA1200" s="17">
        <v>0.147331450524404</v>
      </c>
      <c r="AB1200" s="17">
        <v>0.13694646996549201</v>
      </c>
      <c r="AC1200" s="17"/>
      <c r="AD1200" s="17">
        <v>0.115123998519048</v>
      </c>
      <c r="AE1200" s="17">
        <v>0.130054021982313</v>
      </c>
      <c r="AF1200" s="17">
        <v>0.15325160281615199</v>
      </c>
      <c r="AG1200" s="17"/>
      <c r="AH1200" s="17">
        <v>9.3146195816418503E-2</v>
      </c>
      <c r="AI1200" s="17">
        <v>0.142238378915232</v>
      </c>
      <c r="AJ1200" s="17"/>
      <c r="AK1200" s="17">
        <v>0.141426331591922</v>
      </c>
      <c r="AL1200" s="17">
        <v>0.139857107456903</v>
      </c>
      <c r="AM1200" s="17"/>
      <c r="AN1200" s="17">
        <v>0.14051903639150401</v>
      </c>
      <c r="AO1200" s="17">
        <v>0.12405433446790801</v>
      </c>
      <c r="AP1200" s="17"/>
      <c r="AQ1200" s="17">
        <v>0.130403605542705</v>
      </c>
      <c r="AR1200" s="17">
        <v>0.14310102586345599</v>
      </c>
      <c r="AS1200" s="17"/>
      <c r="AT1200" s="17">
        <v>0.142172666207114</v>
      </c>
      <c r="AU1200" s="17">
        <v>0.14248470499909199</v>
      </c>
      <c r="AV1200" s="17">
        <v>0.136691324110677</v>
      </c>
      <c r="AW1200" s="17">
        <v>0.116824136992782</v>
      </c>
      <c r="AX1200" s="17"/>
      <c r="AY1200" s="17">
        <v>0.1109117426221</v>
      </c>
      <c r="AZ1200" s="17">
        <v>0.14402149267688</v>
      </c>
      <c r="BA1200" s="17"/>
      <c r="BB1200" s="17">
        <v>0.16729310914107501</v>
      </c>
      <c r="BC1200" s="17">
        <v>0.13464584868536</v>
      </c>
      <c r="BD1200" s="17"/>
      <c r="BE1200" s="17">
        <v>0.14296080153201399</v>
      </c>
      <c r="BF1200" s="17">
        <v>0.14029884452224201</v>
      </c>
      <c r="BG1200" s="17"/>
      <c r="BH1200" s="17">
        <v>0.14255136154489501</v>
      </c>
      <c r="BI1200" s="17">
        <v>0.140326521374943</v>
      </c>
      <c r="BJ1200" s="17"/>
      <c r="BK1200" s="17">
        <v>0.124435874866607</v>
      </c>
      <c r="BL1200" s="17">
        <v>0.14151388409736601</v>
      </c>
      <c r="BM1200" s="17"/>
      <c r="BN1200" s="17">
        <v>0.111345387910291</v>
      </c>
      <c r="BO1200" s="17">
        <v>0.14110383987823699</v>
      </c>
      <c r="BP1200" s="17"/>
      <c r="BQ1200" s="17">
        <v>0.14209383471013301</v>
      </c>
      <c r="BR1200" s="17">
        <v>0.14044545298673999</v>
      </c>
      <c r="BS1200" s="17"/>
      <c r="BT1200" s="17">
        <v>0.11663044320944201</v>
      </c>
      <c r="BU1200" s="17">
        <v>0.14237978258422801</v>
      </c>
      <c r="BV1200" s="17"/>
      <c r="BW1200" s="17">
        <v>0.14743089802895501</v>
      </c>
      <c r="BX1200" s="17">
        <v>0.13692054568522499</v>
      </c>
      <c r="BY1200" s="17"/>
      <c r="BZ1200" s="17">
        <v>0.14743089802895501</v>
      </c>
      <c r="CA1200" s="17">
        <v>0.13692054568522499</v>
      </c>
    </row>
    <row r="1201" spans="2:79" x14ac:dyDescent="0.25">
      <c r="B1201" t="s">
        <v>560</v>
      </c>
      <c r="C1201" s="17">
        <v>0.28851189779255598</v>
      </c>
      <c r="D1201" s="17">
        <v>0.28616624688901499</v>
      </c>
      <c r="E1201" s="17">
        <v>0.40841001870179</v>
      </c>
      <c r="F1201" s="17">
        <v>0.19587351611632101</v>
      </c>
      <c r="G1201" s="17">
        <v>0.37517372028777202</v>
      </c>
      <c r="H1201" s="17">
        <v>0.26842985055868501</v>
      </c>
      <c r="I1201" s="17">
        <v>0.116293950861707</v>
      </c>
      <c r="J1201" s="17">
        <v>0.35329743033892302</v>
      </c>
      <c r="K1201" s="17">
        <v>0.44193009953703999</v>
      </c>
      <c r="L1201" s="17">
        <v>0.32081951861916602</v>
      </c>
      <c r="M1201" s="17"/>
      <c r="N1201" s="17">
        <v>0.29650793116427399</v>
      </c>
      <c r="O1201" s="17">
        <v>0.200601456541109</v>
      </c>
      <c r="P1201" s="17">
        <v>0.11144548996461</v>
      </c>
      <c r="Q1201" s="17">
        <v>7.0784224319532199E-2</v>
      </c>
      <c r="R1201" s="17"/>
      <c r="S1201" s="17">
        <v>0.29782810598855602</v>
      </c>
      <c r="T1201" s="17">
        <v>0.232895549278232</v>
      </c>
      <c r="U1201" s="17">
        <v>0.24516683815441001</v>
      </c>
      <c r="V1201" s="17">
        <v>0.29612443173419101</v>
      </c>
      <c r="W1201" s="17">
        <v>0.25838313896723197</v>
      </c>
      <c r="X1201" s="17">
        <v>0.20228796977452901</v>
      </c>
      <c r="Y1201" s="17">
        <v>0.34354922677821798</v>
      </c>
      <c r="Z1201" s="17"/>
      <c r="AA1201" s="17">
        <v>0.18012747911779201</v>
      </c>
      <c r="AB1201" s="17">
        <v>0.34456799472934302</v>
      </c>
      <c r="AC1201" s="17"/>
      <c r="AD1201" s="17">
        <v>0.113308649259431</v>
      </c>
      <c r="AE1201" s="17">
        <v>0.18017145194613601</v>
      </c>
      <c r="AF1201" s="17">
        <v>0.21785681487247599</v>
      </c>
      <c r="AG1201" s="17"/>
      <c r="AH1201" s="17">
        <v>0.14328602523189499</v>
      </c>
      <c r="AI1201" s="17">
        <v>0.29388580647536899</v>
      </c>
      <c r="AJ1201" s="17"/>
      <c r="AK1201" s="17">
        <v>0.28241047567759803</v>
      </c>
      <c r="AL1201" s="17">
        <v>0.29259906607353198</v>
      </c>
      <c r="AM1201" s="17"/>
      <c r="AN1201" s="17">
        <v>0.28894162629932602</v>
      </c>
      <c r="AO1201" s="17">
        <v>7.0784224319532199E-2</v>
      </c>
      <c r="AP1201" s="17"/>
      <c r="AQ1201" s="17">
        <v>0.26536535085290303</v>
      </c>
      <c r="AR1201" s="17">
        <v>0.29451356849613503</v>
      </c>
      <c r="AS1201" s="17"/>
      <c r="AT1201" s="17">
        <v>0.387008225753882</v>
      </c>
      <c r="AU1201" s="17">
        <v>0.25879333328752702</v>
      </c>
      <c r="AV1201" s="17">
        <v>0.18222504461588401</v>
      </c>
      <c r="AW1201" s="17">
        <v>4.4618061473338501E-2</v>
      </c>
      <c r="AX1201" s="17"/>
      <c r="AY1201" s="17">
        <v>0.23401659603543901</v>
      </c>
      <c r="AZ1201" s="17">
        <v>0.29502536267776203</v>
      </c>
      <c r="BA1201" s="17"/>
      <c r="BB1201" s="17">
        <v>0.364483788303889</v>
      </c>
      <c r="BC1201" s="17">
        <v>0.27195725426042699</v>
      </c>
      <c r="BD1201" s="17"/>
      <c r="BE1201" s="17">
        <v>0.28847678048174902</v>
      </c>
      <c r="BF1201" s="17">
        <v>0.28851456274164</v>
      </c>
      <c r="BG1201" s="17"/>
      <c r="BH1201" s="17">
        <v>0.18472339539052299</v>
      </c>
      <c r="BI1201" s="17">
        <v>0.29655872313955001</v>
      </c>
      <c r="BJ1201" s="17"/>
      <c r="BK1201" s="17">
        <v>0.26563072342980898</v>
      </c>
      <c r="BL1201" s="17">
        <v>0.28997634051125598</v>
      </c>
      <c r="BM1201" s="17"/>
      <c r="BN1201" s="17">
        <v>0.368242533668589</v>
      </c>
      <c r="BO1201" s="17">
        <v>0.28682313492504902</v>
      </c>
      <c r="BP1201" s="17"/>
      <c r="BQ1201" s="17">
        <v>0.166150167120694</v>
      </c>
      <c r="BR1201" s="17">
        <v>0.29164481300498801</v>
      </c>
      <c r="BS1201" s="17"/>
      <c r="BT1201" s="17">
        <v>0.31864637583674299</v>
      </c>
      <c r="BU1201" s="17">
        <v>0.286120484236142</v>
      </c>
      <c r="BV1201" s="17"/>
      <c r="BW1201" s="17">
        <v>0.18067864008562601</v>
      </c>
      <c r="BX1201" s="17">
        <v>0.343886813442488</v>
      </c>
      <c r="BY1201" s="17"/>
      <c r="BZ1201" s="17">
        <v>0.18067864008562601</v>
      </c>
      <c r="CA1201" s="17">
        <v>0.343886813442488</v>
      </c>
    </row>
    <row r="1202" spans="2:79" x14ac:dyDescent="0.25">
      <c r="C1202" s="17"/>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c r="AD1202" s="17"/>
      <c r="AE1202" s="17"/>
      <c r="AF1202" s="17"/>
      <c r="AG1202" s="17"/>
      <c r="AH1202" s="17"/>
      <c r="AI1202" s="17"/>
      <c r="AJ1202" s="17"/>
      <c r="AK1202" s="17"/>
      <c r="AL1202" s="17"/>
      <c r="AM1202" s="17"/>
      <c r="AN1202" s="17"/>
      <c r="AO1202" s="17"/>
      <c r="AP1202" s="17"/>
      <c r="AQ1202" s="17"/>
      <c r="AR1202" s="17"/>
      <c r="AS1202" s="17"/>
      <c r="AT1202" s="17"/>
      <c r="AU1202" s="17"/>
      <c r="AV1202" s="17"/>
      <c r="AW1202" s="17"/>
      <c r="AX1202" s="17"/>
      <c r="AY1202" s="17"/>
      <c r="AZ1202" s="17"/>
      <c r="BA1202" s="17"/>
      <c r="BB1202" s="17"/>
      <c r="BC1202" s="17"/>
      <c r="BD1202" s="17"/>
      <c r="BE1202" s="17"/>
      <c r="BF1202" s="17"/>
      <c r="BG1202" s="17"/>
      <c r="BH1202" s="17"/>
      <c r="BI1202" s="17"/>
      <c r="BJ1202" s="17"/>
      <c r="BK1202" s="17"/>
      <c r="BL1202" s="17"/>
      <c r="BM1202" s="17"/>
      <c r="BN1202" s="17"/>
      <c r="BO1202" s="17"/>
      <c r="BP1202" s="17"/>
      <c r="BQ1202" s="17"/>
      <c r="BR1202" s="17"/>
      <c r="BS1202" s="17"/>
      <c r="BT1202" s="17"/>
      <c r="BU1202" s="17"/>
      <c r="BV1202" s="17"/>
      <c r="BW1202" s="17"/>
      <c r="BX1202" s="17"/>
      <c r="BY1202" s="17"/>
      <c r="BZ1202" s="17"/>
      <c r="CA1202" s="17"/>
    </row>
    <row r="1203" spans="2:79" x14ac:dyDescent="0.25">
      <c r="B1203" s="6" t="s">
        <v>563</v>
      </c>
      <c r="C1203" s="17"/>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c r="AD1203" s="17"/>
      <c r="AE1203" s="17"/>
      <c r="AF1203" s="17"/>
      <c r="AG1203" s="17"/>
      <c r="AH1203" s="17"/>
      <c r="AI1203" s="17"/>
      <c r="AJ1203" s="17"/>
      <c r="AK1203" s="17"/>
      <c r="AL1203" s="17"/>
      <c r="AM1203" s="17"/>
      <c r="AN1203" s="17"/>
      <c r="AO1203" s="17"/>
      <c r="AP1203" s="17"/>
      <c r="AQ1203" s="17"/>
      <c r="AR1203" s="17"/>
      <c r="AS1203" s="17"/>
      <c r="AT1203" s="17"/>
      <c r="AU1203" s="17"/>
      <c r="AV1203" s="17"/>
      <c r="AW1203" s="17"/>
      <c r="AX1203" s="17"/>
      <c r="AY1203" s="17"/>
      <c r="AZ1203" s="17"/>
      <c r="BA1203" s="17"/>
      <c r="BB1203" s="17"/>
      <c r="BC1203" s="17"/>
      <c r="BD1203" s="17"/>
      <c r="BE1203" s="17"/>
      <c r="BF1203" s="17"/>
      <c r="BG1203" s="17"/>
      <c r="BH1203" s="17"/>
      <c r="BI1203" s="17"/>
      <c r="BJ1203" s="17"/>
      <c r="BK1203" s="17"/>
      <c r="BL1203" s="17"/>
      <c r="BM1203" s="17"/>
      <c r="BN1203" s="17"/>
      <c r="BO1203" s="17"/>
      <c r="BP1203" s="17"/>
      <c r="BQ1203" s="17"/>
      <c r="BR1203" s="17"/>
      <c r="BS1203" s="17"/>
      <c r="BT1203" s="17"/>
      <c r="BU1203" s="17"/>
      <c r="BV1203" s="17"/>
      <c r="BW1203" s="17"/>
      <c r="BX1203" s="17"/>
      <c r="BY1203" s="17"/>
      <c r="BZ1203" s="17"/>
      <c r="CA1203" s="17"/>
    </row>
    <row r="1204" spans="2:79" x14ac:dyDescent="0.25">
      <c r="B1204" s="24" t="s">
        <v>77</v>
      </c>
      <c r="C1204" s="17"/>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c r="AD1204" s="17"/>
      <c r="AE1204" s="17"/>
      <c r="AF1204" s="17"/>
      <c r="AG1204" s="17"/>
      <c r="AH1204" s="17"/>
      <c r="AI1204" s="17"/>
      <c r="AJ1204" s="17"/>
      <c r="AK1204" s="17"/>
      <c r="AL1204" s="17"/>
      <c r="AM1204" s="17"/>
      <c r="AN1204" s="17"/>
      <c r="AO1204" s="17"/>
      <c r="AP1204" s="17"/>
      <c r="AQ1204" s="17"/>
      <c r="AR1204" s="17"/>
      <c r="AS1204" s="17"/>
      <c r="AT1204" s="17"/>
      <c r="AU1204" s="17"/>
      <c r="AV1204" s="17"/>
      <c r="AW1204" s="17"/>
      <c r="AX1204" s="17"/>
      <c r="AY1204" s="17"/>
      <c r="AZ1204" s="17"/>
      <c r="BA1204" s="17"/>
      <c r="BB1204" s="17"/>
      <c r="BC1204" s="17"/>
      <c r="BD1204" s="17"/>
      <c r="BE1204" s="17"/>
      <c r="BF1204" s="17"/>
      <c r="BG1204" s="17"/>
      <c r="BH1204" s="17"/>
      <c r="BI1204" s="17"/>
      <c r="BJ1204" s="17"/>
      <c r="BK1204" s="17"/>
      <c r="BL1204" s="17"/>
      <c r="BM1204" s="17"/>
      <c r="BN1204" s="17"/>
      <c r="BO1204" s="17"/>
      <c r="BP1204" s="17"/>
      <c r="BQ1204" s="17"/>
      <c r="BR1204" s="17"/>
      <c r="BS1204" s="17"/>
      <c r="BT1204" s="17"/>
      <c r="BU1204" s="17"/>
      <c r="BV1204" s="17"/>
      <c r="BW1204" s="17"/>
      <c r="BX1204" s="17"/>
      <c r="BY1204" s="17"/>
      <c r="BZ1204" s="17"/>
      <c r="CA1204" s="17"/>
    </row>
    <row r="1205" spans="2:79" x14ac:dyDescent="0.25">
      <c r="B1205" t="s">
        <v>556</v>
      </c>
      <c r="C1205" s="17">
        <v>0.49077867032432898</v>
      </c>
      <c r="D1205" s="17">
        <v>0.45979004183202299</v>
      </c>
      <c r="E1205" s="17">
        <v>0.56737288039827605</v>
      </c>
      <c r="F1205" s="17">
        <v>0.52707894516708198</v>
      </c>
      <c r="G1205" s="17">
        <v>0.41058781576999698</v>
      </c>
      <c r="H1205" s="17">
        <v>0.43110696359502398</v>
      </c>
      <c r="I1205" s="17">
        <v>0.55741156171034101</v>
      </c>
      <c r="J1205" s="17">
        <v>0.50056084556200497</v>
      </c>
      <c r="K1205" s="17">
        <v>0.40177519795057798</v>
      </c>
      <c r="L1205" s="17">
        <v>0.52458132090447596</v>
      </c>
      <c r="M1205" s="17"/>
      <c r="N1205" s="17">
        <v>0.48801847745425397</v>
      </c>
      <c r="O1205" s="17">
        <v>0.52753282828824899</v>
      </c>
      <c r="P1205" s="17">
        <v>0.51498329119527597</v>
      </c>
      <c r="Q1205" s="17">
        <v>0.55267770271788397</v>
      </c>
      <c r="R1205" s="17"/>
      <c r="S1205" s="17">
        <v>0.49629741317341702</v>
      </c>
      <c r="T1205" s="17">
        <v>0.46381174609069598</v>
      </c>
      <c r="U1205" s="17">
        <v>0.50277583476352095</v>
      </c>
      <c r="V1205" s="17">
        <v>0.48245820504961001</v>
      </c>
      <c r="W1205" s="17">
        <v>0.56331083036571705</v>
      </c>
      <c r="X1205" s="17">
        <v>0.533148917196822</v>
      </c>
      <c r="Y1205" s="17">
        <v>0.516429853016795</v>
      </c>
      <c r="Z1205" s="17"/>
      <c r="AA1205" s="17">
        <v>0.55438243861872005</v>
      </c>
      <c r="AB1205" s="17">
        <v>0.45788299173279501</v>
      </c>
      <c r="AC1205" s="17"/>
      <c r="AD1205" s="17">
        <v>0.51195309913627596</v>
      </c>
      <c r="AE1205" s="17">
        <v>0.66005646577008203</v>
      </c>
      <c r="AF1205" s="17">
        <v>0.58536201968700696</v>
      </c>
      <c r="AG1205" s="17"/>
      <c r="AH1205" s="17">
        <v>0.57291032716620605</v>
      </c>
      <c r="AI1205" s="17">
        <v>0.48773948718117299</v>
      </c>
      <c r="AJ1205" s="17"/>
      <c r="AK1205" s="17">
        <v>0.49351869215684302</v>
      </c>
      <c r="AL1205" s="17">
        <v>0.488943208015374</v>
      </c>
      <c r="AM1205" s="17"/>
      <c r="AN1205" s="17">
        <v>0.49065650037534297</v>
      </c>
      <c r="AO1205" s="17">
        <v>0.55267770271788397</v>
      </c>
      <c r="AP1205" s="17"/>
      <c r="AQ1205" s="17">
        <v>0.58358824622152095</v>
      </c>
      <c r="AR1205" s="17">
        <v>0.46671406517497299</v>
      </c>
      <c r="AS1205" s="17"/>
      <c r="AT1205" s="17">
        <v>0.385811640735165</v>
      </c>
      <c r="AU1205" s="17">
        <v>0.54252253707346199</v>
      </c>
      <c r="AV1205" s="17">
        <v>0.56916661635069399</v>
      </c>
      <c r="AW1205" s="17">
        <v>0.67945870297548205</v>
      </c>
      <c r="AX1205" s="17"/>
      <c r="AY1205" s="17">
        <v>0.61951728219165203</v>
      </c>
      <c r="AZ1205" s="17">
        <v>0.47539139104096301</v>
      </c>
      <c r="BA1205" s="17"/>
      <c r="BB1205" s="17">
        <v>0.47157343168905902</v>
      </c>
      <c r="BC1205" s="17">
        <v>0.494957809346316</v>
      </c>
      <c r="BD1205" s="17"/>
      <c r="BE1205" s="17">
        <v>0.54479067820637594</v>
      </c>
      <c r="BF1205" s="17">
        <v>0.48667985843751199</v>
      </c>
      <c r="BG1205" s="17"/>
      <c r="BH1205" s="17">
        <v>0.368910393141478</v>
      </c>
      <c r="BI1205" s="17">
        <v>0.50022723850995399</v>
      </c>
      <c r="BJ1205" s="17"/>
      <c r="BK1205" s="17">
        <v>0.52528632026789801</v>
      </c>
      <c r="BL1205" s="17">
        <v>0.48857010900233699</v>
      </c>
      <c r="BM1205" s="17"/>
      <c r="BN1205" s="17">
        <v>0.39502611348592997</v>
      </c>
      <c r="BO1205" s="17">
        <v>0.49280679114239101</v>
      </c>
      <c r="BP1205" s="17"/>
      <c r="BQ1205" s="17">
        <v>0.69493107792712505</v>
      </c>
      <c r="BR1205" s="17">
        <v>0.48555160970724198</v>
      </c>
      <c r="BS1205" s="17"/>
      <c r="BT1205" s="17">
        <v>0.57457023010668495</v>
      </c>
      <c r="BU1205" s="17">
        <v>0.484129135141317</v>
      </c>
      <c r="BV1205" s="17"/>
      <c r="BW1205" s="17">
        <v>0.55441564683989297</v>
      </c>
      <c r="BX1205" s="17">
        <v>0.45809958520994498</v>
      </c>
      <c r="BY1205" s="17"/>
      <c r="BZ1205" s="17">
        <v>0.55441564683989297</v>
      </c>
      <c r="CA1205" s="17">
        <v>0.45809958520994498</v>
      </c>
    </row>
    <row r="1206" spans="2:79" x14ac:dyDescent="0.25">
      <c r="B1206" t="s">
        <v>557</v>
      </c>
      <c r="C1206" s="17">
        <v>0.23301705697113401</v>
      </c>
      <c r="D1206" s="17">
        <v>0.19554214092729599</v>
      </c>
      <c r="E1206" s="17">
        <v>0.24677714579754201</v>
      </c>
      <c r="F1206" s="17">
        <v>0.230149775922073</v>
      </c>
      <c r="G1206" s="17">
        <v>0.27866940167922599</v>
      </c>
      <c r="H1206" s="17">
        <v>0.241555822704205</v>
      </c>
      <c r="I1206" s="17">
        <v>0.22758376508598699</v>
      </c>
      <c r="J1206" s="17">
        <v>0.140758724818139</v>
      </c>
      <c r="K1206" s="17">
        <v>0.33490305283406202</v>
      </c>
      <c r="L1206" s="17">
        <v>0.220012985485391</v>
      </c>
      <c r="M1206" s="17"/>
      <c r="N1206" s="17">
        <v>0.23205705790824399</v>
      </c>
      <c r="O1206" s="17">
        <v>0.245215889734125</v>
      </c>
      <c r="P1206" s="17">
        <v>0.248104857488504</v>
      </c>
      <c r="Q1206" s="17">
        <v>0.23947692165078399</v>
      </c>
      <c r="R1206" s="17"/>
      <c r="S1206" s="17">
        <v>0.22674073118662899</v>
      </c>
      <c r="T1206" s="17">
        <v>0.319452480761724</v>
      </c>
      <c r="U1206" s="17">
        <v>0.20629394669412199</v>
      </c>
      <c r="V1206" s="17">
        <v>0.227285124534057</v>
      </c>
      <c r="W1206" s="17">
        <v>0.156864068666239</v>
      </c>
      <c r="X1206" s="17">
        <v>0.24466911921550399</v>
      </c>
      <c r="Y1206" s="17">
        <v>0.25073662744393899</v>
      </c>
      <c r="Z1206" s="17"/>
      <c r="AA1206" s="17">
        <v>0.23506617876997399</v>
      </c>
      <c r="AB1206" s="17">
        <v>0.231957257309932</v>
      </c>
      <c r="AC1206" s="17"/>
      <c r="AD1206" s="17">
        <v>0.28433694588312303</v>
      </c>
      <c r="AE1206" s="17">
        <v>9.81201456912216E-2</v>
      </c>
      <c r="AF1206" s="17">
        <v>0.229849465927949</v>
      </c>
      <c r="AG1206" s="17"/>
      <c r="AH1206" s="17">
        <v>0.179866266884433</v>
      </c>
      <c r="AI1206" s="17">
        <v>0.23498383800889999</v>
      </c>
      <c r="AJ1206" s="17"/>
      <c r="AK1206" s="17">
        <v>0.23859715496476999</v>
      </c>
      <c r="AL1206" s="17">
        <v>0.22927910881829</v>
      </c>
      <c r="AM1206" s="17"/>
      <c r="AN1206" s="17">
        <v>0.23300430715408799</v>
      </c>
      <c r="AO1206" s="17">
        <v>0.23947692165078399</v>
      </c>
      <c r="AP1206" s="17"/>
      <c r="AQ1206" s="17">
        <v>0.21167693605472099</v>
      </c>
      <c r="AR1206" s="17">
        <v>0.238550339272325</v>
      </c>
      <c r="AS1206" s="17"/>
      <c r="AT1206" s="17">
        <v>0.22241287242039201</v>
      </c>
      <c r="AU1206" s="17">
        <v>0.24523680018563199</v>
      </c>
      <c r="AV1206" s="17">
        <v>0.23736041562555901</v>
      </c>
      <c r="AW1206" s="17">
        <v>0.15078904696510501</v>
      </c>
      <c r="AX1206" s="17"/>
      <c r="AY1206" s="17">
        <v>0.218226138039117</v>
      </c>
      <c r="AZ1206" s="17">
        <v>0.23478491819911701</v>
      </c>
      <c r="BA1206" s="17"/>
      <c r="BB1206" s="17">
        <v>0.218221318292422</v>
      </c>
      <c r="BC1206" s="17">
        <v>0.236244948771486</v>
      </c>
      <c r="BD1206" s="17"/>
      <c r="BE1206" s="17">
        <v>0.23905048415060901</v>
      </c>
      <c r="BF1206" s="17">
        <v>0.23255919798734101</v>
      </c>
      <c r="BG1206" s="17"/>
      <c r="BH1206" s="17">
        <v>0.27642680092671901</v>
      </c>
      <c r="BI1206" s="17">
        <v>0.22965145654445801</v>
      </c>
      <c r="BJ1206" s="17"/>
      <c r="BK1206" s="17">
        <v>0.211668602324877</v>
      </c>
      <c r="BL1206" s="17">
        <v>0.234383402442157</v>
      </c>
      <c r="BM1206" s="17"/>
      <c r="BN1206" s="17">
        <v>0.32444448994986602</v>
      </c>
      <c r="BO1206" s="17">
        <v>0.23108054596517599</v>
      </c>
      <c r="BP1206" s="17"/>
      <c r="BQ1206" s="17">
        <v>0.218295550071649</v>
      </c>
      <c r="BR1206" s="17">
        <v>0.23339398227827099</v>
      </c>
      <c r="BS1206" s="17"/>
      <c r="BT1206" s="17">
        <v>0.22685169702872399</v>
      </c>
      <c r="BU1206" s="17">
        <v>0.23350632794257201</v>
      </c>
      <c r="BV1206" s="17"/>
      <c r="BW1206" s="17">
        <v>0.235046624802178</v>
      </c>
      <c r="BX1206" s="17">
        <v>0.231974826124735</v>
      </c>
      <c r="BY1206" s="17"/>
      <c r="BZ1206" s="17">
        <v>0.235046624802178</v>
      </c>
      <c r="CA1206" s="17">
        <v>0.231974826124735</v>
      </c>
    </row>
    <row r="1207" spans="2:79" x14ac:dyDescent="0.25">
      <c r="B1207" t="s">
        <v>558</v>
      </c>
      <c r="C1207" s="17">
        <v>0.15327525088425401</v>
      </c>
      <c r="D1207" s="17">
        <v>0.155715833874252</v>
      </c>
      <c r="E1207" s="17">
        <v>0.100879974658521</v>
      </c>
      <c r="F1207" s="17">
        <v>0.13332126904868899</v>
      </c>
      <c r="G1207" s="17">
        <v>0.17209894735586201</v>
      </c>
      <c r="H1207" s="17">
        <v>0.19082472480334201</v>
      </c>
      <c r="I1207" s="17">
        <v>0.13503740355883301</v>
      </c>
      <c r="J1207" s="17">
        <v>0.19049652441651299</v>
      </c>
      <c r="K1207" s="17">
        <v>0.19522215297416501</v>
      </c>
      <c r="L1207" s="17">
        <v>0.15999402402215299</v>
      </c>
      <c r="M1207" s="17"/>
      <c r="N1207" s="17">
        <v>0.154558611204346</v>
      </c>
      <c r="O1207" s="17">
        <v>0.14093930638749599</v>
      </c>
      <c r="P1207" s="17">
        <v>0.115746372910896</v>
      </c>
      <c r="Q1207" s="17">
        <v>0.109195709312192</v>
      </c>
      <c r="R1207" s="17"/>
      <c r="S1207" s="17">
        <v>0.13581000886102501</v>
      </c>
      <c r="T1207" s="17">
        <v>0.120023987861838</v>
      </c>
      <c r="U1207" s="17">
        <v>0.197006093020857</v>
      </c>
      <c r="V1207" s="17">
        <v>0.171020986064817</v>
      </c>
      <c r="W1207" s="17">
        <v>0.14608851227630701</v>
      </c>
      <c r="X1207" s="17">
        <v>0.12304527818467199</v>
      </c>
      <c r="Y1207" s="17">
        <v>0.14449074278547699</v>
      </c>
      <c r="Z1207" s="17"/>
      <c r="AA1207" s="17">
        <v>0.123990773352253</v>
      </c>
      <c r="AB1207" s="17">
        <v>0.16842109501340799</v>
      </c>
      <c r="AC1207" s="17"/>
      <c r="AD1207" s="17">
        <v>0.119826760888419</v>
      </c>
      <c r="AE1207" s="17">
        <v>0.17946015639690699</v>
      </c>
      <c r="AF1207" s="17">
        <v>9.6568112655585597E-2</v>
      </c>
      <c r="AG1207" s="17"/>
      <c r="AH1207" s="17">
        <v>0.12541896844525899</v>
      </c>
      <c r="AI1207" s="17">
        <v>0.154306039100088</v>
      </c>
      <c r="AJ1207" s="17"/>
      <c r="AK1207" s="17">
        <v>0.146885006855871</v>
      </c>
      <c r="AL1207" s="17">
        <v>0.15755589270978501</v>
      </c>
      <c r="AM1207" s="17"/>
      <c r="AN1207" s="17">
        <v>0.153362250553505</v>
      </c>
      <c r="AO1207" s="17">
        <v>0.109195709312192</v>
      </c>
      <c r="AP1207" s="17"/>
      <c r="AQ1207" s="17">
        <v>0.121120516859927</v>
      </c>
      <c r="AR1207" s="17">
        <v>0.16161265540849301</v>
      </c>
      <c r="AS1207" s="17"/>
      <c r="AT1207" s="17">
        <v>0.19298779952440601</v>
      </c>
      <c r="AU1207" s="17">
        <v>0.128721589156438</v>
      </c>
      <c r="AV1207" s="17">
        <v>0.128944983484896</v>
      </c>
      <c r="AW1207" s="17">
        <v>0.128563046549386</v>
      </c>
      <c r="AX1207" s="17"/>
      <c r="AY1207" s="17">
        <v>0.106060285531784</v>
      </c>
      <c r="AZ1207" s="17">
        <v>0.15891854505757999</v>
      </c>
      <c r="BA1207" s="17"/>
      <c r="BB1207" s="17">
        <v>0.168650424966891</v>
      </c>
      <c r="BC1207" s="17">
        <v>0.14992618197920601</v>
      </c>
      <c r="BD1207" s="17"/>
      <c r="BE1207" s="17">
        <v>0.14268920320963599</v>
      </c>
      <c r="BF1207" s="17">
        <v>0.15407859480247801</v>
      </c>
      <c r="BG1207" s="17"/>
      <c r="BH1207" s="17">
        <v>0.226377093768134</v>
      </c>
      <c r="BI1207" s="17">
        <v>0.147607592631017</v>
      </c>
      <c r="BJ1207" s="17"/>
      <c r="BK1207" s="17">
        <v>0.14305222977292001</v>
      </c>
      <c r="BL1207" s="17">
        <v>0.153929545484359</v>
      </c>
      <c r="BM1207" s="17"/>
      <c r="BN1207" s="17">
        <v>9.8582170136892702E-2</v>
      </c>
      <c r="BO1207" s="17">
        <v>0.154433696980423</v>
      </c>
      <c r="BP1207" s="17"/>
      <c r="BQ1207" s="17">
        <v>2.72749345301007E-2</v>
      </c>
      <c r="BR1207" s="17">
        <v>0.15650132741741299</v>
      </c>
      <c r="BS1207" s="17"/>
      <c r="BT1207" s="17">
        <v>9.3202670038643506E-2</v>
      </c>
      <c r="BU1207" s="17">
        <v>0.15804249403982701</v>
      </c>
      <c r="BV1207" s="17"/>
      <c r="BW1207" s="17">
        <v>0.12407389621886999</v>
      </c>
      <c r="BX1207" s="17">
        <v>0.16827083374844001</v>
      </c>
      <c r="BY1207" s="17"/>
      <c r="BZ1207" s="17">
        <v>0.12407389621886999</v>
      </c>
      <c r="CA1207" s="17">
        <v>0.16827083374844001</v>
      </c>
    </row>
    <row r="1208" spans="2:79" x14ac:dyDescent="0.25">
      <c r="B1208" t="s">
        <v>559</v>
      </c>
      <c r="C1208" s="17">
        <v>5.2792702839710902E-2</v>
      </c>
      <c r="D1208" s="17">
        <v>7.6512740554625994E-2</v>
      </c>
      <c r="E1208" s="17">
        <v>2.3071692116272201E-2</v>
      </c>
      <c r="F1208" s="17">
        <v>5.5948159419347998E-2</v>
      </c>
      <c r="G1208" s="17">
        <v>5.1520691102146902E-2</v>
      </c>
      <c r="H1208" s="17">
        <v>6.09279051234312E-2</v>
      </c>
      <c r="I1208" s="17">
        <v>4.4186417401792799E-2</v>
      </c>
      <c r="J1208" s="17">
        <v>8.6080470632408396E-2</v>
      </c>
      <c r="K1208" s="17">
        <v>1.29252753543535E-2</v>
      </c>
      <c r="L1208" s="17">
        <v>4.9003753811451597E-2</v>
      </c>
      <c r="M1208" s="17"/>
      <c r="N1208" s="17">
        <v>5.2379760097165301E-2</v>
      </c>
      <c r="O1208" s="17">
        <v>5.4220019527624702E-2</v>
      </c>
      <c r="P1208" s="17">
        <v>8.1199313120145E-2</v>
      </c>
      <c r="Q1208" s="17">
        <v>6.3927447379768895E-2</v>
      </c>
      <c r="R1208" s="17"/>
      <c r="S1208" s="17">
        <v>7.4303817933178196E-2</v>
      </c>
      <c r="T1208" s="17">
        <v>6.0323651015309898E-2</v>
      </c>
      <c r="U1208" s="17">
        <v>4.0679495370789097E-2</v>
      </c>
      <c r="V1208" s="17">
        <v>4.0649805505022098E-2</v>
      </c>
      <c r="W1208" s="17">
        <v>4.4754537629460502E-2</v>
      </c>
      <c r="X1208" s="17">
        <v>5.9005069334017203E-2</v>
      </c>
      <c r="Y1208" s="17">
        <v>3.4922099891765E-2</v>
      </c>
      <c r="Z1208" s="17"/>
      <c r="AA1208" s="17">
        <v>6.05388779690475E-2</v>
      </c>
      <c r="AB1208" s="17">
        <v>4.8786404247637298E-2</v>
      </c>
      <c r="AC1208" s="17"/>
      <c r="AD1208" s="17">
        <v>5.6683449376842297E-2</v>
      </c>
      <c r="AE1208" s="17">
        <v>1.53033122709627E-2</v>
      </c>
      <c r="AF1208" s="17">
        <v>6.6953581972532594E-2</v>
      </c>
      <c r="AG1208" s="17"/>
      <c r="AH1208" s="17">
        <v>7.4007166278946004E-2</v>
      </c>
      <c r="AI1208" s="17">
        <v>5.2007687144730502E-2</v>
      </c>
      <c r="AJ1208" s="17"/>
      <c r="AK1208" s="17">
        <v>4.2114817139725702E-2</v>
      </c>
      <c r="AL1208" s="17">
        <v>5.9945513269574799E-2</v>
      </c>
      <c r="AM1208" s="17"/>
      <c r="AN1208" s="17">
        <v>5.2770726225217501E-2</v>
      </c>
      <c r="AO1208" s="17">
        <v>6.3927447379768895E-2</v>
      </c>
      <c r="AP1208" s="17"/>
      <c r="AQ1208" s="17">
        <v>5.8552880338076499E-2</v>
      </c>
      <c r="AR1208" s="17">
        <v>5.1299145782172803E-2</v>
      </c>
      <c r="AS1208" s="17"/>
      <c r="AT1208" s="17">
        <v>5.5976180567615698E-2</v>
      </c>
      <c r="AU1208" s="17">
        <v>5.1711772181202799E-2</v>
      </c>
      <c r="AV1208" s="17">
        <v>5.0952132202212903E-2</v>
      </c>
      <c r="AW1208" s="17">
        <v>3.6358834118037101E-2</v>
      </c>
      <c r="AX1208" s="17"/>
      <c r="AY1208" s="17">
        <v>4.9069561788325597E-2</v>
      </c>
      <c r="AZ1208" s="17">
        <v>5.3237705394407399E-2</v>
      </c>
      <c r="BA1208" s="17"/>
      <c r="BB1208" s="17">
        <v>6.5797179384007198E-2</v>
      </c>
      <c r="BC1208" s="17">
        <v>4.9959009406279897E-2</v>
      </c>
      <c r="BD1208" s="17"/>
      <c r="BE1208" s="17">
        <v>3.6694964236355702E-2</v>
      </c>
      <c r="BF1208" s="17">
        <v>5.4014312717321697E-2</v>
      </c>
      <c r="BG1208" s="17"/>
      <c r="BH1208" s="17">
        <v>6.2867780940227103E-2</v>
      </c>
      <c r="BI1208" s="17">
        <v>5.2011572059751002E-2</v>
      </c>
      <c r="BJ1208" s="17"/>
      <c r="BK1208" s="17">
        <v>8.9003771421105701E-2</v>
      </c>
      <c r="BL1208" s="17">
        <v>5.0475119184270098E-2</v>
      </c>
      <c r="BM1208" s="17"/>
      <c r="BN1208" s="17">
        <v>7.9502584901073994E-2</v>
      </c>
      <c r="BO1208" s="17">
        <v>5.2226964757666201E-2</v>
      </c>
      <c r="BP1208" s="17"/>
      <c r="BQ1208" s="17">
        <v>5.4134987997484597E-2</v>
      </c>
      <c r="BR1208" s="17">
        <v>5.2758335349425201E-2</v>
      </c>
      <c r="BS1208" s="17"/>
      <c r="BT1208" s="17">
        <v>5.5252116103151699E-2</v>
      </c>
      <c r="BU1208" s="17">
        <v>5.2597528587467697E-2</v>
      </c>
      <c r="BV1208" s="17"/>
      <c r="BW1208" s="17">
        <v>6.0506282935572898E-2</v>
      </c>
      <c r="BX1208" s="17">
        <v>4.8831597924117703E-2</v>
      </c>
      <c r="BY1208" s="17"/>
      <c r="BZ1208" s="17">
        <v>6.0506282935572898E-2</v>
      </c>
      <c r="CA1208" s="17">
        <v>4.8831597924117703E-2</v>
      </c>
    </row>
    <row r="1209" spans="2:79" x14ac:dyDescent="0.25">
      <c r="B1209" t="s">
        <v>560</v>
      </c>
      <c r="C1209" s="17">
        <v>7.0136318980572002E-2</v>
      </c>
      <c r="D1209" s="17">
        <v>0.11243924281180299</v>
      </c>
      <c r="E1209" s="17">
        <v>6.1898307029389102E-2</v>
      </c>
      <c r="F1209" s="17">
        <v>5.3501850442808301E-2</v>
      </c>
      <c r="G1209" s="17">
        <v>8.7123144092767696E-2</v>
      </c>
      <c r="H1209" s="17">
        <v>7.5584583773996905E-2</v>
      </c>
      <c r="I1209" s="17">
        <v>3.5780852243045502E-2</v>
      </c>
      <c r="J1209" s="17">
        <v>8.2103434570934095E-2</v>
      </c>
      <c r="K1209" s="17">
        <v>5.5174320886841301E-2</v>
      </c>
      <c r="L1209" s="17">
        <v>4.6407915776529501E-2</v>
      </c>
      <c r="M1209" s="17"/>
      <c r="N1209" s="17">
        <v>7.2986093335990404E-2</v>
      </c>
      <c r="O1209" s="17">
        <v>3.2091956062504701E-2</v>
      </c>
      <c r="P1209" s="17">
        <v>3.9966165285179198E-2</v>
      </c>
      <c r="Q1209" s="17">
        <v>3.4722218939370698E-2</v>
      </c>
      <c r="R1209" s="17"/>
      <c r="S1209" s="17">
        <v>6.6848028845749904E-2</v>
      </c>
      <c r="T1209" s="17">
        <v>3.6388134270433699E-2</v>
      </c>
      <c r="U1209" s="17">
        <v>5.3244630150710598E-2</v>
      </c>
      <c r="V1209" s="17">
        <v>7.8585878846494303E-2</v>
      </c>
      <c r="W1209" s="17">
        <v>8.8982051062277204E-2</v>
      </c>
      <c r="X1209" s="17">
        <v>4.0131616068984903E-2</v>
      </c>
      <c r="Y1209" s="17">
        <v>5.3420676862024098E-2</v>
      </c>
      <c r="Z1209" s="17"/>
      <c r="AA1209" s="17">
        <v>2.60217312900052E-2</v>
      </c>
      <c r="AB1209" s="17">
        <v>9.2952251696227201E-2</v>
      </c>
      <c r="AC1209" s="17"/>
      <c r="AD1209" s="17">
        <v>2.719974471534E-2</v>
      </c>
      <c r="AE1209" s="17">
        <v>4.7059919870826597E-2</v>
      </c>
      <c r="AF1209" s="17">
        <v>2.1266819756925601E-2</v>
      </c>
      <c r="AG1209" s="17"/>
      <c r="AH1209" s="17">
        <v>4.7797271225156798E-2</v>
      </c>
      <c r="AI1209" s="17">
        <v>7.0962948565107403E-2</v>
      </c>
      <c r="AJ1209" s="17"/>
      <c r="AK1209" s="17">
        <v>7.8884328882791094E-2</v>
      </c>
      <c r="AL1209" s="17">
        <v>6.4276277186976899E-2</v>
      </c>
      <c r="AM1209" s="17"/>
      <c r="AN1209" s="17">
        <v>7.0206215691846999E-2</v>
      </c>
      <c r="AO1209" s="17">
        <v>3.4722218939370698E-2</v>
      </c>
      <c r="AP1209" s="17"/>
      <c r="AQ1209" s="17">
        <v>2.50614205257546E-2</v>
      </c>
      <c r="AR1209" s="17">
        <v>8.1823794362035407E-2</v>
      </c>
      <c r="AS1209" s="17"/>
      <c r="AT1209" s="17">
        <v>0.14281150675242199</v>
      </c>
      <c r="AU1209" s="17">
        <v>3.1807301403265202E-2</v>
      </c>
      <c r="AV1209" s="17">
        <v>1.3575852336639001E-2</v>
      </c>
      <c r="AW1209" s="17">
        <v>4.8303693919904099E-3</v>
      </c>
      <c r="AX1209" s="17"/>
      <c r="AY1209" s="17">
        <v>7.1267324491212196E-3</v>
      </c>
      <c r="AZ1209" s="17">
        <v>7.76674403079331E-2</v>
      </c>
      <c r="BA1209" s="17"/>
      <c r="BB1209" s="17">
        <v>7.5757645667619999E-2</v>
      </c>
      <c r="BC1209" s="17">
        <v>6.8912050496712604E-2</v>
      </c>
      <c r="BD1209" s="17"/>
      <c r="BE1209" s="17">
        <v>3.6774670197022997E-2</v>
      </c>
      <c r="BF1209" s="17">
        <v>7.2668036055346205E-2</v>
      </c>
      <c r="BG1209" s="17"/>
      <c r="BH1209" s="17">
        <v>6.54179312234415E-2</v>
      </c>
      <c r="BI1209" s="17">
        <v>7.0502140254820198E-2</v>
      </c>
      <c r="BJ1209" s="17"/>
      <c r="BK1209" s="17">
        <v>3.0989076213199601E-2</v>
      </c>
      <c r="BL1209" s="17">
        <v>7.2641823886877094E-2</v>
      </c>
      <c r="BM1209" s="17"/>
      <c r="BN1209" s="17">
        <v>0.102444641526237</v>
      </c>
      <c r="BO1209" s="17">
        <v>6.9452001154342899E-2</v>
      </c>
      <c r="BP1209" s="17"/>
      <c r="BQ1209" s="17">
        <v>5.3634494736405497E-3</v>
      </c>
      <c r="BR1209" s="17">
        <v>7.17947452476487E-2</v>
      </c>
      <c r="BS1209" s="17"/>
      <c r="BT1209" s="17">
        <v>5.0123286722796097E-2</v>
      </c>
      <c r="BU1209" s="17">
        <v>7.1724514288816696E-2</v>
      </c>
      <c r="BV1209" s="17"/>
      <c r="BW1209" s="17">
        <v>2.5957549203486301E-2</v>
      </c>
      <c r="BX1209" s="17">
        <v>9.2823156992762307E-2</v>
      </c>
      <c r="BY1209" s="17"/>
      <c r="BZ1209" s="17">
        <v>2.5957549203486301E-2</v>
      </c>
      <c r="CA1209" s="17">
        <v>9.2823156992762307E-2</v>
      </c>
    </row>
    <row r="1210" spans="2:79" x14ac:dyDescent="0.25">
      <c r="C1210" s="17"/>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c r="AD1210" s="17"/>
      <c r="AE1210" s="17"/>
      <c r="AF1210" s="17"/>
      <c r="AG1210" s="17"/>
      <c r="AH1210" s="17"/>
      <c r="AI1210" s="17"/>
      <c r="AJ1210" s="17"/>
      <c r="AK1210" s="17"/>
      <c r="AL1210" s="17"/>
      <c r="AM1210" s="17"/>
      <c r="AN1210" s="17"/>
      <c r="AO1210" s="17"/>
      <c r="AP1210" s="17"/>
      <c r="AQ1210" s="17"/>
      <c r="AR1210" s="17"/>
      <c r="AS1210" s="17"/>
      <c r="AT1210" s="17"/>
      <c r="AU1210" s="17"/>
      <c r="AV1210" s="17"/>
      <c r="AW1210" s="17"/>
      <c r="AX1210" s="17"/>
      <c r="AY1210" s="17"/>
      <c r="AZ1210" s="17"/>
      <c r="BA1210" s="17"/>
      <c r="BB1210" s="17"/>
      <c r="BC1210" s="17"/>
      <c r="BD1210" s="17"/>
      <c r="BE1210" s="17"/>
      <c r="BF1210" s="17"/>
      <c r="BG1210" s="17"/>
      <c r="BH1210" s="17"/>
      <c r="BI1210" s="17"/>
      <c r="BJ1210" s="17"/>
      <c r="BK1210" s="17"/>
      <c r="BL1210" s="17"/>
      <c r="BM1210" s="17"/>
      <c r="BN1210" s="17"/>
      <c r="BO1210" s="17"/>
      <c r="BP1210" s="17"/>
      <c r="BQ1210" s="17"/>
      <c r="BR1210" s="17"/>
      <c r="BS1210" s="17"/>
      <c r="BT1210" s="17"/>
      <c r="BU1210" s="17"/>
      <c r="BV1210" s="17"/>
      <c r="BW1210" s="17"/>
      <c r="BX1210" s="17"/>
      <c r="BY1210" s="17"/>
      <c r="BZ1210" s="17"/>
      <c r="CA1210" s="17"/>
    </row>
    <row r="1211" spans="2:79" x14ac:dyDescent="0.25">
      <c r="B1211" s="6" t="s">
        <v>564</v>
      </c>
      <c r="C1211" s="17"/>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c r="AD1211" s="17"/>
      <c r="AE1211" s="17"/>
      <c r="AF1211" s="17"/>
      <c r="AG1211" s="17"/>
      <c r="AH1211" s="17"/>
      <c r="AI1211" s="17"/>
      <c r="AJ1211" s="17"/>
      <c r="AK1211" s="17"/>
      <c r="AL1211" s="17"/>
      <c r="AM1211" s="17"/>
      <c r="AN1211" s="17"/>
      <c r="AO1211" s="17"/>
      <c r="AP1211" s="17"/>
      <c r="AQ1211" s="17"/>
      <c r="AR1211" s="17"/>
      <c r="AS1211" s="17"/>
      <c r="AT1211" s="17"/>
      <c r="AU1211" s="17"/>
      <c r="AV1211" s="17"/>
      <c r="AW1211" s="17"/>
      <c r="AX1211" s="17"/>
      <c r="AY1211" s="17"/>
      <c r="AZ1211" s="17"/>
      <c r="BA1211" s="17"/>
      <c r="BB1211" s="17"/>
      <c r="BC1211" s="17"/>
      <c r="BD1211" s="17"/>
      <c r="BE1211" s="17"/>
      <c r="BF1211" s="17"/>
      <c r="BG1211" s="17"/>
      <c r="BH1211" s="17"/>
      <c r="BI1211" s="17"/>
      <c r="BJ1211" s="17"/>
      <c r="BK1211" s="17"/>
      <c r="BL1211" s="17"/>
      <c r="BM1211" s="17"/>
      <c r="BN1211" s="17"/>
      <c r="BO1211" s="17"/>
      <c r="BP1211" s="17"/>
      <c r="BQ1211" s="17"/>
      <c r="BR1211" s="17"/>
      <c r="BS1211" s="17"/>
      <c r="BT1211" s="17"/>
      <c r="BU1211" s="17"/>
      <c r="BV1211" s="17"/>
      <c r="BW1211" s="17"/>
      <c r="BX1211" s="17"/>
      <c r="BY1211" s="17"/>
      <c r="BZ1211" s="17"/>
      <c r="CA1211" s="17"/>
    </row>
    <row r="1212" spans="2:79" x14ac:dyDescent="0.25">
      <c r="B1212" s="24" t="s">
        <v>77</v>
      </c>
      <c r="C1212" s="17"/>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c r="AD1212" s="17"/>
      <c r="AE1212" s="17"/>
      <c r="AF1212" s="17"/>
      <c r="AG1212" s="17"/>
      <c r="AH1212" s="17"/>
      <c r="AI1212" s="17"/>
      <c r="AJ1212" s="17"/>
      <c r="AK1212" s="17"/>
      <c r="AL1212" s="17"/>
      <c r="AM1212" s="17"/>
      <c r="AN1212" s="17"/>
      <c r="AO1212" s="17"/>
      <c r="AP1212" s="17"/>
      <c r="AQ1212" s="17"/>
      <c r="AR1212" s="17"/>
      <c r="AS1212" s="17"/>
      <c r="AT1212" s="17"/>
      <c r="AU1212" s="17"/>
      <c r="AV1212" s="17"/>
      <c r="AW1212" s="17"/>
      <c r="AX1212" s="17"/>
      <c r="AY1212" s="17"/>
      <c r="AZ1212" s="17"/>
      <c r="BA1212" s="17"/>
      <c r="BB1212" s="17"/>
      <c r="BC1212" s="17"/>
      <c r="BD1212" s="17"/>
      <c r="BE1212" s="17"/>
      <c r="BF1212" s="17"/>
      <c r="BG1212" s="17"/>
      <c r="BH1212" s="17"/>
      <c r="BI1212" s="17"/>
      <c r="BJ1212" s="17"/>
      <c r="BK1212" s="17"/>
      <c r="BL1212" s="17"/>
      <c r="BM1212" s="17"/>
      <c r="BN1212" s="17"/>
      <c r="BO1212" s="17"/>
      <c r="BP1212" s="17"/>
      <c r="BQ1212" s="17"/>
      <c r="BR1212" s="17"/>
      <c r="BS1212" s="17"/>
      <c r="BT1212" s="17"/>
      <c r="BU1212" s="17"/>
      <c r="BV1212" s="17"/>
      <c r="BW1212" s="17"/>
      <c r="BX1212" s="17"/>
      <c r="BY1212" s="17"/>
      <c r="BZ1212" s="17"/>
      <c r="CA1212" s="17"/>
    </row>
    <row r="1213" spans="2:79" x14ac:dyDescent="0.25">
      <c r="B1213" t="s">
        <v>556</v>
      </c>
      <c r="C1213" s="17">
        <v>0.22978622856834199</v>
      </c>
      <c r="D1213" s="17">
        <v>0.25571174980009198</v>
      </c>
      <c r="E1213" s="17">
        <v>0.236993370228956</v>
      </c>
      <c r="F1213" s="17">
        <v>0.22473866831501399</v>
      </c>
      <c r="G1213" s="17">
        <v>0.18374703045211199</v>
      </c>
      <c r="H1213" s="17">
        <v>0.18344132355132201</v>
      </c>
      <c r="I1213" s="17">
        <v>0.29859621850502199</v>
      </c>
      <c r="J1213" s="17">
        <v>0.211393027661338</v>
      </c>
      <c r="K1213" s="17">
        <v>0.18328992149076401</v>
      </c>
      <c r="L1213" s="17">
        <v>0.28536823348034901</v>
      </c>
      <c r="M1213" s="17"/>
      <c r="N1213" s="17">
        <v>0.22726850864982601</v>
      </c>
      <c r="O1213" s="17">
        <v>0.24829981013499799</v>
      </c>
      <c r="P1213" s="17">
        <v>0.328708565498601</v>
      </c>
      <c r="Q1213" s="17">
        <v>0.36483892836948101</v>
      </c>
      <c r="R1213" s="17"/>
      <c r="S1213" s="17">
        <v>0.24254997188653399</v>
      </c>
      <c r="T1213" s="17">
        <v>0.26131606508994099</v>
      </c>
      <c r="U1213" s="17">
        <v>0.21824676811284599</v>
      </c>
      <c r="V1213" s="17">
        <v>0.19894457271659599</v>
      </c>
      <c r="W1213" s="17">
        <v>0.25072552462838599</v>
      </c>
      <c r="X1213" s="17">
        <v>0.26626354603051799</v>
      </c>
      <c r="Y1213" s="17">
        <v>0.27980070945393098</v>
      </c>
      <c r="Z1213" s="17"/>
      <c r="AA1213" s="17">
        <v>0.32441702005292999</v>
      </c>
      <c r="AB1213" s="17">
        <v>0.18084346644879001</v>
      </c>
      <c r="AC1213" s="17"/>
      <c r="AD1213" s="17">
        <v>0.33569858047503398</v>
      </c>
      <c r="AE1213" s="17">
        <v>0.43452500064378402</v>
      </c>
      <c r="AF1213" s="17">
        <v>0.30335817450982799</v>
      </c>
      <c r="AG1213" s="17"/>
      <c r="AH1213" s="17">
        <v>0.46257671853426402</v>
      </c>
      <c r="AI1213" s="17">
        <v>0.22117209657349499</v>
      </c>
      <c r="AJ1213" s="17"/>
      <c r="AK1213" s="17">
        <v>0.236331858944548</v>
      </c>
      <c r="AL1213" s="17">
        <v>0.22540149786973299</v>
      </c>
      <c r="AM1213" s="17"/>
      <c r="AN1213" s="17">
        <v>0.22951967542838</v>
      </c>
      <c r="AO1213" s="17">
        <v>0.36483892836948101</v>
      </c>
      <c r="AP1213" s="17"/>
      <c r="AQ1213" s="17">
        <v>0.33382607405105202</v>
      </c>
      <c r="AR1213" s="17">
        <v>0.20280972558211099</v>
      </c>
      <c r="AS1213" s="17"/>
      <c r="AT1213" s="17">
        <v>0.14307539282534701</v>
      </c>
      <c r="AU1213" s="17">
        <v>0.23655019810953101</v>
      </c>
      <c r="AV1213" s="17">
        <v>0.34655282150879502</v>
      </c>
      <c r="AW1213" s="17">
        <v>0.59185291129168005</v>
      </c>
      <c r="AX1213" s="17"/>
      <c r="AY1213" s="17">
        <v>0.38681282445162102</v>
      </c>
      <c r="AZ1213" s="17">
        <v>0.21101787266698699</v>
      </c>
      <c r="BA1213" s="17"/>
      <c r="BB1213" s="17">
        <v>0.30980374045730502</v>
      </c>
      <c r="BC1213" s="17">
        <v>0.21233580550985701</v>
      </c>
      <c r="BD1213" s="17"/>
      <c r="BE1213" s="17">
        <v>0.20281285775830099</v>
      </c>
      <c r="BF1213" s="17">
        <v>0.231833158079742</v>
      </c>
      <c r="BG1213" s="17"/>
      <c r="BH1213" s="17">
        <v>0.150781916310776</v>
      </c>
      <c r="BI1213" s="17">
        <v>0.23591151111585801</v>
      </c>
      <c r="BJ1213" s="17"/>
      <c r="BK1213" s="17">
        <v>0.30811331055367602</v>
      </c>
      <c r="BL1213" s="17">
        <v>0.224773132515141</v>
      </c>
      <c r="BM1213" s="17"/>
      <c r="BN1213" s="17">
        <v>0.300301547530056</v>
      </c>
      <c r="BO1213" s="17">
        <v>0.22829265397252299</v>
      </c>
      <c r="BP1213" s="17"/>
      <c r="BQ1213" s="17">
        <v>0.34598204836652502</v>
      </c>
      <c r="BR1213" s="17">
        <v>0.22681118359743499</v>
      </c>
      <c r="BS1213" s="17"/>
      <c r="BT1213" s="17">
        <v>0.37931153413573998</v>
      </c>
      <c r="BU1213" s="17">
        <v>0.21792019119293499</v>
      </c>
      <c r="BV1213" s="17"/>
      <c r="BW1213" s="17">
        <v>0.32410970990044002</v>
      </c>
      <c r="BX1213" s="17">
        <v>0.18134890103467499</v>
      </c>
      <c r="BY1213" s="17"/>
      <c r="BZ1213" s="17">
        <v>0.32410970990044002</v>
      </c>
      <c r="CA1213" s="17">
        <v>0.18134890103467499</v>
      </c>
    </row>
    <row r="1214" spans="2:79" x14ac:dyDescent="0.25">
      <c r="B1214" t="s">
        <v>557</v>
      </c>
      <c r="C1214" s="17">
        <v>0.24648103670357299</v>
      </c>
      <c r="D1214" s="17">
        <v>0.20803655292612899</v>
      </c>
      <c r="E1214" s="17">
        <v>0.22406617985931701</v>
      </c>
      <c r="F1214" s="17">
        <v>0.291806603351978</v>
      </c>
      <c r="G1214" s="17">
        <v>0.26874463682034799</v>
      </c>
      <c r="H1214" s="17">
        <v>0.23324046676614801</v>
      </c>
      <c r="I1214" s="17">
        <v>0.23733751886597301</v>
      </c>
      <c r="J1214" s="17">
        <v>0.22082501464571699</v>
      </c>
      <c r="K1214" s="17">
        <v>0.30950345683351499</v>
      </c>
      <c r="L1214" s="17">
        <v>0.284565516858788</v>
      </c>
      <c r="M1214" s="17"/>
      <c r="N1214" s="17">
        <v>0.24550345035608301</v>
      </c>
      <c r="O1214" s="17">
        <v>0.25767263533428802</v>
      </c>
      <c r="P1214" s="17">
        <v>0.26635196610525702</v>
      </c>
      <c r="Q1214" s="17">
        <v>0.268339654903481</v>
      </c>
      <c r="R1214" s="17"/>
      <c r="S1214" s="17">
        <v>0.24584119195815801</v>
      </c>
      <c r="T1214" s="17">
        <v>0.26248260898088399</v>
      </c>
      <c r="U1214" s="17">
        <v>0.25218236909282798</v>
      </c>
      <c r="V1214" s="17">
        <v>0.26709711097906602</v>
      </c>
      <c r="W1214" s="17">
        <v>0.225986128050431</v>
      </c>
      <c r="X1214" s="17">
        <v>0.258630313999482</v>
      </c>
      <c r="Y1214" s="17">
        <v>0.19850710723416101</v>
      </c>
      <c r="Z1214" s="17"/>
      <c r="AA1214" s="17">
        <v>0.28838486548199599</v>
      </c>
      <c r="AB1214" s="17">
        <v>0.224808501880329</v>
      </c>
      <c r="AC1214" s="17"/>
      <c r="AD1214" s="17">
        <v>0.28732388643871098</v>
      </c>
      <c r="AE1214" s="17">
        <v>0.198693169293892</v>
      </c>
      <c r="AF1214" s="17">
        <v>0.29840306045849402</v>
      </c>
      <c r="AG1214" s="17"/>
      <c r="AH1214" s="17">
        <v>0.25099652461434202</v>
      </c>
      <c r="AI1214" s="17">
        <v>0.24631394650633001</v>
      </c>
      <c r="AJ1214" s="17"/>
      <c r="AK1214" s="17">
        <v>0.23989278997701399</v>
      </c>
      <c r="AL1214" s="17">
        <v>0.25089431487720099</v>
      </c>
      <c r="AM1214" s="17"/>
      <c r="AN1214" s="17">
        <v>0.246437894409305</v>
      </c>
      <c r="AO1214" s="17">
        <v>0.268339654903481</v>
      </c>
      <c r="AP1214" s="17"/>
      <c r="AQ1214" s="17">
        <v>0.26443898701403401</v>
      </c>
      <c r="AR1214" s="17">
        <v>0.241824717791053</v>
      </c>
      <c r="AS1214" s="17"/>
      <c r="AT1214" s="17">
        <v>0.16463727383028301</v>
      </c>
      <c r="AU1214" s="17">
        <v>0.29171415064889999</v>
      </c>
      <c r="AV1214" s="17">
        <v>0.319212581421287</v>
      </c>
      <c r="AW1214" s="17">
        <v>0.197842527567205</v>
      </c>
      <c r="AX1214" s="17"/>
      <c r="AY1214" s="17">
        <v>0.25672408537728397</v>
      </c>
      <c r="AZ1214" s="17">
        <v>0.24525675248635601</v>
      </c>
      <c r="BA1214" s="17"/>
      <c r="BB1214" s="17">
        <v>0.22373107449867799</v>
      </c>
      <c r="BC1214" s="17">
        <v>0.25144277052713698</v>
      </c>
      <c r="BD1214" s="17"/>
      <c r="BE1214" s="17">
        <v>0.25834639326880399</v>
      </c>
      <c r="BF1214" s="17">
        <v>0.24558060980892499</v>
      </c>
      <c r="BG1214" s="17"/>
      <c r="BH1214" s="17">
        <v>0.28605230249003399</v>
      </c>
      <c r="BI1214" s="17">
        <v>0.24341303728963301</v>
      </c>
      <c r="BJ1214" s="17"/>
      <c r="BK1214" s="17">
        <v>0.25770355902068198</v>
      </c>
      <c r="BL1214" s="17">
        <v>0.24576277194879201</v>
      </c>
      <c r="BM1214" s="17"/>
      <c r="BN1214" s="17">
        <v>0.25681957975029501</v>
      </c>
      <c r="BO1214" s="17">
        <v>0.246262057544438</v>
      </c>
      <c r="BP1214" s="17"/>
      <c r="BQ1214" s="17">
        <v>0.26726923715076401</v>
      </c>
      <c r="BR1214" s="17">
        <v>0.245948781487317</v>
      </c>
      <c r="BS1214" s="17"/>
      <c r="BT1214" s="17">
        <v>0.26406540897202901</v>
      </c>
      <c r="BU1214" s="17">
        <v>0.24508557512756199</v>
      </c>
      <c r="BV1214" s="17"/>
      <c r="BW1214" s="17">
        <v>0.28845343709382099</v>
      </c>
      <c r="BX1214" s="17">
        <v>0.224927221297643</v>
      </c>
      <c r="BY1214" s="17"/>
      <c r="BZ1214" s="17">
        <v>0.28845343709382099</v>
      </c>
      <c r="CA1214" s="17">
        <v>0.224927221297643</v>
      </c>
    </row>
    <row r="1215" spans="2:79" x14ac:dyDescent="0.25">
      <c r="B1215" t="s">
        <v>558</v>
      </c>
      <c r="C1215" s="17">
        <v>0.24635259676066101</v>
      </c>
      <c r="D1215" s="17">
        <v>0.20569452336668101</v>
      </c>
      <c r="E1215" s="17">
        <v>0.286205035086812</v>
      </c>
      <c r="F1215" s="17">
        <v>0.24429801246448599</v>
      </c>
      <c r="G1215" s="17">
        <v>0.24683287746198301</v>
      </c>
      <c r="H1215" s="17">
        <v>0.248814680099195</v>
      </c>
      <c r="I1215" s="17">
        <v>0.23765059798629201</v>
      </c>
      <c r="J1215" s="17">
        <v>0.33084256392748201</v>
      </c>
      <c r="K1215" s="17">
        <v>0.216779283675398</v>
      </c>
      <c r="L1215" s="17">
        <v>0.15984282325663901</v>
      </c>
      <c r="M1215" s="17"/>
      <c r="N1215" s="17">
        <v>0.24640801559574699</v>
      </c>
      <c r="O1215" s="17">
        <v>0.256135357337678</v>
      </c>
      <c r="P1215" s="17">
        <v>0.19680418486708101</v>
      </c>
      <c r="Q1215" s="17">
        <v>0.16641545226231599</v>
      </c>
      <c r="R1215" s="17"/>
      <c r="S1215" s="17">
        <v>0.23856427607915801</v>
      </c>
      <c r="T1215" s="17">
        <v>0.27881969154587799</v>
      </c>
      <c r="U1215" s="17">
        <v>0.20080900117904499</v>
      </c>
      <c r="V1215" s="17">
        <v>0.27113624390484198</v>
      </c>
      <c r="W1215" s="17">
        <v>0.23138404259311099</v>
      </c>
      <c r="X1215" s="17">
        <v>0.21570592544959799</v>
      </c>
      <c r="Y1215" s="17">
        <v>0.245361735726878</v>
      </c>
      <c r="Z1215" s="17"/>
      <c r="AA1215" s="17">
        <v>0.220741111353808</v>
      </c>
      <c r="AB1215" s="17">
        <v>0.25959878035619899</v>
      </c>
      <c r="AC1215" s="17"/>
      <c r="AD1215" s="17">
        <v>0.22301715676978601</v>
      </c>
      <c r="AE1215" s="17">
        <v>0.168655066967836</v>
      </c>
      <c r="AF1215" s="17">
        <v>0.21903101166394101</v>
      </c>
      <c r="AG1215" s="17"/>
      <c r="AH1215" s="17">
        <v>0.17925856374250401</v>
      </c>
      <c r="AI1215" s="17">
        <v>0.24883533072702499</v>
      </c>
      <c r="AJ1215" s="17"/>
      <c r="AK1215" s="17">
        <v>0.24842263272706899</v>
      </c>
      <c r="AL1215" s="17">
        <v>0.244965938833545</v>
      </c>
      <c r="AM1215" s="17"/>
      <c r="AN1215" s="17">
        <v>0.24651036848160399</v>
      </c>
      <c r="AO1215" s="17">
        <v>0.16641545226231599</v>
      </c>
      <c r="AP1215" s="17"/>
      <c r="AQ1215" s="17">
        <v>0.19930639634303199</v>
      </c>
      <c r="AR1215" s="17">
        <v>0.25855121124503</v>
      </c>
      <c r="AS1215" s="17"/>
      <c r="AT1215" s="17">
        <v>0.271319705277551</v>
      </c>
      <c r="AU1215" s="17">
        <v>0.24610951259980199</v>
      </c>
      <c r="AV1215" s="17">
        <v>0.20935680435072199</v>
      </c>
      <c r="AW1215" s="17">
        <v>0.134707040109873</v>
      </c>
      <c r="AX1215" s="17"/>
      <c r="AY1215" s="17">
        <v>0.20270588193141301</v>
      </c>
      <c r="AZ1215" s="17">
        <v>0.25156940142507001</v>
      </c>
      <c r="BA1215" s="17"/>
      <c r="BB1215" s="17">
        <v>0.24148717005731199</v>
      </c>
      <c r="BC1215" s="17">
        <v>0.24741630270961701</v>
      </c>
      <c r="BD1215" s="17"/>
      <c r="BE1215" s="17">
        <v>0.21821636609324099</v>
      </c>
      <c r="BF1215" s="17">
        <v>0.24848777227499599</v>
      </c>
      <c r="BG1215" s="17"/>
      <c r="BH1215" s="17">
        <v>0.249823911722452</v>
      </c>
      <c r="BI1215" s="17">
        <v>0.246083462274899</v>
      </c>
      <c r="BJ1215" s="17"/>
      <c r="BK1215" s="17">
        <v>0.219501254551598</v>
      </c>
      <c r="BL1215" s="17">
        <v>0.248071138473687</v>
      </c>
      <c r="BM1215" s="17"/>
      <c r="BN1215" s="17">
        <v>0.17409446468004999</v>
      </c>
      <c r="BO1215" s="17">
        <v>0.247883085624726</v>
      </c>
      <c r="BP1215" s="17"/>
      <c r="BQ1215" s="17">
        <v>0.314723442362911</v>
      </c>
      <c r="BR1215" s="17">
        <v>0.24460204892925899</v>
      </c>
      <c r="BS1215" s="17"/>
      <c r="BT1215" s="17">
        <v>0.21529498527652899</v>
      </c>
      <c r="BU1215" s="17">
        <v>0.24881726839107901</v>
      </c>
      <c r="BV1215" s="17"/>
      <c r="BW1215" s="17">
        <v>0.22104391287565001</v>
      </c>
      <c r="BX1215" s="17">
        <v>0.25934920156650099</v>
      </c>
      <c r="BY1215" s="17"/>
      <c r="BZ1215" s="17">
        <v>0.22104391287565001</v>
      </c>
      <c r="CA1215" s="17">
        <v>0.25934920156650099</v>
      </c>
    </row>
    <row r="1216" spans="2:79" x14ac:dyDescent="0.25">
      <c r="B1216" t="s">
        <v>559</v>
      </c>
      <c r="C1216" s="17">
        <v>0.12364832325491899</v>
      </c>
      <c r="D1216" s="17">
        <v>9.7522711017333702E-2</v>
      </c>
      <c r="E1216" s="17">
        <v>0.111047077705653</v>
      </c>
      <c r="F1216" s="17">
        <v>0.125345781015441</v>
      </c>
      <c r="G1216" s="17">
        <v>0.13320249327908201</v>
      </c>
      <c r="H1216" s="17">
        <v>0.15692765522687799</v>
      </c>
      <c r="I1216" s="17">
        <v>0.113817994423068</v>
      </c>
      <c r="J1216" s="17">
        <v>0.11600889243547</v>
      </c>
      <c r="K1216" s="17">
        <v>0.13886463469617299</v>
      </c>
      <c r="L1216" s="17">
        <v>0.13743225953605701</v>
      </c>
      <c r="M1216" s="17"/>
      <c r="N1216" s="17">
        <v>0.122900643713191</v>
      </c>
      <c r="O1216" s="17">
        <v>0.13294418152023199</v>
      </c>
      <c r="P1216" s="17">
        <v>0.137600911198836</v>
      </c>
      <c r="Q1216" s="17">
        <v>0.1240738471441</v>
      </c>
      <c r="R1216" s="17"/>
      <c r="S1216" s="17">
        <v>0.123341630146541</v>
      </c>
      <c r="T1216" s="17">
        <v>9.8610153509537099E-2</v>
      </c>
      <c r="U1216" s="17">
        <v>0.15430651209035201</v>
      </c>
      <c r="V1216" s="17">
        <v>0.10788752118313601</v>
      </c>
      <c r="W1216" s="17">
        <v>0.13963877001205899</v>
      </c>
      <c r="X1216" s="17">
        <v>0.135734985125809</v>
      </c>
      <c r="Y1216" s="17">
        <v>0.12130401001827899</v>
      </c>
      <c r="Z1216" s="17"/>
      <c r="AA1216" s="17">
        <v>0.110227170464229</v>
      </c>
      <c r="AB1216" s="17">
        <v>0.13058970330785799</v>
      </c>
      <c r="AC1216" s="17"/>
      <c r="AD1216" s="17">
        <v>7.8106678569017193E-2</v>
      </c>
      <c r="AE1216" s="17">
        <v>0.14787016208829001</v>
      </c>
      <c r="AF1216" s="17">
        <v>0.11770750164985599</v>
      </c>
      <c r="AG1216" s="17"/>
      <c r="AH1216" s="17">
        <v>8.68074209823778E-2</v>
      </c>
      <c r="AI1216" s="17">
        <v>0.125011576517677</v>
      </c>
      <c r="AJ1216" s="17"/>
      <c r="AK1216" s="17">
        <v>0.12174510528271799</v>
      </c>
      <c r="AL1216" s="17">
        <v>0.12492323457578899</v>
      </c>
      <c r="AM1216" s="17"/>
      <c r="AN1216" s="17">
        <v>0.123647483399596</v>
      </c>
      <c r="AO1216" s="17">
        <v>0.1240738471441</v>
      </c>
      <c r="AP1216" s="17"/>
      <c r="AQ1216" s="17">
        <v>9.9371476995251604E-2</v>
      </c>
      <c r="AR1216" s="17">
        <v>0.12994306939358999</v>
      </c>
      <c r="AS1216" s="17"/>
      <c r="AT1216" s="17">
        <v>0.15184218416877601</v>
      </c>
      <c r="AU1216" s="17">
        <v>0.11912774519522699</v>
      </c>
      <c r="AV1216" s="17">
        <v>8.3945846057997597E-2</v>
      </c>
      <c r="AW1216" s="17">
        <v>7.0752109149385997E-2</v>
      </c>
      <c r="AX1216" s="17"/>
      <c r="AY1216" s="17">
        <v>0.10037274229831999</v>
      </c>
      <c r="AZ1216" s="17">
        <v>0.12643030031267199</v>
      </c>
      <c r="BA1216" s="17"/>
      <c r="BB1216" s="17">
        <v>8.89332357099228E-2</v>
      </c>
      <c r="BC1216" s="17">
        <v>0.13121629138705301</v>
      </c>
      <c r="BD1216" s="17"/>
      <c r="BE1216" s="17">
        <v>0.154191743292795</v>
      </c>
      <c r="BF1216" s="17">
        <v>0.12133047324296101</v>
      </c>
      <c r="BG1216" s="17"/>
      <c r="BH1216" s="17">
        <v>0.13680971158681399</v>
      </c>
      <c r="BI1216" s="17">
        <v>0.12262790778712</v>
      </c>
      <c r="BJ1216" s="17"/>
      <c r="BK1216" s="17">
        <v>0.102999435611747</v>
      </c>
      <c r="BL1216" s="17">
        <v>0.12496989498366499</v>
      </c>
      <c r="BM1216" s="17"/>
      <c r="BN1216" s="17">
        <v>0.11403114981182</v>
      </c>
      <c r="BO1216" s="17">
        <v>0.123852023190617</v>
      </c>
      <c r="BP1216" s="17"/>
      <c r="BQ1216" s="17">
        <v>5.6244455990258797E-2</v>
      </c>
      <c r="BR1216" s="17">
        <v>0.12537411284591901</v>
      </c>
      <c r="BS1216" s="17"/>
      <c r="BT1216" s="17">
        <v>7.1766393861692701E-2</v>
      </c>
      <c r="BU1216" s="17">
        <v>0.12776557224466201</v>
      </c>
      <c r="BV1216" s="17"/>
      <c r="BW1216" s="17">
        <v>0.110171122453284</v>
      </c>
      <c r="BX1216" s="17">
        <v>0.13056918304769399</v>
      </c>
      <c r="BY1216" s="17"/>
      <c r="BZ1216" s="17">
        <v>0.110171122453284</v>
      </c>
      <c r="CA1216" s="17">
        <v>0.13056918304769399</v>
      </c>
    </row>
    <row r="1217" spans="2:79" x14ac:dyDescent="0.25">
      <c r="B1217" t="s">
        <v>560</v>
      </c>
      <c r="C1217" s="17">
        <v>0.15373181471250499</v>
      </c>
      <c r="D1217" s="17">
        <v>0.23303446288976401</v>
      </c>
      <c r="E1217" s="17">
        <v>0.14168833711926199</v>
      </c>
      <c r="F1217" s="17">
        <v>0.113810934853082</v>
      </c>
      <c r="G1217" s="17">
        <v>0.16747296198647599</v>
      </c>
      <c r="H1217" s="17">
        <v>0.177575874356457</v>
      </c>
      <c r="I1217" s="17">
        <v>0.11259767021964499</v>
      </c>
      <c r="J1217" s="17">
        <v>0.120930501329992</v>
      </c>
      <c r="K1217" s="17">
        <v>0.151562703304151</v>
      </c>
      <c r="L1217" s="17">
        <v>0.132791166868167</v>
      </c>
      <c r="M1217" s="17"/>
      <c r="N1217" s="17">
        <v>0.15791938168515299</v>
      </c>
      <c r="O1217" s="17">
        <v>0.104948015672806</v>
      </c>
      <c r="P1217" s="17">
        <v>7.0534372330224193E-2</v>
      </c>
      <c r="Q1217" s="17">
        <v>7.6332117320621701E-2</v>
      </c>
      <c r="R1217" s="17"/>
      <c r="S1217" s="17">
        <v>0.14970292992960699</v>
      </c>
      <c r="T1217" s="17">
        <v>9.8771480873760906E-2</v>
      </c>
      <c r="U1217" s="17">
        <v>0.17445534952493</v>
      </c>
      <c r="V1217" s="17">
        <v>0.15493455121635899</v>
      </c>
      <c r="W1217" s="17">
        <v>0.15226553471601301</v>
      </c>
      <c r="X1217" s="17">
        <v>0.123665229394592</v>
      </c>
      <c r="Y1217" s="17">
        <v>0.155026437566752</v>
      </c>
      <c r="Z1217" s="17"/>
      <c r="AA1217" s="17">
        <v>5.6229832647037098E-2</v>
      </c>
      <c r="AB1217" s="17">
        <v>0.20415954800682401</v>
      </c>
      <c r="AC1217" s="17"/>
      <c r="AD1217" s="17">
        <v>7.5853697747450904E-2</v>
      </c>
      <c r="AE1217" s="17">
        <v>5.0256601006198102E-2</v>
      </c>
      <c r="AF1217" s="17">
        <v>6.1500251717881399E-2</v>
      </c>
      <c r="AG1217" s="17"/>
      <c r="AH1217" s="17">
        <v>2.0360772126512699E-2</v>
      </c>
      <c r="AI1217" s="17">
        <v>0.15866704967547299</v>
      </c>
      <c r="AJ1217" s="17"/>
      <c r="AK1217" s="17">
        <v>0.15360761306865101</v>
      </c>
      <c r="AL1217" s="17">
        <v>0.153815013843731</v>
      </c>
      <c r="AM1217" s="17"/>
      <c r="AN1217" s="17">
        <v>0.15388457828111399</v>
      </c>
      <c r="AO1217" s="17">
        <v>7.6332117320621701E-2</v>
      </c>
      <c r="AP1217" s="17"/>
      <c r="AQ1217" s="17">
        <v>0.10305706559663</v>
      </c>
      <c r="AR1217" s="17">
        <v>0.166871275988215</v>
      </c>
      <c r="AS1217" s="17"/>
      <c r="AT1217" s="17">
        <v>0.26912544389804399</v>
      </c>
      <c r="AU1217" s="17">
        <v>0.106498393446539</v>
      </c>
      <c r="AV1217" s="17">
        <v>4.0931946661197399E-2</v>
      </c>
      <c r="AW1217" s="17">
        <v>4.8454118818554498E-3</v>
      </c>
      <c r="AX1217" s="17"/>
      <c r="AY1217" s="17">
        <v>5.3384465941362501E-2</v>
      </c>
      <c r="AZ1217" s="17">
        <v>0.16572567310891401</v>
      </c>
      <c r="BA1217" s="17"/>
      <c r="BB1217" s="17">
        <v>0.13604477927678299</v>
      </c>
      <c r="BC1217" s="17">
        <v>0.15758882986633599</v>
      </c>
      <c r="BD1217" s="17"/>
      <c r="BE1217" s="17">
        <v>0.166432639586859</v>
      </c>
      <c r="BF1217" s="17">
        <v>0.15276798659337501</v>
      </c>
      <c r="BG1217" s="17"/>
      <c r="BH1217" s="17">
        <v>0.17653215788992299</v>
      </c>
      <c r="BI1217" s="17">
        <v>0.15196408153249</v>
      </c>
      <c r="BJ1217" s="17"/>
      <c r="BK1217" s="17">
        <v>0.111682440262296</v>
      </c>
      <c r="BL1217" s="17">
        <v>0.15642306207871501</v>
      </c>
      <c r="BM1217" s="17"/>
      <c r="BN1217" s="17">
        <v>0.15475325822777899</v>
      </c>
      <c r="BO1217" s="17">
        <v>0.15371017966769601</v>
      </c>
      <c r="BP1217" s="17"/>
      <c r="BQ1217" s="17">
        <v>1.57808161295412E-2</v>
      </c>
      <c r="BR1217" s="17">
        <v>0.15726387314006901</v>
      </c>
      <c r="BS1217" s="17"/>
      <c r="BT1217" s="17">
        <v>6.9561677754008899E-2</v>
      </c>
      <c r="BU1217" s="17">
        <v>0.16041139304376301</v>
      </c>
      <c r="BV1217" s="17"/>
      <c r="BW1217" s="17">
        <v>5.6221817676804703E-2</v>
      </c>
      <c r="BX1217" s="17">
        <v>0.203805493053488</v>
      </c>
      <c r="BY1217" s="17"/>
      <c r="BZ1217" s="17">
        <v>5.6221817676804703E-2</v>
      </c>
      <c r="CA1217" s="17">
        <v>0.203805493053488</v>
      </c>
    </row>
    <row r="1218" spans="2:79" x14ac:dyDescent="0.25">
      <c r="C1218" s="17"/>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c r="AD1218" s="17"/>
      <c r="AE1218" s="17"/>
      <c r="AF1218" s="17"/>
      <c r="AG1218" s="17"/>
      <c r="AH1218" s="17"/>
      <c r="AI1218" s="17"/>
      <c r="AJ1218" s="17"/>
      <c r="AK1218" s="17"/>
      <c r="AL1218" s="17"/>
      <c r="AM1218" s="17"/>
      <c r="AN1218" s="17"/>
      <c r="AO1218" s="17"/>
      <c r="AP1218" s="17"/>
      <c r="AQ1218" s="17"/>
      <c r="AR1218" s="17"/>
      <c r="AS1218" s="17"/>
      <c r="AT1218" s="17"/>
      <c r="AU1218" s="17"/>
      <c r="AV1218" s="17"/>
      <c r="AW1218" s="17"/>
      <c r="AX1218" s="17"/>
      <c r="AY1218" s="17"/>
      <c r="AZ1218" s="17"/>
      <c r="BA1218" s="17"/>
      <c r="BB1218" s="17"/>
      <c r="BC1218" s="17"/>
      <c r="BD1218" s="17"/>
      <c r="BE1218" s="17"/>
      <c r="BF1218" s="17"/>
      <c r="BG1218" s="17"/>
      <c r="BH1218" s="17"/>
      <c r="BI1218" s="17"/>
      <c r="BJ1218" s="17"/>
      <c r="BK1218" s="17"/>
      <c r="BL1218" s="17"/>
      <c r="BM1218" s="17"/>
      <c r="BN1218" s="17"/>
      <c r="BO1218" s="17"/>
      <c r="BP1218" s="17"/>
      <c r="BQ1218" s="17"/>
      <c r="BR1218" s="17"/>
      <c r="BS1218" s="17"/>
      <c r="BT1218" s="17"/>
      <c r="BU1218" s="17"/>
      <c r="BV1218" s="17"/>
      <c r="BW1218" s="17"/>
      <c r="BX1218" s="17"/>
      <c r="BY1218" s="17"/>
      <c r="BZ1218" s="17"/>
      <c r="CA1218" s="17"/>
    </row>
    <row r="1219" spans="2:79" x14ac:dyDescent="0.25">
      <c r="B1219" s="6" t="s">
        <v>565</v>
      </c>
      <c r="C1219" s="17"/>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c r="AD1219" s="17"/>
      <c r="AE1219" s="17"/>
      <c r="AF1219" s="17"/>
      <c r="AG1219" s="17"/>
      <c r="AH1219" s="17"/>
      <c r="AI1219" s="17"/>
      <c r="AJ1219" s="17"/>
      <c r="AK1219" s="17"/>
      <c r="AL1219" s="17"/>
      <c r="AM1219" s="17"/>
      <c r="AN1219" s="17"/>
      <c r="AO1219" s="17"/>
      <c r="AP1219" s="17"/>
      <c r="AQ1219" s="17"/>
      <c r="AR1219" s="17"/>
      <c r="AS1219" s="17"/>
      <c r="AT1219" s="17"/>
      <c r="AU1219" s="17"/>
      <c r="AV1219" s="17"/>
      <c r="AW1219" s="17"/>
      <c r="AX1219" s="17"/>
      <c r="AY1219" s="17"/>
      <c r="AZ1219" s="17"/>
      <c r="BA1219" s="17"/>
      <c r="BB1219" s="17"/>
      <c r="BC1219" s="17"/>
      <c r="BD1219" s="17"/>
      <c r="BE1219" s="17"/>
      <c r="BF1219" s="17"/>
      <c r="BG1219" s="17"/>
      <c r="BH1219" s="17"/>
      <c r="BI1219" s="17"/>
      <c r="BJ1219" s="17"/>
      <c r="BK1219" s="17"/>
      <c r="BL1219" s="17"/>
      <c r="BM1219" s="17"/>
      <c r="BN1219" s="17"/>
      <c r="BO1219" s="17"/>
      <c r="BP1219" s="17"/>
      <c r="BQ1219" s="17"/>
      <c r="BR1219" s="17"/>
      <c r="BS1219" s="17"/>
      <c r="BT1219" s="17"/>
      <c r="BU1219" s="17"/>
      <c r="BV1219" s="17"/>
      <c r="BW1219" s="17"/>
      <c r="BX1219" s="17"/>
      <c r="BY1219" s="17"/>
      <c r="BZ1219" s="17"/>
      <c r="CA1219" s="17"/>
    </row>
    <row r="1220" spans="2:79" x14ac:dyDescent="0.25">
      <c r="B1220" s="24" t="s">
        <v>77</v>
      </c>
      <c r="C1220" s="17"/>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c r="AD1220" s="17"/>
      <c r="AE1220" s="17"/>
      <c r="AF1220" s="17"/>
      <c r="AG1220" s="17"/>
      <c r="AH1220" s="17"/>
      <c r="AI1220" s="17"/>
      <c r="AJ1220" s="17"/>
      <c r="AK1220" s="17"/>
      <c r="AL1220" s="17"/>
      <c r="AM1220" s="17"/>
      <c r="AN1220" s="17"/>
      <c r="AO1220" s="17"/>
      <c r="AP1220" s="17"/>
      <c r="AQ1220" s="17"/>
      <c r="AR1220" s="17"/>
      <c r="AS1220" s="17"/>
      <c r="AT1220" s="17"/>
      <c r="AU1220" s="17"/>
      <c r="AV1220" s="17"/>
      <c r="AW1220" s="17"/>
      <c r="AX1220" s="17"/>
      <c r="AY1220" s="17"/>
      <c r="AZ1220" s="17"/>
      <c r="BA1220" s="17"/>
      <c r="BB1220" s="17"/>
      <c r="BC1220" s="17"/>
      <c r="BD1220" s="17"/>
      <c r="BE1220" s="17"/>
      <c r="BF1220" s="17"/>
      <c r="BG1220" s="17"/>
      <c r="BH1220" s="17"/>
      <c r="BI1220" s="17"/>
      <c r="BJ1220" s="17"/>
      <c r="BK1220" s="17"/>
      <c r="BL1220" s="17"/>
      <c r="BM1220" s="17"/>
      <c r="BN1220" s="17"/>
      <c r="BO1220" s="17"/>
      <c r="BP1220" s="17"/>
      <c r="BQ1220" s="17"/>
      <c r="BR1220" s="17"/>
      <c r="BS1220" s="17"/>
      <c r="BT1220" s="17"/>
      <c r="BU1220" s="17"/>
      <c r="BV1220" s="17"/>
      <c r="BW1220" s="17"/>
      <c r="BX1220" s="17"/>
      <c r="BY1220" s="17"/>
      <c r="BZ1220" s="17"/>
      <c r="CA1220" s="17"/>
    </row>
    <row r="1221" spans="2:79" x14ac:dyDescent="0.25">
      <c r="B1221" t="s">
        <v>556</v>
      </c>
      <c r="C1221" s="17">
        <v>0.13508946850267001</v>
      </c>
      <c r="D1221" s="17">
        <v>0.152448491218518</v>
      </c>
      <c r="E1221" s="17">
        <v>0.13607966102324101</v>
      </c>
      <c r="F1221" s="17">
        <v>0.166897153286683</v>
      </c>
      <c r="G1221" s="17">
        <v>7.7364534766524301E-2</v>
      </c>
      <c r="H1221" s="17">
        <v>0.120891121745833</v>
      </c>
      <c r="I1221" s="17">
        <v>0.17366216051243399</v>
      </c>
      <c r="J1221" s="17">
        <v>0.11386841566579201</v>
      </c>
      <c r="K1221" s="17">
        <v>0.11669692430475501</v>
      </c>
      <c r="L1221" s="17">
        <v>0.128589806859226</v>
      </c>
      <c r="M1221" s="17"/>
      <c r="N1221" s="17">
        <v>0.129298225777779</v>
      </c>
      <c r="O1221" s="17">
        <v>0.19341782148393899</v>
      </c>
      <c r="P1221" s="17">
        <v>0.28936597065686498</v>
      </c>
      <c r="Q1221" s="17">
        <v>0.32721378709015703</v>
      </c>
      <c r="R1221" s="17"/>
      <c r="S1221" s="17">
        <v>0.14930699675265</v>
      </c>
      <c r="T1221" s="17">
        <v>0.194843945959052</v>
      </c>
      <c r="U1221" s="17">
        <v>0.10335393276987399</v>
      </c>
      <c r="V1221" s="17">
        <v>0.113516261930857</v>
      </c>
      <c r="W1221" s="17">
        <v>0.176171100581618</v>
      </c>
      <c r="X1221" s="17">
        <v>0.14825949638482</v>
      </c>
      <c r="Y1221" s="17">
        <v>0.14653140896700401</v>
      </c>
      <c r="Z1221" s="17"/>
      <c r="AA1221" s="17">
        <v>0.22111847975503099</v>
      </c>
      <c r="AB1221" s="17">
        <v>9.0595521373521906E-2</v>
      </c>
      <c r="AC1221" s="17"/>
      <c r="AD1221" s="17">
        <v>0.23389273174619299</v>
      </c>
      <c r="AE1221" s="17">
        <v>0.35492199192777402</v>
      </c>
      <c r="AF1221" s="17">
        <v>0.18552608080838301</v>
      </c>
      <c r="AG1221" s="17"/>
      <c r="AH1221" s="17">
        <v>0.38219633301222899</v>
      </c>
      <c r="AI1221" s="17">
        <v>0.12594557629285599</v>
      </c>
      <c r="AJ1221" s="17"/>
      <c r="AK1221" s="17">
        <v>0.12375948657582</v>
      </c>
      <c r="AL1221" s="17">
        <v>0.142679099556376</v>
      </c>
      <c r="AM1221" s="17"/>
      <c r="AN1221" s="17">
        <v>0.13471027326660301</v>
      </c>
      <c r="AO1221" s="17">
        <v>0.32721378709015703</v>
      </c>
      <c r="AP1221" s="17"/>
      <c r="AQ1221" s="17">
        <v>0.25104613136395398</v>
      </c>
      <c r="AR1221" s="17">
        <v>0.105023052626738</v>
      </c>
      <c r="AS1221" s="17"/>
      <c r="AT1221" s="17">
        <v>7.40316036341436E-2</v>
      </c>
      <c r="AU1221" s="17">
        <v>0.120189998648703</v>
      </c>
      <c r="AV1221" s="17">
        <v>0.237691874744695</v>
      </c>
      <c r="AW1221" s="17">
        <v>0.58523086941437097</v>
      </c>
      <c r="AX1221" s="17"/>
      <c r="AY1221" s="17">
        <v>0.349956934385944</v>
      </c>
      <c r="AZ1221" s="17">
        <v>0.109407773955097</v>
      </c>
      <c r="BA1221" s="17"/>
      <c r="BB1221" s="17">
        <v>0.14909496319221899</v>
      </c>
      <c r="BC1221" s="17">
        <v>0.13202544930347601</v>
      </c>
      <c r="BD1221" s="17"/>
      <c r="BE1221" s="17">
        <v>0.150840678215343</v>
      </c>
      <c r="BF1221" s="17">
        <v>0.133894155679953</v>
      </c>
      <c r="BG1221" s="17"/>
      <c r="BH1221" s="17">
        <v>7.0395723634369606E-2</v>
      </c>
      <c r="BI1221" s="17">
        <v>0.14010523859232399</v>
      </c>
      <c r="BJ1221" s="17"/>
      <c r="BK1221" s="17">
        <v>0.209589310596654</v>
      </c>
      <c r="BL1221" s="17">
        <v>0.130321323757594</v>
      </c>
      <c r="BM1221" s="17"/>
      <c r="BN1221" s="17">
        <v>0.29168273874548101</v>
      </c>
      <c r="BO1221" s="17">
        <v>0.13177268948564699</v>
      </c>
      <c r="BP1221" s="17"/>
      <c r="BQ1221" s="17">
        <v>0.33662281592968701</v>
      </c>
      <c r="BR1221" s="17">
        <v>0.12992946556302701</v>
      </c>
      <c r="BS1221" s="17"/>
      <c r="BT1221" s="17">
        <v>0.20116502850735701</v>
      </c>
      <c r="BU1221" s="17">
        <v>0.12984584059874099</v>
      </c>
      <c r="BV1221" s="17"/>
      <c r="BW1221" s="17">
        <v>0.220511869411259</v>
      </c>
      <c r="BX1221" s="17">
        <v>9.1223055250240798E-2</v>
      </c>
      <c r="BY1221" s="17"/>
      <c r="BZ1221" s="17">
        <v>0.220511869411259</v>
      </c>
      <c r="CA1221" s="17">
        <v>9.1223055250240798E-2</v>
      </c>
    </row>
    <row r="1222" spans="2:79" x14ac:dyDescent="0.25">
      <c r="B1222" t="s">
        <v>557</v>
      </c>
      <c r="C1222" s="17">
        <v>0.12737100948918101</v>
      </c>
      <c r="D1222" s="17">
        <v>9.6500127425013696E-2</v>
      </c>
      <c r="E1222" s="17">
        <v>0.120722497051918</v>
      </c>
      <c r="F1222" s="17">
        <v>0.21669973394893599</v>
      </c>
      <c r="G1222" s="17">
        <v>0.108042162410041</v>
      </c>
      <c r="H1222" s="17">
        <v>0.11133813467908101</v>
      </c>
      <c r="I1222" s="17">
        <v>0.17836471665082701</v>
      </c>
      <c r="J1222" s="17">
        <v>5.5267745529895398E-2</v>
      </c>
      <c r="K1222" s="17">
        <v>7.01982556650948E-2</v>
      </c>
      <c r="L1222" s="17">
        <v>6.9747670916920898E-2</v>
      </c>
      <c r="M1222" s="17"/>
      <c r="N1222" s="17">
        <v>0.123634397815643</v>
      </c>
      <c r="O1222" s="17">
        <v>0.169535353227422</v>
      </c>
      <c r="P1222" s="17">
        <v>0.203715723791177</v>
      </c>
      <c r="Q1222" s="17">
        <v>0.22766388418153799</v>
      </c>
      <c r="R1222" s="17"/>
      <c r="S1222" s="17">
        <v>0.126101283612049</v>
      </c>
      <c r="T1222" s="17">
        <v>0.14547284169070199</v>
      </c>
      <c r="U1222" s="17">
        <v>0.162499734560627</v>
      </c>
      <c r="V1222" s="17">
        <v>0.122707742142353</v>
      </c>
      <c r="W1222" s="17">
        <v>0.148933455792468</v>
      </c>
      <c r="X1222" s="17">
        <v>0.12674462653510599</v>
      </c>
      <c r="Y1222" s="17">
        <v>0.12931798624504701</v>
      </c>
      <c r="Z1222" s="17"/>
      <c r="AA1222" s="17">
        <v>0.17893264931535499</v>
      </c>
      <c r="AB1222" s="17">
        <v>0.10070348369851401</v>
      </c>
      <c r="AC1222" s="17"/>
      <c r="AD1222" s="17">
        <v>0.22212456201160799</v>
      </c>
      <c r="AE1222" s="17">
        <v>0.168566224194132</v>
      </c>
      <c r="AF1222" s="17">
        <v>0.15798033974603501</v>
      </c>
      <c r="AG1222" s="17"/>
      <c r="AH1222" s="17">
        <v>0.23461890386064699</v>
      </c>
      <c r="AI1222" s="17">
        <v>0.123402430195326</v>
      </c>
      <c r="AJ1222" s="17"/>
      <c r="AK1222" s="17">
        <v>0.12492237399148499</v>
      </c>
      <c r="AL1222" s="17">
        <v>0.12901128042099</v>
      </c>
      <c r="AM1222" s="17"/>
      <c r="AN1222" s="17">
        <v>0.12717306171987</v>
      </c>
      <c r="AO1222" s="17">
        <v>0.22766388418153799</v>
      </c>
      <c r="AP1222" s="17"/>
      <c r="AQ1222" s="17">
        <v>0.17316771642929801</v>
      </c>
      <c r="AR1222" s="17">
        <v>0.11549637630612</v>
      </c>
      <c r="AS1222" s="17"/>
      <c r="AT1222" s="17">
        <v>7.3653585843313593E-2</v>
      </c>
      <c r="AU1222" s="17">
        <v>0.13160932526477401</v>
      </c>
      <c r="AV1222" s="17">
        <v>0.21371513721037599</v>
      </c>
      <c r="AW1222" s="17">
        <v>0.21332485139945701</v>
      </c>
      <c r="AX1222" s="17"/>
      <c r="AY1222" s="17">
        <v>0.194322640927268</v>
      </c>
      <c r="AZ1222" s="17">
        <v>0.119368721469511</v>
      </c>
      <c r="BA1222" s="17"/>
      <c r="BB1222" s="17">
        <v>0.13765249840621999</v>
      </c>
      <c r="BC1222" s="17">
        <v>0.12513179244681299</v>
      </c>
      <c r="BD1222" s="17"/>
      <c r="BE1222" s="17">
        <v>0.124775674264548</v>
      </c>
      <c r="BF1222" s="17">
        <v>0.12756796182045199</v>
      </c>
      <c r="BG1222" s="17"/>
      <c r="BH1222" s="17">
        <v>0.136947401982462</v>
      </c>
      <c r="BI1222" s="17">
        <v>0.12662854229807399</v>
      </c>
      <c r="BJ1222" s="17"/>
      <c r="BK1222" s="17">
        <v>0.20229066933193801</v>
      </c>
      <c r="BL1222" s="17">
        <v>0.12257599553557599</v>
      </c>
      <c r="BM1222" s="17"/>
      <c r="BN1222" s="17">
        <v>0.16630166802587401</v>
      </c>
      <c r="BO1222" s="17">
        <v>0.12654642493868801</v>
      </c>
      <c r="BP1222" s="17"/>
      <c r="BQ1222" s="17">
        <v>0.17314534951188901</v>
      </c>
      <c r="BR1222" s="17">
        <v>0.12619901620820401</v>
      </c>
      <c r="BS1222" s="17"/>
      <c r="BT1222" s="17">
        <v>0.11000614262241599</v>
      </c>
      <c r="BU1222" s="17">
        <v>0.12874905154352201</v>
      </c>
      <c r="BV1222" s="17"/>
      <c r="BW1222" s="17">
        <v>0.178617737322878</v>
      </c>
      <c r="BX1222" s="17">
        <v>0.101054608673038</v>
      </c>
      <c r="BY1222" s="17"/>
      <c r="BZ1222" s="17">
        <v>0.178617737322878</v>
      </c>
      <c r="CA1222" s="17">
        <v>0.101054608673038</v>
      </c>
    </row>
    <row r="1223" spans="2:79" x14ac:dyDescent="0.25">
      <c r="B1223" t="s">
        <v>558</v>
      </c>
      <c r="C1223" s="17">
        <v>0.19732630886338601</v>
      </c>
      <c r="D1223" s="17">
        <v>0.20685573910694599</v>
      </c>
      <c r="E1223" s="17">
        <v>0.208735635039064</v>
      </c>
      <c r="F1223" s="17">
        <v>0.22515033836943901</v>
      </c>
      <c r="G1223" s="17">
        <v>0.16372555833015801</v>
      </c>
      <c r="H1223" s="17">
        <v>0.165943702271483</v>
      </c>
      <c r="I1223" s="17">
        <v>0.25196541902138198</v>
      </c>
      <c r="J1223" s="17">
        <v>0.14858770287280901</v>
      </c>
      <c r="K1223" s="17">
        <v>0.127192719075613</v>
      </c>
      <c r="L1223" s="17">
        <v>0.21171902726700301</v>
      </c>
      <c r="M1223" s="17"/>
      <c r="N1223" s="17">
        <v>0.19617467473931099</v>
      </c>
      <c r="O1223" s="17">
        <v>0.21655421659466401</v>
      </c>
      <c r="P1223" s="17">
        <v>0.19325710576708699</v>
      </c>
      <c r="Q1223" s="17">
        <v>0.17438654331358</v>
      </c>
      <c r="R1223" s="17"/>
      <c r="S1223" s="17">
        <v>0.198253639580038</v>
      </c>
      <c r="T1223" s="17">
        <v>0.246597945270908</v>
      </c>
      <c r="U1223" s="17">
        <v>0.19324775848339201</v>
      </c>
      <c r="V1223" s="17">
        <v>0.19204427001416299</v>
      </c>
      <c r="W1223" s="17">
        <v>0.18822873936510101</v>
      </c>
      <c r="X1223" s="17">
        <v>0.232679970032487</v>
      </c>
      <c r="Y1223" s="17">
        <v>0.17079651673587501</v>
      </c>
      <c r="Z1223" s="17"/>
      <c r="AA1223" s="17">
        <v>0.209222883419179</v>
      </c>
      <c r="AB1223" s="17">
        <v>0.19117343611037099</v>
      </c>
      <c r="AC1223" s="17"/>
      <c r="AD1223" s="17">
        <v>0.170749529049292</v>
      </c>
      <c r="AE1223" s="17">
        <v>0.16873347390555199</v>
      </c>
      <c r="AF1223" s="17">
        <v>0.22446109154069499</v>
      </c>
      <c r="AG1223" s="17"/>
      <c r="AH1223" s="17">
        <v>0.16945175347198499</v>
      </c>
      <c r="AI1223" s="17">
        <v>0.19835777324783899</v>
      </c>
      <c r="AJ1223" s="17"/>
      <c r="AK1223" s="17">
        <v>0.200029449266026</v>
      </c>
      <c r="AL1223" s="17">
        <v>0.19551555237014001</v>
      </c>
      <c r="AM1223" s="17"/>
      <c r="AN1223" s="17">
        <v>0.19737158501518701</v>
      </c>
      <c r="AO1223" s="17">
        <v>0.17438654331358</v>
      </c>
      <c r="AP1223" s="17"/>
      <c r="AQ1223" s="17">
        <v>0.15681455633689401</v>
      </c>
      <c r="AR1223" s="17">
        <v>0.207830605634857</v>
      </c>
      <c r="AS1223" s="17"/>
      <c r="AT1223" s="17">
        <v>0.17031588517690999</v>
      </c>
      <c r="AU1223" s="17">
        <v>0.20240890260184999</v>
      </c>
      <c r="AV1223" s="17">
        <v>0.248351376172534</v>
      </c>
      <c r="AW1223" s="17">
        <v>0.119260936040957</v>
      </c>
      <c r="AX1223" s="17"/>
      <c r="AY1223" s="17">
        <v>0.17596952463676399</v>
      </c>
      <c r="AZ1223" s="17">
        <v>0.199878944772093</v>
      </c>
      <c r="BA1223" s="17"/>
      <c r="BB1223" s="17">
        <v>0.22532320875831899</v>
      </c>
      <c r="BC1223" s="17">
        <v>0.19122685328505501</v>
      </c>
      <c r="BD1223" s="17"/>
      <c r="BE1223" s="17">
        <v>0.16273712677805299</v>
      </c>
      <c r="BF1223" s="17">
        <v>0.199951179817938</v>
      </c>
      <c r="BG1223" s="17"/>
      <c r="BH1223" s="17">
        <v>0.23958053279963001</v>
      </c>
      <c r="BI1223" s="17">
        <v>0.194050297047832</v>
      </c>
      <c r="BJ1223" s="17"/>
      <c r="BK1223" s="17">
        <v>0.19185473304998901</v>
      </c>
      <c r="BL1223" s="17">
        <v>0.197676501088344</v>
      </c>
      <c r="BM1223" s="17"/>
      <c r="BN1223" s="17">
        <v>0.169507326107738</v>
      </c>
      <c r="BO1223" s="17">
        <v>0.19791553864405101</v>
      </c>
      <c r="BP1223" s="17"/>
      <c r="BQ1223" s="17">
        <v>0.30046742819765299</v>
      </c>
      <c r="BR1223" s="17">
        <v>0.194685512758138</v>
      </c>
      <c r="BS1223" s="17"/>
      <c r="BT1223" s="17">
        <v>0.18801051861066401</v>
      </c>
      <c r="BU1223" s="17">
        <v>0.198065591855658</v>
      </c>
      <c r="BV1223" s="17"/>
      <c r="BW1223" s="17">
        <v>0.209431223287526</v>
      </c>
      <c r="BX1223" s="17">
        <v>0.19111015042172799</v>
      </c>
      <c r="BY1223" s="17"/>
      <c r="BZ1223" s="17">
        <v>0.209431223287526</v>
      </c>
      <c r="CA1223" s="17">
        <v>0.19111015042172799</v>
      </c>
    </row>
    <row r="1224" spans="2:79" x14ac:dyDescent="0.25">
      <c r="B1224" t="s">
        <v>559</v>
      </c>
      <c r="C1224" s="17">
        <v>0.18434770427879499</v>
      </c>
      <c r="D1224" s="17">
        <v>0.12620425998533999</v>
      </c>
      <c r="E1224" s="17">
        <v>0.201481969394221</v>
      </c>
      <c r="F1224" s="17">
        <v>0.17988432268059501</v>
      </c>
      <c r="G1224" s="17">
        <v>0.24321059602964801</v>
      </c>
      <c r="H1224" s="17">
        <v>0.16539770154597799</v>
      </c>
      <c r="I1224" s="17">
        <v>0.176344620337889</v>
      </c>
      <c r="J1224" s="17">
        <v>0.22471630217275401</v>
      </c>
      <c r="K1224" s="17">
        <v>0.18189480215196099</v>
      </c>
      <c r="L1224" s="17">
        <v>0.16433756716853601</v>
      </c>
      <c r="M1224" s="17"/>
      <c r="N1224" s="17">
        <v>0.18480652313399501</v>
      </c>
      <c r="O1224" s="17">
        <v>0.18243285132098999</v>
      </c>
      <c r="P1224" s="17">
        <v>0.161954314892087</v>
      </c>
      <c r="Q1224" s="17">
        <v>0.13680973686600301</v>
      </c>
      <c r="R1224" s="17"/>
      <c r="S1224" s="17">
        <v>0.19543723970813701</v>
      </c>
      <c r="T1224" s="17">
        <v>0.13948443700616001</v>
      </c>
      <c r="U1224" s="17">
        <v>0.20856611613074799</v>
      </c>
      <c r="V1224" s="17">
        <v>0.17457804103229599</v>
      </c>
      <c r="W1224" s="17">
        <v>0.18639773243341701</v>
      </c>
      <c r="X1224" s="17">
        <v>0.187550911756521</v>
      </c>
      <c r="Y1224" s="17">
        <v>0.21653872982592201</v>
      </c>
      <c r="Z1224" s="17"/>
      <c r="AA1224" s="17">
        <v>0.16737502775332699</v>
      </c>
      <c r="AB1224" s="17">
        <v>0.193125921777414</v>
      </c>
      <c r="AC1224" s="17"/>
      <c r="AD1224" s="17">
        <v>0.142512429853975</v>
      </c>
      <c r="AE1224" s="17">
        <v>0.141383443743199</v>
      </c>
      <c r="AF1224" s="17">
        <v>0.179281699922657</v>
      </c>
      <c r="AG1224" s="17"/>
      <c r="AH1224" s="17">
        <v>0.15933557202777801</v>
      </c>
      <c r="AI1224" s="17">
        <v>0.18527324813891799</v>
      </c>
      <c r="AJ1224" s="17"/>
      <c r="AK1224" s="17">
        <v>0.17798575297147301</v>
      </c>
      <c r="AL1224" s="17">
        <v>0.18860939361916401</v>
      </c>
      <c r="AM1224" s="17"/>
      <c r="AN1224" s="17">
        <v>0.18444152983355999</v>
      </c>
      <c r="AO1224" s="17">
        <v>0.13680973686600301</v>
      </c>
      <c r="AP1224" s="17"/>
      <c r="AQ1224" s="17">
        <v>0.138808639055613</v>
      </c>
      <c r="AR1224" s="17">
        <v>0.196155533512716</v>
      </c>
      <c r="AS1224" s="17"/>
      <c r="AT1224" s="17">
        <v>0.186176151573473</v>
      </c>
      <c r="AU1224" s="17">
        <v>0.21364457418056099</v>
      </c>
      <c r="AV1224" s="17">
        <v>0.133519510065402</v>
      </c>
      <c r="AW1224" s="17">
        <v>7.3180764598705594E-2</v>
      </c>
      <c r="AX1224" s="17"/>
      <c r="AY1224" s="17">
        <v>0.125478929772665</v>
      </c>
      <c r="AZ1224" s="17">
        <v>0.19138390158787399</v>
      </c>
      <c r="BA1224" s="17"/>
      <c r="BB1224" s="17">
        <v>0.185764667914527</v>
      </c>
      <c r="BC1224" s="17">
        <v>0.18404131022227099</v>
      </c>
      <c r="BD1224" s="17"/>
      <c r="BE1224" s="17">
        <v>0.17616281969316999</v>
      </c>
      <c r="BF1224" s="17">
        <v>0.184968831016114</v>
      </c>
      <c r="BG1224" s="17"/>
      <c r="BH1224" s="17">
        <v>0.17580898953347901</v>
      </c>
      <c r="BI1224" s="17">
        <v>0.185009719286751</v>
      </c>
      <c r="BJ1224" s="17"/>
      <c r="BK1224" s="17">
        <v>0.121800356536829</v>
      </c>
      <c r="BL1224" s="17">
        <v>0.18835086454157901</v>
      </c>
      <c r="BM1224" s="17"/>
      <c r="BN1224" s="17">
        <v>8.9647744710086699E-2</v>
      </c>
      <c r="BO1224" s="17">
        <v>0.18635353018896</v>
      </c>
      <c r="BP1224" s="17"/>
      <c r="BQ1224" s="17">
        <v>5.4985261922624699E-2</v>
      </c>
      <c r="BR1224" s="17">
        <v>0.187659863737065</v>
      </c>
      <c r="BS1224" s="17"/>
      <c r="BT1224" s="17">
        <v>0.25295755638480699</v>
      </c>
      <c r="BU1224" s="17">
        <v>0.17890295988371299</v>
      </c>
      <c r="BV1224" s="17"/>
      <c r="BW1224" s="17">
        <v>0.16752153203828499</v>
      </c>
      <c r="BX1224" s="17">
        <v>0.19298833972228599</v>
      </c>
      <c r="BY1224" s="17"/>
      <c r="BZ1224" s="17">
        <v>0.16752153203828499</v>
      </c>
      <c r="CA1224" s="17">
        <v>0.19298833972228599</v>
      </c>
    </row>
    <row r="1225" spans="2:79" x14ac:dyDescent="0.25">
      <c r="B1225" t="s">
        <v>560</v>
      </c>
      <c r="C1225" s="17">
        <v>0.35586550886596802</v>
      </c>
      <c r="D1225" s="17">
        <v>0.41799138226418298</v>
      </c>
      <c r="E1225" s="17">
        <v>0.33298023749155697</v>
      </c>
      <c r="F1225" s="17">
        <v>0.21136845171434701</v>
      </c>
      <c r="G1225" s="17">
        <v>0.40765714846362999</v>
      </c>
      <c r="H1225" s="17">
        <v>0.43642933975762599</v>
      </c>
      <c r="I1225" s="17">
        <v>0.21966308347746799</v>
      </c>
      <c r="J1225" s="17">
        <v>0.45755983375874998</v>
      </c>
      <c r="K1225" s="17">
        <v>0.50401729880257595</v>
      </c>
      <c r="L1225" s="17">
        <v>0.42560592778831402</v>
      </c>
      <c r="M1225" s="17"/>
      <c r="N1225" s="17">
        <v>0.36608617853327202</v>
      </c>
      <c r="O1225" s="17">
        <v>0.23805975737298399</v>
      </c>
      <c r="P1225" s="17">
        <v>0.151706884892784</v>
      </c>
      <c r="Q1225" s="17">
        <v>0.133926048548722</v>
      </c>
      <c r="R1225" s="17"/>
      <c r="S1225" s="17">
        <v>0.33090084034712602</v>
      </c>
      <c r="T1225" s="17">
        <v>0.27360083007317798</v>
      </c>
      <c r="U1225" s="17">
        <v>0.33233245805535999</v>
      </c>
      <c r="V1225" s="17">
        <v>0.39715368488033198</v>
      </c>
      <c r="W1225" s="17">
        <v>0.30026897182739598</v>
      </c>
      <c r="X1225" s="17">
        <v>0.30476499529106599</v>
      </c>
      <c r="Y1225" s="17">
        <v>0.336815358226152</v>
      </c>
      <c r="Z1225" s="17"/>
      <c r="AA1225" s="17">
        <v>0.223350959757107</v>
      </c>
      <c r="AB1225" s="17">
        <v>0.42440163704017903</v>
      </c>
      <c r="AC1225" s="17"/>
      <c r="AD1225" s="17">
        <v>0.230720747338933</v>
      </c>
      <c r="AE1225" s="17">
        <v>0.16639486622934299</v>
      </c>
      <c r="AF1225" s="17">
        <v>0.25275078798223</v>
      </c>
      <c r="AG1225" s="17"/>
      <c r="AH1225" s="17">
        <v>5.4397437627361399E-2</v>
      </c>
      <c r="AI1225" s="17">
        <v>0.36702097212506202</v>
      </c>
      <c r="AJ1225" s="17"/>
      <c r="AK1225" s="17">
        <v>0.37330293719519603</v>
      </c>
      <c r="AL1225" s="17">
        <v>0.34418467403332997</v>
      </c>
      <c r="AM1225" s="17"/>
      <c r="AN1225" s="17">
        <v>0.35630355016477999</v>
      </c>
      <c r="AO1225" s="17">
        <v>0.133926048548722</v>
      </c>
      <c r="AP1225" s="17"/>
      <c r="AQ1225" s="17">
        <v>0.28016295681424003</v>
      </c>
      <c r="AR1225" s="17">
        <v>0.37549443191956899</v>
      </c>
      <c r="AS1225" s="17"/>
      <c r="AT1225" s="17">
        <v>0.49582277377216</v>
      </c>
      <c r="AU1225" s="17">
        <v>0.33214719930411302</v>
      </c>
      <c r="AV1225" s="17">
        <v>0.16672210180699301</v>
      </c>
      <c r="AW1225" s="17">
        <v>9.0025785465086793E-3</v>
      </c>
      <c r="AX1225" s="17"/>
      <c r="AY1225" s="17">
        <v>0.15427197027735901</v>
      </c>
      <c r="AZ1225" s="17">
        <v>0.37996065821542502</v>
      </c>
      <c r="BA1225" s="17"/>
      <c r="BB1225" s="17">
        <v>0.30216466172871498</v>
      </c>
      <c r="BC1225" s="17">
        <v>0.36757459474238502</v>
      </c>
      <c r="BD1225" s="17"/>
      <c r="BE1225" s="17">
        <v>0.38548370104888502</v>
      </c>
      <c r="BF1225" s="17">
        <v>0.35361787166554198</v>
      </c>
      <c r="BG1225" s="17"/>
      <c r="BH1225" s="17">
        <v>0.37726735205006001</v>
      </c>
      <c r="BI1225" s="17">
        <v>0.35420620277501902</v>
      </c>
      <c r="BJ1225" s="17"/>
      <c r="BK1225" s="17">
        <v>0.27446493048458998</v>
      </c>
      <c r="BL1225" s="17">
        <v>0.36107531507690699</v>
      </c>
      <c r="BM1225" s="17"/>
      <c r="BN1225" s="17">
        <v>0.28286052241081999</v>
      </c>
      <c r="BO1225" s="17">
        <v>0.35741181674265399</v>
      </c>
      <c r="BP1225" s="17"/>
      <c r="BQ1225" s="17">
        <v>0.13477914443814601</v>
      </c>
      <c r="BR1225" s="17">
        <v>0.36152614173356601</v>
      </c>
      <c r="BS1225" s="17"/>
      <c r="BT1225" s="17">
        <v>0.24786075387475601</v>
      </c>
      <c r="BU1225" s="17">
        <v>0.36443655611836601</v>
      </c>
      <c r="BV1225" s="17"/>
      <c r="BW1225" s="17">
        <v>0.22391763794005201</v>
      </c>
      <c r="BX1225" s="17">
        <v>0.42362384593270702</v>
      </c>
      <c r="BY1225" s="17"/>
      <c r="BZ1225" s="17">
        <v>0.22391763794005201</v>
      </c>
      <c r="CA1225" s="17">
        <v>0.42362384593270702</v>
      </c>
    </row>
    <row r="1226" spans="2:79" x14ac:dyDescent="0.25">
      <c r="C1226" s="17"/>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c r="AD1226" s="17"/>
      <c r="AE1226" s="17"/>
      <c r="AF1226" s="17"/>
      <c r="AG1226" s="17"/>
      <c r="AH1226" s="17"/>
      <c r="AI1226" s="17"/>
      <c r="AJ1226" s="17"/>
      <c r="AK1226" s="17"/>
      <c r="AL1226" s="17"/>
      <c r="AM1226" s="17"/>
      <c r="AN1226" s="17"/>
      <c r="AO1226" s="17"/>
      <c r="AP1226" s="17"/>
      <c r="AQ1226" s="17"/>
      <c r="AR1226" s="17"/>
      <c r="AS1226" s="17"/>
      <c r="AT1226" s="17"/>
      <c r="AU1226" s="17"/>
      <c r="AV1226" s="17"/>
      <c r="AW1226" s="17"/>
      <c r="AX1226" s="17"/>
      <c r="AY1226" s="17"/>
      <c r="AZ1226" s="17"/>
      <c r="BA1226" s="17"/>
      <c r="BB1226" s="17"/>
      <c r="BC1226" s="17"/>
      <c r="BD1226" s="17"/>
      <c r="BE1226" s="17"/>
      <c r="BF1226" s="17"/>
      <c r="BG1226" s="17"/>
      <c r="BH1226" s="17"/>
      <c r="BI1226" s="17"/>
      <c r="BJ1226" s="17"/>
      <c r="BK1226" s="17"/>
      <c r="BL1226" s="17"/>
      <c r="BM1226" s="17"/>
      <c r="BN1226" s="17"/>
      <c r="BO1226" s="17"/>
      <c r="BP1226" s="17"/>
      <c r="BQ1226" s="17"/>
      <c r="BR1226" s="17"/>
      <c r="BS1226" s="17"/>
      <c r="BT1226" s="17"/>
      <c r="BU1226" s="17"/>
      <c r="BV1226" s="17"/>
      <c r="BW1226" s="17"/>
      <c r="BX1226" s="17"/>
      <c r="BY1226" s="17"/>
      <c r="BZ1226" s="17"/>
      <c r="CA1226" s="17"/>
    </row>
    <row r="1227" spans="2:79" x14ac:dyDescent="0.25">
      <c r="B1227" s="6" t="s">
        <v>566</v>
      </c>
      <c r="C1227" s="17"/>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c r="AD1227" s="17"/>
      <c r="AE1227" s="17"/>
      <c r="AF1227" s="17"/>
      <c r="AG1227" s="17"/>
      <c r="AH1227" s="17"/>
      <c r="AI1227" s="17"/>
      <c r="AJ1227" s="17"/>
      <c r="AK1227" s="17"/>
      <c r="AL1227" s="17"/>
      <c r="AM1227" s="17"/>
      <c r="AN1227" s="17"/>
      <c r="AO1227" s="17"/>
      <c r="AP1227" s="17"/>
      <c r="AQ1227" s="17"/>
      <c r="AR1227" s="17"/>
      <c r="AS1227" s="17"/>
      <c r="AT1227" s="17"/>
      <c r="AU1227" s="17"/>
      <c r="AV1227" s="17"/>
      <c r="AW1227" s="17"/>
      <c r="AX1227" s="17"/>
      <c r="AY1227" s="17"/>
      <c r="AZ1227" s="17"/>
      <c r="BA1227" s="17"/>
      <c r="BB1227" s="17"/>
      <c r="BC1227" s="17"/>
      <c r="BD1227" s="17"/>
      <c r="BE1227" s="17"/>
      <c r="BF1227" s="17"/>
      <c r="BG1227" s="17"/>
      <c r="BH1227" s="17"/>
      <c r="BI1227" s="17"/>
      <c r="BJ1227" s="17"/>
      <c r="BK1227" s="17"/>
      <c r="BL1227" s="17"/>
      <c r="BM1227" s="17"/>
      <c r="BN1227" s="17"/>
      <c r="BO1227" s="17"/>
      <c r="BP1227" s="17"/>
      <c r="BQ1227" s="17"/>
      <c r="BR1227" s="17"/>
      <c r="BS1227" s="17"/>
      <c r="BT1227" s="17"/>
      <c r="BU1227" s="17"/>
      <c r="BV1227" s="17"/>
      <c r="BW1227" s="17"/>
      <c r="BX1227" s="17"/>
      <c r="BY1227" s="17"/>
      <c r="BZ1227" s="17"/>
      <c r="CA1227" s="17"/>
    </row>
    <row r="1228" spans="2:79" x14ac:dyDescent="0.25">
      <c r="B1228" s="24" t="s">
        <v>77</v>
      </c>
      <c r="C1228" s="17"/>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c r="AD1228" s="17"/>
      <c r="AE1228" s="17"/>
      <c r="AF1228" s="17"/>
      <c r="AG1228" s="17"/>
      <c r="AH1228" s="17"/>
      <c r="AI1228" s="17"/>
      <c r="AJ1228" s="17"/>
      <c r="AK1228" s="17"/>
      <c r="AL1228" s="17"/>
      <c r="AM1228" s="17"/>
      <c r="AN1228" s="17"/>
      <c r="AO1228" s="17"/>
      <c r="AP1228" s="17"/>
      <c r="AQ1228" s="17"/>
      <c r="AR1228" s="17"/>
      <c r="AS1228" s="17"/>
      <c r="AT1228" s="17"/>
      <c r="AU1228" s="17"/>
      <c r="AV1228" s="17"/>
      <c r="AW1228" s="17"/>
      <c r="AX1228" s="17"/>
      <c r="AY1228" s="17"/>
      <c r="AZ1228" s="17"/>
      <c r="BA1228" s="17"/>
      <c r="BB1228" s="17"/>
      <c r="BC1228" s="17"/>
      <c r="BD1228" s="17"/>
      <c r="BE1228" s="17"/>
      <c r="BF1228" s="17"/>
      <c r="BG1228" s="17"/>
      <c r="BH1228" s="17"/>
      <c r="BI1228" s="17"/>
      <c r="BJ1228" s="17"/>
      <c r="BK1228" s="17"/>
      <c r="BL1228" s="17"/>
      <c r="BM1228" s="17"/>
      <c r="BN1228" s="17"/>
      <c r="BO1228" s="17"/>
      <c r="BP1228" s="17"/>
      <c r="BQ1228" s="17"/>
      <c r="BR1228" s="17"/>
      <c r="BS1228" s="17"/>
      <c r="BT1228" s="17"/>
      <c r="BU1228" s="17"/>
      <c r="BV1228" s="17"/>
      <c r="BW1228" s="17"/>
      <c r="BX1228" s="17"/>
      <c r="BY1228" s="17"/>
      <c r="BZ1228" s="17"/>
      <c r="CA1228" s="17"/>
    </row>
    <row r="1229" spans="2:79" x14ac:dyDescent="0.25">
      <c r="B1229" t="s">
        <v>556</v>
      </c>
      <c r="C1229" s="17">
        <v>0.24172846685548399</v>
      </c>
      <c r="D1229" s="17">
        <v>0.24128492708141899</v>
      </c>
      <c r="E1229" s="17">
        <v>0.192424907628545</v>
      </c>
      <c r="F1229" s="17">
        <v>0.242780387027175</v>
      </c>
      <c r="G1229" s="17">
        <v>0.18040399036496099</v>
      </c>
      <c r="H1229" s="17">
        <v>0.28598574612016597</v>
      </c>
      <c r="I1229" s="17">
        <v>0.299136202960748</v>
      </c>
      <c r="J1229" s="17">
        <v>0.25010055360616801</v>
      </c>
      <c r="K1229" s="17">
        <v>0.19323356836181099</v>
      </c>
      <c r="L1229" s="17">
        <v>0.29923991601442201</v>
      </c>
      <c r="M1229" s="17"/>
      <c r="N1229" s="17">
        <v>0.244889885736674</v>
      </c>
      <c r="O1229" s="17">
        <v>0.192204801282812</v>
      </c>
      <c r="P1229" s="17">
        <v>0.245682669664678</v>
      </c>
      <c r="Q1229" s="17">
        <v>0.24095862061106599</v>
      </c>
      <c r="R1229" s="17"/>
      <c r="S1229" s="17">
        <v>0.25008949124672297</v>
      </c>
      <c r="T1229" s="17">
        <v>0.26529496468495001</v>
      </c>
      <c r="U1229" s="17">
        <v>0.27854417206633503</v>
      </c>
      <c r="V1229" s="17">
        <v>0.21386227182391901</v>
      </c>
      <c r="W1229" s="17">
        <v>0.27839460140457301</v>
      </c>
      <c r="X1229" s="17">
        <v>0.21161413404326099</v>
      </c>
      <c r="Y1229" s="17">
        <v>0.29888976228707198</v>
      </c>
      <c r="Z1229" s="17"/>
      <c r="AA1229" s="17">
        <v>0.31927398702367699</v>
      </c>
      <c r="AB1229" s="17">
        <v>0.20162215592341301</v>
      </c>
      <c r="AC1229" s="17"/>
      <c r="AD1229" s="17">
        <v>0.29934750807028698</v>
      </c>
      <c r="AE1229" s="17">
        <v>0.30882574993190298</v>
      </c>
      <c r="AF1229" s="17">
        <v>0.32896711173701898</v>
      </c>
      <c r="AG1229" s="17"/>
      <c r="AH1229" s="17">
        <v>0.35142421857205802</v>
      </c>
      <c r="AI1229" s="17">
        <v>0.23766930754575899</v>
      </c>
      <c r="AJ1229" s="17"/>
      <c r="AK1229" s="17">
        <v>0.29047560084782498</v>
      </c>
      <c r="AL1229" s="17">
        <v>0.209074155108462</v>
      </c>
      <c r="AM1229" s="17"/>
      <c r="AN1229" s="17">
        <v>0.24172998629888701</v>
      </c>
      <c r="AO1229" s="17">
        <v>0.24095862061106599</v>
      </c>
      <c r="AP1229" s="17"/>
      <c r="AQ1229" s="17">
        <v>0.35238894542638599</v>
      </c>
      <c r="AR1229" s="17">
        <v>0.21303529918712399</v>
      </c>
      <c r="AS1229" s="17"/>
      <c r="AT1229" s="17">
        <v>0.154781671506937</v>
      </c>
      <c r="AU1229" s="17">
        <v>0.26441645009496201</v>
      </c>
      <c r="AV1229" s="17">
        <v>0.33800946744586002</v>
      </c>
      <c r="AW1229" s="17">
        <v>0.49827665928221798</v>
      </c>
      <c r="AX1229" s="17"/>
      <c r="AY1229" s="17">
        <v>0.23016341342242699</v>
      </c>
      <c r="AZ1229" s="17">
        <v>0.243110761603892</v>
      </c>
      <c r="BA1229" s="17"/>
      <c r="BB1229" s="17">
        <v>0.36617839719677298</v>
      </c>
      <c r="BC1229" s="17">
        <v>0.21459392856413201</v>
      </c>
      <c r="BD1229" s="17"/>
      <c r="BE1229" s="17">
        <v>0.21783551258382799</v>
      </c>
      <c r="BF1229" s="17">
        <v>0.24354163264620399</v>
      </c>
      <c r="BG1229" s="17"/>
      <c r="BH1229" s="17">
        <v>0.158657179398797</v>
      </c>
      <c r="BI1229" s="17">
        <v>0.248169066016695</v>
      </c>
      <c r="BJ1229" s="17"/>
      <c r="BK1229" s="17">
        <v>0.237763542573912</v>
      </c>
      <c r="BL1229" s="17">
        <v>0.24198223025076701</v>
      </c>
      <c r="BM1229" s="17"/>
      <c r="BN1229" s="17">
        <v>0.37052036776571601</v>
      </c>
      <c r="BO1229" s="17">
        <v>0.239000544551804</v>
      </c>
      <c r="BP1229" s="17"/>
      <c r="BQ1229" s="17">
        <v>0.33790681972315101</v>
      </c>
      <c r="BR1229" s="17">
        <v>0.23926594345742999</v>
      </c>
      <c r="BS1229" s="17"/>
      <c r="BT1229" s="17">
        <v>0.38952542610066299</v>
      </c>
      <c r="BU1229" s="17">
        <v>0.229999587682023</v>
      </c>
      <c r="BV1229" s="17"/>
      <c r="BW1229" s="17">
        <v>0.319503754159148</v>
      </c>
      <c r="BX1229" s="17">
        <v>0.20178902641128699</v>
      </c>
      <c r="BY1229" s="17"/>
      <c r="BZ1229" s="17">
        <v>0.319503754159148</v>
      </c>
      <c r="CA1229" s="17">
        <v>0.20178902641128699</v>
      </c>
    </row>
    <row r="1230" spans="2:79" x14ac:dyDescent="0.25">
      <c r="B1230" t="s">
        <v>557</v>
      </c>
      <c r="C1230" s="17">
        <v>0.22167501207476301</v>
      </c>
      <c r="D1230" s="17">
        <v>0.18082500339290999</v>
      </c>
      <c r="E1230" s="17">
        <v>0.21641124367079101</v>
      </c>
      <c r="F1230" s="17">
        <v>0.23555064076718499</v>
      </c>
      <c r="G1230" s="17">
        <v>0.22327075555056899</v>
      </c>
      <c r="H1230" s="17">
        <v>0.21493408349078499</v>
      </c>
      <c r="I1230" s="17">
        <v>0.23447477201556</v>
      </c>
      <c r="J1230" s="17">
        <v>0.22022549321447399</v>
      </c>
      <c r="K1230" s="17">
        <v>0.281567719280921</v>
      </c>
      <c r="L1230" s="17">
        <v>0.25133873407310597</v>
      </c>
      <c r="M1230" s="17"/>
      <c r="N1230" s="17">
        <v>0.22209647917053399</v>
      </c>
      <c r="O1230" s="17">
        <v>0.20905881277241201</v>
      </c>
      <c r="P1230" s="17">
        <v>0.252625170677306</v>
      </c>
      <c r="Q1230" s="17">
        <v>0.25483863770559001</v>
      </c>
      <c r="R1230" s="17"/>
      <c r="S1230" s="17">
        <v>0.23740155574928601</v>
      </c>
      <c r="T1230" s="17">
        <v>0.25094683583185301</v>
      </c>
      <c r="U1230" s="17">
        <v>0.20454327025593</v>
      </c>
      <c r="V1230" s="17">
        <v>0.21186847829076699</v>
      </c>
      <c r="W1230" s="17">
        <v>0.21503926183041699</v>
      </c>
      <c r="X1230" s="17">
        <v>0.24084913781633299</v>
      </c>
      <c r="Y1230" s="17">
        <v>0.17742203925371799</v>
      </c>
      <c r="Z1230" s="17"/>
      <c r="AA1230" s="17">
        <v>0.238014232807192</v>
      </c>
      <c r="AB1230" s="17">
        <v>0.21322441601632899</v>
      </c>
      <c r="AC1230" s="17"/>
      <c r="AD1230" s="17">
        <v>0.24495271273240701</v>
      </c>
      <c r="AE1230" s="17">
        <v>0.25374155046917102</v>
      </c>
      <c r="AF1230" s="17">
        <v>0.233303977735521</v>
      </c>
      <c r="AG1230" s="17"/>
      <c r="AH1230" s="17">
        <v>0.25691037976601899</v>
      </c>
      <c r="AI1230" s="17">
        <v>0.22037116968745701</v>
      </c>
      <c r="AJ1230" s="17"/>
      <c r="AK1230" s="17">
        <v>0.22937906945894401</v>
      </c>
      <c r="AL1230" s="17">
        <v>0.21651428423423999</v>
      </c>
      <c r="AM1230" s="17"/>
      <c r="AN1230" s="17">
        <v>0.221609557118606</v>
      </c>
      <c r="AO1230" s="17">
        <v>0.25483863770559001</v>
      </c>
      <c r="AP1230" s="17"/>
      <c r="AQ1230" s="17">
        <v>0.224523868895114</v>
      </c>
      <c r="AR1230" s="17">
        <v>0.22093633167625901</v>
      </c>
      <c r="AS1230" s="17"/>
      <c r="AT1230" s="17">
        <v>0.186153901511206</v>
      </c>
      <c r="AU1230" s="17">
        <v>0.22493737350203299</v>
      </c>
      <c r="AV1230" s="17">
        <v>0.28724057541409498</v>
      </c>
      <c r="AW1230" s="17">
        <v>0.20024913594531801</v>
      </c>
      <c r="AX1230" s="17"/>
      <c r="AY1230" s="17">
        <v>0.19599113338111199</v>
      </c>
      <c r="AZ1230" s="17">
        <v>0.22474483711642701</v>
      </c>
      <c r="BA1230" s="17"/>
      <c r="BB1230" s="17">
        <v>0.244085637548175</v>
      </c>
      <c r="BC1230" s="17">
        <v>0.21679343597013001</v>
      </c>
      <c r="BD1230" s="17"/>
      <c r="BE1230" s="17">
        <v>0.238425874842185</v>
      </c>
      <c r="BF1230" s="17">
        <v>0.22040383853173401</v>
      </c>
      <c r="BG1230" s="17"/>
      <c r="BH1230" s="17">
        <v>0.262230104278181</v>
      </c>
      <c r="BI1230" s="17">
        <v>0.21853073562468001</v>
      </c>
      <c r="BJ1230" s="17"/>
      <c r="BK1230" s="17">
        <v>0.24043186567316299</v>
      </c>
      <c r="BL1230" s="17">
        <v>0.22047453445755499</v>
      </c>
      <c r="BM1230" s="17"/>
      <c r="BN1230" s="17">
        <v>0.19861765292532901</v>
      </c>
      <c r="BO1230" s="17">
        <v>0.22216338660641599</v>
      </c>
      <c r="BP1230" s="17"/>
      <c r="BQ1230" s="17">
        <v>0.26041240854936099</v>
      </c>
      <c r="BR1230" s="17">
        <v>0.220683190710037</v>
      </c>
      <c r="BS1230" s="17"/>
      <c r="BT1230" s="17">
        <v>0.266857452385243</v>
      </c>
      <c r="BU1230" s="17">
        <v>0.21808942150598401</v>
      </c>
      <c r="BV1230" s="17"/>
      <c r="BW1230" s="17">
        <v>0.23792527991052601</v>
      </c>
      <c r="BX1230" s="17">
        <v>0.21333011709681701</v>
      </c>
      <c r="BY1230" s="17"/>
      <c r="BZ1230" s="17">
        <v>0.23792527991052601</v>
      </c>
      <c r="CA1230" s="17">
        <v>0.21333011709681701</v>
      </c>
    </row>
    <row r="1231" spans="2:79" x14ac:dyDescent="0.25">
      <c r="B1231" t="s">
        <v>558</v>
      </c>
      <c r="C1231" s="17">
        <v>0.23841938542694599</v>
      </c>
      <c r="D1231" s="17">
        <v>0.25050143619182302</v>
      </c>
      <c r="E1231" s="17">
        <v>0.22796697083276601</v>
      </c>
      <c r="F1231" s="17">
        <v>0.26539065857099298</v>
      </c>
      <c r="G1231" s="17">
        <v>0.27849798075717702</v>
      </c>
      <c r="H1231" s="17">
        <v>0.19535161713346799</v>
      </c>
      <c r="I1231" s="17">
        <v>0.218248759117533</v>
      </c>
      <c r="J1231" s="17">
        <v>0.25224661856170599</v>
      </c>
      <c r="K1231" s="17">
        <v>0.214176329036907</v>
      </c>
      <c r="L1231" s="17">
        <v>0.21839975446356999</v>
      </c>
      <c r="M1231" s="17"/>
      <c r="N1231" s="17">
        <v>0.236279764732478</v>
      </c>
      <c r="O1231" s="17">
        <v>0.27441741291412097</v>
      </c>
      <c r="P1231" s="17">
        <v>0.22003916016524699</v>
      </c>
      <c r="Q1231" s="17">
        <v>0.24076135292022699</v>
      </c>
      <c r="R1231" s="17"/>
      <c r="S1231" s="17">
        <v>0.25251254478894702</v>
      </c>
      <c r="T1231" s="17">
        <v>0.19359929211322399</v>
      </c>
      <c r="U1231" s="17">
        <v>0.25291982419866399</v>
      </c>
      <c r="V1231" s="17">
        <v>0.25045591411421297</v>
      </c>
      <c r="W1231" s="17">
        <v>0.20976086828657101</v>
      </c>
      <c r="X1231" s="17">
        <v>0.24036056333727099</v>
      </c>
      <c r="Y1231" s="17">
        <v>0.25558249057584198</v>
      </c>
      <c r="Z1231" s="17"/>
      <c r="AA1231" s="17">
        <v>0.25284231665042101</v>
      </c>
      <c r="AB1231" s="17">
        <v>0.23095988856696101</v>
      </c>
      <c r="AC1231" s="17"/>
      <c r="AD1231" s="17">
        <v>0.232607797728099</v>
      </c>
      <c r="AE1231" s="17">
        <v>0.25382697003073701</v>
      </c>
      <c r="AF1231" s="17">
        <v>0.258376311813378</v>
      </c>
      <c r="AG1231" s="17"/>
      <c r="AH1231" s="17">
        <v>0.16885709370527899</v>
      </c>
      <c r="AI1231" s="17">
        <v>0.240993454336901</v>
      </c>
      <c r="AJ1231" s="17"/>
      <c r="AK1231" s="17">
        <v>0.22360332638608299</v>
      </c>
      <c r="AL1231" s="17">
        <v>0.24834423989856799</v>
      </c>
      <c r="AM1231" s="17"/>
      <c r="AN1231" s="17">
        <v>0.23841476309218401</v>
      </c>
      <c r="AO1231" s="17">
        <v>0.24076135292022699</v>
      </c>
      <c r="AP1231" s="17"/>
      <c r="AQ1231" s="17">
        <v>0.17405498417342699</v>
      </c>
      <c r="AR1231" s="17">
        <v>0.25510843811216</v>
      </c>
      <c r="AS1231" s="17"/>
      <c r="AT1231" s="17">
        <v>0.24922567103698601</v>
      </c>
      <c r="AU1231" s="17">
        <v>0.240581932393274</v>
      </c>
      <c r="AV1231" s="17">
        <v>0.224837284606206</v>
      </c>
      <c r="AW1231" s="17">
        <v>0.135337001681958</v>
      </c>
      <c r="AX1231" s="17"/>
      <c r="AY1231" s="17">
        <v>0.23663749682668</v>
      </c>
      <c r="AZ1231" s="17">
        <v>0.238632362847989</v>
      </c>
      <c r="BA1231" s="17"/>
      <c r="BB1231" s="17">
        <v>0.18861197861205301</v>
      </c>
      <c r="BC1231" s="17">
        <v>0.24927832125626301</v>
      </c>
      <c r="BD1231" s="17"/>
      <c r="BE1231" s="17">
        <v>0.23704116980682399</v>
      </c>
      <c r="BF1231" s="17">
        <v>0.23852397414319401</v>
      </c>
      <c r="BG1231" s="17"/>
      <c r="BH1231" s="17">
        <v>0.28583726793116698</v>
      </c>
      <c r="BI1231" s="17">
        <v>0.234743030050339</v>
      </c>
      <c r="BJ1231" s="17"/>
      <c r="BK1231" s="17">
        <v>0.213303703035744</v>
      </c>
      <c r="BL1231" s="17">
        <v>0.24002684130398699</v>
      </c>
      <c r="BM1231" s="17"/>
      <c r="BN1231" s="17">
        <v>0.13125710903016299</v>
      </c>
      <c r="BO1231" s="17">
        <v>0.24068917383623101</v>
      </c>
      <c r="BP1231" s="17"/>
      <c r="BQ1231" s="17">
        <v>0.20902183225186499</v>
      </c>
      <c r="BR1231" s="17">
        <v>0.239172072080239</v>
      </c>
      <c r="BS1231" s="17"/>
      <c r="BT1231" s="17">
        <v>0.15914066278691399</v>
      </c>
      <c r="BU1231" s="17">
        <v>0.24471079063325199</v>
      </c>
      <c r="BV1231" s="17"/>
      <c r="BW1231" s="17">
        <v>0.25291807254410698</v>
      </c>
      <c r="BX1231" s="17">
        <v>0.23097396837083101</v>
      </c>
      <c r="BY1231" s="17"/>
      <c r="BZ1231" s="17">
        <v>0.25291807254410698</v>
      </c>
      <c r="CA1231" s="17">
        <v>0.23097396837083101</v>
      </c>
    </row>
    <row r="1232" spans="2:79" x14ac:dyDescent="0.25">
      <c r="B1232" t="s">
        <v>559</v>
      </c>
      <c r="C1232" s="17">
        <v>0.12789786379499199</v>
      </c>
      <c r="D1232" s="17">
        <v>0.12732975602711399</v>
      </c>
      <c r="E1232" s="17">
        <v>0.16454018905752599</v>
      </c>
      <c r="F1232" s="17">
        <v>0.12537950873058201</v>
      </c>
      <c r="G1232" s="17">
        <v>0.114751119811831</v>
      </c>
      <c r="H1232" s="17">
        <v>0.13420767902761899</v>
      </c>
      <c r="I1232" s="17">
        <v>0.11966681320422599</v>
      </c>
      <c r="J1232" s="17">
        <v>9.0513542004376904E-2</v>
      </c>
      <c r="K1232" s="17">
        <v>0.140094378502676</v>
      </c>
      <c r="L1232" s="17">
        <v>0.118274709813428</v>
      </c>
      <c r="M1232" s="17"/>
      <c r="N1232" s="17">
        <v>0.126607822883262</v>
      </c>
      <c r="O1232" s="17">
        <v>0.14390491071827999</v>
      </c>
      <c r="P1232" s="17">
        <v>0.146930831751694</v>
      </c>
      <c r="Q1232" s="17">
        <v>0.15444753246614901</v>
      </c>
      <c r="R1232" s="17"/>
      <c r="S1232" s="17">
        <v>0.11563388103856</v>
      </c>
      <c r="T1232" s="17">
        <v>0.143315890523905</v>
      </c>
      <c r="U1232" s="17">
        <v>0.100614447093107</v>
      </c>
      <c r="V1232" s="17">
        <v>0.136225378988866</v>
      </c>
      <c r="W1232" s="17">
        <v>0.10000640320748</v>
      </c>
      <c r="X1232" s="17">
        <v>0.16008628499204799</v>
      </c>
      <c r="Y1232" s="17">
        <v>0.11348320155569799</v>
      </c>
      <c r="Z1232" s="17"/>
      <c r="AA1232" s="17">
        <v>0.10407971324279799</v>
      </c>
      <c r="AB1232" s="17">
        <v>0.14021653997127301</v>
      </c>
      <c r="AC1232" s="17"/>
      <c r="AD1232" s="17">
        <v>0.12689434305393599</v>
      </c>
      <c r="AE1232" s="17">
        <v>0.10443036727352301</v>
      </c>
      <c r="AF1232" s="17">
        <v>8.8150896794072897E-2</v>
      </c>
      <c r="AG1232" s="17"/>
      <c r="AH1232" s="17">
        <v>0.14445910337942</v>
      </c>
      <c r="AI1232" s="17">
        <v>0.12728503505014399</v>
      </c>
      <c r="AJ1232" s="17"/>
      <c r="AK1232" s="17">
        <v>0.10176283023997899</v>
      </c>
      <c r="AL1232" s="17">
        <v>0.14540497576917299</v>
      </c>
      <c r="AM1232" s="17"/>
      <c r="AN1232" s="17">
        <v>0.12784546278738801</v>
      </c>
      <c r="AO1232" s="17">
        <v>0.15444753246614901</v>
      </c>
      <c r="AP1232" s="17"/>
      <c r="AQ1232" s="17">
        <v>9.8903330264511105E-2</v>
      </c>
      <c r="AR1232" s="17">
        <v>0.13541585958535901</v>
      </c>
      <c r="AS1232" s="17"/>
      <c r="AT1232" s="17">
        <v>0.14036925831262001</v>
      </c>
      <c r="AU1232" s="17">
        <v>0.135138586161799</v>
      </c>
      <c r="AV1232" s="17">
        <v>9.2770793549721703E-2</v>
      </c>
      <c r="AW1232" s="17">
        <v>7.4028416888283599E-2</v>
      </c>
      <c r="AX1232" s="17"/>
      <c r="AY1232" s="17">
        <v>0.142173331383952</v>
      </c>
      <c r="AZ1232" s="17">
        <v>0.12619161107480401</v>
      </c>
      <c r="BA1232" s="17"/>
      <c r="BB1232" s="17">
        <v>7.7106589949992102E-2</v>
      </c>
      <c r="BC1232" s="17">
        <v>0.138969775381031</v>
      </c>
      <c r="BD1232" s="17"/>
      <c r="BE1232" s="17">
        <v>0.151578290807209</v>
      </c>
      <c r="BF1232" s="17">
        <v>0.12610082607081599</v>
      </c>
      <c r="BG1232" s="17"/>
      <c r="BH1232" s="17">
        <v>0.117198011137542</v>
      </c>
      <c r="BI1232" s="17">
        <v>0.12872743396490899</v>
      </c>
      <c r="BJ1232" s="17"/>
      <c r="BK1232" s="17">
        <v>0.16735761834078999</v>
      </c>
      <c r="BL1232" s="17">
        <v>0.12537235748529901</v>
      </c>
      <c r="BM1232" s="17"/>
      <c r="BN1232" s="17">
        <v>0.13757464833349201</v>
      </c>
      <c r="BO1232" s="17">
        <v>0.12769290124545399</v>
      </c>
      <c r="BP1232" s="17"/>
      <c r="BQ1232" s="17">
        <v>0.14123381058543399</v>
      </c>
      <c r="BR1232" s="17">
        <v>0.127556413977778</v>
      </c>
      <c r="BS1232" s="17"/>
      <c r="BT1232" s="17">
        <v>6.7326494711183807E-2</v>
      </c>
      <c r="BU1232" s="17">
        <v>0.13270468981484701</v>
      </c>
      <c r="BV1232" s="17"/>
      <c r="BW1232" s="17">
        <v>0.103868673298533</v>
      </c>
      <c r="BX1232" s="17">
        <v>0.14023741863338901</v>
      </c>
      <c r="BY1232" s="17"/>
      <c r="BZ1232" s="17">
        <v>0.103868673298533</v>
      </c>
      <c r="CA1232" s="17">
        <v>0.14023741863338901</v>
      </c>
    </row>
    <row r="1233" spans="2:79" x14ac:dyDescent="0.25">
      <c r="B1233" t="s">
        <v>560</v>
      </c>
      <c r="C1233" s="17">
        <v>0.170279271847814</v>
      </c>
      <c r="D1233" s="17">
        <v>0.200058877306734</v>
      </c>
      <c r="E1233" s="17">
        <v>0.19865668881037099</v>
      </c>
      <c r="F1233" s="17">
        <v>0.130898804904065</v>
      </c>
      <c r="G1233" s="17">
        <v>0.20307615351546299</v>
      </c>
      <c r="H1233" s="17">
        <v>0.169520874227961</v>
      </c>
      <c r="I1233" s="17">
        <v>0.128473452701933</v>
      </c>
      <c r="J1233" s="17">
        <v>0.18691379261327501</v>
      </c>
      <c r="K1233" s="17">
        <v>0.170928004817685</v>
      </c>
      <c r="L1233" s="17">
        <v>0.112746885635474</v>
      </c>
      <c r="M1233" s="17"/>
      <c r="N1233" s="17">
        <v>0.17012604747705201</v>
      </c>
      <c r="O1233" s="17">
        <v>0.180414062312374</v>
      </c>
      <c r="P1233" s="17">
        <v>0.13472216774107601</v>
      </c>
      <c r="Q1233" s="17">
        <v>0.10899385629696901</v>
      </c>
      <c r="R1233" s="17"/>
      <c r="S1233" s="17">
        <v>0.14436252717648401</v>
      </c>
      <c r="T1233" s="17">
        <v>0.14684301684606799</v>
      </c>
      <c r="U1233" s="17">
        <v>0.163378286385963</v>
      </c>
      <c r="V1233" s="17">
        <v>0.187587956782234</v>
      </c>
      <c r="W1233" s="17">
        <v>0.19679886527095899</v>
      </c>
      <c r="X1233" s="17">
        <v>0.14708987981108801</v>
      </c>
      <c r="Y1233" s="17">
        <v>0.15462250632767</v>
      </c>
      <c r="Z1233" s="17"/>
      <c r="AA1233" s="17">
        <v>8.5789750275911E-2</v>
      </c>
      <c r="AB1233" s="17">
        <v>0.21397699952202401</v>
      </c>
      <c r="AC1233" s="17"/>
      <c r="AD1233" s="17">
        <v>9.6197638415270806E-2</v>
      </c>
      <c r="AE1233" s="17">
        <v>7.9175362294665597E-2</v>
      </c>
      <c r="AF1233" s="17">
        <v>9.1201701920008801E-2</v>
      </c>
      <c r="AG1233" s="17"/>
      <c r="AH1233" s="17">
        <v>7.83492045772234E-2</v>
      </c>
      <c r="AI1233" s="17">
        <v>0.173681033379739</v>
      </c>
      <c r="AJ1233" s="17"/>
      <c r="AK1233" s="17">
        <v>0.15477917306716901</v>
      </c>
      <c r="AL1233" s="17">
        <v>0.18066234498955699</v>
      </c>
      <c r="AM1233" s="17"/>
      <c r="AN1233" s="17">
        <v>0.170400230702935</v>
      </c>
      <c r="AO1233" s="17">
        <v>0.10899385629696901</v>
      </c>
      <c r="AP1233" s="17"/>
      <c r="AQ1233" s="17">
        <v>0.15012887124056201</v>
      </c>
      <c r="AR1233" s="17">
        <v>0.17550407143909799</v>
      </c>
      <c r="AS1233" s="17"/>
      <c r="AT1233" s="17">
        <v>0.26946949763224998</v>
      </c>
      <c r="AU1233" s="17">
        <v>0.13492565784793101</v>
      </c>
      <c r="AV1233" s="17">
        <v>5.7141878984117302E-2</v>
      </c>
      <c r="AW1233" s="17">
        <v>9.2108786202222695E-2</v>
      </c>
      <c r="AX1233" s="17"/>
      <c r="AY1233" s="17">
        <v>0.19503462498582899</v>
      </c>
      <c r="AZ1233" s="17">
        <v>0.16732042735688901</v>
      </c>
      <c r="BA1233" s="17"/>
      <c r="BB1233" s="17">
        <v>0.124017396693008</v>
      </c>
      <c r="BC1233" s="17">
        <v>0.180364538828443</v>
      </c>
      <c r="BD1233" s="17"/>
      <c r="BE1233" s="17">
        <v>0.15511915195995499</v>
      </c>
      <c r="BF1233" s="17">
        <v>0.171429728608052</v>
      </c>
      <c r="BG1233" s="17"/>
      <c r="BH1233" s="17">
        <v>0.17607743725431299</v>
      </c>
      <c r="BI1233" s="17">
        <v>0.169829734343377</v>
      </c>
      <c r="BJ1233" s="17"/>
      <c r="BK1233" s="17">
        <v>0.14114327037639099</v>
      </c>
      <c r="BL1233" s="17">
        <v>0.17214403650239199</v>
      </c>
      <c r="BM1233" s="17"/>
      <c r="BN1233" s="17">
        <v>0.16203022194530101</v>
      </c>
      <c r="BO1233" s="17">
        <v>0.17045399376009401</v>
      </c>
      <c r="BP1233" s="17"/>
      <c r="BQ1233" s="17">
        <v>5.1425128890189797E-2</v>
      </c>
      <c r="BR1233" s="17">
        <v>0.173322379774517</v>
      </c>
      <c r="BS1233" s="17"/>
      <c r="BT1233" s="17">
        <v>0.11714996401599601</v>
      </c>
      <c r="BU1233" s="17">
        <v>0.17449551036389399</v>
      </c>
      <c r="BV1233" s="17"/>
      <c r="BW1233" s="17">
        <v>8.5784220087685006E-2</v>
      </c>
      <c r="BX1233" s="17">
        <v>0.21366946948767601</v>
      </c>
      <c r="BY1233" s="17"/>
      <c r="BZ1233" s="17">
        <v>8.5784220087685006E-2</v>
      </c>
      <c r="CA1233" s="17">
        <v>0.21366946948767601</v>
      </c>
    </row>
    <row r="1234" spans="2:79" x14ac:dyDescent="0.25">
      <c r="C1234" s="17"/>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c r="AD1234" s="17"/>
      <c r="AE1234" s="17"/>
      <c r="AF1234" s="17"/>
      <c r="AG1234" s="17"/>
      <c r="AH1234" s="17"/>
      <c r="AI1234" s="17"/>
      <c r="AJ1234" s="17"/>
      <c r="AK1234" s="17"/>
      <c r="AL1234" s="17"/>
      <c r="AM1234" s="17"/>
      <c r="AN1234" s="17"/>
      <c r="AO1234" s="17"/>
      <c r="AP1234" s="17"/>
      <c r="AQ1234" s="17"/>
      <c r="AR1234" s="17"/>
      <c r="AS1234" s="17"/>
      <c r="AT1234" s="17"/>
      <c r="AU1234" s="17"/>
      <c r="AV1234" s="17"/>
      <c r="AW1234" s="17"/>
      <c r="AX1234" s="17"/>
      <c r="AY1234" s="17"/>
      <c r="AZ1234" s="17"/>
      <c r="BA1234" s="17"/>
      <c r="BB1234" s="17"/>
      <c r="BC1234" s="17"/>
      <c r="BD1234" s="17"/>
      <c r="BE1234" s="17"/>
      <c r="BF1234" s="17"/>
      <c r="BG1234" s="17"/>
      <c r="BH1234" s="17"/>
      <c r="BI1234" s="17"/>
      <c r="BJ1234" s="17"/>
      <c r="BK1234" s="17"/>
      <c r="BL1234" s="17"/>
      <c r="BM1234" s="17"/>
      <c r="BN1234" s="17"/>
      <c r="BO1234" s="17"/>
      <c r="BP1234" s="17"/>
      <c r="BQ1234" s="17"/>
      <c r="BR1234" s="17"/>
      <c r="BS1234" s="17"/>
      <c r="BT1234" s="17"/>
      <c r="BU1234" s="17"/>
      <c r="BV1234" s="17"/>
      <c r="BW1234" s="17"/>
      <c r="BX1234" s="17"/>
      <c r="BY1234" s="17"/>
      <c r="BZ1234" s="17"/>
      <c r="CA1234" s="17"/>
    </row>
    <row r="1235" spans="2:79" x14ac:dyDescent="0.25">
      <c r="B1235" s="6" t="s">
        <v>567</v>
      </c>
      <c r="C1235" s="17"/>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c r="AD1235" s="17"/>
      <c r="AE1235" s="17"/>
      <c r="AF1235" s="17"/>
      <c r="AG1235" s="17"/>
      <c r="AH1235" s="17"/>
      <c r="AI1235" s="17"/>
      <c r="AJ1235" s="17"/>
      <c r="AK1235" s="17"/>
      <c r="AL1235" s="17"/>
      <c r="AM1235" s="17"/>
      <c r="AN1235" s="17"/>
      <c r="AO1235" s="17"/>
      <c r="AP1235" s="17"/>
      <c r="AQ1235" s="17"/>
      <c r="AR1235" s="17"/>
      <c r="AS1235" s="17"/>
      <c r="AT1235" s="17"/>
      <c r="AU1235" s="17"/>
      <c r="AV1235" s="17"/>
      <c r="AW1235" s="17"/>
      <c r="AX1235" s="17"/>
      <c r="AY1235" s="17"/>
      <c r="AZ1235" s="17"/>
      <c r="BA1235" s="17"/>
      <c r="BB1235" s="17"/>
      <c r="BC1235" s="17"/>
      <c r="BD1235" s="17"/>
      <c r="BE1235" s="17"/>
      <c r="BF1235" s="17"/>
      <c r="BG1235" s="17"/>
      <c r="BH1235" s="17"/>
      <c r="BI1235" s="17"/>
      <c r="BJ1235" s="17"/>
      <c r="BK1235" s="17"/>
      <c r="BL1235" s="17"/>
      <c r="BM1235" s="17"/>
      <c r="BN1235" s="17"/>
      <c r="BO1235" s="17"/>
      <c r="BP1235" s="17"/>
      <c r="BQ1235" s="17"/>
      <c r="BR1235" s="17"/>
      <c r="BS1235" s="17"/>
      <c r="BT1235" s="17"/>
      <c r="BU1235" s="17"/>
      <c r="BV1235" s="17"/>
      <c r="BW1235" s="17"/>
      <c r="BX1235" s="17"/>
      <c r="BY1235" s="17"/>
      <c r="BZ1235" s="17"/>
      <c r="CA1235" s="17"/>
    </row>
    <row r="1236" spans="2:79" x14ac:dyDescent="0.25">
      <c r="B1236" s="24" t="s">
        <v>77</v>
      </c>
      <c r="C1236" s="17"/>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c r="AD1236" s="17"/>
      <c r="AE1236" s="17"/>
      <c r="AF1236" s="17"/>
      <c r="AG1236" s="17"/>
      <c r="AH1236" s="17"/>
      <c r="AI1236" s="17"/>
      <c r="AJ1236" s="17"/>
      <c r="AK1236" s="17"/>
      <c r="AL1236" s="17"/>
      <c r="AM1236" s="17"/>
      <c r="AN1236" s="17"/>
      <c r="AO1236" s="17"/>
      <c r="AP1236" s="17"/>
      <c r="AQ1236" s="17"/>
      <c r="AR1236" s="17"/>
      <c r="AS1236" s="17"/>
      <c r="AT1236" s="17"/>
      <c r="AU1236" s="17"/>
      <c r="AV1236" s="17"/>
      <c r="AW1236" s="17"/>
      <c r="AX1236" s="17"/>
      <c r="AY1236" s="17"/>
      <c r="AZ1236" s="17"/>
      <c r="BA1236" s="17"/>
      <c r="BB1236" s="17"/>
      <c r="BC1236" s="17"/>
      <c r="BD1236" s="17"/>
      <c r="BE1236" s="17"/>
      <c r="BF1236" s="17"/>
      <c r="BG1236" s="17"/>
      <c r="BH1236" s="17"/>
      <c r="BI1236" s="17"/>
      <c r="BJ1236" s="17"/>
      <c r="BK1236" s="17"/>
      <c r="BL1236" s="17"/>
      <c r="BM1236" s="17"/>
      <c r="BN1236" s="17"/>
      <c r="BO1236" s="17"/>
      <c r="BP1236" s="17"/>
      <c r="BQ1236" s="17"/>
      <c r="BR1236" s="17"/>
      <c r="BS1236" s="17"/>
      <c r="BT1236" s="17"/>
      <c r="BU1236" s="17"/>
      <c r="BV1236" s="17"/>
      <c r="BW1236" s="17"/>
      <c r="BX1236" s="17"/>
      <c r="BY1236" s="17"/>
      <c r="BZ1236" s="17"/>
      <c r="CA1236" s="17"/>
    </row>
    <row r="1237" spans="2:79" x14ac:dyDescent="0.25">
      <c r="B1237" t="s">
        <v>556</v>
      </c>
      <c r="C1237" s="17">
        <v>0.57331471685330804</v>
      </c>
      <c r="D1237" s="17">
        <v>0.46698725187316498</v>
      </c>
      <c r="E1237" s="17">
        <v>0.58437878089057804</v>
      </c>
      <c r="F1237" s="17">
        <v>0.64447277909716505</v>
      </c>
      <c r="G1237" s="17">
        <v>0.49385464869677698</v>
      </c>
      <c r="H1237" s="17">
        <v>0.570958226646332</v>
      </c>
      <c r="I1237" s="17">
        <v>0.64367580185103701</v>
      </c>
      <c r="J1237" s="17">
        <v>0.65118278713453503</v>
      </c>
      <c r="K1237" s="17">
        <v>0.58332493393284701</v>
      </c>
      <c r="L1237" s="17">
        <v>0.54866174930740397</v>
      </c>
      <c r="M1237" s="17"/>
      <c r="N1237" s="17">
        <v>0.57504099007506004</v>
      </c>
      <c r="O1237" s="17">
        <v>0.563008568603794</v>
      </c>
      <c r="P1237" s="17">
        <v>0.48876774787233801</v>
      </c>
      <c r="Q1237" s="17">
        <v>0.49038624396032698</v>
      </c>
      <c r="R1237" s="17"/>
      <c r="S1237" s="17">
        <v>0.59949445819634495</v>
      </c>
      <c r="T1237" s="17">
        <v>0.51200204642497504</v>
      </c>
      <c r="U1237" s="17">
        <v>0.60013801503749797</v>
      </c>
      <c r="V1237" s="17">
        <v>0.54209676900828796</v>
      </c>
      <c r="W1237" s="17">
        <v>0.583368116384126</v>
      </c>
      <c r="X1237" s="17">
        <v>0.60203086761539704</v>
      </c>
      <c r="Y1237" s="17">
        <v>0.59953430850960598</v>
      </c>
      <c r="Z1237" s="17"/>
      <c r="AA1237" s="17">
        <v>0.59422100803403899</v>
      </c>
      <c r="AB1237" s="17">
        <v>0.56250204562855899</v>
      </c>
      <c r="AC1237" s="17"/>
      <c r="AD1237" s="17">
        <v>0.55109410205849396</v>
      </c>
      <c r="AE1237" s="17">
        <v>0.60516114809029498</v>
      </c>
      <c r="AF1237" s="17">
        <v>0.60598020504559003</v>
      </c>
      <c r="AG1237" s="17"/>
      <c r="AH1237" s="17">
        <v>0.53868750246143404</v>
      </c>
      <c r="AI1237" s="17">
        <v>0.57459605525948199</v>
      </c>
      <c r="AJ1237" s="17"/>
      <c r="AK1237" s="17">
        <v>0.58464955016619602</v>
      </c>
      <c r="AL1237" s="17">
        <v>0.565721835994759</v>
      </c>
      <c r="AM1237" s="17"/>
      <c r="AN1237" s="17">
        <v>0.573478392550828</v>
      </c>
      <c r="AO1237" s="17">
        <v>0.49038624396032698</v>
      </c>
      <c r="AP1237" s="17"/>
      <c r="AQ1237" s="17">
        <v>0.63002103537146603</v>
      </c>
      <c r="AR1237" s="17">
        <v>0.55861132928342305</v>
      </c>
      <c r="AS1237" s="17"/>
      <c r="AT1237" s="17">
        <v>0.51006908322547095</v>
      </c>
      <c r="AU1237" s="17">
        <v>0.619497565367227</v>
      </c>
      <c r="AV1237" s="17">
        <v>0.59970873723627904</v>
      </c>
      <c r="AW1237" s="17">
        <v>0.59555212674326397</v>
      </c>
      <c r="AX1237" s="17"/>
      <c r="AY1237" s="17">
        <v>0.53979060336951601</v>
      </c>
      <c r="AZ1237" s="17">
        <v>0.57732163357720401</v>
      </c>
      <c r="BA1237" s="17"/>
      <c r="BB1237" s="17">
        <v>0.59461592772996397</v>
      </c>
      <c r="BC1237" s="17">
        <v>0.56866636022865402</v>
      </c>
      <c r="BD1237" s="17"/>
      <c r="BE1237" s="17">
        <v>0.644452507272954</v>
      </c>
      <c r="BF1237" s="17">
        <v>0.56791627986850501</v>
      </c>
      <c r="BG1237" s="17"/>
      <c r="BH1237" s="17">
        <v>0.62201471161681099</v>
      </c>
      <c r="BI1237" s="17">
        <v>0.56953895804388399</v>
      </c>
      <c r="BJ1237" s="17"/>
      <c r="BK1237" s="17">
        <v>0.54499644599966102</v>
      </c>
      <c r="BL1237" s="17">
        <v>0.57512714504866003</v>
      </c>
      <c r="BM1237" s="17"/>
      <c r="BN1237" s="17">
        <v>0.60417266782323698</v>
      </c>
      <c r="BO1237" s="17">
        <v>0.57266111913402795</v>
      </c>
      <c r="BP1237" s="17"/>
      <c r="BQ1237" s="17">
        <v>0.50603418731416305</v>
      </c>
      <c r="BR1237" s="17">
        <v>0.57503734853999899</v>
      </c>
      <c r="BS1237" s="17"/>
      <c r="BT1237" s="17">
        <v>0.57563014030922699</v>
      </c>
      <c r="BU1237" s="17">
        <v>0.57313096935208396</v>
      </c>
      <c r="BV1237" s="17"/>
      <c r="BW1237" s="17">
        <v>0.59479925960203195</v>
      </c>
      <c r="BX1237" s="17">
        <v>0.56228189852075405</v>
      </c>
      <c r="BY1237" s="17"/>
      <c r="BZ1237" s="17">
        <v>0.59479925960203195</v>
      </c>
      <c r="CA1237" s="17">
        <v>0.56228189852075405</v>
      </c>
    </row>
    <row r="1238" spans="2:79" x14ac:dyDescent="0.25">
      <c r="B1238" t="s">
        <v>557</v>
      </c>
      <c r="C1238" s="17">
        <v>0.22427534102889601</v>
      </c>
      <c r="D1238" s="17">
        <v>0.23956691714704301</v>
      </c>
      <c r="E1238" s="17">
        <v>0.248066379261208</v>
      </c>
      <c r="F1238" s="17">
        <v>0.18486650636042801</v>
      </c>
      <c r="G1238" s="17">
        <v>0.26933109765730201</v>
      </c>
      <c r="H1238" s="17">
        <v>0.233660375883084</v>
      </c>
      <c r="I1238" s="17">
        <v>0.17291160952465301</v>
      </c>
      <c r="J1238" s="17">
        <v>0.135915397110902</v>
      </c>
      <c r="K1238" s="17">
        <v>0.26990942196457901</v>
      </c>
      <c r="L1238" s="17">
        <v>0.327254061230486</v>
      </c>
      <c r="M1238" s="17"/>
      <c r="N1238" s="17">
        <v>0.22301938089310799</v>
      </c>
      <c r="O1238" s="17">
        <v>0.235638100510207</v>
      </c>
      <c r="P1238" s="17">
        <v>0.26512627578305198</v>
      </c>
      <c r="Q1238" s="17">
        <v>0.26871556003619601</v>
      </c>
      <c r="R1238" s="17"/>
      <c r="S1238" s="17">
        <v>0.21786551393994699</v>
      </c>
      <c r="T1238" s="17">
        <v>0.249132477647002</v>
      </c>
      <c r="U1238" s="17">
        <v>0.26753575005738001</v>
      </c>
      <c r="V1238" s="17">
        <v>0.235769196822011</v>
      </c>
      <c r="W1238" s="17">
        <v>0.23917671868054399</v>
      </c>
      <c r="X1238" s="17">
        <v>0.22693034157601899</v>
      </c>
      <c r="Y1238" s="17">
        <v>0.200983885145705</v>
      </c>
      <c r="Z1238" s="17"/>
      <c r="AA1238" s="17">
        <v>0.21031401533698901</v>
      </c>
      <c r="AB1238" s="17">
        <v>0.23149609688957001</v>
      </c>
      <c r="AC1238" s="17"/>
      <c r="AD1238" s="17">
        <v>0.23745854298708599</v>
      </c>
      <c r="AE1238" s="17">
        <v>0.21628990633383299</v>
      </c>
      <c r="AF1238" s="17">
        <v>0.20811781933766099</v>
      </c>
      <c r="AG1238" s="17"/>
      <c r="AH1238" s="17">
        <v>0.193623018943203</v>
      </c>
      <c r="AI1238" s="17">
        <v>0.22540959332774799</v>
      </c>
      <c r="AJ1238" s="17"/>
      <c r="AK1238" s="17">
        <v>0.21176314028333901</v>
      </c>
      <c r="AL1238" s="17">
        <v>0.23265690667849701</v>
      </c>
      <c r="AM1238" s="17"/>
      <c r="AN1238" s="17">
        <v>0.22418762949158899</v>
      </c>
      <c r="AO1238" s="17">
        <v>0.26871556003619601</v>
      </c>
      <c r="AP1238" s="17"/>
      <c r="AQ1238" s="17">
        <v>0.19007657994607899</v>
      </c>
      <c r="AR1238" s="17">
        <v>0.233142741554104</v>
      </c>
      <c r="AS1238" s="17"/>
      <c r="AT1238" s="17">
        <v>0.244112314491749</v>
      </c>
      <c r="AU1238" s="17">
        <v>0.21780854284339701</v>
      </c>
      <c r="AV1238" s="17">
        <v>0.20224817217312299</v>
      </c>
      <c r="AW1238" s="17">
        <v>0.18001649526126801</v>
      </c>
      <c r="AX1238" s="17"/>
      <c r="AY1238" s="17">
        <v>0.27876242113819399</v>
      </c>
      <c r="AZ1238" s="17">
        <v>0.21776285882316099</v>
      </c>
      <c r="BA1238" s="17"/>
      <c r="BB1238" s="17">
        <v>0.200345667650631</v>
      </c>
      <c r="BC1238" s="17">
        <v>0.22949390498570801</v>
      </c>
      <c r="BD1238" s="17"/>
      <c r="BE1238" s="17">
        <v>0.17874156568862901</v>
      </c>
      <c r="BF1238" s="17">
        <v>0.22773076486768201</v>
      </c>
      <c r="BG1238" s="17"/>
      <c r="BH1238" s="17">
        <v>0.16281368253998299</v>
      </c>
      <c r="BI1238" s="17">
        <v>0.22904052426163099</v>
      </c>
      <c r="BJ1238" s="17"/>
      <c r="BK1238" s="17">
        <v>0.197737736943217</v>
      </c>
      <c r="BL1238" s="17">
        <v>0.22597380284990701</v>
      </c>
      <c r="BM1238" s="17"/>
      <c r="BN1238" s="17">
        <v>0.247495481790939</v>
      </c>
      <c r="BO1238" s="17">
        <v>0.22378351864385701</v>
      </c>
      <c r="BP1238" s="17"/>
      <c r="BQ1238" s="17">
        <v>0.29522861033144698</v>
      </c>
      <c r="BR1238" s="17">
        <v>0.22245867355002599</v>
      </c>
      <c r="BS1238" s="17"/>
      <c r="BT1238" s="17">
        <v>0.226461908127923</v>
      </c>
      <c r="BU1238" s="17">
        <v>0.22410181931748699</v>
      </c>
      <c r="BV1238" s="17"/>
      <c r="BW1238" s="17">
        <v>0.21002931169967001</v>
      </c>
      <c r="BX1238" s="17">
        <v>0.23159101236469401</v>
      </c>
      <c r="BY1238" s="17"/>
      <c r="BZ1238" s="17">
        <v>0.21002931169967001</v>
      </c>
      <c r="CA1238" s="17">
        <v>0.23159101236469401</v>
      </c>
    </row>
    <row r="1239" spans="2:79" x14ac:dyDescent="0.25">
      <c r="B1239" t="s">
        <v>558</v>
      </c>
      <c r="C1239" s="17">
        <v>0.114038649401027</v>
      </c>
      <c r="D1239" s="17">
        <v>0.158232451710734</v>
      </c>
      <c r="E1239" s="17">
        <v>8.5707717931731903E-2</v>
      </c>
      <c r="F1239" s="17">
        <v>9.6311881848675104E-2</v>
      </c>
      <c r="G1239" s="17">
        <v>0.145856033099969</v>
      </c>
      <c r="H1239" s="17">
        <v>0.106155574618504</v>
      </c>
      <c r="I1239" s="17">
        <v>0.105778925960576</v>
      </c>
      <c r="J1239" s="17">
        <v>0.11059196491019101</v>
      </c>
      <c r="K1239" s="17">
        <v>0.122301901691763</v>
      </c>
      <c r="L1239" s="17">
        <v>6.4317049310780305E-2</v>
      </c>
      <c r="M1239" s="17"/>
      <c r="N1239" s="17">
        <v>0.113090574583876</v>
      </c>
      <c r="O1239" s="17">
        <v>0.12586687257379001</v>
      </c>
      <c r="P1239" s="17">
        <v>0.129951237300926</v>
      </c>
      <c r="Q1239" s="17">
        <v>0.122103839711847</v>
      </c>
      <c r="R1239" s="17"/>
      <c r="S1239" s="17">
        <v>0.106178004716645</v>
      </c>
      <c r="T1239" s="17">
        <v>0.167030115587222</v>
      </c>
      <c r="U1239" s="17">
        <v>6.0929160085381601E-2</v>
      </c>
      <c r="V1239" s="17">
        <v>0.127207479343945</v>
      </c>
      <c r="W1239" s="17">
        <v>8.1474226806390104E-2</v>
      </c>
      <c r="X1239" s="17">
        <v>0.107114032822651</v>
      </c>
      <c r="Y1239" s="17">
        <v>8.7700170942771799E-2</v>
      </c>
      <c r="Z1239" s="17"/>
      <c r="AA1239" s="17">
        <v>0.11320742995080001</v>
      </c>
      <c r="AB1239" s="17">
        <v>0.11446855361279</v>
      </c>
      <c r="AC1239" s="17"/>
      <c r="AD1239" s="17">
        <v>0.118120481072998</v>
      </c>
      <c r="AE1239" s="17">
        <v>8.6392595825962398E-2</v>
      </c>
      <c r="AF1239" s="17">
        <v>0.113455200907772</v>
      </c>
      <c r="AG1239" s="17"/>
      <c r="AH1239" s="17">
        <v>0.162428195051839</v>
      </c>
      <c r="AI1239" s="17">
        <v>0.112248052485029</v>
      </c>
      <c r="AJ1239" s="17"/>
      <c r="AK1239" s="17">
        <v>0.113571013790825</v>
      </c>
      <c r="AL1239" s="17">
        <v>0.11435190513011199</v>
      </c>
      <c r="AM1239" s="17"/>
      <c r="AN1239" s="17">
        <v>0.114022731157224</v>
      </c>
      <c r="AO1239" s="17">
        <v>0.122103839711847</v>
      </c>
      <c r="AP1239" s="17"/>
      <c r="AQ1239" s="17">
        <v>0.10724960333690001</v>
      </c>
      <c r="AR1239" s="17">
        <v>0.115798981902223</v>
      </c>
      <c r="AS1239" s="17"/>
      <c r="AT1239" s="17">
        <v>0.12710355568288501</v>
      </c>
      <c r="AU1239" s="17">
        <v>9.8714688273590395E-2</v>
      </c>
      <c r="AV1239" s="17">
        <v>0.118739930301729</v>
      </c>
      <c r="AW1239" s="17">
        <v>0.13319130077077801</v>
      </c>
      <c r="AX1239" s="17"/>
      <c r="AY1239" s="17">
        <v>0.113729121518891</v>
      </c>
      <c r="AZ1239" s="17">
        <v>0.114075645232343</v>
      </c>
      <c r="BA1239" s="17"/>
      <c r="BB1239" s="17">
        <v>0.121478078568153</v>
      </c>
      <c r="BC1239" s="17">
        <v>0.112418697350936</v>
      </c>
      <c r="BD1239" s="17"/>
      <c r="BE1239" s="17">
        <v>9.6284829130148006E-2</v>
      </c>
      <c r="BF1239" s="17">
        <v>0.11538593442923099</v>
      </c>
      <c r="BG1239" s="17"/>
      <c r="BH1239" s="17">
        <v>0.117167100428186</v>
      </c>
      <c r="BI1239" s="17">
        <v>0.11379609749557</v>
      </c>
      <c r="BJ1239" s="17"/>
      <c r="BK1239" s="17">
        <v>0.12721510619978699</v>
      </c>
      <c r="BL1239" s="17">
        <v>0.113195328778086</v>
      </c>
      <c r="BM1239" s="17"/>
      <c r="BN1239" s="17">
        <v>3.79563179873596E-2</v>
      </c>
      <c r="BO1239" s="17">
        <v>0.115650138068501</v>
      </c>
      <c r="BP1239" s="17"/>
      <c r="BQ1239" s="17">
        <v>6.3912328570672403E-2</v>
      </c>
      <c r="BR1239" s="17">
        <v>0.115322069570147</v>
      </c>
      <c r="BS1239" s="17"/>
      <c r="BT1239" s="17">
        <v>0.119742889129216</v>
      </c>
      <c r="BU1239" s="17">
        <v>0.11358597203276399</v>
      </c>
      <c r="BV1239" s="17"/>
      <c r="BW1239" s="17">
        <v>0.113146658002083</v>
      </c>
      <c r="BX1239" s="17">
        <v>0.114496707977086</v>
      </c>
      <c r="BY1239" s="17"/>
      <c r="BZ1239" s="17">
        <v>0.113146658002083</v>
      </c>
      <c r="CA1239" s="17">
        <v>0.114496707977086</v>
      </c>
    </row>
    <row r="1240" spans="2:79" x14ac:dyDescent="0.25">
      <c r="B1240" t="s">
        <v>559</v>
      </c>
      <c r="C1240" s="17">
        <v>4.8625551946340002E-2</v>
      </c>
      <c r="D1240" s="17">
        <v>5.9057762347418101E-2</v>
      </c>
      <c r="E1240" s="17">
        <v>3.7006568032059803E-2</v>
      </c>
      <c r="F1240" s="17">
        <v>5.1619600249867198E-2</v>
      </c>
      <c r="G1240" s="17">
        <v>3.4127689783617403E-2</v>
      </c>
      <c r="H1240" s="17">
        <v>6.1905199625247702E-2</v>
      </c>
      <c r="I1240" s="17">
        <v>5.5033659242026703E-2</v>
      </c>
      <c r="J1240" s="17">
        <v>6.6184271675266901E-2</v>
      </c>
      <c r="K1240" s="17">
        <v>2.25388782961016E-2</v>
      </c>
      <c r="L1240" s="17">
        <v>1.8698605248665599E-2</v>
      </c>
      <c r="M1240" s="17"/>
      <c r="N1240" s="17">
        <v>4.74885314378551E-2</v>
      </c>
      <c r="O1240" s="17">
        <v>5.8513286182509797E-2</v>
      </c>
      <c r="P1240" s="17">
        <v>8.8468536586876895E-2</v>
      </c>
      <c r="Q1240" s="17">
        <v>8.6912939054775096E-2</v>
      </c>
      <c r="R1240" s="17"/>
      <c r="S1240" s="17">
        <v>4.9757869088577399E-2</v>
      </c>
      <c r="T1240" s="17">
        <v>5.5310395528350299E-2</v>
      </c>
      <c r="U1240" s="17">
        <v>4.0490126683723697E-2</v>
      </c>
      <c r="V1240" s="17">
        <v>4.6183974212850101E-2</v>
      </c>
      <c r="W1240" s="17">
        <v>4.95752999894837E-2</v>
      </c>
      <c r="X1240" s="17">
        <v>4.37781647442715E-2</v>
      </c>
      <c r="Y1240" s="17">
        <v>6.0559209775208803E-2</v>
      </c>
      <c r="Z1240" s="17"/>
      <c r="AA1240" s="17">
        <v>6.3198472776719097E-2</v>
      </c>
      <c r="AB1240" s="17">
        <v>4.1088480910592799E-2</v>
      </c>
      <c r="AC1240" s="17"/>
      <c r="AD1240" s="17">
        <v>7.31576460412455E-2</v>
      </c>
      <c r="AE1240" s="17">
        <v>7.1277343254687597E-2</v>
      </c>
      <c r="AF1240" s="17">
        <v>5.3928298899392699E-2</v>
      </c>
      <c r="AG1240" s="17"/>
      <c r="AH1240" s="17">
        <v>8.9477161265415397E-2</v>
      </c>
      <c r="AI1240" s="17">
        <v>4.71138872948847E-2</v>
      </c>
      <c r="AJ1240" s="17"/>
      <c r="AK1240" s="17">
        <v>5.1036307833270997E-2</v>
      </c>
      <c r="AL1240" s="17">
        <v>4.7010655483089803E-2</v>
      </c>
      <c r="AM1240" s="17"/>
      <c r="AN1240" s="17">
        <v>4.8549984236329599E-2</v>
      </c>
      <c r="AO1240" s="17">
        <v>8.6912939054775096E-2</v>
      </c>
      <c r="AP1240" s="17"/>
      <c r="AQ1240" s="17">
        <v>4.4592643393022997E-2</v>
      </c>
      <c r="AR1240" s="17">
        <v>4.96712452490067E-2</v>
      </c>
      <c r="AS1240" s="17"/>
      <c r="AT1240" s="17">
        <v>4.2524650543471702E-2</v>
      </c>
      <c r="AU1240" s="17">
        <v>4.5068794474234397E-2</v>
      </c>
      <c r="AV1240" s="17">
        <v>6.7325352419158602E-2</v>
      </c>
      <c r="AW1240" s="17">
        <v>5.9125192337364303E-2</v>
      </c>
      <c r="AX1240" s="17"/>
      <c r="AY1240" s="17">
        <v>4.8796954478651601E-2</v>
      </c>
      <c r="AZ1240" s="17">
        <v>4.8605065329339101E-2</v>
      </c>
      <c r="BA1240" s="17"/>
      <c r="BB1240" s="17">
        <v>6.0769650787816598E-2</v>
      </c>
      <c r="BC1240" s="17">
        <v>4.5979327077303102E-2</v>
      </c>
      <c r="BD1240" s="17"/>
      <c r="BE1240" s="17">
        <v>2.5847950795087601E-2</v>
      </c>
      <c r="BF1240" s="17">
        <v>5.03540768801993E-2</v>
      </c>
      <c r="BG1240" s="17"/>
      <c r="BH1240" s="17">
        <v>5.2911055542850603E-2</v>
      </c>
      <c r="BI1240" s="17">
        <v>4.8293292609641401E-2</v>
      </c>
      <c r="BJ1240" s="17"/>
      <c r="BK1240" s="17">
        <v>9.0459586139296E-2</v>
      </c>
      <c r="BL1240" s="17">
        <v>4.5948086804188298E-2</v>
      </c>
      <c r="BM1240" s="17"/>
      <c r="BN1240" s="17">
        <v>5.86417548978031E-2</v>
      </c>
      <c r="BO1240" s="17">
        <v>4.8413400225336002E-2</v>
      </c>
      <c r="BP1240" s="17"/>
      <c r="BQ1240" s="17">
        <v>0.110180756915495</v>
      </c>
      <c r="BR1240" s="17">
        <v>4.7049509853821399E-2</v>
      </c>
      <c r="BS1240" s="17"/>
      <c r="BT1240" s="17">
        <v>3.3137934434828702E-2</v>
      </c>
      <c r="BU1240" s="17">
        <v>4.9854619143696502E-2</v>
      </c>
      <c r="BV1240" s="17"/>
      <c r="BW1240" s="17">
        <v>6.3041150587430997E-2</v>
      </c>
      <c r="BX1240" s="17">
        <v>4.1222802778145301E-2</v>
      </c>
      <c r="BY1240" s="17"/>
      <c r="BZ1240" s="17">
        <v>6.3041150587430997E-2</v>
      </c>
      <c r="CA1240" s="17">
        <v>4.1222802778145301E-2</v>
      </c>
    </row>
    <row r="1241" spans="2:79" x14ac:dyDescent="0.25">
      <c r="B1241" t="s">
        <v>560</v>
      </c>
      <c r="C1241" s="17">
        <v>3.9745740770429E-2</v>
      </c>
      <c r="D1241" s="17">
        <v>7.6155616921639899E-2</v>
      </c>
      <c r="E1241" s="17">
        <v>4.4840553884422298E-2</v>
      </c>
      <c r="F1241" s="17">
        <v>2.27292324438647E-2</v>
      </c>
      <c r="G1241" s="17">
        <v>5.6830530762334297E-2</v>
      </c>
      <c r="H1241" s="17">
        <v>2.7320623226832399E-2</v>
      </c>
      <c r="I1241" s="17">
        <v>2.26000034217071E-2</v>
      </c>
      <c r="J1241" s="17">
        <v>3.6125579169104603E-2</v>
      </c>
      <c r="K1241" s="17">
        <v>1.92486411470874E-3</v>
      </c>
      <c r="L1241" s="17">
        <v>4.1068534902663899E-2</v>
      </c>
      <c r="M1241" s="17"/>
      <c r="N1241" s="17">
        <v>4.1360523010101298E-2</v>
      </c>
      <c r="O1241" s="17">
        <v>1.6973172129699201E-2</v>
      </c>
      <c r="P1241" s="17">
        <v>2.7686202456806901E-2</v>
      </c>
      <c r="Q1241" s="17">
        <v>3.1881417236854101E-2</v>
      </c>
      <c r="R1241" s="17"/>
      <c r="S1241" s="17">
        <v>2.67041540584846E-2</v>
      </c>
      <c r="T1241" s="17">
        <v>1.6524964812450901E-2</v>
      </c>
      <c r="U1241" s="17">
        <v>3.0906948136017499E-2</v>
      </c>
      <c r="V1241" s="17">
        <v>4.8742580612906899E-2</v>
      </c>
      <c r="W1241" s="17">
        <v>4.6405638139455703E-2</v>
      </c>
      <c r="X1241" s="17">
        <v>2.01465932416609E-2</v>
      </c>
      <c r="Y1241" s="17">
        <v>5.1222425626707903E-2</v>
      </c>
      <c r="Z1241" s="17"/>
      <c r="AA1241" s="17">
        <v>1.90590739014522E-2</v>
      </c>
      <c r="AB1241" s="17">
        <v>5.04448229584889E-2</v>
      </c>
      <c r="AC1241" s="17"/>
      <c r="AD1241" s="17">
        <v>2.0169227840176801E-2</v>
      </c>
      <c r="AE1241" s="17">
        <v>2.0879006495222299E-2</v>
      </c>
      <c r="AF1241" s="17">
        <v>1.8518475809584399E-2</v>
      </c>
      <c r="AG1241" s="17"/>
      <c r="AH1241" s="17">
        <v>1.5784122278108499E-2</v>
      </c>
      <c r="AI1241" s="17">
        <v>4.0632411632856601E-2</v>
      </c>
      <c r="AJ1241" s="17"/>
      <c r="AK1241" s="17">
        <v>3.8979987926369197E-2</v>
      </c>
      <c r="AL1241" s="17">
        <v>4.0258696713542E-2</v>
      </c>
      <c r="AM1241" s="17"/>
      <c r="AN1241" s="17">
        <v>3.9761262564029898E-2</v>
      </c>
      <c r="AO1241" s="17">
        <v>3.1881417236854101E-2</v>
      </c>
      <c r="AP1241" s="17"/>
      <c r="AQ1241" s="17">
        <v>2.8060137952532101E-2</v>
      </c>
      <c r="AR1241" s="17">
        <v>4.27757020112432E-2</v>
      </c>
      <c r="AS1241" s="17"/>
      <c r="AT1241" s="17">
        <v>7.6190396056423804E-2</v>
      </c>
      <c r="AU1241" s="17">
        <v>1.8910409041551599E-2</v>
      </c>
      <c r="AV1241" s="17">
        <v>1.1977807869710901E-2</v>
      </c>
      <c r="AW1241" s="17">
        <v>3.2114884887325598E-2</v>
      </c>
      <c r="AX1241" s="17"/>
      <c r="AY1241" s="17">
        <v>1.8920899494747501E-2</v>
      </c>
      <c r="AZ1241" s="17">
        <v>4.2234797037952902E-2</v>
      </c>
      <c r="BA1241" s="17"/>
      <c r="BB1241" s="17">
        <v>2.2790675263435801E-2</v>
      </c>
      <c r="BC1241" s="17">
        <v>4.3441710357399597E-2</v>
      </c>
      <c r="BD1241" s="17"/>
      <c r="BE1241" s="17">
        <v>5.4673147113181303E-2</v>
      </c>
      <c r="BF1241" s="17">
        <v>3.8612943954383298E-2</v>
      </c>
      <c r="BG1241" s="17"/>
      <c r="BH1241" s="17">
        <v>4.5093449872169497E-2</v>
      </c>
      <c r="BI1241" s="17">
        <v>3.9331127589273901E-2</v>
      </c>
      <c r="BJ1241" s="17"/>
      <c r="BK1241" s="17">
        <v>3.9591124718039099E-2</v>
      </c>
      <c r="BL1241" s="17">
        <v>3.9755636519157998E-2</v>
      </c>
      <c r="BM1241" s="17"/>
      <c r="BN1241" s="17">
        <v>5.1733777500662E-2</v>
      </c>
      <c r="BO1241" s="17">
        <v>3.94918239282782E-2</v>
      </c>
      <c r="BP1241" s="17"/>
      <c r="BQ1241" s="17">
        <v>2.4644116868222501E-2</v>
      </c>
      <c r="BR1241" s="17">
        <v>4.0132398486006297E-2</v>
      </c>
      <c r="BS1241" s="17"/>
      <c r="BT1241" s="17">
        <v>4.50271279988054E-2</v>
      </c>
      <c r="BU1241" s="17">
        <v>3.9326620153968102E-2</v>
      </c>
      <c r="BV1241" s="17"/>
      <c r="BW1241" s="17">
        <v>1.8983620108783399E-2</v>
      </c>
      <c r="BX1241" s="17">
        <v>5.0407578359320297E-2</v>
      </c>
      <c r="BY1241" s="17"/>
      <c r="BZ1241" s="17">
        <v>1.8983620108783399E-2</v>
      </c>
      <c r="CA1241" s="17">
        <v>5.0407578359320297E-2</v>
      </c>
    </row>
    <row r="1242" spans="2:79" x14ac:dyDescent="0.25">
      <c r="C1242" s="17"/>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c r="AD1242" s="17"/>
      <c r="AE1242" s="17"/>
      <c r="AF1242" s="17"/>
      <c r="AG1242" s="17"/>
      <c r="AH1242" s="17"/>
      <c r="AI1242" s="17"/>
      <c r="AJ1242" s="17"/>
      <c r="AK1242" s="17"/>
      <c r="AL1242" s="17"/>
      <c r="AM1242" s="17"/>
      <c r="AN1242" s="17"/>
      <c r="AO1242" s="17"/>
      <c r="AP1242" s="17"/>
      <c r="AQ1242" s="17"/>
      <c r="AR1242" s="17"/>
      <c r="AS1242" s="17"/>
      <c r="AT1242" s="17"/>
      <c r="AU1242" s="17"/>
      <c r="AV1242" s="17"/>
      <c r="AW1242" s="17"/>
      <c r="AX1242" s="17"/>
      <c r="AY1242" s="17"/>
      <c r="AZ1242" s="17"/>
      <c r="BA1242" s="17"/>
      <c r="BB1242" s="17"/>
      <c r="BC1242" s="17"/>
      <c r="BD1242" s="17"/>
      <c r="BE1242" s="17"/>
      <c r="BF1242" s="17"/>
      <c r="BG1242" s="17"/>
      <c r="BH1242" s="17"/>
      <c r="BI1242" s="17"/>
      <c r="BJ1242" s="17"/>
      <c r="BK1242" s="17"/>
      <c r="BL1242" s="17"/>
      <c r="BM1242" s="17"/>
      <c r="BN1242" s="17"/>
      <c r="BO1242" s="17"/>
      <c r="BP1242" s="17"/>
      <c r="BQ1242" s="17"/>
      <c r="BR1242" s="17"/>
      <c r="BS1242" s="17"/>
      <c r="BT1242" s="17"/>
      <c r="BU1242" s="17"/>
      <c r="BV1242" s="17"/>
      <c r="BW1242" s="17"/>
      <c r="BX1242" s="17"/>
      <c r="BY1242" s="17"/>
      <c r="BZ1242" s="17"/>
      <c r="CA1242" s="17"/>
    </row>
    <row r="1243" spans="2:79" x14ac:dyDescent="0.25">
      <c r="B1243" s="6" t="s">
        <v>571</v>
      </c>
      <c r="C1243" s="17"/>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c r="AD1243" s="17"/>
      <c r="AE1243" s="17"/>
      <c r="AF1243" s="17"/>
      <c r="AG1243" s="17"/>
      <c r="AH1243" s="17"/>
      <c r="AI1243" s="17"/>
      <c r="AJ1243" s="17"/>
      <c r="AK1243" s="17"/>
      <c r="AL1243" s="17"/>
      <c r="AM1243" s="17"/>
      <c r="AN1243" s="17"/>
      <c r="AO1243" s="17"/>
      <c r="AP1243" s="17"/>
      <c r="AQ1243" s="17"/>
      <c r="AR1243" s="17"/>
      <c r="AS1243" s="17"/>
      <c r="AT1243" s="17"/>
      <c r="AU1243" s="17"/>
      <c r="AV1243" s="17"/>
      <c r="AW1243" s="17"/>
      <c r="AX1243" s="17"/>
      <c r="AY1243" s="17"/>
      <c r="AZ1243" s="17"/>
      <c r="BA1243" s="17"/>
      <c r="BB1243" s="17"/>
      <c r="BC1243" s="17"/>
      <c r="BD1243" s="17"/>
      <c r="BE1243" s="17"/>
      <c r="BF1243" s="17"/>
      <c r="BG1243" s="17"/>
      <c r="BH1243" s="17"/>
      <c r="BI1243" s="17"/>
      <c r="BJ1243" s="17"/>
      <c r="BK1243" s="17"/>
      <c r="BL1243" s="17"/>
      <c r="BM1243" s="17"/>
      <c r="BN1243" s="17"/>
      <c r="BO1243" s="17"/>
      <c r="BP1243" s="17"/>
      <c r="BQ1243" s="17"/>
      <c r="BR1243" s="17"/>
      <c r="BS1243" s="17"/>
      <c r="BT1243" s="17"/>
      <c r="BU1243" s="17"/>
      <c r="BV1243" s="17"/>
      <c r="BW1243" s="17"/>
      <c r="BX1243" s="17"/>
      <c r="BY1243" s="17"/>
      <c r="BZ1243" s="17"/>
      <c r="CA1243" s="17"/>
    </row>
    <row r="1244" spans="2:79" x14ac:dyDescent="0.25">
      <c r="B1244" s="24" t="s">
        <v>707</v>
      </c>
      <c r="C1244" s="17"/>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c r="AD1244" s="17"/>
      <c r="AE1244" s="17"/>
      <c r="AF1244" s="17"/>
      <c r="AG1244" s="17"/>
      <c r="AH1244" s="17"/>
      <c r="AI1244" s="17"/>
      <c r="AJ1244" s="17"/>
      <c r="AK1244" s="17"/>
      <c r="AL1244" s="17"/>
      <c r="AM1244" s="17"/>
      <c r="AN1244" s="17"/>
      <c r="AO1244" s="17"/>
      <c r="AP1244" s="17"/>
      <c r="AQ1244" s="17"/>
      <c r="AR1244" s="17"/>
      <c r="AS1244" s="17"/>
      <c r="AT1244" s="17"/>
      <c r="AU1244" s="17"/>
      <c r="AV1244" s="17"/>
      <c r="AW1244" s="17"/>
      <c r="AX1244" s="17"/>
      <c r="AY1244" s="17"/>
      <c r="AZ1244" s="17"/>
      <c r="BA1244" s="17"/>
      <c r="BB1244" s="17"/>
      <c r="BC1244" s="17"/>
      <c r="BD1244" s="17"/>
      <c r="BE1244" s="17"/>
      <c r="BF1244" s="17"/>
      <c r="BG1244" s="17"/>
      <c r="BH1244" s="17"/>
      <c r="BI1244" s="17"/>
      <c r="BJ1244" s="17"/>
      <c r="BK1244" s="17"/>
      <c r="BL1244" s="17"/>
      <c r="BM1244" s="17"/>
      <c r="BN1244" s="17"/>
      <c r="BO1244" s="17"/>
      <c r="BP1244" s="17"/>
      <c r="BQ1244" s="17"/>
      <c r="BR1244" s="17"/>
      <c r="BS1244" s="17"/>
      <c r="BT1244" s="17"/>
      <c r="BU1244" s="17"/>
      <c r="BV1244" s="17"/>
      <c r="BW1244" s="17"/>
      <c r="BX1244" s="17"/>
      <c r="BY1244" s="17"/>
      <c r="BZ1244" s="17"/>
      <c r="CA1244" s="17"/>
    </row>
    <row r="1245" spans="2:79" x14ac:dyDescent="0.25">
      <c r="B1245" t="s">
        <v>568</v>
      </c>
      <c r="C1245" s="17">
        <v>0.55811742681107501</v>
      </c>
      <c r="D1245" s="17">
        <v>0.50135360661514194</v>
      </c>
      <c r="E1245" s="17">
        <v>0.529315585475019</v>
      </c>
      <c r="F1245" s="17">
        <v>0.66150466790629303</v>
      </c>
      <c r="G1245" s="17">
        <v>0.45317400755828402</v>
      </c>
      <c r="H1245" s="17">
        <v>0.582569219627734</v>
      </c>
      <c r="I1245" s="17">
        <v>0.57857280485021301</v>
      </c>
      <c r="J1245" s="17">
        <v>0.76242698139412202</v>
      </c>
      <c r="K1245" s="17">
        <v>0.51492516916724695</v>
      </c>
      <c r="L1245" s="17">
        <v>0.38916360368921299</v>
      </c>
      <c r="M1245" s="17"/>
      <c r="N1245" s="17">
        <v>0.56077613150884897</v>
      </c>
      <c r="O1245" s="17">
        <v>0.54366436449356903</v>
      </c>
      <c r="P1245" s="17">
        <v>0.51239297277209706</v>
      </c>
      <c r="Q1245" s="17">
        <v>0.55209998067301003</v>
      </c>
      <c r="R1245" s="17"/>
      <c r="S1245" s="17">
        <v>0.41521412738035002</v>
      </c>
      <c r="T1245" s="17">
        <v>0.63537586840152405</v>
      </c>
      <c r="U1245" s="17">
        <v>0.75435610814518395</v>
      </c>
      <c r="V1245" s="17">
        <v>0.61040456806789201</v>
      </c>
      <c r="W1245" s="17">
        <v>0.68669281681698102</v>
      </c>
      <c r="X1245" s="17">
        <v>0.52570579122553096</v>
      </c>
      <c r="Y1245" s="17">
        <v>0.52906951795789603</v>
      </c>
      <c r="Z1245" s="17"/>
      <c r="AA1245" s="17">
        <v>0.54904579819874999</v>
      </c>
      <c r="AB1245" s="17">
        <v>0.57159472942399503</v>
      </c>
      <c r="AC1245" s="17"/>
      <c r="AD1245" s="17">
        <v>0.50922356513580003</v>
      </c>
      <c r="AE1245" s="17">
        <v>0.62719615585445998</v>
      </c>
      <c r="AF1245" s="17">
        <v>0.55333747540685296</v>
      </c>
      <c r="AG1245" s="17"/>
      <c r="AH1245" s="17">
        <v>0.56583270158034404</v>
      </c>
      <c r="AI1245" s="17">
        <v>0.55710803896338901</v>
      </c>
      <c r="AJ1245" s="17"/>
      <c r="AK1245" s="17">
        <v>0.620697430776737</v>
      </c>
      <c r="AL1245" s="17">
        <v>0.54355615041010197</v>
      </c>
      <c r="AM1245" s="17"/>
      <c r="AN1245" s="17">
        <v>0.55815049884660695</v>
      </c>
      <c r="AO1245" s="17">
        <v>0.55209998067301003</v>
      </c>
      <c r="AP1245" s="17"/>
      <c r="AQ1245" s="17">
        <v>0.53157054254358105</v>
      </c>
      <c r="AR1245" s="17">
        <v>0.57633879503485297</v>
      </c>
      <c r="AS1245" s="17"/>
      <c r="AT1245" s="17">
        <v>0.63191446658629302</v>
      </c>
      <c r="AU1245" s="17">
        <v>0.54226630807919995</v>
      </c>
      <c r="AV1245" s="17">
        <v>0.52112092319984504</v>
      </c>
      <c r="AW1245" s="17">
        <v>0.67797050101730805</v>
      </c>
      <c r="AX1245" s="17"/>
      <c r="AY1245" s="17">
        <v>0.55811742681107501</v>
      </c>
      <c r="AZ1245" s="17" t="s">
        <v>99</v>
      </c>
      <c r="BA1245" s="17"/>
      <c r="BB1245" s="17">
        <v>0.53299258235804703</v>
      </c>
      <c r="BC1245" s="17">
        <v>0.56190263245554395</v>
      </c>
      <c r="BD1245" s="17"/>
      <c r="BE1245" s="17">
        <v>0.635558538030363</v>
      </c>
      <c r="BF1245" s="17">
        <v>0.55291234007638701</v>
      </c>
      <c r="BG1245" s="17"/>
      <c r="BH1245" s="17">
        <v>0.58646479556711395</v>
      </c>
      <c r="BI1245" s="17">
        <v>0.55687376215138495</v>
      </c>
      <c r="BJ1245" s="17"/>
      <c r="BK1245" s="17">
        <v>0.51660716929436201</v>
      </c>
      <c r="BL1245" s="17">
        <v>0.56199728192385701</v>
      </c>
      <c r="BM1245" s="17"/>
      <c r="BN1245" s="17">
        <v>0.57951878822029901</v>
      </c>
      <c r="BO1245" s="17">
        <v>0.55706775027252897</v>
      </c>
      <c r="BP1245" s="17"/>
      <c r="BQ1245" s="17">
        <v>0.70573215620145602</v>
      </c>
      <c r="BR1245" s="17">
        <v>0.53789515221595297</v>
      </c>
      <c r="BS1245" s="17"/>
      <c r="BT1245" s="17">
        <v>0.50989310207987004</v>
      </c>
      <c r="BU1245" s="17">
        <v>0.56412205409267302</v>
      </c>
      <c r="BV1245" s="17"/>
      <c r="BW1245" s="17">
        <v>0.54884054493311496</v>
      </c>
      <c r="BX1245" s="17">
        <v>0.57162442867294205</v>
      </c>
      <c r="BY1245" s="17"/>
      <c r="BZ1245" s="17">
        <v>0.54884054493311496</v>
      </c>
      <c r="CA1245" s="17">
        <v>0.57162442867294205</v>
      </c>
    </row>
    <row r="1246" spans="2:79" x14ac:dyDescent="0.25">
      <c r="B1246" t="s">
        <v>569</v>
      </c>
      <c r="C1246" s="17">
        <v>0.49968838486282302</v>
      </c>
      <c r="D1246" s="17">
        <v>0.66264332401375203</v>
      </c>
      <c r="E1246" s="17">
        <v>0.58980517372298502</v>
      </c>
      <c r="F1246" s="17">
        <v>0.54483890131791701</v>
      </c>
      <c r="G1246" s="17">
        <v>0.46663449215872899</v>
      </c>
      <c r="H1246" s="17">
        <v>0.44820088822889997</v>
      </c>
      <c r="I1246" s="17">
        <v>0.44433689881869298</v>
      </c>
      <c r="J1246" s="17">
        <v>0.29335591325686999</v>
      </c>
      <c r="K1246" s="17">
        <v>0.52153515787780702</v>
      </c>
      <c r="L1246" s="17">
        <v>0.52967194400829098</v>
      </c>
      <c r="M1246" s="17"/>
      <c r="N1246" s="17">
        <v>0.478937625243678</v>
      </c>
      <c r="O1246" s="17">
        <v>0.63186488915239003</v>
      </c>
      <c r="P1246" s="17">
        <v>0.72168395112795902</v>
      </c>
      <c r="Q1246" s="17">
        <v>0.76994139156682195</v>
      </c>
      <c r="R1246" s="17"/>
      <c r="S1246" s="17">
        <v>0.520528816817455</v>
      </c>
      <c r="T1246" s="17">
        <v>0.46799410379580902</v>
      </c>
      <c r="U1246" s="17">
        <v>0.32719689226194099</v>
      </c>
      <c r="V1246" s="17">
        <v>0.41456316201219601</v>
      </c>
      <c r="W1246" s="17">
        <v>0.46414064961519302</v>
      </c>
      <c r="X1246" s="17">
        <v>0.67952848346734795</v>
      </c>
      <c r="Y1246" s="17">
        <v>0.61511338981459196</v>
      </c>
      <c r="Z1246" s="17"/>
      <c r="AA1246" s="17">
        <v>0.59412705466702997</v>
      </c>
      <c r="AB1246" s="17">
        <v>0.35938518400385699</v>
      </c>
      <c r="AC1246" s="17"/>
      <c r="AD1246" s="17">
        <v>0.65032588731879004</v>
      </c>
      <c r="AE1246" s="17">
        <v>0.69185605904811998</v>
      </c>
      <c r="AF1246" s="17">
        <v>0.48654111474203598</v>
      </c>
      <c r="AG1246" s="17"/>
      <c r="AH1246" s="17">
        <v>0.83367083176461998</v>
      </c>
      <c r="AI1246" s="17">
        <v>0.45599352844813701</v>
      </c>
      <c r="AJ1246" s="17"/>
      <c r="AK1246" s="17">
        <v>0.54054766541320098</v>
      </c>
      <c r="AL1246" s="17">
        <v>0.49018114229432702</v>
      </c>
      <c r="AM1246" s="17"/>
      <c r="AN1246" s="17">
        <v>0.49820306753132099</v>
      </c>
      <c r="AO1246" s="17">
        <v>0.76994139156682195</v>
      </c>
      <c r="AP1246" s="17"/>
      <c r="AQ1246" s="17">
        <v>0.61300501979666999</v>
      </c>
      <c r="AR1246" s="17">
        <v>0.42190961014095102</v>
      </c>
      <c r="AS1246" s="17"/>
      <c r="AT1246" s="17">
        <v>0.38511585734657899</v>
      </c>
      <c r="AU1246" s="17">
        <v>0.45579676648974399</v>
      </c>
      <c r="AV1246" s="17">
        <v>0.58347845496161499</v>
      </c>
      <c r="AW1246" s="17">
        <v>0.74242890526643901</v>
      </c>
      <c r="AX1246" s="17"/>
      <c r="AY1246" s="17">
        <v>0.49968838486282302</v>
      </c>
      <c r="AZ1246" s="17" t="s">
        <v>99</v>
      </c>
      <c r="BA1246" s="17"/>
      <c r="BB1246" s="17">
        <v>0.436453155164085</v>
      </c>
      <c r="BC1246" s="17">
        <v>0.50899246629131101</v>
      </c>
      <c r="BD1246" s="17"/>
      <c r="BE1246" s="17">
        <v>0.56533094190288802</v>
      </c>
      <c r="BF1246" s="17">
        <v>0.49527632003703898</v>
      </c>
      <c r="BG1246" s="17"/>
      <c r="BH1246" s="17">
        <v>0.60459475085083603</v>
      </c>
      <c r="BI1246" s="17">
        <v>0.49508589984635998</v>
      </c>
      <c r="BJ1246" s="17"/>
      <c r="BK1246" s="17">
        <v>0.54591177124288104</v>
      </c>
      <c r="BL1246" s="17">
        <v>0.49536800593227698</v>
      </c>
      <c r="BM1246" s="17"/>
      <c r="BN1246" s="17">
        <v>0.373600602869886</v>
      </c>
      <c r="BO1246" s="17">
        <v>0.50587263566932605</v>
      </c>
      <c r="BP1246" s="17"/>
      <c r="BQ1246" s="17">
        <v>0.42316084439242002</v>
      </c>
      <c r="BR1246" s="17">
        <v>0.51017216885831496</v>
      </c>
      <c r="BS1246" s="17"/>
      <c r="BT1246" s="17">
        <v>0.55033896895189804</v>
      </c>
      <c r="BU1246" s="17">
        <v>0.493381653130541</v>
      </c>
      <c r="BV1246" s="17"/>
      <c r="BW1246" s="17">
        <v>0.59269622914351405</v>
      </c>
      <c r="BX1246" s="17">
        <v>0.36427034867416103</v>
      </c>
      <c r="BY1246" s="17"/>
      <c r="BZ1246" s="17">
        <v>0.59269622914351405</v>
      </c>
      <c r="CA1246" s="17">
        <v>0.36427034867416103</v>
      </c>
    </row>
    <row r="1247" spans="2:79" x14ac:dyDescent="0.25">
      <c r="B1247" t="s">
        <v>570</v>
      </c>
      <c r="C1247" s="17">
        <v>0.145251834736668</v>
      </c>
      <c r="D1247" s="17">
        <v>8.5642770428829104E-2</v>
      </c>
      <c r="E1247" s="17">
        <v>8.4841155340507901E-2</v>
      </c>
      <c r="F1247" s="17">
        <v>0.14194410957523401</v>
      </c>
      <c r="G1247" s="17">
        <v>0.12458574777543401</v>
      </c>
      <c r="H1247" s="17">
        <v>2.1578412244430599E-2</v>
      </c>
      <c r="I1247" s="17">
        <v>0.30158584234868202</v>
      </c>
      <c r="J1247" s="17">
        <v>0.20010853738585899</v>
      </c>
      <c r="K1247" s="17">
        <v>0.180575879669929</v>
      </c>
      <c r="L1247" s="17">
        <v>0.21026009747038801</v>
      </c>
      <c r="M1247" s="17"/>
      <c r="N1247" s="17">
        <v>0.15601116379455199</v>
      </c>
      <c r="O1247" s="17">
        <v>7.3075540971891506E-2</v>
      </c>
      <c r="P1247" s="17">
        <v>3.99842631287581E-2</v>
      </c>
      <c r="Q1247" s="17">
        <v>2.5680878145758101E-2</v>
      </c>
      <c r="R1247" s="17"/>
      <c r="S1247" s="17">
        <v>0.22773132693689399</v>
      </c>
      <c r="T1247" s="17">
        <v>0.130582773303484</v>
      </c>
      <c r="U1247" s="17">
        <v>0.13812698968106801</v>
      </c>
      <c r="V1247" s="17">
        <v>0.15698321549645</v>
      </c>
      <c r="W1247" s="17">
        <v>4.9503993841052002E-2</v>
      </c>
      <c r="X1247" s="17">
        <v>8.8283033263553704E-2</v>
      </c>
      <c r="Y1247" s="17">
        <v>0.119385998531655</v>
      </c>
      <c r="Z1247" s="17"/>
      <c r="AA1247" s="17">
        <v>0.11087311522922</v>
      </c>
      <c r="AB1247" s="17">
        <v>0.196326721732932</v>
      </c>
      <c r="AC1247" s="17"/>
      <c r="AD1247" s="17">
        <v>0.103526272527954</v>
      </c>
      <c r="AE1247" s="17">
        <v>3.9338958189921898E-2</v>
      </c>
      <c r="AF1247" s="17">
        <v>0.15578018505736799</v>
      </c>
      <c r="AG1247" s="17"/>
      <c r="AH1247" s="17">
        <v>9.0498833841591894E-2</v>
      </c>
      <c r="AI1247" s="17">
        <v>0.15241515884120299</v>
      </c>
      <c r="AJ1247" s="17"/>
      <c r="AK1247" s="17">
        <v>0.153456509681175</v>
      </c>
      <c r="AL1247" s="17">
        <v>0.14334274985209799</v>
      </c>
      <c r="AM1247" s="17"/>
      <c r="AN1247" s="17">
        <v>0.14590899972563401</v>
      </c>
      <c r="AO1247" s="17">
        <v>2.5680878145758101E-2</v>
      </c>
      <c r="AP1247" s="17"/>
      <c r="AQ1247" s="17">
        <v>0.10464821832593101</v>
      </c>
      <c r="AR1247" s="17">
        <v>0.17312152514485599</v>
      </c>
      <c r="AS1247" s="17"/>
      <c r="AT1247" s="17">
        <v>0.22890370722438899</v>
      </c>
      <c r="AU1247" s="17">
        <v>0.161313350845632</v>
      </c>
      <c r="AV1247" s="17">
        <v>9.9323638268013895E-2</v>
      </c>
      <c r="AW1247" s="17">
        <v>1.61857910746464E-3</v>
      </c>
      <c r="AX1247" s="17"/>
      <c r="AY1247" s="17">
        <v>0.145251834736668</v>
      </c>
      <c r="AZ1247" s="17" t="s">
        <v>99</v>
      </c>
      <c r="BA1247" s="17"/>
      <c r="BB1247" s="17">
        <v>0.17216823683368301</v>
      </c>
      <c r="BC1247" s="17">
        <v>0.14128358992014201</v>
      </c>
      <c r="BD1247" s="17"/>
      <c r="BE1247" s="17">
        <v>1.3000882881474599E-3</v>
      </c>
      <c r="BF1247" s="17">
        <v>0.154927332854878</v>
      </c>
      <c r="BG1247" s="17"/>
      <c r="BH1247" s="17">
        <v>0.26296301263503802</v>
      </c>
      <c r="BI1247" s="17">
        <v>0.14008757299292099</v>
      </c>
      <c r="BJ1247" s="17"/>
      <c r="BK1247" s="17">
        <v>0.14788799351456</v>
      </c>
      <c r="BL1247" s="17">
        <v>0.145005439876111</v>
      </c>
      <c r="BM1247" s="17"/>
      <c r="BN1247" s="17">
        <v>0.27703802261537902</v>
      </c>
      <c r="BO1247" s="17">
        <v>0.138788093160814</v>
      </c>
      <c r="BP1247" s="17"/>
      <c r="BQ1247" s="17">
        <v>0.113594007627634</v>
      </c>
      <c r="BR1247" s="17">
        <v>0.149588754741383</v>
      </c>
      <c r="BS1247" s="17"/>
      <c r="BT1247" s="17">
        <v>0.163740527938361</v>
      </c>
      <c r="BU1247" s="17">
        <v>0.14294972450041701</v>
      </c>
      <c r="BV1247" s="17"/>
      <c r="BW1247" s="17">
        <v>0.111614085578307</v>
      </c>
      <c r="BX1247" s="17">
        <v>0.194227896573826</v>
      </c>
      <c r="BY1247" s="17"/>
      <c r="BZ1247" s="17">
        <v>0.111614085578307</v>
      </c>
      <c r="CA1247" s="17">
        <v>0.194227896573826</v>
      </c>
    </row>
    <row r="1248" spans="2:79" x14ac:dyDescent="0.25">
      <c r="C1248" s="17"/>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c r="AD1248" s="17"/>
      <c r="AE1248" s="17"/>
      <c r="AF1248" s="17"/>
      <c r="AG1248" s="17"/>
      <c r="AH1248" s="17"/>
      <c r="AI1248" s="17"/>
      <c r="AJ1248" s="17"/>
      <c r="AK1248" s="17"/>
      <c r="AL1248" s="17"/>
      <c r="AM1248" s="17"/>
      <c r="AN1248" s="17"/>
      <c r="AO1248" s="17"/>
      <c r="AP1248" s="17"/>
      <c r="AQ1248" s="17"/>
      <c r="AR1248" s="17"/>
      <c r="AS1248" s="17"/>
      <c r="AT1248" s="17"/>
      <c r="AU1248" s="17"/>
      <c r="AV1248" s="17"/>
      <c r="AW1248" s="17"/>
      <c r="AX1248" s="17"/>
      <c r="AY1248" s="17"/>
      <c r="AZ1248" s="17"/>
      <c r="BA1248" s="17"/>
      <c r="BB1248" s="17"/>
      <c r="BC1248" s="17"/>
      <c r="BD1248" s="17"/>
      <c r="BE1248" s="17"/>
      <c r="BF1248" s="17"/>
      <c r="BG1248" s="17"/>
      <c r="BH1248" s="17"/>
      <c r="BI1248" s="17"/>
      <c r="BJ1248" s="17"/>
      <c r="BK1248" s="17"/>
      <c r="BL1248" s="17"/>
      <c r="BM1248" s="17"/>
      <c r="BN1248" s="17"/>
      <c r="BO1248" s="17"/>
      <c r="BP1248" s="17"/>
      <c r="BQ1248" s="17"/>
      <c r="BR1248" s="17"/>
      <c r="BS1248" s="17"/>
      <c r="BT1248" s="17"/>
      <c r="BU1248" s="17"/>
      <c r="BV1248" s="17"/>
      <c r="BW1248" s="17"/>
      <c r="BX1248" s="17"/>
      <c r="BY1248" s="17"/>
      <c r="BZ1248" s="17"/>
      <c r="CA1248" s="17"/>
    </row>
    <row r="1249" spans="2:79" x14ac:dyDescent="0.25">
      <c r="B1249" s="6" t="s">
        <v>583</v>
      </c>
      <c r="C1249" s="17"/>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c r="AD1249" s="17"/>
      <c r="AE1249" s="17"/>
      <c r="AF1249" s="17"/>
      <c r="AG1249" s="17"/>
      <c r="AH1249" s="17"/>
      <c r="AI1249" s="17"/>
      <c r="AJ1249" s="17"/>
      <c r="AK1249" s="17"/>
      <c r="AL1249" s="17"/>
      <c r="AM1249" s="17"/>
      <c r="AN1249" s="17"/>
      <c r="AO1249" s="17"/>
      <c r="AP1249" s="17"/>
      <c r="AQ1249" s="17"/>
      <c r="AR1249" s="17"/>
      <c r="AS1249" s="17"/>
      <c r="AT1249" s="17"/>
      <c r="AU1249" s="17"/>
      <c r="AV1249" s="17"/>
      <c r="AW1249" s="17"/>
      <c r="AX1249" s="17"/>
      <c r="AY1249" s="17"/>
      <c r="AZ1249" s="17"/>
      <c r="BA1249" s="17"/>
      <c r="BB1249" s="17"/>
      <c r="BC1249" s="17"/>
      <c r="BD1249" s="17"/>
      <c r="BE1249" s="17"/>
      <c r="BF1249" s="17"/>
      <c r="BG1249" s="17"/>
      <c r="BH1249" s="17"/>
      <c r="BI1249" s="17"/>
      <c r="BJ1249" s="17"/>
      <c r="BK1249" s="17"/>
      <c r="BL1249" s="17"/>
      <c r="BM1249" s="17"/>
      <c r="BN1249" s="17"/>
      <c r="BO1249" s="17"/>
      <c r="BP1249" s="17"/>
      <c r="BQ1249" s="17"/>
      <c r="BR1249" s="17"/>
      <c r="BS1249" s="17"/>
      <c r="BT1249" s="17"/>
      <c r="BU1249" s="17"/>
      <c r="BV1249" s="17"/>
      <c r="BW1249" s="17"/>
      <c r="BX1249" s="17"/>
      <c r="BY1249" s="17"/>
      <c r="BZ1249" s="17"/>
      <c r="CA1249" s="17"/>
    </row>
    <row r="1250" spans="2:79" x14ac:dyDescent="0.25">
      <c r="B1250" s="24" t="s">
        <v>707</v>
      </c>
      <c r="C1250" s="17"/>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c r="AD1250" s="17"/>
      <c r="AE1250" s="17"/>
      <c r="AF1250" s="17"/>
      <c r="AG1250" s="17"/>
      <c r="AH1250" s="17"/>
      <c r="AI1250" s="17"/>
      <c r="AJ1250" s="17"/>
      <c r="AK1250" s="17"/>
      <c r="AL1250" s="17"/>
      <c r="AM1250" s="17"/>
      <c r="AN1250" s="17"/>
      <c r="AO1250" s="17"/>
      <c r="AP1250" s="17"/>
      <c r="AQ1250" s="17"/>
      <c r="AR1250" s="17"/>
      <c r="AS1250" s="17"/>
      <c r="AT1250" s="17"/>
      <c r="AU1250" s="17"/>
      <c r="AV1250" s="17"/>
      <c r="AW1250" s="17"/>
      <c r="AX1250" s="17"/>
      <c r="AY1250" s="17"/>
      <c r="AZ1250" s="17"/>
      <c r="BA1250" s="17"/>
      <c r="BB1250" s="17"/>
      <c r="BC1250" s="17"/>
      <c r="BD1250" s="17"/>
      <c r="BE1250" s="17"/>
      <c r="BF1250" s="17"/>
      <c r="BG1250" s="17"/>
      <c r="BH1250" s="17"/>
      <c r="BI1250" s="17"/>
      <c r="BJ1250" s="17"/>
      <c r="BK1250" s="17"/>
      <c r="BL1250" s="17"/>
      <c r="BM1250" s="17"/>
      <c r="BN1250" s="17"/>
      <c r="BO1250" s="17"/>
      <c r="BP1250" s="17"/>
      <c r="BQ1250" s="17"/>
      <c r="BR1250" s="17"/>
      <c r="BS1250" s="17"/>
      <c r="BT1250" s="17"/>
      <c r="BU1250" s="17"/>
      <c r="BV1250" s="17"/>
      <c r="BW1250" s="17"/>
      <c r="BX1250" s="17"/>
      <c r="BY1250" s="17"/>
      <c r="BZ1250" s="17"/>
      <c r="CA1250" s="17"/>
    </row>
    <row r="1251" spans="2:79" x14ac:dyDescent="0.25">
      <c r="B1251" t="s">
        <v>572</v>
      </c>
      <c r="C1251" s="17">
        <v>7.4217713135171599E-3</v>
      </c>
      <c r="D1251" s="17">
        <v>6.17308092778343E-3</v>
      </c>
      <c r="E1251" s="17">
        <v>4.1672919979236398E-4</v>
      </c>
      <c r="F1251" s="17">
        <v>2.3083347912686001E-3</v>
      </c>
      <c r="G1251" s="17">
        <v>2.7007583461192302E-4</v>
      </c>
      <c r="H1251" s="17">
        <v>5.7415263268691098E-2</v>
      </c>
      <c r="I1251" s="17">
        <v>0</v>
      </c>
      <c r="J1251" s="17">
        <v>5.1963303427722703E-5</v>
      </c>
      <c r="K1251" s="17">
        <v>0</v>
      </c>
      <c r="L1251" s="17">
        <v>0</v>
      </c>
      <c r="M1251" s="17"/>
      <c r="N1251" s="17">
        <v>7.1119933209852996E-3</v>
      </c>
      <c r="O1251" s="17">
        <v>1.15397860266012E-2</v>
      </c>
      <c r="P1251" s="17">
        <v>2.0214687127540999E-3</v>
      </c>
      <c r="Q1251" s="17">
        <v>1.11227623194539E-2</v>
      </c>
      <c r="R1251" s="17"/>
      <c r="S1251" s="17">
        <v>3.30533568036427E-2</v>
      </c>
      <c r="T1251" s="17">
        <v>8.0000004828869405E-4</v>
      </c>
      <c r="U1251" s="17">
        <v>0</v>
      </c>
      <c r="V1251" s="17">
        <v>0</v>
      </c>
      <c r="W1251" s="17">
        <v>0</v>
      </c>
      <c r="X1251" s="17">
        <v>0</v>
      </c>
      <c r="Y1251" s="17">
        <v>0</v>
      </c>
      <c r="Z1251" s="17"/>
      <c r="AA1251" s="17">
        <v>6.6279529110402904E-3</v>
      </c>
      <c r="AB1251" s="17">
        <v>8.6011109103069205E-3</v>
      </c>
      <c r="AC1251" s="17"/>
      <c r="AD1251" s="17">
        <v>2.0378877296820599E-2</v>
      </c>
      <c r="AE1251" s="17">
        <v>3.4126948052664902E-4</v>
      </c>
      <c r="AF1251" s="17">
        <v>2.40452506169092E-3</v>
      </c>
      <c r="AG1251" s="17"/>
      <c r="AH1251" s="17">
        <v>2.3355684939590899E-4</v>
      </c>
      <c r="AI1251" s="17">
        <v>8.3622039673928207E-3</v>
      </c>
      <c r="AJ1251" s="17"/>
      <c r="AK1251" s="17">
        <v>1.8735128836515999E-3</v>
      </c>
      <c r="AL1251" s="17">
        <v>8.7127543659572503E-3</v>
      </c>
      <c r="AM1251" s="17"/>
      <c r="AN1251" s="17">
        <v>7.4014305737344901E-3</v>
      </c>
      <c r="AO1251" s="17">
        <v>1.11227623194539E-2</v>
      </c>
      <c r="AP1251" s="17"/>
      <c r="AQ1251" s="17">
        <v>1.5541294450929799E-2</v>
      </c>
      <c r="AR1251" s="17">
        <v>1.84865699254812E-3</v>
      </c>
      <c r="AS1251" s="17"/>
      <c r="AT1251" s="17">
        <v>2.1803116203839802E-3</v>
      </c>
      <c r="AU1251" s="17">
        <v>6.9372899831252697E-3</v>
      </c>
      <c r="AV1251" s="17">
        <v>1.2211072521224499E-2</v>
      </c>
      <c r="AW1251" s="17">
        <v>7.5751412834396603E-4</v>
      </c>
      <c r="AX1251" s="17"/>
      <c r="AY1251" s="17">
        <v>7.4217713135171599E-3</v>
      </c>
      <c r="AZ1251" s="17" t="s">
        <v>99</v>
      </c>
      <c r="BA1251" s="17"/>
      <c r="BB1251" s="17">
        <v>2.56309091555759E-2</v>
      </c>
      <c r="BC1251" s="17">
        <v>4.72660678110042E-3</v>
      </c>
      <c r="BD1251" s="17"/>
      <c r="BE1251" s="17">
        <v>5.24790610545154E-2</v>
      </c>
      <c r="BF1251" s="17">
        <v>4.3933139807218703E-3</v>
      </c>
      <c r="BG1251" s="17"/>
      <c r="BH1251" s="17">
        <v>1.22509973153894E-3</v>
      </c>
      <c r="BI1251" s="17">
        <v>7.6936336341627103E-3</v>
      </c>
      <c r="BJ1251" s="17"/>
      <c r="BK1251" s="17">
        <v>1.06153839902929E-3</v>
      </c>
      <c r="BL1251" s="17">
        <v>8.0162456354801598E-3</v>
      </c>
      <c r="BM1251" s="17"/>
      <c r="BN1251" s="17">
        <v>9.8854636040745505E-4</v>
      </c>
      <c r="BO1251" s="17">
        <v>7.7373028898194097E-3</v>
      </c>
      <c r="BP1251" s="17"/>
      <c r="BQ1251" s="17">
        <v>3.31872348782567E-3</v>
      </c>
      <c r="BR1251" s="17">
        <v>7.9838626451255394E-3</v>
      </c>
      <c r="BS1251" s="17"/>
      <c r="BT1251" s="17">
        <v>3.1195910519494299E-2</v>
      </c>
      <c r="BU1251" s="17">
        <v>4.46154645462234E-3</v>
      </c>
      <c r="BV1251" s="17"/>
      <c r="BW1251" s="17">
        <v>6.5797352594638902E-3</v>
      </c>
      <c r="BX1251" s="17">
        <v>8.6477632685163404E-3</v>
      </c>
      <c r="BY1251" s="17"/>
      <c r="BZ1251" s="17">
        <v>6.5797352594638902E-3</v>
      </c>
      <c r="CA1251" s="17">
        <v>8.6477632685163404E-3</v>
      </c>
    </row>
    <row r="1252" spans="2:79" x14ac:dyDescent="0.25">
      <c r="B1252" t="s">
        <v>573</v>
      </c>
      <c r="C1252" s="17">
        <v>6.7142144501745804E-3</v>
      </c>
      <c r="D1252" s="17">
        <v>2.6330575915890302E-3</v>
      </c>
      <c r="E1252" s="17">
        <v>9.8180581506965101E-3</v>
      </c>
      <c r="F1252" s="17">
        <v>2.0344716861109401E-3</v>
      </c>
      <c r="G1252" s="17">
        <v>2.94298621844441E-3</v>
      </c>
      <c r="H1252" s="17">
        <v>4.4160770651564899E-4</v>
      </c>
      <c r="I1252" s="17">
        <v>2.4955575498914199E-2</v>
      </c>
      <c r="J1252" s="17">
        <v>1.21754572533362E-2</v>
      </c>
      <c r="K1252" s="17">
        <v>1.62175119715604E-3</v>
      </c>
      <c r="L1252" s="17">
        <v>2.7717788423495E-3</v>
      </c>
      <c r="M1252" s="17"/>
      <c r="N1252" s="17">
        <v>3.00401672893895E-3</v>
      </c>
      <c r="O1252" s="17">
        <v>3.6683856054812503E-2</v>
      </c>
      <c r="P1252" s="17">
        <v>3.0357600501728001E-2</v>
      </c>
      <c r="Q1252" s="17">
        <v>1.4978625486557101E-2</v>
      </c>
      <c r="R1252" s="17"/>
      <c r="S1252" s="17">
        <v>1.9016419826848301E-2</v>
      </c>
      <c r="T1252" s="17">
        <v>1.2684606270204799E-3</v>
      </c>
      <c r="U1252" s="17">
        <v>2.05511466875151E-2</v>
      </c>
      <c r="V1252" s="17">
        <v>2.0542375067549401E-3</v>
      </c>
      <c r="W1252" s="17">
        <v>9.7446219032130705E-4</v>
      </c>
      <c r="X1252" s="17">
        <v>9.7999757668104691E-4</v>
      </c>
      <c r="Y1252" s="17">
        <v>1.38337595768079E-3</v>
      </c>
      <c r="Z1252" s="17"/>
      <c r="AA1252" s="17">
        <v>1.1099944776361699E-2</v>
      </c>
      <c r="AB1252" s="17">
        <v>1.9853603005276E-4</v>
      </c>
      <c r="AC1252" s="17"/>
      <c r="AD1252" s="17">
        <v>3.46215274149504E-2</v>
      </c>
      <c r="AE1252" s="17">
        <v>5.4738312738791903E-3</v>
      </c>
      <c r="AF1252" s="17">
        <v>1.4473779479191799E-3</v>
      </c>
      <c r="AG1252" s="17"/>
      <c r="AH1252" s="17">
        <v>4.8596681809627397E-3</v>
      </c>
      <c r="AI1252" s="17">
        <v>6.9568443659061398E-3</v>
      </c>
      <c r="AJ1252" s="17"/>
      <c r="AK1252" s="17">
        <v>1.6787370650135199E-2</v>
      </c>
      <c r="AL1252" s="17">
        <v>4.3703665376961902E-3</v>
      </c>
      <c r="AM1252" s="17"/>
      <c r="AN1252" s="17">
        <v>6.6687930389692004E-3</v>
      </c>
      <c r="AO1252" s="17">
        <v>1.4978625486557101E-2</v>
      </c>
      <c r="AP1252" s="17"/>
      <c r="AQ1252" s="17">
        <v>3.0662624821830901E-3</v>
      </c>
      <c r="AR1252" s="17">
        <v>9.21811190953928E-3</v>
      </c>
      <c r="AS1252" s="17"/>
      <c r="AT1252" s="17">
        <v>2.12344193029692E-4</v>
      </c>
      <c r="AU1252" s="17">
        <v>7.3398957970225304E-3</v>
      </c>
      <c r="AV1252" s="17">
        <v>5.15829056893878E-3</v>
      </c>
      <c r="AW1252" s="17">
        <v>2.2740521399917E-3</v>
      </c>
      <c r="AX1252" s="17"/>
      <c r="AY1252" s="17">
        <v>6.7142144501745804E-3</v>
      </c>
      <c r="AZ1252" s="17" t="s">
        <v>99</v>
      </c>
      <c r="BA1252" s="17"/>
      <c r="BB1252" s="17">
        <v>9.0311701970669702E-3</v>
      </c>
      <c r="BC1252" s="17">
        <v>6.3719524525767297E-3</v>
      </c>
      <c r="BD1252" s="17"/>
      <c r="BE1252" s="17">
        <v>1.6359478158974601E-3</v>
      </c>
      <c r="BF1252" s="17">
        <v>7.0555424331684704E-3</v>
      </c>
      <c r="BG1252" s="17"/>
      <c r="BH1252" s="17">
        <v>4.24971211936558E-3</v>
      </c>
      <c r="BI1252" s="17">
        <v>6.8223378699857401E-3</v>
      </c>
      <c r="BJ1252" s="17"/>
      <c r="BK1252" s="17">
        <v>1.54787149926208E-3</v>
      </c>
      <c r="BL1252" s="17">
        <v>7.1970990023701503E-3</v>
      </c>
      <c r="BM1252" s="17"/>
      <c r="BN1252" s="17">
        <v>1.53213824377292E-2</v>
      </c>
      <c r="BO1252" s="17">
        <v>6.2920570870469896E-3</v>
      </c>
      <c r="BP1252" s="17"/>
      <c r="BQ1252" s="17">
        <v>9.2309402951397195E-4</v>
      </c>
      <c r="BR1252" s="17">
        <v>7.5075609396723E-3</v>
      </c>
      <c r="BS1252" s="17"/>
      <c r="BT1252" s="17">
        <v>9.5686288953816595E-4</v>
      </c>
      <c r="BU1252" s="17">
        <v>7.4310881532993599E-3</v>
      </c>
      <c r="BV1252" s="17"/>
      <c r="BW1252" s="17">
        <v>1.10780743377392E-2</v>
      </c>
      <c r="BX1252" s="17">
        <v>3.6049944100775502E-4</v>
      </c>
      <c r="BY1252" s="17"/>
      <c r="BZ1252" s="17">
        <v>1.10780743377392E-2</v>
      </c>
      <c r="CA1252" s="17">
        <v>3.6049944100775502E-4</v>
      </c>
    </row>
    <row r="1253" spans="2:79" x14ac:dyDescent="0.25">
      <c r="B1253" t="s">
        <v>574</v>
      </c>
      <c r="C1253" s="17">
        <v>3.9414205309477798E-2</v>
      </c>
      <c r="D1253" s="17">
        <v>6.5199560986173698E-3</v>
      </c>
      <c r="E1253" s="17">
        <v>1.77208543650585E-3</v>
      </c>
      <c r="F1253" s="17">
        <v>8.2879435336198903E-2</v>
      </c>
      <c r="G1253" s="17">
        <v>2.51742815374928E-2</v>
      </c>
      <c r="H1253" s="17">
        <v>3.6755775534121099E-2</v>
      </c>
      <c r="I1253" s="17">
        <v>5.9574413624303699E-2</v>
      </c>
      <c r="J1253" s="17">
        <v>9.7377051156425004E-2</v>
      </c>
      <c r="K1253" s="17">
        <v>1.3964017535934899E-2</v>
      </c>
      <c r="L1253" s="17">
        <v>1.7549276458585399E-4</v>
      </c>
      <c r="M1253" s="17"/>
      <c r="N1253" s="17">
        <v>3.9553706118422599E-2</v>
      </c>
      <c r="O1253" s="17">
        <v>3.5081279166929998E-2</v>
      </c>
      <c r="P1253" s="17">
        <v>5.2228540488661997E-2</v>
      </c>
      <c r="Q1253" s="17">
        <v>3.6874203929976097E-2</v>
      </c>
      <c r="R1253" s="17"/>
      <c r="S1253" s="17">
        <v>6.6238730072452706E-2</v>
      </c>
      <c r="T1253" s="17">
        <v>0.24269236347586401</v>
      </c>
      <c r="U1253" s="17">
        <v>9.9525740222383099E-2</v>
      </c>
      <c r="V1253" s="17">
        <v>1.07995622433873E-2</v>
      </c>
      <c r="W1253" s="17">
        <v>5.3269824614376E-3</v>
      </c>
      <c r="X1253" s="17">
        <v>4.2465405271780304E-3</v>
      </c>
      <c r="Y1253" s="17">
        <v>6.5100885612983999E-4</v>
      </c>
      <c r="Z1253" s="17"/>
      <c r="AA1253" s="17">
        <v>5.46820196455877E-2</v>
      </c>
      <c r="AB1253" s="17">
        <v>1.6731513718017101E-2</v>
      </c>
      <c r="AC1253" s="17"/>
      <c r="AD1253" s="17">
        <v>4.4160954388039901E-2</v>
      </c>
      <c r="AE1253" s="17">
        <v>8.6272903181147196E-3</v>
      </c>
      <c r="AF1253" s="17">
        <v>8.5271684795900096E-2</v>
      </c>
      <c r="AG1253" s="17"/>
      <c r="AH1253" s="17">
        <v>8.8217629244872007E-3</v>
      </c>
      <c r="AI1253" s="17">
        <v>4.3416608399182002E-2</v>
      </c>
      <c r="AJ1253" s="17"/>
      <c r="AK1253" s="17">
        <v>3.0615684528601101E-2</v>
      </c>
      <c r="AL1253" s="17">
        <v>4.14614677717869E-2</v>
      </c>
      <c r="AM1253" s="17"/>
      <c r="AN1253" s="17">
        <v>3.94281652210327E-2</v>
      </c>
      <c r="AO1253" s="17">
        <v>3.6874203929976097E-2</v>
      </c>
      <c r="AP1253" s="17"/>
      <c r="AQ1253" s="17">
        <v>3.3846291152225198E-2</v>
      </c>
      <c r="AR1253" s="17">
        <v>4.3235934936028099E-2</v>
      </c>
      <c r="AS1253" s="17"/>
      <c r="AT1253" s="17">
        <v>4.11111318029505E-2</v>
      </c>
      <c r="AU1253" s="17">
        <v>3.3300252220096402E-2</v>
      </c>
      <c r="AV1253" s="17">
        <v>4.1059162189075099E-2</v>
      </c>
      <c r="AW1253" s="17">
        <v>7.62178105617142E-2</v>
      </c>
      <c r="AX1253" s="17"/>
      <c r="AY1253" s="17">
        <v>3.9414205309477798E-2</v>
      </c>
      <c r="AZ1253" s="17" t="s">
        <v>99</v>
      </c>
      <c r="BA1253" s="17"/>
      <c r="BB1253" s="17">
        <v>2.63888530646074E-2</v>
      </c>
      <c r="BC1253" s="17">
        <v>4.1347336919830502E-2</v>
      </c>
      <c r="BD1253" s="17"/>
      <c r="BE1253" s="17">
        <v>6.3163722120083504E-2</v>
      </c>
      <c r="BF1253" s="17">
        <v>3.7817917588914403E-2</v>
      </c>
      <c r="BG1253" s="17"/>
      <c r="BH1253" s="17">
        <v>9.2268616364073696E-4</v>
      </c>
      <c r="BI1253" s="17">
        <v>4.1102917319098202E-2</v>
      </c>
      <c r="BJ1253" s="17"/>
      <c r="BK1253" s="17">
        <v>6.4043585928968104E-3</v>
      </c>
      <c r="BL1253" s="17">
        <v>4.24995492754578E-2</v>
      </c>
      <c r="BM1253" s="17"/>
      <c r="BN1253" s="17">
        <v>8.71102246651934E-2</v>
      </c>
      <c r="BO1253" s="17">
        <v>3.70748498104327E-2</v>
      </c>
      <c r="BP1253" s="17"/>
      <c r="BQ1253" s="17">
        <v>2.79306561602683E-2</v>
      </c>
      <c r="BR1253" s="17">
        <v>4.0987378157342901E-2</v>
      </c>
      <c r="BS1253" s="17"/>
      <c r="BT1253" s="17">
        <v>7.7397506336959701E-2</v>
      </c>
      <c r="BU1253" s="17">
        <v>3.4684733888860897E-2</v>
      </c>
      <c r="BV1253" s="17"/>
      <c r="BW1253" s="17">
        <v>5.4790315580609698E-2</v>
      </c>
      <c r="BX1253" s="17">
        <v>1.7026817737596799E-2</v>
      </c>
      <c r="BY1253" s="17"/>
      <c r="BZ1253" s="17">
        <v>5.4790315580609698E-2</v>
      </c>
      <c r="CA1253" s="17">
        <v>1.7026817737596799E-2</v>
      </c>
    </row>
    <row r="1254" spans="2:79" x14ac:dyDescent="0.25">
      <c r="B1254" t="s">
        <v>575</v>
      </c>
      <c r="C1254" s="17">
        <v>4.6382363081208203E-2</v>
      </c>
      <c r="D1254" s="17">
        <v>5.3580993671122103E-2</v>
      </c>
      <c r="E1254" s="17">
        <v>9.2175002722176103E-2</v>
      </c>
      <c r="F1254" s="17">
        <v>2.1354871765123899E-2</v>
      </c>
      <c r="G1254" s="17">
        <v>1.8367901562420701E-3</v>
      </c>
      <c r="H1254" s="17">
        <v>7.6152149675729501E-3</v>
      </c>
      <c r="I1254" s="17">
        <v>3.92242223163069E-2</v>
      </c>
      <c r="J1254" s="17">
        <v>0.111359155746507</v>
      </c>
      <c r="K1254" s="17">
        <v>1.5842919440058899E-2</v>
      </c>
      <c r="L1254" s="17">
        <v>0.12562584072781699</v>
      </c>
      <c r="M1254" s="17"/>
      <c r="N1254" s="17">
        <v>4.3581661149050203E-2</v>
      </c>
      <c r="O1254" s="17">
        <v>6.9517537337790897E-2</v>
      </c>
      <c r="P1254" s="17">
        <v>6.3209825854861595E-2</v>
      </c>
      <c r="Q1254" s="17">
        <v>4.8267986803585697E-2</v>
      </c>
      <c r="R1254" s="17"/>
      <c r="S1254" s="17">
        <v>7.1283425786893298E-2</v>
      </c>
      <c r="T1254" s="17">
        <v>0.25089184472197201</v>
      </c>
      <c r="U1254" s="17">
        <v>7.3468026043362694E-2</v>
      </c>
      <c r="V1254" s="17">
        <v>2.63581678576122E-3</v>
      </c>
      <c r="W1254" s="17">
        <v>1.9651148507425199E-2</v>
      </c>
      <c r="X1254" s="17">
        <v>7.6097785007412003E-2</v>
      </c>
      <c r="Y1254" s="17">
        <v>2.6008027261915402E-4</v>
      </c>
      <c r="Z1254" s="17"/>
      <c r="AA1254" s="17">
        <v>4.62411268432638E-2</v>
      </c>
      <c r="AB1254" s="17">
        <v>4.6592191282960098E-2</v>
      </c>
      <c r="AC1254" s="17"/>
      <c r="AD1254" s="17">
        <v>2.94129700667012E-2</v>
      </c>
      <c r="AE1254" s="17">
        <v>3.9756778189209202E-3</v>
      </c>
      <c r="AF1254" s="17">
        <v>4.3786681280301699E-2</v>
      </c>
      <c r="AG1254" s="17"/>
      <c r="AH1254" s="17">
        <v>8.0449569833849599E-2</v>
      </c>
      <c r="AI1254" s="17">
        <v>4.1925357267535102E-2</v>
      </c>
      <c r="AJ1254" s="17"/>
      <c r="AK1254" s="17">
        <v>6.3708651713714995E-2</v>
      </c>
      <c r="AL1254" s="17">
        <v>4.23508376450734E-2</v>
      </c>
      <c r="AM1254" s="17"/>
      <c r="AN1254" s="17">
        <v>4.6371999645738203E-2</v>
      </c>
      <c r="AO1254" s="17">
        <v>4.8267986803585697E-2</v>
      </c>
      <c r="AP1254" s="17"/>
      <c r="AQ1254" s="17">
        <v>6.020146766305E-3</v>
      </c>
      <c r="AR1254" s="17">
        <v>7.4086360220418895E-2</v>
      </c>
      <c r="AS1254" s="17"/>
      <c r="AT1254" s="17">
        <v>7.7854697469197903E-2</v>
      </c>
      <c r="AU1254" s="17">
        <v>5.4603867056066797E-2</v>
      </c>
      <c r="AV1254" s="17">
        <v>2.3020555679642899E-2</v>
      </c>
      <c r="AW1254" s="17">
        <v>1.14451751314488E-2</v>
      </c>
      <c r="AX1254" s="17"/>
      <c r="AY1254" s="17">
        <v>4.6382363081208203E-2</v>
      </c>
      <c r="AZ1254" s="17" t="s">
        <v>99</v>
      </c>
      <c r="BA1254" s="17"/>
      <c r="BB1254" s="17">
        <v>6.9762115506257398E-3</v>
      </c>
      <c r="BC1254" s="17">
        <v>5.2222231692453297E-2</v>
      </c>
      <c r="BD1254" s="17"/>
      <c r="BE1254" s="17">
        <v>3.3914483005914099E-3</v>
      </c>
      <c r="BF1254" s="17">
        <v>4.9271932157806897E-2</v>
      </c>
      <c r="BG1254" s="17"/>
      <c r="BH1254" s="17">
        <v>3.0358101085873002E-2</v>
      </c>
      <c r="BI1254" s="17">
        <v>4.70853845331363E-2</v>
      </c>
      <c r="BJ1254" s="17"/>
      <c r="BK1254" s="17">
        <v>1.47472506220786E-2</v>
      </c>
      <c r="BL1254" s="17">
        <v>4.9339214234650298E-2</v>
      </c>
      <c r="BM1254" s="17"/>
      <c r="BN1254" s="17">
        <v>4.0893554368752801E-3</v>
      </c>
      <c r="BO1254" s="17">
        <v>4.8456716063708598E-2</v>
      </c>
      <c r="BP1254" s="17"/>
      <c r="BQ1254" s="17">
        <v>9.1110072899386899E-2</v>
      </c>
      <c r="BR1254" s="17">
        <v>4.0254952668375303E-2</v>
      </c>
      <c r="BS1254" s="17"/>
      <c r="BT1254" s="17">
        <v>0.16572939526519301</v>
      </c>
      <c r="BU1254" s="17">
        <v>3.1521928032626802E-2</v>
      </c>
      <c r="BV1254" s="17"/>
      <c r="BW1254" s="17">
        <v>4.6205050702843697E-2</v>
      </c>
      <c r="BX1254" s="17">
        <v>4.6640527263549503E-2</v>
      </c>
      <c r="BY1254" s="17"/>
      <c r="BZ1254" s="17">
        <v>4.6205050702843697E-2</v>
      </c>
      <c r="CA1254" s="17">
        <v>4.6640527263549503E-2</v>
      </c>
    </row>
    <row r="1255" spans="2:79" x14ac:dyDescent="0.25">
      <c r="B1255" t="s">
        <v>576</v>
      </c>
      <c r="C1255" s="17">
        <v>1.00600694620793E-2</v>
      </c>
      <c r="D1255" s="17">
        <v>7.8901743641934395E-4</v>
      </c>
      <c r="E1255" s="17">
        <v>8.5996525774891897E-4</v>
      </c>
      <c r="F1255" s="17">
        <v>4.5715437310517096E-3</v>
      </c>
      <c r="G1255" s="17">
        <v>2.48062423848135E-2</v>
      </c>
      <c r="H1255" s="17">
        <v>3.7908572005829602E-2</v>
      </c>
      <c r="I1255" s="17">
        <v>6.0812422388374504E-3</v>
      </c>
      <c r="J1255" s="17">
        <v>6.4906015114812898E-4</v>
      </c>
      <c r="K1255" s="17">
        <v>1.53289428847614E-4</v>
      </c>
      <c r="L1255" s="17">
        <v>2.1537932587297401E-3</v>
      </c>
      <c r="M1255" s="17"/>
      <c r="N1255" s="17">
        <v>8.3124983070051693E-3</v>
      </c>
      <c r="O1255" s="17">
        <v>1.9721909757264299E-2</v>
      </c>
      <c r="P1255" s="17">
        <v>2.71523887414474E-2</v>
      </c>
      <c r="Q1255" s="17">
        <v>6.3569105129761799E-2</v>
      </c>
      <c r="R1255" s="17"/>
      <c r="S1255" s="17">
        <v>1.6555865910816699E-2</v>
      </c>
      <c r="T1255" s="17">
        <v>2.9353073740054602E-4</v>
      </c>
      <c r="U1255" s="17">
        <v>7.6333711564476603E-3</v>
      </c>
      <c r="V1255" s="17">
        <v>1.5912892926645401E-2</v>
      </c>
      <c r="W1255" s="17">
        <v>5.5572109019592199E-3</v>
      </c>
      <c r="X1255" s="17">
        <v>1.62951358834341E-4</v>
      </c>
      <c r="Y1255" s="17">
        <v>3.34178738887913E-3</v>
      </c>
      <c r="Z1255" s="17"/>
      <c r="AA1255" s="17">
        <v>1.1045880716622001E-2</v>
      </c>
      <c r="AB1255" s="17">
        <v>8.5954948895881293E-3</v>
      </c>
      <c r="AC1255" s="17"/>
      <c r="AD1255" s="17">
        <v>2.2279095221997502E-3</v>
      </c>
      <c r="AE1255" s="17">
        <v>9.1475307547394906E-3</v>
      </c>
      <c r="AF1255" s="17">
        <v>1.6162847177359999E-2</v>
      </c>
      <c r="AG1255" s="17"/>
      <c r="AH1255" s="17">
        <v>5.83169033958172E-3</v>
      </c>
      <c r="AI1255" s="17">
        <v>1.0613267452986601E-2</v>
      </c>
      <c r="AJ1255" s="17"/>
      <c r="AK1255" s="17">
        <v>2.0764120064408E-2</v>
      </c>
      <c r="AL1255" s="17">
        <v>7.5694234161627696E-3</v>
      </c>
      <c r="AM1255" s="17"/>
      <c r="AN1255" s="17">
        <v>9.7659824543584097E-3</v>
      </c>
      <c r="AO1255" s="17">
        <v>6.3569105129761799E-2</v>
      </c>
      <c r="AP1255" s="17"/>
      <c r="AQ1255" s="17">
        <v>2.8904915896723199E-3</v>
      </c>
      <c r="AR1255" s="17">
        <v>1.4981156136726801E-2</v>
      </c>
      <c r="AS1255" s="17"/>
      <c r="AT1255" s="17">
        <v>2.2075921372210201E-4</v>
      </c>
      <c r="AU1255" s="17">
        <v>1.67100910496173E-2</v>
      </c>
      <c r="AV1255" s="17">
        <v>6.6692032462737803E-3</v>
      </c>
      <c r="AW1255" s="17">
        <v>9.7080297159933097E-3</v>
      </c>
      <c r="AX1255" s="17"/>
      <c r="AY1255" s="17">
        <v>1.00600694620793E-2</v>
      </c>
      <c r="AZ1255" s="17" t="s">
        <v>99</v>
      </c>
      <c r="BA1255" s="17"/>
      <c r="BB1255" s="17">
        <v>3.08568860897563E-2</v>
      </c>
      <c r="BC1255" s="17">
        <v>6.9820834321906002E-3</v>
      </c>
      <c r="BD1255" s="17"/>
      <c r="BE1255" s="17">
        <v>2.1840455062203498E-3</v>
      </c>
      <c r="BF1255" s="17">
        <v>1.05894444564365E-2</v>
      </c>
      <c r="BG1255" s="17"/>
      <c r="BH1255" s="17">
        <v>7.7379228333754897E-3</v>
      </c>
      <c r="BI1255" s="17">
        <v>1.01619474078453E-2</v>
      </c>
      <c r="BJ1255" s="17"/>
      <c r="BK1255" s="17">
        <v>2.1244903866055498E-3</v>
      </c>
      <c r="BL1255" s="17">
        <v>1.08017872660814E-2</v>
      </c>
      <c r="BM1255" s="17"/>
      <c r="BN1255" s="17">
        <v>2.7780017410160599E-4</v>
      </c>
      <c r="BO1255" s="17">
        <v>1.0539862236426001E-2</v>
      </c>
      <c r="BP1255" s="17"/>
      <c r="BQ1255" s="17">
        <v>2.9514349025645498E-2</v>
      </c>
      <c r="BR1255" s="17">
        <v>7.3949574843694497E-3</v>
      </c>
      <c r="BS1255" s="17"/>
      <c r="BT1255" s="17">
        <v>3.1782550218622098E-4</v>
      </c>
      <c r="BU1255" s="17">
        <v>1.1273120016786301E-2</v>
      </c>
      <c r="BV1255" s="17"/>
      <c r="BW1255" s="17">
        <v>1.0554697004493799E-2</v>
      </c>
      <c r="BX1255" s="17">
        <v>9.3398991263766492E-3</v>
      </c>
      <c r="BY1255" s="17"/>
      <c r="BZ1255" s="17">
        <v>1.0554697004493799E-2</v>
      </c>
      <c r="CA1255" s="17">
        <v>9.3398991263766492E-3</v>
      </c>
    </row>
    <row r="1256" spans="2:79" x14ac:dyDescent="0.25">
      <c r="B1256" t="s">
        <v>577</v>
      </c>
      <c r="C1256" s="17">
        <v>0.272557391119435</v>
      </c>
      <c r="D1256" s="17">
        <v>0.16414756337884501</v>
      </c>
      <c r="E1256" s="17">
        <v>0.24785266765337499</v>
      </c>
      <c r="F1256" s="17">
        <v>0.34462762246572898</v>
      </c>
      <c r="G1256" s="17">
        <v>0.46882196810590299</v>
      </c>
      <c r="H1256" s="17">
        <v>0.199893166290115</v>
      </c>
      <c r="I1256" s="17">
        <v>0.22192835457927701</v>
      </c>
      <c r="J1256" s="17">
        <v>0.15832361042045501</v>
      </c>
      <c r="K1256" s="17">
        <v>0.36572508310382301</v>
      </c>
      <c r="L1256" s="17">
        <v>0.15309938257254199</v>
      </c>
      <c r="M1256" s="17"/>
      <c r="N1256" s="17">
        <v>0.29473759890513401</v>
      </c>
      <c r="O1256" s="17">
        <v>9.7646391005147007E-2</v>
      </c>
      <c r="P1256" s="17">
        <v>0.13730566111841599</v>
      </c>
      <c r="Q1256" s="17">
        <v>0.12832274954855899</v>
      </c>
      <c r="R1256" s="17"/>
      <c r="S1256" s="17">
        <v>0.14384890455990501</v>
      </c>
      <c r="T1256" s="17">
        <v>0.130056133440345</v>
      </c>
      <c r="U1256" s="17">
        <v>0.32811122183112701</v>
      </c>
      <c r="V1256" s="17">
        <v>0.57141583462275602</v>
      </c>
      <c r="W1256" s="17">
        <v>0.159581119544114</v>
      </c>
      <c r="X1256" s="17">
        <v>0.154795138022435</v>
      </c>
      <c r="Y1256" s="17">
        <v>8.1792427705437001E-2</v>
      </c>
      <c r="Z1256" s="17"/>
      <c r="AA1256" s="17">
        <v>0.16043581594338899</v>
      </c>
      <c r="AB1256" s="17">
        <v>0.439131273567826</v>
      </c>
      <c r="AC1256" s="17"/>
      <c r="AD1256" s="17">
        <v>0.18647864059761099</v>
      </c>
      <c r="AE1256" s="17">
        <v>0.103855316067845</v>
      </c>
      <c r="AF1256" s="17">
        <v>0.184620710611067</v>
      </c>
      <c r="AG1256" s="17"/>
      <c r="AH1256" s="17">
        <v>0.13981652463512301</v>
      </c>
      <c r="AI1256" s="17">
        <v>0.28992385200741799</v>
      </c>
      <c r="AJ1256" s="17"/>
      <c r="AK1256" s="17">
        <v>0.28892306651789601</v>
      </c>
      <c r="AL1256" s="17">
        <v>0.26874938364317502</v>
      </c>
      <c r="AM1256" s="17"/>
      <c r="AN1256" s="17">
        <v>0.273350108342236</v>
      </c>
      <c r="AO1256" s="17">
        <v>0.12832274954855899</v>
      </c>
      <c r="AP1256" s="17"/>
      <c r="AQ1256" s="17">
        <v>0.19345133448735799</v>
      </c>
      <c r="AR1256" s="17">
        <v>0.32685455729908602</v>
      </c>
      <c r="AS1256" s="17"/>
      <c r="AT1256" s="17">
        <v>0.605770167085114</v>
      </c>
      <c r="AU1256" s="17">
        <v>0.273360349514912</v>
      </c>
      <c r="AV1256" s="17">
        <v>0.110522070847559</v>
      </c>
      <c r="AW1256" s="17">
        <v>9.9063437453317693E-2</v>
      </c>
      <c r="AX1256" s="17"/>
      <c r="AY1256" s="17">
        <v>0.272557391119435</v>
      </c>
      <c r="AZ1256" s="17" t="s">
        <v>99</v>
      </c>
      <c r="BA1256" s="17"/>
      <c r="BB1256" s="17">
        <v>0.326623474712608</v>
      </c>
      <c r="BC1256" s="17">
        <v>0.26458426454384298</v>
      </c>
      <c r="BD1256" s="17"/>
      <c r="BE1256" s="17">
        <v>0.216021397734522</v>
      </c>
      <c r="BF1256" s="17">
        <v>0.27635737209293798</v>
      </c>
      <c r="BG1256" s="17"/>
      <c r="BH1256" s="17">
        <v>0.25233741216965999</v>
      </c>
      <c r="BI1256" s="17">
        <v>0.27344448838253299</v>
      </c>
      <c r="BJ1256" s="17"/>
      <c r="BK1256" s="17">
        <v>0.26548877981547903</v>
      </c>
      <c r="BL1256" s="17">
        <v>0.27321807571520901</v>
      </c>
      <c r="BM1256" s="17"/>
      <c r="BN1256" s="17">
        <v>0.19136784515449101</v>
      </c>
      <c r="BO1256" s="17">
        <v>0.27653950982417602</v>
      </c>
      <c r="BP1256" s="17"/>
      <c r="BQ1256" s="17">
        <v>9.0515262487134193E-2</v>
      </c>
      <c r="BR1256" s="17">
        <v>0.29749599940253701</v>
      </c>
      <c r="BS1256" s="17"/>
      <c r="BT1256" s="17">
        <v>8.2376601393751497E-2</v>
      </c>
      <c r="BU1256" s="17">
        <v>0.29623765548369302</v>
      </c>
      <c r="BV1256" s="17"/>
      <c r="BW1256" s="17">
        <v>0.16058867664378201</v>
      </c>
      <c r="BX1256" s="17">
        <v>0.43558217194439802</v>
      </c>
      <c r="BY1256" s="17"/>
      <c r="BZ1256" s="17">
        <v>0.16058867664378201</v>
      </c>
      <c r="CA1256" s="17">
        <v>0.43558217194439802</v>
      </c>
    </row>
    <row r="1257" spans="2:79" x14ac:dyDescent="0.25">
      <c r="B1257" t="s">
        <v>578</v>
      </c>
      <c r="C1257" s="17">
        <v>0.120578073669505</v>
      </c>
      <c r="D1257" s="17">
        <v>0.20774154031832201</v>
      </c>
      <c r="E1257" s="17">
        <v>0.31665973853361301</v>
      </c>
      <c r="F1257" s="17">
        <v>0.138358284980719</v>
      </c>
      <c r="G1257" s="17">
        <v>3.7342239476149598E-2</v>
      </c>
      <c r="H1257" s="17">
        <v>7.4900875352015894E-2</v>
      </c>
      <c r="I1257" s="17">
        <v>9.2874313342840395E-2</v>
      </c>
      <c r="J1257" s="17">
        <v>7.8543041357468993E-3</v>
      </c>
      <c r="K1257" s="17">
        <v>9.7932484403693704E-2</v>
      </c>
      <c r="L1257" s="17">
        <v>0.128893604856434</v>
      </c>
      <c r="M1257" s="17"/>
      <c r="N1257" s="17">
        <v>0.111978192712389</v>
      </c>
      <c r="O1257" s="17">
        <v>0.190514109298383</v>
      </c>
      <c r="P1257" s="17">
        <v>0.16878616991790399</v>
      </c>
      <c r="Q1257" s="17">
        <v>0.15855104583624999</v>
      </c>
      <c r="R1257" s="17"/>
      <c r="S1257" s="17">
        <v>0.124060421152932</v>
      </c>
      <c r="T1257" s="17">
        <v>2.4973936454351101E-2</v>
      </c>
      <c r="U1257" s="17">
        <v>0.23547695686063699</v>
      </c>
      <c r="V1257" s="17">
        <v>7.2495562303150393E-2</v>
      </c>
      <c r="W1257" s="17">
        <v>0.35089916248219799</v>
      </c>
      <c r="X1257" s="17">
        <v>0.16343720586924801</v>
      </c>
      <c r="Y1257" s="17">
        <v>6.1157982560044503E-2</v>
      </c>
      <c r="Z1257" s="17"/>
      <c r="AA1257" s="17">
        <v>0.139587015602958</v>
      </c>
      <c r="AB1257" s="17">
        <v>9.2337360371286398E-2</v>
      </c>
      <c r="AC1257" s="17"/>
      <c r="AD1257" s="17">
        <v>6.11943209676181E-2</v>
      </c>
      <c r="AE1257" s="17">
        <v>0.27832186075154502</v>
      </c>
      <c r="AF1257" s="17">
        <v>0.111925728519884</v>
      </c>
      <c r="AG1257" s="17"/>
      <c r="AH1257" s="17">
        <v>0.197881645111781</v>
      </c>
      <c r="AI1257" s="17">
        <v>0.110464462951796</v>
      </c>
      <c r="AJ1257" s="17"/>
      <c r="AK1257" s="17">
        <v>7.0483168365278404E-2</v>
      </c>
      <c r="AL1257" s="17">
        <v>0.13223428517782801</v>
      </c>
      <c r="AM1257" s="17"/>
      <c r="AN1257" s="17">
        <v>0.12036937325808</v>
      </c>
      <c r="AO1257" s="17">
        <v>0.15855104583624999</v>
      </c>
      <c r="AP1257" s="17"/>
      <c r="AQ1257" s="17">
        <v>9.9648424388149498E-2</v>
      </c>
      <c r="AR1257" s="17">
        <v>0.134943859217343</v>
      </c>
      <c r="AS1257" s="17"/>
      <c r="AT1257" s="17">
        <v>5.3954742717743899E-2</v>
      </c>
      <c r="AU1257" s="17">
        <v>0.12868042948092301</v>
      </c>
      <c r="AV1257" s="17">
        <v>0.144877398247823</v>
      </c>
      <c r="AW1257" s="17">
        <v>0.141109277438144</v>
      </c>
      <c r="AX1257" s="17"/>
      <c r="AY1257" s="17">
        <v>0.120578073669505</v>
      </c>
      <c r="AZ1257" s="17" t="s">
        <v>99</v>
      </c>
      <c r="BA1257" s="17"/>
      <c r="BB1257" s="17">
        <v>3.6950042468121697E-2</v>
      </c>
      <c r="BC1257" s="17">
        <v>0.132974075326659</v>
      </c>
      <c r="BD1257" s="17"/>
      <c r="BE1257" s="17">
        <v>0.17743774587639299</v>
      </c>
      <c r="BF1257" s="17">
        <v>0.116756337115328</v>
      </c>
      <c r="BG1257" s="17"/>
      <c r="BH1257" s="17">
        <v>9.4506142054528106E-2</v>
      </c>
      <c r="BI1257" s="17">
        <v>0.121721909636732</v>
      </c>
      <c r="BJ1257" s="17"/>
      <c r="BK1257" s="17">
        <v>6.6223262555612394E-2</v>
      </c>
      <c r="BL1257" s="17">
        <v>0.12565847558509399</v>
      </c>
      <c r="BM1257" s="17"/>
      <c r="BN1257" s="17">
        <v>7.3474713904576605E-2</v>
      </c>
      <c r="BO1257" s="17">
        <v>0.12288836088378501</v>
      </c>
      <c r="BP1257" s="17"/>
      <c r="BQ1257" s="17">
        <v>0.28116562595233802</v>
      </c>
      <c r="BR1257" s="17">
        <v>9.8578605240892E-2</v>
      </c>
      <c r="BS1257" s="17"/>
      <c r="BT1257" s="17">
        <v>0.151781726643576</v>
      </c>
      <c r="BU1257" s="17">
        <v>0.11669276668018</v>
      </c>
      <c r="BV1257" s="17"/>
      <c r="BW1257" s="17">
        <v>0.139392804620733</v>
      </c>
      <c r="BX1257" s="17">
        <v>9.3184105595756503E-2</v>
      </c>
      <c r="BY1257" s="17"/>
      <c r="BZ1257" s="17">
        <v>0.139392804620733</v>
      </c>
      <c r="CA1257" s="17">
        <v>9.3184105595756503E-2</v>
      </c>
    </row>
    <row r="1258" spans="2:79" x14ac:dyDescent="0.25">
      <c r="B1258" t="s">
        <v>579</v>
      </c>
      <c r="C1258" s="17">
        <v>0.19083070430698601</v>
      </c>
      <c r="D1258" s="17">
        <v>0.1932251242427</v>
      </c>
      <c r="E1258" s="17">
        <v>0.253224416439638</v>
      </c>
      <c r="F1258" s="17">
        <v>0.205385677840524</v>
      </c>
      <c r="G1258" s="17">
        <v>0.144896204096676</v>
      </c>
      <c r="H1258" s="17">
        <v>0.155266707003162</v>
      </c>
      <c r="I1258" s="17">
        <v>0.119147978736832</v>
      </c>
      <c r="J1258" s="17">
        <v>0.35660095366771999</v>
      </c>
      <c r="K1258" s="17">
        <v>3.33895173715721E-2</v>
      </c>
      <c r="L1258" s="17">
        <v>0.238300823551303</v>
      </c>
      <c r="M1258" s="17"/>
      <c r="N1258" s="17">
        <v>0.17753458393185301</v>
      </c>
      <c r="O1258" s="17">
        <v>0.29643591974247402</v>
      </c>
      <c r="P1258" s="17">
        <v>0.26578069098357399</v>
      </c>
      <c r="Q1258" s="17">
        <v>0.28953491760511602</v>
      </c>
      <c r="R1258" s="17"/>
      <c r="S1258" s="17">
        <v>0.23887531288644601</v>
      </c>
      <c r="T1258" s="17">
        <v>3.4491508662903299E-2</v>
      </c>
      <c r="U1258" s="17">
        <v>0.12183193266332699</v>
      </c>
      <c r="V1258" s="17">
        <v>0.17010391700045799</v>
      </c>
      <c r="W1258" s="17">
        <v>0.32265566435349802</v>
      </c>
      <c r="X1258" s="17">
        <v>0.22339492847137801</v>
      </c>
      <c r="Y1258" s="17">
        <v>0.16196207917104999</v>
      </c>
      <c r="Z1258" s="17"/>
      <c r="AA1258" s="17">
        <v>0.22520938152028999</v>
      </c>
      <c r="AB1258" s="17">
        <v>0.139755880145191</v>
      </c>
      <c r="AC1258" s="17"/>
      <c r="AD1258" s="17">
        <v>0.17840771674113801</v>
      </c>
      <c r="AE1258" s="17">
        <v>0.28540380689665601</v>
      </c>
      <c r="AF1258" s="17">
        <v>0.22553970320814201</v>
      </c>
      <c r="AG1258" s="17"/>
      <c r="AH1258" s="17">
        <v>0.14004295733584299</v>
      </c>
      <c r="AI1258" s="17">
        <v>0.19747525503746799</v>
      </c>
      <c r="AJ1258" s="17"/>
      <c r="AK1258" s="17">
        <v>0.17690633226663299</v>
      </c>
      <c r="AL1258" s="17">
        <v>0.194070663034072</v>
      </c>
      <c r="AM1258" s="17"/>
      <c r="AN1258" s="17">
        <v>0.190288223464712</v>
      </c>
      <c r="AO1258" s="17">
        <v>0.28953491760511602</v>
      </c>
      <c r="AP1258" s="17"/>
      <c r="AQ1258" s="17">
        <v>0.239646099375317</v>
      </c>
      <c r="AR1258" s="17">
        <v>0.15732457682450901</v>
      </c>
      <c r="AS1258" s="17"/>
      <c r="AT1258" s="17">
        <v>9.3514310603114104E-2</v>
      </c>
      <c r="AU1258" s="17">
        <v>0.222608666732525</v>
      </c>
      <c r="AV1258" s="17">
        <v>0.20503947348352999</v>
      </c>
      <c r="AW1258" s="17">
        <v>0.183836153307816</v>
      </c>
      <c r="AX1258" s="17"/>
      <c r="AY1258" s="17">
        <v>0.19083070430698601</v>
      </c>
      <c r="AZ1258" s="17" t="s">
        <v>99</v>
      </c>
      <c r="BA1258" s="17"/>
      <c r="BB1258" s="17">
        <v>0.172214801860059</v>
      </c>
      <c r="BC1258" s="17">
        <v>0.19360926806317</v>
      </c>
      <c r="BD1258" s="17"/>
      <c r="BE1258" s="17">
        <v>0.21275103243478899</v>
      </c>
      <c r="BF1258" s="17">
        <v>0.189357362727022</v>
      </c>
      <c r="BG1258" s="17"/>
      <c r="BH1258" s="17">
        <v>0.44076914461987399</v>
      </c>
      <c r="BI1258" s="17">
        <v>0.179865326603316</v>
      </c>
      <c r="BJ1258" s="17"/>
      <c r="BK1258" s="17">
        <v>0.21522402549781</v>
      </c>
      <c r="BL1258" s="17">
        <v>0.18855072442727</v>
      </c>
      <c r="BM1258" s="17"/>
      <c r="BN1258" s="17">
        <v>0.30134568062561601</v>
      </c>
      <c r="BO1258" s="17">
        <v>0.185410255785912</v>
      </c>
      <c r="BP1258" s="17"/>
      <c r="BQ1258" s="17">
        <v>0.13301347248930201</v>
      </c>
      <c r="BR1258" s="17">
        <v>0.19875129558521101</v>
      </c>
      <c r="BS1258" s="17"/>
      <c r="BT1258" s="17">
        <v>0.12958460290912099</v>
      </c>
      <c r="BU1258" s="17">
        <v>0.198456731491296</v>
      </c>
      <c r="BV1258" s="17"/>
      <c r="BW1258" s="17">
        <v>0.22490162507275599</v>
      </c>
      <c r="BX1258" s="17">
        <v>0.14122395106028299</v>
      </c>
      <c r="BY1258" s="17"/>
      <c r="BZ1258" s="17">
        <v>0.22490162507275599</v>
      </c>
      <c r="CA1258" s="17">
        <v>0.14122395106028299</v>
      </c>
    </row>
    <row r="1259" spans="2:79" x14ac:dyDescent="0.25">
      <c r="B1259" t="s">
        <v>580</v>
      </c>
      <c r="C1259" s="17">
        <v>0.13246124153840599</v>
      </c>
      <c r="D1259" s="17">
        <v>0.17134337368164099</v>
      </c>
      <c r="E1259" s="17">
        <v>4.6699331020774698E-2</v>
      </c>
      <c r="F1259" s="17">
        <v>0.11071993809169201</v>
      </c>
      <c r="G1259" s="17">
        <v>0.113693425099139</v>
      </c>
      <c r="H1259" s="17">
        <v>0.195116144659846</v>
      </c>
      <c r="I1259" s="17">
        <v>0.16286740176572401</v>
      </c>
      <c r="J1259" s="17">
        <v>9.3619158147021805E-2</v>
      </c>
      <c r="K1259" s="17">
        <v>0.19320507457991601</v>
      </c>
      <c r="L1259" s="17">
        <v>0.15080129026758499</v>
      </c>
      <c r="M1259" s="17"/>
      <c r="N1259" s="17">
        <v>0.13435953695977801</v>
      </c>
      <c r="O1259" s="17">
        <v>0.113845149990697</v>
      </c>
      <c r="P1259" s="17">
        <v>0.12974396267652999</v>
      </c>
      <c r="Q1259" s="17">
        <v>0.14468438864236</v>
      </c>
      <c r="R1259" s="17"/>
      <c r="S1259" s="17">
        <v>7.5977093827451297E-2</v>
      </c>
      <c r="T1259" s="17">
        <v>7.8539525509479305E-2</v>
      </c>
      <c r="U1259" s="17">
        <v>0.11328477791979</v>
      </c>
      <c r="V1259" s="17">
        <v>8.2256679612643699E-2</v>
      </c>
      <c r="W1259" s="17">
        <v>8.9266302471571801E-2</v>
      </c>
      <c r="X1259" s="17">
        <v>0.29288461677175698</v>
      </c>
      <c r="Y1259" s="17">
        <v>0.29071469851538001</v>
      </c>
      <c r="Z1259" s="17"/>
      <c r="AA1259" s="17">
        <v>0.16820401476354699</v>
      </c>
      <c r="AB1259" s="17">
        <v>7.93598424879918E-2</v>
      </c>
      <c r="AC1259" s="17"/>
      <c r="AD1259" s="17">
        <v>0.21807786353901801</v>
      </c>
      <c r="AE1259" s="17">
        <v>9.2134108210059601E-2</v>
      </c>
      <c r="AF1259" s="17">
        <v>0.19850871954190399</v>
      </c>
      <c r="AG1259" s="17"/>
      <c r="AH1259" s="17">
        <v>0.17659611820669699</v>
      </c>
      <c r="AI1259" s="17">
        <v>0.12668708449275801</v>
      </c>
      <c r="AJ1259" s="17"/>
      <c r="AK1259" s="17">
        <v>0.15026073531756001</v>
      </c>
      <c r="AL1259" s="17">
        <v>0.12831960951074001</v>
      </c>
      <c r="AM1259" s="17"/>
      <c r="AN1259" s="17">
        <v>0.13239406281406699</v>
      </c>
      <c r="AO1259" s="17">
        <v>0.14468438864236</v>
      </c>
      <c r="AP1259" s="17"/>
      <c r="AQ1259" s="17">
        <v>0.14128230104980999</v>
      </c>
      <c r="AR1259" s="17">
        <v>0.12640660356802899</v>
      </c>
      <c r="AS1259" s="17"/>
      <c r="AT1259" s="17">
        <v>3.4106013193363198E-2</v>
      </c>
      <c r="AU1259" s="17">
        <v>0.122444657829909</v>
      </c>
      <c r="AV1259" s="17">
        <v>0.184705494688959</v>
      </c>
      <c r="AW1259" s="17">
        <v>0.24479309744609401</v>
      </c>
      <c r="AX1259" s="17"/>
      <c r="AY1259" s="17">
        <v>0.13246124153840599</v>
      </c>
      <c r="AZ1259" s="17" t="s">
        <v>99</v>
      </c>
      <c r="BA1259" s="17"/>
      <c r="BB1259" s="17">
        <v>0.19264419455768</v>
      </c>
      <c r="BC1259" s="17">
        <v>0.12344918854247899</v>
      </c>
      <c r="BD1259" s="17"/>
      <c r="BE1259" s="17">
        <v>0.16272036926993999</v>
      </c>
      <c r="BF1259" s="17">
        <v>0.13042742020140799</v>
      </c>
      <c r="BG1259" s="17"/>
      <c r="BH1259" s="17">
        <v>0.15298833995566199</v>
      </c>
      <c r="BI1259" s="17">
        <v>0.13156067023363199</v>
      </c>
      <c r="BJ1259" s="17"/>
      <c r="BK1259" s="17">
        <v>0.190183859412765</v>
      </c>
      <c r="BL1259" s="17">
        <v>0.12706605954049099</v>
      </c>
      <c r="BM1259" s="17"/>
      <c r="BN1259" s="17">
        <v>0.25170361333510199</v>
      </c>
      <c r="BO1259" s="17">
        <v>0.12661273883419899</v>
      </c>
      <c r="BP1259" s="17"/>
      <c r="BQ1259" s="17">
        <v>0.13301782364120199</v>
      </c>
      <c r="BR1259" s="17">
        <v>0.132384993347159</v>
      </c>
      <c r="BS1259" s="17"/>
      <c r="BT1259" s="17">
        <v>0.122780681864175</v>
      </c>
      <c r="BU1259" s="17">
        <v>0.13366661150563799</v>
      </c>
      <c r="BV1259" s="17"/>
      <c r="BW1259" s="17">
        <v>0.16836921211222999</v>
      </c>
      <c r="BX1259" s="17">
        <v>8.0179771128742597E-2</v>
      </c>
      <c r="BY1259" s="17"/>
      <c r="BZ1259" s="17">
        <v>0.16836921211222999</v>
      </c>
      <c r="CA1259" s="17">
        <v>8.0179771128742597E-2</v>
      </c>
    </row>
    <row r="1260" spans="2:79" x14ac:dyDescent="0.25">
      <c r="B1260" t="s">
        <v>581</v>
      </c>
      <c r="C1260" s="17">
        <v>6.9240571136686996E-2</v>
      </c>
      <c r="D1260" s="17">
        <v>4.67961349372489E-2</v>
      </c>
      <c r="E1260" s="17">
        <v>1.62486235031233E-2</v>
      </c>
      <c r="F1260" s="17">
        <v>4.7249744611486698E-2</v>
      </c>
      <c r="G1260" s="17">
        <v>8.3999502532399198E-2</v>
      </c>
      <c r="H1260" s="17">
        <v>5.9142839040097997E-2</v>
      </c>
      <c r="I1260" s="17">
        <v>0.137511645767875</v>
      </c>
      <c r="J1260" s="17">
        <v>5.6140666965488202E-2</v>
      </c>
      <c r="K1260" s="17">
        <v>0.18646415544252501</v>
      </c>
      <c r="L1260" s="17">
        <v>1.9471289255813699E-2</v>
      </c>
      <c r="M1260" s="17"/>
      <c r="N1260" s="17">
        <v>6.9024512841189198E-2</v>
      </c>
      <c r="O1260" s="17">
        <v>7.5304129593158797E-2</v>
      </c>
      <c r="P1260" s="17">
        <v>5.4116369656197802E-2</v>
      </c>
      <c r="Q1260" s="17">
        <v>6.4842985811137496E-2</v>
      </c>
      <c r="R1260" s="17"/>
      <c r="S1260" s="17">
        <v>0.136375051548624</v>
      </c>
      <c r="T1260" s="17">
        <v>0.121593594699969</v>
      </c>
      <c r="U1260" s="17">
        <v>1.1682661541093601E-4</v>
      </c>
      <c r="V1260" s="17">
        <v>2.912917700368E-2</v>
      </c>
      <c r="W1260" s="17">
        <v>6.2916642149840798E-3</v>
      </c>
      <c r="X1260" s="17">
        <v>4.8820887550159599E-2</v>
      </c>
      <c r="Y1260" s="17">
        <v>0.13998014117874399</v>
      </c>
      <c r="Z1260" s="17"/>
      <c r="AA1260" s="17">
        <v>6.9871551910277704E-2</v>
      </c>
      <c r="AB1260" s="17">
        <v>6.8303151937551904E-2</v>
      </c>
      <c r="AC1260" s="17"/>
      <c r="AD1260" s="17">
        <v>6.9912014713246207E-2</v>
      </c>
      <c r="AE1260" s="17">
        <v>0.102417478276307</v>
      </c>
      <c r="AF1260" s="17">
        <v>3.66101462712572E-2</v>
      </c>
      <c r="AG1260" s="17"/>
      <c r="AH1260" s="17">
        <v>0.11910663999880799</v>
      </c>
      <c r="AI1260" s="17">
        <v>6.2716603367998003E-2</v>
      </c>
      <c r="AJ1260" s="17"/>
      <c r="AK1260" s="17">
        <v>5.3170664075164298E-2</v>
      </c>
      <c r="AL1260" s="17">
        <v>7.2979758475012896E-2</v>
      </c>
      <c r="AM1260" s="17"/>
      <c r="AN1260" s="17">
        <v>6.9264740376394796E-2</v>
      </c>
      <c r="AO1260" s="17">
        <v>6.4842985811137496E-2</v>
      </c>
      <c r="AP1260" s="17"/>
      <c r="AQ1260" s="17">
        <v>0.10407707429044501</v>
      </c>
      <c r="AR1260" s="17">
        <v>4.5329337517053599E-2</v>
      </c>
      <c r="AS1260" s="17"/>
      <c r="AT1260" s="17">
        <v>8.5856367796781994E-3</v>
      </c>
      <c r="AU1260" s="17">
        <v>5.2268897291996498E-2</v>
      </c>
      <c r="AV1260" s="17">
        <v>0.13496155651167199</v>
      </c>
      <c r="AW1260" s="17">
        <v>2.41735279824071E-2</v>
      </c>
      <c r="AX1260" s="17"/>
      <c r="AY1260" s="17">
        <v>6.9240571136686996E-2</v>
      </c>
      <c r="AZ1260" s="17" t="s">
        <v>99</v>
      </c>
      <c r="BA1260" s="17"/>
      <c r="BB1260" s="17">
        <v>4.3852426179772697E-2</v>
      </c>
      <c r="BC1260" s="17">
        <v>7.3007615528713099E-2</v>
      </c>
      <c r="BD1260" s="17"/>
      <c r="BE1260" s="17">
        <v>1.50575747272688E-2</v>
      </c>
      <c r="BF1260" s="17">
        <v>7.2882398990340894E-2</v>
      </c>
      <c r="BG1260" s="17"/>
      <c r="BH1260" s="17">
        <v>9.30965561815111E-4</v>
      </c>
      <c r="BI1260" s="17">
        <v>7.2237471593373598E-2</v>
      </c>
      <c r="BJ1260" s="17"/>
      <c r="BK1260" s="17">
        <v>0.122842895367701</v>
      </c>
      <c r="BL1260" s="17">
        <v>6.4230502200329706E-2</v>
      </c>
      <c r="BM1260" s="17"/>
      <c r="BN1260" s="17">
        <v>9.4003114819689697E-3</v>
      </c>
      <c r="BO1260" s="17">
        <v>7.2175567439911603E-2</v>
      </c>
      <c r="BP1260" s="17"/>
      <c r="BQ1260" s="17">
        <v>8.6799153410288293E-2</v>
      </c>
      <c r="BR1260" s="17">
        <v>6.6835157573256102E-2</v>
      </c>
      <c r="BS1260" s="17"/>
      <c r="BT1260" s="17">
        <v>0.10869650482168999</v>
      </c>
      <c r="BU1260" s="17">
        <v>6.4327735609254505E-2</v>
      </c>
      <c r="BV1260" s="17"/>
      <c r="BW1260" s="17">
        <v>6.98957882062331E-2</v>
      </c>
      <c r="BX1260" s="17">
        <v>6.8286584840999406E-2</v>
      </c>
      <c r="BY1260" s="17"/>
      <c r="BZ1260" s="17">
        <v>6.98957882062331E-2</v>
      </c>
      <c r="CA1260" s="17">
        <v>6.8286584840999406E-2</v>
      </c>
    </row>
    <row r="1261" spans="2:79" x14ac:dyDescent="0.25">
      <c r="B1261" t="s">
        <v>582</v>
      </c>
      <c r="C1261" s="17">
        <v>5.3581687208984999E-2</v>
      </c>
      <c r="D1261" s="17">
        <v>5.1198340114129499E-2</v>
      </c>
      <c r="E1261" s="17">
        <v>1.42733820825557E-2</v>
      </c>
      <c r="F1261" s="17">
        <v>1.7724599313992801E-2</v>
      </c>
      <c r="G1261" s="17">
        <v>4.93707461165648E-2</v>
      </c>
      <c r="H1261" s="17">
        <v>8.32313787276346E-2</v>
      </c>
      <c r="I1261" s="17">
        <v>5.3285898273260801E-2</v>
      </c>
      <c r="J1261" s="17">
        <v>4.9574309543861203E-2</v>
      </c>
      <c r="K1261" s="17">
        <v>9.0029367497351701E-2</v>
      </c>
      <c r="L1261" s="17">
        <v>0.134511556819191</v>
      </c>
      <c r="M1261" s="17"/>
      <c r="N1261" s="17">
        <v>5.7531181491998797E-2</v>
      </c>
      <c r="O1261" s="17">
        <v>2.3568260022749001E-2</v>
      </c>
      <c r="P1261" s="17">
        <v>2.8143727987027099E-2</v>
      </c>
      <c r="Q1261" s="17">
        <v>1.4650372947991E-2</v>
      </c>
      <c r="R1261" s="17"/>
      <c r="S1261" s="17">
        <v>3.8927103535612899E-2</v>
      </c>
      <c r="T1261" s="17">
        <v>0.11351287591603</v>
      </c>
      <c r="U1261" s="17">
        <v>0</v>
      </c>
      <c r="V1261" s="17">
        <v>3.1408753154779097E-2</v>
      </c>
      <c r="W1261" s="17">
        <v>1.05433792855075E-3</v>
      </c>
      <c r="X1261" s="17">
        <v>3.6654415629014401E-3</v>
      </c>
      <c r="Y1261" s="17">
        <v>0.193535626352283</v>
      </c>
      <c r="Z1261" s="17"/>
      <c r="AA1261" s="17">
        <v>7.4246736562412499E-2</v>
      </c>
      <c r="AB1261" s="17">
        <v>2.2880571064449601E-2</v>
      </c>
      <c r="AC1261" s="17"/>
      <c r="AD1261" s="17">
        <v>6.2387826475131899E-2</v>
      </c>
      <c r="AE1261" s="17">
        <v>0.10998121545407</v>
      </c>
      <c r="AF1261" s="17">
        <v>6.6273706122207607E-2</v>
      </c>
      <c r="AG1261" s="17"/>
      <c r="AH1261" s="17">
        <v>0.12588939352492401</v>
      </c>
      <c r="AI1261" s="17">
        <v>4.41216845218401E-2</v>
      </c>
      <c r="AJ1261" s="17"/>
      <c r="AK1261" s="17">
        <v>8.1004246236176303E-2</v>
      </c>
      <c r="AL1261" s="17">
        <v>4.72009355900486E-2</v>
      </c>
      <c r="AM1261" s="17"/>
      <c r="AN1261" s="17">
        <v>5.3795654692696697E-2</v>
      </c>
      <c r="AO1261" s="17">
        <v>1.4650372947991E-2</v>
      </c>
      <c r="AP1261" s="17"/>
      <c r="AQ1261" s="17">
        <v>0.10245829431675001</v>
      </c>
      <c r="AR1261" s="17">
        <v>2.0033544735255399E-2</v>
      </c>
      <c r="AS1261" s="17"/>
      <c r="AT1261" s="17">
        <v>0</v>
      </c>
      <c r="AU1261" s="17">
        <v>4.2739902473907798E-2</v>
      </c>
      <c r="AV1261" s="17">
        <v>7.6502008277689298E-2</v>
      </c>
      <c r="AW1261" s="17">
        <v>0.19431185506801699</v>
      </c>
      <c r="AX1261" s="17"/>
      <c r="AY1261" s="17">
        <v>5.3581687208984999E-2</v>
      </c>
      <c r="AZ1261" s="17" t="s">
        <v>99</v>
      </c>
      <c r="BA1261" s="17"/>
      <c r="BB1261" s="17">
        <v>6.3902693528417404E-2</v>
      </c>
      <c r="BC1261" s="17">
        <v>5.2059829533209402E-2</v>
      </c>
      <c r="BD1261" s="17"/>
      <c r="BE1261" s="17">
        <v>8.8805376881190196E-2</v>
      </c>
      <c r="BF1261" s="17">
        <v>5.1214180377369398E-2</v>
      </c>
      <c r="BG1261" s="17"/>
      <c r="BH1261" s="17">
        <v>9.0587975655863108E-3</v>
      </c>
      <c r="BI1261" s="17">
        <v>5.5535009398190997E-2</v>
      </c>
      <c r="BJ1261" s="17"/>
      <c r="BK1261" s="17">
        <v>0.100558746224926</v>
      </c>
      <c r="BL1261" s="17">
        <v>4.9190864469977398E-2</v>
      </c>
      <c r="BM1261" s="17"/>
      <c r="BN1261" s="17">
        <v>6.4852206365359905E-2</v>
      </c>
      <c r="BO1261" s="17">
        <v>5.3028899967581797E-2</v>
      </c>
      <c r="BP1261" s="17"/>
      <c r="BQ1261" s="17">
        <v>9.3822580676634904E-2</v>
      </c>
      <c r="BR1261" s="17">
        <v>4.8068941963191898E-2</v>
      </c>
      <c r="BS1261" s="17"/>
      <c r="BT1261" s="17">
        <v>0.12849971693062301</v>
      </c>
      <c r="BU1261" s="17">
        <v>4.4253306818848398E-2</v>
      </c>
      <c r="BV1261" s="17"/>
      <c r="BW1261" s="17">
        <v>7.4720329912697406E-2</v>
      </c>
      <c r="BX1261" s="17">
        <v>2.2804138231593999E-2</v>
      </c>
      <c r="BY1261" s="17"/>
      <c r="BZ1261" s="17">
        <v>7.4720329912697406E-2</v>
      </c>
      <c r="CA1261" s="17">
        <v>2.2804138231593999E-2</v>
      </c>
    </row>
    <row r="1262" spans="2:79" x14ac:dyDescent="0.25">
      <c r="B1262" t="s">
        <v>75</v>
      </c>
      <c r="C1262" s="17">
        <v>5.0757707403539097E-2</v>
      </c>
      <c r="D1262" s="17">
        <v>9.5851817601582706E-2</v>
      </c>
      <c r="E1262" s="17">
        <v>0</v>
      </c>
      <c r="F1262" s="17">
        <v>2.27854753861025E-2</v>
      </c>
      <c r="G1262" s="17">
        <v>4.6845538441563798E-2</v>
      </c>
      <c r="H1262" s="17">
        <v>9.2312455444397506E-2</v>
      </c>
      <c r="I1262" s="17">
        <v>8.2548953855828194E-2</v>
      </c>
      <c r="J1262" s="17">
        <v>5.6274309508862697E-2</v>
      </c>
      <c r="K1262" s="17">
        <v>1.67233999912111E-3</v>
      </c>
      <c r="L1262" s="17">
        <v>4.4195147083649598E-2</v>
      </c>
      <c r="M1262" s="17"/>
      <c r="N1262" s="17">
        <v>5.3270517533255998E-2</v>
      </c>
      <c r="O1262" s="17">
        <v>3.0141672003992599E-2</v>
      </c>
      <c r="P1262" s="17">
        <v>4.1153593360898903E-2</v>
      </c>
      <c r="Q1262" s="17">
        <v>2.4600855939250401E-2</v>
      </c>
      <c r="R1262" s="17"/>
      <c r="S1262" s="17">
        <v>3.5788314088376301E-2</v>
      </c>
      <c r="T1262" s="17">
        <v>8.8622570637682295E-4</v>
      </c>
      <c r="U1262" s="17">
        <v>0</v>
      </c>
      <c r="V1262" s="17">
        <v>1.17875668399832E-2</v>
      </c>
      <c r="W1262" s="17">
        <v>3.8741944943940503E-2</v>
      </c>
      <c r="X1262" s="17">
        <v>3.1514507282014298E-2</v>
      </c>
      <c r="Y1262" s="17">
        <v>6.52207920417536E-2</v>
      </c>
      <c r="Z1262" s="17"/>
      <c r="AA1262" s="17">
        <v>3.2748558804249497E-2</v>
      </c>
      <c r="AB1262" s="17">
        <v>7.7513073594778395E-2</v>
      </c>
      <c r="AC1262" s="17"/>
      <c r="AD1262" s="17">
        <v>9.2739378277525097E-2</v>
      </c>
      <c r="AE1262" s="17">
        <v>3.20614697336986E-4</v>
      </c>
      <c r="AF1262" s="17">
        <v>2.74481694623675E-2</v>
      </c>
      <c r="AG1262" s="17"/>
      <c r="AH1262" s="17">
        <v>4.7047305854690903E-4</v>
      </c>
      <c r="AI1262" s="17">
        <v>5.7336776167719303E-2</v>
      </c>
      <c r="AJ1262" s="17"/>
      <c r="AK1262" s="17">
        <v>4.5502447380781498E-2</v>
      </c>
      <c r="AL1262" s="17">
        <v>5.1980514832447998E-2</v>
      </c>
      <c r="AM1262" s="17"/>
      <c r="AN1262" s="17">
        <v>5.0901466117979501E-2</v>
      </c>
      <c r="AO1262" s="17">
        <v>2.4600855939250401E-2</v>
      </c>
      <c r="AP1262" s="17"/>
      <c r="AQ1262" s="17">
        <v>5.8071985650854099E-2</v>
      </c>
      <c r="AR1262" s="17">
        <v>4.5737300643462701E-2</v>
      </c>
      <c r="AS1262" s="17"/>
      <c r="AT1262" s="17">
        <v>8.2489885321702594E-2</v>
      </c>
      <c r="AU1262" s="17">
        <v>3.9005700569898799E-2</v>
      </c>
      <c r="AV1262" s="17">
        <v>5.5273713737613202E-2</v>
      </c>
      <c r="AW1262" s="17">
        <v>1.2310069626712199E-2</v>
      </c>
      <c r="AX1262" s="17"/>
      <c r="AY1262" s="17">
        <v>5.0757707403539097E-2</v>
      </c>
      <c r="AZ1262" s="17" t="s">
        <v>99</v>
      </c>
      <c r="BA1262" s="17"/>
      <c r="BB1262" s="17">
        <v>6.49283366357086E-2</v>
      </c>
      <c r="BC1262" s="17">
        <v>4.8665547183774603E-2</v>
      </c>
      <c r="BD1262" s="17"/>
      <c r="BE1262" s="17">
        <v>4.3522782785885101E-3</v>
      </c>
      <c r="BF1262" s="17">
        <v>5.3876777878545799E-2</v>
      </c>
      <c r="BG1262" s="17"/>
      <c r="BH1262" s="17">
        <v>4.9156761390807104E-3</v>
      </c>
      <c r="BI1262" s="17">
        <v>5.2768903387994198E-2</v>
      </c>
      <c r="BJ1262" s="17"/>
      <c r="BK1262" s="17">
        <v>1.3592921625834699E-2</v>
      </c>
      <c r="BL1262" s="17">
        <v>5.4231402647588203E-2</v>
      </c>
      <c r="BM1262" s="17"/>
      <c r="BN1262" s="17">
        <v>6.8320058578747996E-5</v>
      </c>
      <c r="BO1262" s="17">
        <v>5.3243879177000797E-2</v>
      </c>
      <c r="BP1262" s="17"/>
      <c r="BQ1262" s="17">
        <v>2.88691857404598E-2</v>
      </c>
      <c r="BR1262" s="17">
        <v>5.37562949928675E-2</v>
      </c>
      <c r="BS1262" s="17"/>
      <c r="BT1262" s="17">
        <v>6.8266492369361404E-4</v>
      </c>
      <c r="BU1262" s="17">
        <v>5.69927758648942E-2</v>
      </c>
      <c r="BV1262" s="17"/>
      <c r="BW1262" s="17">
        <v>3.2923690546417798E-2</v>
      </c>
      <c r="BX1262" s="17">
        <v>7.6723770361179597E-2</v>
      </c>
      <c r="BY1262" s="17"/>
      <c r="BZ1262" s="17">
        <v>3.2923690546417798E-2</v>
      </c>
      <c r="CA1262" s="17">
        <v>7.6723770361179597E-2</v>
      </c>
    </row>
    <row r="1263" spans="2:79" x14ac:dyDescent="0.25">
      <c r="C1263" s="17"/>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c r="AD1263" s="17"/>
      <c r="AE1263" s="17"/>
      <c r="AF1263" s="17"/>
      <c r="AG1263" s="17"/>
      <c r="AH1263" s="17"/>
      <c r="AI1263" s="17"/>
      <c r="AJ1263" s="17"/>
      <c r="AK1263" s="17"/>
      <c r="AL1263" s="17"/>
      <c r="AM1263" s="17"/>
      <c r="AN1263" s="17"/>
      <c r="AO1263" s="17"/>
      <c r="AP1263" s="17"/>
      <c r="AQ1263" s="17"/>
      <c r="AR1263" s="17"/>
      <c r="AS1263" s="17"/>
      <c r="AT1263" s="17"/>
      <c r="AU1263" s="17"/>
      <c r="AV1263" s="17"/>
      <c r="AW1263" s="17"/>
      <c r="AX1263" s="17"/>
      <c r="AY1263" s="17"/>
      <c r="AZ1263" s="17"/>
      <c r="BA1263" s="17"/>
      <c r="BB1263" s="17"/>
      <c r="BC1263" s="17"/>
      <c r="BD1263" s="17"/>
      <c r="BE1263" s="17"/>
      <c r="BF1263" s="17"/>
      <c r="BG1263" s="17"/>
      <c r="BH1263" s="17"/>
      <c r="BI1263" s="17"/>
      <c r="BJ1263" s="17"/>
      <c r="BK1263" s="17"/>
      <c r="BL1263" s="17"/>
      <c r="BM1263" s="17"/>
      <c r="BN1263" s="17"/>
      <c r="BO1263" s="17"/>
      <c r="BP1263" s="17"/>
      <c r="BQ1263" s="17"/>
      <c r="BR1263" s="17"/>
      <c r="BS1263" s="17"/>
      <c r="BT1263" s="17"/>
      <c r="BU1263" s="17"/>
      <c r="BV1263" s="17"/>
      <c r="BW1263" s="17"/>
      <c r="BX1263" s="17"/>
      <c r="BY1263" s="17"/>
      <c r="BZ1263" s="17"/>
      <c r="CA1263" s="17"/>
    </row>
    <row r="1264" spans="2:79" x14ac:dyDescent="0.25">
      <c r="B1264" s="6" t="s">
        <v>593</v>
      </c>
      <c r="C1264" s="17"/>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c r="AD1264" s="17"/>
      <c r="AE1264" s="17"/>
      <c r="AF1264" s="17"/>
      <c r="AG1264" s="17"/>
      <c r="AH1264" s="17"/>
      <c r="AI1264" s="17"/>
      <c r="AJ1264" s="17"/>
      <c r="AK1264" s="17"/>
      <c r="AL1264" s="17"/>
      <c r="AM1264" s="17"/>
      <c r="AN1264" s="17"/>
      <c r="AO1264" s="17"/>
      <c r="AP1264" s="17"/>
      <c r="AQ1264" s="17"/>
      <c r="AR1264" s="17"/>
      <c r="AS1264" s="17"/>
      <c r="AT1264" s="17"/>
      <c r="AU1264" s="17"/>
      <c r="AV1264" s="17"/>
      <c r="AW1264" s="17"/>
      <c r="AX1264" s="17"/>
      <c r="AY1264" s="17"/>
      <c r="AZ1264" s="17"/>
      <c r="BA1264" s="17"/>
      <c r="BB1264" s="17"/>
      <c r="BC1264" s="17"/>
      <c r="BD1264" s="17"/>
      <c r="BE1264" s="17"/>
      <c r="BF1264" s="17"/>
      <c r="BG1264" s="17"/>
      <c r="BH1264" s="17"/>
      <c r="BI1264" s="17"/>
      <c r="BJ1264" s="17"/>
      <c r="BK1264" s="17"/>
      <c r="BL1264" s="17"/>
      <c r="BM1264" s="17"/>
      <c r="BN1264" s="17"/>
      <c r="BO1264" s="17"/>
      <c r="BP1264" s="17"/>
      <c r="BQ1264" s="17"/>
      <c r="BR1264" s="17"/>
      <c r="BS1264" s="17"/>
      <c r="BT1264" s="17"/>
      <c r="BU1264" s="17"/>
      <c r="BV1264" s="17"/>
      <c r="BW1264" s="17"/>
      <c r="BX1264" s="17"/>
      <c r="BY1264" s="17"/>
      <c r="BZ1264" s="17"/>
      <c r="CA1264" s="17"/>
    </row>
    <row r="1265" spans="2:79" x14ac:dyDescent="0.25">
      <c r="B1265" s="24" t="s">
        <v>707</v>
      </c>
      <c r="C1265" s="17"/>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c r="AD1265" s="17"/>
      <c r="AE1265" s="17"/>
      <c r="AF1265" s="17"/>
      <c r="AG1265" s="17"/>
      <c r="AH1265" s="17"/>
      <c r="AI1265" s="17"/>
      <c r="AJ1265" s="17"/>
      <c r="AK1265" s="17"/>
      <c r="AL1265" s="17"/>
      <c r="AM1265" s="17"/>
      <c r="AN1265" s="17"/>
      <c r="AO1265" s="17"/>
      <c r="AP1265" s="17"/>
      <c r="AQ1265" s="17"/>
      <c r="AR1265" s="17"/>
      <c r="AS1265" s="17"/>
      <c r="AT1265" s="17"/>
      <c r="AU1265" s="17"/>
      <c r="AV1265" s="17"/>
      <c r="AW1265" s="17"/>
      <c r="AX1265" s="17"/>
      <c r="AY1265" s="17"/>
      <c r="AZ1265" s="17"/>
      <c r="BA1265" s="17"/>
      <c r="BB1265" s="17"/>
      <c r="BC1265" s="17"/>
      <c r="BD1265" s="17"/>
      <c r="BE1265" s="17"/>
      <c r="BF1265" s="17"/>
      <c r="BG1265" s="17"/>
      <c r="BH1265" s="17"/>
      <c r="BI1265" s="17"/>
      <c r="BJ1265" s="17"/>
      <c r="BK1265" s="17"/>
      <c r="BL1265" s="17"/>
      <c r="BM1265" s="17"/>
      <c r="BN1265" s="17"/>
      <c r="BO1265" s="17"/>
      <c r="BP1265" s="17"/>
      <c r="BQ1265" s="17"/>
      <c r="BR1265" s="17"/>
      <c r="BS1265" s="17"/>
      <c r="BT1265" s="17"/>
      <c r="BU1265" s="17"/>
      <c r="BV1265" s="17"/>
      <c r="BW1265" s="17"/>
      <c r="BX1265" s="17"/>
      <c r="BY1265" s="17"/>
      <c r="BZ1265" s="17"/>
      <c r="CA1265" s="17"/>
    </row>
    <row r="1266" spans="2:79" x14ac:dyDescent="0.25">
      <c r="B1266" t="s">
        <v>584</v>
      </c>
      <c r="C1266" s="17">
        <v>0.488411604665341</v>
      </c>
      <c r="D1266" s="17">
        <v>0.57632290168170397</v>
      </c>
      <c r="E1266" s="17">
        <v>0.430794874887236</v>
      </c>
      <c r="F1266" s="17">
        <v>0.60695487375109503</v>
      </c>
      <c r="G1266" s="17">
        <v>0.39330510816419101</v>
      </c>
      <c r="H1266" s="17">
        <v>0.36580659716693298</v>
      </c>
      <c r="I1266" s="17">
        <v>0.45475489539077302</v>
      </c>
      <c r="J1266" s="17">
        <v>0.63214674462613596</v>
      </c>
      <c r="K1266" s="17">
        <v>0.56903843814843102</v>
      </c>
      <c r="L1266" s="17">
        <v>0.37810154419724801</v>
      </c>
      <c r="M1266" s="17"/>
      <c r="N1266" s="17">
        <v>0.50213579613105397</v>
      </c>
      <c r="O1266" s="17">
        <v>0.39107680065606398</v>
      </c>
      <c r="P1266" s="17">
        <v>0.37507568776168099</v>
      </c>
      <c r="Q1266" s="17">
        <v>0.33860602162150799</v>
      </c>
      <c r="R1266" s="17"/>
      <c r="S1266" s="17">
        <v>0.49965841323573301</v>
      </c>
      <c r="T1266" s="17">
        <v>0.42077131627046599</v>
      </c>
      <c r="U1266" s="17">
        <v>0.58817251993370601</v>
      </c>
      <c r="V1266" s="17">
        <v>0.45880380382772801</v>
      </c>
      <c r="W1266" s="17">
        <v>0.50208028438895702</v>
      </c>
      <c r="X1266" s="17">
        <v>0.443314454505295</v>
      </c>
      <c r="Y1266" s="17">
        <v>0.51399573155176403</v>
      </c>
      <c r="Z1266" s="17"/>
      <c r="AA1266" s="17">
        <v>0.48756176424473302</v>
      </c>
      <c r="AB1266" s="17">
        <v>0.48967417360535098</v>
      </c>
      <c r="AC1266" s="17"/>
      <c r="AD1266" s="17">
        <v>0.46244226192349502</v>
      </c>
      <c r="AE1266" s="17">
        <v>0.51859587900040904</v>
      </c>
      <c r="AF1266" s="17">
        <v>0.488367181907924</v>
      </c>
      <c r="AG1266" s="17"/>
      <c r="AH1266" s="17">
        <v>0.28621186550361299</v>
      </c>
      <c r="AI1266" s="17">
        <v>0.51486535590801097</v>
      </c>
      <c r="AJ1266" s="17"/>
      <c r="AK1266" s="17">
        <v>0.52664439322451195</v>
      </c>
      <c r="AL1266" s="17">
        <v>0.479515501013836</v>
      </c>
      <c r="AM1266" s="17"/>
      <c r="AN1266" s="17">
        <v>0.48923493992278799</v>
      </c>
      <c r="AO1266" s="17">
        <v>0.33860602162150799</v>
      </c>
      <c r="AP1266" s="17"/>
      <c r="AQ1266" s="17">
        <v>0.49326278919947403</v>
      </c>
      <c r="AR1266" s="17">
        <v>0.485081827097953</v>
      </c>
      <c r="AS1266" s="17"/>
      <c r="AT1266" s="17">
        <v>0.43117245126530102</v>
      </c>
      <c r="AU1266" s="17">
        <v>0.548633662809904</v>
      </c>
      <c r="AV1266" s="17">
        <v>0.47229608141757301</v>
      </c>
      <c r="AW1266" s="17">
        <v>0.29565823385144302</v>
      </c>
      <c r="AX1266" s="17"/>
      <c r="AY1266" s="17">
        <v>0.488411604665341</v>
      </c>
      <c r="AZ1266" s="17" t="s">
        <v>99</v>
      </c>
      <c r="BA1266" s="17"/>
      <c r="BB1266" s="17">
        <v>0.61756389847227999</v>
      </c>
      <c r="BC1266" s="17">
        <v>0.46934649833725001</v>
      </c>
      <c r="BD1266" s="17"/>
      <c r="BE1266" s="17">
        <v>0.43809500827857201</v>
      </c>
      <c r="BF1266" s="17">
        <v>0.491793558310683</v>
      </c>
      <c r="BG1266" s="17"/>
      <c r="BH1266" s="17">
        <v>0.44381652502752</v>
      </c>
      <c r="BI1266" s="17">
        <v>0.490368093996641</v>
      </c>
      <c r="BJ1266" s="17"/>
      <c r="BK1266" s="17">
        <v>0.61199075160248395</v>
      </c>
      <c r="BL1266" s="17">
        <v>0.476860985282066</v>
      </c>
      <c r="BM1266" s="17"/>
      <c r="BN1266" s="17">
        <v>0.63766043163054598</v>
      </c>
      <c r="BO1266" s="17">
        <v>0.481091369794519</v>
      </c>
      <c r="BP1266" s="17"/>
      <c r="BQ1266" s="17">
        <v>0.4145233395788</v>
      </c>
      <c r="BR1266" s="17">
        <v>0.49853382479952302</v>
      </c>
      <c r="BS1266" s="17"/>
      <c r="BT1266" s="17">
        <v>0.407954217259684</v>
      </c>
      <c r="BU1266" s="17">
        <v>0.49842971536186098</v>
      </c>
      <c r="BV1266" s="17"/>
      <c r="BW1266" s="17">
        <v>0.48870241397972602</v>
      </c>
      <c r="BX1266" s="17">
        <v>0.48798819063436299</v>
      </c>
      <c r="BY1266" s="17"/>
      <c r="BZ1266" s="17">
        <v>0.48870241397972602</v>
      </c>
      <c r="CA1266" s="17">
        <v>0.48798819063436299</v>
      </c>
    </row>
    <row r="1267" spans="2:79" x14ac:dyDescent="0.25">
      <c r="B1267" t="s">
        <v>585</v>
      </c>
      <c r="C1267" s="17">
        <v>0.43836342815159701</v>
      </c>
      <c r="D1267" s="17">
        <v>0.30478424042686802</v>
      </c>
      <c r="E1267" s="17">
        <v>0.42011177728367399</v>
      </c>
      <c r="F1267" s="17">
        <v>0.50492437479090502</v>
      </c>
      <c r="G1267" s="17">
        <v>0.362652742559467</v>
      </c>
      <c r="H1267" s="17">
        <v>0.57136469833660497</v>
      </c>
      <c r="I1267" s="17">
        <v>0.59890190479640404</v>
      </c>
      <c r="J1267" s="17">
        <v>0.399727512051058</v>
      </c>
      <c r="K1267" s="17">
        <v>0.198146781300025</v>
      </c>
      <c r="L1267" s="17">
        <v>0.50107144148965299</v>
      </c>
      <c r="M1267" s="17"/>
      <c r="N1267" s="17">
        <v>0.460134125327823</v>
      </c>
      <c r="O1267" s="17">
        <v>0.24348765119784699</v>
      </c>
      <c r="P1267" s="17">
        <v>0.37751690747873201</v>
      </c>
      <c r="Q1267" s="17">
        <v>0.39036749960946798</v>
      </c>
      <c r="R1267" s="17"/>
      <c r="S1267" s="17">
        <v>0.474436626824281</v>
      </c>
      <c r="T1267" s="17">
        <v>0.77906697625266996</v>
      </c>
      <c r="U1267" s="17">
        <v>0.585742708105642</v>
      </c>
      <c r="V1267" s="17">
        <v>0.38689202577389997</v>
      </c>
      <c r="W1267" s="17">
        <v>0.42216727913793101</v>
      </c>
      <c r="X1267" s="17">
        <v>0.40662203388263701</v>
      </c>
      <c r="Y1267" s="17">
        <v>0.27056237609133998</v>
      </c>
      <c r="Z1267" s="17"/>
      <c r="AA1267" s="17">
        <v>0.42176347012196103</v>
      </c>
      <c r="AB1267" s="17">
        <v>0.46302522453766498</v>
      </c>
      <c r="AC1267" s="17"/>
      <c r="AD1267" s="17">
        <v>0.433362879257638</v>
      </c>
      <c r="AE1267" s="17">
        <v>0.37508529798958601</v>
      </c>
      <c r="AF1267" s="17">
        <v>0.45629967228818002</v>
      </c>
      <c r="AG1267" s="17"/>
      <c r="AH1267" s="17">
        <v>0.470196268511128</v>
      </c>
      <c r="AI1267" s="17">
        <v>0.43419874404414099</v>
      </c>
      <c r="AJ1267" s="17"/>
      <c r="AK1267" s="17">
        <v>0.37015442950819399</v>
      </c>
      <c r="AL1267" s="17">
        <v>0.45423447352297802</v>
      </c>
      <c r="AM1267" s="17"/>
      <c r="AN1267" s="17">
        <v>0.438627214983701</v>
      </c>
      <c r="AO1267" s="17">
        <v>0.39036749960946798</v>
      </c>
      <c r="AP1267" s="17"/>
      <c r="AQ1267" s="17">
        <v>0.46513003572347</v>
      </c>
      <c r="AR1267" s="17">
        <v>0.41999124527115</v>
      </c>
      <c r="AS1267" s="17"/>
      <c r="AT1267" s="17">
        <v>0.314108616723211</v>
      </c>
      <c r="AU1267" s="17">
        <v>0.45198049545631902</v>
      </c>
      <c r="AV1267" s="17">
        <v>0.51112209739724301</v>
      </c>
      <c r="AW1267" s="17">
        <v>0.32649027257924401</v>
      </c>
      <c r="AX1267" s="17"/>
      <c r="AY1267" s="17">
        <v>0.43836342815159701</v>
      </c>
      <c r="AZ1267" s="17" t="s">
        <v>99</v>
      </c>
      <c r="BA1267" s="17"/>
      <c r="BB1267" s="17">
        <v>0.35359729806088303</v>
      </c>
      <c r="BC1267" s="17">
        <v>0.4509650821956</v>
      </c>
      <c r="BD1267" s="17"/>
      <c r="BE1267" s="17">
        <v>0.298031737231987</v>
      </c>
      <c r="BF1267" s="17">
        <v>0.447795609732691</v>
      </c>
      <c r="BG1267" s="17"/>
      <c r="BH1267" s="17">
        <v>0.49236522716251102</v>
      </c>
      <c r="BI1267" s="17">
        <v>0.43599424427539502</v>
      </c>
      <c r="BJ1267" s="17"/>
      <c r="BK1267" s="17">
        <v>0.44824182660310102</v>
      </c>
      <c r="BL1267" s="17">
        <v>0.43744012010604399</v>
      </c>
      <c r="BM1267" s="17"/>
      <c r="BN1267" s="17">
        <v>0.62143832993564496</v>
      </c>
      <c r="BO1267" s="17">
        <v>0.42938411952142402</v>
      </c>
      <c r="BP1267" s="17"/>
      <c r="BQ1267" s="17">
        <v>0.50139394850201302</v>
      </c>
      <c r="BR1267" s="17">
        <v>0.429728649659888</v>
      </c>
      <c r="BS1267" s="17"/>
      <c r="BT1267" s="17">
        <v>0.44087120017847797</v>
      </c>
      <c r="BU1267" s="17">
        <v>0.438051174192364</v>
      </c>
      <c r="BV1267" s="17"/>
      <c r="BW1267" s="17">
        <v>0.421851904326703</v>
      </c>
      <c r="BX1267" s="17">
        <v>0.46240396094904102</v>
      </c>
      <c r="BY1267" s="17"/>
      <c r="BZ1267" s="17">
        <v>0.421851904326703</v>
      </c>
      <c r="CA1267" s="17">
        <v>0.46240396094904102</v>
      </c>
    </row>
    <row r="1268" spans="2:79" x14ac:dyDescent="0.25">
      <c r="B1268" t="s">
        <v>586</v>
      </c>
      <c r="C1268" s="17">
        <v>0.27857619805707501</v>
      </c>
      <c r="D1268" s="17">
        <v>0.20636370883770699</v>
      </c>
      <c r="E1268" s="17">
        <v>0.38644557171941302</v>
      </c>
      <c r="F1268" s="17">
        <v>0.38208286218328902</v>
      </c>
      <c r="G1268" s="17">
        <v>9.6969267083195698E-2</v>
      </c>
      <c r="H1268" s="17">
        <v>0.58462011371302403</v>
      </c>
      <c r="I1268" s="17">
        <v>0.41296672807283602</v>
      </c>
      <c r="J1268" s="17">
        <v>0.16454552595987801</v>
      </c>
      <c r="K1268" s="17">
        <v>0.10704973724194</v>
      </c>
      <c r="L1268" s="17">
        <v>3.8354310872095398E-2</v>
      </c>
      <c r="M1268" s="17"/>
      <c r="N1268" s="17">
        <v>0.28001279477517299</v>
      </c>
      <c r="O1268" s="17">
        <v>0.26117590552113601</v>
      </c>
      <c r="P1268" s="17">
        <v>0.28631451686305898</v>
      </c>
      <c r="Q1268" s="17">
        <v>0.303095273689169</v>
      </c>
      <c r="R1268" s="17"/>
      <c r="S1268" s="17">
        <v>0.40633936751893102</v>
      </c>
      <c r="T1268" s="17">
        <v>0.383164708672312</v>
      </c>
      <c r="U1268" s="17">
        <v>0.434061563338412</v>
      </c>
      <c r="V1268" s="17">
        <v>0.14931656236440699</v>
      </c>
      <c r="W1268" s="17">
        <v>0.282475466115574</v>
      </c>
      <c r="X1268" s="17">
        <v>0.33896908471499299</v>
      </c>
      <c r="Y1268" s="17">
        <v>0.12353984122268501</v>
      </c>
      <c r="Z1268" s="17"/>
      <c r="AA1268" s="17">
        <v>0.28806623971849699</v>
      </c>
      <c r="AB1268" s="17">
        <v>0.26447727836514301</v>
      </c>
      <c r="AC1268" s="17"/>
      <c r="AD1268" s="17">
        <v>0.39538564853839397</v>
      </c>
      <c r="AE1268" s="17">
        <v>0.27813000228158202</v>
      </c>
      <c r="AF1268" s="17">
        <v>0.226821705982685</v>
      </c>
      <c r="AG1268" s="17"/>
      <c r="AH1268" s="17">
        <v>0.38711749544151702</v>
      </c>
      <c r="AI1268" s="17">
        <v>0.26437576193154599</v>
      </c>
      <c r="AJ1268" s="17"/>
      <c r="AK1268" s="17">
        <v>0.27728958633714701</v>
      </c>
      <c r="AL1268" s="17">
        <v>0.27887557018375198</v>
      </c>
      <c r="AM1268" s="17"/>
      <c r="AN1268" s="17">
        <v>0.27844144059985798</v>
      </c>
      <c r="AO1268" s="17">
        <v>0.303095273689169</v>
      </c>
      <c r="AP1268" s="17"/>
      <c r="AQ1268" s="17">
        <v>0.27177655257343097</v>
      </c>
      <c r="AR1268" s="17">
        <v>0.283243368897171</v>
      </c>
      <c r="AS1268" s="17"/>
      <c r="AT1268" s="17">
        <v>0.18477803335944201</v>
      </c>
      <c r="AU1268" s="17">
        <v>0.225395941972344</v>
      </c>
      <c r="AV1268" s="17">
        <v>0.386759630323534</v>
      </c>
      <c r="AW1268" s="17">
        <v>0.40147461912575899</v>
      </c>
      <c r="AX1268" s="17"/>
      <c r="AY1268" s="17">
        <v>0.27857619805707501</v>
      </c>
      <c r="AZ1268" s="17" t="s">
        <v>99</v>
      </c>
      <c r="BA1268" s="17"/>
      <c r="BB1268" s="17">
        <v>0.44064516990982</v>
      </c>
      <c r="BC1268" s="17">
        <v>0.25449605270112602</v>
      </c>
      <c r="BD1268" s="17"/>
      <c r="BE1268" s="17">
        <v>0.52332694156194104</v>
      </c>
      <c r="BF1268" s="17">
        <v>0.26212564836500302</v>
      </c>
      <c r="BG1268" s="17"/>
      <c r="BH1268" s="17">
        <v>0.23712792920397399</v>
      </c>
      <c r="BI1268" s="17">
        <v>0.280394629517913</v>
      </c>
      <c r="BJ1268" s="17"/>
      <c r="BK1268" s="17">
        <v>0.244655195480349</v>
      </c>
      <c r="BL1268" s="17">
        <v>0.28174670537626001</v>
      </c>
      <c r="BM1268" s="17"/>
      <c r="BN1268" s="17">
        <v>0.32718207562081703</v>
      </c>
      <c r="BO1268" s="17">
        <v>0.27619221657391202</v>
      </c>
      <c r="BP1268" s="17"/>
      <c r="BQ1268" s="17">
        <v>0.532383338840417</v>
      </c>
      <c r="BR1268" s="17">
        <v>0.243806241723315</v>
      </c>
      <c r="BS1268" s="17"/>
      <c r="BT1268" s="17">
        <v>0.44626587323956901</v>
      </c>
      <c r="BU1268" s="17">
        <v>0.257696403387983</v>
      </c>
      <c r="BV1268" s="17"/>
      <c r="BW1268" s="17">
        <v>0.28773803217263799</v>
      </c>
      <c r="BX1268" s="17">
        <v>0.265236704023953</v>
      </c>
      <c r="BY1268" s="17"/>
      <c r="BZ1268" s="17">
        <v>0.28773803217263799</v>
      </c>
      <c r="CA1268" s="17">
        <v>0.265236704023953</v>
      </c>
    </row>
    <row r="1269" spans="2:79" x14ac:dyDescent="0.25">
      <c r="B1269" t="s">
        <v>587</v>
      </c>
      <c r="C1269" s="17">
        <v>0.20862037374874001</v>
      </c>
      <c r="D1269" s="17">
        <v>0.26519271215871099</v>
      </c>
      <c r="E1269" s="17">
        <v>0.20656045494783701</v>
      </c>
      <c r="F1269" s="17">
        <v>0.164068470863067</v>
      </c>
      <c r="G1269" s="17">
        <v>0.26828889939945999</v>
      </c>
      <c r="H1269" s="17">
        <v>0.17944214838478501</v>
      </c>
      <c r="I1269" s="17">
        <v>0.26375275477793703</v>
      </c>
      <c r="J1269" s="17">
        <v>0.13460422649373399</v>
      </c>
      <c r="K1269" s="17">
        <v>0.116102254306839</v>
      </c>
      <c r="L1269" s="17">
        <v>0.21642106244001799</v>
      </c>
      <c r="M1269" s="17"/>
      <c r="N1269" s="17">
        <v>0.18404397304592501</v>
      </c>
      <c r="O1269" s="17">
        <v>0.40339902436966202</v>
      </c>
      <c r="P1269" s="17">
        <v>0.37658488344931701</v>
      </c>
      <c r="Q1269" s="17">
        <v>0.27944941994158101</v>
      </c>
      <c r="R1269" s="17"/>
      <c r="S1269" s="17">
        <v>0.18918167913568701</v>
      </c>
      <c r="T1269" s="17">
        <v>0.27237259757299598</v>
      </c>
      <c r="U1269" s="17">
        <v>0.16947490844143001</v>
      </c>
      <c r="V1269" s="17">
        <v>0.18072883415465901</v>
      </c>
      <c r="W1269" s="17">
        <v>0.129612306561632</v>
      </c>
      <c r="X1269" s="17">
        <v>0.29795484524346</v>
      </c>
      <c r="Y1269" s="17">
        <v>0.33585779879786598</v>
      </c>
      <c r="Z1269" s="17"/>
      <c r="AA1269" s="17">
        <v>0.25658239711081998</v>
      </c>
      <c r="AB1269" s="17">
        <v>0.13736539513326801</v>
      </c>
      <c r="AC1269" s="17"/>
      <c r="AD1269" s="17">
        <v>0.275128402685625</v>
      </c>
      <c r="AE1269" s="17">
        <v>0.34442899698144402</v>
      </c>
      <c r="AF1269" s="17">
        <v>0.19716921044861699</v>
      </c>
      <c r="AG1269" s="17"/>
      <c r="AH1269" s="17">
        <v>0.37583401098258601</v>
      </c>
      <c r="AI1269" s="17">
        <v>0.18674384719086801</v>
      </c>
      <c r="AJ1269" s="17"/>
      <c r="AK1269" s="17">
        <v>0.26128507440388898</v>
      </c>
      <c r="AL1269" s="17">
        <v>0.196366215643621</v>
      </c>
      <c r="AM1269" s="17"/>
      <c r="AN1269" s="17">
        <v>0.20823109552694699</v>
      </c>
      <c r="AO1269" s="17">
        <v>0.27944941994158101</v>
      </c>
      <c r="AP1269" s="17"/>
      <c r="AQ1269" s="17">
        <v>0.230049211360253</v>
      </c>
      <c r="AR1269" s="17">
        <v>0.193911953099728</v>
      </c>
      <c r="AS1269" s="17"/>
      <c r="AT1269" s="17">
        <v>0.128688184290596</v>
      </c>
      <c r="AU1269" s="17">
        <v>0.171892284110194</v>
      </c>
      <c r="AV1269" s="17">
        <v>0.28541008709068399</v>
      </c>
      <c r="AW1269" s="17">
        <v>0.33345100513602399</v>
      </c>
      <c r="AX1269" s="17"/>
      <c r="AY1269" s="17">
        <v>0.20862037374874001</v>
      </c>
      <c r="AZ1269" s="17" t="s">
        <v>99</v>
      </c>
      <c r="BA1269" s="17"/>
      <c r="BB1269" s="17">
        <v>0.10748922861685301</v>
      </c>
      <c r="BC1269" s="17">
        <v>0.223618165434741</v>
      </c>
      <c r="BD1269" s="17"/>
      <c r="BE1269" s="17">
        <v>0.216776220144968</v>
      </c>
      <c r="BF1269" s="17">
        <v>0.20807219091382501</v>
      </c>
      <c r="BG1269" s="17"/>
      <c r="BH1269" s="17">
        <v>0.227537780674259</v>
      </c>
      <c r="BI1269" s="17">
        <v>0.207790423334339</v>
      </c>
      <c r="BJ1269" s="17"/>
      <c r="BK1269" s="17">
        <v>0.247568891096034</v>
      </c>
      <c r="BL1269" s="17">
        <v>0.20497995778397901</v>
      </c>
      <c r="BM1269" s="17"/>
      <c r="BN1269" s="17">
        <v>0.22189442601367701</v>
      </c>
      <c r="BO1269" s="17">
        <v>0.20796931884772199</v>
      </c>
      <c r="BP1269" s="17"/>
      <c r="BQ1269" s="17">
        <v>0.22591673116088001</v>
      </c>
      <c r="BR1269" s="17">
        <v>0.206250883315582</v>
      </c>
      <c r="BS1269" s="17"/>
      <c r="BT1269" s="17">
        <v>0.21692599760291101</v>
      </c>
      <c r="BU1269" s="17">
        <v>0.207586203216266</v>
      </c>
      <c r="BV1269" s="17"/>
      <c r="BW1269" s="17">
        <v>0.25638380426711099</v>
      </c>
      <c r="BX1269" s="17">
        <v>0.13907753021275401</v>
      </c>
      <c r="BY1269" s="17"/>
      <c r="BZ1269" s="17">
        <v>0.25638380426711099</v>
      </c>
      <c r="CA1269" s="17">
        <v>0.13907753021275401</v>
      </c>
    </row>
    <row r="1270" spans="2:79" x14ac:dyDescent="0.25">
      <c r="B1270" t="s">
        <v>588</v>
      </c>
      <c r="C1270" s="17">
        <v>0.19530886238645101</v>
      </c>
      <c r="D1270" s="17">
        <v>0.462984014617424</v>
      </c>
      <c r="E1270" s="17">
        <v>0.15975643772249901</v>
      </c>
      <c r="F1270" s="17">
        <v>0.24922479954440199</v>
      </c>
      <c r="G1270" s="17">
        <v>0.20118101555484899</v>
      </c>
      <c r="H1270" s="17">
        <v>7.1884637091200201E-2</v>
      </c>
      <c r="I1270" s="17">
        <v>0.12917329619332599</v>
      </c>
      <c r="J1270" s="17">
        <v>9.4627322941428393E-2</v>
      </c>
      <c r="K1270" s="17">
        <v>0.101859714298347</v>
      </c>
      <c r="L1270" s="17">
        <v>0.22358038687996101</v>
      </c>
      <c r="M1270" s="17"/>
      <c r="N1270" s="17">
        <v>0.19481758370191499</v>
      </c>
      <c r="O1270" s="17">
        <v>0.19676508340871099</v>
      </c>
      <c r="P1270" s="17">
        <v>0.21095579887584301</v>
      </c>
      <c r="Q1270" s="17">
        <v>0.18748881333112599</v>
      </c>
      <c r="R1270" s="17"/>
      <c r="S1270" s="17">
        <v>0.219895667290016</v>
      </c>
      <c r="T1270" s="17">
        <v>0.185083489579975</v>
      </c>
      <c r="U1270" s="17">
        <v>0.51071732027516203</v>
      </c>
      <c r="V1270" s="17">
        <v>6.52432605443342E-2</v>
      </c>
      <c r="W1270" s="17">
        <v>0.17165164120241</v>
      </c>
      <c r="X1270" s="17">
        <v>0.21977819620759201</v>
      </c>
      <c r="Y1270" s="17">
        <v>0.21135369660446199</v>
      </c>
      <c r="Z1270" s="17"/>
      <c r="AA1270" s="17">
        <v>0.22900519215030701</v>
      </c>
      <c r="AB1270" s="17">
        <v>0.145247770538485</v>
      </c>
      <c r="AC1270" s="17"/>
      <c r="AD1270" s="17">
        <v>0.319250762654329</v>
      </c>
      <c r="AE1270" s="17">
        <v>0.31223256626999402</v>
      </c>
      <c r="AF1270" s="17">
        <v>0.14255357999873799</v>
      </c>
      <c r="AG1270" s="17"/>
      <c r="AH1270" s="17">
        <v>0.27665845625102498</v>
      </c>
      <c r="AI1270" s="17">
        <v>0.18466591136827801</v>
      </c>
      <c r="AJ1270" s="17"/>
      <c r="AK1270" s="17">
        <v>0.210523357319224</v>
      </c>
      <c r="AL1270" s="17">
        <v>0.19176871454403699</v>
      </c>
      <c r="AM1270" s="17"/>
      <c r="AN1270" s="17">
        <v>0.19535184157301699</v>
      </c>
      <c r="AO1270" s="17">
        <v>0.18748881333112599</v>
      </c>
      <c r="AP1270" s="17"/>
      <c r="AQ1270" s="17">
        <v>0.26775648778181999</v>
      </c>
      <c r="AR1270" s="17">
        <v>0.145581939785454</v>
      </c>
      <c r="AS1270" s="17"/>
      <c r="AT1270" s="17">
        <v>0.14727566964427899</v>
      </c>
      <c r="AU1270" s="17">
        <v>0.21138066289691901</v>
      </c>
      <c r="AV1270" s="17">
        <v>0.17736883797109701</v>
      </c>
      <c r="AW1270" s="17">
        <v>0.32494482171396599</v>
      </c>
      <c r="AX1270" s="17"/>
      <c r="AY1270" s="17">
        <v>0.19530886238645101</v>
      </c>
      <c r="AZ1270" s="17" t="s">
        <v>99</v>
      </c>
      <c r="BA1270" s="17"/>
      <c r="BB1270" s="17">
        <v>0.243104560537651</v>
      </c>
      <c r="BC1270" s="17">
        <v>0.18825509498172499</v>
      </c>
      <c r="BD1270" s="17"/>
      <c r="BE1270" s="17">
        <v>0.34595234764716798</v>
      </c>
      <c r="BF1270" s="17">
        <v>0.18518358920206501</v>
      </c>
      <c r="BG1270" s="17"/>
      <c r="BH1270" s="17">
        <v>0.247725545917485</v>
      </c>
      <c r="BI1270" s="17">
        <v>0.19300922119411601</v>
      </c>
      <c r="BJ1270" s="17"/>
      <c r="BK1270" s="17">
        <v>0.34006608593606102</v>
      </c>
      <c r="BL1270" s="17">
        <v>0.18177878361797101</v>
      </c>
      <c r="BM1270" s="17"/>
      <c r="BN1270" s="17">
        <v>0.22752574621277999</v>
      </c>
      <c r="BO1270" s="17">
        <v>0.19372871491588101</v>
      </c>
      <c r="BP1270" s="17"/>
      <c r="BQ1270" s="17">
        <v>0.28797372269015697</v>
      </c>
      <c r="BR1270" s="17">
        <v>0.182614368699277</v>
      </c>
      <c r="BS1270" s="17"/>
      <c r="BT1270" s="17">
        <v>0.27898867731393201</v>
      </c>
      <c r="BU1270" s="17">
        <v>0.18488951276500401</v>
      </c>
      <c r="BV1270" s="17"/>
      <c r="BW1270" s="17">
        <v>0.229222843270836</v>
      </c>
      <c r="BX1270" s="17">
        <v>0.145930611269877</v>
      </c>
      <c r="BY1270" s="17"/>
      <c r="BZ1270" s="17">
        <v>0.229222843270836</v>
      </c>
      <c r="CA1270" s="17">
        <v>0.145930611269877</v>
      </c>
    </row>
    <row r="1271" spans="2:79" x14ac:dyDescent="0.25">
      <c r="B1271" t="s">
        <v>589</v>
      </c>
      <c r="C1271" s="17">
        <v>0.12500010384042501</v>
      </c>
      <c r="D1271" s="17">
        <v>0.15194328147459299</v>
      </c>
      <c r="E1271" s="17">
        <v>0.108055015953069</v>
      </c>
      <c r="F1271" s="17">
        <v>0.20749738314959801</v>
      </c>
      <c r="G1271" s="17">
        <v>0.111397449926865</v>
      </c>
      <c r="H1271" s="17">
        <v>1.9630263115968001E-2</v>
      </c>
      <c r="I1271" s="17">
        <v>9.7984961904271403E-2</v>
      </c>
      <c r="J1271" s="17">
        <v>0.22616145500816501</v>
      </c>
      <c r="K1271" s="17">
        <v>0.12274837885607</v>
      </c>
      <c r="L1271" s="17">
        <v>2.9402205934933898E-2</v>
      </c>
      <c r="M1271" s="17"/>
      <c r="N1271" s="17">
        <v>0.10852862642481299</v>
      </c>
      <c r="O1271" s="17">
        <v>0.23234749370438901</v>
      </c>
      <c r="P1271" s="17">
        <v>0.30790760956504598</v>
      </c>
      <c r="Q1271" s="17">
        <v>0.27241861689277602</v>
      </c>
      <c r="R1271" s="17"/>
      <c r="S1271" s="17">
        <v>0.149258414690561</v>
      </c>
      <c r="T1271" s="17">
        <v>0.10571756350811</v>
      </c>
      <c r="U1271" s="17">
        <v>9.9833695141991405E-2</v>
      </c>
      <c r="V1271" s="17">
        <v>9.7829014419690496E-2</v>
      </c>
      <c r="W1271" s="17">
        <v>6.5304087001888694E-2</v>
      </c>
      <c r="X1271" s="17">
        <v>0.157236709845719</v>
      </c>
      <c r="Y1271" s="17">
        <v>0.213205677972718</v>
      </c>
      <c r="Z1271" s="17"/>
      <c r="AA1271" s="17">
        <v>0.18116743752944001</v>
      </c>
      <c r="AB1271" s="17">
        <v>4.1554871960090202E-2</v>
      </c>
      <c r="AC1271" s="17"/>
      <c r="AD1271" s="17">
        <v>0.11484468385940901</v>
      </c>
      <c r="AE1271" s="17">
        <v>0.19841465895104801</v>
      </c>
      <c r="AF1271" s="17">
        <v>0.199297855109621</v>
      </c>
      <c r="AG1271" s="17"/>
      <c r="AH1271" s="17">
        <v>0.18597137180060999</v>
      </c>
      <c r="AI1271" s="17">
        <v>0.117023245105316</v>
      </c>
      <c r="AJ1271" s="17"/>
      <c r="AK1271" s="17">
        <v>0.164161431318815</v>
      </c>
      <c r="AL1271" s="17">
        <v>0.11588794536317799</v>
      </c>
      <c r="AM1271" s="17"/>
      <c r="AN1271" s="17">
        <v>0.124189887979772</v>
      </c>
      <c r="AO1271" s="17">
        <v>0.27241861689277602</v>
      </c>
      <c r="AP1271" s="17"/>
      <c r="AQ1271" s="17">
        <v>0.118459851399384</v>
      </c>
      <c r="AR1271" s="17">
        <v>0.129489231332897</v>
      </c>
      <c r="AS1271" s="17"/>
      <c r="AT1271" s="17">
        <v>3.5080847292675903E-2</v>
      </c>
      <c r="AU1271" s="17">
        <v>0.177259161360967</v>
      </c>
      <c r="AV1271" s="17">
        <v>9.6858038370101804E-2</v>
      </c>
      <c r="AW1271" s="17">
        <v>0.177203108578983</v>
      </c>
      <c r="AX1271" s="17"/>
      <c r="AY1271" s="17">
        <v>0.12500010384042501</v>
      </c>
      <c r="AZ1271" s="17" t="s">
        <v>99</v>
      </c>
      <c r="BA1271" s="17"/>
      <c r="BB1271" s="17">
        <v>8.8550595778677799E-2</v>
      </c>
      <c r="BC1271" s="17">
        <v>0.13029451255232699</v>
      </c>
      <c r="BD1271" s="17"/>
      <c r="BE1271" s="17">
        <v>0.30132979093373602</v>
      </c>
      <c r="BF1271" s="17">
        <v>0.113148371591618</v>
      </c>
      <c r="BG1271" s="17"/>
      <c r="BH1271" s="17">
        <v>0.117586528513613</v>
      </c>
      <c r="BI1271" s="17">
        <v>0.125325354544124</v>
      </c>
      <c r="BJ1271" s="17"/>
      <c r="BK1271" s="17">
        <v>0.17314356981964599</v>
      </c>
      <c r="BL1271" s="17">
        <v>0.120500260095748</v>
      </c>
      <c r="BM1271" s="17"/>
      <c r="BN1271" s="17">
        <v>0.18637921928821499</v>
      </c>
      <c r="BO1271" s="17">
        <v>0.121989630991979</v>
      </c>
      <c r="BP1271" s="17"/>
      <c r="BQ1271" s="17">
        <v>0.18728602569612601</v>
      </c>
      <c r="BR1271" s="17">
        <v>0.116467330584138</v>
      </c>
      <c r="BS1271" s="17"/>
      <c r="BT1271" s="17">
        <v>0.34579713143183299</v>
      </c>
      <c r="BU1271" s="17">
        <v>9.7507674180475401E-2</v>
      </c>
      <c r="BV1271" s="17"/>
      <c r="BW1271" s="17">
        <v>0.180410302796952</v>
      </c>
      <c r="BX1271" s="17">
        <v>4.4323679335080697E-2</v>
      </c>
      <c r="BY1271" s="17"/>
      <c r="BZ1271" s="17">
        <v>0.180410302796952</v>
      </c>
      <c r="CA1271" s="17">
        <v>4.4323679335080697E-2</v>
      </c>
    </row>
    <row r="1272" spans="2:79" x14ac:dyDescent="0.25">
      <c r="B1272" t="s">
        <v>590</v>
      </c>
      <c r="C1272" s="17">
        <v>0.113460506104725</v>
      </c>
      <c r="D1272" s="17">
        <v>8.3084913523325005E-2</v>
      </c>
      <c r="E1272" s="17">
        <v>6.2424759274110099E-2</v>
      </c>
      <c r="F1272" s="17">
        <v>0.103558034647314</v>
      </c>
      <c r="G1272" s="17">
        <v>7.0744471820455193E-2</v>
      </c>
      <c r="H1272" s="17">
        <v>0.150012055009103</v>
      </c>
      <c r="I1272" s="17">
        <v>0.127021801973207</v>
      </c>
      <c r="J1272" s="17">
        <v>0.17705878930319099</v>
      </c>
      <c r="K1272" s="17">
        <v>0.191023981077523</v>
      </c>
      <c r="L1272" s="17">
        <v>0.12522787501354901</v>
      </c>
      <c r="M1272" s="17"/>
      <c r="N1272" s="17">
        <v>9.5177316421122399E-2</v>
      </c>
      <c r="O1272" s="17">
        <v>0.248862470763343</v>
      </c>
      <c r="P1272" s="17">
        <v>0.25139683616067299</v>
      </c>
      <c r="Q1272" s="17">
        <v>0.27084674804903403</v>
      </c>
      <c r="R1272" s="17"/>
      <c r="S1272" s="17">
        <v>7.5766536561283598E-2</v>
      </c>
      <c r="T1272" s="17">
        <v>0.16258027506572001</v>
      </c>
      <c r="U1272" s="17">
        <v>1.10272608547805E-2</v>
      </c>
      <c r="V1272" s="17">
        <v>9.1577799511602206E-2</v>
      </c>
      <c r="W1272" s="17">
        <v>0.11333144298400501</v>
      </c>
      <c r="X1272" s="17">
        <v>0.26249869595525099</v>
      </c>
      <c r="Y1272" s="17">
        <v>0.124240092744575</v>
      </c>
      <c r="Z1272" s="17"/>
      <c r="AA1272" s="17">
        <v>0.14918234678266901</v>
      </c>
      <c r="AB1272" s="17">
        <v>6.0390205579735297E-2</v>
      </c>
      <c r="AC1272" s="17"/>
      <c r="AD1272" s="17">
        <v>0.11983844562543</v>
      </c>
      <c r="AE1272" s="17">
        <v>0.13830942348125</v>
      </c>
      <c r="AF1272" s="17">
        <v>0.14862840302389299</v>
      </c>
      <c r="AG1272" s="17"/>
      <c r="AH1272" s="17">
        <v>0.21460037531754</v>
      </c>
      <c r="AI1272" s="17">
        <v>0.100228397339579</v>
      </c>
      <c r="AJ1272" s="17"/>
      <c r="AK1272" s="17">
        <v>0.175284381628906</v>
      </c>
      <c r="AL1272" s="17">
        <v>9.9075167615757298E-2</v>
      </c>
      <c r="AM1272" s="17"/>
      <c r="AN1272" s="17">
        <v>0.112595507355032</v>
      </c>
      <c r="AO1272" s="17">
        <v>0.27084674804903403</v>
      </c>
      <c r="AP1272" s="17"/>
      <c r="AQ1272" s="17">
        <v>0.15101222839211401</v>
      </c>
      <c r="AR1272" s="17">
        <v>8.7685588327523004E-2</v>
      </c>
      <c r="AS1272" s="17"/>
      <c r="AT1272" s="17">
        <v>7.0274240166732393E-2</v>
      </c>
      <c r="AU1272" s="17">
        <v>6.3758510019626194E-2</v>
      </c>
      <c r="AV1272" s="17">
        <v>0.16002768950457399</v>
      </c>
      <c r="AW1272" s="17">
        <v>0.40215742725423298</v>
      </c>
      <c r="AX1272" s="17"/>
      <c r="AY1272" s="17">
        <v>0.113460506104725</v>
      </c>
      <c r="AZ1272" s="17" t="s">
        <v>99</v>
      </c>
      <c r="BA1272" s="17"/>
      <c r="BB1272" s="17">
        <v>0.173188125124625</v>
      </c>
      <c r="BC1272" s="17">
        <v>0.10451364852243</v>
      </c>
      <c r="BD1272" s="17"/>
      <c r="BE1272" s="17">
        <v>0.18014085578699199</v>
      </c>
      <c r="BF1272" s="17">
        <v>0.10897868762186901</v>
      </c>
      <c r="BG1272" s="17"/>
      <c r="BH1272" s="17">
        <v>2.7542514706078401E-2</v>
      </c>
      <c r="BI1272" s="17">
        <v>0.117229927191163</v>
      </c>
      <c r="BJ1272" s="17"/>
      <c r="BK1272" s="17">
        <v>0.14359638094575899</v>
      </c>
      <c r="BL1272" s="17">
        <v>0.11064378476704</v>
      </c>
      <c r="BM1272" s="17"/>
      <c r="BN1272" s="17">
        <v>0.25282167597381999</v>
      </c>
      <c r="BO1272" s="17">
        <v>0.106625232983603</v>
      </c>
      <c r="BP1272" s="17"/>
      <c r="BQ1272" s="17">
        <v>9.8795443655895002E-2</v>
      </c>
      <c r="BR1272" s="17">
        <v>0.115469525943189</v>
      </c>
      <c r="BS1272" s="17"/>
      <c r="BT1272" s="17">
        <v>0.17753627010216599</v>
      </c>
      <c r="BU1272" s="17">
        <v>0.10548214492013901</v>
      </c>
      <c r="BV1272" s="17"/>
      <c r="BW1272" s="17">
        <v>0.148406681236294</v>
      </c>
      <c r="BX1272" s="17">
        <v>6.2579395535811294E-2</v>
      </c>
      <c r="BY1272" s="17"/>
      <c r="BZ1272" s="17">
        <v>0.148406681236294</v>
      </c>
      <c r="CA1272" s="17">
        <v>6.2579395535811294E-2</v>
      </c>
    </row>
    <row r="1273" spans="2:79" x14ac:dyDescent="0.25">
      <c r="B1273" t="s">
        <v>591</v>
      </c>
      <c r="C1273" s="17">
        <v>9.1437974824044796E-2</v>
      </c>
      <c r="D1273" s="17">
        <v>1.0339404325426601E-2</v>
      </c>
      <c r="E1273" s="17">
        <v>0.159238262979297</v>
      </c>
      <c r="F1273" s="17">
        <v>8.7334929801642397E-2</v>
      </c>
      <c r="G1273" s="17">
        <v>5.9405205233618197E-2</v>
      </c>
      <c r="H1273" s="17">
        <v>0.119661537106208</v>
      </c>
      <c r="I1273" s="17">
        <v>9.7653810440008093E-2</v>
      </c>
      <c r="J1273" s="17">
        <v>2.6310959379968E-2</v>
      </c>
      <c r="K1273" s="17">
        <v>0.21436818489404599</v>
      </c>
      <c r="L1273" s="17">
        <v>0.13102850480345399</v>
      </c>
      <c r="M1273" s="17"/>
      <c r="N1273" s="17">
        <v>7.8785671742890806E-2</v>
      </c>
      <c r="O1273" s="17">
        <v>0.18831539655667001</v>
      </c>
      <c r="P1273" s="17">
        <v>0.17257080040356401</v>
      </c>
      <c r="Q1273" s="17">
        <v>0.205557242211068</v>
      </c>
      <c r="R1273" s="17"/>
      <c r="S1273" s="17">
        <v>6.6105244556430201E-2</v>
      </c>
      <c r="T1273" s="17">
        <v>2.88737433592056E-2</v>
      </c>
      <c r="U1273" s="17">
        <v>0.10208408639329</v>
      </c>
      <c r="V1273" s="17">
        <v>3.4352565728707402E-2</v>
      </c>
      <c r="W1273" s="17">
        <v>0.140248449387746</v>
      </c>
      <c r="X1273" s="17">
        <v>8.4146887641410206E-2</v>
      </c>
      <c r="Y1273" s="17">
        <v>0.206983170642067</v>
      </c>
      <c r="Z1273" s="17"/>
      <c r="AA1273" s="17">
        <v>0.12515416857398901</v>
      </c>
      <c r="AB1273" s="17">
        <v>4.1347371962891198E-2</v>
      </c>
      <c r="AC1273" s="17"/>
      <c r="AD1273" s="17">
        <v>0.115100032182957</v>
      </c>
      <c r="AE1273" s="17">
        <v>0.23350847253201301</v>
      </c>
      <c r="AF1273" s="17">
        <v>5.3793432639957901E-2</v>
      </c>
      <c r="AG1273" s="17"/>
      <c r="AH1273" s="17">
        <v>8.8036539705441702E-2</v>
      </c>
      <c r="AI1273" s="17">
        <v>9.1882983897096301E-2</v>
      </c>
      <c r="AJ1273" s="17"/>
      <c r="AK1273" s="17">
        <v>8.0485541455679002E-2</v>
      </c>
      <c r="AL1273" s="17">
        <v>9.3986415211289406E-2</v>
      </c>
      <c r="AM1273" s="17"/>
      <c r="AN1273" s="17">
        <v>9.0810772456250702E-2</v>
      </c>
      <c r="AO1273" s="17">
        <v>0.205557242211068</v>
      </c>
      <c r="AP1273" s="17"/>
      <c r="AQ1273" s="17">
        <v>7.5907918723274098E-2</v>
      </c>
      <c r="AR1273" s="17">
        <v>0.102097563644213</v>
      </c>
      <c r="AS1273" s="17"/>
      <c r="AT1273" s="17">
        <v>2.6100180986444199E-3</v>
      </c>
      <c r="AU1273" s="17">
        <v>6.5040334369228806E-2</v>
      </c>
      <c r="AV1273" s="17">
        <v>0.16304232074324801</v>
      </c>
      <c r="AW1273" s="17">
        <v>0.16903651629657401</v>
      </c>
      <c r="AX1273" s="17"/>
      <c r="AY1273" s="17">
        <v>9.1437974824044796E-2</v>
      </c>
      <c r="AZ1273" s="17" t="s">
        <v>99</v>
      </c>
      <c r="BA1273" s="17"/>
      <c r="BB1273" s="17">
        <v>0.16159866959320601</v>
      </c>
      <c r="BC1273" s="17">
        <v>8.1060720257609298E-2</v>
      </c>
      <c r="BD1273" s="17"/>
      <c r="BE1273" s="17">
        <v>0.276848863216067</v>
      </c>
      <c r="BF1273" s="17">
        <v>7.8975863415244596E-2</v>
      </c>
      <c r="BG1273" s="17"/>
      <c r="BH1273" s="17">
        <v>9.89489422425711E-2</v>
      </c>
      <c r="BI1273" s="17">
        <v>9.1108451303929194E-2</v>
      </c>
      <c r="BJ1273" s="17"/>
      <c r="BK1273" s="17">
        <v>0.130227716253172</v>
      </c>
      <c r="BL1273" s="17">
        <v>8.7812399228743301E-2</v>
      </c>
      <c r="BM1273" s="17"/>
      <c r="BN1273" s="17">
        <v>8.2128340884335002E-2</v>
      </c>
      <c r="BO1273" s="17">
        <v>9.1894586164889297E-2</v>
      </c>
      <c r="BP1273" s="17"/>
      <c r="BQ1273" s="17">
        <v>0.144559360446887</v>
      </c>
      <c r="BR1273" s="17">
        <v>8.4160684465725902E-2</v>
      </c>
      <c r="BS1273" s="17"/>
      <c r="BT1273" s="17">
        <v>0.141752621044442</v>
      </c>
      <c r="BU1273" s="17">
        <v>8.5173072224724894E-2</v>
      </c>
      <c r="BV1273" s="17"/>
      <c r="BW1273" s="17">
        <v>0.124371238569997</v>
      </c>
      <c r="BX1273" s="17">
        <v>4.3487633256071002E-2</v>
      </c>
      <c r="BY1273" s="17"/>
      <c r="BZ1273" s="17">
        <v>0.124371238569997</v>
      </c>
      <c r="CA1273" s="17">
        <v>4.3487633256071002E-2</v>
      </c>
    </row>
    <row r="1274" spans="2:79" x14ac:dyDescent="0.25">
      <c r="B1274" t="s">
        <v>592</v>
      </c>
      <c r="C1274" s="17">
        <v>8.3213552019359302E-2</v>
      </c>
      <c r="D1274" s="17">
        <v>3.4183421931461098E-5</v>
      </c>
      <c r="E1274" s="17">
        <v>0.14748683609525901</v>
      </c>
      <c r="F1274" s="17">
        <v>1.82846211086099E-3</v>
      </c>
      <c r="G1274" s="17">
        <v>0.21770697414718501</v>
      </c>
      <c r="H1274" s="17">
        <v>3.11205209499122E-2</v>
      </c>
      <c r="I1274" s="17">
        <v>5.8407690742330799E-2</v>
      </c>
      <c r="J1274" s="17">
        <v>7.5558419450308598E-2</v>
      </c>
      <c r="K1274" s="17">
        <v>0.20770477550536801</v>
      </c>
      <c r="L1274" s="17">
        <v>6.9174543155777098E-4</v>
      </c>
      <c r="M1274" s="17"/>
      <c r="N1274" s="17">
        <v>8.8736239237532294E-2</v>
      </c>
      <c r="O1274" s="17">
        <v>5.1857688007705002E-2</v>
      </c>
      <c r="P1274" s="17">
        <v>9.5229535354734492E-3</v>
      </c>
      <c r="Q1274" s="17">
        <v>6.9809555986513304E-3</v>
      </c>
      <c r="R1274" s="17"/>
      <c r="S1274" s="17">
        <v>3.4412296654927503E-2</v>
      </c>
      <c r="T1274" s="17">
        <v>5.4847651627715904E-3</v>
      </c>
      <c r="U1274" s="17">
        <v>2.3606823632560701E-4</v>
      </c>
      <c r="V1274" s="17">
        <v>0.182284766387037</v>
      </c>
      <c r="W1274" s="17">
        <v>0.104955116344758</v>
      </c>
      <c r="X1274" s="17">
        <v>3.51422012338823E-2</v>
      </c>
      <c r="Y1274" s="17">
        <v>8.2422540106700498E-2</v>
      </c>
      <c r="Z1274" s="17"/>
      <c r="AA1274" s="17">
        <v>3.0905651516887501E-2</v>
      </c>
      <c r="AB1274" s="17">
        <v>0.16092500100444601</v>
      </c>
      <c r="AC1274" s="17"/>
      <c r="AD1274" s="17">
        <v>1.8988583307774001E-3</v>
      </c>
      <c r="AE1274" s="17">
        <v>3.8493358936225797E-2</v>
      </c>
      <c r="AF1274" s="17">
        <v>4.5057817823483698E-2</v>
      </c>
      <c r="AG1274" s="17"/>
      <c r="AH1274" s="17">
        <v>3.8882375943946203E-2</v>
      </c>
      <c r="AI1274" s="17">
        <v>8.9013390876995099E-2</v>
      </c>
      <c r="AJ1274" s="17"/>
      <c r="AK1274" s="17">
        <v>0.108397893420685</v>
      </c>
      <c r="AL1274" s="17">
        <v>7.7353594638685394E-2</v>
      </c>
      <c r="AM1274" s="17"/>
      <c r="AN1274" s="17">
        <v>8.3632528289299804E-2</v>
      </c>
      <c r="AO1274" s="17">
        <v>6.9809555986513304E-3</v>
      </c>
      <c r="AP1274" s="17"/>
      <c r="AQ1274" s="17">
        <v>4.2786692563557299E-2</v>
      </c>
      <c r="AR1274" s="17">
        <v>0.11096191920447</v>
      </c>
      <c r="AS1274" s="17"/>
      <c r="AT1274" s="17">
        <v>0.24609067208486601</v>
      </c>
      <c r="AU1274" s="17">
        <v>6.1294729409836997E-2</v>
      </c>
      <c r="AV1274" s="17">
        <v>2.9939906079196599E-2</v>
      </c>
      <c r="AW1274" s="17">
        <v>1.4130096390045701E-2</v>
      </c>
      <c r="AX1274" s="17"/>
      <c r="AY1274" s="17">
        <v>8.3213552019359302E-2</v>
      </c>
      <c r="AZ1274" s="17" t="s">
        <v>99</v>
      </c>
      <c r="BA1274" s="17"/>
      <c r="BB1274" s="17">
        <v>4.6791889627699999E-3</v>
      </c>
      <c r="BC1274" s="17">
        <v>9.4851021194367294E-2</v>
      </c>
      <c r="BD1274" s="17"/>
      <c r="BE1274" s="17">
        <v>5.3803289553845503E-3</v>
      </c>
      <c r="BF1274" s="17">
        <v>8.8444993956460702E-2</v>
      </c>
      <c r="BG1274" s="17"/>
      <c r="BH1274" s="17">
        <v>0</v>
      </c>
      <c r="BI1274" s="17">
        <v>8.6864323092484499E-2</v>
      </c>
      <c r="BJ1274" s="17"/>
      <c r="BK1274" s="17">
        <v>0</v>
      </c>
      <c r="BL1274" s="17">
        <v>9.0991304906703804E-2</v>
      </c>
      <c r="BM1274" s="17"/>
      <c r="BN1274" s="17">
        <v>0</v>
      </c>
      <c r="BO1274" s="17">
        <v>8.7294942524083693E-2</v>
      </c>
      <c r="BP1274" s="17"/>
      <c r="BQ1274" s="17">
        <v>5.2826319526536901E-2</v>
      </c>
      <c r="BR1274" s="17">
        <v>8.7376408681383605E-2</v>
      </c>
      <c r="BS1274" s="17"/>
      <c r="BT1274" s="17">
        <v>4.7016491916177299E-3</v>
      </c>
      <c r="BU1274" s="17">
        <v>9.2989421692545399E-2</v>
      </c>
      <c r="BV1274" s="17"/>
      <c r="BW1274" s="17">
        <v>3.10968710286635E-2</v>
      </c>
      <c r="BX1274" s="17">
        <v>0.15909466341391901</v>
      </c>
      <c r="BY1274" s="17"/>
      <c r="BZ1274" s="17">
        <v>3.10968710286635E-2</v>
      </c>
      <c r="CA1274" s="17">
        <v>0.15909466341391901</v>
      </c>
    </row>
    <row r="1275" spans="2:79" x14ac:dyDescent="0.25">
      <c r="B1275" t="s">
        <v>96</v>
      </c>
      <c r="C1275" s="17">
        <v>2.5815120099857199E-2</v>
      </c>
      <c r="D1275" s="17">
        <v>2.9043808814825101E-2</v>
      </c>
      <c r="E1275" s="17">
        <v>0</v>
      </c>
      <c r="F1275" s="17">
        <v>4.2157525687398299E-2</v>
      </c>
      <c r="G1275" s="17">
        <v>3.006588209608E-2</v>
      </c>
      <c r="H1275" s="17">
        <v>1.0256966050418701E-3</v>
      </c>
      <c r="I1275" s="17">
        <v>4.3727367765349298E-5</v>
      </c>
      <c r="J1275" s="17">
        <v>5.0344721733892303E-2</v>
      </c>
      <c r="K1275" s="17">
        <v>9.0345509756107403E-2</v>
      </c>
      <c r="L1275" s="17">
        <v>7.1928974501858697E-3</v>
      </c>
      <c r="M1275" s="17"/>
      <c r="N1275" s="17">
        <v>2.6762719931230701E-2</v>
      </c>
      <c r="O1275" s="17">
        <v>1.8716438457034901E-2</v>
      </c>
      <c r="P1275" s="17">
        <v>9.6604856980163304E-3</v>
      </c>
      <c r="Q1275" s="17">
        <v>5.5280254580454602E-2</v>
      </c>
      <c r="R1275" s="17"/>
      <c r="S1275" s="17">
        <v>1.6560962186965701E-3</v>
      </c>
      <c r="T1275" s="17">
        <v>0</v>
      </c>
      <c r="U1275" s="17">
        <v>0</v>
      </c>
      <c r="V1275" s="17">
        <v>7.1842518717961296E-2</v>
      </c>
      <c r="W1275" s="17">
        <v>4.5965312032073803E-2</v>
      </c>
      <c r="X1275" s="17">
        <v>5.1140301112827403E-3</v>
      </c>
      <c r="Y1275" s="17">
        <v>3.3190617240506501E-3</v>
      </c>
      <c r="Z1275" s="17"/>
      <c r="AA1275" s="17">
        <v>1.9403819873862201E-2</v>
      </c>
      <c r="AB1275" s="17">
        <v>3.5340094829380997E-2</v>
      </c>
      <c r="AC1275" s="17"/>
      <c r="AD1275" s="17">
        <v>9.6491415862073396E-3</v>
      </c>
      <c r="AE1275" s="17">
        <v>4.0814970275244297E-3</v>
      </c>
      <c r="AF1275" s="17">
        <v>3.3077869478644502E-2</v>
      </c>
      <c r="AG1275" s="17"/>
      <c r="AH1275" s="17">
        <v>5.2398293200452799E-3</v>
      </c>
      <c r="AI1275" s="17">
        <v>2.8506981257993599E-2</v>
      </c>
      <c r="AJ1275" s="17"/>
      <c r="AK1275" s="17">
        <v>4.3130813542180298E-2</v>
      </c>
      <c r="AL1275" s="17">
        <v>2.1786059979845999E-2</v>
      </c>
      <c r="AM1275" s="17"/>
      <c r="AN1275" s="17">
        <v>2.5653178978636001E-2</v>
      </c>
      <c r="AO1275" s="17">
        <v>5.5280254580454602E-2</v>
      </c>
      <c r="AP1275" s="17"/>
      <c r="AQ1275" s="17">
        <v>2.54440140563327E-2</v>
      </c>
      <c r="AR1275" s="17">
        <v>2.6069841512773001E-2</v>
      </c>
      <c r="AS1275" s="17"/>
      <c r="AT1275" s="17">
        <v>5.96937865984647E-2</v>
      </c>
      <c r="AU1275" s="17">
        <v>2.4025493763997499E-2</v>
      </c>
      <c r="AV1275" s="17">
        <v>1.3036237204320801E-2</v>
      </c>
      <c r="AW1275" s="17">
        <v>1.19702343567257E-3</v>
      </c>
      <c r="AX1275" s="17"/>
      <c r="AY1275" s="17">
        <v>2.5815120099857199E-2</v>
      </c>
      <c r="AZ1275" s="17" t="s">
        <v>99</v>
      </c>
      <c r="BA1275" s="17"/>
      <c r="BB1275" s="17">
        <v>2.8922481722569799E-2</v>
      </c>
      <c r="BC1275" s="17">
        <v>2.5358063892571E-2</v>
      </c>
      <c r="BD1275" s="17"/>
      <c r="BE1275" s="17">
        <v>8.6975620156317691E-3</v>
      </c>
      <c r="BF1275" s="17">
        <v>2.6965650781966801E-2</v>
      </c>
      <c r="BG1275" s="17"/>
      <c r="BH1275" s="17">
        <v>0</v>
      </c>
      <c r="BI1275" s="17">
        <v>2.6947689151685199E-2</v>
      </c>
      <c r="BJ1275" s="17"/>
      <c r="BK1275" s="17">
        <v>1.10771958808253E-2</v>
      </c>
      <c r="BL1275" s="17">
        <v>2.7192635298599999E-2</v>
      </c>
      <c r="BM1275" s="17"/>
      <c r="BN1275" s="17">
        <v>7.9057946150448508E-3</v>
      </c>
      <c r="BO1275" s="17">
        <v>2.6693522105371001E-2</v>
      </c>
      <c r="BP1275" s="17"/>
      <c r="BQ1275" s="17">
        <v>4.5463235573541504E-3</v>
      </c>
      <c r="BR1275" s="17">
        <v>2.8728809308017599E-2</v>
      </c>
      <c r="BS1275" s="17"/>
      <c r="BT1275" s="17">
        <v>4.94706688624899E-3</v>
      </c>
      <c r="BU1275" s="17">
        <v>2.8413495138568699E-2</v>
      </c>
      <c r="BV1275" s="17"/>
      <c r="BW1275" s="17">
        <v>1.9092502115541601E-2</v>
      </c>
      <c r="BX1275" s="17">
        <v>3.5603151770983603E-2</v>
      </c>
      <c r="BY1275" s="17"/>
      <c r="BZ1275" s="17">
        <v>1.9092502115541601E-2</v>
      </c>
      <c r="CA1275" s="17">
        <v>3.5603151770983603E-2</v>
      </c>
    </row>
    <row r="1276" spans="2:79" x14ac:dyDescent="0.25">
      <c r="B1276" t="s">
        <v>97</v>
      </c>
      <c r="C1276" s="17">
        <v>2.4763997741962501E-2</v>
      </c>
      <c r="D1276" s="17">
        <v>0</v>
      </c>
      <c r="E1276" s="17">
        <v>8.0638422892958E-2</v>
      </c>
      <c r="F1276" s="17">
        <v>2.8677422407059998E-3</v>
      </c>
      <c r="G1276" s="17">
        <v>5.4150386048013699E-2</v>
      </c>
      <c r="H1276" s="17">
        <v>0</v>
      </c>
      <c r="I1276" s="17">
        <v>4.3727367765349298E-5</v>
      </c>
      <c r="J1276" s="17">
        <v>5.1963303427722703E-5</v>
      </c>
      <c r="K1276" s="17">
        <v>0</v>
      </c>
      <c r="L1276" s="17">
        <v>9.1413966288211607E-2</v>
      </c>
      <c r="M1276" s="17"/>
      <c r="N1276" s="17">
        <v>2.75511248457526E-2</v>
      </c>
      <c r="O1276" s="17">
        <v>3.85667004991211E-3</v>
      </c>
      <c r="P1276" s="17">
        <v>3.8334790310416201E-3</v>
      </c>
      <c r="Q1276" s="17">
        <v>4.7838524014187896E-3</v>
      </c>
      <c r="R1276" s="17"/>
      <c r="S1276" s="17">
        <v>5.3502120979363903E-2</v>
      </c>
      <c r="T1276" s="17">
        <v>0</v>
      </c>
      <c r="U1276" s="17">
        <v>4.88893566324934E-2</v>
      </c>
      <c r="V1276" s="17">
        <v>0</v>
      </c>
      <c r="W1276" s="17">
        <v>4.2093124140566802E-5</v>
      </c>
      <c r="X1276" s="17">
        <v>2.6964664389331101E-2</v>
      </c>
      <c r="Y1276" s="17">
        <v>5.0563907436688003E-2</v>
      </c>
      <c r="Z1276" s="17"/>
      <c r="AA1276" s="17">
        <v>1.1715678469781899E-2</v>
      </c>
      <c r="AB1276" s="17">
        <v>4.4149287300912797E-2</v>
      </c>
      <c r="AC1276" s="17"/>
      <c r="AD1276" s="17">
        <v>2.2602560334321399E-3</v>
      </c>
      <c r="AE1276" s="17">
        <v>3.89163697257022E-5</v>
      </c>
      <c r="AF1276" s="17">
        <v>3.3574549338397999E-2</v>
      </c>
      <c r="AG1276" s="17"/>
      <c r="AH1276" s="17">
        <v>3.2744787355817102E-2</v>
      </c>
      <c r="AI1276" s="17">
        <v>2.3719872640514401E-2</v>
      </c>
      <c r="AJ1276" s="17"/>
      <c r="AK1276" s="17">
        <v>4.8591971607953303E-5</v>
      </c>
      <c r="AL1276" s="17">
        <v>3.0514841973001802E-2</v>
      </c>
      <c r="AM1276" s="17"/>
      <c r="AN1276" s="17">
        <v>2.48738091239788E-2</v>
      </c>
      <c r="AO1276" s="17">
        <v>4.7838524014187896E-3</v>
      </c>
      <c r="AP1276" s="17"/>
      <c r="AQ1276" s="17">
        <v>3.06093260909172E-2</v>
      </c>
      <c r="AR1276" s="17">
        <v>2.0751855331502301E-2</v>
      </c>
      <c r="AS1276" s="17"/>
      <c r="AT1276" s="17">
        <v>3.35800201405606E-2</v>
      </c>
      <c r="AU1276" s="17">
        <v>2.7478784702858201E-2</v>
      </c>
      <c r="AV1276" s="17">
        <v>2.0112377772517901E-2</v>
      </c>
      <c r="AW1276" s="17">
        <v>2.7618748097161698E-4</v>
      </c>
      <c r="AX1276" s="17"/>
      <c r="AY1276" s="17">
        <v>2.4763997741962501E-2</v>
      </c>
      <c r="AZ1276" s="17" t="s">
        <v>99</v>
      </c>
      <c r="BA1276" s="17"/>
      <c r="BB1276" s="17">
        <v>2.6635679964497099E-2</v>
      </c>
      <c r="BC1276" s="17">
        <v>2.44897724859643E-2</v>
      </c>
      <c r="BD1276" s="17"/>
      <c r="BE1276" s="17">
        <v>0</v>
      </c>
      <c r="BF1276" s="17">
        <v>2.6428472258340899E-2</v>
      </c>
      <c r="BG1276" s="17"/>
      <c r="BH1276" s="17">
        <v>0</v>
      </c>
      <c r="BI1276" s="17">
        <v>2.5850451623780399E-2</v>
      </c>
      <c r="BJ1276" s="17"/>
      <c r="BK1276" s="17">
        <v>0.145704554107841</v>
      </c>
      <c r="BL1276" s="17">
        <v>1.34600005126058E-2</v>
      </c>
      <c r="BM1276" s="17"/>
      <c r="BN1276" s="17">
        <v>7.3463541037668001E-2</v>
      </c>
      <c r="BO1276" s="17">
        <v>2.23754222182873E-2</v>
      </c>
      <c r="BP1276" s="17"/>
      <c r="BQ1276" s="17">
        <v>2.9344241957102199E-3</v>
      </c>
      <c r="BR1276" s="17">
        <v>2.77545098159932E-2</v>
      </c>
      <c r="BS1276" s="17"/>
      <c r="BT1276" s="17">
        <v>8.0555498949310106E-2</v>
      </c>
      <c r="BU1276" s="17">
        <v>1.78171473278146E-2</v>
      </c>
      <c r="BV1276" s="17"/>
      <c r="BW1276" s="17">
        <v>1.17731143812961E-2</v>
      </c>
      <c r="BX1276" s="17">
        <v>4.36785304532923E-2</v>
      </c>
      <c r="BY1276" s="17"/>
      <c r="BZ1276" s="17">
        <v>1.17731143812961E-2</v>
      </c>
      <c r="CA1276" s="17">
        <v>4.36785304532923E-2</v>
      </c>
    </row>
    <row r="1277" spans="2:79" x14ac:dyDescent="0.25">
      <c r="C1277" s="17"/>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c r="AD1277" s="17"/>
      <c r="AE1277" s="17"/>
      <c r="AF1277" s="17"/>
      <c r="AG1277" s="17"/>
      <c r="AH1277" s="17"/>
      <c r="AI1277" s="17"/>
      <c r="AJ1277" s="17"/>
      <c r="AK1277" s="17"/>
      <c r="AL1277" s="17"/>
      <c r="AM1277" s="17"/>
      <c r="AN1277" s="17"/>
      <c r="AO1277" s="17"/>
      <c r="AP1277" s="17"/>
      <c r="AQ1277" s="17"/>
      <c r="AR1277" s="17"/>
      <c r="AS1277" s="17"/>
      <c r="AT1277" s="17"/>
      <c r="AU1277" s="17"/>
      <c r="AV1277" s="17"/>
      <c r="AW1277" s="17"/>
      <c r="AX1277" s="17"/>
      <c r="AY1277" s="17"/>
      <c r="AZ1277" s="17"/>
      <c r="BA1277" s="17"/>
      <c r="BB1277" s="17"/>
      <c r="BC1277" s="17"/>
      <c r="BD1277" s="17"/>
      <c r="BE1277" s="17"/>
      <c r="BF1277" s="17"/>
      <c r="BG1277" s="17"/>
      <c r="BH1277" s="17"/>
      <c r="BI1277" s="17"/>
      <c r="BJ1277" s="17"/>
      <c r="BK1277" s="17"/>
      <c r="BL1277" s="17"/>
      <c r="BM1277" s="17"/>
      <c r="BN1277" s="17"/>
      <c r="BO1277" s="17"/>
      <c r="BP1277" s="17"/>
      <c r="BQ1277" s="17"/>
      <c r="BR1277" s="17"/>
      <c r="BS1277" s="17"/>
      <c r="BT1277" s="17"/>
      <c r="BU1277" s="17"/>
      <c r="BV1277" s="17"/>
      <c r="BW1277" s="17"/>
      <c r="BX1277" s="17"/>
      <c r="BY1277" s="17"/>
      <c r="BZ1277" s="17"/>
      <c r="CA1277" s="17"/>
    </row>
    <row r="1278" spans="2:79" x14ac:dyDescent="0.25">
      <c r="B1278" s="6" t="s">
        <v>607</v>
      </c>
      <c r="C1278" s="17"/>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c r="AD1278" s="17"/>
      <c r="AE1278" s="17"/>
      <c r="AF1278" s="17"/>
      <c r="AG1278" s="17"/>
      <c r="AH1278" s="17"/>
      <c r="AI1278" s="17"/>
      <c r="AJ1278" s="17"/>
      <c r="AK1278" s="17"/>
      <c r="AL1278" s="17"/>
      <c r="AM1278" s="17"/>
      <c r="AN1278" s="17"/>
      <c r="AO1278" s="17"/>
      <c r="AP1278" s="17"/>
      <c r="AQ1278" s="17"/>
      <c r="AR1278" s="17"/>
      <c r="AS1278" s="17"/>
      <c r="AT1278" s="17"/>
      <c r="AU1278" s="17"/>
      <c r="AV1278" s="17"/>
      <c r="AW1278" s="17"/>
      <c r="AX1278" s="17"/>
      <c r="AY1278" s="17"/>
      <c r="AZ1278" s="17"/>
      <c r="BA1278" s="17"/>
      <c r="BB1278" s="17"/>
      <c r="BC1278" s="17"/>
      <c r="BD1278" s="17"/>
      <c r="BE1278" s="17"/>
      <c r="BF1278" s="17"/>
      <c r="BG1278" s="17"/>
      <c r="BH1278" s="17"/>
      <c r="BI1278" s="17"/>
      <c r="BJ1278" s="17"/>
      <c r="BK1278" s="17"/>
      <c r="BL1278" s="17"/>
      <c r="BM1278" s="17"/>
      <c r="BN1278" s="17"/>
      <c r="BO1278" s="17"/>
      <c r="BP1278" s="17"/>
      <c r="BQ1278" s="17"/>
      <c r="BR1278" s="17"/>
      <c r="BS1278" s="17"/>
      <c r="BT1278" s="17"/>
      <c r="BU1278" s="17"/>
      <c r="BV1278" s="17"/>
      <c r="BW1278" s="17"/>
      <c r="BX1278" s="17"/>
      <c r="BY1278" s="17"/>
      <c r="BZ1278" s="17"/>
      <c r="CA1278" s="17"/>
    </row>
    <row r="1279" spans="2:79" x14ac:dyDescent="0.25">
      <c r="B1279" s="24" t="s">
        <v>77</v>
      </c>
      <c r="C1279" s="17"/>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c r="AD1279" s="17"/>
      <c r="AE1279" s="17"/>
      <c r="AF1279" s="17"/>
      <c r="AG1279" s="17"/>
      <c r="AH1279" s="17"/>
      <c r="AI1279" s="17"/>
      <c r="AJ1279" s="17"/>
      <c r="AK1279" s="17"/>
      <c r="AL1279" s="17"/>
      <c r="AM1279" s="17"/>
      <c r="AN1279" s="17"/>
      <c r="AO1279" s="17"/>
      <c r="AP1279" s="17"/>
      <c r="AQ1279" s="17"/>
      <c r="AR1279" s="17"/>
      <c r="AS1279" s="17"/>
      <c r="AT1279" s="17"/>
      <c r="AU1279" s="17"/>
      <c r="AV1279" s="17"/>
      <c r="AW1279" s="17"/>
      <c r="AX1279" s="17"/>
      <c r="AY1279" s="17"/>
      <c r="AZ1279" s="17"/>
      <c r="BA1279" s="17"/>
      <c r="BB1279" s="17"/>
      <c r="BC1279" s="17"/>
      <c r="BD1279" s="17"/>
      <c r="BE1279" s="17"/>
      <c r="BF1279" s="17"/>
      <c r="BG1279" s="17"/>
      <c r="BH1279" s="17"/>
      <c r="BI1279" s="17"/>
      <c r="BJ1279" s="17"/>
      <c r="BK1279" s="17"/>
      <c r="BL1279" s="17"/>
      <c r="BM1279" s="17"/>
      <c r="BN1279" s="17"/>
      <c r="BO1279" s="17"/>
      <c r="BP1279" s="17"/>
      <c r="BQ1279" s="17"/>
      <c r="BR1279" s="17"/>
      <c r="BS1279" s="17"/>
      <c r="BT1279" s="17"/>
      <c r="BU1279" s="17"/>
      <c r="BV1279" s="17"/>
      <c r="BW1279" s="17"/>
      <c r="BX1279" s="17"/>
      <c r="BY1279" s="17"/>
      <c r="BZ1279" s="17"/>
      <c r="CA1279" s="17"/>
    </row>
    <row r="1280" spans="2:79" x14ac:dyDescent="0.25">
      <c r="B1280" t="s">
        <v>599</v>
      </c>
      <c r="C1280" s="17">
        <v>0.25428601281115798</v>
      </c>
      <c r="D1280" s="17">
        <v>0.28453449591433999</v>
      </c>
      <c r="E1280" s="17">
        <v>0.19660197308196201</v>
      </c>
      <c r="F1280" s="17">
        <v>0.26295225721802401</v>
      </c>
      <c r="G1280" s="17">
        <v>0.187977947814154</v>
      </c>
      <c r="H1280" s="17">
        <v>0.24994454220009801</v>
      </c>
      <c r="I1280" s="17">
        <v>0.33436481515065303</v>
      </c>
      <c r="J1280" s="17">
        <v>0.23145083821905299</v>
      </c>
      <c r="K1280" s="17">
        <v>0.32476212436400498</v>
      </c>
      <c r="L1280" s="17">
        <v>0.25380921998932499</v>
      </c>
      <c r="M1280" s="17"/>
      <c r="N1280" s="17">
        <v>0.24890364610080901</v>
      </c>
      <c r="O1280" s="17">
        <v>0.305975097293952</v>
      </c>
      <c r="P1280" s="17">
        <v>0.404211156352</v>
      </c>
      <c r="Q1280" s="17">
        <v>0.47741054658380599</v>
      </c>
      <c r="R1280" s="17"/>
      <c r="S1280" s="17">
        <v>0.24652226448532299</v>
      </c>
      <c r="T1280" s="17">
        <v>0.214517554096086</v>
      </c>
      <c r="U1280" s="17">
        <v>0.34233492234614898</v>
      </c>
      <c r="V1280" s="17">
        <v>0.214155458383266</v>
      </c>
      <c r="W1280" s="17">
        <v>0.32298077500521899</v>
      </c>
      <c r="X1280" s="17">
        <v>0.352607952748616</v>
      </c>
      <c r="Y1280" s="17">
        <v>0.32695690284373102</v>
      </c>
      <c r="Z1280" s="17"/>
      <c r="AA1280" s="17">
        <v>0.38524436538047402</v>
      </c>
      <c r="AB1280" s="17">
        <v>0.18655474482939899</v>
      </c>
      <c r="AC1280" s="17"/>
      <c r="AD1280" s="17">
        <v>0.42584072244632198</v>
      </c>
      <c r="AE1280" s="17">
        <v>0.413950456517101</v>
      </c>
      <c r="AF1280" s="17">
        <v>0.35480688297128099</v>
      </c>
      <c r="AG1280" s="17"/>
      <c r="AH1280" s="17">
        <v>0.50238913692589704</v>
      </c>
      <c r="AI1280" s="17">
        <v>0.24510525521332299</v>
      </c>
      <c r="AJ1280" s="17"/>
      <c r="AK1280" s="17">
        <v>0.25339788623569998</v>
      </c>
      <c r="AL1280" s="17">
        <v>0.25488094341918899</v>
      </c>
      <c r="AM1280" s="17"/>
      <c r="AN1280" s="17">
        <v>0.253845632536145</v>
      </c>
      <c r="AO1280" s="17">
        <v>0.47741054658380599</v>
      </c>
      <c r="AP1280" s="17"/>
      <c r="AQ1280" s="17">
        <v>0.46340881081657798</v>
      </c>
      <c r="AR1280" s="17">
        <v>0.20006253949948599</v>
      </c>
      <c r="AS1280" s="17"/>
      <c r="AT1280" s="17">
        <v>0.113485105985733</v>
      </c>
      <c r="AU1280" s="17">
        <v>0.26371257361481698</v>
      </c>
      <c r="AV1280" s="17">
        <v>0.47614655145054302</v>
      </c>
      <c r="AW1280" s="17">
        <v>0.58777607922030295</v>
      </c>
      <c r="AX1280" s="17"/>
      <c r="AY1280" s="17">
        <v>0.466298685020055</v>
      </c>
      <c r="AZ1280" s="17">
        <v>0.228945532969313</v>
      </c>
      <c r="BA1280" s="17"/>
      <c r="BB1280" s="17">
        <v>0.29848433056957502</v>
      </c>
      <c r="BC1280" s="17">
        <v>0.244642891026603</v>
      </c>
      <c r="BD1280" s="17"/>
      <c r="BE1280" s="17">
        <v>0.297277988493025</v>
      </c>
      <c r="BF1280" s="17">
        <v>0.25102347864750701</v>
      </c>
      <c r="BG1280" s="17"/>
      <c r="BH1280" s="17">
        <v>0.22288026658744001</v>
      </c>
      <c r="BI1280" s="17">
        <v>0.25672093140912899</v>
      </c>
      <c r="BJ1280" s="17"/>
      <c r="BK1280" s="17">
        <v>0.226939230838484</v>
      </c>
      <c r="BL1280" s="17">
        <v>0.25603626369884702</v>
      </c>
      <c r="BM1280" s="17"/>
      <c r="BN1280" s="17">
        <v>0.33986265572608998</v>
      </c>
      <c r="BO1280" s="17">
        <v>0.25247342652869897</v>
      </c>
      <c r="BP1280" s="17"/>
      <c r="BQ1280" s="17">
        <v>0.51811295762810095</v>
      </c>
      <c r="BR1280" s="17">
        <v>0.24753106218788501</v>
      </c>
      <c r="BS1280" s="17"/>
      <c r="BT1280" s="17">
        <v>0.37728304011018399</v>
      </c>
      <c r="BU1280" s="17">
        <v>0.24452520799316399</v>
      </c>
      <c r="BV1280" s="17"/>
      <c r="BW1280" s="17">
        <v>0.38463089347998602</v>
      </c>
      <c r="BX1280" s="17">
        <v>0.187350848967239</v>
      </c>
      <c r="BY1280" s="17"/>
      <c r="BZ1280" s="17">
        <v>0.38463089347998602</v>
      </c>
      <c r="CA1280" s="17">
        <v>0.187350848967239</v>
      </c>
    </row>
    <row r="1281" spans="2:79" x14ac:dyDescent="0.25">
      <c r="B1281" t="s">
        <v>600</v>
      </c>
      <c r="C1281" s="17">
        <v>0.36269251796248803</v>
      </c>
      <c r="D1281" s="17">
        <v>0.30008353936008197</v>
      </c>
      <c r="E1281" s="17">
        <v>0.36516668619359699</v>
      </c>
      <c r="F1281" s="17">
        <v>0.40867988351593698</v>
      </c>
      <c r="G1281" s="17">
        <v>0.314167434885811</v>
      </c>
      <c r="H1281" s="17">
        <v>0.36260639894900398</v>
      </c>
      <c r="I1281" s="17">
        <v>0.39962215183028599</v>
      </c>
      <c r="J1281" s="17">
        <v>0.35736790703729099</v>
      </c>
      <c r="K1281" s="17">
        <v>0.40115413795210503</v>
      </c>
      <c r="L1281" s="17">
        <v>0.42250555279472002</v>
      </c>
      <c r="M1281" s="17"/>
      <c r="N1281" s="17">
        <v>0.35883865854867197</v>
      </c>
      <c r="O1281" s="17">
        <v>0.41702330886279398</v>
      </c>
      <c r="P1281" s="17">
        <v>0.39525621286336898</v>
      </c>
      <c r="Q1281" s="17">
        <v>0.36338550022230798</v>
      </c>
      <c r="R1281" s="17"/>
      <c r="S1281" s="17">
        <v>0.34843038169986201</v>
      </c>
      <c r="T1281" s="17">
        <v>0.45892742442715301</v>
      </c>
      <c r="U1281" s="17">
        <v>0.29355758565817802</v>
      </c>
      <c r="V1281" s="17">
        <v>0.361462876544211</v>
      </c>
      <c r="W1281" s="17">
        <v>0.32753954656498402</v>
      </c>
      <c r="X1281" s="17">
        <v>0.358989091194445</v>
      </c>
      <c r="Y1281" s="17">
        <v>0.39572593876338302</v>
      </c>
      <c r="Z1281" s="17"/>
      <c r="AA1281" s="17">
        <v>0.40373536491857198</v>
      </c>
      <c r="AB1281" s="17">
        <v>0.341465280360782</v>
      </c>
      <c r="AC1281" s="17"/>
      <c r="AD1281" s="17">
        <v>0.380694370435951</v>
      </c>
      <c r="AE1281" s="17">
        <v>0.44277165020439802</v>
      </c>
      <c r="AF1281" s="17">
        <v>0.42242813604426499</v>
      </c>
      <c r="AG1281" s="17"/>
      <c r="AH1281" s="17">
        <v>0.31618058735186999</v>
      </c>
      <c r="AI1281" s="17">
        <v>0.36441363599301302</v>
      </c>
      <c r="AJ1281" s="17"/>
      <c r="AK1281" s="17">
        <v>0.36657741390978699</v>
      </c>
      <c r="AL1281" s="17">
        <v>0.36009013720739003</v>
      </c>
      <c r="AM1281" s="17"/>
      <c r="AN1281" s="17">
        <v>0.362691150225319</v>
      </c>
      <c r="AO1281" s="17">
        <v>0.36338550022230798</v>
      </c>
      <c r="AP1281" s="17"/>
      <c r="AQ1281" s="17">
        <v>0.30988026525272999</v>
      </c>
      <c r="AR1281" s="17">
        <v>0.37638621278031797</v>
      </c>
      <c r="AS1281" s="17"/>
      <c r="AT1281" s="17">
        <v>0.293892783100559</v>
      </c>
      <c r="AU1281" s="17">
        <v>0.44035143773846602</v>
      </c>
      <c r="AV1281" s="17">
        <v>0.35184496361788697</v>
      </c>
      <c r="AW1281" s="17">
        <v>0.238224296740805</v>
      </c>
      <c r="AX1281" s="17"/>
      <c r="AY1281" s="17">
        <v>0.32161815369050101</v>
      </c>
      <c r="AZ1281" s="17">
        <v>0.36760186648871801</v>
      </c>
      <c r="BA1281" s="17"/>
      <c r="BB1281" s="17">
        <v>0.33462612006242098</v>
      </c>
      <c r="BC1281" s="17">
        <v>0.368814534623357</v>
      </c>
      <c r="BD1281" s="17"/>
      <c r="BE1281" s="17">
        <v>0.36582901372866999</v>
      </c>
      <c r="BF1281" s="17">
        <v>0.36245449855470302</v>
      </c>
      <c r="BG1281" s="17"/>
      <c r="BH1281" s="17">
        <v>0.34136773908151702</v>
      </c>
      <c r="BI1281" s="17">
        <v>0.36434584918171797</v>
      </c>
      <c r="BJ1281" s="17"/>
      <c r="BK1281" s="17">
        <v>0.41070842447772099</v>
      </c>
      <c r="BL1281" s="17">
        <v>0.35961940014242899</v>
      </c>
      <c r="BM1281" s="17"/>
      <c r="BN1281" s="17">
        <v>0.29466666021583698</v>
      </c>
      <c r="BO1281" s="17">
        <v>0.36413336364659199</v>
      </c>
      <c r="BP1281" s="17"/>
      <c r="BQ1281" s="17">
        <v>0.303957550401946</v>
      </c>
      <c r="BR1281" s="17">
        <v>0.36419635149247997</v>
      </c>
      <c r="BS1281" s="17"/>
      <c r="BT1281" s="17">
        <v>0.34409910133585597</v>
      </c>
      <c r="BU1281" s="17">
        <v>0.364168055335851</v>
      </c>
      <c r="BV1281" s="17"/>
      <c r="BW1281" s="17">
        <v>0.404011065751405</v>
      </c>
      <c r="BX1281" s="17">
        <v>0.34147447125553099</v>
      </c>
      <c r="BY1281" s="17"/>
      <c r="BZ1281" s="17">
        <v>0.404011065751405</v>
      </c>
      <c r="CA1281" s="17">
        <v>0.34147447125553099</v>
      </c>
    </row>
    <row r="1282" spans="2:79" x14ac:dyDescent="0.25">
      <c r="B1282" t="s">
        <v>601</v>
      </c>
      <c r="C1282" s="17">
        <v>0.19976191399333201</v>
      </c>
      <c r="D1282" s="17">
        <v>0.179047456546399</v>
      </c>
      <c r="E1282" s="17">
        <v>0.22743527047324499</v>
      </c>
      <c r="F1282" s="17">
        <v>0.22740335907728901</v>
      </c>
      <c r="G1282" s="17">
        <v>0.24830227410276101</v>
      </c>
      <c r="H1282" s="17">
        <v>0.17564209599356201</v>
      </c>
      <c r="I1282" s="17">
        <v>0.172269667787912</v>
      </c>
      <c r="J1282" s="17">
        <v>0.170001798907502</v>
      </c>
      <c r="K1282" s="17">
        <v>0.14873561951709999</v>
      </c>
      <c r="L1282" s="17">
        <v>0.191859268967976</v>
      </c>
      <c r="M1282" s="17"/>
      <c r="N1282" s="17">
        <v>0.20236108322739599</v>
      </c>
      <c r="O1282" s="17">
        <v>0.17380277165027599</v>
      </c>
      <c r="P1282" s="17">
        <v>0.12861438469709799</v>
      </c>
      <c r="Q1282" s="17">
        <v>0.116252954526504</v>
      </c>
      <c r="R1282" s="17"/>
      <c r="S1282" s="17">
        <v>0.20076594532349301</v>
      </c>
      <c r="T1282" s="17">
        <v>0.21844834296014701</v>
      </c>
      <c r="U1282" s="17">
        <v>0.23992532411853201</v>
      </c>
      <c r="V1282" s="17">
        <v>0.22045257552623301</v>
      </c>
      <c r="W1282" s="17">
        <v>0.16717442442260899</v>
      </c>
      <c r="X1282" s="17">
        <v>0.15558726139224999</v>
      </c>
      <c r="Y1282" s="17">
        <v>0.179876350766078</v>
      </c>
      <c r="Z1282" s="17"/>
      <c r="AA1282" s="17">
        <v>0.14018189317711</v>
      </c>
      <c r="AB1282" s="17">
        <v>0.23057652243250201</v>
      </c>
      <c r="AC1282" s="17"/>
      <c r="AD1282" s="17">
        <v>0.14638290836638099</v>
      </c>
      <c r="AE1282" s="17">
        <v>9.7435939289341897E-2</v>
      </c>
      <c r="AF1282" s="17">
        <v>0.13867526137577199</v>
      </c>
      <c r="AG1282" s="17"/>
      <c r="AH1282" s="17">
        <v>0.15941019756232799</v>
      </c>
      <c r="AI1282" s="17">
        <v>0.20125508070991899</v>
      </c>
      <c r="AJ1282" s="17"/>
      <c r="AK1282" s="17">
        <v>0.18523569159278599</v>
      </c>
      <c r="AL1282" s="17">
        <v>0.20949261518385701</v>
      </c>
      <c r="AM1282" s="17"/>
      <c r="AN1282" s="17">
        <v>0.19992673539559599</v>
      </c>
      <c r="AO1282" s="17">
        <v>0.116252954526504</v>
      </c>
      <c r="AP1282" s="17"/>
      <c r="AQ1282" s="17">
        <v>0.154203453421728</v>
      </c>
      <c r="AR1282" s="17">
        <v>0.21157477224927901</v>
      </c>
      <c r="AS1282" s="17"/>
      <c r="AT1282" s="17">
        <v>0.23843255317484399</v>
      </c>
      <c r="AU1282" s="17">
        <v>0.209669160155144</v>
      </c>
      <c r="AV1282" s="17">
        <v>0.113413198076595</v>
      </c>
      <c r="AW1282" s="17">
        <v>0.109755667239662</v>
      </c>
      <c r="AX1282" s="17"/>
      <c r="AY1282" s="17">
        <v>0.148065225477681</v>
      </c>
      <c r="AZ1282" s="17">
        <v>0.20594087905033601</v>
      </c>
      <c r="BA1282" s="17"/>
      <c r="BB1282" s="17">
        <v>0.19785361136306101</v>
      </c>
      <c r="BC1282" s="17">
        <v>0.200180482818371</v>
      </c>
      <c r="BD1282" s="17"/>
      <c r="BE1282" s="17">
        <v>0.180991970245588</v>
      </c>
      <c r="BF1282" s="17">
        <v>0.201186309633578</v>
      </c>
      <c r="BG1282" s="17"/>
      <c r="BH1282" s="17">
        <v>0.22430468081176</v>
      </c>
      <c r="BI1282" s="17">
        <v>0.19785908898334301</v>
      </c>
      <c r="BJ1282" s="17"/>
      <c r="BK1282" s="17">
        <v>0.20298194427899</v>
      </c>
      <c r="BL1282" s="17">
        <v>0.199555825362081</v>
      </c>
      <c r="BM1282" s="17"/>
      <c r="BN1282" s="17">
        <v>0.146007702615506</v>
      </c>
      <c r="BO1282" s="17">
        <v>0.200900474035523</v>
      </c>
      <c r="BP1282" s="17"/>
      <c r="BQ1282" s="17">
        <v>9.35653970447924E-2</v>
      </c>
      <c r="BR1282" s="17">
        <v>0.202480939636632</v>
      </c>
      <c r="BS1282" s="17"/>
      <c r="BT1282" s="17">
        <v>0.16012005384220401</v>
      </c>
      <c r="BU1282" s="17">
        <v>0.20290781489886001</v>
      </c>
      <c r="BV1282" s="17"/>
      <c r="BW1282" s="17">
        <v>0.14033695478455299</v>
      </c>
      <c r="BX1282" s="17">
        <v>0.23027802909235001</v>
      </c>
      <c r="BY1282" s="17"/>
      <c r="BZ1282" s="17">
        <v>0.14033695478455299</v>
      </c>
      <c r="CA1282" s="17">
        <v>0.23027802909235001</v>
      </c>
    </row>
    <row r="1283" spans="2:79" x14ac:dyDescent="0.25">
      <c r="B1283" t="s">
        <v>602</v>
      </c>
      <c r="C1283" s="17">
        <v>7.6389306542144195E-2</v>
      </c>
      <c r="D1283" s="17">
        <v>0.102915828055887</v>
      </c>
      <c r="E1283" s="17">
        <v>8.20373998208834E-2</v>
      </c>
      <c r="F1283" s="17">
        <v>5.0474505189093001E-2</v>
      </c>
      <c r="G1283" s="17">
        <v>9.2348010018333204E-2</v>
      </c>
      <c r="H1283" s="17">
        <v>7.5248630770788694E-2</v>
      </c>
      <c r="I1283" s="17">
        <v>4.6888069010597298E-2</v>
      </c>
      <c r="J1283" s="17">
        <v>0.11504325966061101</v>
      </c>
      <c r="K1283" s="17">
        <v>3.6079033631400199E-2</v>
      </c>
      <c r="L1283" s="17">
        <v>7.8615090063129694E-2</v>
      </c>
      <c r="M1283" s="17"/>
      <c r="N1283" s="17">
        <v>7.7410002189411797E-2</v>
      </c>
      <c r="O1283" s="17">
        <v>6.6808686554088004E-2</v>
      </c>
      <c r="P1283" s="17">
        <v>4.85051121508734E-2</v>
      </c>
      <c r="Q1283" s="17">
        <v>2.4631492332085302E-2</v>
      </c>
      <c r="R1283" s="17"/>
      <c r="S1283" s="17">
        <v>9.76295060283566E-2</v>
      </c>
      <c r="T1283" s="17">
        <v>6.46619307443142E-2</v>
      </c>
      <c r="U1283" s="17">
        <v>3.7543073293218002E-2</v>
      </c>
      <c r="V1283" s="17">
        <v>8.8219307940938199E-2</v>
      </c>
      <c r="W1283" s="17">
        <v>6.9134106646330101E-2</v>
      </c>
      <c r="X1283" s="17">
        <v>7.2675686351869204E-2</v>
      </c>
      <c r="Y1283" s="17">
        <v>2.4144205090151701E-2</v>
      </c>
      <c r="Z1283" s="17"/>
      <c r="AA1283" s="17">
        <v>4.7496793161755403E-2</v>
      </c>
      <c r="AB1283" s="17">
        <v>9.1332427985259895E-2</v>
      </c>
      <c r="AC1283" s="17"/>
      <c r="AD1283" s="17">
        <v>3.6890258873072602E-2</v>
      </c>
      <c r="AE1283" s="17">
        <v>2.17224244357818E-2</v>
      </c>
      <c r="AF1283" s="17">
        <v>5.1480914103030101E-2</v>
      </c>
      <c r="AG1283" s="17"/>
      <c r="AH1283" s="17">
        <v>2.16211554287392E-2</v>
      </c>
      <c r="AI1283" s="17">
        <v>7.8415936078744503E-2</v>
      </c>
      <c r="AJ1283" s="17"/>
      <c r="AK1283" s="17">
        <v>6.3152672532662005E-2</v>
      </c>
      <c r="AL1283" s="17">
        <v>8.5256149329143299E-2</v>
      </c>
      <c r="AM1283" s="17"/>
      <c r="AN1283" s="17">
        <v>7.6491460796857896E-2</v>
      </c>
      <c r="AO1283" s="17">
        <v>2.4631492332085302E-2</v>
      </c>
      <c r="AP1283" s="17"/>
      <c r="AQ1283" s="17">
        <v>3.9797448130501303E-2</v>
      </c>
      <c r="AR1283" s="17">
        <v>8.5877213537137398E-2</v>
      </c>
      <c r="AS1283" s="17"/>
      <c r="AT1283" s="17">
        <v>0.13275734447988399</v>
      </c>
      <c r="AU1283" s="17">
        <v>4.4459663782103601E-2</v>
      </c>
      <c r="AV1283" s="17">
        <v>3.3292045949535602E-2</v>
      </c>
      <c r="AW1283" s="17">
        <v>6.1420860778376697E-2</v>
      </c>
      <c r="AX1283" s="17"/>
      <c r="AY1283" s="17">
        <v>3.6268579584755503E-2</v>
      </c>
      <c r="AZ1283" s="17">
        <v>8.1184673074301994E-2</v>
      </c>
      <c r="BA1283" s="17"/>
      <c r="BB1283" s="17">
        <v>7.0238806895449493E-2</v>
      </c>
      <c r="BC1283" s="17">
        <v>7.7730850718873298E-2</v>
      </c>
      <c r="BD1283" s="17"/>
      <c r="BE1283" s="17">
        <v>5.6898101313047497E-2</v>
      </c>
      <c r="BF1283" s="17">
        <v>7.7868436587742104E-2</v>
      </c>
      <c r="BG1283" s="17"/>
      <c r="BH1283" s="17">
        <v>8.5036817684595395E-2</v>
      </c>
      <c r="BI1283" s="17">
        <v>7.5718856441805094E-2</v>
      </c>
      <c r="BJ1283" s="17"/>
      <c r="BK1283" s="17">
        <v>6.3796281377436495E-2</v>
      </c>
      <c r="BL1283" s="17">
        <v>7.7195286327818802E-2</v>
      </c>
      <c r="BM1283" s="17"/>
      <c r="BN1283" s="17">
        <v>0.116496063912818</v>
      </c>
      <c r="BO1283" s="17">
        <v>7.5539811215291394E-2</v>
      </c>
      <c r="BP1283" s="17"/>
      <c r="BQ1283" s="17">
        <v>8.2669354169940798E-2</v>
      </c>
      <c r="BR1283" s="17">
        <v>7.6228513975384202E-2</v>
      </c>
      <c r="BS1283" s="17"/>
      <c r="BT1283" s="17">
        <v>8.1966030205501098E-2</v>
      </c>
      <c r="BU1283" s="17">
        <v>7.5946748600726796E-2</v>
      </c>
      <c r="BV1283" s="17"/>
      <c r="BW1283" s="17">
        <v>4.7627524109519002E-2</v>
      </c>
      <c r="BX1283" s="17">
        <v>9.1159158719632205E-2</v>
      </c>
      <c r="BY1283" s="17"/>
      <c r="BZ1283" s="17">
        <v>4.7627524109519002E-2</v>
      </c>
      <c r="CA1283" s="17">
        <v>9.1159158719632205E-2</v>
      </c>
    </row>
    <row r="1284" spans="2:79" x14ac:dyDescent="0.25">
      <c r="B1284" t="s">
        <v>603</v>
      </c>
      <c r="C1284" s="17">
        <v>8.1985613560258699E-2</v>
      </c>
      <c r="D1284" s="17">
        <v>0.112653679485226</v>
      </c>
      <c r="E1284" s="17">
        <v>0.116309674714178</v>
      </c>
      <c r="F1284" s="17">
        <v>3.0743625933879901E-2</v>
      </c>
      <c r="G1284" s="17">
        <v>0.118765838371015</v>
      </c>
      <c r="H1284" s="17">
        <v>8.8273136236149297E-2</v>
      </c>
      <c r="I1284" s="17">
        <v>3.4553197006237102E-2</v>
      </c>
      <c r="J1284" s="17">
        <v>0.108344889638689</v>
      </c>
      <c r="K1284" s="17">
        <v>7.13177422904374E-2</v>
      </c>
      <c r="L1284" s="17">
        <v>1.7745346336868702E-2</v>
      </c>
      <c r="M1284" s="17"/>
      <c r="N1284" s="17">
        <v>8.6495203177199706E-2</v>
      </c>
      <c r="O1284" s="17">
        <v>2.52029096151428E-2</v>
      </c>
      <c r="P1284" s="17">
        <v>1.5871517000985599E-2</v>
      </c>
      <c r="Q1284" s="17">
        <v>1.2300220715120099E-2</v>
      </c>
      <c r="R1284" s="17"/>
      <c r="S1284" s="17">
        <v>8.9544130306501199E-2</v>
      </c>
      <c r="T1284" s="17">
        <v>2.5614332618667801E-2</v>
      </c>
      <c r="U1284" s="17">
        <v>7.8893620167327705E-2</v>
      </c>
      <c r="V1284" s="17">
        <v>8.0985623407341001E-2</v>
      </c>
      <c r="W1284" s="17">
        <v>9.4332617345909697E-2</v>
      </c>
      <c r="X1284" s="17">
        <v>4.28765955526373E-2</v>
      </c>
      <c r="Y1284" s="17">
        <v>5.8411766556915302E-2</v>
      </c>
      <c r="Z1284" s="17"/>
      <c r="AA1284" s="17">
        <v>1.64091881950356E-2</v>
      </c>
      <c r="AB1284" s="17">
        <v>0.11590154448453301</v>
      </c>
      <c r="AC1284" s="17"/>
      <c r="AD1284" s="17">
        <v>1.3186287438350999E-3</v>
      </c>
      <c r="AE1284" s="17">
        <v>1.30263407421499E-2</v>
      </c>
      <c r="AF1284" s="17">
        <v>2.56322654215238E-2</v>
      </c>
      <c r="AG1284" s="17"/>
      <c r="AH1284" s="17">
        <v>1.04084817076296E-4</v>
      </c>
      <c r="AI1284" s="17">
        <v>8.5015541014068705E-2</v>
      </c>
      <c r="AJ1284" s="17"/>
      <c r="AK1284" s="17">
        <v>9.2792311747444803E-2</v>
      </c>
      <c r="AL1284" s="17">
        <v>7.4746515327000607E-2</v>
      </c>
      <c r="AM1284" s="17"/>
      <c r="AN1284" s="17">
        <v>8.2123151427326194E-2</v>
      </c>
      <c r="AO1284" s="17">
        <v>1.2300220715120099E-2</v>
      </c>
      <c r="AP1284" s="17"/>
      <c r="AQ1284" s="17">
        <v>2.1607798058801999E-2</v>
      </c>
      <c r="AR1284" s="17">
        <v>9.7640983987042199E-2</v>
      </c>
      <c r="AS1284" s="17"/>
      <c r="AT1284" s="17">
        <v>0.175038319840677</v>
      </c>
      <c r="AU1284" s="17">
        <v>2.90750561573399E-2</v>
      </c>
      <c r="AV1284" s="17">
        <v>1.5093064722974101E-2</v>
      </c>
      <c r="AW1284" s="17">
        <v>4.23950172405955E-4</v>
      </c>
      <c r="AX1284" s="17"/>
      <c r="AY1284" s="17">
        <v>1.53475124849225E-2</v>
      </c>
      <c r="AZ1284" s="17">
        <v>8.9950427358438598E-2</v>
      </c>
      <c r="BA1284" s="17"/>
      <c r="BB1284" s="17">
        <v>7.6703720516557702E-2</v>
      </c>
      <c r="BC1284" s="17">
        <v>8.31379145610677E-2</v>
      </c>
      <c r="BD1284" s="17"/>
      <c r="BE1284" s="17">
        <v>8.1790848517038606E-2</v>
      </c>
      <c r="BF1284" s="17">
        <v>8.2000393704630206E-2</v>
      </c>
      <c r="BG1284" s="17"/>
      <c r="BH1284" s="17">
        <v>7.4198142546291701E-2</v>
      </c>
      <c r="BI1284" s="17">
        <v>8.2589383897954102E-2</v>
      </c>
      <c r="BJ1284" s="17"/>
      <c r="BK1284" s="17">
        <v>8.1901051214500406E-2</v>
      </c>
      <c r="BL1284" s="17">
        <v>8.1991025726153702E-2</v>
      </c>
      <c r="BM1284" s="17"/>
      <c r="BN1284" s="17">
        <v>9.0997875996576702E-2</v>
      </c>
      <c r="BO1284" s="17">
        <v>8.1794726155593606E-2</v>
      </c>
      <c r="BP1284" s="17"/>
      <c r="BQ1284" s="17">
        <v>1.6947407552194301E-3</v>
      </c>
      <c r="BR1284" s="17">
        <v>8.4041358403431701E-2</v>
      </c>
      <c r="BS1284" s="17"/>
      <c r="BT1284" s="17">
        <v>3.6531774506254798E-2</v>
      </c>
      <c r="BU1284" s="17">
        <v>8.5592741805366607E-2</v>
      </c>
      <c r="BV1284" s="17"/>
      <c r="BW1284" s="17">
        <v>1.6442983841564601E-2</v>
      </c>
      <c r="BX1284" s="17">
        <v>0.115643296443321</v>
      </c>
      <c r="BY1284" s="17"/>
      <c r="BZ1284" s="17">
        <v>1.6442983841564601E-2</v>
      </c>
      <c r="CA1284" s="17">
        <v>0.115643296443321</v>
      </c>
    </row>
    <row r="1285" spans="2:79" x14ac:dyDescent="0.25">
      <c r="B1285" t="s">
        <v>103</v>
      </c>
      <c r="C1285" s="17">
        <v>2.4884635130619399E-2</v>
      </c>
      <c r="D1285" s="17">
        <v>2.0765000638066099E-2</v>
      </c>
      <c r="E1285" s="17">
        <v>1.24489957161345E-2</v>
      </c>
      <c r="F1285" s="17">
        <v>1.9746369065776499E-2</v>
      </c>
      <c r="G1285" s="17">
        <v>3.8438494807926202E-2</v>
      </c>
      <c r="H1285" s="17">
        <v>4.8285195850397998E-2</v>
      </c>
      <c r="I1285" s="17">
        <v>1.2302099214315E-2</v>
      </c>
      <c r="J1285" s="17">
        <v>1.77913065368543E-2</v>
      </c>
      <c r="K1285" s="17">
        <v>1.7951342244951801E-2</v>
      </c>
      <c r="L1285" s="17">
        <v>3.5465521847980297E-2</v>
      </c>
      <c r="M1285" s="17"/>
      <c r="N1285" s="17">
        <v>2.5991406756510901E-2</v>
      </c>
      <c r="O1285" s="17">
        <v>1.1187226023747001E-2</v>
      </c>
      <c r="P1285" s="17">
        <v>7.5416169356743896E-3</v>
      </c>
      <c r="Q1285" s="17">
        <v>6.0192856201760399E-3</v>
      </c>
      <c r="R1285" s="17"/>
      <c r="S1285" s="17">
        <v>1.7107772156463599E-2</v>
      </c>
      <c r="T1285" s="17">
        <v>1.7830415153632002E-2</v>
      </c>
      <c r="U1285" s="17">
        <v>7.7454744165962397E-3</v>
      </c>
      <c r="V1285" s="17">
        <v>3.4724158198010599E-2</v>
      </c>
      <c r="W1285" s="17">
        <v>1.8838530014948E-2</v>
      </c>
      <c r="X1285" s="17">
        <v>1.7263412760182801E-2</v>
      </c>
      <c r="Y1285" s="17">
        <v>1.4884835979740999E-2</v>
      </c>
      <c r="Z1285" s="17"/>
      <c r="AA1285" s="17">
        <v>6.9323951670526201E-3</v>
      </c>
      <c r="AB1285" s="17">
        <v>3.4169479907523503E-2</v>
      </c>
      <c r="AC1285" s="17"/>
      <c r="AD1285" s="17">
        <v>8.8731111344386698E-3</v>
      </c>
      <c r="AE1285" s="17">
        <v>1.1093188811227801E-2</v>
      </c>
      <c r="AF1285" s="17">
        <v>6.9765400841278902E-3</v>
      </c>
      <c r="AG1285" s="17"/>
      <c r="AH1285" s="17">
        <v>2.94837914088654E-4</v>
      </c>
      <c r="AI1285" s="17">
        <v>2.57945509909311E-2</v>
      </c>
      <c r="AJ1285" s="17"/>
      <c r="AK1285" s="17">
        <v>3.8844023981620499E-2</v>
      </c>
      <c r="AL1285" s="17">
        <v>1.55336395334195E-2</v>
      </c>
      <c r="AM1285" s="17"/>
      <c r="AN1285" s="17">
        <v>2.4921869618755501E-2</v>
      </c>
      <c r="AO1285" s="17">
        <v>6.0192856201760399E-3</v>
      </c>
      <c r="AP1285" s="17"/>
      <c r="AQ1285" s="17">
        <v>1.1102224319661199E-2</v>
      </c>
      <c r="AR1285" s="17">
        <v>2.8458277946737099E-2</v>
      </c>
      <c r="AS1285" s="17"/>
      <c r="AT1285" s="17">
        <v>4.6393893418302697E-2</v>
      </c>
      <c r="AU1285" s="17">
        <v>1.27321085521288E-2</v>
      </c>
      <c r="AV1285" s="17">
        <v>1.0210176182465201E-2</v>
      </c>
      <c r="AW1285" s="17">
        <v>2.3991458484469599E-3</v>
      </c>
      <c r="AX1285" s="17"/>
      <c r="AY1285" s="17">
        <v>1.24018437420847E-2</v>
      </c>
      <c r="AZ1285" s="17">
        <v>2.6376621058891901E-2</v>
      </c>
      <c r="BA1285" s="17"/>
      <c r="BB1285" s="17">
        <v>2.20934105929366E-2</v>
      </c>
      <c r="BC1285" s="17">
        <v>2.5493326251727601E-2</v>
      </c>
      <c r="BD1285" s="17"/>
      <c r="BE1285" s="17">
        <v>1.7212077702630699E-2</v>
      </c>
      <c r="BF1285" s="17">
        <v>2.5466882871840301E-2</v>
      </c>
      <c r="BG1285" s="17"/>
      <c r="BH1285" s="17">
        <v>5.2212353288396698E-2</v>
      </c>
      <c r="BI1285" s="17">
        <v>2.2765890086050799E-2</v>
      </c>
      <c r="BJ1285" s="17"/>
      <c r="BK1285" s="17">
        <v>1.3673067812867999E-2</v>
      </c>
      <c r="BL1285" s="17">
        <v>2.5602198742670501E-2</v>
      </c>
      <c r="BM1285" s="17"/>
      <c r="BN1285" s="17">
        <v>1.1969041533172201E-2</v>
      </c>
      <c r="BO1285" s="17">
        <v>2.51581984183008E-2</v>
      </c>
      <c r="BP1285" s="17"/>
      <c r="BQ1285" s="17">
        <v>0</v>
      </c>
      <c r="BR1285" s="17">
        <v>2.5521774304186898E-2</v>
      </c>
      <c r="BS1285" s="17"/>
      <c r="BT1285" s="17">
        <v>0</v>
      </c>
      <c r="BU1285" s="17">
        <v>2.6859431366031201E-2</v>
      </c>
      <c r="BV1285" s="17"/>
      <c r="BW1285" s="17">
        <v>6.9505780329714396E-3</v>
      </c>
      <c r="BX1285" s="17">
        <v>3.4094195521926302E-2</v>
      </c>
      <c r="BY1285" s="17"/>
      <c r="BZ1285" s="17">
        <v>6.9505780329714396E-3</v>
      </c>
      <c r="CA1285" s="17">
        <v>3.4094195521926302E-2</v>
      </c>
    </row>
    <row r="1286" spans="2:79" x14ac:dyDescent="0.25">
      <c r="B1286" t="s">
        <v>604</v>
      </c>
      <c r="C1286" s="17">
        <v>0.61697853077364595</v>
      </c>
      <c r="D1286" s="17">
        <v>0.58461803527442202</v>
      </c>
      <c r="E1286" s="17">
        <v>0.56176865927555897</v>
      </c>
      <c r="F1286" s="17">
        <v>0.67163214073396205</v>
      </c>
      <c r="G1286" s="17">
        <v>0.502145382699964</v>
      </c>
      <c r="H1286" s="17">
        <v>0.61255094114910202</v>
      </c>
      <c r="I1286" s="17">
        <v>0.73398696698093902</v>
      </c>
      <c r="J1286" s="17">
        <v>0.58881874525634403</v>
      </c>
      <c r="K1286" s="17">
        <v>0.72591626231610995</v>
      </c>
      <c r="L1286" s="17">
        <v>0.67631477278404495</v>
      </c>
      <c r="M1286" s="17"/>
      <c r="N1286" s="17">
        <v>0.60774230464948198</v>
      </c>
      <c r="O1286" s="17">
        <v>0.72299840615674604</v>
      </c>
      <c r="P1286" s="17">
        <v>0.79946736921536898</v>
      </c>
      <c r="Q1286" s="17">
        <v>0.84079604680611397</v>
      </c>
      <c r="R1286" s="17"/>
      <c r="S1286" s="17">
        <v>0.59495264618518495</v>
      </c>
      <c r="T1286" s="17">
        <v>0.67344497852323904</v>
      </c>
      <c r="U1286" s="17">
        <v>0.63589250800432595</v>
      </c>
      <c r="V1286" s="17">
        <v>0.57561833492747705</v>
      </c>
      <c r="W1286" s="17">
        <v>0.65052032157020301</v>
      </c>
      <c r="X1286" s="17">
        <v>0.71159704394306</v>
      </c>
      <c r="Y1286" s="17">
        <v>0.72268284160711405</v>
      </c>
      <c r="Z1286" s="17"/>
      <c r="AA1286" s="17">
        <v>0.788979730299047</v>
      </c>
      <c r="AB1286" s="17">
        <v>0.52802002519018099</v>
      </c>
      <c r="AC1286" s="17"/>
      <c r="AD1286" s="17">
        <v>0.80653509288227299</v>
      </c>
      <c r="AE1286" s="17">
        <v>0.85672210672149895</v>
      </c>
      <c r="AF1286" s="17">
        <v>0.77723501901554604</v>
      </c>
      <c r="AG1286" s="17"/>
      <c r="AH1286" s="17">
        <v>0.81856972427776797</v>
      </c>
      <c r="AI1286" s="17">
        <v>0.60951889120633596</v>
      </c>
      <c r="AJ1286" s="17"/>
      <c r="AK1286" s="17">
        <v>0.61997530014548696</v>
      </c>
      <c r="AL1286" s="17">
        <v>0.61497108062657901</v>
      </c>
      <c r="AM1286" s="17"/>
      <c r="AN1286" s="17">
        <v>0.61653678276146395</v>
      </c>
      <c r="AO1286" s="17">
        <v>0.84079604680611397</v>
      </c>
      <c r="AP1286" s="17"/>
      <c r="AQ1286" s="17">
        <v>0.77328907606930797</v>
      </c>
      <c r="AR1286" s="17">
        <v>0.57644875227980397</v>
      </c>
      <c r="AS1286" s="17"/>
      <c r="AT1286" s="17">
        <v>0.40737788908629202</v>
      </c>
      <c r="AU1286" s="17">
        <v>0.704064011353284</v>
      </c>
      <c r="AV1286" s="17">
        <v>0.82799151506843005</v>
      </c>
      <c r="AW1286" s="17">
        <v>0.82600037596110798</v>
      </c>
      <c r="AX1286" s="17"/>
      <c r="AY1286" s="17">
        <v>0.78791683871055596</v>
      </c>
      <c r="AZ1286" s="17">
        <v>0.59654739945803104</v>
      </c>
      <c r="BA1286" s="17"/>
      <c r="BB1286" s="17">
        <v>0.633110450631996</v>
      </c>
      <c r="BC1286" s="17">
        <v>0.61345742564995998</v>
      </c>
      <c r="BD1286" s="17"/>
      <c r="BE1286" s="17">
        <v>0.66310700222169505</v>
      </c>
      <c r="BF1286" s="17">
        <v>0.61347797720220998</v>
      </c>
      <c r="BG1286" s="17"/>
      <c r="BH1286" s="17">
        <v>0.56424800566895605</v>
      </c>
      <c r="BI1286" s="17">
        <v>0.62106678059084697</v>
      </c>
      <c r="BJ1286" s="17"/>
      <c r="BK1286" s="17">
        <v>0.63764765531620504</v>
      </c>
      <c r="BL1286" s="17">
        <v>0.61565566384127601</v>
      </c>
      <c r="BM1286" s="17"/>
      <c r="BN1286" s="17">
        <v>0.63452931594192696</v>
      </c>
      <c r="BO1286" s="17">
        <v>0.61660679017529096</v>
      </c>
      <c r="BP1286" s="17"/>
      <c r="BQ1286" s="17">
        <v>0.822070508030047</v>
      </c>
      <c r="BR1286" s="17">
        <v>0.61172741368036498</v>
      </c>
      <c r="BS1286" s="17"/>
      <c r="BT1286" s="17">
        <v>0.72138214144603996</v>
      </c>
      <c r="BU1286" s="17">
        <v>0.60869326332901497</v>
      </c>
      <c r="BV1286" s="17"/>
      <c r="BW1286" s="17">
        <v>0.78864195923139102</v>
      </c>
      <c r="BX1286" s="17">
        <v>0.52882532022276996</v>
      </c>
      <c r="BY1286" s="17"/>
      <c r="BZ1286" s="17">
        <v>0.78864195923139102</v>
      </c>
      <c r="CA1286" s="17">
        <v>0.52882532022276996</v>
      </c>
    </row>
    <row r="1287" spans="2:79" x14ac:dyDescent="0.25">
      <c r="B1287" t="s">
        <v>605</v>
      </c>
      <c r="C1287" s="17">
        <v>0.15837492010240301</v>
      </c>
      <c r="D1287" s="17">
        <v>0.21556950754111401</v>
      </c>
      <c r="E1287" s="17">
        <v>0.19834707453506201</v>
      </c>
      <c r="F1287" s="17">
        <v>8.1218131122972895E-2</v>
      </c>
      <c r="G1287" s="17">
        <v>0.21111384838934799</v>
      </c>
      <c r="H1287" s="17">
        <v>0.16352176700693799</v>
      </c>
      <c r="I1287" s="17">
        <v>8.1441266016834393E-2</v>
      </c>
      <c r="J1287" s="17">
        <v>0.22338814929930001</v>
      </c>
      <c r="K1287" s="17">
        <v>0.10739677592183799</v>
      </c>
      <c r="L1287" s="17">
        <v>9.6360436399998403E-2</v>
      </c>
      <c r="M1287" s="17"/>
      <c r="N1287" s="17">
        <v>0.16390520536661199</v>
      </c>
      <c r="O1287" s="17">
        <v>9.2011596169230797E-2</v>
      </c>
      <c r="P1287" s="17">
        <v>6.4376629151859002E-2</v>
      </c>
      <c r="Q1287" s="17">
        <v>3.6931713047205501E-2</v>
      </c>
      <c r="R1287" s="17"/>
      <c r="S1287" s="17">
        <v>0.18717363633485801</v>
      </c>
      <c r="T1287" s="17">
        <v>9.0276263362982001E-2</v>
      </c>
      <c r="U1287" s="17">
        <v>0.116436693460546</v>
      </c>
      <c r="V1287" s="17">
        <v>0.16920493134827899</v>
      </c>
      <c r="W1287" s="17">
        <v>0.16346672399223999</v>
      </c>
      <c r="X1287" s="17">
        <v>0.115552281904506</v>
      </c>
      <c r="Y1287" s="17">
        <v>8.25559716470671E-2</v>
      </c>
      <c r="Z1287" s="17"/>
      <c r="AA1287" s="17">
        <v>6.3905981356791E-2</v>
      </c>
      <c r="AB1287" s="17">
        <v>0.207233972469793</v>
      </c>
      <c r="AC1287" s="17"/>
      <c r="AD1287" s="17">
        <v>3.8208887616907702E-2</v>
      </c>
      <c r="AE1287" s="17">
        <v>3.4748765177931698E-2</v>
      </c>
      <c r="AF1287" s="17">
        <v>7.7113179524553904E-2</v>
      </c>
      <c r="AG1287" s="17"/>
      <c r="AH1287" s="17">
        <v>2.17252402458155E-2</v>
      </c>
      <c r="AI1287" s="17">
        <v>0.163431477092813</v>
      </c>
      <c r="AJ1287" s="17"/>
      <c r="AK1287" s="17">
        <v>0.155944984280107</v>
      </c>
      <c r="AL1287" s="17">
        <v>0.16000266465614399</v>
      </c>
      <c r="AM1287" s="17"/>
      <c r="AN1287" s="17">
        <v>0.15861461222418399</v>
      </c>
      <c r="AO1287" s="17">
        <v>3.6931713047205501E-2</v>
      </c>
      <c r="AP1287" s="17"/>
      <c r="AQ1287" s="17">
        <v>6.1405246189303299E-2</v>
      </c>
      <c r="AR1287" s="17">
        <v>0.18351819752418</v>
      </c>
      <c r="AS1287" s="17"/>
      <c r="AT1287" s="17">
        <v>0.30779566432056099</v>
      </c>
      <c r="AU1287" s="17">
        <v>7.3534719939443396E-2</v>
      </c>
      <c r="AV1287" s="17">
        <v>4.8385110672509703E-2</v>
      </c>
      <c r="AW1287" s="17">
        <v>6.1844810950782703E-2</v>
      </c>
      <c r="AX1287" s="17"/>
      <c r="AY1287" s="17">
        <v>5.1616092069677898E-2</v>
      </c>
      <c r="AZ1287" s="17">
        <v>0.17113510043274099</v>
      </c>
      <c r="BA1287" s="17"/>
      <c r="BB1287" s="17">
        <v>0.146942527412007</v>
      </c>
      <c r="BC1287" s="17">
        <v>0.16086876527994101</v>
      </c>
      <c r="BD1287" s="17"/>
      <c r="BE1287" s="17">
        <v>0.13868894983008601</v>
      </c>
      <c r="BF1287" s="17">
        <v>0.15986883029237201</v>
      </c>
      <c r="BG1287" s="17"/>
      <c r="BH1287" s="17">
        <v>0.15923496023088701</v>
      </c>
      <c r="BI1287" s="17">
        <v>0.15830824033975899</v>
      </c>
      <c r="BJ1287" s="17"/>
      <c r="BK1287" s="17">
        <v>0.14569733259193701</v>
      </c>
      <c r="BL1287" s="17">
        <v>0.15918631205397199</v>
      </c>
      <c r="BM1287" s="17"/>
      <c r="BN1287" s="17">
        <v>0.20749393990939499</v>
      </c>
      <c r="BO1287" s="17">
        <v>0.15733453737088501</v>
      </c>
      <c r="BP1287" s="17"/>
      <c r="BQ1287" s="17">
        <v>8.4364094925160199E-2</v>
      </c>
      <c r="BR1287" s="17">
        <v>0.16026987237881599</v>
      </c>
      <c r="BS1287" s="17"/>
      <c r="BT1287" s="17">
        <v>0.118497804711756</v>
      </c>
      <c r="BU1287" s="17">
        <v>0.161539490406093</v>
      </c>
      <c r="BV1287" s="17"/>
      <c r="BW1287" s="17">
        <v>6.4070507951083697E-2</v>
      </c>
      <c r="BX1287" s="17">
        <v>0.20680245516295401</v>
      </c>
      <c r="BY1287" s="17"/>
      <c r="BZ1287" s="17">
        <v>6.4070507951083697E-2</v>
      </c>
      <c r="CA1287" s="17">
        <v>0.20680245516295401</v>
      </c>
    </row>
    <row r="1288" spans="2:79" x14ac:dyDescent="0.25">
      <c r="B1288" t="s">
        <v>166</v>
      </c>
      <c r="C1288" s="17">
        <v>0.458603610671243</v>
      </c>
      <c r="D1288" s="17">
        <v>0.36904852773330798</v>
      </c>
      <c r="E1288" s="17">
        <v>0.36342158474049702</v>
      </c>
      <c r="F1288" s="17">
        <v>0.590414009610989</v>
      </c>
      <c r="G1288" s="17">
        <v>0.29103153431061601</v>
      </c>
      <c r="H1288" s="17">
        <v>0.44902917414216398</v>
      </c>
      <c r="I1288" s="17">
        <v>0.65254570096410502</v>
      </c>
      <c r="J1288" s="17">
        <v>0.36543059595704402</v>
      </c>
      <c r="K1288" s="17">
        <v>0.61851948639427301</v>
      </c>
      <c r="L1288" s="17">
        <v>0.57995433638404703</v>
      </c>
      <c r="M1288" s="17"/>
      <c r="N1288" s="17">
        <v>0.44383709928287002</v>
      </c>
      <c r="O1288" s="17">
        <v>0.630986809987515</v>
      </c>
      <c r="P1288" s="17">
        <v>0.73509074006351005</v>
      </c>
      <c r="Q1288" s="17">
        <v>0.80386433375890898</v>
      </c>
      <c r="R1288" s="17"/>
      <c r="S1288" s="17">
        <v>0.407779009850327</v>
      </c>
      <c r="T1288" s="17">
        <v>0.58316871516025703</v>
      </c>
      <c r="U1288" s="17">
        <v>0.51945581454378098</v>
      </c>
      <c r="V1288" s="17">
        <v>0.40641340357919797</v>
      </c>
      <c r="W1288" s="17">
        <v>0.48705359757796401</v>
      </c>
      <c r="X1288" s="17">
        <v>0.59604476203855405</v>
      </c>
      <c r="Y1288" s="17">
        <v>0.64012686996004697</v>
      </c>
      <c r="Z1288" s="17"/>
      <c r="AA1288" s="17">
        <v>0.72507374894225596</v>
      </c>
      <c r="AB1288" s="17">
        <v>0.32078605272038802</v>
      </c>
      <c r="AC1288" s="17"/>
      <c r="AD1288" s="17">
        <v>0.76832620526536499</v>
      </c>
      <c r="AE1288" s="17">
        <v>0.82197334154356705</v>
      </c>
      <c r="AF1288" s="17">
        <v>0.70012183949099205</v>
      </c>
      <c r="AG1288" s="17"/>
      <c r="AH1288" s="17">
        <v>0.79684448403195196</v>
      </c>
      <c r="AI1288" s="17">
        <v>0.44608741411352298</v>
      </c>
      <c r="AJ1288" s="17"/>
      <c r="AK1288" s="17">
        <v>0.46403031586538002</v>
      </c>
      <c r="AL1288" s="17">
        <v>0.45496841597043503</v>
      </c>
      <c r="AM1288" s="17"/>
      <c r="AN1288" s="17">
        <v>0.45792217053728002</v>
      </c>
      <c r="AO1288" s="17">
        <v>0.80386433375890898</v>
      </c>
      <c r="AP1288" s="17"/>
      <c r="AQ1288" s="17">
        <v>0.71188382988000398</v>
      </c>
      <c r="AR1288" s="17">
        <v>0.392930554755624</v>
      </c>
      <c r="AS1288" s="17"/>
      <c r="AT1288" s="17">
        <v>9.95822247657311E-2</v>
      </c>
      <c r="AU1288" s="17">
        <v>0.63052929141383995</v>
      </c>
      <c r="AV1288" s="17">
        <v>0.77960640439592099</v>
      </c>
      <c r="AW1288" s="17">
        <v>0.764155565010325</v>
      </c>
      <c r="AX1288" s="17"/>
      <c r="AY1288" s="17">
        <v>0.73630074664087797</v>
      </c>
      <c r="AZ1288" s="17">
        <v>0.42541229902528999</v>
      </c>
      <c r="BA1288" s="17"/>
      <c r="BB1288" s="17">
        <v>0.48616792321998797</v>
      </c>
      <c r="BC1288" s="17">
        <v>0.45258866037001899</v>
      </c>
      <c r="BD1288" s="17"/>
      <c r="BE1288" s="17">
        <v>0.52441805239160899</v>
      </c>
      <c r="BF1288" s="17">
        <v>0.453609146909837</v>
      </c>
      <c r="BG1288" s="17"/>
      <c r="BH1288" s="17">
        <v>0.40501304543806899</v>
      </c>
      <c r="BI1288" s="17">
        <v>0.46275854025108798</v>
      </c>
      <c r="BJ1288" s="17"/>
      <c r="BK1288" s="17">
        <v>0.49195032272426797</v>
      </c>
      <c r="BL1288" s="17">
        <v>0.45646935178730402</v>
      </c>
      <c r="BM1288" s="17"/>
      <c r="BN1288" s="17">
        <v>0.427035376032532</v>
      </c>
      <c r="BO1288" s="17">
        <v>0.45927225280440598</v>
      </c>
      <c r="BP1288" s="17"/>
      <c r="BQ1288" s="17">
        <v>0.73770641310488705</v>
      </c>
      <c r="BR1288" s="17">
        <v>0.45145754130154903</v>
      </c>
      <c r="BS1288" s="17"/>
      <c r="BT1288" s="17">
        <v>0.60288433673428499</v>
      </c>
      <c r="BU1288" s="17">
        <v>0.44715377292292102</v>
      </c>
      <c r="BV1288" s="17"/>
      <c r="BW1288" s="17">
        <v>0.72457145128030798</v>
      </c>
      <c r="BX1288" s="17">
        <v>0.32202286505981698</v>
      </c>
      <c r="BY1288" s="17"/>
      <c r="BZ1288" s="17">
        <v>0.72457145128030798</v>
      </c>
      <c r="CA1288" s="17">
        <v>0.32202286505981698</v>
      </c>
    </row>
    <row r="1289" spans="2:79" x14ac:dyDescent="0.25">
      <c r="C1289" s="17"/>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c r="AD1289" s="17"/>
      <c r="AE1289" s="17"/>
      <c r="AF1289" s="17"/>
      <c r="AG1289" s="17"/>
      <c r="AH1289" s="17"/>
      <c r="AI1289" s="17"/>
      <c r="AJ1289" s="17"/>
      <c r="AK1289" s="17"/>
      <c r="AL1289" s="17"/>
      <c r="AM1289" s="17"/>
      <c r="AN1289" s="17"/>
      <c r="AO1289" s="17"/>
      <c r="AP1289" s="17"/>
      <c r="AQ1289" s="17"/>
      <c r="AR1289" s="17"/>
      <c r="AS1289" s="17"/>
      <c r="AT1289" s="17"/>
      <c r="AU1289" s="17"/>
      <c r="AV1289" s="17"/>
      <c r="AW1289" s="17"/>
      <c r="AX1289" s="17"/>
      <c r="AY1289" s="17"/>
      <c r="AZ1289" s="17"/>
      <c r="BA1289" s="17"/>
      <c r="BB1289" s="17"/>
      <c r="BC1289" s="17"/>
      <c r="BD1289" s="17"/>
      <c r="BE1289" s="17"/>
      <c r="BF1289" s="17"/>
      <c r="BG1289" s="17"/>
      <c r="BH1289" s="17"/>
      <c r="BI1289" s="17"/>
      <c r="BJ1289" s="17"/>
      <c r="BK1289" s="17"/>
      <c r="BL1289" s="17"/>
      <c r="BM1289" s="17"/>
      <c r="BN1289" s="17"/>
      <c r="BO1289" s="17"/>
      <c r="BP1289" s="17"/>
      <c r="BQ1289" s="17"/>
      <c r="BR1289" s="17"/>
      <c r="BS1289" s="17"/>
      <c r="BT1289" s="17"/>
      <c r="BU1289" s="17"/>
      <c r="BV1289" s="17"/>
      <c r="BW1289" s="17"/>
      <c r="BX1289" s="17"/>
      <c r="BY1289" s="17"/>
      <c r="BZ1289" s="17"/>
      <c r="CA1289" s="17"/>
    </row>
    <row r="1290" spans="2:79" x14ac:dyDescent="0.25">
      <c r="B1290" s="6" t="s">
        <v>608</v>
      </c>
      <c r="C1290" s="17"/>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c r="AD1290" s="17"/>
      <c r="AE1290" s="17"/>
      <c r="AF1290" s="17"/>
      <c r="AG1290" s="17"/>
      <c r="AH1290" s="17"/>
      <c r="AI1290" s="17"/>
      <c r="AJ1290" s="17"/>
      <c r="AK1290" s="17"/>
      <c r="AL1290" s="17"/>
      <c r="AM1290" s="17"/>
      <c r="AN1290" s="17"/>
      <c r="AO1290" s="17"/>
      <c r="AP1290" s="17"/>
      <c r="AQ1290" s="17"/>
      <c r="AR1290" s="17"/>
      <c r="AS1290" s="17"/>
      <c r="AT1290" s="17"/>
      <c r="AU1290" s="17"/>
      <c r="AV1290" s="17"/>
      <c r="AW1290" s="17"/>
      <c r="AX1290" s="17"/>
      <c r="AY1290" s="17"/>
      <c r="AZ1290" s="17"/>
      <c r="BA1290" s="17"/>
      <c r="BB1290" s="17"/>
      <c r="BC1290" s="17"/>
      <c r="BD1290" s="17"/>
      <c r="BE1290" s="17"/>
      <c r="BF1290" s="17"/>
      <c r="BG1290" s="17"/>
      <c r="BH1290" s="17"/>
      <c r="BI1290" s="17"/>
      <c r="BJ1290" s="17"/>
      <c r="BK1290" s="17"/>
      <c r="BL1290" s="17"/>
      <c r="BM1290" s="17"/>
      <c r="BN1290" s="17"/>
      <c r="BO1290" s="17"/>
      <c r="BP1290" s="17"/>
      <c r="BQ1290" s="17"/>
      <c r="BR1290" s="17"/>
      <c r="BS1290" s="17"/>
      <c r="BT1290" s="17"/>
      <c r="BU1290" s="17"/>
      <c r="BV1290" s="17"/>
      <c r="BW1290" s="17"/>
      <c r="BX1290" s="17"/>
      <c r="BY1290" s="17"/>
      <c r="BZ1290" s="17"/>
      <c r="CA1290" s="17"/>
    </row>
    <row r="1291" spans="2:79" x14ac:dyDescent="0.25">
      <c r="B1291" s="24" t="s">
        <v>77</v>
      </c>
      <c r="C1291" s="17"/>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c r="AD1291" s="17"/>
      <c r="AE1291" s="17"/>
      <c r="AF1291" s="17"/>
      <c r="AG1291" s="17"/>
      <c r="AH1291" s="17"/>
      <c r="AI1291" s="17"/>
      <c r="AJ1291" s="17"/>
      <c r="AK1291" s="17"/>
      <c r="AL1291" s="17"/>
      <c r="AM1291" s="17"/>
      <c r="AN1291" s="17"/>
      <c r="AO1291" s="17"/>
      <c r="AP1291" s="17"/>
      <c r="AQ1291" s="17"/>
      <c r="AR1291" s="17"/>
      <c r="AS1291" s="17"/>
      <c r="AT1291" s="17"/>
      <c r="AU1291" s="17"/>
      <c r="AV1291" s="17"/>
      <c r="AW1291" s="17"/>
      <c r="AX1291" s="17"/>
      <c r="AY1291" s="17"/>
      <c r="AZ1291" s="17"/>
      <c r="BA1291" s="17"/>
      <c r="BB1291" s="17"/>
      <c r="BC1291" s="17"/>
      <c r="BD1291" s="17"/>
      <c r="BE1291" s="17"/>
      <c r="BF1291" s="17"/>
      <c r="BG1291" s="17"/>
      <c r="BH1291" s="17"/>
      <c r="BI1291" s="17"/>
      <c r="BJ1291" s="17"/>
      <c r="BK1291" s="17"/>
      <c r="BL1291" s="17"/>
      <c r="BM1291" s="17"/>
      <c r="BN1291" s="17"/>
      <c r="BO1291" s="17"/>
      <c r="BP1291" s="17"/>
      <c r="BQ1291" s="17"/>
      <c r="BR1291" s="17"/>
      <c r="BS1291" s="17"/>
      <c r="BT1291" s="17"/>
      <c r="BU1291" s="17"/>
      <c r="BV1291" s="17"/>
      <c r="BW1291" s="17"/>
      <c r="BX1291" s="17"/>
      <c r="BY1291" s="17"/>
      <c r="BZ1291" s="17"/>
      <c r="CA1291" s="17"/>
    </row>
    <row r="1292" spans="2:79" x14ac:dyDescent="0.25">
      <c r="B1292" t="s">
        <v>599</v>
      </c>
      <c r="C1292" s="17">
        <v>7.2104264678074806E-2</v>
      </c>
      <c r="D1292" s="17">
        <v>0.111154434427783</v>
      </c>
      <c r="E1292" s="17">
        <v>5.4175947488003903E-2</v>
      </c>
      <c r="F1292" s="17">
        <v>5.4823487300792798E-2</v>
      </c>
      <c r="G1292" s="17">
        <v>4.5647833097665E-2</v>
      </c>
      <c r="H1292" s="17">
        <v>4.3055655568908897E-2</v>
      </c>
      <c r="I1292" s="17">
        <v>0.107302351411658</v>
      </c>
      <c r="J1292" s="17">
        <v>0.106240872236622</v>
      </c>
      <c r="K1292" s="17">
        <v>9.1925800217617801E-2</v>
      </c>
      <c r="L1292" s="17">
        <v>4.84848950145143E-2</v>
      </c>
      <c r="M1292" s="17"/>
      <c r="N1292" s="17">
        <v>7.0210448144101004E-2</v>
      </c>
      <c r="O1292" s="17">
        <v>8.6254780992862906E-2</v>
      </c>
      <c r="P1292" s="17">
        <v>0.14039286520410699</v>
      </c>
      <c r="Q1292" s="17">
        <v>0.19700786455845201</v>
      </c>
      <c r="R1292" s="17"/>
      <c r="S1292" s="17">
        <v>7.0230515183180298E-2</v>
      </c>
      <c r="T1292" s="17">
        <v>3.5048045063145898E-2</v>
      </c>
      <c r="U1292" s="17">
        <v>6.5582246199808805E-2</v>
      </c>
      <c r="V1292" s="17">
        <v>6.5175922104940498E-2</v>
      </c>
      <c r="W1292" s="17">
        <v>9.3692007395533003E-2</v>
      </c>
      <c r="X1292" s="17">
        <v>0.117294617519393</v>
      </c>
      <c r="Y1292" s="17">
        <v>9.5536248189155001E-2</v>
      </c>
      <c r="Z1292" s="17"/>
      <c r="AA1292" s="17">
        <v>0.15321357267664601</v>
      </c>
      <c r="AB1292" s="17">
        <v>3.01547733467874E-2</v>
      </c>
      <c r="AC1292" s="17"/>
      <c r="AD1292" s="17">
        <v>0.14682926937941501</v>
      </c>
      <c r="AE1292" s="17">
        <v>0.22546061496200401</v>
      </c>
      <c r="AF1292" s="17">
        <v>0.140175565485542</v>
      </c>
      <c r="AG1292" s="17"/>
      <c r="AH1292" s="17">
        <v>0.22647660497767599</v>
      </c>
      <c r="AI1292" s="17">
        <v>6.6391901961329602E-2</v>
      </c>
      <c r="AJ1292" s="17"/>
      <c r="AK1292" s="17">
        <v>6.9833782543958306E-2</v>
      </c>
      <c r="AL1292" s="17">
        <v>7.3625195763687604E-2</v>
      </c>
      <c r="AM1292" s="17"/>
      <c r="AN1292" s="17">
        <v>7.1857742788548007E-2</v>
      </c>
      <c r="AO1292" s="17">
        <v>0.19700786455845201</v>
      </c>
      <c r="AP1292" s="17"/>
      <c r="AQ1292" s="17">
        <v>0.14412765552318499</v>
      </c>
      <c r="AR1292" s="17">
        <v>5.3429311738679298E-2</v>
      </c>
      <c r="AS1292" s="17"/>
      <c r="AT1292" s="17">
        <v>1.8973741835387699E-2</v>
      </c>
      <c r="AU1292" s="17">
        <v>7.3913094060169202E-2</v>
      </c>
      <c r="AV1292" s="17">
        <v>0.13635890151909499</v>
      </c>
      <c r="AW1292" s="17">
        <v>0.40900094492723998</v>
      </c>
      <c r="AX1292" s="17"/>
      <c r="AY1292" s="17">
        <v>0.15012024676060301</v>
      </c>
      <c r="AZ1292" s="17">
        <v>6.27795276201117E-2</v>
      </c>
      <c r="BA1292" s="17"/>
      <c r="BB1292" s="17">
        <v>8.65706058089733E-2</v>
      </c>
      <c r="BC1292" s="17">
        <v>6.8938967824910199E-2</v>
      </c>
      <c r="BD1292" s="17"/>
      <c r="BE1292" s="17">
        <v>0.133359216839115</v>
      </c>
      <c r="BF1292" s="17">
        <v>6.7455807124110798E-2</v>
      </c>
      <c r="BG1292" s="17"/>
      <c r="BH1292" s="17">
        <v>5.1061800498993601E-2</v>
      </c>
      <c r="BI1292" s="17">
        <v>7.3735707758962002E-2</v>
      </c>
      <c r="BJ1292" s="17"/>
      <c r="BK1292" s="17">
        <v>8.4887964251519801E-2</v>
      </c>
      <c r="BL1292" s="17">
        <v>7.1286081333916201E-2</v>
      </c>
      <c r="BM1292" s="17"/>
      <c r="BN1292" s="17">
        <v>0.122020142564749</v>
      </c>
      <c r="BO1292" s="17">
        <v>7.1047003812814993E-2</v>
      </c>
      <c r="BP1292" s="17"/>
      <c r="BQ1292" s="17">
        <v>0.25658055593477902</v>
      </c>
      <c r="BR1292" s="17">
        <v>6.7380985789831802E-2</v>
      </c>
      <c r="BS1292" s="17"/>
      <c r="BT1292" s="17">
        <v>9.5635928051305802E-2</v>
      </c>
      <c r="BU1292" s="17">
        <v>7.0236837649367598E-2</v>
      </c>
      <c r="BV1292" s="17"/>
      <c r="BW1292" s="17">
        <v>0.15284107736751601</v>
      </c>
      <c r="BX1292" s="17">
        <v>3.06440112498335E-2</v>
      </c>
      <c r="BY1292" s="17"/>
      <c r="BZ1292" s="17">
        <v>0.15284107736751601</v>
      </c>
      <c r="CA1292" s="17">
        <v>3.06440112498335E-2</v>
      </c>
    </row>
    <row r="1293" spans="2:79" x14ac:dyDescent="0.25">
      <c r="B1293" t="s">
        <v>600</v>
      </c>
      <c r="C1293" s="17">
        <v>0.19444550696132101</v>
      </c>
      <c r="D1293" s="17">
        <v>0.15971168400166799</v>
      </c>
      <c r="E1293" s="17">
        <v>0.13659854760152201</v>
      </c>
      <c r="F1293" s="17">
        <v>0.198668816609188</v>
      </c>
      <c r="G1293" s="17">
        <v>0.128501467397028</v>
      </c>
      <c r="H1293" s="17">
        <v>0.171761944908563</v>
      </c>
      <c r="I1293" s="17">
        <v>0.31553169798755598</v>
      </c>
      <c r="J1293" s="17">
        <v>0.25027304208999601</v>
      </c>
      <c r="K1293" s="17">
        <v>0.165350691338602</v>
      </c>
      <c r="L1293" s="17">
        <v>0.31075840688428902</v>
      </c>
      <c r="M1293" s="17"/>
      <c r="N1293" s="17">
        <v>0.18945442958965</v>
      </c>
      <c r="O1293" s="17">
        <v>0.23920814122254699</v>
      </c>
      <c r="P1293" s="17">
        <v>0.36045356280809698</v>
      </c>
      <c r="Q1293" s="17">
        <v>0.36490170945565897</v>
      </c>
      <c r="R1293" s="17"/>
      <c r="S1293" s="17">
        <v>0.173727848185806</v>
      </c>
      <c r="T1293" s="17">
        <v>0.27537593565677299</v>
      </c>
      <c r="U1293" s="17">
        <v>0.178733834869088</v>
      </c>
      <c r="V1293" s="17">
        <v>0.198073033673763</v>
      </c>
      <c r="W1293" s="17">
        <v>0.19278919545342799</v>
      </c>
      <c r="X1293" s="17">
        <v>0.23432839409994899</v>
      </c>
      <c r="Y1293" s="17">
        <v>0.19402531767916301</v>
      </c>
      <c r="Z1293" s="17"/>
      <c r="AA1293" s="17">
        <v>0.33782878362373397</v>
      </c>
      <c r="AB1293" s="17">
        <v>0.120288105427241</v>
      </c>
      <c r="AC1293" s="17"/>
      <c r="AD1293" s="17">
        <v>0.35012840747631502</v>
      </c>
      <c r="AE1293" s="17">
        <v>0.35073355331271899</v>
      </c>
      <c r="AF1293" s="17">
        <v>0.34409239928290603</v>
      </c>
      <c r="AG1293" s="17"/>
      <c r="AH1293" s="17">
        <v>0.40406310680136998</v>
      </c>
      <c r="AI1293" s="17">
        <v>0.18668885988467501</v>
      </c>
      <c r="AJ1293" s="17"/>
      <c r="AK1293" s="17">
        <v>0.16509677101904099</v>
      </c>
      <c r="AL1293" s="17">
        <v>0.21410538630911699</v>
      </c>
      <c r="AM1293" s="17"/>
      <c r="AN1293" s="17">
        <v>0.19410907802604099</v>
      </c>
      <c r="AO1293" s="17">
        <v>0.36490170945565897</v>
      </c>
      <c r="AP1293" s="17"/>
      <c r="AQ1293" s="17">
        <v>0.253781541583881</v>
      </c>
      <c r="AR1293" s="17">
        <v>0.17906026001329001</v>
      </c>
      <c r="AS1293" s="17"/>
      <c r="AT1293" s="17">
        <v>9.9634522965098504E-2</v>
      </c>
      <c r="AU1293" s="17">
        <v>0.20662027995285101</v>
      </c>
      <c r="AV1293" s="17">
        <v>0.34453679285684102</v>
      </c>
      <c r="AW1293" s="17">
        <v>0.32070052967561702</v>
      </c>
      <c r="AX1293" s="17"/>
      <c r="AY1293" s="17">
        <v>0.27618031062448201</v>
      </c>
      <c r="AZ1293" s="17">
        <v>0.184676283626583</v>
      </c>
      <c r="BA1293" s="17"/>
      <c r="BB1293" s="17">
        <v>0.19145509934371899</v>
      </c>
      <c r="BC1293" s="17">
        <v>0.19509985573473801</v>
      </c>
      <c r="BD1293" s="17"/>
      <c r="BE1293" s="17">
        <v>0.18437412222831001</v>
      </c>
      <c r="BF1293" s="17">
        <v>0.195209794627696</v>
      </c>
      <c r="BG1293" s="17"/>
      <c r="BH1293" s="17">
        <v>0.195078081600769</v>
      </c>
      <c r="BI1293" s="17">
        <v>0.19439646282324499</v>
      </c>
      <c r="BJ1293" s="17"/>
      <c r="BK1293" s="17">
        <v>0.25911360154836699</v>
      </c>
      <c r="BL1293" s="17">
        <v>0.190306614492392</v>
      </c>
      <c r="BM1293" s="17"/>
      <c r="BN1293" s="17">
        <v>0.31125629399324301</v>
      </c>
      <c r="BO1293" s="17">
        <v>0.191971354867885</v>
      </c>
      <c r="BP1293" s="17"/>
      <c r="BQ1293" s="17">
        <v>0.25313617700146301</v>
      </c>
      <c r="BR1293" s="17">
        <v>0.19294280761253799</v>
      </c>
      <c r="BS1293" s="17"/>
      <c r="BT1293" s="17">
        <v>0.26984406130170502</v>
      </c>
      <c r="BU1293" s="17">
        <v>0.18846202436311099</v>
      </c>
      <c r="BV1293" s="17"/>
      <c r="BW1293" s="17">
        <v>0.33753016962115001</v>
      </c>
      <c r="BX1293" s="17">
        <v>0.120968165238779</v>
      </c>
      <c r="BY1293" s="17"/>
      <c r="BZ1293" s="17">
        <v>0.33753016962115001</v>
      </c>
      <c r="CA1293" s="17">
        <v>0.120968165238779</v>
      </c>
    </row>
    <row r="1294" spans="2:79" x14ac:dyDescent="0.25">
      <c r="B1294" t="s">
        <v>601</v>
      </c>
      <c r="C1294" s="17">
        <v>0.29389580608909999</v>
      </c>
      <c r="D1294" s="17">
        <v>0.284534030059379</v>
      </c>
      <c r="E1294" s="17">
        <v>0.28975712265802001</v>
      </c>
      <c r="F1294" s="17">
        <v>0.38396047335381001</v>
      </c>
      <c r="G1294" s="17">
        <v>0.28478628789549998</v>
      </c>
      <c r="H1294" s="17">
        <v>0.30038414142618097</v>
      </c>
      <c r="I1294" s="17">
        <v>0.29165207606217602</v>
      </c>
      <c r="J1294" s="17">
        <v>0.223118719418783</v>
      </c>
      <c r="K1294" s="17">
        <v>0.25450280107796602</v>
      </c>
      <c r="L1294" s="17">
        <v>0.205714579171168</v>
      </c>
      <c r="M1294" s="17"/>
      <c r="N1294" s="17">
        <v>0.29323067163206801</v>
      </c>
      <c r="O1294" s="17">
        <v>0.30911593025307899</v>
      </c>
      <c r="P1294" s="17">
        <v>0.27004916846234001</v>
      </c>
      <c r="Q1294" s="17">
        <v>0.26123643205203401</v>
      </c>
      <c r="R1294" s="17"/>
      <c r="S1294" s="17">
        <v>0.31333354656433898</v>
      </c>
      <c r="T1294" s="17">
        <v>0.26650692494369099</v>
      </c>
      <c r="U1294" s="17">
        <v>0.32884397589597297</v>
      </c>
      <c r="V1294" s="17">
        <v>0.310597445694552</v>
      </c>
      <c r="W1294" s="17">
        <v>0.289999177032987</v>
      </c>
      <c r="X1294" s="17">
        <v>0.27627937560214699</v>
      </c>
      <c r="Y1294" s="17">
        <v>0.28762802143119298</v>
      </c>
      <c r="Z1294" s="17"/>
      <c r="AA1294" s="17">
        <v>0.27656454490399002</v>
      </c>
      <c r="AB1294" s="17">
        <v>0.302859482500417</v>
      </c>
      <c r="AC1294" s="17"/>
      <c r="AD1294" s="17">
        <v>0.278344753729105</v>
      </c>
      <c r="AE1294" s="17">
        <v>0.21115615587064901</v>
      </c>
      <c r="AF1294" s="17">
        <v>0.27804693241400702</v>
      </c>
      <c r="AG1294" s="17"/>
      <c r="AH1294" s="17">
        <v>0.236232627570056</v>
      </c>
      <c r="AI1294" s="17">
        <v>0.29602956263163799</v>
      </c>
      <c r="AJ1294" s="17"/>
      <c r="AK1294" s="17">
        <v>0.30201906564856201</v>
      </c>
      <c r="AL1294" s="17">
        <v>0.28845426669319801</v>
      </c>
      <c r="AM1294" s="17"/>
      <c r="AN1294" s="17">
        <v>0.29396026580528201</v>
      </c>
      <c r="AO1294" s="17">
        <v>0.26123643205203401</v>
      </c>
      <c r="AP1294" s="17"/>
      <c r="AQ1294" s="17">
        <v>0.27718498479540699</v>
      </c>
      <c r="AR1294" s="17">
        <v>0.29822875678159799</v>
      </c>
      <c r="AS1294" s="17"/>
      <c r="AT1294" s="17">
        <v>0.27330816822721199</v>
      </c>
      <c r="AU1294" s="17">
        <v>0.32829858164264802</v>
      </c>
      <c r="AV1294" s="17">
        <v>0.27340647939180002</v>
      </c>
      <c r="AW1294" s="17">
        <v>0.22151212136891099</v>
      </c>
      <c r="AX1294" s="17"/>
      <c r="AY1294" s="17">
        <v>0.27412186662572402</v>
      </c>
      <c r="AZ1294" s="17">
        <v>0.29625925497706002</v>
      </c>
      <c r="BA1294" s="17"/>
      <c r="BB1294" s="17">
        <v>0.31308119374681997</v>
      </c>
      <c r="BC1294" s="17">
        <v>0.289718143169027</v>
      </c>
      <c r="BD1294" s="17"/>
      <c r="BE1294" s="17">
        <v>0.26841762939930602</v>
      </c>
      <c r="BF1294" s="17">
        <v>0.29582926973108498</v>
      </c>
      <c r="BG1294" s="17"/>
      <c r="BH1294" s="17">
        <v>0.27277410729981899</v>
      </c>
      <c r="BI1294" s="17">
        <v>0.29553339230776199</v>
      </c>
      <c r="BJ1294" s="17"/>
      <c r="BK1294" s="17">
        <v>0.29342982730179501</v>
      </c>
      <c r="BL1294" s="17">
        <v>0.29392562970004399</v>
      </c>
      <c r="BM1294" s="17"/>
      <c r="BN1294" s="17">
        <v>0.25123393379841302</v>
      </c>
      <c r="BO1294" s="17">
        <v>0.29479942092913303</v>
      </c>
      <c r="BP1294" s="17"/>
      <c r="BQ1294" s="17">
        <v>0.30762833821186097</v>
      </c>
      <c r="BR1294" s="17">
        <v>0.293544202212983</v>
      </c>
      <c r="BS1294" s="17"/>
      <c r="BT1294" s="17">
        <v>0.32192863359290202</v>
      </c>
      <c r="BU1294" s="17">
        <v>0.29167117543119098</v>
      </c>
      <c r="BV1294" s="17"/>
      <c r="BW1294" s="17">
        <v>0.27671589166645599</v>
      </c>
      <c r="BX1294" s="17">
        <v>0.30271809646831199</v>
      </c>
      <c r="BY1294" s="17"/>
      <c r="BZ1294" s="17">
        <v>0.27671589166645599</v>
      </c>
      <c r="CA1294" s="17">
        <v>0.30271809646831199</v>
      </c>
    </row>
    <row r="1295" spans="2:79" x14ac:dyDescent="0.25">
      <c r="B1295" t="s">
        <v>602</v>
      </c>
      <c r="C1295" s="17">
        <v>0.11814352382028501</v>
      </c>
      <c r="D1295" s="17">
        <v>0.136919227257321</v>
      </c>
      <c r="E1295" s="17">
        <v>9.9800642748069102E-2</v>
      </c>
      <c r="F1295" s="17">
        <v>0.10040877551140701</v>
      </c>
      <c r="G1295" s="17">
        <v>0.15868911666910701</v>
      </c>
      <c r="H1295" s="17">
        <v>0.133201006107771</v>
      </c>
      <c r="I1295" s="17">
        <v>0.107197731145685</v>
      </c>
      <c r="J1295" s="17">
        <v>6.8186662993572705E-2</v>
      </c>
      <c r="K1295" s="17">
        <v>0.13398601305779101</v>
      </c>
      <c r="L1295" s="17">
        <v>9.5633548447536396E-2</v>
      </c>
      <c r="M1295" s="17"/>
      <c r="N1295" s="17">
        <v>0.11924936304688501</v>
      </c>
      <c r="O1295" s="17">
        <v>0.108921637963449</v>
      </c>
      <c r="P1295" s="17">
        <v>8.1357808085607303E-2</v>
      </c>
      <c r="Q1295" s="17">
        <v>5.9200767818143901E-2</v>
      </c>
      <c r="R1295" s="17"/>
      <c r="S1295" s="17">
        <v>0.14482711577210999</v>
      </c>
      <c r="T1295" s="17">
        <v>0.160933566380938</v>
      </c>
      <c r="U1295" s="17">
        <v>0.124993490600632</v>
      </c>
      <c r="V1295" s="17">
        <v>9.55844328695553E-2</v>
      </c>
      <c r="W1295" s="17">
        <v>0.14403195187135701</v>
      </c>
      <c r="X1295" s="17">
        <v>0.14303959532829899</v>
      </c>
      <c r="Y1295" s="17">
        <v>8.1712101401188397E-2</v>
      </c>
      <c r="Z1295" s="17"/>
      <c r="AA1295" s="17">
        <v>9.9138622591259204E-2</v>
      </c>
      <c r="AB1295" s="17">
        <v>0.127972801852998</v>
      </c>
      <c r="AC1295" s="17"/>
      <c r="AD1295" s="17">
        <v>9.9961709773131804E-2</v>
      </c>
      <c r="AE1295" s="17">
        <v>8.4576165181797294E-2</v>
      </c>
      <c r="AF1295" s="17">
        <v>0.101314973575411</v>
      </c>
      <c r="AG1295" s="17"/>
      <c r="AH1295" s="17">
        <v>9.9046494506252705E-2</v>
      </c>
      <c r="AI1295" s="17">
        <v>0.118850186413093</v>
      </c>
      <c r="AJ1295" s="17"/>
      <c r="AK1295" s="17">
        <v>9.2726588063539894E-2</v>
      </c>
      <c r="AL1295" s="17">
        <v>0.13516960260442801</v>
      </c>
      <c r="AM1295" s="17"/>
      <c r="AN1295" s="17">
        <v>0.118259858974735</v>
      </c>
      <c r="AO1295" s="17">
        <v>5.9200767818143901E-2</v>
      </c>
      <c r="AP1295" s="17"/>
      <c r="AQ1295" s="17">
        <v>9.34661162112429E-2</v>
      </c>
      <c r="AR1295" s="17">
        <v>0.124542131555322</v>
      </c>
      <c r="AS1295" s="17"/>
      <c r="AT1295" s="17">
        <v>0.122191741102415</v>
      </c>
      <c r="AU1295" s="17">
        <v>0.12737384893400699</v>
      </c>
      <c r="AV1295" s="17">
        <v>0.101157646962134</v>
      </c>
      <c r="AW1295" s="17">
        <v>2.89700684091297E-2</v>
      </c>
      <c r="AX1295" s="17"/>
      <c r="AY1295" s="17">
        <v>9.7629223139145904E-2</v>
      </c>
      <c r="AZ1295" s="17">
        <v>0.12059546321364201</v>
      </c>
      <c r="BA1295" s="17"/>
      <c r="BB1295" s="17">
        <v>9.5726162381946103E-2</v>
      </c>
      <c r="BC1295" s="17">
        <v>0.12303106664564099</v>
      </c>
      <c r="BD1295" s="17"/>
      <c r="BE1295" s="17">
        <v>0.170921334181971</v>
      </c>
      <c r="BF1295" s="17">
        <v>0.11413837154112701</v>
      </c>
      <c r="BG1295" s="17"/>
      <c r="BH1295" s="17">
        <v>9.9522723819197995E-2</v>
      </c>
      <c r="BI1295" s="17">
        <v>0.119587212879884</v>
      </c>
      <c r="BJ1295" s="17"/>
      <c r="BK1295" s="17">
        <v>9.4982196802901403E-2</v>
      </c>
      <c r="BL1295" s="17">
        <v>0.11962589689119101</v>
      </c>
      <c r="BM1295" s="17"/>
      <c r="BN1295" s="17">
        <v>0.10118888310455799</v>
      </c>
      <c r="BO1295" s="17">
        <v>0.11850263757070199</v>
      </c>
      <c r="BP1295" s="17"/>
      <c r="BQ1295" s="17">
        <v>0.10324438963884899</v>
      </c>
      <c r="BR1295" s="17">
        <v>0.118524997046209</v>
      </c>
      <c r="BS1295" s="17"/>
      <c r="BT1295" s="17">
        <v>6.8756239528075802E-2</v>
      </c>
      <c r="BU1295" s="17">
        <v>0.12206280262769099</v>
      </c>
      <c r="BV1295" s="17"/>
      <c r="BW1295" s="17">
        <v>9.9337556482975306E-2</v>
      </c>
      <c r="BX1295" s="17">
        <v>0.127800830639755</v>
      </c>
      <c r="BY1295" s="17"/>
      <c r="BZ1295" s="17">
        <v>9.9337556482975306E-2</v>
      </c>
      <c r="CA1295" s="17">
        <v>0.127800830639755</v>
      </c>
    </row>
    <row r="1296" spans="2:79" x14ac:dyDescent="0.25">
      <c r="B1296" t="s">
        <v>603</v>
      </c>
      <c r="C1296" s="17">
        <v>0.11345439355676799</v>
      </c>
      <c r="D1296" s="17">
        <v>0.14939565736853999</v>
      </c>
      <c r="E1296" s="17">
        <v>0.16035168706803599</v>
      </c>
      <c r="F1296" s="17">
        <v>8.9527904729755706E-2</v>
      </c>
      <c r="G1296" s="17">
        <v>8.4676265716669905E-2</v>
      </c>
      <c r="H1296" s="17">
        <v>0.144597634161483</v>
      </c>
      <c r="I1296" s="17">
        <v>7.5907937938882203E-2</v>
      </c>
      <c r="J1296" s="17">
        <v>0.11639825783614299</v>
      </c>
      <c r="K1296" s="17">
        <v>5.93743802810082E-3</v>
      </c>
      <c r="L1296" s="17">
        <v>0.13182364125193199</v>
      </c>
      <c r="M1296" s="17"/>
      <c r="N1296" s="17">
        <v>0.116807919728946</v>
      </c>
      <c r="O1296" s="17">
        <v>7.6717131993747398E-2</v>
      </c>
      <c r="P1296" s="17">
        <v>3.7508106836012599E-2</v>
      </c>
      <c r="Q1296" s="17">
        <v>2.6413973661362E-2</v>
      </c>
      <c r="R1296" s="17"/>
      <c r="S1296" s="17">
        <v>0.120937085711283</v>
      </c>
      <c r="T1296" s="17">
        <v>0.100049510305421</v>
      </c>
      <c r="U1296" s="17">
        <v>0.11177606481188999</v>
      </c>
      <c r="V1296" s="17">
        <v>0.121365333162886</v>
      </c>
      <c r="W1296" s="17">
        <v>0.10318944657240001</v>
      </c>
      <c r="X1296" s="17">
        <v>6.4319186794503394E-2</v>
      </c>
      <c r="Y1296" s="17">
        <v>9.3803609621484194E-2</v>
      </c>
      <c r="Z1296" s="17"/>
      <c r="AA1296" s="17">
        <v>5.4116918673294503E-2</v>
      </c>
      <c r="AB1296" s="17">
        <v>0.14414355796547801</v>
      </c>
      <c r="AC1296" s="17"/>
      <c r="AD1296" s="17">
        <v>6.38427642812881E-2</v>
      </c>
      <c r="AE1296" s="17">
        <v>6.6346168849817103E-2</v>
      </c>
      <c r="AF1296" s="17">
        <v>4.4574722064385397E-2</v>
      </c>
      <c r="AG1296" s="17"/>
      <c r="AH1296" s="17">
        <v>2.7266596237128199E-3</v>
      </c>
      <c r="AI1296" s="17">
        <v>0.117551740126765</v>
      </c>
      <c r="AJ1296" s="17"/>
      <c r="AK1296" s="17">
        <v>0.106703124268863</v>
      </c>
      <c r="AL1296" s="17">
        <v>0.117976875884653</v>
      </c>
      <c r="AM1296" s="17"/>
      <c r="AN1296" s="17">
        <v>0.113626184992711</v>
      </c>
      <c r="AO1296" s="17">
        <v>2.6413973661362E-2</v>
      </c>
      <c r="AP1296" s="17"/>
      <c r="AQ1296" s="17">
        <v>9.7428924021821503E-2</v>
      </c>
      <c r="AR1296" s="17">
        <v>0.11760963931630899</v>
      </c>
      <c r="AS1296" s="17"/>
      <c r="AT1296" s="17">
        <v>0.16424861994137599</v>
      </c>
      <c r="AU1296" s="17">
        <v>9.2972512302221394E-2</v>
      </c>
      <c r="AV1296" s="17">
        <v>6.4865309007240496E-2</v>
      </c>
      <c r="AW1296" s="17">
        <v>1.63024292182486E-2</v>
      </c>
      <c r="AX1296" s="17"/>
      <c r="AY1296" s="17">
        <v>8.6872423137226498E-2</v>
      </c>
      <c r="AZ1296" s="17">
        <v>0.11663156159373</v>
      </c>
      <c r="BA1296" s="17"/>
      <c r="BB1296" s="17">
        <v>0.10739690888676499</v>
      </c>
      <c r="BC1296" s="17">
        <v>0.11477615531730501</v>
      </c>
      <c r="BD1296" s="17"/>
      <c r="BE1296" s="17">
        <v>0.104845506887273</v>
      </c>
      <c r="BF1296" s="17">
        <v>0.114107696560986</v>
      </c>
      <c r="BG1296" s="17"/>
      <c r="BH1296" s="17">
        <v>6.2445518781322297E-2</v>
      </c>
      <c r="BI1296" s="17">
        <v>0.117409162119424</v>
      </c>
      <c r="BJ1296" s="17"/>
      <c r="BK1296" s="17">
        <v>0.119328615488764</v>
      </c>
      <c r="BL1296" s="17">
        <v>0.113078431143303</v>
      </c>
      <c r="BM1296" s="17"/>
      <c r="BN1296" s="17">
        <v>8.8987292734362594E-2</v>
      </c>
      <c r="BO1296" s="17">
        <v>0.113972627619377</v>
      </c>
      <c r="BP1296" s="17"/>
      <c r="BQ1296" s="17">
        <v>1.18040141881287E-2</v>
      </c>
      <c r="BR1296" s="17">
        <v>0.116057021176736</v>
      </c>
      <c r="BS1296" s="17"/>
      <c r="BT1296" s="17">
        <v>9.9842243372184294E-2</v>
      </c>
      <c r="BU1296" s="17">
        <v>0.11453462731544201</v>
      </c>
      <c r="BV1296" s="17"/>
      <c r="BW1296" s="17">
        <v>5.4275812851824701E-2</v>
      </c>
      <c r="BX1296" s="17">
        <v>0.14384398749563701</v>
      </c>
      <c r="BY1296" s="17"/>
      <c r="BZ1296" s="17">
        <v>5.4275812851824701E-2</v>
      </c>
      <c r="CA1296" s="17">
        <v>0.14384398749563701</v>
      </c>
    </row>
    <row r="1297" spans="2:79" x14ac:dyDescent="0.25">
      <c r="B1297" t="s">
        <v>103</v>
      </c>
      <c r="C1297" s="17">
        <v>0.20795650489445</v>
      </c>
      <c r="D1297" s="17">
        <v>0.15828496688530799</v>
      </c>
      <c r="E1297" s="17">
        <v>0.25931605243634998</v>
      </c>
      <c r="F1297" s="17">
        <v>0.17261054249504701</v>
      </c>
      <c r="G1297" s="17">
        <v>0.29769902922403002</v>
      </c>
      <c r="H1297" s="17">
        <v>0.206999617827093</v>
      </c>
      <c r="I1297" s="17">
        <v>0.102408205454042</v>
      </c>
      <c r="J1297" s="17">
        <v>0.235782445424884</v>
      </c>
      <c r="K1297" s="17">
        <v>0.34829725627992197</v>
      </c>
      <c r="L1297" s="17">
        <v>0.20758492923056099</v>
      </c>
      <c r="M1297" s="17"/>
      <c r="N1297" s="17">
        <v>0.21104716785835101</v>
      </c>
      <c r="O1297" s="17">
        <v>0.17978237757431501</v>
      </c>
      <c r="P1297" s="17">
        <v>0.110238488603836</v>
      </c>
      <c r="Q1297" s="17">
        <v>9.1239252454349107E-2</v>
      </c>
      <c r="R1297" s="17"/>
      <c r="S1297" s="17">
        <v>0.176943888583281</v>
      </c>
      <c r="T1297" s="17">
        <v>0.162086017650031</v>
      </c>
      <c r="U1297" s="17">
        <v>0.190070387622607</v>
      </c>
      <c r="V1297" s="17">
        <v>0.20920383249430299</v>
      </c>
      <c r="W1297" s="17">
        <v>0.17629822167429399</v>
      </c>
      <c r="X1297" s="17">
        <v>0.16473883065570899</v>
      </c>
      <c r="Y1297" s="17">
        <v>0.247294701677816</v>
      </c>
      <c r="Z1297" s="17"/>
      <c r="AA1297" s="17">
        <v>7.9137557531076305E-2</v>
      </c>
      <c r="AB1297" s="17">
        <v>0.27458127890707801</v>
      </c>
      <c r="AC1297" s="17"/>
      <c r="AD1297" s="17">
        <v>6.0893095360745102E-2</v>
      </c>
      <c r="AE1297" s="17">
        <v>6.1727341823014002E-2</v>
      </c>
      <c r="AF1297" s="17">
        <v>9.1795407177749505E-2</v>
      </c>
      <c r="AG1297" s="17"/>
      <c r="AH1297" s="17">
        <v>3.1454506520933102E-2</v>
      </c>
      <c r="AI1297" s="17">
        <v>0.21448774898249801</v>
      </c>
      <c r="AJ1297" s="17"/>
      <c r="AK1297" s="17">
        <v>0.26362066845603499</v>
      </c>
      <c r="AL1297" s="17">
        <v>0.17066867274491701</v>
      </c>
      <c r="AM1297" s="17"/>
      <c r="AN1297" s="17">
        <v>0.208186869412683</v>
      </c>
      <c r="AO1297" s="17">
        <v>9.1239252454349107E-2</v>
      </c>
      <c r="AP1297" s="17"/>
      <c r="AQ1297" s="17">
        <v>0.134010777864463</v>
      </c>
      <c r="AR1297" s="17">
        <v>0.22712990059480201</v>
      </c>
      <c r="AS1297" s="17"/>
      <c r="AT1297" s="17">
        <v>0.32164320592851098</v>
      </c>
      <c r="AU1297" s="17">
        <v>0.170821683108103</v>
      </c>
      <c r="AV1297" s="17">
        <v>7.9674870262889899E-2</v>
      </c>
      <c r="AW1297" s="17">
        <v>3.5139064008535901E-3</v>
      </c>
      <c r="AX1297" s="17"/>
      <c r="AY1297" s="17">
        <v>0.11507592971281801</v>
      </c>
      <c r="AZ1297" s="17">
        <v>0.21905790896887301</v>
      </c>
      <c r="BA1297" s="17"/>
      <c r="BB1297" s="17">
        <v>0.205770029831777</v>
      </c>
      <c r="BC1297" s="17">
        <v>0.20843581130837899</v>
      </c>
      <c r="BD1297" s="17"/>
      <c r="BE1297" s="17">
        <v>0.13808219046402501</v>
      </c>
      <c r="BF1297" s="17">
        <v>0.21325906041499401</v>
      </c>
      <c r="BG1297" s="17"/>
      <c r="BH1297" s="17">
        <v>0.31911776799989799</v>
      </c>
      <c r="BI1297" s="17">
        <v>0.199338062110722</v>
      </c>
      <c r="BJ1297" s="17"/>
      <c r="BK1297" s="17">
        <v>0.148257794606653</v>
      </c>
      <c r="BL1297" s="17">
        <v>0.211777346439154</v>
      </c>
      <c r="BM1297" s="17"/>
      <c r="BN1297" s="17">
        <v>0.12531345380467401</v>
      </c>
      <c r="BO1297" s="17">
        <v>0.209706955200088</v>
      </c>
      <c r="BP1297" s="17"/>
      <c r="BQ1297" s="17">
        <v>6.7606525024920205E-2</v>
      </c>
      <c r="BR1297" s="17">
        <v>0.21154998616170201</v>
      </c>
      <c r="BS1297" s="17"/>
      <c r="BT1297" s="17">
        <v>0.14399289415382699</v>
      </c>
      <c r="BU1297" s="17">
        <v>0.21303253261319699</v>
      </c>
      <c r="BV1297" s="17"/>
      <c r="BW1297" s="17">
        <v>7.9299492010077494E-2</v>
      </c>
      <c r="BX1297" s="17">
        <v>0.274024908907682</v>
      </c>
      <c r="BY1297" s="17"/>
      <c r="BZ1297" s="17">
        <v>7.9299492010077494E-2</v>
      </c>
      <c r="CA1297" s="17">
        <v>0.274024908907682</v>
      </c>
    </row>
    <row r="1298" spans="2:79" x14ac:dyDescent="0.25">
      <c r="B1298" t="s">
        <v>604</v>
      </c>
      <c r="C1298" s="17">
        <v>0.26654977163939603</v>
      </c>
      <c r="D1298" s="17">
        <v>0.27086611842945102</v>
      </c>
      <c r="E1298" s="17">
        <v>0.19077449508952499</v>
      </c>
      <c r="F1298" s="17">
        <v>0.25349230390998001</v>
      </c>
      <c r="G1298" s="17">
        <v>0.17414930049469299</v>
      </c>
      <c r="H1298" s="17">
        <v>0.214817600477472</v>
      </c>
      <c r="I1298" s="17">
        <v>0.42283404939921398</v>
      </c>
      <c r="J1298" s="17">
        <v>0.356513914326618</v>
      </c>
      <c r="K1298" s="17">
        <v>0.25727649155622001</v>
      </c>
      <c r="L1298" s="17">
        <v>0.35924330189880299</v>
      </c>
      <c r="M1298" s="17"/>
      <c r="N1298" s="17">
        <v>0.25966487773375102</v>
      </c>
      <c r="O1298" s="17">
        <v>0.32546292221540901</v>
      </c>
      <c r="P1298" s="17">
        <v>0.50084642801220403</v>
      </c>
      <c r="Q1298" s="17">
        <v>0.56190957401411101</v>
      </c>
      <c r="R1298" s="17"/>
      <c r="S1298" s="17">
        <v>0.24395836336898599</v>
      </c>
      <c r="T1298" s="17">
        <v>0.310423980719919</v>
      </c>
      <c r="U1298" s="17">
        <v>0.24431608106889699</v>
      </c>
      <c r="V1298" s="17">
        <v>0.263248955778703</v>
      </c>
      <c r="W1298" s="17">
        <v>0.286481202848961</v>
      </c>
      <c r="X1298" s="17">
        <v>0.35162301161934201</v>
      </c>
      <c r="Y1298" s="17">
        <v>0.28956156586831799</v>
      </c>
      <c r="Z1298" s="17"/>
      <c r="AA1298" s="17">
        <v>0.49104235630038001</v>
      </c>
      <c r="AB1298" s="17">
        <v>0.15044287877402801</v>
      </c>
      <c r="AC1298" s="17"/>
      <c r="AD1298" s="17">
        <v>0.49695767685573</v>
      </c>
      <c r="AE1298" s="17">
        <v>0.57619416827472303</v>
      </c>
      <c r="AF1298" s="17">
        <v>0.48426796476844802</v>
      </c>
      <c r="AG1298" s="17"/>
      <c r="AH1298" s="17">
        <v>0.630539711779045</v>
      </c>
      <c r="AI1298" s="17">
        <v>0.25308076184600498</v>
      </c>
      <c r="AJ1298" s="17"/>
      <c r="AK1298" s="17">
        <v>0.23493055356299999</v>
      </c>
      <c r="AL1298" s="17">
        <v>0.287730582072805</v>
      </c>
      <c r="AM1298" s="17"/>
      <c r="AN1298" s="17">
        <v>0.265966820814589</v>
      </c>
      <c r="AO1298" s="17">
        <v>0.56190957401411101</v>
      </c>
      <c r="AP1298" s="17"/>
      <c r="AQ1298" s="17">
        <v>0.39790919710706601</v>
      </c>
      <c r="AR1298" s="17">
        <v>0.23248957175196899</v>
      </c>
      <c r="AS1298" s="17"/>
      <c r="AT1298" s="17">
        <v>0.118608264800486</v>
      </c>
      <c r="AU1298" s="17">
        <v>0.28053337401301998</v>
      </c>
      <c r="AV1298" s="17">
        <v>0.48089569437593499</v>
      </c>
      <c r="AW1298" s="17">
        <v>0.72970147460285695</v>
      </c>
      <c r="AX1298" s="17"/>
      <c r="AY1298" s="17">
        <v>0.42630055738508499</v>
      </c>
      <c r="AZ1298" s="17">
        <v>0.247455811246694</v>
      </c>
      <c r="BA1298" s="17"/>
      <c r="BB1298" s="17">
        <v>0.27802570515269198</v>
      </c>
      <c r="BC1298" s="17">
        <v>0.26403882355964797</v>
      </c>
      <c r="BD1298" s="17"/>
      <c r="BE1298" s="17">
        <v>0.31773333906742501</v>
      </c>
      <c r="BF1298" s="17">
        <v>0.26266560175180698</v>
      </c>
      <c r="BG1298" s="17"/>
      <c r="BH1298" s="17">
        <v>0.24613988209976301</v>
      </c>
      <c r="BI1298" s="17">
        <v>0.26813217058220701</v>
      </c>
      <c r="BJ1298" s="17"/>
      <c r="BK1298" s="17">
        <v>0.344001565799887</v>
      </c>
      <c r="BL1298" s="17">
        <v>0.26159269582630801</v>
      </c>
      <c r="BM1298" s="17"/>
      <c r="BN1298" s="17">
        <v>0.43327643655799303</v>
      </c>
      <c r="BO1298" s="17">
        <v>0.2630183586807</v>
      </c>
      <c r="BP1298" s="17"/>
      <c r="BQ1298" s="17">
        <v>0.50971673293624198</v>
      </c>
      <c r="BR1298" s="17">
        <v>0.26032379340237</v>
      </c>
      <c r="BS1298" s="17"/>
      <c r="BT1298" s="17">
        <v>0.36547998935301101</v>
      </c>
      <c r="BU1298" s="17">
        <v>0.25869886201247799</v>
      </c>
      <c r="BV1298" s="17"/>
      <c r="BW1298" s="17">
        <v>0.49037124698866602</v>
      </c>
      <c r="BX1298" s="17">
        <v>0.151612176488613</v>
      </c>
      <c r="BY1298" s="17"/>
      <c r="BZ1298" s="17">
        <v>0.49037124698866602</v>
      </c>
      <c r="CA1298" s="17">
        <v>0.151612176488613</v>
      </c>
    </row>
    <row r="1299" spans="2:79" x14ac:dyDescent="0.25">
      <c r="B1299" t="s">
        <v>605</v>
      </c>
      <c r="C1299" s="17">
        <v>0.23159791737705299</v>
      </c>
      <c r="D1299" s="17">
        <v>0.28631488462586102</v>
      </c>
      <c r="E1299" s="17">
        <v>0.26015232981610498</v>
      </c>
      <c r="F1299" s="17">
        <v>0.189936680241162</v>
      </c>
      <c r="G1299" s="17">
        <v>0.24336538238577701</v>
      </c>
      <c r="H1299" s="17">
        <v>0.27779864026925399</v>
      </c>
      <c r="I1299" s="17">
        <v>0.18310566908456699</v>
      </c>
      <c r="J1299" s="17">
        <v>0.184584920829716</v>
      </c>
      <c r="K1299" s="17">
        <v>0.13992345108589199</v>
      </c>
      <c r="L1299" s="17">
        <v>0.22745718969946899</v>
      </c>
      <c r="M1299" s="17"/>
      <c r="N1299" s="17">
        <v>0.23605728277582999</v>
      </c>
      <c r="O1299" s="17">
        <v>0.185638769957196</v>
      </c>
      <c r="P1299" s="17">
        <v>0.11886591492162001</v>
      </c>
      <c r="Q1299" s="17">
        <v>8.5614741479505999E-2</v>
      </c>
      <c r="R1299" s="17"/>
      <c r="S1299" s="17">
        <v>0.26576420148339303</v>
      </c>
      <c r="T1299" s="17">
        <v>0.26098307668635901</v>
      </c>
      <c r="U1299" s="17">
        <v>0.23676955541252201</v>
      </c>
      <c r="V1299" s="17">
        <v>0.21694976603244101</v>
      </c>
      <c r="W1299" s="17">
        <v>0.24722139844375701</v>
      </c>
      <c r="X1299" s="17">
        <v>0.20735878212280201</v>
      </c>
      <c r="Y1299" s="17">
        <v>0.17551571102267299</v>
      </c>
      <c r="Z1299" s="17"/>
      <c r="AA1299" s="17">
        <v>0.15325554126455401</v>
      </c>
      <c r="AB1299" s="17">
        <v>0.27211635981847598</v>
      </c>
      <c r="AC1299" s="17"/>
      <c r="AD1299" s="17">
        <v>0.16380447405442</v>
      </c>
      <c r="AE1299" s="17">
        <v>0.15092233403161401</v>
      </c>
      <c r="AF1299" s="17">
        <v>0.14588969563979601</v>
      </c>
      <c r="AG1299" s="17"/>
      <c r="AH1299" s="17">
        <v>0.101773154129966</v>
      </c>
      <c r="AI1299" s="17">
        <v>0.236401926539858</v>
      </c>
      <c r="AJ1299" s="17"/>
      <c r="AK1299" s="17">
        <v>0.199429712332403</v>
      </c>
      <c r="AL1299" s="17">
        <v>0.25314647848908001</v>
      </c>
      <c r="AM1299" s="17"/>
      <c r="AN1299" s="17">
        <v>0.231886043967446</v>
      </c>
      <c r="AO1299" s="17">
        <v>8.5614741479505999E-2</v>
      </c>
      <c r="AP1299" s="17"/>
      <c r="AQ1299" s="17">
        <v>0.190895040233064</v>
      </c>
      <c r="AR1299" s="17">
        <v>0.24215177087163001</v>
      </c>
      <c r="AS1299" s="17"/>
      <c r="AT1299" s="17">
        <v>0.286440361043791</v>
      </c>
      <c r="AU1299" s="17">
        <v>0.220346361236229</v>
      </c>
      <c r="AV1299" s="17">
        <v>0.166022955969375</v>
      </c>
      <c r="AW1299" s="17">
        <v>4.5272497627378297E-2</v>
      </c>
      <c r="AX1299" s="17"/>
      <c r="AY1299" s="17">
        <v>0.184501646276372</v>
      </c>
      <c r="AZ1299" s="17">
        <v>0.23722702480737201</v>
      </c>
      <c r="BA1299" s="17"/>
      <c r="BB1299" s="17">
        <v>0.20312307126871099</v>
      </c>
      <c r="BC1299" s="17">
        <v>0.23780722196294601</v>
      </c>
      <c r="BD1299" s="17"/>
      <c r="BE1299" s="17">
        <v>0.27576684106924398</v>
      </c>
      <c r="BF1299" s="17">
        <v>0.22824606810211401</v>
      </c>
      <c r="BG1299" s="17"/>
      <c r="BH1299" s="17">
        <v>0.16196824260052001</v>
      </c>
      <c r="BI1299" s="17">
        <v>0.23699637499930901</v>
      </c>
      <c r="BJ1299" s="17"/>
      <c r="BK1299" s="17">
        <v>0.21431081229166499</v>
      </c>
      <c r="BL1299" s="17">
        <v>0.23270432803449401</v>
      </c>
      <c r="BM1299" s="17"/>
      <c r="BN1299" s="17">
        <v>0.19017617583891999</v>
      </c>
      <c r="BO1299" s="17">
        <v>0.23247526519007999</v>
      </c>
      <c r="BP1299" s="17"/>
      <c r="BQ1299" s="17">
        <v>0.11504840382697699</v>
      </c>
      <c r="BR1299" s="17">
        <v>0.234582018222944</v>
      </c>
      <c r="BS1299" s="17"/>
      <c r="BT1299" s="17">
        <v>0.16859848290026</v>
      </c>
      <c r="BU1299" s="17">
        <v>0.23659742994313299</v>
      </c>
      <c r="BV1299" s="17"/>
      <c r="BW1299" s="17">
        <v>0.15361336933479999</v>
      </c>
      <c r="BX1299" s="17">
        <v>0.27164481813539199</v>
      </c>
      <c r="BY1299" s="17"/>
      <c r="BZ1299" s="17">
        <v>0.15361336933479999</v>
      </c>
      <c r="CA1299" s="17">
        <v>0.27164481813539199</v>
      </c>
    </row>
    <row r="1300" spans="2:79" x14ac:dyDescent="0.25">
      <c r="B1300" t="s">
        <v>166</v>
      </c>
      <c r="C1300" s="17">
        <v>3.4951854262343297E-2</v>
      </c>
      <c r="D1300" s="17">
        <v>-1.54487661964099E-2</v>
      </c>
      <c r="E1300" s="17">
        <v>-6.9377834726579699E-2</v>
      </c>
      <c r="F1300" s="17">
        <v>6.3555623668818007E-2</v>
      </c>
      <c r="G1300" s="17">
        <v>-6.9216081891083997E-2</v>
      </c>
      <c r="H1300" s="17">
        <v>-6.2981039791782101E-2</v>
      </c>
      <c r="I1300" s="17">
        <v>0.23972838031464699</v>
      </c>
      <c r="J1300" s="17">
        <v>0.17192899349690199</v>
      </c>
      <c r="K1300" s="17">
        <v>0.117353040470328</v>
      </c>
      <c r="L1300" s="17">
        <v>0.131786112199334</v>
      </c>
      <c r="M1300" s="17"/>
      <c r="N1300" s="17">
        <v>2.3607594957920801E-2</v>
      </c>
      <c r="O1300" s="17">
        <v>0.13982415225821301</v>
      </c>
      <c r="P1300" s="17">
        <v>0.38198051309058401</v>
      </c>
      <c r="Q1300" s="17">
        <v>0.47629483253460497</v>
      </c>
      <c r="R1300" s="17"/>
      <c r="S1300" s="17">
        <v>-2.1805838114406201E-2</v>
      </c>
      <c r="T1300" s="17">
        <v>4.9440904033560301E-2</v>
      </c>
      <c r="U1300" s="17">
        <v>7.5465256563746804E-3</v>
      </c>
      <c r="V1300" s="17">
        <v>4.6299189746262001E-2</v>
      </c>
      <c r="W1300" s="17">
        <v>3.9259804405204199E-2</v>
      </c>
      <c r="X1300" s="17">
        <v>0.14426422949654</v>
      </c>
      <c r="Y1300" s="17">
        <v>0.114045854845646</v>
      </c>
      <c r="Z1300" s="17"/>
      <c r="AA1300" s="17">
        <v>0.33778681503582603</v>
      </c>
      <c r="AB1300" s="17">
        <v>-0.121673481044448</v>
      </c>
      <c r="AC1300" s="17"/>
      <c r="AD1300" s="17">
        <v>0.33315320280131</v>
      </c>
      <c r="AE1300" s="17">
        <v>0.42527183424310799</v>
      </c>
      <c r="AF1300" s="17">
        <v>0.33837826912865199</v>
      </c>
      <c r="AG1300" s="17"/>
      <c r="AH1300" s="17">
        <v>0.52876655764907998</v>
      </c>
      <c r="AI1300" s="17">
        <v>1.6678835306146899E-2</v>
      </c>
      <c r="AJ1300" s="17"/>
      <c r="AK1300" s="17">
        <v>3.5500841230597199E-2</v>
      </c>
      <c r="AL1300" s="17">
        <v>3.4584103583724303E-2</v>
      </c>
      <c r="AM1300" s="17"/>
      <c r="AN1300" s="17">
        <v>3.4080776847142599E-2</v>
      </c>
      <c r="AO1300" s="17">
        <v>0.47629483253460497</v>
      </c>
      <c r="AP1300" s="17"/>
      <c r="AQ1300" s="17">
        <v>0.20701415687400099</v>
      </c>
      <c r="AR1300" s="17">
        <v>-9.6621991196613206E-3</v>
      </c>
      <c r="AS1300" s="17"/>
      <c r="AT1300" s="17">
        <v>-0.167832096243305</v>
      </c>
      <c r="AU1300" s="17">
        <v>6.0187012776791803E-2</v>
      </c>
      <c r="AV1300" s="17">
        <v>0.31487273840655999</v>
      </c>
      <c r="AW1300" s="17">
        <v>0.684428976975479</v>
      </c>
      <c r="AX1300" s="17"/>
      <c r="AY1300" s="17">
        <v>0.24179891110871299</v>
      </c>
      <c r="AZ1300" s="17">
        <v>1.02287864393222E-2</v>
      </c>
      <c r="BA1300" s="17"/>
      <c r="BB1300" s="17">
        <v>7.4902633883981704E-2</v>
      </c>
      <c r="BC1300" s="17">
        <v>2.62316015967024E-2</v>
      </c>
      <c r="BD1300" s="17"/>
      <c r="BE1300" s="17">
        <v>4.1966497998181099E-2</v>
      </c>
      <c r="BF1300" s="17">
        <v>3.44195336496931E-2</v>
      </c>
      <c r="BG1300" s="17"/>
      <c r="BH1300" s="17">
        <v>8.4171639499242307E-2</v>
      </c>
      <c r="BI1300" s="17">
        <v>3.11357955828983E-2</v>
      </c>
      <c r="BJ1300" s="17"/>
      <c r="BK1300" s="17">
        <v>0.12969075350822201</v>
      </c>
      <c r="BL1300" s="17">
        <v>2.88883677918138E-2</v>
      </c>
      <c r="BM1300" s="17"/>
      <c r="BN1300" s="17">
        <v>0.24310026071907201</v>
      </c>
      <c r="BO1300" s="17">
        <v>3.05430934906201E-2</v>
      </c>
      <c r="BP1300" s="17"/>
      <c r="BQ1300" s="17">
        <v>0.39466832910926403</v>
      </c>
      <c r="BR1300" s="17">
        <v>2.57417751794254E-2</v>
      </c>
      <c r="BS1300" s="17"/>
      <c r="BT1300" s="17">
        <v>0.19688150645275099</v>
      </c>
      <c r="BU1300" s="17">
        <v>2.2101432069345599E-2</v>
      </c>
      <c r="BV1300" s="17"/>
      <c r="BW1300" s="17">
        <v>0.336757877653866</v>
      </c>
      <c r="BX1300" s="17">
        <v>-0.120032641646779</v>
      </c>
      <c r="BY1300" s="17"/>
      <c r="BZ1300" s="17">
        <v>0.336757877653866</v>
      </c>
      <c r="CA1300" s="17">
        <v>-0.120032641646779</v>
      </c>
    </row>
    <row r="1301" spans="2:79" x14ac:dyDescent="0.25">
      <c r="C1301" s="17"/>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c r="AD1301" s="17"/>
      <c r="AE1301" s="17"/>
      <c r="AF1301" s="17"/>
      <c r="AG1301" s="17"/>
      <c r="AH1301" s="17"/>
      <c r="AI1301" s="17"/>
      <c r="AJ1301" s="17"/>
      <c r="AK1301" s="17"/>
      <c r="AL1301" s="17"/>
      <c r="AM1301" s="17"/>
      <c r="AN1301" s="17"/>
      <c r="AO1301" s="17"/>
      <c r="AP1301" s="17"/>
      <c r="AQ1301" s="17"/>
      <c r="AR1301" s="17"/>
      <c r="AS1301" s="17"/>
      <c r="AT1301" s="17"/>
      <c r="AU1301" s="17"/>
      <c r="AV1301" s="17"/>
      <c r="AW1301" s="17"/>
      <c r="AX1301" s="17"/>
      <c r="AY1301" s="17"/>
      <c r="AZ1301" s="17"/>
      <c r="BA1301" s="17"/>
      <c r="BB1301" s="17"/>
      <c r="BC1301" s="17"/>
      <c r="BD1301" s="17"/>
      <c r="BE1301" s="17"/>
      <c r="BF1301" s="17"/>
      <c r="BG1301" s="17"/>
      <c r="BH1301" s="17"/>
      <c r="BI1301" s="17"/>
      <c r="BJ1301" s="17"/>
      <c r="BK1301" s="17"/>
      <c r="BL1301" s="17"/>
      <c r="BM1301" s="17"/>
      <c r="BN1301" s="17"/>
      <c r="BO1301" s="17"/>
      <c r="BP1301" s="17"/>
      <c r="BQ1301" s="17"/>
      <c r="BR1301" s="17"/>
      <c r="BS1301" s="17"/>
      <c r="BT1301" s="17"/>
      <c r="BU1301" s="17"/>
      <c r="BV1301" s="17"/>
      <c r="BW1301" s="17"/>
      <c r="BX1301" s="17"/>
      <c r="BY1301" s="17"/>
      <c r="BZ1301" s="17"/>
      <c r="CA1301" s="17"/>
    </row>
    <row r="1302" spans="2:79" x14ac:dyDescent="0.25">
      <c r="B1302" s="6" t="s">
        <v>609</v>
      </c>
      <c r="C1302" s="17"/>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c r="AD1302" s="17"/>
      <c r="AE1302" s="17"/>
      <c r="AF1302" s="17"/>
      <c r="AG1302" s="17"/>
      <c r="AH1302" s="17"/>
      <c r="AI1302" s="17"/>
      <c r="AJ1302" s="17"/>
      <c r="AK1302" s="17"/>
      <c r="AL1302" s="17"/>
      <c r="AM1302" s="17"/>
      <c r="AN1302" s="17"/>
      <c r="AO1302" s="17"/>
      <c r="AP1302" s="17"/>
      <c r="AQ1302" s="17"/>
      <c r="AR1302" s="17"/>
      <c r="AS1302" s="17"/>
      <c r="AT1302" s="17"/>
      <c r="AU1302" s="17"/>
      <c r="AV1302" s="17"/>
      <c r="AW1302" s="17"/>
      <c r="AX1302" s="17"/>
      <c r="AY1302" s="17"/>
      <c r="AZ1302" s="17"/>
      <c r="BA1302" s="17"/>
      <c r="BB1302" s="17"/>
      <c r="BC1302" s="17"/>
      <c r="BD1302" s="17"/>
      <c r="BE1302" s="17"/>
      <c r="BF1302" s="17"/>
      <c r="BG1302" s="17"/>
      <c r="BH1302" s="17"/>
      <c r="BI1302" s="17"/>
      <c r="BJ1302" s="17"/>
      <c r="BK1302" s="17"/>
      <c r="BL1302" s="17"/>
      <c r="BM1302" s="17"/>
      <c r="BN1302" s="17"/>
      <c r="BO1302" s="17"/>
      <c r="BP1302" s="17"/>
      <c r="BQ1302" s="17"/>
      <c r="BR1302" s="17"/>
      <c r="BS1302" s="17"/>
      <c r="BT1302" s="17"/>
      <c r="BU1302" s="17"/>
      <c r="BV1302" s="17"/>
      <c r="BW1302" s="17"/>
      <c r="BX1302" s="17"/>
      <c r="BY1302" s="17"/>
      <c r="BZ1302" s="17"/>
      <c r="CA1302" s="17"/>
    </row>
    <row r="1303" spans="2:79" x14ac:dyDescent="0.25">
      <c r="B1303" s="24" t="s">
        <v>77</v>
      </c>
      <c r="C1303" s="17"/>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c r="AD1303" s="17"/>
      <c r="AE1303" s="17"/>
      <c r="AF1303" s="17"/>
      <c r="AG1303" s="17"/>
      <c r="AH1303" s="17"/>
      <c r="AI1303" s="17"/>
      <c r="AJ1303" s="17"/>
      <c r="AK1303" s="17"/>
      <c r="AL1303" s="17"/>
      <c r="AM1303" s="17"/>
      <c r="AN1303" s="17"/>
      <c r="AO1303" s="17"/>
      <c r="AP1303" s="17"/>
      <c r="AQ1303" s="17"/>
      <c r="AR1303" s="17"/>
      <c r="AS1303" s="17"/>
      <c r="AT1303" s="17"/>
      <c r="AU1303" s="17"/>
      <c r="AV1303" s="17"/>
      <c r="AW1303" s="17"/>
      <c r="AX1303" s="17"/>
      <c r="AY1303" s="17"/>
      <c r="AZ1303" s="17"/>
      <c r="BA1303" s="17"/>
      <c r="BB1303" s="17"/>
      <c r="BC1303" s="17"/>
      <c r="BD1303" s="17"/>
      <c r="BE1303" s="17"/>
      <c r="BF1303" s="17"/>
      <c r="BG1303" s="17"/>
      <c r="BH1303" s="17"/>
      <c r="BI1303" s="17"/>
      <c r="BJ1303" s="17"/>
      <c r="BK1303" s="17"/>
      <c r="BL1303" s="17"/>
      <c r="BM1303" s="17"/>
      <c r="BN1303" s="17"/>
      <c r="BO1303" s="17"/>
      <c r="BP1303" s="17"/>
      <c r="BQ1303" s="17"/>
      <c r="BR1303" s="17"/>
      <c r="BS1303" s="17"/>
      <c r="BT1303" s="17"/>
      <c r="BU1303" s="17"/>
      <c r="BV1303" s="17"/>
      <c r="BW1303" s="17"/>
      <c r="BX1303" s="17"/>
      <c r="BY1303" s="17"/>
      <c r="BZ1303" s="17"/>
      <c r="CA1303" s="17"/>
    </row>
    <row r="1304" spans="2:79" x14ac:dyDescent="0.25">
      <c r="B1304" t="s">
        <v>599</v>
      </c>
      <c r="C1304" s="17">
        <v>7.9316721114875893E-2</v>
      </c>
      <c r="D1304" s="17">
        <v>9.8233459748731294E-2</v>
      </c>
      <c r="E1304" s="17">
        <v>6.3312944356504502E-2</v>
      </c>
      <c r="F1304" s="17">
        <v>6.5437238393409702E-2</v>
      </c>
      <c r="G1304" s="17">
        <v>3.0681871688166398E-2</v>
      </c>
      <c r="H1304" s="17">
        <v>4.2765028089206202E-2</v>
      </c>
      <c r="I1304" s="17">
        <v>0.15188902272889299</v>
      </c>
      <c r="J1304" s="17">
        <v>8.4136912386290605E-2</v>
      </c>
      <c r="K1304" s="17">
        <v>9.4037802362364101E-2</v>
      </c>
      <c r="L1304" s="17">
        <v>0.133508557954504</v>
      </c>
      <c r="M1304" s="17"/>
      <c r="N1304" s="17">
        <v>7.4853328554847498E-2</v>
      </c>
      <c r="O1304" s="17">
        <v>0.111239433925437</v>
      </c>
      <c r="P1304" s="17">
        <v>0.265627293716931</v>
      </c>
      <c r="Q1304" s="17">
        <v>0.292168229627016</v>
      </c>
      <c r="R1304" s="17"/>
      <c r="S1304" s="17">
        <v>7.1020085498853497E-2</v>
      </c>
      <c r="T1304" s="17">
        <v>6.7626902851100804E-2</v>
      </c>
      <c r="U1304" s="17">
        <v>0.115053950715301</v>
      </c>
      <c r="V1304" s="17">
        <v>5.6267445292781597E-2</v>
      </c>
      <c r="W1304" s="17">
        <v>0.11074361455180901</v>
      </c>
      <c r="X1304" s="17">
        <v>0.129647548266697</v>
      </c>
      <c r="Y1304" s="17">
        <v>0.13054543625429799</v>
      </c>
      <c r="Z1304" s="17"/>
      <c r="AA1304" s="17">
        <v>0.175899516753841</v>
      </c>
      <c r="AB1304" s="17">
        <v>2.9364388289157901E-2</v>
      </c>
      <c r="AC1304" s="17"/>
      <c r="AD1304" s="17">
        <v>0.226594488381474</v>
      </c>
      <c r="AE1304" s="17">
        <v>0.25891274998960701</v>
      </c>
      <c r="AF1304" s="17">
        <v>0.13813262509713001</v>
      </c>
      <c r="AG1304" s="17"/>
      <c r="AH1304" s="17">
        <v>0.33297661211260998</v>
      </c>
      <c r="AI1304" s="17">
        <v>6.9930342044266805E-2</v>
      </c>
      <c r="AJ1304" s="17"/>
      <c r="AK1304" s="17">
        <v>6.5194534870113896E-2</v>
      </c>
      <c r="AL1304" s="17">
        <v>8.8776770033001495E-2</v>
      </c>
      <c r="AM1304" s="17"/>
      <c r="AN1304" s="17">
        <v>7.8896616681398399E-2</v>
      </c>
      <c r="AO1304" s="17">
        <v>0.292168229627016</v>
      </c>
      <c r="AP1304" s="17"/>
      <c r="AQ1304" s="17">
        <v>0.18393663960600601</v>
      </c>
      <c r="AR1304" s="17">
        <v>5.2189810934446801E-2</v>
      </c>
      <c r="AS1304" s="17"/>
      <c r="AT1304" s="17">
        <v>1.5186294979654701E-2</v>
      </c>
      <c r="AU1304" s="17">
        <v>6.5610363714313294E-2</v>
      </c>
      <c r="AV1304" s="17">
        <v>0.19847197584073101</v>
      </c>
      <c r="AW1304" s="17">
        <v>0.40944677345430402</v>
      </c>
      <c r="AX1304" s="17"/>
      <c r="AY1304" s="17">
        <v>0.170967909782893</v>
      </c>
      <c r="AZ1304" s="17">
        <v>6.8362257522083095E-2</v>
      </c>
      <c r="BA1304" s="17"/>
      <c r="BB1304" s="17">
        <v>8.6338132250097399E-2</v>
      </c>
      <c r="BC1304" s="17">
        <v>7.7774180390862702E-2</v>
      </c>
      <c r="BD1304" s="17"/>
      <c r="BE1304" s="17">
        <v>0.148238800562804</v>
      </c>
      <c r="BF1304" s="17">
        <v>7.4086427897074605E-2</v>
      </c>
      <c r="BG1304" s="17"/>
      <c r="BH1304" s="17">
        <v>8.6953980150336493E-2</v>
      </c>
      <c r="BI1304" s="17">
        <v>7.8724596860591398E-2</v>
      </c>
      <c r="BJ1304" s="17"/>
      <c r="BK1304" s="17">
        <v>6.90060125075415E-2</v>
      </c>
      <c r="BL1304" s="17">
        <v>7.9976627896987507E-2</v>
      </c>
      <c r="BM1304" s="17"/>
      <c r="BN1304" s="17">
        <v>0.15705599621746</v>
      </c>
      <c r="BO1304" s="17">
        <v>7.7670136966917394E-2</v>
      </c>
      <c r="BP1304" s="17"/>
      <c r="BQ1304" s="17">
        <v>0.22280387196505999</v>
      </c>
      <c r="BR1304" s="17">
        <v>7.5642916607381094E-2</v>
      </c>
      <c r="BS1304" s="17"/>
      <c r="BT1304" s="17">
        <v>0.112983339720948</v>
      </c>
      <c r="BU1304" s="17">
        <v>7.6645003754611696E-2</v>
      </c>
      <c r="BV1304" s="17"/>
      <c r="BW1304" s="17">
        <v>0.17511212531109499</v>
      </c>
      <c r="BX1304" s="17">
        <v>3.0123526549301099E-2</v>
      </c>
      <c r="BY1304" s="17"/>
      <c r="BZ1304" s="17">
        <v>0.17511212531109499</v>
      </c>
      <c r="CA1304" s="17">
        <v>3.0123526549301099E-2</v>
      </c>
    </row>
    <row r="1305" spans="2:79" x14ac:dyDescent="0.25">
      <c r="B1305" t="s">
        <v>600</v>
      </c>
      <c r="C1305" s="17">
        <v>0.17248459031781599</v>
      </c>
      <c r="D1305" s="17">
        <v>0.146011605153026</v>
      </c>
      <c r="E1305" s="17">
        <v>0.12174547562889999</v>
      </c>
      <c r="F1305" s="17">
        <v>0.197002462953387</v>
      </c>
      <c r="G1305" s="17">
        <v>0.12892449644305201</v>
      </c>
      <c r="H1305" s="17">
        <v>0.17342166990515601</v>
      </c>
      <c r="I1305" s="17">
        <v>0.26970734791954498</v>
      </c>
      <c r="J1305" s="17">
        <v>0.16882209273978099</v>
      </c>
      <c r="K1305" s="17">
        <v>0.103177891684867</v>
      </c>
      <c r="L1305" s="17">
        <v>0.23191873604604599</v>
      </c>
      <c r="M1305" s="17"/>
      <c r="N1305" s="17">
        <v>0.15974185298082499</v>
      </c>
      <c r="O1305" s="17">
        <v>0.33503010180903497</v>
      </c>
      <c r="P1305" s="17">
        <v>0.34350532276858498</v>
      </c>
      <c r="Q1305" s="17">
        <v>0.383438271576727</v>
      </c>
      <c r="R1305" s="17"/>
      <c r="S1305" s="17">
        <v>0.160283052493604</v>
      </c>
      <c r="T1305" s="17">
        <v>0.24250588365450301</v>
      </c>
      <c r="U1305" s="17">
        <v>0.20823560100521599</v>
      </c>
      <c r="V1305" s="17">
        <v>0.15627205661462601</v>
      </c>
      <c r="W1305" s="17">
        <v>0.20000264080868499</v>
      </c>
      <c r="X1305" s="17">
        <v>0.19918419899488701</v>
      </c>
      <c r="Y1305" s="17">
        <v>0.176883026946105</v>
      </c>
      <c r="Z1305" s="17"/>
      <c r="AA1305" s="17">
        <v>0.335655749012019</v>
      </c>
      <c r="AB1305" s="17">
        <v>8.8092955423345998E-2</v>
      </c>
      <c r="AC1305" s="17"/>
      <c r="AD1305" s="17">
        <v>0.31860564194471702</v>
      </c>
      <c r="AE1305" s="17">
        <v>0.365921831372502</v>
      </c>
      <c r="AF1305" s="17">
        <v>0.34391415243177598</v>
      </c>
      <c r="AG1305" s="17"/>
      <c r="AH1305" s="17">
        <v>0.28196100693827197</v>
      </c>
      <c r="AI1305" s="17">
        <v>0.168433547239426</v>
      </c>
      <c r="AJ1305" s="17"/>
      <c r="AK1305" s="17">
        <v>0.16605560082583101</v>
      </c>
      <c r="AL1305" s="17">
        <v>0.17679118662197299</v>
      </c>
      <c r="AM1305" s="17"/>
      <c r="AN1305" s="17">
        <v>0.172068231620738</v>
      </c>
      <c r="AO1305" s="17">
        <v>0.383438271576727</v>
      </c>
      <c r="AP1305" s="17"/>
      <c r="AQ1305" s="17">
        <v>0.22926440096464201</v>
      </c>
      <c r="AR1305" s="17">
        <v>0.15776214696579999</v>
      </c>
      <c r="AS1305" s="17"/>
      <c r="AT1305" s="17">
        <v>6.7234240350931798E-2</v>
      </c>
      <c r="AU1305" s="17">
        <v>0.176954810082394</v>
      </c>
      <c r="AV1305" s="17">
        <v>0.35036824477931999</v>
      </c>
      <c r="AW1305" s="17">
        <v>0.37203336467628001</v>
      </c>
      <c r="AX1305" s="17"/>
      <c r="AY1305" s="17">
        <v>0.25272189781702598</v>
      </c>
      <c r="AZ1305" s="17">
        <v>0.16289435284727399</v>
      </c>
      <c r="BA1305" s="17"/>
      <c r="BB1305" s="17">
        <v>0.23950389850458301</v>
      </c>
      <c r="BC1305" s="17">
        <v>0.157879671995414</v>
      </c>
      <c r="BD1305" s="17"/>
      <c r="BE1305" s="17">
        <v>0.12581889906694599</v>
      </c>
      <c r="BF1305" s="17">
        <v>0.17602591191473399</v>
      </c>
      <c r="BG1305" s="17"/>
      <c r="BH1305" s="17">
        <v>0.18270249096628699</v>
      </c>
      <c r="BI1305" s="17">
        <v>0.171692386364312</v>
      </c>
      <c r="BJ1305" s="17"/>
      <c r="BK1305" s="17">
        <v>0.30272510806556102</v>
      </c>
      <c r="BL1305" s="17">
        <v>0.16414892647155799</v>
      </c>
      <c r="BM1305" s="17"/>
      <c r="BN1305" s="17">
        <v>0.23757711525756101</v>
      </c>
      <c r="BO1305" s="17">
        <v>0.171105875124307</v>
      </c>
      <c r="BP1305" s="17"/>
      <c r="BQ1305" s="17">
        <v>0.28124546342213702</v>
      </c>
      <c r="BR1305" s="17">
        <v>0.16969990762335799</v>
      </c>
      <c r="BS1305" s="17"/>
      <c r="BT1305" s="17">
        <v>0.18509323318374499</v>
      </c>
      <c r="BU1305" s="17">
        <v>0.171483992947809</v>
      </c>
      <c r="BV1305" s="17"/>
      <c r="BW1305" s="17">
        <v>0.335322903042507</v>
      </c>
      <c r="BX1305" s="17">
        <v>8.8863284391829195E-2</v>
      </c>
      <c r="BY1305" s="17"/>
      <c r="BZ1305" s="17">
        <v>0.335322903042507</v>
      </c>
      <c r="CA1305" s="17">
        <v>8.8863284391829195E-2</v>
      </c>
    </row>
    <row r="1306" spans="2:79" x14ac:dyDescent="0.25">
      <c r="B1306" t="s">
        <v>601</v>
      </c>
      <c r="C1306" s="17">
        <v>0.28886946436584099</v>
      </c>
      <c r="D1306" s="17">
        <v>0.24444638008318401</v>
      </c>
      <c r="E1306" s="17">
        <v>0.2502245835229</v>
      </c>
      <c r="F1306" s="17">
        <v>0.37602360959551101</v>
      </c>
      <c r="G1306" s="17">
        <v>0.29372904561824198</v>
      </c>
      <c r="H1306" s="17">
        <v>0.26169021411125498</v>
      </c>
      <c r="I1306" s="17">
        <v>0.27822761612444702</v>
      </c>
      <c r="J1306" s="17">
        <v>0.333935573453016</v>
      </c>
      <c r="K1306" s="17">
        <v>0.37977384339231401</v>
      </c>
      <c r="L1306" s="17">
        <v>0.22353963624037701</v>
      </c>
      <c r="M1306" s="17"/>
      <c r="N1306" s="17">
        <v>0.29081088244627401</v>
      </c>
      <c r="O1306" s="17">
        <v>0.27279525500054802</v>
      </c>
      <c r="P1306" s="17">
        <v>0.22200342869399101</v>
      </c>
      <c r="Q1306" s="17">
        <v>0.19312205561484799</v>
      </c>
      <c r="R1306" s="17"/>
      <c r="S1306" s="17">
        <v>0.2809648537219</v>
      </c>
      <c r="T1306" s="17">
        <v>0.28675516149168201</v>
      </c>
      <c r="U1306" s="17">
        <v>0.26673005440707898</v>
      </c>
      <c r="V1306" s="17">
        <v>0.31674219307903301</v>
      </c>
      <c r="W1306" s="17">
        <v>0.24448957731498999</v>
      </c>
      <c r="X1306" s="17">
        <v>0.30678810222179498</v>
      </c>
      <c r="Y1306" s="17">
        <v>0.29655302238880299</v>
      </c>
      <c r="Z1306" s="17"/>
      <c r="AA1306" s="17">
        <v>0.30321582600840902</v>
      </c>
      <c r="AB1306" s="17">
        <v>0.28144956906392299</v>
      </c>
      <c r="AC1306" s="17"/>
      <c r="AD1306" s="17">
        <v>0.28811369938388698</v>
      </c>
      <c r="AE1306" s="17">
        <v>0.23054919864607901</v>
      </c>
      <c r="AF1306" s="17">
        <v>0.30730227501303498</v>
      </c>
      <c r="AG1306" s="17"/>
      <c r="AH1306" s="17">
        <v>0.24359390468802</v>
      </c>
      <c r="AI1306" s="17">
        <v>0.29054483197756098</v>
      </c>
      <c r="AJ1306" s="17"/>
      <c r="AK1306" s="17">
        <v>0.27673221339147203</v>
      </c>
      <c r="AL1306" s="17">
        <v>0.29699986188072097</v>
      </c>
      <c r="AM1306" s="17"/>
      <c r="AN1306" s="17">
        <v>0.28905844076159898</v>
      </c>
      <c r="AO1306" s="17">
        <v>0.19312205561484799</v>
      </c>
      <c r="AP1306" s="17"/>
      <c r="AQ1306" s="17">
        <v>0.28158239345402702</v>
      </c>
      <c r="AR1306" s="17">
        <v>0.29075892978460799</v>
      </c>
      <c r="AS1306" s="17"/>
      <c r="AT1306" s="17">
        <v>0.25026858944957198</v>
      </c>
      <c r="AU1306" s="17">
        <v>0.33427255553121499</v>
      </c>
      <c r="AV1306" s="17">
        <v>0.28588043024307902</v>
      </c>
      <c r="AW1306" s="17">
        <v>0.17448712725471499</v>
      </c>
      <c r="AX1306" s="17"/>
      <c r="AY1306" s="17">
        <v>0.28011263130713898</v>
      </c>
      <c r="AZ1306" s="17">
        <v>0.28991611100865899</v>
      </c>
      <c r="BA1306" s="17"/>
      <c r="BB1306" s="17">
        <v>0.26091433017182403</v>
      </c>
      <c r="BC1306" s="17">
        <v>0.29496625324805298</v>
      </c>
      <c r="BD1306" s="17"/>
      <c r="BE1306" s="17">
        <v>0.31662434919243798</v>
      </c>
      <c r="BF1306" s="17">
        <v>0.286763228062</v>
      </c>
      <c r="BG1306" s="17"/>
      <c r="BH1306" s="17">
        <v>0.25079446664891097</v>
      </c>
      <c r="BI1306" s="17">
        <v>0.29182145663497</v>
      </c>
      <c r="BJ1306" s="17"/>
      <c r="BK1306" s="17">
        <v>0.262683925768539</v>
      </c>
      <c r="BL1306" s="17">
        <v>0.29054539326381301</v>
      </c>
      <c r="BM1306" s="17"/>
      <c r="BN1306" s="17">
        <v>0.22835410504169101</v>
      </c>
      <c r="BO1306" s="17">
        <v>0.29015123128789799</v>
      </c>
      <c r="BP1306" s="17"/>
      <c r="BQ1306" s="17">
        <v>0.26457730669610902</v>
      </c>
      <c r="BR1306" s="17">
        <v>0.28949143391374099</v>
      </c>
      <c r="BS1306" s="17"/>
      <c r="BT1306" s="17">
        <v>0.30119000526541601</v>
      </c>
      <c r="BU1306" s="17">
        <v>0.28789173020743303</v>
      </c>
      <c r="BV1306" s="17"/>
      <c r="BW1306" s="17">
        <v>0.30380294194576102</v>
      </c>
      <c r="BX1306" s="17">
        <v>0.28120077217446099</v>
      </c>
      <c r="BY1306" s="17"/>
      <c r="BZ1306" s="17">
        <v>0.30380294194576102</v>
      </c>
      <c r="CA1306" s="17">
        <v>0.28120077217446099</v>
      </c>
    </row>
    <row r="1307" spans="2:79" x14ac:dyDescent="0.25">
      <c r="B1307" t="s">
        <v>602</v>
      </c>
      <c r="C1307" s="17">
        <v>0.107085584097328</v>
      </c>
      <c r="D1307" s="17">
        <v>0.122866303702747</v>
      </c>
      <c r="E1307" s="17">
        <v>9.7287076327144298E-2</v>
      </c>
      <c r="F1307" s="17">
        <v>0.103910263983459</v>
      </c>
      <c r="G1307" s="17">
        <v>9.6831051151394995E-2</v>
      </c>
      <c r="H1307" s="17">
        <v>0.15049292584791299</v>
      </c>
      <c r="I1307" s="17">
        <v>8.5098140637374003E-2</v>
      </c>
      <c r="J1307" s="17">
        <v>9.9049086984700302E-2</v>
      </c>
      <c r="K1307" s="17">
        <v>7.5972658501255702E-2</v>
      </c>
      <c r="L1307" s="17">
        <v>0.10417871652043501</v>
      </c>
      <c r="M1307" s="17"/>
      <c r="N1307" s="17">
        <v>0.109457855512216</v>
      </c>
      <c r="O1307" s="17">
        <v>8.1690954082386996E-2</v>
      </c>
      <c r="P1307" s="17">
        <v>5.1535733650960897E-2</v>
      </c>
      <c r="Q1307" s="17">
        <v>3.6441962632177402E-2</v>
      </c>
      <c r="R1307" s="17"/>
      <c r="S1307" s="17">
        <v>0.12631902809580001</v>
      </c>
      <c r="T1307" s="17">
        <v>0.12282283165987901</v>
      </c>
      <c r="U1307" s="17">
        <v>0.122461362631732</v>
      </c>
      <c r="V1307" s="17">
        <v>0.106772625124815</v>
      </c>
      <c r="W1307" s="17">
        <v>8.8878874277140404E-2</v>
      </c>
      <c r="X1307" s="17">
        <v>0.132355461886901</v>
      </c>
      <c r="Y1307" s="17">
        <v>7.4196483398152199E-2</v>
      </c>
      <c r="Z1307" s="17"/>
      <c r="AA1307" s="17">
        <v>7.6486235519388004E-2</v>
      </c>
      <c r="AB1307" s="17">
        <v>0.12291147559594599</v>
      </c>
      <c r="AC1307" s="17"/>
      <c r="AD1307" s="17">
        <v>7.2429175666668594E-2</v>
      </c>
      <c r="AE1307" s="17">
        <v>6.6261193144278696E-2</v>
      </c>
      <c r="AF1307" s="17">
        <v>8.1625015624403205E-2</v>
      </c>
      <c r="AG1307" s="17"/>
      <c r="AH1307" s="17">
        <v>8.7411822346706705E-2</v>
      </c>
      <c r="AI1307" s="17">
        <v>0.10781358798004601</v>
      </c>
      <c r="AJ1307" s="17"/>
      <c r="AK1307" s="17">
        <v>0.100603728155954</v>
      </c>
      <c r="AL1307" s="17">
        <v>0.111427594124875</v>
      </c>
      <c r="AM1307" s="17"/>
      <c r="AN1307" s="17">
        <v>0.107225013217572</v>
      </c>
      <c r="AO1307" s="17">
        <v>3.6441962632177402E-2</v>
      </c>
      <c r="AP1307" s="17"/>
      <c r="AQ1307" s="17">
        <v>9.4190085349675795E-2</v>
      </c>
      <c r="AR1307" s="17">
        <v>0.110429259386934</v>
      </c>
      <c r="AS1307" s="17"/>
      <c r="AT1307" s="17">
        <v>0.10742325336361799</v>
      </c>
      <c r="AU1307" s="17">
        <v>0.139153135647101</v>
      </c>
      <c r="AV1307" s="17">
        <v>4.7847301822296302E-2</v>
      </c>
      <c r="AW1307" s="17">
        <v>4.1204910896892502E-2</v>
      </c>
      <c r="AX1307" s="17"/>
      <c r="AY1307" s="17">
        <v>8.1571282762890093E-2</v>
      </c>
      <c r="AZ1307" s="17">
        <v>0.110135140672923</v>
      </c>
      <c r="BA1307" s="17"/>
      <c r="BB1307" s="17">
        <v>8.6317355235784904E-2</v>
      </c>
      <c r="BC1307" s="17">
        <v>0.111613543638329</v>
      </c>
      <c r="BD1307" s="17"/>
      <c r="BE1307" s="17">
        <v>0.15985616126761801</v>
      </c>
      <c r="BF1307" s="17">
        <v>0.10308098072372</v>
      </c>
      <c r="BG1307" s="17"/>
      <c r="BH1307" s="17">
        <v>8.9871718165673603E-2</v>
      </c>
      <c r="BI1307" s="17">
        <v>0.10842019216559</v>
      </c>
      <c r="BJ1307" s="17"/>
      <c r="BK1307" s="17">
        <v>0.12445377231440399</v>
      </c>
      <c r="BL1307" s="17">
        <v>0.105973983950924</v>
      </c>
      <c r="BM1307" s="17"/>
      <c r="BN1307" s="17">
        <v>9.4476137315793601E-2</v>
      </c>
      <c r="BO1307" s="17">
        <v>0.107352662934346</v>
      </c>
      <c r="BP1307" s="17"/>
      <c r="BQ1307" s="17">
        <v>7.8909237578669897E-2</v>
      </c>
      <c r="BR1307" s="17">
        <v>0.107807003320106</v>
      </c>
      <c r="BS1307" s="17"/>
      <c r="BT1307" s="17">
        <v>0.121988975897037</v>
      </c>
      <c r="BU1307" s="17">
        <v>0.105902879915955</v>
      </c>
      <c r="BV1307" s="17"/>
      <c r="BW1307" s="17">
        <v>7.6700991155601694E-2</v>
      </c>
      <c r="BX1307" s="17">
        <v>0.12268878766350901</v>
      </c>
      <c r="BY1307" s="17"/>
      <c r="BZ1307" s="17">
        <v>7.6700991155601694E-2</v>
      </c>
      <c r="CA1307" s="17">
        <v>0.12268878766350901</v>
      </c>
    </row>
    <row r="1308" spans="2:79" x14ac:dyDescent="0.25">
      <c r="B1308" t="s">
        <v>603</v>
      </c>
      <c r="C1308" s="17">
        <v>0.21885211232475901</v>
      </c>
      <c r="D1308" s="17">
        <v>0.236196176463498</v>
      </c>
      <c r="E1308" s="17">
        <v>0.32906926005110099</v>
      </c>
      <c r="F1308" s="17">
        <v>0.114233797336981</v>
      </c>
      <c r="G1308" s="17">
        <v>0.26541720881518599</v>
      </c>
      <c r="H1308" s="17">
        <v>0.221679875879956</v>
      </c>
      <c r="I1308" s="17">
        <v>0.168201049911547</v>
      </c>
      <c r="J1308" s="17">
        <v>0.239083104853722</v>
      </c>
      <c r="K1308" s="17">
        <v>0.13089386233592801</v>
      </c>
      <c r="L1308" s="17">
        <v>0.197678880693783</v>
      </c>
      <c r="M1308" s="17"/>
      <c r="N1308" s="17">
        <v>0.22793596404767799</v>
      </c>
      <c r="O1308" s="17">
        <v>0.110358928325154</v>
      </c>
      <c r="P1308" s="17">
        <v>5.7553689551569497E-2</v>
      </c>
      <c r="Q1308" s="17">
        <v>3.7755960382270401E-2</v>
      </c>
      <c r="R1308" s="17"/>
      <c r="S1308" s="17">
        <v>0.21496745517524701</v>
      </c>
      <c r="T1308" s="17">
        <v>0.16147072125433801</v>
      </c>
      <c r="U1308" s="17">
        <v>0.18621824350023899</v>
      </c>
      <c r="V1308" s="17">
        <v>0.24759705988630601</v>
      </c>
      <c r="W1308" s="17">
        <v>0.22428200927050301</v>
      </c>
      <c r="X1308" s="17">
        <v>0.15551130714421099</v>
      </c>
      <c r="Y1308" s="17">
        <v>0.18238599796740201</v>
      </c>
      <c r="Z1308" s="17"/>
      <c r="AA1308" s="17">
        <v>5.9946143585163397E-2</v>
      </c>
      <c r="AB1308" s="17">
        <v>0.30103780374070499</v>
      </c>
      <c r="AC1308" s="17"/>
      <c r="AD1308" s="17">
        <v>5.8750220037876701E-2</v>
      </c>
      <c r="AE1308" s="17">
        <v>2.1515107834648502E-2</v>
      </c>
      <c r="AF1308" s="17">
        <v>8.1520252936503307E-2</v>
      </c>
      <c r="AG1308" s="17"/>
      <c r="AH1308" s="17">
        <v>2.6667695015131099E-2</v>
      </c>
      <c r="AI1308" s="17">
        <v>0.225963665456935</v>
      </c>
      <c r="AJ1308" s="17"/>
      <c r="AK1308" s="17">
        <v>0.20270904342232801</v>
      </c>
      <c r="AL1308" s="17">
        <v>0.22966589277339999</v>
      </c>
      <c r="AM1308" s="17"/>
      <c r="AN1308" s="17">
        <v>0.219209541298829</v>
      </c>
      <c r="AO1308" s="17">
        <v>3.7755960382270401E-2</v>
      </c>
      <c r="AP1308" s="17"/>
      <c r="AQ1308" s="17">
        <v>0.123374632978085</v>
      </c>
      <c r="AR1308" s="17">
        <v>0.24360847845317099</v>
      </c>
      <c r="AS1308" s="17"/>
      <c r="AT1308" s="17">
        <v>0.36900131088836902</v>
      </c>
      <c r="AU1308" s="17">
        <v>0.156663438785623</v>
      </c>
      <c r="AV1308" s="17">
        <v>7.2046398884295301E-2</v>
      </c>
      <c r="AW1308" s="17">
        <v>3.0296436934162599E-4</v>
      </c>
      <c r="AX1308" s="17"/>
      <c r="AY1308" s="17">
        <v>0.13251183874216499</v>
      </c>
      <c r="AZ1308" s="17">
        <v>0.22917179717880101</v>
      </c>
      <c r="BA1308" s="17"/>
      <c r="BB1308" s="17">
        <v>0.18186467779995499</v>
      </c>
      <c r="BC1308" s="17">
        <v>0.226916610453296</v>
      </c>
      <c r="BD1308" s="17"/>
      <c r="BE1308" s="17">
        <v>0.15204578397969301</v>
      </c>
      <c r="BF1308" s="17">
        <v>0.223921847435021</v>
      </c>
      <c r="BG1308" s="17"/>
      <c r="BH1308" s="17">
        <v>0.21030614679180001</v>
      </c>
      <c r="BI1308" s="17">
        <v>0.21951468949345901</v>
      </c>
      <c r="BJ1308" s="17"/>
      <c r="BK1308" s="17">
        <v>0.14453082190583699</v>
      </c>
      <c r="BL1308" s="17">
        <v>0.22360882939150301</v>
      </c>
      <c r="BM1308" s="17"/>
      <c r="BN1308" s="17">
        <v>0.22785572177860999</v>
      </c>
      <c r="BO1308" s="17">
        <v>0.21866140819764199</v>
      </c>
      <c r="BP1308" s="17"/>
      <c r="BQ1308" s="17">
        <v>0.11350283573185301</v>
      </c>
      <c r="BR1308" s="17">
        <v>0.22154944546514899</v>
      </c>
      <c r="BS1308" s="17"/>
      <c r="BT1308" s="17">
        <v>0.14698875038897299</v>
      </c>
      <c r="BU1308" s="17">
        <v>0.22455504893081801</v>
      </c>
      <c r="BV1308" s="17"/>
      <c r="BW1308" s="17">
        <v>6.0160321082863399E-2</v>
      </c>
      <c r="BX1308" s="17">
        <v>0.30034408188242101</v>
      </c>
      <c r="BY1308" s="17"/>
      <c r="BZ1308" s="17">
        <v>6.0160321082863399E-2</v>
      </c>
      <c r="CA1308" s="17">
        <v>0.30034408188242101</v>
      </c>
    </row>
    <row r="1309" spans="2:79" x14ac:dyDescent="0.25">
      <c r="B1309" t="s">
        <v>103</v>
      </c>
      <c r="C1309" s="17">
        <v>0.13339152777937999</v>
      </c>
      <c r="D1309" s="17">
        <v>0.152246074848815</v>
      </c>
      <c r="E1309" s="17">
        <v>0.13836066011345</v>
      </c>
      <c r="F1309" s="17">
        <v>0.143392627737254</v>
      </c>
      <c r="G1309" s="17">
        <v>0.18441632628395899</v>
      </c>
      <c r="H1309" s="17">
        <v>0.14995028616651401</v>
      </c>
      <c r="I1309" s="17">
        <v>4.6876822678193299E-2</v>
      </c>
      <c r="J1309" s="17">
        <v>7.4973229582489795E-2</v>
      </c>
      <c r="K1309" s="17">
        <v>0.216143941723271</v>
      </c>
      <c r="L1309" s="17">
        <v>0.109175472544855</v>
      </c>
      <c r="M1309" s="17"/>
      <c r="N1309" s="17">
        <v>0.13720011645815999</v>
      </c>
      <c r="O1309" s="17">
        <v>8.8885326857440605E-2</v>
      </c>
      <c r="P1309" s="17">
        <v>5.9774531617961903E-2</v>
      </c>
      <c r="Q1309" s="17">
        <v>5.7073520166961399E-2</v>
      </c>
      <c r="R1309" s="17"/>
      <c r="S1309" s="17">
        <v>0.14644552501459601</v>
      </c>
      <c r="T1309" s="17">
        <v>0.118818499088497</v>
      </c>
      <c r="U1309" s="17">
        <v>0.101300787740432</v>
      </c>
      <c r="V1309" s="17">
        <v>0.11634862000243899</v>
      </c>
      <c r="W1309" s="17">
        <v>0.131603283776873</v>
      </c>
      <c r="X1309" s="17">
        <v>7.6513381485509305E-2</v>
      </c>
      <c r="Y1309" s="17">
        <v>0.13943603304523999</v>
      </c>
      <c r="Z1309" s="17"/>
      <c r="AA1309" s="17">
        <v>4.8796529121179898E-2</v>
      </c>
      <c r="AB1309" s="17">
        <v>0.17714380788692199</v>
      </c>
      <c r="AC1309" s="17"/>
      <c r="AD1309" s="17">
        <v>3.5506774585377501E-2</v>
      </c>
      <c r="AE1309" s="17">
        <v>5.6839919012885202E-2</v>
      </c>
      <c r="AF1309" s="17">
        <v>4.7505678897152702E-2</v>
      </c>
      <c r="AG1309" s="17"/>
      <c r="AH1309" s="17">
        <v>2.73889588992603E-2</v>
      </c>
      <c r="AI1309" s="17">
        <v>0.13731402530176501</v>
      </c>
      <c r="AJ1309" s="17"/>
      <c r="AK1309" s="17">
        <v>0.1887048793343</v>
      </c>
      <c r="AL1309" s="17">
        <v>9.6338694566029795E-2</v>
      </c>
      <c r="AM1309" s="17"/>
      <c r="AN1309" s="17">
        <v>0.133542156419864</v>
      </c>
      <c r="AO1309" s="17">
        <v>5.7073520166961399E-2</v>
      </c>
      <c r="AP1309" s="17"/>
      <c r="AQ1309" s="17">
        <v>8.7651847647563605E-2</v>
      </c>
      <c r="AR1309" s="17">
        <v>0.14525137447504</v>
      </c>
      <c r="AS1309" s="17"/>
      <c r="AT1309" s="17">
        <v>0.19088631096785599</v>
      </c>
      <c r="AU1309" s="17">
        <v>0.12734569623935399</v>
      </c>
      <c r="AV1309" s="17">
        <v>4.5385648430277301E-2</v>
      </c>
      <c r="AW1309" s="17">
        <v>2.52485934846684E-3</v>
      </c>
      <c r="AX1309" s="17"/>
      <c r="AY1309" s="17">
        <v>8.2114439587886501E-2</v>
      </c>
      <c r="AZ1309" s="17">
        <v>0.13952034077025899</v>
      </c>
      <c r="BA1309" s="17"/>
      <c r="BB1309" s="17">
        <v>0.145061606037756</v>
      </c>
      <c r="BC1309" s="17">
        <v>0.130849740274046</v>
      </c>
      <c r="BD1309" s="17"/>
      <c r="BE1309" s="17">
        <v>9.7416005930501606E-2</v>
      </c>
      <c r="BF1309" s="17">
        <v>0.13612160396744899</v>
      </c>
      <c r="BG1309" s="17"/>
      <c r="BH1309" s="17">
        <v>0.17937119727699299</v>
      </c>
      <c r="BI1309" s="17">
        <v>0.12982667848107701</v>
      </c>
      <c r="BJ1309" s="17"/>
      <c r="BK1309" s="17">
        <v>9.6600359438116803E-2</v>
      </c>
      <c r="BL1309" s="17">
        <v>0.13574623902521399</v>
      </c>
      <c r="BM1309" s="17"/>
      <c r="BN1309" s="17">
        <v>5.4680924388883903E-2</v>
      </c>
      <c r="BO1309" s="17">
        <v>0.13505868548889</v>
      </c>
      <c r="BP1309" s="17"/>
      <c r="BQ1309" s="17">
        <v>3.8961284606171098E-2</v>
      </c>
      <c r="BR1309" s="17">
        <v>0.13580929307026501</v>
      </c>
      <c r="BS1309" s="17"/>
      <c r="BT1309" s="17">
        <v>0.131755695543882</v>
      </c>
      <c r="BU1309" s="17">
        <v>0.133521344243373</v>
      </c>
      <c r="BV1309" s="17"/>
      <c r="BW1309" s="17">
        <v>4.8900717462173102E-2</v>
      </c>
      <c r="BX1309" s="17">
        <v>0.176779547338479</v>
      </c>
      <c r="BY1309" s="17"/>
      <c r="BZ1309" s="17">
        <v>4.8900717462173102E-2</v>
      </c>
      <c r="CA1309" s="17">
        <v>0.176779547338479</v>
      </c>
    </row>
    <row r="1310" spans="2:79" x14ac:dyDescent="0.25">
      <c r="B1310" t="s">
        <v>604</v>
      </c>
      <c r="C1310" s="17">
        <v>0.25180131143269202</v>
      </c>
      <c r="D1310" s="17">
        <v>0.24424506490175699</v>
      </c>
      <c r="E1310" s="17">
        <v>0.18505841998540501</v>
      </c>
      <c r="F1310" s="17">
        <v>0.26243970134679601</v>
      </c>
      <c r="G1310" s="17">
        <v>0.15960636813121801</v>
      </c>
      <c r="H1310" s="17">
        <v>0.21618669799436199</v>
      </c>
      <c r="I1310" s="17">
        <v>0.42159637064843802</v>
      </c>
      <c r="J1310" s="17">
        <v>0.252959005126072</v>
      </c>
      <c r="K1310" s="17">
        <v>0.19721569404723099</v>
      </c>
      <c r="L1310" s="17">
        <v>0.36542729400055102</v>
      </c>
      <c r="M1310" s="17"/>
      <c r="N1310" s="17">
        <v>0.23459518153567199</v>
      </c>
      <c r="O1310" s="17">
        <v>0.44626953573447098</v>
      </c>
      <c r="P1310" s="17">
        <v>0.60913261648551598</v>
      </c>
      <c r="Q1310" s="17">
        <v>0.67560650120374299</v>
      </c>
      <c r="R1310" s="17"/>
      <c r="S1310" s="17">
        <v>0.231303137992458</v>
      </c>
      <c r="T1310" s="17">
        <v>0.310132786505603</v>
      </c>
      <c r="U1310" s="17">
        <v>0.32328955172051799</v>
      </c>
      <c r="V1310" s="17">
        <v>0.212539501907408</v>
      </c>
      <c r="W1310" s="17">
        <v>0.31074625536049399</v>
      </c>
      <c r="X1310" s="17">
        <v>0.32883174726158398</v>
      </c>
      <c r="Y1310" s="17">
        <v>0.30742846320040301</v>
      </c>
      <c r="Z1310" s="17"/>
      <c r="AA1310" s="17">
        <v>0.51155526576585997</v>
      </c>
      <c r="AB1310" s="17">
        <v>0.11745734371250401</v>
      </c>
      <c r="AC1310" s="17"/>
      <c r="AD1310" s="17">
        <v>0.54520013032618997</v>
      </c>
      <c r="AE1310" s="17">
        <v>0.62483458136210901</v>
      </c>
      <c r="AF1310" s="17">
        <v>0.48204677752890601</v>
      </c>
      <c r="AG1310" s="17"/>
      <c r="AH1310" s="17">
        <v>0.61493761905088196</v>
      </c>
      <c r="AI1310" s="17">
        <v>0.23836388928369301</v>
      </c>
      <c r="AJ1310" s="17"/>
      <c r="AK1310" s="17">
        <v>0.23125013569594499</v>
      </c>
      <c r="AL1310" s="17">
        <v>0.26556795665497401</v>
      </c>
      <c r="AM1310" s="17"/>
      <c r="AN1310" s="17">
        <v>0.250964848302137</v>
      </c>
      <c r="AO1310" s="17">
        <v>0.67560650120374299</v>
      </c>
      <c r="AP1310" s="17"/>
      <c r="AQ1310" s="17">
        <v>0.41320104057064799</v>
      </c>
      <c r="AR1310" s="17">
        <v>0.20995195790024701</v>
      </c>
      <c r="AS1310" s="17"/>
      <c r="AT1310" s="17">
        <v>8.2420535330586506E-2</v>
      </c>
      <c r="AU1310" s="17">
        <v>0.242565173796707</v>
      </c>
      <c r="AV1310" s="17">
        <v>0.548840220620052</v>
      </c>
      <c r="AW1310" s="17">
        <v>0.78148013813058403</v>
      </c>
      <c r="AX1310" s="17"/>
      <c r="AY1310" s="17">
        <v>0.42368980759991998</v>
      </c>
      <c r="AZ1310" s="17">
        <v>0.23125661036935699</v>
      </c>
      <c r="BA1310" s="17"/>
      <c r="BB1310" s="17">
        <v>0.32584203075467999</v>
      </c>
      <c r="BC1310" s="17">
        <v>0.23565385238627701</v>
      </c>
      <c r="BD1310" s="17"/>
      <c r="BE1310" s="17">
        <v>0.27405769962975002</v>
      </c>
      <c r="BF1310" s="17">
        <v>0.25011233981180903</v>
      </c>
      <c r="BG1310" s="17"/>
      <c r="BH1310" s="17">
        <v>0.269656471116623</v>
      </c>
      <c r="BI1310" s="17">
        <v>0.25041698322490402</v>
      </c>
      <c r="BJ1310" s="17"/>
      <c r="BK1310" s="17">
        <v>0.37173112057310298</v>
      </c>
      <c r="BL1310" s="17">
        <v>0.24412555436854499</v>
      </c>
      <c r="BM1310" s="17"/>
      <c r="BN1310" s="17">
        <v>0.394633111475021</v>
      </c>
      <c r="BO1310" s="17">
        <v>0.24877601209122399</v>
      </c>
      <c r="BP1310" s="17"/>
      <c r="BQ1310" s="17">
        <v>0.50404933538719698</v>
      </c>
      <c r="BR1310" s="17">
        <v>0.245342824230739</v>
      </c>
      <c r="BS1310" s="17"/>
      <c r="BT1310" s="17">
        <v>0.29807657290469303</v>
      </c>
      <c r="BU1310" s="17">
        <v>0.248128996702421</v>
      </c>
      <c r="BV1310" s="17"/>
      <c r="BW1310" s="17">
        <v>0.51043502835360099</v>
      </c>
      <c r="BX1310" s="17">
        <v>0.11898681094113001</v>
      </c>
      <c r="BY1310" s="17"/>
      <c r="BZ1310" s="17">
        <v>0.51043502835360099</v>
      </c>
      <c r="CA1310" s="17">
        <v>0.11898681094113001</v>
      </c>
    </row>
    <row r="1311" spans="2:79" x14ac:dyDescent="0.25">
      <c r="B1311" t="s">
        <v>605</v>
      </c>
      <c r="C1311" s="17">
        <v>0.32593769642208698</v>
      </c>
      <c r="D1311" s="17">
        <v>0.35906248016624398</v>
      </c>
      <c r="E1311" s="17">
        <v>0.42635633637824499</v>
      </c>
      <c r="F1311" s="17">
        <v>0.21814406132043901</v>
      </c>
      <c r="G1311" s="17">
        <v>0.362248259966581</v>
      </c>
      <c r="H1311" s="17">
        <v>0.37217280172786898</v>
      </c>
      <c r="I1311" s="17">
        <v>0.25329919054892103</v>
      </c>
      <c r="J1311" s="17">
        <v>0.33813219183842302</v>
      </c>
      <c r="K1311" s="17">
        <v>0.20686652083718299</v>
      </c>
      <c r="L1311" s="17">
        <v>0.30185759721421701</v>
      </c>
      <c r="M1311" s="17"/>
      <c r="N1311" s="17">
        <v>0.337393819559894</v>
      </c>
      <c r="O1311" s="17">
        <v>0.19204988240754101</v>
      </c>
      <c r="P1311" s="17">
        <v>0.10908942320253</v>
      </c>
      <c r="Q1311" s="17">
        <v>7.4197923014447803E-2</v>
      </c>
      <c r="R1311" s="17"/>
      <c r="S1311" s="17">
        <v>0.34128648327104599</v>
      </c>
      <c r="T1311" s="17">
        <v>0.28429355291421698</v>
      </c>
      <c r="U1311" s="17">
        <v>0.30867960613197098</v>
      </c>
      <c r="V1311" s="17">
        <v>0.35436968501112098</v>
      </c>
      <c r="W1311" s="17">
        <v>0.31316088354764399</v>
      </c>
      <c r="X1311" s="17">
        <v>0.28786676903111202</v>
      </c>
      <c r="Y1311" s="17">
        <v>0.256582481365554</v>
      </c>
      <c r="Z1311" s="17"/>
      <c r="AA1311" s="17">
        <v>0.136432379104551</v>
      </c>
      <c r="AB1311" s="17">
        <v>0.423949279336651</v>
      </c>
      <c r="AC1311" s="17"/>
      <c r="AD1311" s="17">
        <v>0.13117939570454501</v>
      </c>
      <c r="AE1311" s="17">
        <v>8.7776300978927205E-2</v>
      </c>
      <c r="AF1311" s="17">
        <v>0.163145268560907</v>
      </c>
      <c r="AG1311" s="17"/>
      <c r="AH1311" s="17">
        <v>0.114079517361838</v>
      </c>
      <c r="AI1311" s="17">
        <v>0.333777253436981</v>
      </c>
      <c r="AJ1311" s="17"/>
      <c r="AK1311" s="17">
        <v>0.30331277157828201</v>
      </c>
      <c r="AL1311" s="17">
        <v>0.34109348689827501</v>
      </c>
      <c r="AM1311" s="17"/>
      <c r="AN1311" s="17">
        <v>0.32643455451640102</v>
      </c>
      <c r="AO1311" s="17">
        <v>7.4197923014447803E-2</v>
      </c>
      <c r="AP1311" s="17"/>
      <c r="AQ1311" s="17">
        <v>0.217564718327761</v>
      </c>
      <c r="AR1311" s="17">
        <v>0.354037737840105</v>
      </c>
      <c r="AS1311" s="17"/>
      <c r="AT1311" s="17">
        <v>0.47642456425198698</v>
      </c>
      <c r="AU1311" s="17">
        <v>0.29581657443272402</v>
      </c>
      <c r="AV1311" s="17">
        <v>0.119893700706592</v>
      </c>
      <c r="AW1311" s="17">
        <v>4.1507875266234097E-2</v>
      </c>
      <c r="AX1311" s="17"/>
      <c r="AY1311" s="17">
        <v>0.21408312150505501</v>
      </c>
      <c r="AZ1311" s="17">
        <v>0.339306937851724</v>
      </c>
      <c r="BA1311" s="17"/>
      <c r="BB1311" s="17">
        <v>0.26818203303574001</v>
      </c>
      <c r="BC1311" s="17">
        <v>0.33853015409162501</v>
      </c>
      <c r="BD1311" s="17"/>
      <c r="BE1311" s="17">
        <v>0.31190194524731102</v>
      </c>
      <c r="BF1311" s="17">
        <v>0.32700282815874099</v>
      </c>
      <c r="BG1311" s="17"/>
      <c r="BH1311" s="17">
        <v>0.30017786495747301</v>
      </c>
      <c r="BI1311" s="17">
        <v>0.32793488165904899</v>
      </c>
      <c r="BJ1311" s="17"/>
      <c r="BK1311" s="17">
        <v>0.26898459422024101</v>
      </c>
      <c r="BL1311" s="17">
        <v>0.329582813342428</v>
      </c>
      <c r="BM1311" s="17"/>
      <c r="BN1311" s="17">
        <v>0.32233185909440398</v>
      </c>
      <c r="BO1311" s="17">
        <v>0.32601407113198799</v>
      </c>
      <c r="BP1311" s="17"/>
      <c r="BQ1311" s="17">
        <v>0.19241207331052301</v>
      </c>
      <c r="BR1311" s="17">
        <v>0.329356448785255</v>
      </c>
      <c r="BS1311" s="17"/>
      <c r="BT1311" s="17">
        <v>0.26897772628600902</v>
      </c>
      <c r="BU1311" s="17">
        <v>0.330457928846773</v>
      </c>
      <c r="BV1311" s="17"/>
      <c r="BW1311" s="17">
        <v>0.13686131223846501</v>
      </c>
      <c r="BX1311" s="17">
        <v>0.42303286954593</v>
      </c>
      <c r="BY1311" s="17"/>
      <c r="BZ1311" s="17">
        <v>0.13686131223846501</v>
      </c>
      <c r="CA1311" s="17">
        <v>0.42303286954593</v>
      </c>
    </row>
    <row r="1312" spans="2:79" x14ac:dyDescent="0.25">
      <c r="B1312" t="s">
        <v>166</v>
      </c>
      <c r="C1312" s="17">
        <v>-7.4136384989394899E-2</v>
      </c>
      <c r="D1312" s="17">
        <v>-0.11481741526448699</v>
      </c>
      <c r="E1312" s="17">
        <v>-0.24129791639284001</v>
      </c>
      <c r="F1312" s="17">
        <v>4.4295640026356997E-2</v>
      </c>
      <c r="G1312" s="17">
        <v>-0.20264189183536299</v>
      </c>
      <c r="H1312" s="17">
        <v>-0.15598610373350699</v>
      </c>
      <c r="I1312" s="17">
        <v>0.168297180099516</v>
      </c>
      <c r="J1312" s="17">
        <v>-8.5173186712350898E-2</v>
      </c>
      <c r="K1312" s="17">
        <v>-9.6508267899522698E-3</v>
      </c>
      <c r="L1312" s="17">
        <v>6.3569696786333202E-2</v>
      </c>
      <c r="M1312" s="17"/>
      <c r="N1312" s="17">
        <v>-0.102798638024222</v>
      </c>
      <c r="O1312" s="17">
        <v>0.25421965332693103</v>
      </c>
      <c r="P1312" s="17">
        <v>0.50004319328298596</v>
      </c>
      <c r="Q1312" s="17">
        <v>0.60140857818929505</v>
      </c>
      <c r="R1312" s="17"/>
      <c r="S1312" s="17">
        <v>-0.109983345278588</v>
      </c>
      <c r="T1312" s="17">
        <v>2.58392335913862E-2</v>
      </c>
      <c r="U1312" s="17">
        <v>1.46099455885461E-2</v>
      </c>
      <c r="V1312" s="17">
        <v>-0.14183018310371301</v>
      </c>
      <c r="W1312" s="17">
        <v>-2.4146281871498302E-3</v>
      </c>
      <c r="X1312" s="17">
        <v>4.0964978230471703E-2</v>
      </c>
      <c r="Y1312" s="17">
        <v>5.0845981834848598E-2</v>
      </c>
      <c r="Z1312" s="17"/>
      <c r="AA1312" s="17">
        <v>0.375122886661309</v>
      </c>
      <c r="AB1312" s="17">
        <v>-0.306491935624147</v>
      </c>
      <c r="AC1312" s="17"/>
      <c r="AD1312" s="17">
        <v>0.41402073462164501</v>
      </c>
      <c r="AE1312" s="17">
        <v>0.53705828038318204</v>
      </c>
      <c r="AF1312" s="17">
        <v>0.31890150896800001</v>
      </c>
      <c r="AG1312" s="17"/>
      <c r="AH1312" s="17">
        <v>0.50085810168904399</v>
      </c>
      <c r="AI1312" s="17">
        <v>-9.5413364153287702E-2</v>
      </c>
      <c r="AJ1312" s="17"/>
      <c r="AK1312" s="17">
        <v>-7.2062635882337106E-2</v>
      </c>
      <c r="AL1312" s="17">
        <v>-7.5525530243300804E-2</v>
      </c>
      <c r="AM1312" s="17"/>
      <c r="AN1312" s="17">
        <v>-7.5469706214264506E-2</v>
      </c>
      <c r="AO1312" s="17">
        <v>0.60140857818929505</v>
      </c>
      <c r="AP1312" s="17"/>
      <c r="AQ1312" s="17">
        <v>0.19563632224288599</v>
      </c>
      <c r="AR1312" s="17">
        <v>-0.14408577993985799</v>
      </c>
      <c r="AS1312" s="17"/>
      <c r="AT1312" s="17">
        <v>-0.39400402892140002</v>
      </c>
      <c r="AU1312" s="17">
        <v>-5.3251400636017E-2</v>
      </c>
      <c r="AV1312" s="17">
        <v>0.42894651991346</v>
      </c>
      <c r="AW1312" s="17">
        <v>0.73997226286435003</v>
      </c>
      <c r="AX1312" s="17"/>
      <c r="AY1312" s="17">
        <v>0.20960668609486499</v>
      </c>
      <c r="AZ1312" s="17">
        <v>-0.108050327482367</v>
      </c>
      <c r="BA1312" s="17"/>
      <c r="BB1312" s="17">
        <v>5.7659997718940599E-2</v>
      </c>
      <c r="BC1312" s="17">
        <v>-0.10287630170534801</v>
      </c>
      <c r="BD1312" s="17"/>
      <c r="BE1312" s="17">
        <v>-3.7844245617561598E-2</v>
      </c>
      <c r="BF1312" s="17">
        <v>-7.6890488346932198E-2</v>
      </c>
      <c r="BG1312" s="17"/>
      <c r="BH1312" s="17">
        <v>-3.0521393840850401E-2</v>
      </c>
      <c r="BI1312" s="17">
        <v>-7.7517898434145693E-2</v>
      </c>
      <c r="BJ1312" s="17"/>
      <c r="BK1312" s="17">
        <v>0.10274652635286199</v>
      </c>
      <c r="BL1312" s="17">
        <v>-8.54572589738824E-2</v>
      </c>
      <c r="BM1312" s="17"/>
      <c r="BN1312" s="17">
        <v>7.2301252380617298E-2</v>
      </c>
      <c r="BO1312" s="17">
        <v>-7.7238059040764404E-2</v>
      </c>
      <c r="BP1312" s="17"/>
      <c r="BQ1312" s="17">
        <v>0.31163726207667403</v>
      </c>
      <c r="BR1312" s="17">
        <v>-8.4013624554516705E-2</v>
      </c>
      <c r="BS1312" s="17"/>
      <c r="BT1312" s="17">
        <v>2.9098846618683501E-2</v>
      </c>
      <c r="BU1312" s="17">
        <v>-8.2328932144351899E-2</v>
      </c>
      <c r="BV1312" s="17"/>
      <c r="BW1312" s="17">
        <v>0.37357371611513601</v>
      </c>
      <c r="BX1312" s="17">
        <v>-0.304046058604799</v>
      </c>
      <c r="BY1312" s="17"/>
      <c r="BZ1312" s="17">
        <v>0.37357371611513601</v>
      </c>
      <c r="CA1312" s="17">
        <v>-0.304046058604799</v>
      </c>
    </row>
    <row r="1313" spans="2:79" x14ac:dyDescent="0.25">
      <c r="C1313" s="17"/>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c r="AD1313" s="17"/>
      <c r="AE1313" s="17"/>
      <c r="AF1313" s="17"/>
      <c r="AG1313" s="17"/>
      <c r="AH1313" s="17"/>
      <c r="AI1313" s="17"/>
      <c r="AJ1313" s="17"/>
      <c r="AK1313" s="17"/>
      <c r="AL1313" s="17"/>
      <c r="AM1313" s="17"/>
      <c r="AN1313" s="17"/>
      <c r="AO1313" s="17"/>
      <c r="AP1313" s="17"/>
      <c r="AQ1313" s="17"/>
      <c r="AR1313" s="17"/>
      <c r="AS1313" s="17"/>
      <c r="AT1313" s="17"/>
      <c r="AU1313" s="17"/>
      <c r="AV1313" s="17"/>
      <c r="AW1313" s="17"/>
      <c r="AX1313" s="17"/>
      <c r="AY1313" s="17"/>
      <c r="AZ1313" s="17"/>
      <c r="BA1313" s="17"/>
      <c r="BB1313" s="17"/>
      <c r="BC1313" s="17"/>
      <c r="BD1313" s="17"/>
      <c r="BE1313" s="17"/>
      <c r="BF1313" s="17"/>
      <c r="BG1313" s="17"/>
      <c r="BH1313" s="17"/>
      <c r="BI1313" s="17"/>
      <c r="BJ1313" s="17"/>
      <c r="BK1313" s="17"/>
      <c r="BL1313" s="17"/>
      <c r="BM1313" s="17"/>
      <c r="BN1313" s="17"/>
      <c r="BO1313" s="17"/>
      <c r="BP1313" s="17"/>
      <c r="BQ1313" s="17"/>
      <c r="BR1313" s="17"/>
      <c r="BS1313" s="17"/>
      <c r="BT1313" s="17"/>
      <c r="BU1313" s="17"/>
      <c r="BV1313" s="17"/>
      <c r="BW1313" s="17"/>
      <c r="BX1313" s="17"/>
      <c r="BY1313" s="17"/>
      <c r="BZ1313" s="17"/>
      <c r="CA1313" s="17"/>
    </row>
    <row r="1314" spans="2:79" x14ac:dyDescent="0.25">
      <c r="B1314" s="6" t="s">
        <v>610</v>
      </c>
      <c r="C1314" s="17"/>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c r="AD1314" s="17"/>
      <c r="AE1314" s="17"/>
      <c r="AF1314" s="17"/>
      <c r="AG1314" s="17"/>
      <c r="AH1314" s="17"/>
      <c r="AI1314" s="17"/>
      <c r="AJ1314" s="17"/>
      <c r="AK1314" s="17"/>
      <c r="AL1314" s="17"/>
      <c r="AM1314" s="17"/>
      <c r="AN1314" s="17"/>
      <c r="AO1314" s="17"/>
      <c r="AP1314" s="17"/>
      <c r="AQ1314" s="17"/>
      <c r="AR1314" s="17"/>
      <c r="AS1314" s="17"/>
      <c r="AT1314" s="17"/>
      <c r="AU1314" s="17"/>
      <c r="AV1314" s="17"/>
      <c r="AW1314" s="17"/>
      <c r="AX1314" s="17"/>
      <c r="AY1314" s="17"/>
      <c r="AZ1314" s="17"/>
      <c r="BA1314" s="17"/>
      <c r="BB1314" s="17"/>
      <c r="BC1314" s="17"/>
      <c r="BD1314" s="17"/>
      <c r="BE1314" s="17"/>
      <c r="BF1314" s="17"/>
      <c r="BG1314" s="17"/>
      <c r="BH1314" s="17"/>
      <c r="BI1314" s="17"/>
      <c r="BJ1314" s="17"/>
      <c r="BK1314" s="17"/>
      <c r="BL1314" s="17"/>
      <c r="BM1314" s="17"/>
      <c r="BN1314" s="17"/>
      <c r="BO1314" s="17"/>
      <c r="BP1314" s="17"/>
      <c r="BQ1314" s="17"/>
      <c r="BR1314" s="17"/>
      <c r="BS1314" s="17"/>
      <c r="BT1314" s="17"/>
      <c r="BU1314" s="17"/>
      <c r="BV1314" s="17"/>
      <c r="BW1314" s="17"/>
      <c r="BX1314" s="17"/>
      <c r="BY1314" s="17"/>
      <c r="BZ1314" s="17"/>
      <c r="CA1314" s="17"/>
    </row>
    <row r="1315" spans="2:79" x14ac:dyDescent="0.25">
      <c r="B1315" s="24" t="s">
        <v>202</v>
      </c>
      <c r="C1315" s="17"/>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c r="AD1315" s="17"/>
      <c r="AE1315" s="17"/>
      <c r="AF1315" s="17"/>
      <c r="AG1315" s="17"/>
      <c r="AH1315" s="17"/>
      <c r="AI1315" s="17"/>
      <c r="AJ1315" s="17"/>
      <c r="AK1315" s="17"/>
      <c r="AL1315" s="17"/>
      <c r="AM1315" s="17"/>
      <c r="AN1315" s="17"/>
      <c r="AO1315" s="17"/>
      <c r="AP1315" s="17"/>
      <c r="AQ1315" s="17"/>
      <c r="AR1315" s="17"/>
      <c r="AS1315" s="17"/>
      <c r="AT1315" s="17"/>
      <c r="AU1315" s="17"/>
      <c r="AV1315" s="17"/>
      <c r="AW1315" s="17"/>
      <c r="AX1315" s="17"/>
      <c r="AY1315" s="17"/>
      <c r="AZ1315" s="17"/>
      <c r="BA1315" s="17"/>
      <c r="BB1315" s="17"/>
      <c r="BC1315" s="17"/>
      <c r="BD1315" s="17"/>
      <c r="BE1315" s="17"/>
      <c r="BF1315" s="17"/>
      <c r="BG1315" s="17"/>
      <c r="BH1315" s="17"/>
      <c r="BI1315" s="17"/>
      <c r="BJ1315" s="17"/>
      <c r="BK1315" s="17"/>
      <c r="BL1315" s="17"/>
      <c r="BM1315" s="17"/>
      <c r="BN1315" s="17"/>
      <c r="BO1315" s="17"/>
      <c r="BP1315" s="17"/>
      <c r="BQ1315" s="17"/>
      <c r="BR1315" s="17"/>
      <c r="BS1315" s="17"/>
      <c r="BT1315" s="17"/>
      <c r="BU1315" s="17"/>
      <c r="BV1315" s="17"/>
      <c r="BW1315" s="17"/>
      <c r="BX1315" s="17"/>
      <c r="BY1315" s="17"/>
      <c r="BZ1315" s="17"/>
      <c r="CA1315" s="17"/>
    </row>
    <row r="1316" spans="2:79" x14ac:dyDescent="0.25">
      <c r="B1316" t="s">
        <v>599</v>
      </c>
      <c r="C1316" s="17">
        <v>9.7799158548538101E-2</v>
      </c>
      <c r="D1316" s="17">
        <v>8.1407179803153901E-2</v>
      </c>
      <c r="E1316" s="17">
        <v>7.2746746508326202E-2</v>
      </c>
      <c r="F1316" s="17">
        <v>9.2964757713638199E-2</v>
      </c>
      <c r="G1316" s="17">
        <v>7.0519093431438903E-2</v>
      </c>
      <c r="H1316" s="17">
        <v>6.4495769970327799E-2</v>
      </c>
      <c r="I1316" s="17">
        <v>0.19772029876373101</v>
      </c>
      <c r="J1316" s="17">
        <v>0.118158107992618</v>
      </c>
      <c r="K1316" s="17">
        <v>8.2463397053579704E-2</v>
      </c>
      <c r="L1316" s="17">
        <v>9.4942291623299702E-2</v>
      </c>
      <c r="M1316" s="17"/>
      <c r="N1316" s="17">
        <v>9.2295857019763006E-2</v>
      </c>
      <c r="O1316" s="17">
        <v>0.15633297607475499</v>
      </c>
      <c r="P1316" s="17">
        <v>0.22125655262076999</v>
      </c>
      <c r="Q1316" s="17">
        <v>0.29990415584969798</v>
      </c>
      <c r="R1316" s="17"/>
      <c r="S1316" s="17">
        <v>9.3137781573359293E-2</v>
      </c>
      <c r="T1316" s="17">
        <v>0.11240315072278299</v>
      </c>
      <c r="U1316" s="17">
        <v>0.144197234071227</v>
      </c>
      <c r="V1316" s="17">
        <v>7.0772624400772199E-2</v>
      </c>
      <c r="W1316" s="17">
        <v>0.12967481017063701</v>
      </c>
      <c r="X1316" s="17">
        <v>0.157817163305873</v>
      </c>
      <c r="Y1316" s="17">
        <v>0.125301105968674</v>
      </c>
      <c r="Z1316" s="17"/>
      <c r="AA1316" s="17">
        <v>0.21243169896265901</v>
      </c>
      <c r="AB1316" s="17">
        <v>3.8511644338095001E-2</v>
      </c>
      <c r="AC1316" s="17"/>
      <c r="AD1316" s="17">
        <v>0.25257688111754301</v>
      </c>
      <c r="AE1316" s="17">
        <v>0.23007988553259501</v>
      </c>
      <c r="AF1316" s="17">
        <v>0.19492056027642601</v>
      </c>
      <c r="AG1316" s="17"/>
      <c r="AH1316" s="17">
        <v>0.31346871850769598</v>
      </c>
      <c r="AI1316" s="17">
        <v>8.9818561563416693E-2</v>
      </c>
      <c r="AJ1316" s="17"/>
      <c r="AK1316" s="17">
        <v>9.96411309387501E-2</v>
      </c>
      <c r="AL1316" s="17">
        <v>9.6565272795591794E-2</v>
      </c>
      <c r="AM1316" s="17"/>
      <c r="AN1316" s="17">
        <v>9.74003722803682E-2</v>
      </c>
      <c r="AO1316" s="17">
        <v>0.29990415584969798</v>
      </c>
      <c r="AP1316" s="17"/>
      <c r="AQ1316" s="17">
        <v>0.19403392510394199</v>
      </c>
      <c r="AR1316" s="17">
        <v>7.2846418608077695E-2</v>
      </c>
      <c r="AS1316" s="17"/>
      <c r="AT1316" s="17">
        <v>2.7212750861368502E-2</v>
      </c>
      <c r="AU1316" s="17">
        <v>8.3008656320092203E-2</v>
      </c>
      <c r="AV1316" s="17">
        <v>0.22380451550112601</v>
      </c>
      <c r="AW1316" s="17">
        <v>0.50292166286268003</v>
      </c>
      <c r="AX1316" s="17"/>
      <c r="AY1316" s="17">
        <v>0.183561977944591</v>
      </c>
      <c r="AZ1316" s="17">
        <v>8.7548486884901397E-2</v>
      </c>
      <c r="BA1316" s="17"/>
      <c r="BB1316" s="17">
        <v>0.147559726867804</v>
      </c>
      <c r="BC1316" s="17">
        <v>8.6954875303198106E-2</v>
      </c>
      <c r="BD1316" s="17"/>
      <c r="BE1316" s="17">
        <v>0.14563810289835399</v>
      </c>
      <c r="BF1316" s="17">
        <v>9.4168829636675902E-2</v>
      </c>
      <c r="BG1316" s="17"/>
      <c r="BH1316" s="17">
        <v>0.111921274381729</v>
      </c>
      <c r="BI1316" s="17">
        <v>9.6704256298316998E-2</v>
      </c>
      <c r="BJ1316" s="17"/>
      <c r="BK1316" s="17">
        <v>0.10345716313744401</v>
      </c>
      <c r="BL1316" s="17">
        <v>9.7437034289326693E-2</v>
      </c>
      <c r="BM1316" s="17"/>
      <c r="BN1316" s="17">
        <v>0.14825300803830399</v>
      </c>
      <c r="BO1316" s="17">
        <v>9.6730502404941798E-2</v>
      </c>
      <c r="BP1316" s="17"/>
      <c r="BQ1316" s="17">
        <v>0.25607029041392398</v>
      </c>
      <c r="BR1316" s="17">
        <v>9.3746826951729798E-2</v>
      </c>
      <c r="BS1316" s="17"/>
      <c r="BT1316" s="17">
        <v>0.16426486519605099</v>
      </c>
      <c r="BU1316" s="17">
        <v>9.25246075579743E-2</v>
      </c>
      <c r="BV1316" s="17"/>
      <c r="BW1316" s="17">
        <v>0.21177518966448</v>
      </c>
      <c r="BX1316" s="17">
        <v>3.9269737025237797E-2</v>
      </c>
      <c r="BY1316" s="17"/>
      <c r="BZ1316" s="17">
        <v>0.21177518966448</v>
      </c>
      <c r="CA1316" s="17">
        <v>3.9269737025237797E-2</v>
      </c>
    </row>
    <row r="1317" spans="2:79" x14ac:dyDescent="0.25">
      <c r="B1317" t="s">
        <v>600</v>
      </c>
      <c r="C1317" s="17">
        <v>0.18157327857519201</v>
      </c>
      <c r="D1317" s="17">
        <v>0.16906547916023601</v>
      </c>
      <c r="E1317" s="17">
        <v>0.14244081134427999</v>
      </c>
      <c r="F1317" s="17">
        <v>0.20242702753731101</v>
      </c>
      <c r="G1317" s="17">
        <v>0.14209249089967099</v>
      </c>
      <c r="H1317" s="17">
        <v>0.192254259319598</v>
      </c>
      <c r="I1317" s="17">
        <v>0.27533278341131301</v>
      </c>
      <c r="J1317" s="17">
        <v>0.111322160227783</v>
      </c>
      <c r="K1317" s="17">
        <v>0.113377103970837</v>
      </c>
      <c r="L1317" s="17">
        <v>0.24407464345968299</v>
      </c>
      <c r="M1317" s="17"/>
      <c r="N1317" s="17">
        <v>0.17361996003914901</v>
      </c>
      <c r="O1317" s="17">
        <v>0.26689058635325402</v>
      </c>
      <c r="P1317" s="17">
        <v>0.37938510406881698</v>
      </c>
      <c r="Q1317" s="17">
        <v>0.35597241661634799</v>
      </c>
      <c r="R1317" s="17"/>
      <c r="S1317" s="17">
        <v>0.174013574748171</v>
      </c>
      <c r="T1317" s="17">
        <v>0.24572749066543001</v>
      </c>
      <c r="U1317" s="17">
        <v>0.17537318297472401</v>
      </c>
      <c r="V1317" s="17">
        <v>0.15900917863479</v>
      </c>
      <c r="W1317" s="17">
        <v>0.18789233355137999</v>
      </c>
      <c r="X1317" s="17">
        <v>0.28136647750251298</v>
      </c>
      <c r="Y1317" s="17">
        <v>0.172851619830203</v>
      </c>
      <c r="Z1317" s="17"/>
      <c r="AA1317" s="17">
        <v>0.33730100808996999</v>
      </c>
      <c r="AB1317" s="17">
        <v>0.101031488755186</v>
      </c>
      <c r="AC1317" s="17"/>
      <c r="AD1317" s="17">
        <v>0.2914857272245</v>
      </c>
      <c r="AE1317" s="17">
        <v>0.40833025095630898</v>
      </c>
      <c r="AF1317" s="17">
        <v>0.342598553457717</v>
      </c>
      <c r="AG1317" s="17"/>
      <c r="AH1317" s="17">
        <v>0.39894310829116603</v>
      </c>
      <c r="AI1317" s="17">
        <v>0.173529765118698</v>
      </c>
      <c r="AJ1317" s="17"/>
      <c r="AK1317" s="17">
        <v>0.16158964668381301</v>
      </c>
      <c r="AL1317" s="17">
        <v>0.19495975429758799</v>
      </c>
      <c r="AM1317" s="17"/>
      <c r="AN1317" s="17">
        <v>0.18122916050606899</v>
      </c>
      <c r="AO1317" s="17">
        <v>0.35597241661634799</v>
      </c>
      <c r="AP1317" s="17"/>
      <c r="AQ1317" s="17">
        <v>0.237305679925924</v>
      </c>
      <c r="AR1317" s="17">
        <v>0.16712240840696099</v>
      </c>
      <c r="AS1317" s="17"/>
      <c r="AT1317" s="17">
        <v>7.9156172550974693E-2</v>
      </c>
      <c r="AU1317" s="17">
        <v>0.181000615443248</v>
      </c>
      <c r="AV1317" s="17">
        <v>0.370501182708105</v>
      </c>
      <c r="AW1317" s="17">
        <v>0.33150223102913801</v>
      </c>
      <c r="AX1317" s="17"/>
      <c r="AY1317" s="17">
        <v>0.24913056353667501</v>
      </c>
      <c r="AZ1317" s="17">
        <v>0.17349859596210199</v>
      </c>
      <c r="BA1317" s="17"/>
      <c r="BB1317" s="17">
        <v>0.21611358258912</v>
      </c>
      <c r="BC1317" s="17">
        <v>0.174034202912038</v>
      </c>
      <c r="BD1317" s="17"/>
      <c r="BE1317" s="17">
        <v>0.23311792980829499</v>
      </c>
      <c r="BF1317" s="17">
        <v>0.177661736626125</v>
      </c>
      <c r="BG1317" s="17"/>
      <c r="BH1317" s="17">
        <v>0.15804361681694301</v>
      </c>
      <c r="BI1317" s="17">
        <v>0.18339755759331899</v>
      </c>
      <c r="BJ1317" s="17"/>
      <c r="BK1317" s="17">
        <v>0.26244353588310898</v>
      </c>
      <c r="BL1317" s="17">
        <v>0.176397411083447</v>
      </c>
      <c r="BM1317" s="17"/>
      <c r="BN1317" s="17">
        <v>0.25138001274992899</v>
      </c>
      <c r="BO1317" s="17">
        <v>0.180094711605682</v>
      </c>
      <c r="BP1317" s="17"/>
      <c r="BQ1317" s="17">
        <v>0.22408259106540199</v>
      </c>
      <c r="BR1317" s="17">
        <v>0.18048488154326101</v>
      </c>
      <c r="BS1317" s="17"/>
      <c r="BT1317" s="17">
        <v>0.15568876460479</v>
      </c>
      <c r="BU1317" s="17">
        <v>0.183627408376699</v>
      </c>
      <c r="BV1317" s="17"/>
      <c r="BW1317" s="17">
        <v>0.33710628557393402</v>
      </c>
      <c r="BX1317" s="17">
        <v>0.10170335471238</v>
      </c>
      <c r="BY1317" s="17"/>
      <c r="BZ1317" s="17">
        <v>0.33710628557393402</v>
      </c>
      <c r="CA1317" s="17">
        <v>0.10170335471238</v>
      </c>
    </row>
    <row r="1318" spans="2:79" x14ac:dyDescent="0.25">
      <c r="B1318" t="s">
        <v>601</v>
      </c>
      <c r="C1318" s="17">
        <v>0.272314638130283</v>
      </c>
      <c r="D1318" s="17">
        <v>0.26879700442717702</v>
      </c>
      <c r="E1318" s="17">
        <v>0.24132888508110101</v>
      </c>
      <c r="F1318" s="17">
        <v>0.34100826935015799</v>
      </c>
      <c r="G1318" s="17">
        <v>0.26695575163667901</v>
      </c>
      <c r="H1318" s="17">
        <v>0.240597423163706</v>
      </c>
      <c r="I1318" s="17">
        <v>0.23408709442114101</v>
      </c>
      <c r="J1318" s="17">
        <v>0.30755808040270399</v>
      </c>
      <c r="K1318" s="17">
        <v>0.366440474795103</v>
      </c>
      <c r="L1318" s="17">
        <v>0.26441264150889898</v>
      </c>
      <c r="M1318" s="17"/>
      <c r="N1318" s="17">
        <v>0.274042960389971</v>
      </c>
      <c r="O1318" s="17">
        <v>0.25960813135355998</v>
      </c>
      <c r="P1318" s="17">
        <v>0.202567621434904</v>
      </c>
      <c r="Q1318" s="17">
        <v>0.188580821237019</v>
      </c>
      <c r="R1318" s="17"/>
      <c r="S1318" s="17">
        <v>0.26868680600504302</v>
      </c>
      <c r="T1318" s="17">
        <v>0.25491598491940998</v>
      </c>
      <c r="U1318" s="17">
        <v>0.30700659195617203</v>
      </c>
      <c r="V1318" s="17">
        <v>0.30353163458034799</v>
      </c>
      <c r="W1318" s="17">
        <v>0.26047166649446801</v>
      </c>
      <c r="X1318" s="17">
        <v>0.21750442597695199</v>
      </c>
      <c r="Y1318" s="17">
        <v>0.30604979551420203</v>
      </c>
      <c r="Z1318" s="17"/>
      <c r="AA1318" s="17">
        <v>0.235875145732521</v>
      </c>
      <c r="AB1318" s="17">
        <v>0.29116100510033299</v>
      </c>
      <c r="AC1318" s="17"/>
      <c r="AD1318" s="17">
        <v>0.267823907091636</v>
      </c>
      <c r="AE1318" s="17">
        <v>0.17483349883643501</v>
      </c>
      <c r="AF1318" s="17">
        <v>0.23179218090613499</v>
      </c>
      <c r="AG1318" s="17"/>
      <c r="AH1318" s="17">
        <v>0.15222794678298299</v>
      </c>
      <c r="AI1318" s="17">
        <v>0.276758304112172</v>
      </c>
      <c r="AJ1318" s="17"/>
      <c r="AK1318" s="17">
        <v>0.26584388119950703</v>
      </c>
      <c r="AL1318" s="17">
        <v>0.27664921710122098</v>
      </c>
      <c r="AM1318" s="17"/>
      <c r="AN1318" s="17">
        <v>0.272479858668144</v>
      </c>
      <c r="AO1318" s="17">
        <v>0.188580821237019</v>
      </c>
      <c r="AP1318" s="17"/>
      <c r="AQ1318" s="17">
        <v>0.225115687998932</v>
      </c>
      <c r="AR1318" s="17">
        <v>0.28455286730925999</v>
      </c>
      <c r="AS1318" s="17"/>
      <c r="AT1318" s="17">
        <v>0.248177129969857</v>
      </c>
      <c r="AU1318" s="17">
        <v>0.32899534230617</v>
      </c>
      <c r="AV1318" s="17">
        <v>0.22073008126767901</v>
      </c>
      <c r="AW1318" s="17">
        <v>0.124995547639439</v>
      </c>
      <c r="AX1318" s="17"/>
      <c r="AY1318" s="17">
        <v>0.26624152101168302</v>
      </c>
      <c r="AZ1318" s="17">
        <v>0.27304051829602299</v>
      </c>
      <c r="BA1318" s="17"/>
      <c r="BB1318" s="17">
        <v>0.22256343619864799</v>
      </c>
      <c r="BC1318" s="17">
        <v>0.28316177956237698</v>
      </c>
      <c r="BD1318" s="17"/>
      <c r="BE1318" s="17">
        <v>0.30567371012605599</v>
      </c>
      <c r="BF1318" s="17">
        <v>0.26978313570720303</v>
      </c>
      <c r="BG1318" s="17"/>
      <c r="BH1318" s="17">
        <v>0.295721166501068</v>
      </c>
      <c r="BI1318" s="17">
        <v>0.27049990577107003</v>
      </c>
      <c r="BJ1318" s="17"/>
      <c r="BK1318" s="17">
        <v>0.239321589308887</v>
      </c>
      <c r="BL1318" s="17">
        <v>0.27442626302839601</v>
      </c>
      <c r="BM1318" s="17"/>
      <c r="BN1318" s="17">
        <v>0.21096324640584899</v>
      </c>
      <c r="BO1318" s="17">
        <v>0.27361411363804899</v>
      </c>
      <c r="BP1318" s="17"/>
      <c r="BQ1318" s="17">
        <v>0.24359920318411901</v>
      </c>
      <c r="BR1318" s="17">
        <v>0.27304986042241502</v>
      </c>
      <c r="BS1318" s="17"/>
      <c r="BT1318" s="17">
        <v>0.27749956619649202</v>
      </c>
      <c r="BU1318" s="17">
        <v>0.271903175304608</v>
      </c>
      <c r="BV1318" s="17"/>
      <c r="BW1318" s="17">
        <v>0.23615423918128101</v>
      </c>
      <c r="BX1318" s="17">
        <v>0.29088386897482599</v>
      </c>
      <c r="BY1318" s="17"/>
      <c r="BZ1318" s="17">
        <v>0.23615423918128101</v>
      </c>
      <c r="CA1318" s="17">
        <v>0.29088386897482599</v>
      </c>
    </row>
    <row r="1319" spans="2:79" x14ac:dyDescent="0.25">
      <c r="B1319" t="s">
        <v>602</v>
      </c>
      <c r="C1319" s="17">
        <v>8.9419867435762204E-2</v>
      </c>
      <c r="D1319" s="17">
        <v>7.9139214255954604E-2</v>
      </c>
      <c r="E1319" s="17">
        <v>8.1713072019516095E-2</v>
      </c>
      <c r="F1319" s="17">
        <v>7.5112842503683303E-2</v>
      </c>
      <c r="G1319" s="17">
        <v>8.7346699929724603E-2</v>
      </c>
      <c r="H1319" s="17">
        <v>0.13897949416375199</v>
      </c>
      <c r="I1319" s="17">
        <v>7.0164125019815393E-2</v>
      </c>
      <c r="J1319" s="17">
        <v>9.2765333195606703E-2</v>
      </c>
      <c r="K1319" s="17">
        <v>7.6063443040716397E-2</v>
      </c>
      <c r="L1319" s="17">
        <v>0.112443685973188</v>
      </c>
      <c r="M1319" s="17"/>
      <c r="N1319" s="17">
        <v>9.0470577538564703E-2</v>
      </c>
      <c r="O1319" s="17">
        <v>7.7645962281418901E-2</v>
      </c>
      <c r="P1319" s="17">
        <v>7.0317339349731903E-2</v>
      </c>
      <c r="Q1319" s="17">
        <v>4.7040134299593299E-2</v>
      </c>
      <c r="R1319" s="17"/>
      <c r="S1319" s="17">
        <v>0.114693665525153</v>
      </c>
      <c r="T1319" s="17">
        <v>0.10261736183053601</v>
      </c>
      <c r="U1319" s="17">
        <v>7.89108173338567E-2</v>
      </c>
      <c r="V1319" s="17">
        <v>7.8908365543069806E-2</v>
      </c>
      <c r="W1319" s="17">
        <v>7.0075525491074597E-2</v>
      </c>
      <c r="X1319" s="17">
        <v>9.9142799851897695E-2</v>
      </c>
      <c r="Y1319" s="17">
        <v>8.9173398835952697E-2</v>
      </c>
      <c r="Z1319" s="17"/>
      <c r="AA1319" s="17">
        <v>8.5831273865921695E-2</v>
      </c>
      <c r="AB1319" s="17">
        <v>9.12758743906706E-2</v>
      </c>
      <c r="AC1319" s="17"/>
      <c r="AD1319" s="17">
        <v>7.0758933799431406E-2</v>
      </c>
      <c r="AE1319" s="17">
        <v>5.4754253292437098E-2</v>
      </c>
      <c r="AF1319" s="17">
        <v>9.2334978751421007E-2</v>
      </c>
      <c r="AG1319" s="17"/>
      <c r="AH1319" s="17">
        <v>6.5893165720400604E-2</v>
      </c>
      <c r="AI1319" s="17">
        <v>9.0290445206751502E-2</v>
      </c>
      <c r="AJ1319" s="17"/>
      <c r="AK1319" s="17">
        <v>8.5179162708711398E-2</v>
      </c>
      <c r="AL1319" s="17">
        <v>9.2260596847867096E-2</v>
      </c>
      <c r="AM1319" s="17"/>
      <c r="AN1319" s="17">
        <v>8.95034895918152E-2</v>
      </c>
      <c r="AO1319" s="17">
        <v>4.7040134299593299E-2</v>
      </c>
      <c r="AP1319" s="17"/>
      <c r="AQ1319" s="17">
        <v>0.10887209435898999</v>
      </c>
      <c r="AR1319" s="17">
        <v>8.4376093994500898E-2</v>
      </c>
      <c r="AS1319" s="17"/>
      <c r="AT1319" s="17">
        <v>8.2964834728925504E-2</v>
      </c>
      <c r="AU1319" s="17">
        <v>0.106264102351792</v>
      </c>
      <c r="AV1319" s="17">
        <v>7.3012303034708195E-2</v>
      </c>
      <c r="AW1319" s="17">
        <v>3.78522647788644E-2</v>
      </c>
      <c r="AX1319" s="17"/>
      <c r="AY1319" s="17">
        <v>7.4556874913615998E-2</v>
      </c>
      <c r="AZ1319" s="17">
        <v>9.1196344204559104E-2</v>
      </c>
      <c r="BA1319" s="17"/>
      <c r="BB1319" s="17">
        <v>9.4177496388483203E-2</v>
      </c>
      <c r="BC1319" s="17">
        <v>8.8384100907420104E-2</v>
      </c>
      <c r="BD1319" s="17"/>
      <c r="BE1319" s="17">
        <v>6.4930712801607393E-2</v>
      </c>
      <c r="BF1319" s="17">
        <v>9.1278263086078906E-2</v>
      </c>
      <c r="BG1319" s="17"/>
      <c r="BH1319" s="17">
        <v>8.7641600026366298E-2</v>
      </c>
      <c r="BI1319" s="17">
        <v>8.9557738347673804E-2</v>
      </c>
      <c r="BJ1319" s="17"/>
      <c r="BK1319" s="17">
        <v>0.103643102323996</v>
      </c>
      <c r="BL1319" s="17">
        <v>8.8509550323685293E-2</v>
      </c>
      <c r="BM1319" s="17"/>
      <c r="BN1319" s="17">
        <v>9.1901607313156997E-2</v>
      </c>
      <c r="BO1319" s="17">
        <v>8.9367302039987606E-2</v>
      </c>
      <c r="BP1319" s="17"/>
      <c r="BQ1319" s="17">
        <v>0.15829859497111601</v>
      </c>
      <c r="BR1319" s="17">
        <v>8.7656314975817398E-2</v>
      </c>
      <c r="BS1319" s="17"/>
      <c r="BT1319" s="17">
        <v>0.118656271563598</v>
      </c>
      <c r="BU1319" s="17">
        <v>8.7099740077893104E-2</v>
      </c>
      <c r="BV1319" s="17"/>
      <c r="BW1319" s="17">
        <v>8.6062462180803198E-2</v>
      </c>
      <c r="BX1319" s="17">
        <v>9.1143975438717204E-2</v>
      </c>
      <c r="BY1319" s="17"/>
      <c r="BZ1319" s="17">
        <v>8.6062462180803198E-2</v>
      </c>
      <c r="CA1319" s="17">
        <v>9.1143975438717204E-2</v>
      </c>
    </row>
    <row r="1320" spans="2:79" x14ac:dyDescent="0.25">
      <c r="B1320" t="s">
        <v>603</v>
      </c>
      <c r="C1320" s="17">
        <v>0.24452007811797</v>
      </c>
      <c r="D1320" s="17">
        <v>0.283427188807713</v>
      </c>
      <c r="E1320" s="17">
        <v>0.36460498349507198</v>
      </c>
      <c r="F1320" s="17">
        <v>0.144458342657171</v>
      </c>
      <c r="G1320" s="17">
        <v>0.28384489657136902</v>
      </c>
      <c r="H1320" s="17">
        <v>0.235133160389769</v>
      </c>
      <c r="I1320" s="17">
        <v>0.18287074503834899</v>
      </c>
      <c r="J1320" s="17">
        <v>0.28346808009771302</v>
      </c>
      <c r="K1320" s="17">
        <v>0.11662346915067801</v>
      </c>
      <c r="L1320" s="17">
        <v>0.21016026730659201</v>
      </c>
      <c r="M1320" s="17"/>
      <c r="N1320" s="17">
        <v>0.25225312678775502</v>
      </c>
      <c r="O1320" s="17">
        <v>0.158186073915316</v>
      </c>
      <c r="P1320" s="17">
        <v>7.8499300681626305E-2</v>
      </c>
      <c r="Q1320" s="17">
        <v>4.8219402452765597E-2</v>
      </c>
      <c r="R1320" s="17"/>
      <c r="S1320" s="17">
        <v>0.238484370886347</v>
      </c>
      <c r="T1320" s="17">
        <v>0.191438662766515</v>
      </c>
      <c r="U1320" s="17">
        <v>0.20023597079427699</v>
      </c>
      <c r="V1320" s="17">
        <v>0.27945795423528302</v>
      </c>
      <c r="W1320" s="17">
        <v>0.26301125465109898</v>
      </c>
      <c r="X1320" s="17">
        <v>0.16112428033241899</v>
      </c>
      <c r="Y1320" s="17">
        <v>0.20585200570811499</v>
      </c>
      <c r="Z1320" s="17"/>
      <c r="AA1320" s="17">
        <v>7.9763587277311407E-2</v>
      </c>
      <c r="AB1320" s="17">
        <v>0.32973150897949</v>
      </c>
      <c r="AC1320" s="17"/>
      <c r="AD1320" s="17">
        <v>7.63679220905783E-2</v>
      </c>
      <c r="AE1320" s="17">
        <v>5.8677341573698E-2</v>
      </c>
      <c r="AF1320" s="17">
        <v>9.5873918058188498E-2</v>
      </c>
      <c r="AG1320" s="17"/>
      <c r="AH1320" s="17">
        <v>2.9513595738773001E-2</v>
      </c>
      <c r="AI1320" s="17">
        <v>0.25247613870149399</v>
      </c>
      <c r="AJ1320" s="17"/>
      <c r="AK1320" s="17">
        <v>0.22560106464247601</v>
      </c>
      <c r="AL1320" s="17">
        <v>0.257193395759026</v>
      </c>
      <c r="AM1320" s="17"/>
      <c r="AN1320" s="17">
        <v>0.24490741150869799</v>
      </c>
      <c r="AO1320" s="17">
        <v>4.8219402452765597E-2</v>
      </c>
      <c r="AP1320" s="17"/>
      <c r="AQ1320" s="17">
        <v>0.15189714789311201</v>
      </c>
      <c r="AR1320" s="17">
        <v>0.26853630399091</v>
      </c>
      <c r="AS1320" s="17"/>
      <c r="AT1320" s="17">
        <v>0.40958407876404201</v>
      </c>
      <c r="AU1320" s="17">
        <v>0.18304650244827</v>
      </c>
      <c r="AV1320" s="17">
        <v>6.9702351440538796E-2</v>
      </c>
      <c r="AW1320" s="17">
        <v>3.1163064504984201E-4</v>
      </c>
      <c r="AX1320" s="17"/>
      <c r="AY1320" s="17">
        <v>0.149417381737524</v>
      </c>
      <c r="AZ1320" s="17">
        <v>0.25588708449424802</v>
      </c>
      <c r="BA1320" s="17"/>
      <c r="BB1320" s="17">
        <v>0.210917617805742</v>
      </c>
      <c r="BC1320" s="17">
        <v>0.25184714831654698</v>
      </c>
      <c r="BD1320" s="17"/>
      <c r="BE1320" s="17">
        <v>0.168198688064011</v>
      </c>
      <c r="BF1320" s="17">
        <v>0.25031183946789298</v>
      </c>
      <c r="BG1320" s="17"/>
      <c r="BH1320" s="17">
        <v>0.20318459299036801</v>
      </c>
      <c r="BI1320" s="17">
        <v>0.24772486104248201</v>
      </c>
      <c r="BJ1320" s="17"/>
      <c r="BK1320" s="17">
        <v>0.218086932539165</v>
      </c>
      <c r="BL1320" s="17">
        <v>0.246211855335705</v>
      </c>
      <c r="BM1320" s="17"/>
      <c r="BN1320" s="17">
        <v>0.20991165996066</v>
      </c>
      <c r="BO1320" s="17">
        <v>0.245253114329438</v>
      </c>
      <c r="BP1320" s="17"/>
      <c r="BQ1320" s="17">
        <v>7.7120171571255905E-2</v>
      </c>
      <c r="BR1320" s="17">
        <v>0.24880614041250701</v>
      </c>
      <c r="BS1320" s="17"/>
      <c r="BT1320" s="17">
        <v>0.21020149741664701</v>
      </c>
      <c r="BU1320" s="17">
        <v>0.24724351420197799</v>
      </c>
      <c r="BV1320" s="17"/>
      <c r="BW1320" s="17">
        <v>8.0019228596587194E-2</v>
      </c>
      <c r="BX1320" s="17">
        <v>0.32899520388177</v>
      </c>
      <c r="BY1320" s="17"/>
      <c r="BZ1320" s="17">
        <v>8.0019228596587194E-2</v>
      </c>
      <c r="CA1320" s="17">
        <v>0.32899520388177</v>
      </c>
    </row>
    <row r="1321" spans="2:79" x14ac:dyDescent="0.25">
      <c r="B1321" t="s">
        <v>103</v>
      </c>
      <c r="C1321" s="17">
        <v>0.114372979192255</v>
      </c>
      <c r="D1321" s="17">
        <v>0.118163933545765</v>
      </c>
      <c r="E1321" s="17">
        <v>9.7165501551704905E-2</v>
      </c>
      <c r="F1321" s="17">
        <v>0.14402876023803901</v>
      </c>
      <c r="G1321" s="17">
        <v>0.14924106753111699</v>
      </c>
      <c r="H1321" s="17">
        <v>0.12853989299284699</v>
      </c>
      <c r="I1321" s="17">
        <v>3.9824953345650699E-2</v>
      </c>
      <c r="J1321" s="17">
        <v>8.6728238083574202E-2</v>
      </c>
      <c r="K1321" s="17">
        <v>0.24503211198908501</v>
      </c>
      <c r="L1321" s="17">
        <v>7.3966470128338901E-2</v>
      </c>
      <c r="M1321" s="17"/>
      <c r="N1321" s="17">
        <v>0.117317518224798</v>
      </c>
      <c r="O1321" s="17">
        <v>8.1336270021696605E-2</v>
      </c>
      <c r="P1321" s="17">
        <v>4.7974081844151299E-2</v>
      </c>
      <c r="Q1321" s="17">
        <v>6.0283069544574901E-2</v>
      </c>
      <c r="R1321" s="17"/>
      <c r="S1321" s="17">
        <v>0.110983801261926</v>
      </c>
      <c r="T1321" s="17">
        <v>9.2897349095326195E-2</v>
      </c>
      <c r="U1321" s="17">
        <v>9.4276202869744294E-2</v>
      </c>
      <c r="V1321" s="17">
        <v>0.108320242605738</v>
      </c>
      <c r="W1321" s="17">
        <v>8.8874409641340996E-2</v>
      </c>
      <c r="X1321" s="17">
        <v>8.3044853030345298E-2</v>
      </c>
      <c r="Y1321" s="17">
        <v>0.100772074142853</v>
      </c>
      <c r="Z1321" s="17"/>
      <c r="AA1321" s="17">
        <v>4.8797286071617103E-2</v>
      </c>
      <c r="AB1321" s="17">
        <v>0.148288478436225</v>
      </c>
      <c r="AC1321" s="17"/>
      <c r="AD1321" s="17">
        <v>4.0986628676311601E-2</v>
      </c>
      <c r="AE1321" s="17">
        <v>7.33247698085258E-2</v>
      </c>
      <c r="AF1321" s="17">
        <v>4.2479808550112803E-2</v>
      </c>
      <c r="AG1321" s="17"/>
      <c r="AH1321" s="17">
        <v>3.9953464958981701E-2</v>
      </c>
      <c r="AI1321" s="17">
        <v>0.11712678529746801</v>
      </c>
      <c r="AJ1321" s="17"/>
      <c r="AK1321" s="17">
        <v>0.16214511382674199</v>
      </c>
      <c r="AL1321" s="17">
        <v>8.2371763198705997E-2</v>
      </c>
      <c r="AM1321" s="17"/>
      <c r="AN1321" s="17">
        <v>0.114479707444906</v>
      </c>
      <c r="AO1321" s="17">
        <v>6.0283069544574901E-2</v>
      </c>
      <c r="AP1321" s="17"/>
      <c r="AQ1321" s="17">
        <v>8.2775464719099398E-2</v>
      </c>
      <c r="AR1321" s="17">
        <v>0.12256590769029101</v>
      </c>
      <c r="AS1321" s="17"/>
      <c r="AT1321" s="17">
        <v>0.152905033124832</v>
      </c>
      <c r="AU1321" s="17">
        <v>0.117684781130428</v>
      </c>
      <c r="AV1321" s="17">
        <v>4.2249566047841899E-2</v>
      </c>
      <c r="AW1321" s="17">
        <v>2.4166630448281602E-3</v>
      </c>
      <c r="AX1321" s="17"/>
      <c r="AY1321" s="17">
        <v>7.7091680855911296E-2</v>
      </c>
      <c r="AZ1321" s="17">
        <v>0.118828970158167</v>
      </c>
      <c r="BA1321" s="17"/>
      <c r="BB1321" s="17">
        <v>0.108668140150203</v>
      </c>
      <c r="BC1321" s="17">
        <v>0.115617892998419</v>
      </c>
      <c r="BD1321" s="17"/>
      <c r="BE1321" s="17">
        <v>8.2440856301676094E-2</v>
      </c>
      <c r="BF1321" s="17">
        <v>0.116796195476024</v>
      </c>
      <c r="BG1321" s="17"/>
      <c r="BH1321" s="17">
        <v>0.14348774928352501</v>
      </c>
      <c r="BI1321" s="17">
        <v>0.112115680947138</v>
      </c>
      <c r="BJ1321" s="17"/>
      <c r="BK1321" s="17">
        <v>7.3047676807399806E-2</v>
      </c>
      <c r="BL1321" s="17">
        <v>0.11701788593944</v>
      </c>
      <c r="BM1321" s="17"/>
      <c r="BN1321" s="17">
        <v>8.7590465532100106E-2</v>
      </c>
      <c r="BO1321" s="17">
        <v>0.114940255981902</v>
      </c>
      <c r="BP1321" s="17"/>
      <c r="BQ1321" s="17">
        <v>4.0829148794183499E-2</v>
      </c>
      <c r="BR1321" s="17">
        <v>0.116255975694269</v>
      </c>
      <c r="BS1321" s="17"/>
      <c r="BT1321" s="17">
        <v>7.3689035022421703E-2</v>
      </c>
      <c r="BU1321" s="17">
        <v>0.117601554480848</v>
      </c>
      <c r="BV1321" s="17"/>
      <c r="BW1321" s="17">
        <v>4.8882594802913903E-2</v>
      </c>
      <c r="BX1321" s="17">
        <v>0.148003859967068</v>
      </c>
      <c r="BY1321" s="17"/>
      <c r="BZ1321" s="17">
        <v>4.8882594802913903E-2</v>
      </c>
      <c r="CA1321" s="17">
        <v>0.148003859967068</v>
      </c>
    </row>
    <row r="1322" spans="2:79" x14ac:dyDescent="0.25">
      <c r="B1322" t="s">
        <v>604</v>
      </c>
      <c r="C1322" s="17">
        <v>0.27937243712373</v>
      </c>
      <c r="D1322" s="17">
        <v>0.25047265896338999</v>
      </c>
      <c r="E1322" s="17">
        <v>0.21518755785260599</v>
      </c>
      <c r="F1322" s="17">
        <v>0.295391785250949</v>
      </c>
      <c r="G1322" s="17">
        <v>0.21261158433110999</v>
      </c>
      <c r="H1322" s="17">
        <v>0.25675002928992602</v>
      </c>
      <c r="I1322" s="17">
        <v>0.47305308217504399</v>
      </c>
      <c r="J1322" s="17">
        <v>0.22948026822040199</v>
      </c>
      <c r="K1322" s="17">
        <v>0.195840501024417</v>
      </c>
      <c r="L1322" s="17">
        <v>0.33901693508298197</v>
      </c>
      <c r="M1322" s="17"/>
      <c r="N1322" s="17">
        <v>0.26591581705891199</v>
      </c>
      <c r="O1322" s="17">
        <v>0.42322356242800802</v>
      </c>
      <c r="P1322" s="17">
        <v>0.60064165668958702</v>
      </c>
      <c r="Q1322" s="17">
        <v>0.65587657246604703</v>
      </c>
      <c r="R1322" s="17"/>
      <c r="S1322" s="17">
        <v>0.26715135632153098</v>
      </c>
      <c r="T1322" s="17">
        <v>0.35813064138821299</v>
      </c>
      <c r="U1322" s="17">
        <v>0.31957041704595102</v>
      </c>
      <c r="V1322" s="17">
        <v>0.229781803035562</v>
      </c>
      <c r="W1322" s="17">
        <v>0.317567143722017</v>
      </c>
      <c r="X1322" s="17">
        <v>0.43918364080838601</v>
      </c>
      <c r="Y1322" s="17">
        <v>0.29815272579887703</v>
      </c>
      <c r="Z1322" s="17"/>
      <c r="AA1322" s="17">
        <v>0.549732707052628</v>
      </c>
      <c r="AB1322" s="17">
        <v>0.13954313309328101</v>
      </c>
      <c r="AC1322" s="17"/>
      <c r="AD1322" s="17">
        <v>0.54406260834204301</v>
      </c>
      <c r="AE1322" s="17">
        <v>0.63841013648890399</v>
      </c>
      <c r="AF1322" s="17">
        <v>0.53751911373414196</v>
      </c>
      <c r="AG1322" s="17"/>
      <c r="AH1322" s="17">
        <v>0.71241182679886195</v>
      </c>
      <c r="AI1322" s="17">
        <v>0.263348326682115</v>
      </c>
      <c r="AJ1322" s="17"/>
      <c r="AK1322" s="17">
        <v>0.26123077762256303</v>
      </c>
      <c r="AL1322" s="17">
        <v>0.29152502709318001</v>
      </c>
      <c r="AM1322" s="17"/>
      <c r="AN1322" s="17">
        <v>0.27862953278643698</v>
      </c>
      <c r="AO1322" s="17">
        <v>0.65587657246604703</v>
      </c>
      <c r="AP1322" s="17"/>
      <c r="AQ1322" s="17">
        <v>0.43133960502986601</v>
      </c>
      <c r="AR1322" s="17">
        <v>0.23996882701503899</v>
      </c>
      <c r="AS1322" s="17"/>
      <c r="AT1322" s="17">
        <v>0.106368923412343</v>
      </c>
      <c r="AU1322" s="17">
        <v>0.26400927176333999</v>
      </c>
      <c r="AV1322" s="17">
        <v>0.59430569820923196</v>
      </c>
      <c r="AW1322" s="17">
        <v>0.83442389389181904</v>
      </c>
      <c r="AX1322" s="17"/>
      <c r="AY1322" s="17">
        <v>0.43269254148126601</v>
      </c>
      <c r="AZ1322" s="17">
        <v>0.26104708284700301</v>
      </c>
      <c r="BA1322" s="17"/>
      <c r="BB1322" s="17">
        <v>0.363673309456923</v>
      </c>
      <c r="BC1322" s="17">
        <v>0.26098907821523698</v>
      </c>
      <c r="BD1322" s="17"/>
      <c r="BE1322" s="17">
        <v>0.37875603270664898</v>
      </c>
      <c r="BF1322" s="17">
        <v>0.271830566262801</v>
      </c>
      <c r="BG1322" s="17"/>
      <c r="BH1322" s="17">
        <v>0.26996489119867301</v>
      </c>
      <c r="BI1322" s="17">
        <v>0.28010181389163602</v>
      </c>
      <c r="BJ1322" s="17"/>
      <c r="BK1322" s="17">
        <v>0.365900699020553</v>
      </c>
      <c r="BL1322" s="17">
        <v>0.27383444537277402</v>
      </c>
      <c r="BM1322" s="17"/>
      <c r="BN1322" s="17">
        <v>0.39963302078823398</v>
      </c>
      <c r="BO1322" s="17">
        <v>0.27682521401062299</v>
      </c>
      <c r="BP1322" s="17"/>
      <c r="BQ1322" s="17">
        <v>0.480152881479326</v>
      </c>
      <c r="BR1322" s="17">
        <v>0.27423170849499101</v>
      </c>
      <c r="BS1322" s="17"/>
      <c r="BT1322" s="17">
        <v>0.31995362980084102</v>
      </c>
      <c r="BU1322" s="17">
        <v>0.27615201593467298</v>
      </c>
      <c r="BV1322" s="17"/>
      <c r="BW1322" s="17">
        <v>0.54888147523841502</v>
      </c>
      <c r="BX1322" s="17">
        <v>0.14097309173761799</v>
      </c>
      <c r="BY1322" s="17"/>
      <c r="BZ1322" s="17">
        <v>0.54888147523841502</v>
      </c>
      <c r="CA1322" s="17">
        <v>0.14097309173761799</v>
      </c>
    </row>
    <row r="1323" spans="2:79" x14ac:dyDescent="0.25">
      <c r="B1323" t="s">
        <v>605</v>
      </c>
      <c r="C1323" s="17">
        <v>0.33393994555373202</v>
      </c>
      <c r="D1323" s="17">
        <v>0.362566403063668</v>
      </c>
      <c r="E1323" s="17">
        <v>0.44631805551458797</v>
      </c>
      <c r="F1323" s="17">
        <v>0.219571185160854</v>
      </c>
      <c r="G1323" s="17">
        <v>0.37119159650109301</v>
      </c>
      <c r="H1323" s="17">
        <v>0.374112654553521</v>
      </c>
      <c r="I1323" s="17">
        <v>0.253034870058164</v>
      </c>
      <c r="J1323" s="17">
        <v>0.37623341329332</v>
      </c>
      <c r="K1323" s="17">
        <v>0.192686912191394</v>
      </c>
      <c r="L1323" s="17">
        <v>0.32260395327977998</v>
      </c>
      <c r="M1323" s="17"/>
      <c r="N1323" s="17">
        <v>0.34272370432631899</v>
      </c>
      <c r="O1323" s="17">
        <v>0.23583203619673501</v>
      </c>
      <c r="P1323" s="17">
        <v>0.148816640031358</v>
      </c>
      <c r="Q1323" s="17">
        <v>9.5259536752358903E-2</v>
      </c>
      <c r="R1323" s="17"/>
      <c r="S1323" s="17">
        <v>0.35317803641149997</v>
      </c>
      <c r="T1323" s="17">
        <v>0.29405602459705099</v>
      </c>
      <c r="U1323" s="17">
        <v>0.27914678812813398</v>
      </c>
      <c r="V1323" s="17">
        <v>0.35836631977835298</v>
      </c>
      <c r="W1323" s="17">
        <v>0.33308678014217402</v>
      </c>
      <c r="X1323" s="17">
        <v>0.26026708018431699</v>
      </c>
      <c r="Y1323" s="17">
        <v>0.295025404544067</v>
      </c>
      <c r="Z1323" s="17"/>
      <c r="AA1323" s="17">
        <v>0.16559486114323299</v>
      </c>
      <c r="AB1323" s="17">
        <v>0.42100738337016103</v>
      </c>
      <c r="AC1323" s="17"/>
      <c r="AD1323" s="17">
        <v>0.14712685589001001</v>
      </c>
      <c r="AE1323" s="17">
        <v>0.11343159486613499</v>
      </c>
      <c r="AF1323" s="17">
        <v>0.18820889680961</v>
      </c>
      <c r="AG1323" s="17"/>
      <c r="AH1323" s="17">
        <v>9.5406761459173595E-2</v>
      </c>
      <c r="AI1323" s="17">
        <v>0.34276658390824499</v>
      </c>
      <c r="AJ1323" s="17"/>
      <c r="AK1323" s="17">
        <v>0.31078022735118699</v>
      </c>
      <c r="AL1323" s="17">
        <v>0.34945399260689303</v>
      </c>
      <c r="AM1323" s="17"/>
      <c r="AN1323" s="17">
        <v>0.33441090110051302</v>
      </c>
      <c r="AO1323" s="17">
        <v>9.5259536752358903E-2</v>
      </c>
      <c r="AP1323" s="17"/>
      <c r="AQ1323" s="17">
        <v>0.26076924225210302</v>
      </c>
      <c r="AR1323" s="17">
        <v>0.35291239798541102</v>
      </c>
      <c r="AS1323" s="17"/>
      <c r="AT1323" s="17">
        <v>0.49254891349296798</v>
      </c>
      <c r="AU1323" s="17">
        <v>0.28931060480006199</v>
      </c>
      <c r="AV1323" s="17">
        <v>0.142714654475247</v>
      </c>
      <c r="AW1323" s="17">
        <v>3.8163895423914303E-2</v>
      </c>
      <c r="AX1323" s="17"/>
      <c r="AY1323" s="17">
        <v>0.22397425665114001</v>
      </c>
      <c r="AZ1323" s="17">
        <v>0.34708342869880698</v>
      </c>
      <c r="BA1323" s="17"/>
      <c r="BB1323" s="17">
        <v>0.30509511419422503</v>
      </c>
      <c r="BC1323" s="17">
        <v>0.34023124922396702</v>
      </c>
      <c r="BD1323" s="17"/>
      <c r="BE1323" s="17">
        <v>0.23312940086561901</v>
      </c>
      <c r="BF1323" s="17">
        <v>0.34159010255397199</v>
      </c>
      <c r="BG1323" s="17"/>
      <c r="BH1323" s="17">
        <v>0.29082619301673401</v>
      </c>
      <c r="BI1323" s="17">
        <v>0.33728259939015598</v>
      </c>
      <c r="BJ1323" s="17"/>
      <c r="BK1323" s="17">
        <v>0.32173003486316099</v>
      </c>
      <c r="BL1323" s="17">
        <v>0.33472140565939001</v>
      </c>
      <c r="BM1323" s="17"/>
      <c r="BN1323" s="17">
        <v>0.30181326727381702</v>
      </c>
      <c r="BO1323" s="17">
        <v>0.33462041636942502</v>
      </c>
      <c r="BP1323" s="17"/>
      <c r="BQ1323" s="17">
        <v>0.23541876654237201</v>
      </c>
      <c r="BR1323" s="17">
        <v>0.33646245538832498</v>
      </c>
      <c r="BS1323" s="17"/>
      <c r="BT1323" s="17">
        <v>0.32885776898024499</v>
      </c>
      <c r="BU1323" s="17">
        <v>0.33434325427987099</v>
      </c>
      <c r="BV1323" s="17"/>
      <c r="BW1323" s="17">
        <v>0.16608169077738999</v>
      </c>
      <c r="BX1323" s="17">
        <v>0.420139179320487</v>
      </c>
      <c r="BY1323" s="17"/>
      <c r="BZ1323" s="17">
        <v>0.16608169077738999</v>
      </c>
      <c r="CA1323" s="17">
        <v>0.420139179320487</v>
      </c>
    </row>
    <row r="1324" spans="2:79" x14ac:dyDescent="0.25">
      <c r="B1324" t="s">
        <v>166</v>
      </c>
      <c r="C1324" s="17">
        <v>-5.4567508430001799E-2</v>
      </c>
      <c r="D1324" s="17">
        <v>-0.112093744100278</v>
      </c>
      <c r="E1324" s="17">
        <v>-0.23113049766198299</v>
      </c>
      <c r="F1324" s="17">
        <v>7.58206000900951E-2</v>
      </c>
      <c r="G1324" s="17">
        <v>-0.15858001216998299</v>
      </c>
      <c r="H1324" s="17">
        <v>-0.11736262526359501</v>
      </c>
      <c r="I1324" s="17">
        <v>0.22001821211688</v>
      </c>
      <c r="J1324" s="17">
        <v>-0.14675314507291801</v>
      </c>
      <c r="K1324" s="17">
        <v>3.1535888330224702E-3</v>
      </c>
      <c r="L1324" s="17">
        <v>1.64129818032023E-2</v>
      </c>
      <c r="M1324" s="17"/>
      <c r="N1324" s="17">
        <v>-7.6807887267407796E-2</v>
      </c>
      <c r="O1324" s="17">
        <v>0.187391526231273</v>
      </c>
      <c r="P1324" s="17">
        <v>0.451825016658229</v>
      </c>
      <c r="Q1324" s="17">
        <v>0.56061703571368804</v>
      </c>
      <c r="R1324" s="17"/>
      <c r="S1324" s="17">
        <v>-8.6026680089968902E-2</v>
      </c>
      <c r="T1324" s="17">
        <v>6.4074616791161401E-2</v>
      </c>
      <c r="U1324" s="17">
        <v>4.0423628917816999E-2</v>
      </c>
      <c r="V1324" s="17">
        <v>-0.12858451674279101</v>
      </c>
      <c r="W1324" s="17">
        <v>-1.5519636420156999E-2</v>
      </c>
      <c r="X1324" s="17">
        <v>0.17891656062406899</v>
      </c>
      <c r="Y1324" s="17">
        <v>3.1273212548096302E-3</v>
      </c>
      <c r="Z1324" s="17"/>
      <c r="AA1324" s="17">
        <v>0.38413784590939498</v>
      </c>
      <c r="AB1324" s="17">
        <v>-0.28146425027687999</v>
      </c>
      <c r="AC1324" s="17"/>
      <c r="AD1324" s="17">
        <v>0.396935752452033</v>
      </c>
      <c r="AE1324" s="17">
        <v>0.52497854162276902</v>
      </c>
      <c r="AF1324" s="17">
        <v>0.34931021692453301</v>
      </c>
      <c r="AG1324" s="17"/>
      <c r="AH1324" s="17">
        <v>0.61700506533968902</v>
      </c>
      <c r="AI1324" s="17">
        <v>-7.9418257226130204E-2</v>
      </c>
      <c r="AJ1324" s="17"/>
      <c r="AK1324" s="17">
        <v>-4.9549449728623497E-2</v>
      </c>
      <c r="AL1324" s="17">
        <v>-5.79289655137133E-2</v>
      </c>
      <c r="AM1324" s="17"/>
      <c r="AN1324" s="17">
        <v>-5.5781368314076402E-2</v>
      </c>
      <c r="AO1324" s="17">
        <v>0.56061703571368804</v>
      </c>
      <c r="AP1324" s="17"/>
      <c r="AQ1324" s="17">
        <v>0.170570362777764</v>
      </c>
      <c r="AR1324" s="17">
        <v>-0.112943570970372</v>
      </c>
      <c r="AS1324" s="17"/>
      <c r="AT1324" s="17">
        <v>-0.38617999008062398</v>
      </c>
      <c r="AU1324" s="17">
        <v>-2.5301333036721399E-2</v>
      </c>
      <c r="AV1324" s="17">
        <v>0.45159104373398501</v>
      </c>
      <c r="AW1324" s="17">
        <v>0.79625999846790396</v>
      </c>
      <c r="AX1324" s="17"/>
      <c r="AY1324" s="17">
        <v>0.208718284830126</v>
      </c>
      <c r="AZ1324" s="17">
        <v>-8.6036345851803295E-2</v>
      </c>
      <c r="BA1324" s="17"/>
      <c r="BB1324" s="17">
        <v>5.8578195262698002E-2</v>
      </c>
      <c r="BC1324" s="17">
        <v>-7.9242171008730905E-2</v>
      </c>
      <c r="BD1324" s="17"/>
      <c r="BE1324" s="17">
        <v>0.14562663184103</v>
      </c>
      <c r="BF1324" s="17">
        <v>-6.9759536291170904E-2</v>
      </c>
      <c r="BG1324" s="17"/>
      <c r="BH1324" s="17">
        <v>-2.0861301818061499E-2</v>
      </c>
      <c r="BI1324" s="17">
        <v>-5.7180785498519703E-2</v>
      </c>
      <c r="BJ1324" s="17"/>
      <c r="BK1324" s="17">
        <v>4.4170664157392299E-2</v>
      </c>
      <c r="BL1324" s="17">
        <v>-6.08869602866167E-2</v>
      </c>
      <c r="BM1324" s="17"/>
      <c r="BN1324" s="17">
        <v>9.7819753514416699E-2</v>
      </c>
      <c r="BO1324" s="17">
        <v>-5.7795202358801999E-2</v>
      </c>
      <c r="BP1324" s="17"/>
      <c r="BQ1324" s="17">
        <v>0.24473411493695399</v>
      </c>
      <c r="BR1324" s="17">
        <v>-6.2230746893334001E-2</v>
      </c>
      <c r="BS1324" s="17"/>
      <c r="BT1324" s="17">
        <v>-8.9041391794043596E-3</v>
      </c>
      <c r="BU1324" s="17">
        <v>-5.8191238345197703E-2</v>
      </c>
      <c r="BV1324" s="17"/>
      <c r="BW1324" s="17">
        <v>0.38279978446102397</v>
      </c>
      <c r="BX1324" s="17">
        <v>-0.27916608758286898</v>
      </c>
      <c r="BY1324" s="17"/>
      <c r="BZ1324" s="17">
        <v>0.38279978446102397</v>
      </c>
      <c r="CA1324" s="17">
        <v>-0.27916608758286898</v>
      </c>
    </row>
    <row r="1325" spans="2:79" x14ac:dyDescent="0.25">
      <c r="C1325" s="17"/>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c r="AD1325" s="17"/>
      <c r="AE1325" s="17"/>
      <c r="AF1325" s="17"/>
      <c r="AG1325" s="17"/>
      <c r="AH1325" s="17"/>
      <c r="AI1325" s="17"/>
      <c r="AJ1325" s="17"/>
      <c r="AK1325" s="17"/>
      <c r="AL1325" s="17"/>
      <c r="AM1325" s="17"/>
      <c r="AN1325" s="17"/>
      <c r="AO1325" s="17"/>
      <c r="AP1325" s="17"/>
      <c r="AQ1325" s="17"/>
      <c r="AR1325" s="17"/>
      <c r="AS1325" s="17"/>
      <c r="AT1325" s="17"/>
      <c r="AU1325" s="17"/>
      <c r="AV1325" s="17"/>
      <c r="AW1325" s="17"/>
      <c r="AX1325" s="17"/>
      <c r="AY1325" s="17"/>
      <c r="AZ1325" s="17"/>
      <c r="BA1325" s="17"/>
      <c r="BB1325" s="17"/>
      <c r="BC1325" s="17"/>
      <c r="BD1325" s="17"/>
      <c r="BE1325" s="17"/>
      <c r="BF1325" s="17"/>
      <c r="BG1325" s="17"/>
      <c r="BH1325" s="17"/>
      <c r="BI1325" s="17"/>
      <c r="BJ1325" s="17"/>
      <c r="BK1325" s="17"/>
      <c r="BL1325" s="17"/>
      <c r="BM1325" s="17"/>
      <c r="BN1325" s="17"/>
      <c r="BO1325" s="17"/>
      <c r="BP1325" s="17"/>
      <c r="BQ1325" s="17"/>
      <c r="BR1325" s="17"/>
      <c r="BS1325" s="17"/>
      <c r="BT1325" s="17"/>
      <c r="BU1325" s="17"/>
      <c r="BV1325" s="17"/>
      <c r="BW1325" s="17"/>
      <c r="BX1325" s="17"/>
      <c r="BY1325" s="17"/>
      <c r="BZ1325" s="17"/>
      <c r="CA1325" s="17"/>
    </row>
    <row r="1326" spans="2:79" x14ac:dyDescent="0.25">
      <c r="B1326" s="6" t="s">
        <v>611</v>
      </c>
      <c r="C1326" s="17"/>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c r="AD1326" s="17"/>
      <c r="AE1326" s="17"/>
      <c r="AF1326" s="17"/>
      <c r="AG1326" s="17"/>
      <c r="AH1326" s="17"/>
      <c r="AI1326" s="17"/>
      <c r="AJ1326" s="17"/>
      <c r="AK1326" s="17"/>
      <c r="AL1326" s="17"/>
      <c r="AM1326" s="17"/>
      <c r="AN1326" s="17"/>
      <c r="AO1326" s="17"/>
      <c r="AP1326" s="17"/>
      <c r="AQ1326" s="17"/>
      <c r="AR1326" s="17"/>
      <c r="AS1326" s="17"/>
      <c r="AT1326" s="17"/>
      <c r="AU1326" s="17"/>
      <c r="AV1326" s="17"/>
      <c r="AW1326" s="17"/>
      <c r="AX1326" s="17"/>
      <c r="AY1326" s="17"/>
      <c r="AZ1326" s="17"/>
      <c r="BA1326" s="17"/>
      <c r="BB1326" s="17"/>
      <c r="BC1326" s="17"/>
      <c r="BD1326" s="17"/>
      <c r="BE1326" s="17"/>
      <c r="BF1326" s="17"/>
      <c r="BG1326" s="17"/>
      <c r="BH1326" s="17"/>
      <c r="BI1326" s="17"/>
      <c r="BJ1326" s="17"/>
      <c r="BK1326" s="17"/>
      <c r="BL1326" s="17"/>
      <c r="BM1326" s="17"/>
      <c r="BN1326" s="17"/>
      <c r="BO1326" s="17"/>
      <c r="BP1326" s="17"/>
      <c r="BQ1326" s="17"/>
      <c r="BR1326" s="17"/>
      <c r="BS1326" s="17"/>
      <c r="BT1326" s="17"/>
      <c r="BU1326" s="17"/>
      <c r="BV1326" s="17"/>
      <c r="BW1326" s="17"/>
      <c r="BX1326" s="17"/>
      <c r="BY1326" s="17"/>
      <c r="BZ1326" s="17"/>
      <c r="CA1326" s="17"/>
    </row>
    <row r="1327" spans="2:79" x14ac:dyDescent="0.25">
      <c r="B1327" s="24" t="s">
        <v>77</v>
      </c>
      <c r="C1327" s="17"/>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c r="AD1327" s="17"/>
      <c r="AE1327" s="17"/>
      <c r="AF1327" s="17"/>
      <c r="AG1327" s="17"/>
      <c r="AH1327" s="17"/>
      <c r="AI1327" s="17"/>
      <c r="AJ1327" s="17"/>
      <c r="AK1327" s="17"/>
      <c r="AL1327" s="17"/>
      <c r="AM1327" s="17"/>
      <c r="AN1327" s="17"/>
      <c r="AO1327" s="17"/>
      <c r="AP1327" s="17"/>
      <c r="AQ1327" s="17"/>
      <c r="AR1327" s="17"/>
      <c r="AS1327" s="17"/>
      <c r="AT1327" s="17"/>
      <c r="AU1327" s="17"/>
      <c r="AV1327" s="17"/>
      <c r="AW1327" s="17"/>
      <c r="AX1327" s="17"/>
      <c r="AY1327" s="17"/>
      <c r="AZ1327" s="17"/>
      <c r="BA1327" s="17"/>
      <c r="BB1327" s="17"/>
      <c r="BC1327" s="17"/>
      <c r="BD1327" s="17"/>
      <c r="BE1327" s="17"/>
      <c r="BF1327" s="17"/>
      <c r="BG1327" s="17"/>
      <c r="BH1327" s="17"/>
      <c r="BI1327" s="17"/>
      <c r="BJ1327" s="17"/>
      <c r="BK1327" s="17"/>
      <c r="BL1327" s="17"/>
      <c r="BM1327" s="17"/>
      <c r="BN1327" s="17"/>
      <c r="BO1327" s="17"/>
      <c r="BP1327" s="17"/>
      <c r="BQ1327" s="17"/>
      <c r="BR1327" s="17"/>
      <c r="BS1327" s="17"/>
      <c r="BT1327" s="17"/>
      <c r="BU1327" s="17"/>
      <c r="BV1327" s="17"/>
      <c r="BW1327" s="17"/>
      <c r="BX1327" s="17"/>
      <c r="BY1327" s="17"/>
      <c r="BZ1327" s="17"/>
      <c r="CA1327" s="17"/>
    </row>
    <row r="1328" spans="2:79" x14ac:dyDescent="0.25">
      <c r="B1328" t="s">
        <v>599</v>
      </c>
      <c r="C1328" s="17">
        <v>0.13620494289632501</v>
      </c>
      <c r="D1328" s="17">
        <v>0.17383024783187101</v>
      </c>
      <c r="E1328" s="17">
        <v>8.3185442790143102E-2</v>
      </c>
      <c r="F1328" s="17">
        <v>0.15262913174273701</v>
      </c>
      <c r="G1328" s="17">
        <v>5.6914210845223703E-2</v>
      </c>
      <c r="H1328" s="17">
        <v>0.16500796522490799</v>
      </c>
      <c r="I1328" s="17">
        <v>0.211486264257956</v>
      </c>
      <c r="J1328" s="17">
        <v>0.100956922229702</v>
      </c>
      <c r="K1328" s="17">
        <v>0.106700303823847</v>
      </c>
      <c r="L1328" s="17">
        <v>0.131587437095744</v>
      </c>
      <c r="M1328" s="17"/>
      <c r="N1328" s="17">
        <v>0.13596323434091301</v>
      </c>
      <c r="O1328" s="17">
        <v>0.12709614380756001</v>
      </c>
      <c r="P1328" s="17">
        <v>0.19908773461475399</v>
      </c>
      <c r="Q1328" s="17">
        <v>0.21768992672668</v>
      </c>
      <c r="R1328" s="17"/>
      <c r="S1328" s="17">
        <v>0.15659575988577901</v>
      </c>
      <c r="T1328" s="17">
        <v>0.11993898864595801</v>
      </c>
      <c r="U1328" s="17">
        <v>0.153408392317817</v>
      </c>
      <c r="V1328" s="17">
        <v>0.11183263697729399</v>
      </c>
      <c r="W1328" s="17">
        <v>0.14802280814094301</v>
      </c>
      <c r="X1328" s="17">
        <v>0.16882213965401799</v>
      </c>
      <c r="Y1328" s="17">
        <v>0.14606273463224601</v>
      </c>
      <c r="Z1328" s="17"/>
      <c r="AA1328" s="17">
        <v>0.18566528036763999</v>
      </c>
      <c r="AB1328" s="17">
        <v>0.110624204394252</v>
      </c>
      <c r="AC1328" s="17"/>
      <c r="AD1328" s="17">
        <v>0.19836694599013999</v>
      </c>
      <c r="AE1328" s="17">
        <v>0.16717459634307999</v>
      </c>
      <c r="AF1328" s="17">
        <v>0.17704345944033101</v>
      </c>
      <c r="AG1328" s="17"/>
      <c r="AH1328" s="17">
        <v>0.265492329987772</v>
      </c>
      <c r="AI1328" s="17">
        <v>0.13142081869160499</v>
      </c>
      <c r="AJ1328" s="17"/>
      <c r="AK1328" s="17">
        <v>0.15485393011774201</v>
      </c>
      <c r="AL1328" s="17">
        <v>0.123712519391179</v>
      </c>
      <c r="AM1328" s="17"/>
      <c r="AN1328" s="17">
        <v>0.136044116209174</v>
      </c>
      <c r="AO1328" s="17">
        <v>0.21768992672668</v>
      </c>
      <c r="AP1328" s="17"/>
      <c r="AQ1328" s="17">
        <v>0.20070834812740901</v>
      </c>
      <c r="AR1328" s="17">
        <v>0.119479847854468</v>
      </c>
      <c r="AS1328" s="17"/>
      <c r="AT1328" s="17">
        <v>8.92064547609904E-2</v>
      </c>
      <c r="AU1328" s="17">
        <v>0.14556986483725301</v>
      </c>
      <c r="AV1328" s="17">
        <v>0.18375936734635201</v>
      </c>
      <c r="AW1328" s="17">
        <v>0.36073151916152801</v>
      </c>
      <c r="AX1328" s="17"/>
      <c r="AY1328" s="17">
        <v>0.16271556922226799</v>
      </c>
      <c r="AZ1328" s="17">
        <v>0.133036302149486</v>
      </c>
      <c r="BA1328" s="17"/>
      <c r="BB1328" s="17">
        <v>0.16934785301399999</v>
      </c>
      <c r="BC1328" s="17">
        <v>0.128983078879331</v>
      </c>
      <c r="BD1328" s="17"/>
      <c r="BE1328" s="17">
        <v>0.18297074170480401</v>
      </c>
      <c r="BF1328" s="17">
        <v>0.132656024432281</v>
      </c>
      <c r="BG1328" s="17"/>
      <c r="BH1328" s="17">
        <v>0.105093726659714</v>
      </c>
      <c r="BI1328" s="17">
        <v>0.13861702629279599</v>
      </c>
      <c r="BJ1328" s="17"/>
      <c r="BK1328" s="17">
        <v>0.16517729455809901</v>
      </c>
      <c r="BL1328" s="17">
        <v>0.134350652169718</v>
      </c>
      <c r="BM1328" s="17"/>
      <c r="BN1328" s="17">
        <v>0.223315664467162</v>
      </c>
      <c r="BO1328" s="17">
        <v>0.13435986351956899</v>
      </c>
      <c r="BP1328" s="17"/>
      <c r="BQ1328" s="17">
        <v>0.22973432032444499</v>
      </c>
      <c r="BR1328" s="17">
        <v>0.133810243117685</v>
      </c>
      <c r="BS1328" s="17"/>
      <c r="BT1328" s="17">
        <v>0.15401308647655401</v>
      </c>
      <c r="BU1328" s="17">
        <v>0.13479172326431799</v>
      </c>
      <c r="BV1328" s="17"/>
      <c r="BW1328" s="17">
        <v>0.18538506621166201</v>
      </c>
      <c r="BX1328" s="17">
        <v>0.11094979213716299</v>
      </c>
      <c r="BY1328" s="17"/>
      <c r="BZ1328" s="17">
        <v>0.18538506621166201</v>
      </c>
      <c r="CA1328" s="17">
        <v>0.11094979213716299</v>
      </c>
    </row>
    <row r="1329" spans="2:79" x14ac:dyDescent="0.25">
      <c r="B1329" t="s">
        <v>600</v>
      </c>
      <c r="C1329" s="17">
        <v>0.33867354578776798</v>
      </c>
      <c r="D1329" s="17">
        <v>0.35386479905774199</v>
      </c>
      <c r="E1329" s="17">
        <v>0.20258168179552899</v>
      </c>
      <c r="F1329" s="17">
        <v>0.48744004855009399</v>
      </c>
      <c r="G1329" s="17">
        <v>0.26162644805896301</v>
      </c>
      <c r="H1329" s="17">
        <v>0.35807117954210399</v>
      </c>
      <c r="I1329" s="17">
        <v>0.36418560853748999</v>
      </c>
      <c r="J1329" s="17">
        <v>0.30939989774895799</v>
      </c>
      <c r="K1329" s="17">
        <v>0.29667417390256701</v>
      </c>
      <c r="L1329" s="17">
        <v>0.43931290193297901</v>
      </c>
      <c r="M1329" s="17"/>
      <c r="N1329" s="17">
        <v>0.33756755298917301</v>
      </c>
      <c r="O1329" s="17">
        <v>0.34853654833257602</v>
      </c>
      <c r="P1329" s="17">
        <v>0.37787299826718401</v>
      </c>
      <c r="Q1329" s="17">
        <v>0.366263283372529</v>
      </c>
      <c r="R1329" s="17"/>
      <c r="S1329" s="17">
        <v>0.36518360733127397</v>
      </c>
      <c r="T1329" s="17">
        <v>0.37468512261616799</v>
      </c>
      <c r="U1329" s="17">
        <v>0.32783644805647499</v>
      </c>
      <c r="V1329" s="17">
        <v>0.31828216579593699</v>
      </c>
      <c r="W1329" s="17">
        <v>0.31622565304382599</v>
      </c>
      <c r="X1329" s="17">
        <v>0.354001748490058</v>
      </c>
      <c r="Y1329" s="17">
        <v>0.35817289502639499</v>
      </c>
      <c r="Z1329" s="17"/>
      <c r="AA1329" s="17">
        <v>0.39640961270184999</v>
      </c>
      <c r="AB1329" s="17">
        <v>0.30881262478770799</v>
      </c>
      <c r="AC1329" s="17"/>
      <c r="AD1329" s="17">
        <v>0.35250398787335802</v>
      </c>
      <c r="AE1329" s="17">
        <v>0.32109832394260401</v>
      </c>
      <c r="AF1329" s="17">
        <v>0.43044122684428898</v>
      </c>
      <c r="AG1329" s="17"/>
      <c r="AH1329" s="17">
        <v>0.280851919945803</v>
      </c>
      <c r="AI1329" s="17">
        <v>0.34081316548285201</v>
      </c>
      <c r="AJ1329" s="17"/>
      <c r="AK1329" s="17">
        <v>0.34069284619643903</v>
      </c>
      <c r="AL1329" s="17">
        <v>0.337320874160633</v>
      </c>
      <c r="AM1329" s="17"/>
      <c r="AN1329" s="17">
        <v>0.33861909199902701</v>
      </c>
      <c r="AO1329" s="17">
        <v>0.366263283372529</v>
      </c>
      <c r="AP1329" s="17"/>
      <c r="AQ1329" s="17">
        <v>0.344736714996975</v>
      </c>
      <c r="AR1329" s="17">
        <v>0.33710142597617798</v>
      </c>
      <c r="AS1329" s="17"/>
      <c r="AT1329" s="17">
        <v>0.26446667908027099</v>
      </c>
      <c r="AU1329" s="17">
        <v>0.37602160391856398</v>
      </c>
      <c r="AV1329" s="17">
        <v>0.40568004212035202</v>
      </c>
      <c r="AW1329" s="17">
        <v>0.38362259641313501</v>
      </c>
      <c r="AX1329" s="17"/>
      <c r="AY1329" s="17">
        <v>0.35614922098440999</v>
      </c>
      <c r="AZ1329" s="17">
        <v>0.33658479330694102</v>
      </c>
      <c r="BA1329" s="17"/>
      <c r="BB1329" s="17">
        <v>0.341746256450978</v>
      </c>
      <c r="BC1329" s="17">
        <v>0.33799507798464301</v>
      </c>
      <c r="BD1329" s="17"/>
      <c r="BE1329" s="17">
        <v>0.29824430668788798</v>
      </c>
      <c r="BF1329" s="17">
        <v>0.34174160143493898</v>
      </c>
      <c r="BG1329" s="17"/>
      <c r="BH1329" s="17">
        <v>0.38600905519742301</v>
      </c>
      <c r="BI1329" s="17">
        <v>0.335003576878736</v>
      </c>
      <c r="BJ1329" s="17"/>
      <c r="BK1329" s="17">
        <v>0.40894152099130798</v>
      </c>
      <c r="BL1329" s="17">
        <v>0.334176249319795</v>
      </c>
      <c r="BM1329" s="17"/>
      <c r="BN1329" s="17">
        <v>0.28440620298520503</v>
      </c>
      <c r="BO1329" s="17">
        <v>0.33982297439116899</v>
      </c>
      <c r="BP1329" s="17"/>
      <c r="BQ1329" s="17">
        <v>0.25310869345777998</v>
      </c>
      <c r="BR1329" s="17">
        <v>0.34086432411398399</v>
      </c>
      <c r="BS1329" s="17"/>
      <c r="BT1329" s="17">
        <v>0.36378949740630601</v>
      </c>
      <c r="BU1329" s="17">
        <v>0.33668039272585998</v>
      </c>
      <c r="BV1329" s="17"/>
      <c r="BW1329" s="17">
        <v>0.39656313224716799</v>
      </c>
      <c r="BX1329" s="17">
        <v>0.308945880730009</v>
      </c>
      <c r="BY1329" s="17"/>
      <c r="BZ1329" s="17">
        <v>0.39656313224716799</v>
      </c>
      <c r="CA1329" s="17">
        <v>0.308945880730009</v>
      </c>
    </row>
    <row r="1330" spans="2:79" x14ac:dyDescent="0.25">
      <c r="B1330" t="s">
        <v>601</v>
      </c>
      <c r="C1330" s="17">
        <v>0.21202613593182101</v>
      </c>
      <c r="D1330" s="17">
        <v>0.14792457296987499</v>
      </c>
      <c r="E1330" s="17">
        <v>0.250091121163591</v>
      </c>
      <c r="F1330" s="17">
        <v>0.244488085893702</v>
      </c>
      <c r="G1330" s="17">
        <v>0.22384939709225901</v>
      </c>
      <c r="H1330" s="17">
        <v>0.195067979377154</v>
      </c>
      <c r="I1330" s="17">
        <v>0.22942479510736699</v>
      </c>
      <c r="J1330" s="17">
        <v>0.20513894243698999</v>
      </c>
      <c r="K1330" s="17">
        <v>0.25782595462390601</v>
      </c>
      <c r="L1330" s="17">
        <v>0.115559011356135</v>
      </c>
      <c r="M1330" s="17"/>
      <c r="N1330" s="17">
        <v>0.20816639694865199</v>
      </c>
      <c r="O1330" s="17">
        <v>0.27086291572575499</v>
      </c>
      <c r="P1330" s="17">
        <v>0.213491913305519</v>
      </c>
      <c r="Q1330" s="17">
        <v>0.231484792391602</v>
      </c>
      <c r="R1330" s="17"/>
      <c r="S1330" s="17">
        <v>0.18018018885442499</v>
      </c>
      <c r="T1330" s="17">
        <v>0.29025175772781397</v>
      </c>
      <c r="U1330" s="17">
        <v>0.26284818986067299</v>
      </c>
      <c r="V1330" s="17">
        <v>0.229942083357005</v>
      </c>
      <c r="W1330" s="17">
        <v>0.210514973900497</v>
      </c>
      <c r="X1330" s="17">
        <v>0.16443251612100701</v>
      </c>
      <c r="Y1330" s="17">
        <v>0.19091900838781001</v>
      </c>
      <c r="Z1330" s="17"/>
      <c r="AA1330" s="17">
        <v>0.20729866423989299</v>
      </c>
      <c r="AB1330" s="17">
        <v>0.214471170141247</v>
      </c>
      <c r="AC1330" s="17"/>
      <c r="AD1330" s="17">
        <v>0.24323959515712401</v>
      </c>
      <c r="AE1330" s="17">
        <v>0.279531643435949</v>
      </c>
      <c r="AF1330" s="17">
        <v>0.17008144331493899</v>
      </c>
      <c r="AG1330" s="17"/>
      <c r="AH1330" s="17">
        <v>0.225386718298902</v>
      </c>
      <c r="AI1330" s="17">
        <v>0.21153174365636801</v>
      </c>
      <c r="AJ1330" s="17"/>
      <c r="AK1330" s="17">
        <v>0.20592788022320699</v>
      </c>
      <c r="AL1330" s="17">
        <v>0.21611118312769101</v>
      </c>
      <c r="AM1330" s="17"/>
      <c r="AN1330" s="17">
        <v>0.21198773043540001</v>
      </c>
      <c r="AO1330" s="17">
        <v>0.231484792391602</v>
      </c>
      <c r="AP1330" s="17"/>
      <c r="AQ1330" s="17">
        <v>0.19687297026661399</v>
      </c>
      <c r="AR1330" s="17">
        <v>0.21595520192496701</v>
      </c>
      <c r="AS1330" s="17"/>
      <c r="AT1330" s="17">
        <v>0.21911022386385001</v>
      </c>
      <c r="AU1330" s="17">
        <v>0.19924727194606801</v>
      </c>
      <c r="AV1330" s="17">
        <v>0.224298181354815</v>
      </c>
      <c r="AW1330" s="17">
        <v>0.18065791291172401</v>
      </c>
      <c r="AX1330" s="17"/>
      <c r="AY1330" s="17">
        <v>0.14557790239263901</v>
      </c>
      <c r="AZ1330" s="17">
        <v>0.21996825611257501</v>
      </c>
      <c r="BA1330" s="17"/>
      <c r="BB1330" s="17">
        <v>0.191929846514059</v>
      </c>
      <c r="BC1330" s="17">
        <v>0.216409032050286</v>
      </c>
      <c r="BD1330" s="17"/>
      <c r="BE1330" s="17">
        <v>0.28673051283360401</v>
      </c>
      <c r="BF1330" s="17">
        <v>0.206357041224011</v>
      </c>
      <c r="BG1330" s="17"/>
      <c r="BH1330" s="17">
        <v>0.204799290237443</v>
      </c>
      <c r="BI1330" s="17">
        <v>0.21258644043344199</v>
      </c>
      <c r="BJ1330" s="17"/>
      <c r="BK1330" s="17">
        <v>0.16370600553005399</v>
      </c>
      <c r="BL1330" s="17">
        <v>0.21511872471296101</v>
      </c>
      <c r="BM1330" s="17"/>
      <c r="BN1330" s="17">
        <v>0.265408998766482</v>
      </c>
      <c r="BO1330" s="17">
        <v>0.21089544136848501</v>
      </c>
      <c r="BP1330" s="17"/>
      <c r="BQ1330" s="17">
        <v>0.22616999970426499</v>
      </c>
      <c r="BR1330" s="17">
        <v>0.211664000436254</v>
      </c>
      <c r="BS1330" s="17"/>
      <c r="BT1330" s="17">
        <v>0.22492589999200999</v>
      </c>
      <c r="BU1330" s="17">
        <v>0.211002435750161</v>
      </c>
      <c r="BV1330" s="17"/>
      <c r="BW1330" s="17">
        <v>0.20719309494545801</v>
      </c>
      <c r="BX1330" s="17">
        <v>0.21450801622222199</v>
      </c>
      <c r="BY1330" s="17"/>
      <c r="BZ1330" s="17">
        <v>0.20719309494545801</v>
      </c>
      <c r="CA1330" s="17">
        <v>0.21450801622222199</v>
      </c>
    </row>
    <row r="1331" spans="2:79" x14ac:dyDescent="0.25">
      <c r="B1331" t="s">
        <v>602</v>
      </c>
      <c r="C1331" s="17">
        <v>0.150287376845853</v>
      </c>
      <c r="D1331" s="17">
        <v>0.130623214950049</v>
      </c>
      <c r="E1331" s="17">
        <v>0.234139509886238</v>
      </c>
      <c r="F1331" s="17">
        <v>6.6627551712917094E-2</v>
      </c>
      <c r="G1331" s="17">
        <v>0.238388804954941</v>
      </c>
      <c r="H1331" s="17">
        <v>0.14752131004327901</v>
      </c>
      <c r="I1331" s="17">
        <v>9.2160562735227797E-2</v>
      </c>
      <c r="J1331" s="17">
        <v>9.8428379986980397E-2</v>
      </c>
      <c r="K1331" s="17">
        <v>0.18882882776679599</v>
      </c>
      <c r="L1331" s="17">
        <v>0.181438596131692</v>
      </c>
      <c r="M1331" s="17"/>
      <c r="N1331" s="17">
        <v>0.151456447751839</v>
      </c>
      <c r="O1331" s="17">
        <v>0.13759387484980801</v>
      </c>
      <c r="P1331" s="17">
        <v>0.122698712434523</v>
      </c>
      <c r="Q1331" s="17">
        <v>0.12197365109457101</v>
      </c>
      <c r="R1331" s="17"/>
      <c r="S1331" s="17">
        <v>0.14956011491337301</v>
      </c>
      <c r="T1331" s="17">
        <v>0.13259256510901399</v>
      </c>
      <c r="U1331" s="17">
        <v>0.12684311744243501</v>
      </c>
      <c r="V1331" s="17">
        <v>0.15033357254355401</v>
      </c>
      <c r="W1331" s="17">
        <v>0.15898653476680399</v>
      </c>
      <c r="X1331" s="17">
        <v>0.195421294930928</v>
      </c>
      <c r="Y1331" s="17">
        <v>0.13952960301591499</v>
      </c>
      <c r="Z1331" s="17"/>
      <c r="AA1331" s="17">
        <v>0.12848033973881701</v>
      </c>
      <c r="AB1331" s="17">
        <v>0.161565911167694</v>
      </c>
      <c r="AC1331" s="17"/>
      <c r="AD1331" s="17">
        <v>0.11483747919397901</v>
      </c>
      <c r="AE1331" s="17">
        <v>0.14204546155342501</v>
      </c>
      <c r="AF1331" s="17">
        <v>0.138899595122845</v>
      </c>
      <c r="AG1331" s="17"/>
      <c r="AH1331" s="17">
        <v>0.16571779681744001</v>
      </c>
      <c r="AI1331" s="17">
        <v>0.14971639272021001</v>
      </c>
      <c r="AJ1331" s="17"/>
      <c r="AK1331" s="17">
        <v>0.12465242171923201</v>
      </c>
      <c r="AL1331" s="17">
        <v>0.16745950057434</v>
      </c>
      <c r="AM1331" s="17"/>
      <c r="AN1331" s="17">
        <v>0.15034325956803599</v>
      </c>
      <c r="AO1331" s="17">
        <v>0.12197365109457101</v>
      </c>
      <c r="AP1331" s="17"/>
      <c r="AQ1331" s="17">
        <v>0.13129821677388301</v>
      </c>
      <c r="AR1331" s="17">
        <v>0.155211078250933</v>
      </c>
      <c r="AS1331" s="17"/>
      <c r="AT1331" s="17">
        <v>0.16861917228797901</v>
      </c>
      <c r="AU1331" s="17">
        <v>0.15916923599580499</v>
      </c>
      <c r="AV1331" s="17">
        <v>0.10676937682030201</v>
      </c>
      <c r="AW1331" s="17">
        <v>5.8694465723687098E-2</v>
      </c>
      <c r="AX1331" s="17"/>
      <c r="AY1331" s="17">
        <v>0.19086376007855599</v>
      </c>
      <c r="AZ1331" s="17">
        <v>0.145437548716947</v>
      </c>
      <c r="BA1331" s="17"/>
      <c r="BB1331" s="17">
        <v>0.14250946328432099</v>
      </c>
      <c r="BC1331" s="17">
        <v>0.151984602502895</v>
      </c>
      <c r="BD1331" s="17"/>
      <c r="BE1331" s="17">
        <v>0.10619398053011</v>
      </c>
      <c r="BF1331" s="17">
        <v>0.153633494571078</v>
      </c>
      <c r="BG1331" s="17"/>
      <c r="BH1331" s="17">
        <v>0.15026442768711001</v>
      </c>
      <c r="BI1331" s="17">
        <v>0.15028915611685101</v>
      </c>
      <c r="BJ1331" s="17"/>
      <c r="BK1331" s="17">
        <v>0.16653032669741</v>
      </c>
      <c r="BL1331" s="17">
        <v>0.149247794293698</v>
      </c>
      <c r="BM1331" s="17"/>
      <c r="BN1331" s="17">
        <v>9.1787622153749804E-2</v>
      </c>
      <c r="BO1331" s="17">
        <v>0.15152645154276001</v>
      </c>
      <c r="BP1331" s="17"/>
      <c r="BQ1331" s="17">
        <v>0.218265828577517</v>
      </c>
      <c r="BR1331" s="17">
        <v>0.148546875756351</v>
      </c>
      <c r="BS1331" s="17"/>
      <c r="BT1331" s="17">
        <v>0.164209468564262</v>
      </c>
      <c r="BU1331" s="17">
        <v>0.14918254672999001</v>
      </c>
      <c r="BV1331" s="17"/>
      <c r="BW1331" s="17">
        <v>0.128565181920831</v>
      </c>
      <c r="BX1331" s="17">
        <v>0.161442235163994</v>
      </c>
      <c r="BY1331" s="17"/>
      <c r="BZ1331" s="17">
        <v>0.128565181920831</v>
      </c>
      <c r="CA1331" s="17">
        <v>0.161442235163994</v>
      </c>
    </row>
    <row r="1332" spans="2:79" x14ac:dyDescent="0.25">
      <c r="B1332" t="s">
        <v>603</v>
      </c>
      <c r="C1332" s="17">
        <v>0.142569782460783</v>
      </c>
      <c r="D1332" s="17">
        <v>0.16817558096237201</v>
      </c>
      <c r="E1332" s="17">
        <v>0.21006748078422199</v>
      </c>
      <c r="F1332" s="17">
        <v>3.5653585826841E-2</v>
      </c>
      <c r="G1332" s="17">
        <v>0.18649961605061099</v>
      </c>
      <c r="H1332" s="17">
        <v>0.11391577704608399</v>
      </c>
      <c r="I1332" s="17">
        <v>8.8275733486938193E-2</v>
      </c>
      <c r="J1332" s="17">
        <v>0.26098857725918001</v>
      </c>
      <c r="K1332" s="17">
        <v>0.14508090529447501</v>
      </c>
      <c r="L1332" s="17">
        <v>0.12208982402980501</v>
      </c>
      <c r="M1332" s="17"/>
      <c r="N1332" s="17">
        <v>0.14583194320822301</v>
      </c>
      <c r="O1332" s="17">
        <v>0.105534292645577</v>
      </c>
      <c r="P1332" s="17">
        <v>7.6665588678938398E-2</v>
      </c>
      <c r="Q1332" s="17">
        <v>5.81823328099337E-2</v>
      </c>
      <c r="R1332" s="17"/>
      <c r="S1332" s="17">
        <v>0.13139892016173199</v>
      </c>
      <c r="T1332" s="17">
        <v>6.8436890574855205E-2</v>
      </c>
      <c r="U1332" s="17">
        <v>0.129051233973103</v>
      </c>
      <c r="V1332" s="17">
        <v>0.16438927758090499</v>
      </c>
      <c r="W1332" s="17">
        <v>0.14338920008160899</v>
      </c>
      <c r="X1332" s="17">
        <v>0.10466485865356399</v>
      </c>
      <c r="Y1332" s="17">
        <v>0.15492632155665401</v>
      </c>
      <c r="Z1332" s="17"/>
      <c r="AA1332" s="17">
        <v>7.4051674906419604E-2</v>
      </c>
      <c r="AB1332" s="17">
        <v>0.17800714260862999</v>
      </c>
      <c r="AC1332" s="17"/>
      <c r="AD1332" s="17">
        <v>8.2251751861433395E-2</v>
      </c>
      <c r="AE1332" s="17">
        <v>7.9056785913714303E-2</v>
      </c>
      <c r="AF1332" s="17">
        <v>7.5769192453504802E-2</v>
      </c>
      <c r="AG1332" s="17"/>
      <c r="AH1332" s="17">
        <v>6.22393714879554E-2</v>
      </c>
      <c r="AI1332" s="17">
        <v>0.14554231266775799</v>
      </c>
      <c r="AJ1332" s="17"/>
      <c r="AK1332" s="17">
        <v>0.150901565434167</v>
      </c>
      <c r="AL1332" s="17">
        <v>0.13698855919001299</v>
      </c>
      <c r="AM1332" s="17"/>
      <c r="AN1332" s="17">
        <v>0.142736337736693</v>
      </c>
      <c r="AO1332" s="17">
        <v>5.81823328099337E-2</v>
      </c>
      <c r="AP1332" s="17"/>
      <c r="AQ1332" s="17">
        <v>0.120858797137369</v>
      </c>
      <c r="AR1332" s="17">
        <v>0.14819922623488399</v>
      </c>
      <c r="AS1332" s="17"/>
      <c r="AT1332" s="17">
        <v>0.21783973100541501</v>
      </c>
      <c r="AU1332" s="17">
        <v>0.111917141563322</v>
      </c>
      <c r="AV1332" s="17">
        <v>7.24993475621835E-2</v>
      </c>
      <c r="AW1332" s="17">
        <v>1.38737761571785E-2</v>
      </c>
      <c r="AX1332" s="17"/>
      <c r="AY1332" s="17">
        <v>0.13472124143711101</v>
      </c>
      <c r="AZ1332" s="17">
        <v>0.14350786693246201</v>
      </c>
      <c r="BA1332" s="17"/>
      <c r="BB1332" s="17">
        <v>0.135718592256764</v>
      </c>
      <c r="BC1332" s="17">
        <v>0.14406492184542999</v>
      </c>
      <c r="BD1332" s="17"/>
      <c r="BE1332" s="17">
        <v>0.114691310088363</v>
      </c>
      <c r="BF1332" s="17">
        <v>0.14468539745876499</v>
      </c>
      <c r="BG1332" s="17"/>
      <c r="BH1332" s="17">
        <v>0.11978882211677799</v>
      </c>
      <c r="BI1332" s="17">
        <v>0.14433601287053399</v>
      </c>
      <c r="BJ1332" s="17"/>
      <c r="BK1332" s="17">
        <v>8.8056686102798001E-2</v>
      </c>
      <c r="BL1332" s="17">
        <v>0.14605873393546101</v>
      </c>
      <c r="BM1332" s="17"/>
      <c r="BN1332" s="17">
        <v>0.135052221162731</v>
      </c>
      <c r="BO1332" s="17">
        <v>0.142729010820558</v>
      </c>
      <c r="BP1332" s="17"/>
      <c r="BQ1332" s="17">
        <v>7.2696822249740597E-2</v>
      </c>
      <c r="BR1332" s="17">
        <v>0.14435879001061799</v>
      </c>
      <c r="BS1332" s="17"/>
      <c r="BT1332" s="17">
        <v>8.8398004703595906E-2</v>
      </c>
      <c r="BU1332" s="17">
        <v>0.14686874936220301</v>
      </c>
      <c r="BV1332" s="17"/>
      <c r="BW1332" s="17">
        <v>7.4173767181178907E-2</v>
      </c>
      <c r="BX1332" s="17">
        <v>0.177692745982789</v>
      </c>
      <c r="BY1332" s="17"/>
      <c r="BZ1332" s="17">
        <v>7.4173767181178907E-2</v>
      </c>
      <c r="CA1332" s="17">
        <v>0.177692745982789</v>
      </c>
    </row>
    <row r="1333" spans="2:79" x14ac:dyDescent="0.25">
      <c r="B1333" t="s">
        <v>103</v>
      </c>
      <c r="C1333" s="17">
        <v>2.0238216077449901E-2</v>
      </c>
      <c r="D1333" s="17">
        <v>2.5581584228091699E-2</v>
      </c>
      <c r="E1333" s="17">
        <v>1.9934763580277601E-2</v>
      </c>
      <c r="F1333" s="17">
        <v>1.3161596273709599E-2</v>
      </c>
      <c r="G1333" s="17">
        <v>3.2721522998003003E-2</v>
      </c>
      <c r="H1333" s="17">
        <v>2.0415788766469899E-2</v>
      </c>
      <c r="I1333" s="17">
        <v>1.44670358750208E-2</v>
      </c>
      <c r="J1333" s="17">
        <v>2.5087280338189601E-2</v>
      </c>
      <c r="K1333" s="17">
        <v>4.8898345884091296E-3</v>
      </c>
      <c r="L1333" s="17">
        <v>1.00122294536442E-2</v>
      </c>
      <c r="M1333" s="17"/>
      <c r="N1333" s="17">
        <v>2.1014424761200402E-2</v>
      </c>
      <c r="O1333" s="17">
        <v>1.0376224638723E-2</v>
      </c>
      <c r="P1333" s="17">
        <v>1.0183052699082099E-2</v>
      </c>
      <c r="Q1333" s="17">
        <v>4.4060136046834399E-3</v>
      </c>
      <c r="R1333" s="17"/>
      <c r="S1333" s="17">
        <v>1.7081408853416798E-2</v>
      </c>
      <c r="T1333" s="17">
        <v>1.40946753261906E-2</v>
      </c>
      <c r="U1333" s="17">
        <v>1.2618349496459E-5</v>
      </c>
      <c r="V1333" s="17">
        <v>2.5220263745305501E-2</v>
      </c>
      <c r="W1333" s="17">
        <v>2.28608300663206E-2</v>
      </c>
      <c r="X1333" s="17">
        <v>1.2657442150424801E-2</v>
      </c>
      <c r="Y1333" s="17">
        <v>1.03894373809801E-2</v>
      </c>
      <c r="Z1333" s="17"/>
      <c r="AA1333" s="17">
        <v>8.0944280453791907E-3</v>
      </c>
      <c r="AB1333" s="17">
        <v>2.6518946900468601E-2</v>
      </c>
      <c r="AC1333" s="17"/>
      <c r="AD1333" s="17">
        <v>8.8002399239652494E-3</v>
      </c>
      <c r="AE1333" s="17">
        <v>1.1093188811227801E-2</v>
      </c>
      <c r="AF1333" s="17">
        <v>7.7650828240914604E-3</v>
      </c>
      <c r="AG1333" s="17"/>
      <c r="AH1333" s="17">
        <v>3.1186346212716602E-4</v>
      </c>
      <c r="AI1333" s="17">
        <v>2.09755667812066E-2</v>
      </c>
      <c r="AJ1333" s="17"/>
      <c r="AK1333" s="17">
        <v>2.2971356309213101E-2</v>
      </c>
      <c r="AL1333" s="17">
        <v>1.8407363556143801E-2</v>
      </c>
      <c r="AM1333" s="17"/>
      <c r="AN1333" s="17">
        <v>2.0269464051669201E-2</v>
      </c>
      <c r="AO1333" s="17">
        <v>4.4060136046834399E-3</v>
      </c>
      <c r="AP1333" s="17"/>
      <c r="AQ1333" s="17">
        <v>5.5249526977491801E-3</v>
      </c>
      <c r="AR1333" s="17">
        <v>2.4053219758569899E-2</v>
      </c>
      <c r="AS1333" s="17"/>
      <c r="AT1333" s="17">
        <v>4.0757739001494701E-2</v>
      </c>
      <c r="AU1333" s="17">
        <v>8.0748817389878092E-3</v>
      </c>
      <c r="AV1333" s="17">
        <v>6.9936847959954501E-3</v>
      </c>
      <c r="AW1333" s="17">
        <v>2.4197296327476102E-3</v>
      </c>
      <c r="AX1333" s="17"/>
      <c r="AY1333" s="17">
        <v>9.9723058850161601E-3</v>
      </c>
      <c r="AZ1333" s="17">
        <v>2.1465232781589402E-2</v>
      </c>
      <c r="BA1333" s="17"/>
      <c r="BB1333" s="17">
        <v>1.8747988479877301E-2</v>
      </c>
      <c r="BC1333" s="17">
        <v>2.0563286737415601E-2</v>
      </c>
      <c r="BD1333" s="17"/>
      <c r="BE1333" s="17">
        <v>1.1169148155230501E-2</v>
      </c>
      <c r="BF1333" s="17">
        <v>2.0926440878925898E-2</v>
      </c>
      <c r="BG1333" s="17"/>
      <c r="BH1333" s="17">
        <v>3.4044678101532201E-2</v>
      </c>
      <c r="BI1333" s="17">
        <v>1.9167787407640701E-2</v>
      </c>
      <c r="BJ1333" s="17"/>
      <c r="BK1333" s="17">
        <v>7.5881661203299096E-3</v>
      </c>
      <c r="BL1333" s="17">
        <v>2.10478455683673E-2</v>
      </c>
      <c r="BM1333" s="17"/>
      <c r="BN1333" s="17">
        <v>2.9290464670642298E-5</v>
      </c>
      <c r="BO1333" s="17">
        <v>2.0666258357460401E-2</v>
      </c>
      <c r="BP1333" s="17"/>
      <c r="BQ1333" s="17">
        <v>2.4335686252315099E-5</v>
      </c>
      <c r="BR1333" s="17">
        <v>2.0755766565107699E-2</v>
      </c>
      <c r="BS1333" s="17"/>
      <c r="BT1333" s="17">
        <v>4.6640428572734599E-3</v>
      </c>
      <c r="BU1333" s="17">
        <v>2.1474152167467599E-2</v>
      </c>
      <c r="BV1333" s="17"/>
      <c r="BW1333" s="17">
        <v>8.1197574937014599E-3</v>
      </c>
      <c r="BX1333" s="17">
        <v>2.6461329763823701E-2</v>
      </c>
      <c r="BY1333" s="17"/>
      <c r="BZ1333" s="17">
        <v>8.1197574937014599E-3</v>
      </c>
      <c r="CA1333" s="17">
        <v>2.6461329763823701E-2</v>
      </c>
    </row>
    <row r="1334" spans="2:79" x14ac:dyDescent="0.25">
      <c r="B1334" t="s">
        <v>604</v>
      </c>
      <c r="C1334" s="17">
        <v>0.47487848868409299</v>
      </c>
      <c r="D1334" s="17">
        <v>0.527695046889613</v>
      </c>
      <c r="E1334" s="17">
        <v>0.28576712458567199</v>
      </c>
      <c r="F1334" s="17">
        <v>0.640069180292831</v>
      </c>
      <c r="G1334" s="17">
        <v>0.31854065890418598</v>
      </c>
      <c r="H1334" s="17">
        <v>0.523079144767013</v>
      </c>
      <c r="I1334" s="17">
        <v>0.57567187279544596</v>
      </c>
      <c r="J1334" s="17">
        <v>0.41035681997866003</v>
      </c>
      <c r="K1334" s="17">
        <v>0.40337447772641399</v>
      </c>
      <c r="L1334" s="17">
        <v>0.57090033902872295</v>
      </c>
      <c r="M1334" s="17"/>
      <c r="N1334" s="17">
        <v>0.47353078733008602</v>
      </c>
      <c r="O1334" s="17">
        <v>0.47563269214013598</v>
      </c>
      <c r="P1334" s="17">
        <v>0.57696073288193805</v>
      </c>
      <c r="Q1334" s="17">
        <v>0.58395321009920897</v>
      </c>
      <c r="R1334" s="17"/>
      <c r="S1334" s="17">
        <v>0.52177936721705298</v>
      </c>
      <c r="T1334" s="17">
        <v>0.49462411126212602</v>
      </c>
      <c r="U1334" s="17">
        <v>0.48124484037429299</v>
      </c>
      <c r="V1334" s="17">
        <v>0.430114802773231</v>
      </c>
      <c r="W1334" s="17">
        <v>0.46424846118476898</v>
      </c>
      <c r="X1334" s="17">
        <v>0.52282388814407599</v>
      </c>
      <c r="Y1334" s="17">
        <v>0.50423562965864099</v>
      </c>
      <c r="Z1334" s="17"/>
      <c r="AA1334" s="17">
        <v>0.58207489306949001</v>
      </c>
      <c r="AB1334" s="17">
        <v>0.41943682918196101</v>
      </c>
      <c r="AC1334" s="17"/>
      <c r="AD1334" s="17">
        <v>0.55087093386349795</v>
      </c>
      <c r="AE1334" s="17">
        <v>0.48827292028568398</v>
      </c>
      <c r="AF1334" s="17">
        <v>0.60748468628462005</v>
      </c>
      <c r="AG1334" s="17"/>
      <c r="AH1334" s="17">
        <v>0.546344249933575</v>
      </c>
      <c r="AI1334" s="17">
        <v>0.472233984174457</v>
      </c>
      <c r="AJ1334" s="17"/>
      <c r="AK1334" s="17">
        <v>0.49554677631418098</v>
      </c>
      <c r="AL1334" s="17">
        <v>0.461033393551812</v>
      </c>
      <c r="AM1334" s="17"/>
      <c r="AN1334" s="17">
        <v>0.47466320820820102</v>
      </c>
      <c r="AO1334" s="17">
        <v>0.58395321009920897</v>
      </c>
      <c r="AP1334" s="17"/>
      <c r="AQ1334" s="17">
        <v>0.54544506312438501</v>
      </c>
      <c r="AR1334" s="17">
        <v>0.45658127383064601</v>
      </c>
      <c r="AS1334" s="17"/>
      <c r="AT1334" s="17">
        <v>0.35367313384126198</v>
      </c>
      <c r="AU1334" s="17">
        <v>0.52159146875581797</v>
      </c>
      <c r="AV1334" s="17">
        <v>0.58943940946670403</v>
      </c>
      <c r="AW1334" s="17">
        <v>0.74435411557466302</v>
      </c>
      <c r="AX1334" s="17"/>
      <c r="AY1334" s="17">
        <v>0.51886479020667797</v>
      </c>
      <c r="AZ1334" s="17">
        <v>0.469621095456427</v>
      </c>
      <c r="BA1334" s="17"/>
      <c r="BB1334" s="17">
        <v>0.51109410946497802</v>
      </c>
      <c r="BC1334" s="17">
        <v>0.46697815686397398</v>
      </c>
      <c r="BD1334" s="17"/>
      <c r="BE1334" s="17">
        <v>0.48121504839269302</v>
      </c>
      <c r="BF1334" s="17">
        <v>0.47439762586722001</v>
      </c>
      <c r="BG1334" s="17"/>
      <c r="BH1334" s="17">
        <v>0.49110278185713702</v>
      </c>
      <c r="BI1334" s="17">
        <v>0.47362060317153298</v>
      </c>
      <c r="BJ1334" s="17"/>
      <c r="BK1334" s="17">
        <v>0.57411881554940802</v>
      </c>
      <c r="BL1334" s="17">
        <v>0.46852690148951298</v>
      </c>
      <c r="BM1334" s="17"/>
      <c r="BN1334" s="17">
        <v>0.50772186745236703</v>
      </c>
      <c r="BO1334" s="17">
        <v>0.47418283791073801</v>
      </c>
      <c r="BP1334" s="17"/>
      <c r="BQ1334" s="17">
        <v>0.48284301378222499</v>
      </c>
      <c r="BR1334" s="17">
        <v>0.47467456723166901</v>
      </c>
      <c r="BS1334" s="17"/>
      <c r="BT1334" s="17">
        <v>0.51780258388285905</v>
      </c>
      <c r="BU1334" s="17">
        <v>0.47147211599017802</v>
      </c>
      <c r="BV1334" s="17"/>
      <c r="BW1334" s="17">
        <v>0.58194819845883095</v>
      </c>
      <c r="BX1334" s="17">
        <v>0.419895672867171</v>
      </c>
      <c r="BY1334" s="17"/>
      <c r="BZ1334" s="17">
        <v>0.58194819845883095</v>
      </c>
      <c r="CA1334" s="17">
        <v>0.419895672867171</v>
      </c>
    </row>
    <row r="1335" spans="2:79" x14ac:dyDescent="0.25">
      <c r="B1335" t="s">
        <v>605</v>
      </c>
      <c r="C1335" s="17">
        <v>0.29285715930663597</v>
      </c>
      <c r="D1335" s="17">
        <v>0.29879879591242098</v>
      </c>
      <c r="E1335" s="17">
        <v>0.44420699067045999</v>
      </c>
      <c r="F1335" s="17">
        <v>0.102281137539758</v>
      </c>
      <c r="G1335" s="17">
        <v>0.42488842100555202</v>
      </c>
      <c r="H1335" s="17">
        <v>0.26143708708936297</v>
      </c>
      <c r="I1335" s="17">
        <v>0.180436296222166</v>
      </c>
      <c r="J1335" s="17">
        <v>0.35941695724616002</v>
      </c>
      <c r="K1335" s="17">
        <v>0.33390973306127097</v>
      </c>
      <c r="L1335" s="17">
        <v>0.303528420161497</v>
      </c>
      <c r="M1335" s="17"/>
      <c r="N1335" s="17">
        <v>0.29728839096006199</v>
      </c>
      <c r="O1335" s="17">
        <v>0.24312816749538499</v>
      </c>
      <c r="P1335" s="17">
        <v>0.19936430111346101</v>
      </c>
      <c r="Q1335" s="17">
        <v>0.18015598390450499</v>
      </c>
      <c r="R1335" s="17"/>
      <c r="S1335" s="17">
        <v>0.280959035075105</v>
      </c>
      <c r="T1335" s="17">
        <v>0.20102945568387001</v>
      </c>
      <c r="U1335" s="17">
        <v>0.25589435141553801</v>
      </c>
      <c r="V1335" s="17">
        <v>0.314722850124459</v>
      </c>
      <c r="W1335" s="17">
        <v>0.30237573484841401</v>
      </c>
      <c r="X1335" s="17">
        <v>0.30008615358449198</v>
      </c>
      <c r="Y1335" s="17">
        <v>0.29445592457256903</v>
      </c>
      <c r="Z1335" s="17"/>
      <c r="AA1335" s="17">
        <v>0.20253201464523701</v>
      </c>
      <c r="AB1335" s="17">
        <v>0.33957305377632402</v>
      </c>
      <c r="AC1335" s="17"/>
      <c r="AD1335" s="17">
        <v>0.19708923105541201</v>
      </c>
      <c r="AE1335" s="17">
        <v>0.22110224746714</v>
      </c>
      <c r="AF1335" s="17">
        <v>0.21466878757635</v>
      </c>
      <c r="AG1335" s="17"/>
      <c r="AH1335" s="17">
        <v>0.227957168305395</v>
      </c>
      <c r="AI1335" s="17">
        <v>0.295258705387968</v>
      </c>
      <c r="AJ1335" s="17"/>
      <c r="AK1335" s="17">
        <v>0.27555398715339902</v>
      </c>
      <c r="AL1335" s="17">
        <v>0.30444805976435302</v>
      </c>
      <c r="AM1335" s="17"/>
      <c r="AN1335" s="17">
        <v>0.29307959730472899</v>
      </c>
      <c r="AO1335" s="17">
        <v>0.18015598390450499</v>
      </c>
      <c r="AP1335" s="17"/>
      <c r="AQ1335" s="17">
        <v>0.252157013911252</v>
      </c>
      <c r="AR1335" s="17">
        <v>0.30341030448581702</v>
      </c>
      <c r="AS1335" s="17"/>
      <c r="AT1335" s="17">
        <v>0.386458903293394</v>
      </c>
      <c r="AU1335" s="17">
        <v>0.27108637755912701</v>
      </c>
      <c r="AV1335" s="17">
        <v>0.17926872438248501</v>
      </c>
      <c r="AW1335" s="17">
        <v>7.2568241880865594E-2</v>
      </c>
      <c r="AX1335" s="17"/>
      <c r="AY1335" s="17">
        <v>0.32558500151566699</v>
      </c>
      <c r="AZ1335" s="17">
        <v>0.28894541564940801</v>
      </c>
      <c r="BA1335" s="17"/>
      <c r="BB1335" s="17">
        <v>0.27822805554108598</v>
      </c>
      <c r="BC1335" s="17">
        <v>0.29604952434832499</v>
      </c>
      <c r="BD1335" s="17"/>
      <c r="BE1335" s="17">
        <v>0.22088529061847201</v>
      </c>
      <c r="BF1335" s="17">
        <v>0.29831889202984202</v>
      </c>
      <c r="BG1335" s="17"/>
      <c r="BH1335" s="17">
        <v>0.27005324980388801</v>
      </c>
      <c r="BI1335" s="17">
        <v>0.294625168987385</v>
      </c>
      <c r="BJ1335" s="17"/>
      <c r="BK1335" s="17">
        <v>0.25458701280020801</v>
      </c>
      <c r="BL1335" s="17">
        <v>0.29530652822915898</v>
      </c>
      <c r="BM1335" s="17"/>
      <c r="BN1335" s="17">
        <v>0.22683984331648099</v>
      </c>
      <c r="BO1335" s="17">
        <v>0.29425546236331701</v>
      </c>
      <c r="BP1335" s="17"/>
      <c r="BQ1335" s="17">
        <v>0.29096265082725697</v>
      </c>
      <c r="BR1335" s="17">
        <v>0.29290566576696903</v>
      </c>
      <c r="BS1335" s="17"/>
      <c r="BT1335" s="17">
        <v>0.25260747326785798</v>
      </c>
      <c r="BU1335" s="17">
        <v>0.29605129609219299</v>
      </c>
      <c r="BV1335" s="17"/>
      <c r="BW1335" s="17">
        <v>0.20273894910201001</v>
      </c>
      <c r="BX1335" s="17">
        <v>0.33913498114678298</v>
      </c>
      <c r="BY1335" s="17"/>
      <c r="BZ1335" s="17">
        <v>0.20273894910201001</v>
      </c>
      <c r="CA1335" s="17">
        <v>0.33913498114678298</v>
      </c>
    </row>
    <row r="1336" spans="2:79" x14ac:dyDescent="0.25">
      <c r="B1336" t="s">
        <v>166</v>
      </c>
      <c r="C1336" s="17">
        <v>0.18202132937745699</v>
      </c>
      <c r="D1336" s="17">
        <v>0.22889625097719199</v>
      </c>
      <c r="E1336" s="17">
        <v>-0.15843986608478799</v>
      </c>
      <c r="F1336" s="17">
        <v>0.53778804275307202</v>
      </c>
      <c r="G1336" s="17">
        <v>-0.106347762101366</v>
      </c>
      <c r="H1336" s="17">
        <v>0.26164205767764998</v>
      </c>
      <c r="I1336" s="17">
        <v>0.39523557657328001</v>
      </c>
      <c r="J1336" s="17">
        <v>5.0939862732500098E-2</v>
      </c>
      <c r="K1336" s="17">
        <v>6.9464744665143394E-2</v>
      </c>
      <c r="L1336" s="17">
        <v>0.267371918867226</v>
      </c>
      <c r="M1336" s="17"/>
      <c r="N1336" s="17">
        <v>0.17624239637002401</v>
      </c>
      <c r="O1336" s="17">
        <v>0.23250452464475099</v>
      </c>
      <c r="P1336" s="17">
        <v>0.37759643176847602</v>
      </c>
      <c r="Q1336" s="17">
        <v>0.40379722619470398</v>
      </c>
      <c r="R1336" s="17"/>
      <c r="S1336" s="17">
        <v>0.24082033214194801</v>
      </c>
      <c r="T1336" s="17">
        <v>0.29359465557825598</v>
      </c>
      <c r="U1336" s="17">
        <v>0.22535048895875401</v>
      </c>
      <c r="V1336" s="17">
        <v>0.115391952648772</v>
      </c>
      <c r="W1336" s="17">
        <v>0.16187272633635499</v>
      </c>
      <c r="X1336" s="17">
        <v>0.22273773455958401</v>
      </c>
      <c r="Y1336" s="17">
        <v>0.20977970508607199</v>
      </c>
      <c r="Z1336" s="17"/>
      <c r="AA1336" s="17">
        <v>0.37954287842425299</v>
      </c>
      <c r="AB1336" s="17">
        <v>7.9863775405636994E-2</v>
      </c>
      <c r="AC1336" s="17"/>
      <c r="AD1336" s="17">
        <v>0.35378170280808502</v>
      </c>
      <c r="AE1336" s="17">
        <v>0.26717067281854401</v>
      </c>
      <c r="AF1336" s="17">
        <v>0.39281589870826999</v>
      </c>
      <c r="AG1336" s="17"/>
      <c r="AH1336" s="17">
        <v>0.31838708162818002</v>
      </c>
      <c r="AI1336" s="17">
        <v>0.176975278786489</v>
      </c>
      <c r="AJ1336" s="17"/>
      <c r="AK1336" s="17">
        <v>0.21999278916078199</v>
      </c>
      <c r="AL1336" s="17">
        <v>0.15658533378746001</v>
      </c>
      <c r="AM1336" s="17"/>
      <c r="AN1336" s="17">
        <v>0.181583610903472</v>
      </c>
      <c r="AO1336" s="17">
        <v>0.40379722619470398</v>
      </c>
      <c r="AP1336" s="17"/>
      <c r="AQ1336" s="17">
        <v>0.29328804921313301</v>
      </c>
      <c r="AR1336" s="17">
        <v>0.15317096934482899</v>
      </c>
      <c r="AS1336" s="17"/>
      <c r="AT1336" s="17">
        <v>-3.2785769452132497E-2</v>
      </c>
      <c r="AU1336" s="17">
        <v>0.25050509119669101</v>
      </c>
      <c r="AV1336" s="17">
        <v>0.410170685084219</v>
      </c>
      <c r="AW1336" s="17">
        <v>0.67178587369379705</v>
      </c>
      <c r="AX1336" s="17"/>
      <c r="AY1336" s="17">
        <v>0.19327978869101101</v>
      </c>
      <c r="AZ1336" s="17">
        <v>0.18067567980701901</v>
      </c>
      <c r="BA1336" s="17"/>
      <c r="BB1336" s="17">
        <v>0.23286605392389301</v>
      </c>
      <c r="BC1336" s="17">
        <v>0.17092863251564899</v>
      </c>
      <c r="BD1336" s="17"/>
      <c r="BE1336" s="17">
        <v>0.26032975777422002</v>
      </c>
      <c r="BF1336" s="17">
        <v>0.17607873383737799</v>
      </c>
      <c r="BG1336" s="17"/>
      <c r="BH1336" s="17">
        <v>0.22104953205324901</v>
      </c>
      <c r="BI1336" s="17">
        <v>0.17899543418414701</v>
      </c>
      <c r="BJ1336" s="17"/>
      <c r="BK1336" s="17">
        <v>0.31953180274919901</v>
      </c>
      <c r="BL1336" s="17">
        <v>0.173220373260354</v>
      </c>
      <c r="BM1336" s="17"/>
      <c r="BN1336" s="17">
        <v>0.28088202413588598</v>
      </c>
      <c r="BO1336" s="17">
        <v>0.17992737554742</v>
      </c>
      <c r="BP1336" s="17"/>
      <c r="BQ1336" s="17">
        <v>0.19188036295496799</v>
      </c>
      <c r="BR1336" s="17">
        <v>0.18176890146470001</v>
      </c>
      <c r="BS1336" s="17"/>
      <c r="BT1336" s="17">
        <v>0.26519511061500101</v>
      </c>
      <c r="BU1336" s="17">
        <v>0.175420819897985</v>
      </c>
      <c r="BV1336" s="17"/>
      <c r="BW1336" s="17">
        <v>0.37920924935681999</v>
      </c>
      <c r="BX1336" s="17">
        <v>8.0760691720388203E-2</v>
      </c>
      <c r="BY1336" s="17"/>
      <c r="BZ1336" s="17">
        <v>0.37920924935681999</v>
      </c>
      <c r="CA1336" s="17">
        <v>8.0760691720388203E-2</v>
      </c>
    </row>
    <row r="1337" spans="2:79" x14ac:dyDescent="0.25">
      <c r="C1337" s="17"/>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c r="AD1337" s="17"/>
      <c r="AE1337" s="17"/>
      <c r="AF1337" s="17"/>
      <c r="AG1337" s="17"/>
      <c r="AH1337" s="17"/>
      <c r="AI1337" s="17"/>
      <c r="AJ1337" s="17"/>
      <c r="AK1337" s="17"/>
      <c r="AL1337" s="17"/>
      <c r="AM1337" s="17"/>
      <c r="AN1337" s="17"/>
      <c r="AO1337" s="17"/>
      <c r="AP1337" s="17"/>
      <c r="AQ1337" s="17"/>
      <c r="AR1337" s="17"/>
      <c r="AS1337" s="17"/>
      <c r="AT1337" s="17"/>
      <c r="AU1337" s="17"/>
      <c r="AV1337" s="17"/>
      <c r="AW1337" s="17"/>
      <c r="AX1337" s="17"/>
      <c r="AY1337" s="17"/>
      <c r="AZ1337" s="17"/>
      <c r="BA1337" s="17"/>
      <c r="BB1337" s="17"/>
      <c r="BC1337" s="17"/>
      <c r="BD1337" s="17"/>
      <c r="BE1337" s="17"/>
      <c r="BF1337" s="17"/>
      <c r="BG1337" s="17"/>
      <c r="BH1337" s="17"/>
      <c r="BI1337" s="17"/>
      <c r="BJ1337" s="17"/>
      <c r="BK1337" s="17"/>
      <c r="BL1337" s="17"/>
      <c r="BM1337" s="17"/>
      <c r="BN1337" s="17"/>
      <c r="BO1337" s="17"/>
      <c r="BP1337" s="17"/>
      <c r="BQ1337" s="17"/>
      <c r="BR1337" s="17"/>
      <c r="BS1337" s="17"/>
      <c r="BT1337" s="17"/>
      <c r="BU1337" s="17"/>
      <c r="BV1337" s="17"/>
      <c r="BW1337" s="17"/>
      <c r="BX1337" s="17"/>
      <c r="BY1337" s="17"/>
      <c r="BZ1337" s="17"/>
      <c r="CA1337" s="17"/>
    </row>
    <row r="1338" spans="2:79" x14ac:dyDescent="0.25">
      <c r="B1338" s="6" t="s">
        <v>614</v>
      </c>
      <c r="C1338" s="17"/>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c r="AD1338" s="17"/>
      <c r="AE1338" s="17"/>
      <c r="AF1338" s="17"/>
      <c r="AG1338" s="17"/>
      <c r="AH1338" s="17"/>
      <c r="AI1338" s="17"/>
      <c r="AJ1338" s="17"/>
      <c r="AK1338" s="17"/>
      <c r="AL1338" s="17"/>
      <c r="AM1338" s="17"/>
      <c r="AN1338" s="17"/>
      <c r="AO1338" s="17"/>
      <c r="AP1338" s="17"/>
      <c r="AQ1338" s="17"/>
      <c r="AR1338" s="17"/>
      <c r="AS1338" s="17"/>
      <c r="AT1338" s="17"/>
      <c r="AU1338" s="17"/>
      <c r="AV1338" s="17"/>
      <c r="AW1338" s="17"/>
      <c r="AX1338" s="17"/>
      <c r="AY1338" s="17"/>
      <c r="AZ1338" s="17"/>
      <c r="BA1338" s="17"/>
      <c r="BB1338" s="17"/>
      <c r="BC1338" s="17"/>
      <c r="BD1338" s="17"/>
      <c r="BE1338" s="17"/>
      <c r="BF1338" s="17"/>
      <c r="BG1338" s="17"/>
      <c r="BH1338" s="17"/>
      <c r="BI1338" s="17"/>
      <c r="BJ1338" s="17"/>
      <c r="BK1338" s="17"/>
      <c r="BL1338" s="17"/>
      <c r="BM1338" s="17"/>
      <c r="BN1338" s="17"/>
      <c r="BO1338" s="17"/>
      <c r="BP1338" s="17"/>
      <c r="BQ1338" s="17"/>
      <c r="BR1338" s="17"/>
      <c r="BS1338" s="17"/>
      <c r="BT1338" s="17"/>
      <c r="BU1338" s="17"/>
      <c r="BV1338" s="17"/>
      <c r="BW1338" s="17"/>
      <c r="BX1338" s="17"/>
      <c r="BY1338" s="17"/>
      <c r="BZ1338" s="17"/>
      <c r="CA1338" s="17"/>
    </row>
    <row r="1339" spans="2:79" x14ac:dyDescent="0.25">
      <c r="B1339" s="24" t="s">
        <v>77</v>
      </c>
      <c r="C1339" s="17"/>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c r="AD1339" s="17"/>
      <c r="AE1339" s="17"/>
      <c r="AF1339" s="17"/>
      <c r="AG1339" s="17"/>
      <c r="AH1339" s="17"/>
      <c r="AI1339" s="17"/>
      <c r="AJ1339" s="17"/>
      <c r="AK1339" s="17"/>
      <c r="AL1339" s="17"/>
      <c r="AM1339" s="17"/>
      <c r="AN1339" s="17"/>
      <c r="AO1339" s="17"/>
      <c r="AP1339" s="17"/>
      <c r="AQ1339" s="17"/>
      <c r="AR1339" s="17"/>
      <c r="AS1339" s="17"/>
      <c r="AT1339" s="17"/>
      <c r="AU1339" s="17"/>
      <c r="AV1339" s="17"/>
      <c r="AW1339" s="17"/>
      <c r="AX1339" s="17"/>
      <c r="AY1339" s="17"/>
      <c r="AZ1339" s="17"/>
      <c r="BA1339" s="17"/>
      <c r="BB1339" s="17"/>
      <c r="BC1339" s="17"/>
      <c r="BD1339" s="17"/>
      <c r="BE1339" s="17"/>
      <c r="BF1339" s="17"/>
      <c r="BG1339" s="17"/>
      <c r="BH1339" s="17"/>
      <c r="BI1339" s="17"/>
      <c r="BJ1339" s="17"/>
      <c r="BK1339" s="17"/>
      <c r="BL1339" s="17"/>
      <c r="BM1339" s="17"/>
      <c r="BN1339" s="17"/>
      <c r="BO1339" s="17"/>
      <c r="BP1339" s="17"/>
      <c r="BQ1339" s="17"/>
      <c r="BR1339" s="17"/>
      <c r="BS1339" s="17"/>
      <c r="BT1339" s="17"/>
      <c r="BU1339" s="17"/>
      <c r="BV1339" s="17"/>
      <c r="BW1339" s="17"/>
      <c r="BX1339" s="17"/>
      <c r="BY1339" s="17"/>
      <c r="BZ1339" s="17"/>
      <c r="CA1339" s="17"/>
    </row>
    <row r="1340" spans="2:79" x14ac:dyDescent="0.25">
      <c r="B1340" t="s">
        <v>513</v>
      </c>
      <c r="C1340" s="17">
        <v>0.142027455725004</v>
      </c>
      <c r="D1340" s="17">
        <v>0.165040023552745</v>
      </c>
      <c r="E1340" s="17">
        <v>0.12464465535951599</v>
      </c>
      <c r="F1340" s="17">
        <v>0.139174745240121</v>
      </c>
      <c r="G1340" s="17">
        <v>9.1164645318970297E-2</v>
      </c>
      <c r="H1340" s="17">
        <v>8.4596033300861795E-2</v>
      </c>
      <c r="I1340" s="17">
        <v>0.24341913985160599</v>
      </c>
      <c r="J1340" s="17">
        <v>0.10583406473467501</v>
      </c>
      <c r="K1340" s="17">
        <v>0.14379776373021</v>
      </c>
      <c r="L1340" s="17">
        <v>0.210016302213933</v>
      </c>
      <c r="M1340" s="17"/>
      <c r="N1340" s="17">
        <v>0.139810048711736</v>
      </c>
      <c r="O1340" s="17">
        <v>0.16361876186671401</v>
      </c>
      <c r="P1340" s="17">
        <v>0.18345901411847099</v>
      </c>
      <c r="Q1340" s="17">
        <v>0.32512421108938</v>
      </c>
      <c r="R1340" s="17"/>
      <c r="S1340" s="17">
        <v>0.150597037017802</v>
      </c>
      <c r="T1340" s="17">
        <v>0.143514874599557</v>
      </c>
      <c r="U1340" s="17">
        <v>0.16069430536156001</v>
      </c>
      <c r="V1340" s="17">
        <v>0.111935984085545</v>
      </c>
      <c r="W1340" s="17">
        <v>0.19514218993866</v>
      </c>
      <c r="X1340" s="17">
        <v>0.168763348555278</v>
      </c>
      <c r="Y1340" s="17">
        <v>0.16988763478393401</v>
      </c>
      <c r="Z1340" s="17"/>
      <c r="AA1340" s="17">
        <v>0.225965757124824</v>
      </c>
      <c r="AB1340" s="17">
        <v>9.8614817473957006E-2</v>
      </c>
      <c r="AC1340" s="17"/>
      <c r="AD1340" s="17">
        <v>0.243127657210684</v>
      </c>
      <c r="AE1340" s="17">
        <v>0.24965999660927499</v>
      </c>
      <c r="AF1340" s="17">
        <v>0.21927071328772499</v>
      </c>
      <c r="AG1340" s="17"/>
      <c r="AH1340" s="17">
        <v>0.29131661912294599</v>
      </c>
      <c r="AI1340" s="17">
        <v>0.13650318985358301</v>
      </c>
      <c r="AJ1340" s="17"/>
      <c r="AK1340" s="17">
        <v>0.16862539011442401</v>
      </c>
      <c r="AL1340" s="17">
        <v>0.124210259712714</v>
      </c>
      <c r="AM1340" s="17"/>
      <c r="AN1340" s="17">
        <v>0.14166607816549501</v>
      </c>
      <c r="AO1340" s="17">
        <v>0.32512421108938</v>
      </c>
      <c r="AP1340" s="17"/>
      <c r="AQ1340" s="17">
        <v>0.23980944733718301</v>
      </c>
      <c r="AR1340" s="17">
        <v>0.116673552357627</v>
      </c>
      <c r="AS1340" s="17"/>
      <c r="AT1340" s="17">
        <v>8.4113468429967198E-2</v>
      </c>
      <c r="AU1340" s="17">
        <v>0.12539015160112199</v>
      </c>
      <c r="AV1340" s="17">
        <v>0.25488129977032897</v>
      </c>
      <c r="AW1340" s="17">
        <v>0.47709135480715698</v>
      </c>
      <c r="AX1340" s="17"/>
      <c r="AY1340" s="17">
        <v>0.22111155436374599</v>
      </c>
      <c r="AZ1340" s="17">
        <v>0.132575053722397</v>
      </c>
      <c r="BA1340" s="17"/>
      <c r="BB1340" s="17">
        <v>0.20834385507947401</v>
      </c>
      <c r="BC1340" s="17">
        <v>0.12757533678778399</v>
      </c>
      <c r="BD1340" s="17"/>
      <c r="BE1340" s="17">
        <v>0.16294500300364601</v>
      </c>
      <c r="BF1340" s="17">
        <v>0.140440084790452</v>
      </c>
      <c r="BG1340" s="17"/>
      <c r="BH1340" s="17">
        <v>0.13240624980619101</v>
      </c>
      <c r="BI1340" s="17">
        <v>0.14277339734536099</v>
      </c>
      <c r="BJ1340" s="17"/>
      <c r="BK1340" s="17">
        <v>0.193264345315663</v>
      </c>
      <c r="BL1340" s="17">
        <v>0.13874818829316901</v>
      </c>
      <c r="BM1340" s="17"/>
      <c r="BN1340" s="17">
        <v>0.239676890509882</v>
      </c>
      <c r="BO1340" s="17">
        <v>0.139959157414251</v>
      </c>
      <c r="BP1340" s="17"/>
      <c r="BQ1340" s="17">
        <v>0.29222491326654598</v>
      </c>
      <c r="BR1340" s="17">
        <v>0.138181842419138</v>
      </c>
      <c r="BS1340" s="17"/>
      <c r="BT1340" s="17">
        <v>0.189001797198038</v>
      </c>
      <c r="BU1340" s="17">
        <v>0.138299663365785</v>
      </c>
      <c r="BV1340" s="17"/>
      <c r="BW1340" s="17">
        <v>0.225360595691</v>
      </c>
      <c r="BX1340" s="17">
        <v>9.9233927136611999E-2</v>
      </c>
      <c r="BY1340" s="17"/>
      <c r="BZ1340" s="17">
        <v>0.225360595691</v>
      </c>
      <c r="CA1340" s="17">
        <v>9.9233927136611999E-2</v>
      </c>
    </row>
    <row r="1341" spans="2:79" x14ac:dyDescent="0.25">
      <c r="B1341" t="s">
        <v>514</v>
      </c>
      <c r="C1341" s="17">
        <v>0.31164339864671098</v>
      </c>
      <c r="D1341" s="17">
        <v>0.32471403370093999</v>
      </c>
      <c r="E1341" s="17">
        <v>0.248539756451859</v>
      </c>
      <c r="F1341" s="17">
        <v>0.43165179436058698</v>
      </c>
      <c r="G1341" s="17">
        <v>0.239241128067749</v>
      </c>
      <c r="H1341" s="17">
        <v>0.29570292068945198</v>
      </c>
      <c r="I1341" s="17">
        <v>0.34353850416721099</v>
      </c>
      <c r="J1341" s="17">
        <v>0.29386641133140701</v>
      </c>
      <c r="K1341" s="17">
        <v>0.21420278630397799</v>
      </c>
      <c r="L1341" s="17">
        <v>0.38389368748776198</v>
      </c>
      <c r="M1341" s="17"/>
      <c r="N1341" s="17">
        <v>0.302484919537651</v>
      </c>
      <c r="O1341" s="17">
        <v>0.41675272099995098</v>
      </c>
      <c r="P1341" s="17">
        <v>0.51133948200950097</v>
      </c>
      <c r="Q1341" s="17">
        <v>0.441757107409255</v>
      </c>
      <c r="R1341" s="17"/>
      <c r="S1341" s="17">
        <v>0.31030166983218499</v>
      </c>
      <c r="T1341" s="17">
        <v>0.33181753456774898</v>
      </c>
      <c r="U1341" s="17">
        <v>0.35943556355054002</v>
      </c>
      <c r="V1341" s="17">
        <v>0.297699107467292</v>
      </c>
      <c r="W1341" s="17">
        <v>0.32271439846768502</v>
      </c>
      <c r="X1341" s="17">
        <v>0.36394776899991299</v>
      </c>
      <c r="Y1341" s="17">
        <v>0.29557020429674502</v>
      </c>
      <c r="Z1341" s="17"/>
      <c r="AA1341" s="17">
        <v>0.39992527463739602</v>
      </c>
      <c r="AB1341" s="17">
        <v>0.26598427661787799</v>
      </c>
      <c r="AC1341" s="17"/>
      <c r="AD1341" s="17">
        <v>0.38104199702959801</v>
      </c>
      <c r="AE1341" s="17">
        <v>0.43357545391354002</v>
      </c>
      <c r="AF1341" s="17">
        <v>0.409021837965938</v>
      </c>
      <c r="AG1341" s="17"/>
      <c r="AH1341" s="17">
        <v>0.51077101679985004</v>
      </c>
      <c r="AI1341" s="17">
        <v>0.30427492072116702</v>
      </c>
      <c r="AJ1341" s="17"/>
      <c r="AK1341" s="17">
        <v>0.32649696364838698</v>
      </c>
      <c r="AL1341" s="17">
        <v>0.30169342000395499</v>
      </c>
      <c r="AM1341" s="17"/>
      <c r="AN1341" s="17">
        <v>0.311386593579698</v>
      </c>
      <c r="AO1341" s="17">
        <v>0.441757107409255</v>
      </c>
      <c r="AP1341" s="17"/>
      <c r="AQ1341" s="17">
        <v>0.32067866324671301</v>
      </c>
      <c r="AR1341" s="17">
        <v>0.30930064389412099</v>
      </c>
      <c r="AS1341" s="17"/>
      <c r="AT1341" s="17">
        <v>0.20549912330594799</v>
      </c>
      <c r="AU1341" s="17">
        <v>0.347844970706843</v>
      </c>
      <c r="AV1341" s="17">
        <v>0.43910208310684101</v>
      </c>
      <c r="AW1341" s="17">
        <v>0.35768220076499102</v>
      </c>
      <c r="AX1341" s="17"/>
      <c r="AY1341" s="17">
        <v>0.31747309103239901</v>
      </c>
      <c r="AZ1341" s="17">
        <v>0.31094661387038403</v>
      </c>
      <c r="BA1341" s="17"/>
      <c r="BB1341" s="17">
        <v>0.34236176629655801</v>
      </c>
      <c r="BC1341" s="17">
        <v>0.30493906038371499</v>
      </c>
      <c r="BD1341" s="17"/>
      <c r="BE1341" s="17">
        <v>0.31015802728049902</v>
      </c>
      <c r="BF1341" s="17">
        <v>0.31175611909630901</v>
      </c>
      <c r="BG1341" s="17"/>
      <c r="BH1341" s="17">
        <v>0.32300635303355402</v>
      </c>
      <c r="BI1341" s="17">
        <v>0.31076241754321099</v>
      </c>
      <c r="BJ1341" s="17"/>
      <c r="BK1341" s="17">
        <v>0.380595562360449</v>
      </c>
      <c r="BL1341" s="17">
        <v>0.307230316849055</v>
      </c>
      <c r="BM1341" s="17"/>
      <c r="BN1341" s="17">
        <v>0.34932217205435601</v>
      </c>
      <c r="BO1341" s="17">
        <v>0.31084533009094301</v>
      </c>
      <c r="BP1341" s="17"/>
      <c r="BQ1341" s="17">
        <v>0.36120103002591097</v>
      </c>
      <c r="BR1341" s="17">
        <v>0.31037453904177198</v>
      </c>
      <c r="BS1341" s="17"/>
      <c r="BT1341" s="17">
        <v>0.314796284357033</v>
      </c>
      <c r="BU1341" s="17">
        <v>0.31139319177010899</v>
      </c>
      <c r="BV1341" s="17"/>
      <c r="BW1341" s="17">
        <v>0.39969572769315798</v>
      </c>
      <c r="BX1341" s="17">
        <v>0.26642645540106802</v>
      </c>
      <c r="BY1341" s="17"/>
      <c r="BZ1341" s="17">
        <v>0.39969572769315798</v>
      </c>
      <c r="CA1341" s="17">
        <v>0.26642645540106802</v>
      </c>
    </row>
    <row r="1342" spans="2:79" x14ac:dyDescent="0.25">
      <c r="B1342" t="s">
        <v>515</v>
      </c>
      <c r="C1342" s="17">
        <v>0.29622264735889697</v>
      </c>
      <c r="D1342" s="17">
        <v>0.27039808378795599</v>
      </c>
      <c r="E1342" s="17">
        <v>0.30591776588700298</v>
      </c>
      <c r="F1342" s="17">
        <v>0.27394590289328902</v>
      </c>
      <c r="G1342" s="17">
        <v>0.30413615487345302</v>
      </c>
      <c r="H1342" s="17">
        <v>0.40516095045954298</v>
      </c>
      <c r="I1342" s="17">
        <v>0.24884159128275801</v>
      </c>
      <c r="J1342" s="17">
        <v>0.30156854917647302</v>
      </c>
      <c r="K1342" s="17">
        <v>0.29442145064471398</v>
      </c>
      <c r="L1342" s="17">
        <v>0.18712893687618201</v>
      </c>
      <c r="M1342" s="17"/>
      <c r="N1342" s="17">
        <v>0.300005859357726</v>
      </c>
      <c r="O1342" s="17">
        <v>0.25885530035156401</v>
      </c>
      <c r="P1342" s="17">
        <v>0.19281728663030001</v>
      </c>
      <c r="Q1342" s="17">
        <v>0.161201694391958</v>
      </c>
      <c r="R1342" s="17"/>
      <c r="S1342" s="17">
        <v>0.29385243663790001</v>
      </c>
      <c r="T1342" s="17">
        <v>0.33281070238538302</v>
      </c>
      <c r="U1342" s="17">
        <v>0.237993798427584</v>
      </c>
      <c r="V1342" s="17">
        <v>0.310728170089834</v>
      </c>
      <c r="W1342" s="17">
        <v>0.24860792926671099</v>
      </c>
      <c r="X1342" s="17">
        <v>0.30789511518231699</v>
      </c>
      <c r="Y1342" s="17">
        <v>0.28811325602217802</v>
      </c>
      <c r="Z1342" s="17"/>
      <c r="AA1342" s="17">
        <v>0.221972002715216</v>
      </c>
      <c r="AB1342" s="17">
        <v>0.334624858531472</v>
      </c>
      <c r="AC1342" s="17"/>
      <c r="AD1342" s="17">
        <v>0.227663003999311</v>
      </c>
      <c r="AE1342" s="17">
        <v>0.18667408762378501</v>
      </c>
      <c r="AF1342" s="17">
        <v>0.21517519898290899</v>
      </c>
      <c r="AG1342" s="17"/>
      <c r="AH1342" s="17">
        <v>9.7819326972076806E-2</v>
      </c>
      <c r="AI1342" s="17">
        <v>0.30356432351705098</v>
      </c>
      <c r="AJ1342" s="17"/>
      <c r="AK1342" s="17">
        <v>0.28414426763505901</v>
      </c>
      <c r="AL1342" s="17">
        <v>0.30431360870573398</v>
      </c>
      <c r="AM1342" s="17"/>
      <c r="AN1342" s="17">
        <v>0.29648913784022002</v>
      </c>
      <c r="AO1342" s="17">
        <v>0.161201694391958</v>
      </c>
      <c r="AP1342" s="17"/>
      <c r="AQ1342" s="17">
        <v>0.250104986489883</v>
      </c>
      <c r="AR1342" s="17">
        <v>0.30818050072150699</v>
      </c>
      <c r="AS1342" s="17"/>
      <c r="AT1342" s="17">
        <v>0.35334812633752199</v>
      </c>
      <c r="AU1342" s="17">
        <v>0.29971281360406898</v>
      </c>
      <c r="AV1342" s="17">
        <v>0.19495577307180101</v>
      </c>
      <c r="AW1342" s="17">
        <v>0.14340284550631099</v>
      </c>
      <c r="AX1342" s="17"/>
      <c r="AY1342" s="17">
        <v>0.25953804206647102</v>
      </c>
      <c r="AZ1342" s="17">
        <v>0.30060731687526798</v>
      </c>
      <c r="BA1342" s="17"/>
      <c r="BB1342" s="17">
        <v>0.27600595949360301</v>
      </c>
      <c r="BC1342" s="17">
        <v>0.300632899545556</v>
      </c>
      <c r="BD1342" s="17"/>
      <c r="BE1342" s="17">
        <v>0.25412272554997001</v>
      </c>
      <c r="BF1342" s="17">
        <v>0.29941748618661301</v>
      </c>
      <c r="BG1342" s="17"/>
      <c r="BH1342" s="17">
        <v>0.32982322083548699</v>
      </c>
      <c r="BI1342" s="17">
        <v>0.29361756163102298</v>
      </c>
      <c r="BJ1342" s="17"/>
      <c r="BK1342" s="17">
        <v>0.25509208335463002</v>
      </c>
      <c r="BL1342" s="17">
        <v>0.29885508894677998</v>
      </c>
      <c r="BM1342" s="17"/>
      <c r="BN1342" s="17">
        <v>0.21183610816829701</v>
      </c>
      <c r="BO1342" s="17">
        <v>0.29801002622947298</v>
      </c>
      <c r="BP1342" s="17"/>
      <c r="BQ1342" s="17">
        <v>0.21294873511190099</v>
      </c>
      <c r="BR1342" s="17">
        <v>0.29835476910190301</v>
      </c>
      <c r="BS1342" s="17"/>
      <c r="BT1342" s="17">
        <v>0.30277002783888002</v>
      </c>
      <c r="BU1342" s="17">
        <v>0.29570305998074897</v>
      </c>
      <c r="BV1342" s="17"/>
      <c r="BW1342" s="17">
        <v>0.22232285536788499</v>
      </c>
      <c r="BX1342" s="17">
        <v>0.33417192975164101</v>
      </c>
      <c r="BY1342" s="17"/>
      <c r="BZ1342" s="17">
        <v>0.22232285536788499</v>
      </c>
      <c r="CA1342" s="17">
        <v>0.33417192975164101</v>
      </c>
    </row>
    <row r="1343" spans="2:79" x14ac:dyDescent="0.25">
      <c r="B1343" t="s">
        <v>516</v>
      </c>
      <c r="C1343" s="17">
        <v>8.2031455556604294E-2</v>
      </c>
      <c r="D1343" s="17">
        <v>4.5287765376622199E-2</v>
      </c>
      <c r="E1343" s="17">
        <v>0.117687622024018</v>
      </c>
      <c r="F1343" s="17">
        <v>5.4063465515657799E-2</v>
      </c>
      <c r="G1343" s="17">
        <v>9.9755874023359004E-2</v>
      </c>
      <c r="H1343" s="17">
        <v>7.2328673837797702E-2</v>
      </c>
      <c r="I1343" s="17">
        <v>6.5431121842845399E-2</v>
      </c>
      <c r="J1343" s="17">
        <v>0.125335268946593</v>
      </c>
      <c r="K1343" s="17">
        <v>0.11826933472479299</v>
      </c>
      <c r="L1343" s="17">
        <v>0.104335518918898</v>
      </c>
      <c r="M1343" s="17"/>
      <c r="N1343" s="17">
        <v>8.2179373865640101E-2</v>
      </c>
      <c r="O1343" s="17">
        <v>8.4393643551410602E-2</v>
      </c>
      <c r="P1343" s="17">
        <v>6.2257733784591797E-2</v>
      </c>
      <c r="Q1343" s="17">
        <v>3.7813321648345999E-2</v>
      </c>
      <c r="R1343" s="17"/>
      <c r="S1343" s="17">
        <v>8.8537743568937802E-2</v>
      </c>
      <c r="T1343" s="17">
        <v>5.2285457352411503E-2</v>
      </c>
      <c r="U1343" s="17">
        <v>0.11074727607933001</v>
      </c>
      <c r="V1343" s="17">
        <v>8.1185577943123505E-2</v>
      </c>
      <c r="W1343" s="17">
        <v>0.10128690362486301</v>
      </c>
      <c r="X1343" s="17">
        <v>8.52941516800787E-2</v>
      </c>
      <c r="Y1343" s="17">
        <v>6.8636461725002998E-2</v>
      </c>
      <c r="Z1343" s="17"/>
      <c r="AA1343" s="17">
        <v>7.6844635131663494E-2</v>
      </c>
      <c r="AB1343" s="17">
        <v>8.4714063555883998E-2</v>
      </c>
      <c r="AC1343" s="17"/>
      <c r="AD1343" s="17">
        <v>8.0878150359093001E-2</v>
      </c>
      <c r="AE1343" s="17">
        <v>7.2929169348331394E-2</v>
      </c>
      <c r="AF1343" s="17">
        <v>7.3736023900397907E-2</v>
      </c>
      <c r="AG1343" s="17"/>
      <c r="AH1343" s="17">
        <v>8.5189812207634802E-2</v>
      </c>
      <c r="AI1343" s="17">
        <v>8.1914584368770305E-2</v>
      </c>
      <c r="AJ1343" s="17"/>
      <c r="AK1343" s="17">
        <v>6.6908401927191705E-2</v>
      </c>
      <c r="AL1343" s="17">
        <v>9.2161956928425895E-2</v>
      </c>
      <c r="AM1343" s="17"/>
      <c r="AN1343" s="17">
        <v>8.2118728765165599E-2</v>
      </c>
      <c r="AO1343" s="17">
        <v>3.7813321648345999E-2</v>
      </c>
      <c r="AP1343" s="17"/>
      <c r="AQ1343" s="17">
        <v>8.1826012673428997E-2</v>
      </c>
      <c r="AR1343" s="17">
        <v>8.2084724864394706E-2</v>
      </c>
      <c r="AS1343" s="17"/>
      <c r="AT1343" s="17">
        <v>9.5040122789559298E-2</v>
      </c>
      <c r="AU1343" s="17">
        <v>8.8195021955476099E-2</v>
      </c>
      <c r="AV1343" s="17">
        <v>5.26914434619008E-2</v>
      </c>
      <c r="AW1343" s="17">
        <v>4.3191544020495997E-3</v>
      </c>
      <c r="AX1343" s="17"/>
      <c r="AY1343" s="17">
        <v>8.0391969881548606E-2</v>
      </c>
      <c r="AZ1343" s="17">
        <v>8.2227412492889798E-2</v>
      </c>
      <c r="BA1343" s="17"/>
      <c r="BB1343" s="17">
        <v>5.9749299049640797E-2</v>
      </c>
      <c r="BC1343" s="17">
        <v>8.6889051715762999E-2</v>
      </c>
      <c r="BD1343" s="17"/>
      <c r="BE1343" s="17">
        <v>0.12514487832554999</v>
      </c>
      <c r="BF1343" s="17">
        <v>7.8759705131909399E-2</v>
      </c>
      <c r="BG1343" s="17"/>
      <c r="BH1343" s="17">
        <v>8.3755351047734405E-2</v>
      </c>
      <c r="BI1343" s="17">
        <v>8.1897800232434995E-2</v>
      </c>
      <c r="BJ1343" s="17"/>
      <c r="BK1343" s="17">
        <v>8.2644675422076097E-2</v>
      </c>
      <c r="BL1343" s="17">
        <v>8.1992208210610804E-2</v>
      </c>
      <c r="BM1343" s="17"/>
      <c r="BN1343" s="17">
        <v>8.2853141841451802E-2</v>
      </c>
      <c r="BO1343" s="17">
        <v>8.2014051540301905E-2</v>
      </c>
      <c r="BP1343" s="17"/>
      <c r="BQ1343" s="17">
        <v>5.59747695242237E-2</v>
      </c>
      <c r="BR1343" s="17">
        <v>8.2698603590619493E-2</v>
      </c>
      <c r="BS1343" s="17"/>
      <c r="BT1343" s="17">
        <v>9.0338786834908397E-2</v>
      </c>
      <c r="BU1343" s="17">
        <v>8.1372201906767694E-2</v>
      </c>
      <c r="BV1343" s="17"/>
      <c r="BW1343" s="17">
        <v>7.7057363927435896E-2</v>
      </c>
      <c r="BX1343" s="17">
        <v>8.4585768671662398E-2</v>
      </c>
      <c r="BY1343" s="17"/>
      <c r="BZ1343" s="17">
        <v>7.7057363927435896E-2</v>
      </c>
      <c r="CA1343" s="17">
        <v>8.4585768671662398E-2</v>
      </c>
    </row>
    <row r="1344" spans="2:79" x14ac:dyDescent="0.25">
      <c r="B1344" t="s">
        <v>517</v>
      </c>
      <c r="C1344" s="17">
        <v>0.11258192239075999</v>
      </c>
      <c r="D1344" s="17">
        <v>9.9438020325475301E-2</v>
      </c>
      <c r="E1344" s="17">
        <v>0.19093088191111199</v>
      </c>
      <c r="F1344" s="17">
        <v>4.54754382337638E-2</v>
      </c>
      <c r="G1344" s="17">
        <v>0.19678901820629499</v>
      </c>
      <c r="H1344" s="17">
        <v>6.5289786754222395E-2</v>
      </c>
      <c r="I1344" s="17">
        <v>6.9305351136695406E-2</v>
      </c>
      <c r="J1344" s="17">
        <v>0.12405404402513701</v>
      </c>
      <c r="K1344" s="17">
        <v>0.20930870099421101</v>
      </c>
      <c r="L1344" s="17">
        <v>3.2710202991005098E-2</v>
      </c>
      <c r="M1344" s="17"/>
      <c r="N1344" s="17">
        <v>0.117740137781233</v>
      </c>
      <c r="O1344" s="17">
        <v>4.7513997807049999E-2</v>
      </c>
      <c r="P1344" s="17">
        <v>4.09907133938354E-2</v>
      </c>
      <c r="Q1344" s="17">
        <v>1.6596794480663399E-2</v>
      </c>
      <c r="R1344" s="17"/>
      <c r="S1344" s="17">
        <v>0.10646315515968401</v>
      </c>
      <c r="T1344" s="17">
        <v>0.117261369963872</v>
      </c>
      <c r="U1344" s="17">
        <v>8.6880356771192394E-2</v>
      </c>
      <c r="V1344" s="17">
        <v>0.13937704371942999</v>
      </c>
      <c r="W1344" s="17">
        <v>9.1231140710512401E-2</v>
      </c>
      <c r="X1344" s="17">
        <v>4.0868146465994702E-2</v>
      </c>
      <c r="Y1344" s="17">
        <v>0.13182796231924099</v>
      </c>
      <c r="Z1344" s="17"/>
      <c r="AA1344" s="17">
        <v>5.0146247950440599E-2</v>
      </c>
      <c r="AB1344" s="17">
        <v>0.14487346633715201</v>
      </c>
      <c r="AC1344" s="17"/>
      <c r="AD1344" s="17">
        <v>4.7278290095715901E-2</v>
      </c>
      <c r="AE1344" s="17">
        <v>4.4241914625550299E-2</v>
      </c>
      <c r="AF1344" s="17">
        <v>5.0331105632020499E-2</v>
      </c>
      <c r="AG1344" s="17"/>
      <c r="AH1344" s="17">
        <v>1.4579982411258199E-2</v>
      </c>
      <c r="AI1344" s="17">
        <v>0.116208366266788</v>
      </c>
      <c r="AJ1344" s="17"/>
      <c r="AK1344" s="17">
        <v>8.3968443745335297E-2</v>
      </c>
      <c r="AL1344" s="17">
        <v>0.13174927389087601</v>
      </c>
      <c r="AM1344" s="17"/>
      <c r="AN1344" s="17">
        <v>0.112771367972165</v>
      </c>
      <c r="AO1344" s="17">
        <v>1.6596794480663399E-2</v>
      </c>
      <c r="AP1344" s="17"/>
      <c r="AQ1344" s="17">
        <v>7.2026263388978107E-2</v>
      </c>
      <c r="AR1344" s="17">
        <v>0.12309760367704101</v>
      </c>
      <c r="AS1344" s="17"/>
      <c r="AT1344" s="17">
        <v>0.163218412959517</v>
      </c>
      <c r="AU1344" s="17">
        <v>0.104769539661207</v>
      </c>
      <c r="AV1344" s="17">
        <v>3.9903257866808199E-2</v>
      </c>
      <c r="AW1344" s="17">
        <v>1.72028616651957E-2</v>
      </c>
      <c r="AX1344" s="17"/>
      <c r="AY1344" s="17">
        <v>9.9172683709272805E-2</v>
      </c>
      <c r="AZ1344" s="17">
        <v>0.114184640468705</v>
      </c>
      <c r="BA1344" s="17"/>
      <c r="BB1344" s="17">
        <v>6.7683455015368904E-2</v>
      </c>
      <c r="BC1344" s="17">
        <v>0.122369263849609</v>
      </c>
      <c r="BD1344" s="17"/>
      <c r="BE1344" s="17">
        <v>8.35147564307549E-2</v>
      </c>
      <c r="BF1344" s="17">
        <v>0.11478774383722699</v>
      </c>
      <c r="BG1344" s="17"/>
      <c r="BH1344" s="17">
        <v>9.5365402555927195E-2</v>
      </c>
      <c r="BI1344" s="17">
        <v>0.113916736218763</v>
      </c>
      <c r="BJ1344" s="17"/>
      <c r="BK1344" s="17">
        <v>6.75083552176894E-2</v>
      </c>
      <c r="BL1344" s="17">
        <v>0.115466724377145</v>
      </c>
      <c r="BM1344" s="17"/>
      <c r="BN1344" s="17">
        <v>9.38775322237827E-2</v>
      </c>
      <c r="BO1344" s="17">
        <v>0.112978097326859</v>
      </c>
      <c r="BP1344" s="17"/>
      <c r="BQ1344" s="17">
        <v>4.3764867900156497E-2</v>
      </c>
      <c r="BR1344" s="17">
        <v>0.11434389482858499</v>
      </c>
      <c r="BS1344" s="17"/>
      <c r="BT1344" s="17">
        <v>7.9953032984189196E-2</v>
      </c>
      <c r="BU1344" s="17">
        <v>0.11517128758046601</v>
      </c>
      <c r="BV1344" s="17"/>
      <c r="BW1344" s="17">
        <v>5.0334322404890802E-2</v>
      </c>
      <c r="BX1344" s="17">
        <v>0.14454752995866299</v>
      </c>
      <c r="BY1344" s="17"/>
      <c r="BZ1344" s="17">
        <v>5.0334322404890802E-2</v>
      </c>
      <c r="CA1344" s="17">
        <v>0.14454752995866299</v>
      </c>
    </row>
    <row r="1345" spans="2:79" x14ac:dyDescent="0.25">
      <c r="B1345" t="s">
        <v>103</v>
      </c>
      <c r="C1345" s="17">
        <v>5.5493120322023498E-2</v>
      </c>
      <c r="D1345" s="17">
        <v>9.5122073256261805E-2</v>
      </c>
      <c r="E1345" s="17">
        <v>1.22793183664922E-2</v>
      </c>
      <c r="F1345" s="17">
        <v>5.5688653756581198E-2</v>
      </c>
      <c r="G1345" s="17">
        <v>6.8913179510174005E-2</v>
      </c>
      <c r="H1345" s="17">
        <v>7.6921634958122695E-2</v>
      </c>
      <c r="I1345" s="17">
        <v>2.94642917188844E-2</v>
      </c>
      <c r="J1345" s="17">
        <v>4.9341661785713697E-2</v>
      </c>
      <c r="K1345" s="17">
        <v>1.9999963602093301E-2</v>
      </c>
      <c r="L1345" s="17">
        <v>8.1915351512220499E-2</v>
      </c>
      <c r="M1345" s="17"/>
      <c r="N1345" s="17">
        <v>5.7779660746013498E-2</v>
      </c>
      <c r="O1345" s="17">
        <v>2.8865575423309701E-2</v>
      </c>
      <c r="P1345" s="17">
        <v>9.1357700633008208E-3</v>
      </c>
      <c r="Q1345" s="17">
        <v>1.7506870980397399E-2</v>
      </c>
      <c r="R1345" s="17"/>
      <c r="S1345" s="17">
        <v>5.0247957783490803E-2</v>
      </c>
      <c r="T1345" s="17">
        <v>2.2310061131027101E-2</v>
      </c>
      <c r="U1345" s="17">
        <v>4.4248699809794102E-2</v>
      </c>
      <c r="V1345" s="17">
        <v>5.9074116694775101E-2</v>
      </c>
      <c r="W1345" s="17">
        <v>4.1017437991568699E-2</v>
      </c>
      <c r="X1345" s="17">
        <v>3.3231469116418999E-2</v>
      </c>
      <c r="Y1345" s="17">
        <v>4.5964480852897997E-2</v>
      </c>
      <c r="Z1345" s="17"/>
      <c r="AA1345" s="17">
        <v>2.5146082440459801E-2</v>
      </c>
      <c r="AB1345" s="17">
        <v>7.1188517483657898E-2</v>
      </c>
      <c r="AC1345" s="17"/>
      <c r="AD1345" s="17">
        <v>2.0010901305597101E-2</v>
      </c>
      <c r="AE1345" s="17">
        <v>1.29193778795179E-2</v>
      </c>
      <c r="AF1345" s="17">
        <v>3.2465120231009399E-2</v>
      </c>
      <c r="AG1345" s="17"/>
      <c r="AH1345" s="17">
        <v>3.2324248623501401E-4</v>
      </c>
      <c r="AI1345" s="17">
        <v>5.7534615272640303E-2</v>
      </c>
      <c r="AJ1345" s="17"/>
      <c r="AK1345" s="17">
        <v>6.9856532929603907E-2</v>
      </c>
      <c r="AL1345" s="17">
        <v>4.58714807582958E-2</v>
      </c>
      <c r="AM1345" s="17"/>
      <c r="AN1345" s="17">
        <v>5.5568093677256597E-2</v>
      </c>
      <c r="AO1345" s="17">
        <v>1.7506870980397399E-2</v>
      </c>
      <c r="AP1345" s="17"/>
      <c r="AQ1345" s="17">
        <v>3.55546268638137E-2</v>
      </c>
      <c r="AR1345" s="17">
        <v>6.0662974485308697E-2</v>
      </c>
      <c r="AS1345" s="17"/>
      <c r="AT1345" s="17">
        <v>9.8780746177486806E-2</v>
      </c>
      <c r="AU1345" s="17">
        <v>3.40875024712834E-2</v>
      </c>
      <c r="AV1345" s="17">
        <v>1.8466142722320299E-2</v>
      </c>
      <c r="AW1345" s="17">
        <v>3.0158285429593499E-4</v>
      </c>
      <c r="AX1345" s="17"/>
      <c r="AY1345" s="17">
        <v>2.23126589465624E-2</v>
      </c>
      <c r="AZ1345" s="17">
        <v>5.9458962570356398E-2</v>
      </c>
      <c r="BA1345" s="17"/>
      <c r="BB1345" s="17">
        <v>4.5855665065354399E-2</v>
      </c>
      <c r="BC1345" s="17">
        <v>5.7594387717572297E-2</v>
      </c>
      <c r="BD1345" s="17"/>
      <c r="BE1345" s="17">
        <v>6.4114609409579498E-2</v>
      </c>
      <c r="BF1345" s="17">
        <v>5.4838860957489001E-2</v>
      </c>
      <c r="BG1345" s="17"/>
      <c r="BH1345" s="17">
        <v>3.56434227211073E-2</v>
      </c>
      <c r="BI1345" s="17">
        <v>5.70320870292075E-2</v>
      </c>
      <c r="BJ1345" s="17"/>
      <c r="BK1345" s="17">
        <v>2.0894978329492199E-2</v>
      </c>
      <c r="BL1345" s="17">
        <v>5.77074733232412E-2</v>
      </c>
      <c r="BM1345" s="17"/>
      <c r="BN1345" s="17">
        <v>2.2434155202230001E-2</v>
      </c>
      <c r="BO1345" s="17">
        <v>5.6193337398171103E-2</v>
      </c>
      <c r="BP1345" s="17"/>
      <c r="BQ1345" s="17">
        <v>3.38856841712619E-2</v>
      </c>
      <c r="BR1345" s="17">
        <v>5.6046351017982797E-2</v>
      </c>
      <c r="BS1345" s="17"/>
      <c r="BT1345" s="17">
        <v>2.3140070786952599E-2</v>
      </c>
      <c r="BU1345" s="17">
        <v>5.8060595396123897E-2</v>
      </c>
      <c r="BV1345" s="17"/>
      <c r="BW1345" s="17">
        <v>2.5229134915630998E-2</v>
      </c>
      <c r="BX1345" s="17">
        <v>7.1034389080354393E-2</v>
      </c>
      <c r="BY1345" s="17"/>
      <c r="BZ1345" s="17">
        <v>2.5229134915630998E-2</v>
      </c>
      <c r="CA1345" s="17">
        <v>7.1034389080354393E-2</v>
      </c>
    </row>
    <row r="1346" spans="2:79" x14ac:dyDescent="0.25">
      <c r="B1346" t="s">
        <v>612</v>
      </c>
      <c r="C1346" s="17">
        <v>0.453670854371716</v>
      </c>
      <c r="D1346" s="17">
        <v>0.48975405725368498</v>
      </c>
      <c r="E1346" s="17">
        <v>0.37318441181137502</v>
      </c>
      <c r="F1346" s="17">
        <v>0.57082653960070895</v>
      </c>
      <c r="G1346" s="17">
        <v>0.330405773386719</v>
      </c>
      <c r="H1346" s="17">
        <v>0.38029895399031399</v>
      </c>
      <c r="I1346" s="17">
        <v>0.586957644018817</v>
      </c>
      <c r="J1346" s="17">
        <v>0.399700476066083</v>
      </c>
      <c r="K1346" s="17">
        <v>0.35800055003418801</v>
      </c>
      <c r="L1346" s="17">
        <v>0.59390998970169495</v>
      </c>
      <c r="M1346" s="17"/>
      <c r="N1346" s="17">
        <v>0.44229496824938702</v>
      </c>
      <c r="O1346" s="17">
        <v>0.58037148286666596</v>
      </c>
      <c r="P1346" s="17">
        <v>0.69479849612797195</v>
      </c>
      <c r="Q1346" s="17">
        <v>0.76688131849863495</v>
      </c>
      <c r="R1346" s="17"/>
      <c r="S1346" s="17">
        <v>0.46089870684998702</v>
      </c>
      <c r="T1346" s="17">
        <v>0.47533240916730601</v>
      </c>
      <c r="U1346" s="17">
        <v>0.5201298689121</v>
      </c>
      <c r="V1346" s="17">
        <v>0.40963509155283701</v>
      </c>
      <c r="W1346" s="17">
        <v>0.51785658840634496</v>
      </c>
      <c r="X1346" s="17">
        <v>0.53271111755518996</v>
      </c>
      <c r="Y1346" s="17">
        <v>0.46545783908068</v>
      </c>
      <c r="Z1346" s="17"/>
      <c r="AA1346" s="17">
        <v>0.62589103176222005</v>
      </c>
      <c r="AB1346" s="17">
        <v>0.364599094091835</v>
      </c>
      <c r="AC1346" s="17"/>
      <c r="AD1346" s="17">
        <v>0.62416965424028303</v>
      </c>
      <c r="AE1346" s="17">
        <v>0.68323545052281498</v>
      </c>
      <c r="AF1346" s="17">
        <v>0.62829255125366301</v>
      </c>
      <c r="AG1346" s="17"/>
      <c r="AH1346" s="17">
        <v>0.80208763592279497</v>
      </c>
      <c r="AI1346" s="17">
        <v>0.44077811057475003</v>
      </c>
      <c r="AJ1346" s="17"/>
      <c r="AK1346" s="17">
        <v>0.49512235376281</v>
      </c>
      <c r="AL1346" s="17">
        <v>0.42590367971666798</v>
      </c>
      <c r="AM1346" s="17"/>
      <c r="AN1346" s="17">
        <v>0.45305267174519298</v>
      </c>
      <c r="AO1346" s="17">
        <v>0.76688131849863495</v>
      </c>
      <c r="AP1346" s="17"/>
      <c r="AQ1346" s="17">
        <v>0.56048811058389603</v>
      </c>
      <c r="AR1346" s="17">
        <v>0.42597419625174798</v>
      </c>
      <c r="AS1346" s="17"/>
      <c r="AT1346" s="17">
        <v>0.28961259173591503</v>
      </c>
      <c r="AU1346" s="17">
        <v>0.47323512230796499</v>
      </c>
      <c r="AV1346" s="17">
        <v>0.69398338287716899</v>
      </c>
      <c r="AW1346" s="17">
        <v>0.83477355557214805</v>
      </c>
      <c r="AX1346" s="17"/>
      <c r="AY1346" s="17">
        <v>0.53858464539614503</v>
      </c>
      <c r="AZ1346" s="17">
        <v>0.44352166759278</v>
      </c>
      <c r="BA1346" s="17"/>
      <c r="BB1346" s="17">
        <v>0.55070562137603296</v>
      </c>
      <c r="BC1346" s="17">
        <v>0.43251439717149898</v>
      </c>
      <c r="BD1346" s="17"/>
      <c r="BE1346" s="17">
        <v>0.47310303028414502</v>
      </c>
      <c r="BF1346" s="17">
        <v>0.45219620388676202</v>
      </c>
      <c r="BG1346" s="17"/>
      <c r="BH1346" s="17">
        <v>0.455412602839744</v>
      </c>
      <c r="BI1346" s="17">
        <v>0.45353581488857198</v>
      </c>
      <c r="BJ1346" s="17"/>
      <c r="BK1346" s="17">
        <v>0.57385990767611195</v>
      </c>
      <c r="BL1346" s="17">
        <v>0.44597850514222298</v>
      </c>
      <c r="BM1346" s="17"/>
      <c r="BN1346" s="17">
        <v>0.58899906256423795</v>
      </c>
      <c r="BO1346" s="17">
        <v>0.45080448750519397</v>
      </c>
      <c r="BP1346" s="17"/>
      <c r="BQ1346" s="17">
        <v>0.65342594329245696</v>
      </c>
      <c r="BR1346" s="17">
        <v>0.44855638146090898</v>
      </c>
      <c r="BS1346" s="17"/>
      <c r="BT1346" s="17">
        <v>0.50379808155507</v>
      </c>
      <c r="BU1346" s="17">
        <v>0.44969285513589302</v>
      </c>
      <c r="BV1346" s="17"/>
      <c r="BW1346" s="17">
        <v>0.62505632338415695</v>
      </c>
      <c r="BX1346" s="17">
        <v>0.36566038253768002</v>
      </c>
      <c r="BY1346" s="17"/>
      <c r="BZ1346" s="17">
        <v>0.62505632338415695</v>
      </c>
      <c r="CA1346" s="17">
        <v>0.36566038253768002</v>
      </c>
    </row>
    <row r="1347" spans="2:79" x14ac:dyDescent="0.25">
      <c r="B1347" t="s">
        <v>613</v>
      </c>
      <c r="C1347" s="17">
        <v>0.194613377947364</v>
      </c>
      <c r="D1347" s="17">
        <v>0.14472578570209799</v>
      </c>
      <c r="E1347" s="17">
        <v>0.30861850393513002</v>
      </c>
      <c r="F1347" s="17">
        <v>9.9538903749421606E-2</v>
      </c>
      <c r="G1347" s="17">
        <v>0.29654489222965402</v>
      </c>
      <c r="H1347" s="17">
        <v>0.13761846059201999</v>
      </c>
      <c r="I1347" s="17">
        <v>0.134736472979541</v>
      </c>
      <c r="J1347" s="17">
        <v>0.24938931297173</v>
      </c>
      <c r="K1347" s="17">
        <v>0.32757803571900501</v>
      </c>
      <c r="L1347" s="17">
        <v>0.137045721909903</v>
      </c>
      <c r="M1347" s="17"/>
      <c r="N1347" s="17">
        <v>0.19991951164687399</v>
      </c>
      <c r="O1347" s="17">
        <v>0.131907641358461</v>
      </c>
      <c r="P1347" s="17">
        <v>0.103248447178427</v>
      </c>
      <c r="Q1347" s="17">
        <v>5.4410116129009402E-2</v>
      </c>
      <c r="R1347" s="17"/>
      <c r="S1347" s="17">
        <v>0.195000898728622</v>
      </c>
      <c r="T1347" s="17">
        <v>0.16954682731628401</v>
      </c>
      <c r="U1347" s="17">
        <v>0.19762763285052201</v>
      </c>
      <c r="V1347" s="17">
        <v>0.220562621662554</v>
      </c>
      <c r="W1347" s="17">
        <v>0.192518044335376</v>
      </c>
      <c r="X1347" s="17">
        <v>0.12616229814607299</v>
      </c>
      <c r="Y1347" s="17">
        <v>0.200464424044244</v>
      </c>
      <c r="Z1347" s="17"/>
      <c r="AA1347" s="17">
        <v>0.12699088308210399</v>
      </c>
      <c r="AB1347" s="17">
        <v>0.22958752989303599</v>
      </c>
      <c r="AC1347" s="17"/>
      <c r="AD1347" s="17">
        <v>0.12815644045480901</v>
      </c>
      <c r="AE1347" s="17">
        <v>0.117171083973882</v>
      </c>
      <c r="AF1347" s="17">
        <v>0.124067129532418</v>
      </c>
      <c r="AG1347" s="17"/>
      <c r="AH1347" s="17">
        <v>9.9769794618893001E-2</v>
      </c>
      <c r="AI1347" s="17">
        <v>0.19812295063555799</v>
      </c>
      <c r="AJ1347" s="17"/>
      <c r="AK1347" s="17">
        <v>0.15087684567252699</v>
      </c>
      <c r="AL1347" s="17">
        <v>0.223911230819302</v>
      </c>
      <c r="AM1347" s="17"/>
      <c r="AN1347" s="17">
        <v>0.19489009673732999</v>
      </c>
      <c r="AO1347" s="17">
        <v>5.4410116129009402E-2</v>
      </c>
      <c r="AP1347" s="17"/>
      <c r="AQ1347" s="17">
        <v>0.15385227606240701</v>
      </c>
      <c r="AR1347" s="17">
        <v>0.205182328541436</v>
      </c>
      <c r="AS1347" s="17"/>
      <c r="AT1347" s="17">
        <v>0.25825853574907598</v>
      </c>
      <c r="AU1347" s="17">
        <v>0.19296456161668299</v>
      </c>
      <c r="AV1347" s="17">
        <v>9.2594701328709103E-2</v>
      </c>
      <c r="AW1347" s="17">
        <v>2.1522016067245301E-2</v>
      </c>
      <c r="AX1347" s="17"/>
      <c r="AY1347" s="17">
        <v>0.17956465359082099</v>
      </c>
      <c r="AZ1347" s="17">
        <v>0.196412052961595</v>
      </c>
      <c r="BA1347" s="17"/>
      <c r="BB1347" s="17">
        <v>0.12743275406501001</v>
      </c>
      <c r="BC1347" s="17">
        <v>0.209258315565372</v>
      </c>
      <c r="BD1347" s="17"/>
      <c r="BE1347" s="17">
        <v>0.208659634756305</v>
      </c>
      <c r="BF1347" s="17">
        <v>0.193547448969136</v>
      </c>
      <c r="BG1347" s="17"/>
      <c r="BH1347" s="17">
        <v>0.179120753603662</v>
      </c>
      <c r="BI1347" s="17">
        <v>0.19581453645119801</v>
      </c>
      <c r="BJ1347" s="17"/>
      <c r="BK1347" s="17">
        <v>0.15015303063976601</v>
      </c>
      <c r="BL1347" s="17">
        <v>0.19745893258775599</v>
      </c>
      <c r="BM1347" s="17"/>
      <c r="BN1347" s="17">
        <v>0.17673067406523499</v>
      </c>
      <c r="BO1347" s="17">
        <v>0.19499214886716101</v>
      </c>
      <c r="BP1347" s="17"/>
      <c r="BQ1347" s="17">
        <v>9.9739637424380204E-2</v>
      </c>
      <c r="BR1347" s="17">
        <v>0.19704249841920499</v>
      </c>
      <c r="BS1347" s="17"/>
      <c r="BT1347" s="17">
        <v>0.17029181981909799</v>
      </c>
      <c r="BU1347" s="17">
        <v>0.19654348948723399</v>
      </c>
      <c r="BV1347" s="17"/>
      <c r="BW1347" s="17">
        <v>0.127391686332327</v>
      </c>
      <c r="BX1347" s="17">
        <v>0.229133298630325</v>
      </c>
      <c r="BY1347" s="17"/>
      <c r="BZ1347" s="17">
        <v>0.127391686332327</v>
      </c>
      <c r="CA1347" s="17">
        <v>0.229133298630325</v>
      </c>
    </row>
    <row r="1348" spans="2:79" x14ac:dyDescent="0.25">
      <c r="B1348" t="s">
        <v>166</v>
      </c>
      <c r="C1348" s="17">
        <v>0.25905747642435101</v>
      </c>
      <c r="D1348" s="17">
        <v>0.34502827155158799</v>
      </c>
      <c r="E1348" s="17">
        <v>6.4565907876244305E-2</v>
      </c>
      <c r="F1348" s="17">
        <v>0.47128763585128702</v>
      </c>
      <c r="G1348" s="17">
        <v>3.3860881157065599E-2</v>
      </c>
      <c r="H1348" s="17">
        <v>0.24268049339829401</v>
      </c>
      <c r="I1348" s="17">
        <v>0.452221171039276</v>
      </c>
      <c r="J1348" s="17">
        <v>0.150311163094352</v>
      </c>
      <c r="K1348" s="17">
        <v>3.0422514315182999E-2</v>
      </c>
      <c r="L1348" s="17">
        <v>0.45686426779179201</v>
      </c>
      <c r="M1348" s="17"/>
      <c r="N1348" s="17">
        <v>0.242375456602514</v>
      </c>
      <c r="O1348" s="17">
        <v>0.44846384150820501</v>
      </c>
      <c r="P1348" s="17">
        <v>0.59155004894954499</v>
      </c>
      <c r="Q1348" s="17">
        <v>0.71247120236962502</v>
      </c>
      <c r="R1348" s="17"/>
      <c r="S1348" s="17">
        <v>0.26589780812136499</v>
      </c>
      <c r="T1348" s="17">
        <v>0.305785581851022</v>
      </c>
      <c r="U1348" s="17">
        <v>0.32250223606157802</v>
      </c>
      <c r="V1348" s="17">
        <v>0.18907246989028301</v>
      </c>
      <c r="W1348" s="17">
        <v>0.32533854407096902</v>
      </c>
      <c r="X1348" s="17">
        <v>0.40654881940911702</v>
      </c>
      <c r="Y1348" s="17">
        <v>0.26499341503643598</v>
      </c>
      <c r="Z1348" s="17"/>
      <c r="AA1348" s="17">
        <v>0.49890014868011601</v>
      </c>
      <c r="AB1348" s="17">
        <v>0.13501156419879901</v>
      </c>
      <c r="AC1348" s="17"/>
      <c r="AD1348" s="17">
        <v>0.49601321378547403</v>
      </c>
      <c r="AE1348" s="17">
        <v>0.56606436654893399</v>
      </c>
      <c r="AF1348" s="17">
        <v>0.50422542172124496</v>
      </c>
      <c r="AG1348" s="17"/>
      <c r="AH1348" s="17">
        <v>0.70231784130390196</v>
      </c>
      <c r="AI1348" s="17">
        <v>0.24265515993919101</v>
      </c>
      <c r="AJ1348" s="17"/>
      <c r="AK1348" s="17">
        <v>0.34424550809028298</v>
      </c>
      <c r="AL1348" s="17">
        <v>0.20199244889736601</v>
      </c>
      <c r="AM1348" s="17"/>
      <c r="AN1348" s="17">
        <v>0.25816257500786299</v>
      </c>
      <c r="AO1348" s="17">
        <v>0.71247120236962502</v>
      </c>
      <c r="AP1348" s="17"/>
      <c r="AQ1348" s="17">
        <v>0.40663583452148899</v>
      </c>
      <c r="AR1348" s="17">
        <v>0.22079186771031201</v>
      </c>
      <c r="AS1348" s="17"/>
      <c r="AT1348" s="17">
        <v>3.1354055986839401E-2</v>
      </c>
      <c r="AU1348" s="17">
        <v>0.28027056069128198</v>
      </c>
      <c r="AV1348" s="17">
        <v>0.60138868154846004</v>
      </c>
      <c r="AW1348" s="17">
        <v>0.81325153950490203</v>
      </c>
      <c r="AX1348" s="17"/>
      <c r="AY1348" s="17">
        <v>0.35901999180532401</v>
      </c>
      <c r="AZ1348" s="17">
        <v>0.247109614631185</v>
      </c>
      <c r="BA1348" s="17"/>
      <c r="BB1348" s="17">
        <v>0.42327286731102298</v>
      </c>
      <c r="BC1348" s="17">
        <v>0.223256081606127</v>
      </c>
      <c r="BD1348" s="17"/>
      <c r="BE1348" s="17">
        <v>0.26444339552784002</v>
      </c>
      <c r="BF1348" s="17">
        <v>0.25864875491762601</v>
      </c>
      <c r="BG1348" s="17"/>
      <c r="BH1348" s="17">
        <v>0.27629184923608302</v>
      </c>
      <c r="BI1348" s="17">
        <v>0.25772127843737402</v>
      </c>
      <c r="BJ1348" s="17"/>
      <c r="BK1348" s="17">
        <v>0.42370687703634702</v>
      </c>
      <c r="BL1348" s="17">
        <v>0.24851957255446799</v>
      </c>
      <c r="BM1348" s="17"/>
      <c r="BN1348" s="17">
        <v>0.41226838849900399</v>
      </c>
      <c r="BO1348" s="17">
        <v>0.25581233863803299</v>
      </c>
      <c r="BP1348" s="17"/>
      <c r="BQ1348" s="17">
        <v>0.55368630586807699</v>
      </c>
      <c r="BR1348" s="17">
        <v>0.25151388304170402</v>
      </c>
      <c r="BS1348" s="17"/>
      <c r="BT1348" s="17">
        <v>0.33350626173597298</v>
      </c>
      <c r="BU1348" s="17">
        <v>0.25314936564865897</v>
      </c>
      <c r="BV1348" s="17"/>
      <c r="BW1348" s="17">
        <v>0.497664637051831</v>
      </c>
      <c r="BX1348" s="17">
        <v>0.13652708390735499</v>
      </c>
      <c r="BY1348" s="17"/>
      <c r="BZ1348" s="17">
        <v>0.497664637051831</v>
      </c>
      <c r="CA1348" s="17">
        <v>0.13652708390735499</v>
      </c>
    </row>
    <row r="1349" spans="2:79" x14ac:dyDescent="0.25">
      <c r="C1349" s="17"/>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c r="AD1349" s="17"/>
      <c r="AE1349" s="17"/>
      <c r="AF1349" s="17"/>
      <c r="AG1349" s="17"/>
      <c r="AH1349" s="17"/>
      <c r="AI1349" s="17"/>
      <c r="AJ1349" s="17"/>
      <c r="AK1349" s="17"/>
      <c r="AL1349" s="17"/>
      <c r="AM1349" s="17"/>
      <c r="AN1349" s="17"/>
      <c r="AO1349" s="17"/>
      <c r="AP1349" s="17"/>
      <c r="AQ1349" s="17"/>
      <c r="AR1349" s="17"/>
      <c r="AS1349" s="17"/>
      <c r="AT1349" s="17"/>
      <c r="AU1349" s="17"/>
      <c r="AV1349" s="17"/>
      <c r="AW1349" s="17"/>
      <c r="AX1349" s="17"/>
      <c r="AY1349" s="17"/>
      <c r="AZ1349" s="17"/>
      <c r="BA1349" s="17"/>
      <c r="BB1349" s="17"/>
      <c r="BC1349" s="17"/>
      <c r="BD1349" s="17"/>
      <c r="BE1349" s="17"/>
      <c r="BF1349" s="17"/>
      <c r="BG1349" s="17"/>
      <c r="BH1349" s="17"/>
      <c r="BI1349" s="17"/>
      <c r="BJ1349" s="17"/>
      <c r="BK1349" s="17"/>
      <c r="BL1349" s="17"/>
      <c r="BM1349" s="17"/>
      <c r="BN1349" s="17"/>
      <c r="BO1349" s="17"/>
      <c r="BP1349" s="17"/>
      <c r="BQ1349" s="17"/>
      <c r="BR1349" s="17"/>
      <c r="BS1349" s="17"/>
      <c r="BT1349" s="17"/>
      <c r="BU1349" s="17"/>
      <c r="BV1349" s="17"/>
      <c r="BW1349" s="17"/>
      <c r="BX1349" s="17"/>
      <c r="BY1349" s="17"/>
      <c r="BZ1349" s="17"/>
      <c r="CA1349" s="17"/>
    </row>
    <row r="1350" spans="2:79" x14ac:dyDescent="0.25">
      <c r="B1350" s="6" t="s">
        <v>620</v>
      </c>
      <c r="C1350" s="17"/>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c r="AD1350" s="17"/>
      <c r="AE1350" s="17"/>
      <c r="AF1350" s="17"/>
      <c r="AG1350" s="17"/>
      <c r="AH1350" s="17"/>
      <c r="AI1350" s="17"/>
      <c r="AJ1350" s="17"/>
      <c r="AK1350" s="17"/>
      <c r="AL1350" s="17"/>
      <c r="AM1350" s="17"/>
      <c r="AN1350" s="17"/>
      <c r="AO1350" s="17"/>
      <c r="AP1350" s="17"/>
      <c r="AQ1350" s="17"/>
      <c r="AR1350" s="17"/>
      <c r="AS1350" s="17"/>
      <c r="AT1350" s="17"/>
      <c r="AU1350" s="17"/>
      <c r="AV1350" s="17"/>
      <c r="AW1350" s="17"/>
      <c r="AX1350" s="17"/>
      <c r="AY1350" s="17"/>
      <c r="AZ1350" s="17"/>
      <c r="BA1350" s="17"/>
      <c r="BB1350" s="17"/>
      <c r="BC1350" s="17"/>
      <c r="BD1350" s="17"/>
      <c r="BE1350" s="17"/>
      <c r="BF1350" s="17"/>
      <c r="BG1350" s="17"/>
      <c r="BH1350" s="17"/>
      <c r="BI1350" s="17"/>
      <c r="BJ1350" s="17"/>
      <c r="BK1350" s="17"/>
      <c r="BL1350" s="17"/>
      <c r="BM1350" s="17"/>
      <c r="BN1350" s="17"/>
      <c r="BO1350" s="17"/>
      <c r="BP1350" s="17"/>
      <c r="BQ1350" s="17"/>
      <c r="BR1350" s="17"/>
      <c r="BS1350" s="17"/>
      <c r="BT1350" s="17"/>
      <c r="BU1350" s="17"/>
      <c r="BV1350" s="17"/>
      <c r="BW1350" s="17"/>
      <c r="BX1350" s="17"/>
      <c r="BY1350" s="17"/>
      <c r="BZ1350" s="17"/>
      <c r="CA1350" s="17"/>
    </row>
    <row r="1351" spans="2:79" x14ac:dyDescent="0.25">
      <c r="B1351" s="24" t="s">
        <v>77</v>
      </c>
      <c r="C1351" s="17"/>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c r="AD1351" s="17"/>
      <c r="AE1351" s="17"/>
      <c r="AF1351" s="17"/>
      <c r="AG1351" s="17"/>
      <c r="AH1351" s="17"/>
      <c r="AI1351" s="17"/>
      <c r="AJ1351" s="17"/>
      <c r="AK1351" s="17"/>
      <c r="AL1351" s="17"/>
      <c r="AM1351" s="17"/>
      <c r="AN1351" s="17"/>
      <c r="AO1351" s="17"/>
      <c r="AP1351" s="17"/>
      <c r="AQ1351" s="17"/>
      <c r="AR1351" s="17"/>
      <c r="AS1351" s="17"/>
      <c r="AT1351" s="17"/>
      <c r="AU1351" s="17"/>
      <c r="AV1351" s="17"/>
      <c r="AW1351" s="17"/>
      <c r="AX1351" s="17"/>
      <c r="AY1351" s="17"/>
      <c r="AZ1351" s="17"/>
      <c r="BA1351" s="17"/>
      <c r="BB1351" s="17"/>
      <c r="BC1351" s="17"/>
      <c r="BD1351" s="17"/>
      <c r="BE1351" s="17"/>
      <c r="BF1351" s="17"/>
      <c r="BG1351" s="17"/>
      <c r="BH1351" s="17"/>
      <c r="BI1351" s="17"/>
      <c r="BJ1351" s="17"/>
      <c r="BK1351" s="17"/>
      <c r="BL1351" s="17"/>
      <c r="BM1351" s="17"/>
      <c r="BN1351" s="17"/>
      <c r="BO1351" s="17"/>
      <c r="BP1351" s="17"/>
      <c r="BQ1351" s="17"/>
      <c r="BR1351" s="17"/>
      <c r="BS1351" s="17"/>
      <c r="BT1351" s="17"/>
      <c r="BU1351" s="17"/>
      <c r="BV1351" s="17"/>
      <c r="BW1351" s="17"/>
      <c r="BX1351" s="17"/>
      <c r="BY1351" s="17"/>
      <c r="BZ1351" s="17"/>
      <c r="CA1351" s="17"/>
    </row>
    <row r="1352" spans="2:79" x14ac:dyDescent="0.25">
      <c r="B1352" t="s">
        <v>615</v>
      </c>
      <c r="C1352" s="17">
        <v>0.11849246232081601</v>
      </c>
      <c r="D1352" s="17">
        <v>7.6641357018109493E-2</v>
      </c>
      <c r="E1352" s="17">
        <v>0.122564606552063</v>
      </c>
      <c r="F1352" s="17">
        <v>0.143086637234486</v>
      </c>
      <c r="G1352" s="17">
        <v>0.117669980307917</v>
      </c>
      <c r="H1352" s="17">
        <v>7.1662012946297399E-2</v>
      </c>
      <c r="I1352" s="17">
        <v>0.191280583708062</v>
      </c>
      <c r="J1352" s="17">
        <v>9.2766203722561599E-2</v>
      </c>
      <c r="K1352" s="17">
        <v>0.13347627869255099</v>
      </c>
      <c r="L1352" s="17">
        <v>0.10269664080509899</v>
      </c>
      <c r="M1352" s="17"/>
      <c r="N1352" s="17">
        <v>0.116378655880525</v>
      </c>
      <c r="O1352" s="17">
        <v>0.13539558205987401</v>
      </c>
      <c r="P1352" s="17">
        <v>0.18771972263450001</v>
      </c>
      <c r="Q1352" s="17">
        <v>0.25859456298808398</v>
      </c>
      <c r="R1352" s="17"/>
      <c r="S1352" s="17">
        <v>0.111560319678479</v>
      </c>
      <c r="T1352" s="17">
        <v>0.15318959549556199</v>
      </c>
      <c r="U1352" s="17">
        <v>0.13122078640117399</v>
      </c>
      <c r="V1352" s="17">
        <v>9.4133662537361995E-2</v>
      </c>
      <c r="W1352" s="17">
        <v>0.16244791641279999</v>
      </c>
      <c r="X1352" s="17">
        <v>0.119069318134829</v>
      </c>
      <c r="Y1352" s="17">
        <v>0.14912788374614699</v>
      </c>
      <c r="Z1352" s="17"/>
      <c r="AA1352" s="17">
        <v>0.15867338225491301</v>
      </c>
      <c r="AB1352" s="17">
        <v>9.7711010795076506E-2</v>
      </c>
      <c r="AC1352" s="17"/>
      <c r="AD1352" s="17">
        <v>0.18200575804792499</v>
      </c>
      <c r="AE1352" s="17">
        <v>0.18171922959654899</v>
      </c>
      <c r="AF1352" s="17">
        <v>0.147127642100019</v>
      </c>
      <c r="AG1352" s="17"/>
      <c r="AH1352" s="17">
        <v>0.239724962062701</v>
      </c>
      <c r="AI1352" s="17">
        <v>0.114006399531074</v>
      </c>
      <c r="AJ1352" s="17"/>
      <c r="AK1352" s="17">
        <v>0.134929175968451</v>
      </c>
      <c r="AL1352" s="17">
        <v>0.107481977650461</v>
      </c>
      <c r="AM1352" s="17"/>
      <c r="AN1352" s="17">
        <v>0.118215943192334</v>
      </c>
      <c r="AO1352" s="17">
        <v>0.25859456298808398</v>
      </c>
      <c r="AP1352" s="17"/>
      <c r="AQ1352" s="17">
        <v>0.17129376133227001</v>
      </c>
      <c r="AR1352" s="17">
        <v>0.104801607688625</v>
      </c>
      <c r="AS1352" s="17"/>
      <c r="AT1352" s="17">
        <v>5.5723866507899303E-2</v>
      </c>
      <c r="AU1352" s="17">
        <v>0.130903016225425</v>
      </c>
      <c r="AV1352" s="17">
        <v>0.18944107716935699</v>
      </c>
      <c r="AW1352" s="17">
        <v>0.37498322402051099</v>
      </c>
      <c r="AX1352" s="17"/>
      <c r="AY1352" s="17">
        <v>0.142914225304479</v>
      </c>
      <c r="AZ1352" s="17">
        <v>0.11557348966629399</v>
      </c>
      <c r="BA1352" s="17"/>
      <c r="BB1352" s="17">
        <v>0.14589016494191201</v>
      </c>
      <c r="BC1352" s="17">
        <v>0.11252256124181199</v>
      </c>
      <c r="BD1352" s="17"/>
      <c r="BE1352" s="17">
        <v>0.105273093431637</v>
      </c>
      <c r="BF1352" s="17">
        <v>0.119495641214989</v>
      </c>
      <c r="BG1352" s="17"/>
      <c r="BH1352" s="17">
        <v>8.5168641194128605E-2</v>
      </c>
      <c r="BI1352" s="17">
        <v>0.12107609116500299</v>
      </c>
      <c r="BJ1352" s="17"/>
      <c r="BK1352" s="17">
        <v>0.16090095085846301</v>
      </c>
      <c r="BL1352" s="17">
        <v>0.115778230906576</v>
      </c>
      <c r="BM1352" s="17"/>
      <c r="BN1352" s="17">
        <v>0.16788122143095999</v>
      </c>
      <c r="BO1352" s="17">
        <v>0.117446366280805</v>
      </c>
      <c r="BP1352" s="17"/>
      <c r="BQ1352" s="17">
        <v>0.17005965914078899</v>
      </c>
      <c r="BR1352" s="17">
        <v>0.11717215036958099</v>
      </c>
      <c r="BS1352" s="17"/>
      <c r="BT1352" s="17">
        <v>0.128481505825254</v>
      </c>
      <c r="BU1352" s="17">
        <v>0.11769975126017999</v>
      </c>
      <c r="BV1352" s="17"/>
      <c r="BW1352" s="17">
        <v>0.15809195601001999</v>
      </c>
      <c r="BX1352" s="17">
        <v>9.8157190351389104E-2</v>
      </c>
      <c r="BY1352" s="17"/>
      <c r="BZ1352" s="17">
        <v>0.15809195601001999</v>
      </c>
      <c r="CA1352" s="17">
        <v>9.8157190351389104E-2</v>
      </c>
    </row>
    <row r="1353" spans="2:79" x14ac:dyDescent="0.25">
      <c r="B1353" t="s">
        <v>616</v>
      </c>
      <c r="C1353" s="17">
        <v>0.31175187836576002</v>
      </c>
      <c r="D1353" s="17">
        <v>0.351756706478635</v>
      </c>
      <c r="E1353" s="17">
        <v>0.27477854647532701</v>
      </c>
      <c r="F1353" s="17">
        <v>0.39814976077435099</v>
      </c>
      <c r="G1353" s="17">
        <v>0.26695812339505298</v>
      </c>
      <c r="H1353" s="17">
        <v>0.271307214247545</v>
      </c>
      <c r="I1353" s="17">
        <v>0.31867608615471399</v>
      </c>
      <c r="J1353" s="17">
        <v>0.32943179863903299</v>
      </c>
      <c r="K1353" s="17">
        <v>0.23883791907640101</v>
      </c>
      <c r="L1353" s="17">
        <v>0.30932456326112701</v>
      </c>
      <c r="M1353" s="17"/>
      <c r="N1353" s="17">
        <v>0.30406271561088399</v>
      </c>
      <c r="O1353" s="17">
        <v>0.39655820917581103</v>
      </c>
      <c r="P1353" s="17">
        <v>0.48526192751281599</v>
      </c>
      <c r="Q1353" s="17">
        <v>0.49694491312192601</v>
      </c>
      <c r="R1353" s="17"/>
      <c r="S1353" s="17">
        <v>0.32381758301519697</v>
      </c>
      <c r="T1353" s="17">
        <v>0.310579130041441</v>
      </c>
      <c r="U1353" s="17">
        <v>0.32239812534861501</v>
      </c>
      <c r="V1353" s="17">
        <v>0.26914485822324702</v>
      </c>
      <c r="W1353" s="17">
        <v>0.329553464250332</v>
      </c>
      <c r="X1353" s="17">
        <v>0.43450236613603899</v>
      </c>
      <c r="Y1353" s="17">
        <v>0.343627365793305</v>
      </c>
      <c r="Z1353" s="17"/>
      <c r="AA1353" s="17">
        <v>0.40723233173394702</v>
      </c>
      <c r="AB1353" s="17">
        <v>0.26236967366310499</v>
      </c>
      <c r="AC1353" s="17"/>
      <c r="AD1353" s="17">
        <v>0.41418148195847998</v>
      </c>
      <c r="AE1353" s="17">
        <v>0.399362107593287</v>
      </c>
      <c r="AF1353" s="17">
        <v>0.40056701679859702</v>
      </c>
      <c r="AG1353" s="17"/>
      <c r="AH1353" s="17">
        <v>0.45125756237470699</v>
      </c>
      <c r="AI1353" s="17">
        <v>0.306589638377948</v>
      </c>
      <c r="AJ1353" s="17"/>
      <c r="AK1353" s="17">
        <v>0.31281312452450799</v>
      </c>
      <c r="AL1353" s="17">
        <v>0.31104097989707202</v>
      </c>
      <c r="AM1353" s="17"/>
      <c r="AN1353" s="17">
        <v>0.31138636338541498</v>
      </c>
      <c r="AO1353" s="17">
        <v>0.49694491312192601</v>
      </c>
      <c r="AP1353" s="17"/>
      <c r="AQ1353" s="17">
        <v>0.31579477449395299</v>
      </c>
      <c r="AR1353" s="17">
        <v>0.31070359538370401</v>
      </c>
      <c r="AS1353" s="17"/>
      <c r="AT1353" s="17">
        <v>0.22139543008568399</v>
      </c>
      <c r="AU1353" s="17">
        <v>0.32941882685172702</v>
      </c>
      <c r="AV1353" s="17">
        <v>0.44548840818143298</v>
      </c>
      <c r="AW1353" s="17">
        <v>0.36359881603674599</v>
      </c>
      <c r="AX1353" s="17"/>
      <c r="AY1353" s="17">
        <v>0.36006065296092399</v>
      </c>
      <c r="AZ1353" s="17">
        <v>0.30597784837001102</v>
      </c>
      <c r="BA1353" s="17"/>
      <c r="BB1353" s="17">
        <v>0.35428186024102198</v>
      </c>
      <c r="BC1353" s="17">
        <v>0.30247313968158301</v>
      </c>
      <c r="BD1353" s="17"/>
      <c r="BE1353" s="17">
        <v>0.38575978207175599</v>
      </c>
      <c r="BF1353" s="17">
        <v>0.30613563695346202</v>
      </c>
      <c r="BG1353" s="17"/>
      <c r="BH1353" s="17">
        <v>0.33691503268685202</v>
      </c>
      <c r="BI1353" s="17">
        <v>0.30980095409847502</v>
      </c>
      <c r="BJ1353" s="17"/>
      <c r="BK1353" s="17">
        <v>0.30670384714146198</v>
      </c>
      <c r="BL1353" s="17">
        <v>0.31207496285666098</v>
      </c>
      <c r="BM1353" s="17"/>
      <c r="BN1353" s="17">
        <v>0.35594536086444201</v>
      </c>
      <c r="BO1353" s="17">
        <v>0.31081582271526198</v>
      </c>
      <c r="BP1353" s="17"/>
      <c r="BQ1353" s="17">
        <v>0.38975410340225503</v>
      </c>
      <c r="BR1353" s="17">
        <v>0.30975473141402399</v>
      </c>
      <c r="BS1353" s="17"/>
      <c r="BT1353" s="17">
        <v>0.33368195243309501</v>
      </c>
      <c r="BU1353" s="17">
        <v>0.31001155034876599</v>
      </c>
      <c r="BV1353" s="17"/>
      <c r="BW1353" s="17">
        <v>0.40680069640622601</v>
      </c>
      <c r="BX1353" s="17">
        <v>0.26294207336180397</v>
      </c>
      <c r="BY1353" s="17"/>
      <c r="BZ1353" s="17">
        <v>0.40680069640622601</v>
      </c>
      <c r="CA1353" s="17">
        <v>0.26294207336180397</v>
      </c>
    </row>
    <row r="1354" spans="2:79" x14ac:dyDescent="0.25">
      <c r="B1354" t="s">
        <v>617</v>
      </c>
      <c r="C1354" s="17">
        <v>0.45622422327406698</v>
      </c>
      <c r="D1354" s="17">
        <v>0.41062542212756797</v>
      </c>
      <c r="E1354" s="17">
        <v>0.524221059550524</v>
      </c>
      <c r="F1354" s="17">
        <v>0.35653406742594401</v>
      </c>
      <c r="G1354" s="17">
        <v>0.53572538736775099</v>
      </c>
      <c r="H1354" s="17">
        <v>0.50126418805342898</v>
      </c>
      <c r="I1354" s="17">
        <v>0.40406586161212699</v>
      </c>
      <c r="J1354" s="17">
        <v>0.44392815328768898</v>
      </c>
      <c r="K1354" s="17">
        <v>0.482849691988395</v>
      </c>
      <c r="L1354" s="17">
        <v>0.47482903543802601</v>
      </c>
      <c r="M1354" s="17"/>
      <c r="N1354" s="17">
        <v>0.46332323349353099</v>
      </c>
      <c r="O1354" s="17">
        <v>0.38428025613136702</v>
      </c>
      <c r="P1354" s="17">
        <v>0.27444065176532501</v>
      </c>
      <c r="Q1354" s="17">
        <v>0.198109855732581</v>
      </c>
      <c r="R1354" s="17"/>
      <c r="S1354" s="17">
        <v>0.44018374192838899</v>
      </c>
      <c r="T1354" s="17">
        <v>0.43396901758161099</v>
      </c>
      <c r="U1354" s="17">
        <v>0.43496052323856499</v>
      </c>
      <c r="V1354" s="17">
        <v>0.53112915712461495</v>
      </c>
      <c r="W1354" s="17">
        <v>0.43001938729662897</v>
      </c>
      <c r="X1354" s="17">
        <v>0.34782477716952098</v>
      </c>
      <c r="Y1354" s="17">
        <v>0.42516453289300898</v>
      </c>
      <c r="Z1354" s="17"/>
      <c r="AA1354" s="17">
        <v>0.353747035821737</v>
      </c>
      <c r="AB1354" s="17">
        <v>0.50922511790334901</v>
      </c>
      <c r="AC1354" s="17"/>
      <c r="AD1354" s="17">
        <v>0.32778989086719501</v>
      </c>
      <c r="AE1354" s="17">
        <v>0.38282153344926401</v>
      </c>
      <c r="AF1354" s="17">
        <v>0.36677963313523099</v>
      </c>
      <c r="AG1354" s="17"/>
      <c r="AH1354" s="17">
        <v>0.26960803620402901</v>
      </c>
      <c r="AI1354" s="17">
        <v>0.46312973074574998</v>
      </c>
      <c r="AJ1354" s="17"/>
      <c r="AK1354" s="17">
        <v>0.42319384798878001</v>
      </c>
      <c r="AL1354" s="17">
        <v>0.47835032758732499</v>
      </c>
      <c r="AM1354" s="17"/>
      <c r="AN1354" s="17">
        <v>0.45673366288718698</v>
      </c>
      <c r="AO1354" s="17">
        <v>0.198109855732581</v>
      </c>
      <c r="AP1354" s="17"/>
      <c r="AQ1354" s="17">
        <v>0.39761267315228299</v>
      </c>
      <c r="AR1354" s="17">
        <v>0.471421618556153</v>
      </c>
      <c r="AS1354" s="17"/>
      <c r="AT1354" s="17">
        <v>0.55281904993446196</v>
      </c>
      <c r="AU1354" s="17">
        <v>0.45506626763197</v>
      </c>
      <c r="AV1354" s="17">
        <v>0.29441670073659798</v>
      </c>
      <c r="AW1354" s="17">
        <v>0.221396013879056</v>
      </c>
      <c r="AX1354" s="17"/>
      <c r="AY1354" s="17">
        <v>0.42847065658814898</v>
      </c>
      <c r="AZ1354" s="17">
        <v>0.45954142450461799</v>
      </c>
      <c r="BA1354" s="17"/>
      <c r="BB1354" s="17">
        <v>0.39109423608213001</v>
      </c>
      <c r="BC1354" s="17">
        <v>0.47042567736979302</v>
      </c>
      <c r="BD1354" s="17"/>
      <c r="BE1354" s="17">
        <v>0.38001580691632503</v>
      </c>
      <c r="BF1354" s="17">
        <v>0.46200745509771501</v>
      </c>
      <c r="BG1354" s="17"/>
      <c r="BH1354" s="17">
        <v>0.46232454614555202</v>
      </c>
      <c r="BI1354" s="17">
        <v>0.45575125920221898</v>
      </c>
      <c r="BJ1354" s="17"/>
      <c r="BK1354" s="17">
        <v>0.439947886862806</v>
      </c>
      <c r="BL1354" s="17">
        <v>0.45726594263543902</v>
      </c>
      <c r="BM1354" s="17"/>
      <c r="BN1354" s="17">
        <v>0.28141986412921499</v>
      </c>
      <c r="BO1354" s="17">
        <v>0.45992672868567702</v>
      </c>
      <c r="BP1354" s="17"/>
      <c r="BQ1354" s="17">
        <v>0.33003498591728297</v>
      </c>
      <c r="BR1354" s="17">
        <v>0.45945513688724998</v>
      </c>
      <c r="BS1354" s="17"/>
      <c r="BT1354" s="17">
        <v>0.426879041009744</v>
      </c>
      <c r="BU1354" s="17">
        <v>0.458552999852823</v>
      </c>
      <c r="BV1354" s="17"/>
      <c r="BW1354" s="17">
        <v>0.35454469217736301</v>
      </c>
      <c r="BX1354" s="17">
        <v>0.50843905548387802</v>
      </c>
      <c r="BY1354" s="17"/>
      <c r="BZ1354" s="17">
        <v>0.35454469217736301</v>
      </c>
      <c r="CA1354" s="17">
        <v>0.50843905548387802</v>
      </c>
    </row>
    <row r="1355" spans="2:79" x14ac:dyDescent="0.25">
      <c r="B1355" t="s">
        <v>618</v>
      </c>
      <c r="C1355" s="17">
        <v>2.1742937858617199E-2</v>
      </c>
      <c r="D1355" s="17">
        <v>2.17696446762927E-2</v>
      </c>
      <c r="E1355" s="17">
        <v>1.6423417351060701E-2</v>
      </c>
      <c r="F1355" s="17">
        <v>1.8050466369810999E-2</v>
      </c>
      <c r="G1355" s="17">
        <v>1.4012808328009E-2</v>
      </c>
      <c r="H1355" s="17">
        <v>2.53900824027831E-2</v>
      </c>
      <c r="I1355" s="17">
        <v>2.8014955168937698E-2</v>
      </c>
      <c r="J1355" s="17">
        <v>1.9774309004996E-2</v>
      </c>
      <c r="K1355" s="17">
        <v>7.1203423790303005E-2</v>
      </c>
      <c r="L1355" s="17">
        <v>1.46426382080484E-3</v>
      </c>
      <c r="M1355" s="17"/>
      <c r="N1355" s="17">
        <v>2.1568796472075401E-2</v>
      </c>
      <c r="O1355" s="17">
        <v>2.5210795104927498E-2</v>
      </c>
      <c r="P1355" s="17">
        <v>1.78142748734701E-2</v>
      </c>
      <c r="Q1355" s="17">
        <v>1.75332733898515E-2</v>
      </c>
      <c r="R1355" s="17"/>
      <c r="S1355" s="17">
        <v>3.0472563142320799E-2</v>
      </c>
      <c r="T1355" s="17">
        <v>3.57437093381507E-2</v>
      </c>
      <c r="U1355" s="17">
        <v>3.6020146688164202E-2</v>
      </c>
      <c r="V1355" s="17">
        <v>1.25731769781787E-2</v>
      </c>
      <c r="W1355" s="17">
        <v>1.5844745205346501E-2</v>
      </c>
      <c r="X1355" s="17">
        <v>2.7369537712790801E-2</v>
      </c>
      <c r="Y1355" s="17">
        <v>9.1314717605251103E-3</v>
      </c>
      <c r="Z1355" s="17"/>
      <c r="AA1355" s="17">
        <v>3.6392934759046397E-2</v>
      </c>
      <c r="AB1355" s="17">
        <v>1.4166003310134E-2</v>
      </c>
      <c r="AC1355" s="17"/>
      <c r="AD1355" s="17">
        <v>4.2069035137830099E-2</v>
      </c>
      <c r="AE1355" s="17">
        <v>2.0702669760269E-2</v>
      </c>
      <c r="AF1355" s="17">
        <v>3.7985152959547901E-2</v>
      </c>
      <c r="AG1355" s="17"/>
      <c r="AH1355" s="17">
        <v>1.4217507560205799E-2</v>
      </c>
      <c r="AI1355" s="17">
        <v>2.2021407352444199E-2</v>
      </c>
      <c r="AJ1355" s="17"/>
      <c r="AK1355" s="17">
        <v>2.0551289133285001E-2</v>
      </c>
      <c r="AL1355" s="17">
        <v>2.25411892794301E-2</v>
      </c>
      <c r="AM1355" s="17"/>
      <c r="AN1355" s="17">
        <v>2.17512464617328E-2</v>
      </c>
      <c r="AO1355" s="17">
        <v>1.75332733898515E-2</v>
      </c>
      <c r="AP1355" s="17"/>
      <c r="AQ1355" s="17">
        <v>4.3950292612623197E-2</v>
      </c>
      <c r="AR1355" s="17">
        <v>1.5984790400225601E-2</v>
      </c>
      <c r="AS1355" s="17"/>
      <c r="AT1355" s="17">
        <v>1.3132515981268101E-2</v>
      </c>
      <c r="AU1355" s="17">
        <v>2.57109610594673E-2</v>
      </c>
      <c r="AV1355" s="17">
        <v>2.95389859279457E-2</v>
      </c>
      <c r="AW1355" s="17">
        <v>3.2410975845228999E-2</v>
      </c>
      <c r="AX1355" s="17"/>
      <c r="AY1355" s="17">
        <v>2.1103173097811501E-2</v>
      </c>
      <c r="AZ1355" s="17">
        <v>2.1819404731355602E-2</v>
      </c>
      <c r="BA1355" s="17"/>
      <c r="BB1355" s="17">
        <v>2.8740248136631199E-2</v>
      </c>
      <c r="BC1355" s="17">
        <v>2.02181260581057E-2</v>
      </c>
      <c r="BD1355" s="17"/>
      <c r="BE1355" s="17">
        <v>2.93706499871869E-2</v>
      </c>
      <c r="BF1355" s="17">
        <v>2.1164093294829201E-2</v>
      </c>
      <c r="BG1355" s="17"/>
      <c r="BH1355" s="17">
        <v>2.9432537798926399E-2</v>
      </c>
      <c r="BI1355" s="17">
        <v>2.1146755562159801E-2</v>
      </c>
      <c r="BJ1355" s="17"/>
      <c r="BK1355" s="17">
        <v>1.54598163680003E-2</v>
      </c>
      <c r="BL1355" s="17">
        <v>2.2145070693749401E-2</v>
      </c>
      <c r="BM1355" s="17"/>
      <c r="BN1355" s="17">
        <v>9.8935067379265398E-2</v>
      </c>
      <c r="BO1355" s="17">
        <v>2.0107942720726701E-2</v>
      </c>
      <c r="BP1355" s="17"/>
      <c r="BQ1355" s="17">
        <v>6.4819367346338003E-2</v>
      </c>
      <c r="BR1355" s="17">
        <v>2.06400211174241E-2</v>
      </c>
      <c r="BS1355" s="17"/>
      <c r="BT1355" s="17">
        <v>3.6422253639180502E-2</v>
      </c>
      <c r="BU1355" s="17">
        <v>2.0578015914224E-2</v>
      </c>
      <c r="BV1355" s="17"/>
      <c r="BW1355" s="17">
        <v>3.6493524300725201E-2</v>
      </c>
      <c r="BX1355" s="17">
        <v>1.4168164570781501E-2</v>
      </c>
      <c r="BY1355" s="17"/>
      <c r="BZ1355" s="17">
        <v>3.6493524300725201E-2</v>
      </c>
      <c r="CA1355" s="17">
        <v>1.4168164570781501E-2</v>
      </c>
    </row>
    <row r="1356" spans="2:79" x14ac:dyDescent="0.25">
      <c r="B1356" t="s">
        <v>619</v>
      </c>
      <c r="C1356" s="17">
        <v>1.7305757653285899E-2</v>
      </c>
      <c r="D1356" s="17">
        <v>7.4849830483007199E-4</v>
      </c>
      <c r="E1356" s="17">
        <v>1.80840242347436E-2</v>
      </c>
      <c r="F1356" s="17">
        <v>2.0737343837913098E-2</v>
      </c>
      <c r="G1356" s="17">
        <v>9.3601638360298403E-3</v>
      </c>
      <c r="H1356" s="17">
        <v>2.53834726718302E-2</v>
      </c>
      <c r="I1356" s="17">
        <v>1.46298053949833E-2</v>
      </c>
      <c r="J1356" s="17">
        <v>4.67014435914637E-2</v>
      </c>
      <c r="K1356" s="17">
        <v>1.5754323522945701E-2</v>
      </c>
      <c r="L1356" s="17">
        <v>1.9812902810947101E-2</v>
      </c>
      <c r="M1356" s="17"/>
      <c r="N1356" s="17">
        <v>1.79858289273407E-2</v>
      </c>
      <c r="O1356" s="17">
        <v>7.9199202366936894E-3</v>
      </c>
      <c r="P1356" s="17">
        <v>1.2337195428187E-2</v>
      </c>
      <c r="Q1356" s="17">
        <v>7.2077486438939901E-3</v>
      </c>
      <c r="R1356" s="17"/>
      <c r="S1356" s="17">
        <v>1.8041556368961702E-2</v>
      </c>
      <c r="T1356" s="17">
        <v>2.2260000949667201E-2</v>
      </c>
      <c r="U1356" s="17">
        <v>2.2821108191378298E-2</v>
      </c>
      <c r="V1356" s="17">
        <v>2.3845552684333901E-2</v>
      </c>
      <c r="W1356" s="17">
        <v>1.0779049184606801E-3</v>
      </c>
      <c r="X1356" s="17">
        <v>1.29402177458938E-2</v>
      </c>
      <c r="Y1356" s="17">
        <v>4.7754285911651402E-3</v>
      </c>
      <c r="Z1356" s="17"/>
      <c r="AA1356" s="17">
        <v>9.1329140478074809E-3</v>
      </c>
      <c r="AB1356" s="17">
        <v>2.1532727904172801E-2</v>
      </c>
      <c r="AC1356" s="17"/>
      <c r="AD1356" s="17">
        <v>1.00959769185373E-2</v>
      </c>
      <c r="AE1356" s="17">
        <v>1.08058681372069E-4</v>
      </c>
      <c r="AF1356" s="17">
        <v>6.84311637914634E-3</v>
      </c>
      <c r="AG1356" s="17"/>
      <c r="AH1356" s="17">
        <v>2.27828792449291E-2</v>
      </c>
      <c r="AI1356" s="17">
        <v>1.7103083358690999E-2</v>
      </c>
      <c r="AJ1356" s="17"/>
      <c r="AK1356" s="17">
        <v>8.9758822106222394E-3</v>
      </c>
      <c r="AL1356" s="17">
        <v>2.2885703123748598E-2</v>
      </c>
      <c r="AM1356" s="17"/>
      <c r="AN1356" s="17">
        <v>1.7325688065730701E-2</v>
      </c>
      <c r="AO1356" s="17">
        <v>7.2077486438939901E-3</v>
      </c>
      <c r="AP1356" s="17"/>
      <c r="AQ1356" s="17">
        <v>1.07774122880892E-2</v>
      </c>
      <c r="AR1356" s="17">
        <v>1.8998493041562099E-2</v>
      </c>
      <c r="AS1356" s="17"/>
      <c r="AT1356" s="17">
        <v>2.4564257714568601E-2</v>
      </c>
      <c r="AU1356" s="17">
        <v>1.4633801667218199E-2</v>
      </c>
      <c r="AV1356" s="17">
        <v>1.01889115087578E-2</v>
      </c>
      <c r="AW1356" s="17">
        <v>3.0684857203586899E-3</v>
      </c>
      <c r="AX1356" s="17"/>
      <c r="AY1356" s="17">
        <v>1.0885552774977301E-2</v>
      </c>
      <c r="AZ1356" s="17">
        <v>1.8073122502774701E-2</v>
      </c>
      <c r="BA1356" s="17"/>
      <c r="BB1356" s="17">
        <v>7.0883010963148398E-3</v>
      </c>
      <c r="BC1356" s="17">
        <v>1.9532933773259001E-2</v>
      </c>
      <c r="BD1356" s="17"/>
      <c r="BE1356" s="17">
        <v>3.0221288171363599E-2</v>
      </c>
      <c r="BF1356" s="17">
        <v>1.6325636156457799E-2</v>
      </c>
      <c r="BG1356" s="17"/>
      <c r="BH1356" s="17">
        <v>6.6249970601946803E-4</v>
      </c>
      <c r="BI1356" s="17">
        <v>1.8596125919588199E-2</v>
      </c>
      <c r="BJ1356" s="17"/>
      <c r="BK1356" s="17">
        <v>2.93805740062478E-2</v>
      </c>
      <c r="BL1356" s="17">
        <v>1.65329443086818E-2</v>
      </c>
      <c r="BM1356" s="17"/>
      <c r="BN1356" s="17">
        <v>8.4114874927282798E-2</v>
      </c>
      <c r="BO1356" s="17">
        <v>1.58906835701111E-2</v>
      </c>
      <c r="BP1356" s="17"/>
      <c r="BQ1356" s="17">
        <v>9.5580763730417995E-5</v>
      </c>
      <c r="BR1356" s="17">
        <v>1.7746402164358899E-2</v>
      </c>
      <c r="BS1356" s="17"/>
      <c r="BT1356" s="17">
        <v>1.17049372993707E-2</v>
      </c>
      <c r="BU1356" s="17">
        <v>1.7750227861190199E-2</v>
      </c>
      <c r="BV1356" s="17"/>
      <c r="BW1356" s="17">
        <v>9.1404789992519699E-3</v>
      </c>
      <c r="BX1356" s="17">
        <v>2.1498820409065599E-2</v>
      </c>
      <c r="BY1356" s="17"/>
      <c r="BZ1356" s="17">
        <v>9.1404789992519699E-3</v>
      </c>
      <c r="CA1356" s="17">
        <v>2.1498820409065599E-2</v>
      </c>
    </row>
    <row r="1357" spans="2:79" x14ac:dyDescent="0.25">
      <c r="B1357" t="s">
        <v>75</v>
      </c>
      <c r="C1357" s="17">
        <v>7.4482740527454003E-2</v>
      </c>
      <c r="D1357" s="17">
        <v>0.13845837139456399</v>
      </c>
      <c r="E1357" s="17">
        <v>4.3928345836281503E-2</v>
      </c>
      <c r="F1357" s="17">
        <v>6.3441724357495094E-2</v>
      </c>
      <c r="G1357" s="17">
        <v>5.6273536765240197E-2</v>
      </c>
      <c r="H1357" s="17">
        <v>0.104993029678116</v>
      </c>
      <c r="I1357" s="17">
        <v>4.3332707961176498E-2</v>
      </c>
      <c r="J1357" s="17">
        <v>6.7398091754256303E-2</v>
      </c>
      <c r="K1357" s="17">
        <v>5.7878362929404903E-2</v>
      </c>
      <c r="L1357" s="17">
        <v>9.1872593863995794E-2</v>
      </c>
      <c r="M1357" s="17"/>
      <c r="N1357" s="17">
        <v>7.6680769615644198E-2</v>
      </c>
      <c r="O1357" s="17">
        <v>5.0635237291327302E-2</v>
      </c>
      <c r="P1357" s="17">
        <v>2.2426227785702101E-2</v>
      </c>
      <c r="Q1357" s="17">
        <v>2.1609646123663E-2</v>
      </c>
      <c r="R1357" s="17"/>
      <c r="S1357" s="17">
        <v>7.59242358666532E-2</v>
      </c>
      <c r="T1357" s="17">
        <v>4.4258546593568801E-2</v>
      </c>
      <c r="U1357" s="17">
        <v>5.2579310132102902E-2</v>
      </c>
      <c r="V1357" s="17">
        <v>6.9173592452264204E-2</v>
      </c>
      <c r="W1357" s="17">
        <v>6.1056581916430701E-2</v>
      </c>
      <c r="X1357" s="17">
        <v>5.8293783100927199E-2</v>
      </c>
      <c r="Y1357" s="17">
        <v>6.8173317215848406E-2</v>
      </c>
      <c r="Z1357" s="17"/>
      <c r="AA1357" s="17">
        <v>3.4821401382549501E-2</v>
      </c>
      <c r="AB1357" s="17">
        <v>9.49954664241629E-2</v>
      </c>
      <c r="AC1357" s="17"/>
      <c r="AD1357" s="17">
        <v>2.38578570700324E-2</v>
      </c>
      <c r="AE1357" s="17">
        <v>1.52864009192588E-2</v>
      </c>
      <c r="AF1357" s="17">
        <v>4.0697438627458601E-2</v>
      </c>
      <c r="AG1357" s="17"/>
      <c r="AH1357" s="17">
        <v>2.4090525534287799E-3</v>
      </c>
      <c r="AI1357" s="17">
        <v>7.7149740634093106E-2</v>
      </c>
      <c r="AJ1357" s="17"/>
      <c r="AK1357" s="17">
        <v>9.9536680174353506E-2</v>
      </c>
      <c r="AL1357" s="17">
        <v>5.7699822461963798E-2</v>
      </c>
      <c r="AM1357" s="17"/>
      <c r="AN1357" s="17">
        <v>7.4587096007600606E-2</v>
      </c>
      <c r="AO1357" s="17">
        <v>2.1609646123663E-2</v>
      </c>
      <c r="AP1357" s="17"/>
      <c r="AQ1357" s="17">
        <v>6.05710861207817E-2</v>
      </c>
      <c r="AR1357" s="17">
        <v>7.8089894929729398E-2</v>
      </c>
      <c r="AS1357" s="17"/>
      <c r="AT1357" s="17">
        <v>0.13236487977611799</v>
      </c>
      <c r="AU1357" s="17">
        <v>4.4267126564192599E-2</v>
      </c>
      <c r="AV1357" s="17">
        <v>3.0925916475909001E-2</v>
      </c>
      <c r="AW1357" s="17">
        <v>4.5424844980994899E-3</v>
      </c>
      <c r="AX1357" s="17"/>
      <c r="AY1357" s="17">
        <v>3.6565739273659303E-2</v>
      </c>
      <c r="AZ1357" s="17">
        <v>7.9014710224945994E-2</v>
      </c>
      <c r="BA1357" s="17"/>
      <c r="BB1357" s="17">
        <v>7.2905189501989306E-2</v>
      </c>
      <c r="BC1357" s="17">
        <v>7.4827561875447507E-2</v>
      </c>
      <c r="BD1357" s="17"/>
      <c r="BE1357" s="17">
        <v>6.9359379421730996E-2</v>
      </c>
      <c r="BF1357" s="17">
        <v>7.4871537282547002E-2</v>
      </c>
      <c r="BG1357" s="17"/>
      <c r="BH1357" s="17">
        <v>8.5496742468522305E-2</v>
      </c>
      <c r="BI1357" s="17">
        <v>7.3628814052554906E-2</v>
      </c>
      <c r="BJ1357" s="17"/>
      <c r="BK1357" s="17">
        <v>4.7606924763020801E-2</v>
      </c>
      <c r="BL1357" s="17">
        <v>7.6202848598893105E-2</v>
      </c>
      <c r="BM1357" s="17"/>
      <c r="BN1357" s="17">
        <v>1.1703611268834201E-2</v>
      </c>
      <c r="BO1357" s="17">
        <v>7.5812456027418207E-2</v>
      </c>
      <c r="BP1357" s="17"/>
      <c r="BQ1357" s="17">
        <v>4.52363034296039E-2</v>
      </c>
      <c r="BR1357" s="17">
        <v>7.5231558047361702E-2</v>
      </c>
      <c r="BS1357" s="17"/>
      <c r="BT1357" s="17">
        <v>6.2830309793356104E-2</v>
      </c>
      <c r="BU1357" s="17">
        <v>7.5407454762816906E-2</v>
      </c>
      <c r="BV1357" s="17"/>
      <c r="BW1357" s="17">
        <v>3.4928652106413799E-2</v>
      </c>
      <c r="BX1357" s="17">
        <v>9.4794695823081795E-2</v>
      </c>
      <c r="BY1357" s="17"/>
      <c r="BZ1357" s="17">
        <v>3.4928652106413799E-2</v>
      </c>
      <c r="CA1357" s="17">
        <v>9.4794695823081795E-2</v>
      </c>
    </row>
    <row r="1358" spans="2:79" x14ac:dyDescent="0.25">
      <c r="C1358" s="17"/>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c r="AD1358" s="17"/>
      <c r="AE1358" s="17"/>
      <c r="AF1358" s="17"/>
      <c r="AG1358" s="17"/>
      <c r="AH1358" s="17"/>
      <c r="AI1358" s="17"/>
      <c r="AJ1358" s="17"/>
      <c r="AK1358" s="17"/>
      <c r="AL1358" s="17"/>
      <c r="AM1358" s="17"/>
      <c r="AN1358" s="17"/>
      <c r="AO1358" s="17"/>
      <c r="AP1358" s="17"/>
      <c r="AQ1358" s="17"/>
      <c r="AR1358" s="17"/>
      <c r="AS1358" s="17"/>
      <c r="AT1358" s="17"/>
      <c r="AU1358" s="17"/>
      <c r="AV1358" s="17"/>
      <c r="AW1358" s="17"/>
      <c r="AX1358" s="17"/>
      <c r="AY1358" s="17"/>
      <c r="AZ1358" s="17"/>
      <c r="BA1358" s="17"/>
      <c r="BB1358" s="17"/>
      <c r="BC1358" s="17"/>
      <c r="BD1358" s="17"/>
      <c r="BE1358" s="17"/>
      <c r="BF1358" s="17"/>
      <c r="BG1358" s="17"/>
      <c r="BH1358" s="17"/>
      <c r="BI1358" s="17"/>
      <c r="BJ1358" s="17"/>
      <c r="BK1358" s="17"/>
      <c r="BL1358" s="17"/>
      <c r="BM1358" s="17"/>
      <c r="BN1358" s="17"/>
      <c r="BO1358" s="17"/>
      <c r="BP1358" s="17"/>
      <c r="BQ1358" s="17"/>
      <c r="BR1358" s="17"/>
      <c r="BS1358" s="17"/>
      <c r="BT1358" s="17"/>
      <c r="BU1358" s="17"/>
      <c r="BV1358" s="17"/>
      <c r="BW1358" s="17"/>
      <c r="BX1358" s="17"/>
      <c r="BY1358" s="17"/>
      <c r="BZ1358" s="17"/>
      <c r="CA1358" s="17"/>
    </row>
    <row r="1359" spans="2:79" x14ac:dyDescent="0.25">
      <c r="B1359" s="6" t="s">
        <v>621</v>
      </c>
      <c r="C1359" s="17"/>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c r="AC1359" s="17"/>
      <c r="AD1359" s="17"/>
      <c r="AE1359" s="17"/>
      <c r="AF1359" s="17"/>
      <c r="AG1359" s="17"/>
      <c r="AH1359" s="17"/>
      <c r="AI1359" s="17"/>
      <c r="AJ1359" s="17"/>
      <c r="AK1359" s="17"/>
      <c r="AL1359" s="17"/>
      <c r="AM1359" s="17"/>
      <c r="AN1359" s="17"/>
      <c r="AO1359" s="17"/>
      <c r="AP1359" s="17"/>
      <c r="AQ1359" s="17"/>
      <c r="AR1359" s="17"/>
      <c r="AS1359" s="17"/>
      <c r="AT1359" s="17"/>
      <c r="AU1359" s="17"/>
      <c r="AV1359" s="17"/>
      <c r="AW1359" s="17"/>
      <c r="AX1359" s="17"/>
      <c r="AY1359" s="17"/>
      <c r="AZ1359" s="17"/>
      <c r="BA1359" s="17"/>
      <c r="BB1359" s="17"/>
      <c r="BC1359" s="17"/>
      <c r="BD1359" s="17"/>
      <c r="BE1359" s="17"/>
      <c r="BF1359" s="17"/>
      <c r="BG1359" s="17"/>
      <c r="BH1359" s="17"/>
      <c r="BI1359" s="17"/>
      <c r="BJ1359" s="17"/>
      <c r="BK1359" s="17"/>
      <c r="BL1359" s="17"/>
      <c r="BM1359" s="17"/>
      <c r="BN1359" s="17"/>
      <c r="BO1359" s="17"/>
      <c r="BP1359" s="17"/>
      <c r="BQ1359" s="17"/>
      <c r="BR1359" s="17"/>
      <c r="BS1359" s="17"/>
      <c r="BT1359" s="17"/>
      <c r="BU1359" s="17"/>
      <c r="BV1359" s="17"/>
      <c r="BW1359" s="17"/>
      <c r="BX1359" s="17"/>
      <c r="BY1359" s="17"/>
      <c r="BZ1359" s="17"/>
      <c r="CA1359" s="17"/>
    </row>
    <row r="1360" spans="2:79" x14ac:dyDescent="0.25">
      <c r="B1360" s="24" t="s">
        <v>77</v>
      </c>
      <c r="C1360" s="17"/>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c r="AD1360" s="17"/>
      <c r="AE1360" s="17"/>
      <c r="AF1360" s="17"/>
      <c r="AG1360" s="17"/>
      <c r="AH1360" s="17"/>
      <c r="AI1360" s="17"/>
      <c r="AJ1360" s="17"/>
      <c r="AK1360" s="17"/>
      <c r="AL1360" s="17"/>
      <c r="AM1360" s="17"/>
      <c r="AN1360" s="17"/>
      <c r="AO1360" s="17"/>
      <c r="AP1360" s="17"/>
      <c r="AQ1360" s="17"/>
      <c r="AR1360" s="17"/>
      <c r="AS1360" s="17"/>
      <c r="AT1360" s="17"/>
      <c r="AU1360" s="17"/>
      <c r="AV1360" s="17"/>
      <c r="AW1360" s="17"/>
      <c r="AX1360" s="17"/>
      <c r="AY1360" s="17"/>
      <c r="AZ1360" s="17"/>
      <c r="BA1360" s="17"/>
      <c r="BB1360" s="17"/>
      <c r="BC1360" s="17"/>
      <c r="BD1360" s="17"/>
      <c r="BE1360" s="17"/>
      <c r="BF1360" s="17"/>
      <c r="BG1360" s="17"/>
      <c r="BH1360" s="17"/>
      <c r="BI1360" s="17"/>
      <c r="BJ1360" s="17"/>
      <c r="BK1360" s="17"/>
      <c r="BL1360" s="17"/>
      <c r="BM1360" s="17"/>
      <c r="BN1360" s="17"/>
      <c r="BO1360" s="17"/>
      <c r="BP1360" s="17"/>
      <c r="BQ1360" s="17"/>
      <c r="BR1360" s="17"/>
      <c r="BS1360" s="17"/>
      <c r="BT1360" s="17"/>
      <c r="BU1360" s="17"/>
      <c r="BV1360" s="17"/>
      <c r="BW1360" s="17"/>
      <c r="BX1360" s="17"/>
      <c r="BY1360" s="17"/>
      <c r="BZ1360" s="17"/>
      <c r="CA1360" s="17"/>
    </row>
    <row r="1361" spans="2:79" x14ac:dyDescent="0.25">
      <c r="B1361" t="s">
        <v>39</v>
      </c>
      <c r="C1361" s="17">
        <v>0.440889340534935</v>
      </c>
      <c r="D1361" s="17">
        <v>0.57251909843214199</v>
      </c>
      <c r="E1361" s="17">
        <v>0.35879282079794</v>
      </c>
      <c r="F1361" s="17">
        <v>0.43773855956011198</v>
      </c>
      <c r="G1361" s="17">
        <v>0.48657757942882801</v>
      </c>
      <c r="H1361" s="17">
        <v>0.32885668941486601</v>
      </c>
      <c r="I1361" s="17">
        <v>0.44596607158288798</v>
      </c>
      <c r="J1361" s="17">
        <v>0.35139905138197702</v>
      </c>
      <c r="K1361" s="17">
        <v>0.51414534495328701</v>
      </c>
      <c r="L1361" s="17">
        <v>0.57224472660598402</v>
      </c>
      <c r="M1361" s="17"/>
      <c r="N1361" s="17">
        <v>0.43491462285733601</v>
      </c>
      <c r="O1361" s="17">
        <v>0.499906415255709</v>
      </c>
      <c r="P1361" s="17">
        <v>0.59786959637857295</v>
      </c>
      <c r="Q1361" s="17">
        <v>0.68517557311125998</v>
      </c>
      <c r="R1361" s="17"/>
      <c r="S1361" s="17">
        <v>0.41334979748518902</v>
      </c>
      <c r="T1361" s="17">
        <v>0.33482810883915198</v>
      </c>
      <c r="U1361" s="17">
        <v>0.479348193869652</v>
      </c>
      <c r="V1361" s="17">
        <v>0.46219394596386898</v>
      </c>
      <c r="W1361" s="17">
        <v>0.44054473849799902</v>
      </c>
      <c r="X1361" s="17">
        <v>0.53121653704141503</v>
      </c>
      <c r="Y1361" s="17">
        <v>0.47033039784363001</v>
      </c>
      <c r="Z1361" s="17"/>
      <c r="AA1361" s="17">
        <v>0.54482190505157702</v>
      </c>
      <c r="AB1361" s="17">
        <v>0.387135729244032</v>
      </c>
      <c r="AC1361" s="17"/>
      <c r="AD1361" s="17">
        <v>0.623445390614915</v>
      </c>
      <c r="AE1361" s="17">
        <v>0.57005021005054102</v>
      </c>
      <c r="AF1361" s="17">
        <v>0.53143371636566605</v>
      </c>
      <c r="AG1361" s="17"/>
      <c r="AH1361" s="17">
        <v>0.71844662324470199</v>
      </c>
      <c r="AI1361" s="17">
        <v>0.43061866723662801</v>
      </c>
      <c r="AJ1361" s="17"/>
      <c r="AK1361" s="17">
        <v>0.45548310050985302</v>
      </c>
      <c r="AL1361" s="17">
        <v>0.43111339785372998</v>
      </c>
      <c r="AM1361" s="17"/>
      <c r="AN1361" s="17">
        <v>0.44040719347353902</v>
      </c>
      <c r="AO1361" s="17">
        <v>0.68517557311125998</v>
      </c>
      <c r="AP1361" s="17"/>
      <c r="AQ1361" s="17">
        <v>0.568058273683681</v>
      </c>
      <c r="AR1361" s="17">
        <v>0.40791569386210302</v>
      </c>
      <c r="AS1361" s="17"/>
      <c r="AT1361" s="17">
        <v>0.35301671730920797</v>
      </c>
      <c r="AU1361" s="17">
        <v>0.433679503478275</v>
      </c>
      <c r="AV1361" s="17">
        <v>0.59065905283463904</v>
      </c>
      <c r="AW1361" s="17">
        <v>0.79899002058731095</v>
      </c>
      <c r="AX1361" s="17"/>
      <c r="AY1361" s="17">
        <v>0.49797252462092001</v>
      </c>
      <c r="AZ1361" s="17">
        <v>0.434066563101075</v>
      </c>
      <c r="BA1361" s="17"/>
      <c r="BB1361" s="17">
        <v>0.46329869879965802</v>
      </c>
      <c r="BC1361" s="17">
        <v>0.435997704435171</v>
      </c>
      <c r="BD1361" s="17"/>
      <c r="BE1361" s="17">
        <v>0.41208096121434901</v>
      </c>
      <c r="BF1361" s="17">
        <v>0.443075523427025</v>
      </c>
      <c r="BG1361" s="17"/>
      <c r="BH1361" s="17">
        <v>0.47042515321990103</v>
      </c>
      <c r="BI1361" s="17">
        <v>0.43859939973555101</v>
      </c>
      <c r="BJ1361" s="17"/>
      <c r="BK1361" s="17">
        <v>0.48555006878099799</v>
      </c>
      <c r="BL1361" s="17">
        <v>0.43803096109798201</v>
      </c>
      <c r="BM1361" s="17"/>
      <c r="BN1361" s="17">
        <v>0.53923508927919706</v>
      </c>
      <c r="BO1361" s="17">
        <v>0.43880629370065899</v>
      </c>
      <c r="BP1361" s="17"/>
      <c r="BQ1361" s="17">
        <v>0.570101792582827</v>
      </c>
      <c r="BR1361" s="17">
        <v>0.43758102138617999</v>
      </c>
      <c r="BS1361" s="17"/>
      <c r="BT1361" s="17">
        <v>0.48080774465389903</v>
      </c>
      <c r="BU1361" s="17">
        <v>0.43772149363808499</v>
      </c>
      <c r="BV1361" s="17"/>
      <c r="BW1361" s="17">
        <v>0.54390777990378902</v>
      </c>
      <c r="BX1361" s="17">
        <v>0.38798694741664502</v>
      </c>
      <c r="BY1361" s="17"/>
      <c r="BZ1361" s="17">
        <v>0.54390777990378902</v>
      </c>
      <c r="CA1361" s="17">
        <v>0.38798694741664502</v>
      </c>
    </row>
    <row r="1362" spans="2:79" x14ac:dyDescent="0.25">
      <c r="B1362" t="s">
        <v>40</v>
      </c>
      <c r="C1362" s="17">
        <v>0.270098597867311</v>
      </c>
      <c r="D1362" s="17">
        <v>0.265689487539021</v>
      </c>
      <c r="E1362" s="17">
        <v>0.324398224854337</v>
      </c>
      <c r="F1362" s="17">
        <v>0.27268232855480001</v>
      </c>
      <c r="G1362" s="17">
        <v>0.20001408701295101</v>
      </c>
      <c r="H1362" s="17">
        <v>0.219801822176974</v>
      </c>
      <c r="I1362" s="17">
        <v>0.36695815411284</v>
      </c>
      <c r="J1362" s="17">
        <v>0.34697778273012098</v>
      </c>
      <c r="K1362" s="17">
        <v>0.166280873605678</v>
      </c>
      <c r="L1362" s="17">
        <v>0.13098175263544901</v>
      </c>
      <c r="M1362" s="17"/>
      <c r="N1362" s="17">
        <v>0.27073654744335401</v>
      </c>
      <c r="O1362" s="17">
        <v>0.26736849845295702</v>
      </c>
      <c r="P1362" s="17">
        <v>0.24273830623312001</v>
      </c>
      <c r="Q1362" s="17">
        <v>0.187453605591756</v>
      </c>
      <c r="R1362" s="17"/>
      <c r="S1362" s="17">
        <v>0.29351977950700098</v>
      </c>
      <c r="T1362" s="17">
        <v>0.35738879344239399</v>
      </c>
      <c r="U1362" s="17">
        <v>0.30919583281715501</v>
      </c>
      <c r="V1362" s="17">
        <v>0.228248212089073</v>
      </c>
      <c r="W1362" s="17">
        <v>0.31735967027023498</v>
      </c>
      <c r="X1362" s="17">
        <v>0.24203793596550699</v>
      </c>
      <c r="Y1362" s="17">
        <v>0.29803492138523902</v>
      </c>
      <c r="Z1362" s="17"/>
      <c r="AA1362" s="17">
        <v>0.25230777843017499</v>
      </c>
      <c r="AB1362" s="17">
        <v>0.27929995643108801</v>
      </c>
      <c r="AC1362" s="17"/>
      <c r="AD1362" s="17">
        <v>0.22325269660688299</v>
      </c>
      <c r="AE1362" s="17">
        <v>0.234116366241749</v>
      </c>
      <c r="AF1362" s="17">
        <v>0.25649875283568302</v>
      </c>
      <c r="AG1362" s="17"/>
      <c r="AH1362" s="17">
        <v>0.201765610062938</v>
      </c>
      <c r="AI1362" s="17">
        <v>0.27262717786486801</v>
      </c>
      <c r="AJ1362" s="17"/>
      <c r="AK1362" s="17">
        <v>0.24688748348382</v>
      </c>
      <c r="AL1362" s="17">
        <v>0.28564705996137901</v>
      </c>
      <c r="AM1362" s="17"/>
      <c r="AN1362" s="17">
        <v>0.270261714059921</v>
      </c>
      <c r="AO1362" s="17">
        <v>0.187453605591756</v>
      </c>
      <c r="AP1362" s="17"/>
      <c r="AQ1362" s="17">
        <v>0.207421618927562</v>
      </c>
      <c r="AR1362" s="17">
        <v>0.28635011863506499</v>
      </c>
      <c r="AS1362" s="17"/>
      <c r="AT1362" s="17">
        <v>0.27917098615907598</v>
      </c>
      <c r="AU1362" s="17">
        <v>0.27716212712481197</v>
      </c>
      <c r="AV1362" s="17">
        <v>0.25063744542329203</v>
      </c>
      <c r="AW1362" s="17">
        <v>0.13099672209723701</v>
      </c>
      <c r="AX1362" s="17"/>
      <c r="AY1362" s="17">
        <v>0.26931905210499502</v>
      </c>
      <c r="AZ1362" s="17">
        <v>0.270191771843518</v>
      </c>
      <c r="BA1362" s="17"/>
      <c r="BB1362" s="17">
        <v>0.28530172236357798</v>
      </c>
      <c r="BC1362" s="17">
        <v>0.266788574581168</v>
      </c>
      <c r="BD1362" s="17"/>
      <c r="BE1362" s="17">
        <v>0.26587458694865101</v>
      </c>
      <c r="BF1362" s="17">
        <v>0.270419145590723</v>
      </c>
      <c r="BG1362" s="17"/>
      <c r="BH1362" s="17">
        <v>0.25091747487240001</v>
      </c>
      <c r="BI1362" s="17">
        <v>0.27158572932337</v>
      </c>
      <c r="BJ1362" s="17"/>
      <c r="BK1362" s="17">
        <v>0.30956167163284998</v>
      </c>
      <c r="BL1362" s="17">
        <v>0.26757287912065603</v>
      </c>
      <c r="BM1362" s="17"/>
      <c r="BN1362" s="17">
        <v>0.245169473642777</v>
      </c>
      <c r="BO1362" s="17">
        <v>0.27062661797962201</v>
      </c>
      <c r="BP1362" s="17"/>
      <c r="BQ1362" s="17">
        <v>0.26903058785128398</v>
      </c>
      <c r="BR1362" s="17">
        <v>0.27012594289428898</v>
      </c>
      <c r="BS1362" s="17"/>
      <c r="BT1362" s="17">
        <v>0.28091081562417902</v>
      </c>
      <c r="BU1362" s="17">
        <v>0.26924056129933899</v>
      </c>
      <c r="BV1362" s="17"/>
      <c r="BW1362" s="17">
        <v>0.25271632945466399</v>
      </c>
      <c r="BX1362" s="17">
        <v>0.27902480178271999</v>
      </c>
      <c r="BY1362" s="17"/>
      <c r="BZ1362" s="17">
        <v>0.25271632945466399</v>
      </c>
      <c r="CA1362" s="17">
        <v>0.27902480178271999</v>
      </c>
    </row>
    <row r="1363" spans="2:79" x14ac:dyDescent="0.25">
      <c r="B1363" t="s">
        <v>105</v>
      </c>
      <c r="C1363" s="17">
        <v>0.289012061597753</v>
      </c>
      <c r="D1363" s="17">
        <v>0.16179141402883701</v>
      </c>
      <c r="E1363" s="17">
        <v>0.31680895434772299</v>
      </c>
      <c r="F1363" s="17">
        <v>0.289579111885088</v>
      </c>
      <c r="G1363" s="17">
        <v>0.31340833355822101</v>
      </c>
      <c r="H1363" s="17">
        <v>0.45134148840815902</v>
      </c>
      <c r="I1363" s="17">
        <v>0.187075774304272</v>
      </c>
      <c r="J1363" s="17">
        <v>0.301623165887902</v>
      </c>
      <c r="K1363" s="17">
        <v>0.31957378144103499</v>
      </c>
      <c r="L1363" s="17">
        <v>0.296773520758567</v>
      </c>
      <c r="M1363" s="17"/>
      <c r="N1363" s="17">
        <v>0.29434882969930998</v>
      </c>
      <c r="O1363" s="17">
        <v>0.23272508629133301</v>
      </c>
      <c r="P1363" s="17">
        <v>0.15939209738830701</v>
      </c>
      <c r="Q1363" s="17">
        <v>0.12737082129698399</v>
      </c>
      <c r="R1363" s="17"/>
      <c r="S1363" s="17">
        <v>0.29313042300781</v>
      </c>
      <c r="T1363" s="17">
        <v>0.30778309771845402</v>
      </c>
      <c r="U1363" s="17">
        <v>0.21145597331319299</v>
      </c>
      <c r="V1363" s="17">
        <v>0.30955784194705799</v>
      </c>
      <c r="W1363" s="17">
        <v>0.24209559123176699</v>
      </c>
      <c r="X1363" s="17">
        <v>0.22674552699307801</v>
      </c>
      <c r="Y1363" s="17">
        <v>0.231634680771131</v>
      </c>
      <c r="Z1363" s="17"/>
      <c r="AA1363" s="17">
        <v>0.202870316518248</v>
      </c>
      <c r="AB1363" s="17">
        <v>0.33356431432487899</v>
      </c>
      <c r="AC1363" s="17"/>
      <c r="AD1363" s="17">
        <v>0.15330191277820199</v>
      </c>
      <c r="AE1363" s="17">
        <v>0.19583342370771001</v>
      </c>
      <c r="AF1363" s="17">
        <v>0.21206753079865101</v>
      </c>
      <c r="AG1363" s="17"/>
      <c r="AH1363" s="17">
        <v>7.9787766692359804E-2</v>
      </c>
      <c r="AI1363" s="17">
        <v>0.29675415489850498</v>
      </c>
      <c r="AJ1363" s="17"/>
      <c r="AK1363" s="17">
        <v>0.29762941600632697</v>
      </c>
      <c r="AL1363" s="17">
        <v>0.283239542184891</v>
      </c>
      <c r="AM1363" s="17"/>
      <c r="AN1363" s="17">
        <v>0.28933109246653999</v>
      </c>
      <c r="AO1363" s="17">
        <v>0.12737082129698399</v>
      </c>
      <c r="AP1363" s="17"/>
      <c r="AQ1363" s="17">
        <v>0.22452010738875799</v>
      </c>
      <c r="AR1363" s="17">
        <v>0.30573418750283199</v>
      </c>
      <c r="AS1363" s="17"/>
      <c r="AT1363" s="17">
        <v>0.36781229653171599</v>
      </c>
      <c r="AU1363" s="17">
        <v>0.28915836939691297</v>
      </c>
      <c r="AV1363" s="17">
        <v>0.15870350174206899</v>
      </c>
      <c r="AW1363" s="17">
        <v>7.0013257315451702E-2</v>
      </c>
      <c r="AX1363" s="17"/>
      <c r="AY1363" s="17">
        <v>0.232708423274085</v>
      </c>
      <c r="AZ1363" s="17">
        <v>0.295741665055407</v>
      </c>
      <c r="BA1363" s="17"/>
      <c r="BB1363" s="17">
        <v>0.251399578836764</v>
      </c>
      <c r="BC1363" s="17">
        <v>0.297213720983661</v>
      </c>
      <c r="BD1363" s="17"/>
      <c r="BE1363" s="17">
        <v>0.32204445183699998</v>
      </c>
      <c r="BF1363" s="17">
        <v>0.286505330982252</v>
      </c>
      <c r="BG1363" s="17"/>
      <c r="BH1363" s="17">
        <v>0.27865737190769901</v>
      </c>
      <c r="BI1363" s="17">
        <v>0.28981487094107899</v>
      </c>
      <c r="BJ1363" s="17"/>
      <c r="BK1363" s="17">
        <v>0.20488825958615201</v>
      </c>
      <c r="BL1363" s="17">
        <v>0.29439615978136202</v>
      </c>
      <c r="BM1363" s="17"/>
      <c r="BN1363" s="17">
        <v>0.215595437078025</v>
      </c>
      <c r="BO1363" s="17">
        <v>0.290567088319719</v>
      </c>
      <c r="BP1363" s="17"/>
      <c r="BQ1363" s="17">
        <v>0.16086761956588899</v>
      </c>
      <c r="BR1363" s="17">
        <v>0.29229303571953102</v>
      </c>
      <c r="BS1363" s="17"/>
      <c r="BT1363" s="17">
        <v>0.23828143972192201</v>
      </c>
      <c r="BU1363" s="17">
        <v>0.29303794506257502</v>
      </c>
      <c r="BV1363" s="17"/>
      <c r="BW1363" s="17">
        <v>0.20337589064154701</v>
      </c>
      <c r="BX1363" s="17">
        <v>0.33298825080063499</v>
      </c>
      <c r="BY1363" s="17"/>
      <c r="BZ1363" s="17">
        <v>0.20337589064154701</v>
      </c>
      <c r="CA1363" s="17">
        <v>0.33298825080063499</v>
      </c>
    </row>
    <row r="1364" spans="2:79" x14ac:dyDescent="0.25">
      <c r="C1364" s="17"/>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c r="AD1364" s="17"/>
      <c r="AE1364" s="17"/>
      <c r="AF1364" s="17"/>
      <c r="AG1364" s="17"/>
      <c r="AH1364" s="17"/>
      <c r="AI1364" s="17"/>
      <c r="AJ1364" s="17"/>
      <c r="AK1364" s="17"/>
      <c r="AL1364" s="17"/>
      <c r="AM1364" s="17"/>
      <c r="AN1364" s="17"/>
      <c r="AO1364" s="17"/>
      <c r="AP1364" s="17"/>
      <c r="AQ1364" s="17"/>
      <c r="AR1364" s="17"/>
      <c r="AS1364" s="17"/>
      <c r="AT1364" s="17"/>
      <c r="AU1364" s="17"/>
      <c r="AV1364" s="17"/>
      <c r="AW1364" s="17"/>
      <c r="AX1364" s="17"/>
      <c r="AY1364" s="17"/>
      <c r="AZ1364" s="17"/>
      <c r="BA1364" s="17"/>
      <c r="BB1364" s="17"/>
      <c r="BC1364" s="17"/>
      <c r="BD1364" s="17"/>
      <c r="BE1364" s="17"/>
      <c r="BF1364" s="17"/>
      <c r="BG1364" s="17"/>
      <c r="BH1364" s="17"/>
      <c r="BI1364" s="17"/>
      <c r="BJ1364" s="17"/>
      <c r="BK1364" s="17"/>
      <c r="BL1364" s="17"/>
      <c r="BM1364" s="17"/>
      <c r="BN1364" s="17"/>
      <c r="BO1364" s="17"/>
      <c r="BP1364" s="17"/>
      <c r="BQ1364" s="17"/>
      <c r="BR1364" s="17"/>
      <c r="BS1364" s="17"/>
      <c r="BT1364" s="17"/>
      <c r="BU1364" s="17"/>
      <c r="BV1364" s="17"/>
      <c r="BW1364" s="17"/>
      <c r="BX1364" s="17"/>
      <c r="BY1364" s="17"/>
      <c r="BZ1364" s="17"/>
      <c r="CA1364" s="17"/>
    </row>
    <row r="1365" spans="2:79" x14ac:dyDescent="0.25">
      <c r="B1365" s="6" t="s">
        <v>627</v>
      </c>
      <c r="C1365" s="17"/>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c r="AD1365" s="17"/>
      <c r="AE1365" s="17"/>
      <c r="AF1365" s="17"/>
      <c r="AG1365" s="17"/>
      <c r="AH1365" s="17"/>
      <c r="AI1365" s="17"/>
      <c r="AJ1365" s="17"/>
      <c r="AK1365" s="17"/>
      <c r="AL1365" s="17"/>
      <c r="AM1365" s="17"/>
      <c r="AN1365" s="17"/>
      <c r="AO1365" s="17"/>
      <c r="AP1365" s="17"/>
      <c r="AQ1365" s="17"/>
      <c r="AR1365" s="17"/>
      <c r="AS1365" s="17"/>
      <c r="AT1365" s="17"/>
      <c r="AU1365" s="17"/>
      <c r="AV1365" s="17"/>
      <c r="AW1365" s="17"/>
      <c r="AX1365" s="17"/>
      <c r="AY1365" s="17"/>
      <c r="AZ1365" s="17"/>
      <c r="BA1365" s="17"/>
      <c r="BB1365" s="17"/>
      <c r="BC1365" s="17"/>
      <c r="BD1365" s="17"/>
      <c r="BE1365" s="17"/>
      <c r="BF1365" s="17"/>
      <c r="BG1365" s="17"/>
      <c r="BH1365" s="17"/>
      <c r="BI1365" s="17"/>
      <c r="BJ1365" s="17"/>
      <c r="BK1365" s="17"/>
      <c r="BL1365" s="17"/>
      <c r="BM1365" s="17"/>
      <c r="BN1365" s="17"/>
      <c r="BO1365" s="17"/>
      <c r="BP1365" s="17"/>
      <c r="BQ1365" s="17"/>
      <c r="BR1365" s="17"/>
      <c r="BS1365" s="17"/>
      <c r="BT1365" s="17"/>
      <c r="BU1365" s="17"/>
      <c r="BV1365" s="17"/>
      <c r="BW1365" s="17"/>
      <c r="BX1365" s="17"/>
      <c r="BY1365" s="17"/>
      <c r="BZ1365" s="17"/>
      <c r="CA1365" s="17"/>
    </row>
    <row r="1366" spans="2:79" x14ac:dyDescent="0.25">
      <c r="B1366" s="24" t="s">
        <v>77</v>
      </c>
      <c r="C1366" s="17"/>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c r="AD1366" s="17"/>
      <c r="AE1366" s="17"/>
      <c r="AF1366" s="17"/>
      <c r="AG1366" s="17"/>
      <c r="AH1366" s="17"/>
      <c r="AI1366" s="17"/>
      <c r="AJ1366" s="17"/>
      <c r="AK1366" s="17"/>
      <c r="AL1366" s="17"/>
      <c r="AM1366" s="17"/>
      <c r="AN1366" s="17"/>
      <c r="AO1366" s="17"/>
      <c r="AP1366" s="17"/>
      <c r="AQ1366" s="17"/>
      <c r="AR1366" s="17"/>
      <c r="AS1366" s="17"/>
      <c r="AT1366" s="17"/>
      <c r="AU1366" s="17"/>
      <c r="AV1366" s="17"/>
      <c r="AW1366" s="17"/>
      <c r="AX1366" s="17"/>
      <c r="AY1366" s="17"/>
      <c r="AZ1366" s="17"/>
      <c r="BA1366" s="17"/>
      <c r="BB1366" s="17"/>
      <c r="BC1366" s="17"/>
      <c r="BD1366" s="17"/>
      <c r="BE1366" s="17"/>
      <c r="BF1366" s="17"/>
      <c r="BG1366" s="17"/>
      <c r="BH1366" s="17"/>
      <c r="BI1366" s="17"/>
      <c r="BJ1366" s="17"/>
      <c r="BK1366" s="17"/>
      <c r="BL1366" s="17"/>
      <c r="BM1366" s="17"/>
      <c r="BN1366" s="17"/>
      <c r="BO1366" s="17"/>
      <c r="BP1366" s="17"/>
      <c r="BQ1366" s="17"/>
      <c r="BR1366" s="17"/>
      <c r="BS1366" s="17"/>
      <c r="BT1366" s="17"/>
      <c r="BU1366" s="17"/>
      <c r="BV1366" s="17"/>
      <c r="BW1366" s="17"/>
      <c r="BX1366" s="17"/>
      <c r="BY1366" s="17"/>
      <c r="BZ1366" s="17"/>
      <c r="CA1366" s="17"/>
    </row>
    <row r="1367" spans="2:79" x14ac:dyDescent="0.25">
      <c r="B1367" t="s">
        <v>40</v>
      </c>
      <c r="C1367" s="17">
        <v>0.57746833841308598</v>
      </c>
      <c r="D1367" s="17">
        <v>0.498916146459987</v>
      </c>
      <c r="E1367" s="17">
        <v>0.62340432584032601</v>
      </c>
      <c r="F1367" s="17">
        <v>0.45513355363083202</v>
      </c>
      <c r="G1367" s="17">
        <v>0.71078520212812901</v>
      </c>
      <c r="H1367" s="17">
        <v>0.50697451161429097</v>
      </c>
      <c r="I1367" s="17">
        <v>0.58521276575787795</v>
      </c>
      <c r="J1367" s="17">
        <v>0.73858879506971298</v>
      </c>
      <c r="K1367" s="17">
        <v>0.68050565873056401</v>
      </c>
      <c r="L1367" s="17">
        <v>0.492994900003139</v>
      </c>
      <c r="M1367" s="17"/>
      <c r="N1367" s="17">
        <v>0.58772729617210495</v>
      </c>
      <c r="O1367" s="17">
        <v>0.47443632930788598</v>
      </c>
      <c r="P1367" s="17">
        <v>0.31051092847265499</v>
      </c>
      <c r="Q1367" s="17">
        <v>0.19692885012168701</v>
      </c>
      <c r="R1367" s="17"/>
      <c r="S1367" s="17">
        <v>0.54900157788925597</v>
      </c>
      <c r="T1367" s="17">
        <v>0.53868369315256404</v>
      </c>
      <c r="U1367" s="17">
        <v>0.56726900432796201</v>
      </c>
      <c r="V1367" s="17">
        <v>0.612580713221197</v>
      </c>
      <c r="W1367" s="17">
        <v>0.55311880241544897</v>
      </c>
      <c r="X1367" s="17">
        <v>0.56707271328795805</v>
      </c>
      <c r="Y1367" s="17">
        <v>0.61378396585918904</v>
      </c>
      <c r="Z1367" s="17"/>
      <c r="AA1367" s="17">
        <v>0.45555136149228598</v>
      </c>
      <c r="AB1367" s="17">
        <v>0.64052343397087197</v>
      </c>
      <c r="AC1367" s="17"/>
      <c r="AD1367" s="17">
        <v>0.42478163778620598</v>
      </c>
      <c r="AE1367" s="17">
        <v>0.39510868242825797</v>
      </c>
      <c r="AF1367" s="17">
        <v>0.47296324917569899</v>
      </c>
      <c r="AG1367" s="17"/>
      <c r="AH1367" s="17">
        <v>0.29509369480123698</v>
      </c>
      <c r="AI1367" s="17">
        <v>0.58791727235547497</v>
      </c>
      <c r="AJ1367" s="17"/>
      <c r="AK1367" s="17">
        <v>0.54111481959670604</v>
      </c>
      <c r="AL1367" s="17">
        <v>0.60182052159410704</v>
      </c>
      <c r="AM1367" s="17"/>
      <c r="AN1367" s="17">
        <v>0.57821940814832995</v>
      </c>
      <c r="AO1367" s="17">
        <v>0.19692885012168701</v>
      </c>
      <c r="AP1367" s="17"/>
      <c r="AQ1367" s="17">
        <v>0.43305644400268301</v>
      </c>
      <c r="AR1367" s="17">
        <v>0.61491291440927798</v>
      </c>
      <c r="AS1367" s="17"/>
      <c r="AT1367" s="17">
        <v>0.69463892195032795</v>
      </c>
      <c r="AU1367" s="17">
        <v>0.56500798854274803</v>
      </c>
      <c r="AV1367" s="17">
        <v>0.42176410594248598</v>
      </c>
      <c r="AW1367" s="17">
        <v>0.121059467822415</v>
      </c>
      <c r="AX1367" s="17"/>
      <c r="AY1367" s="17">
        <v>0.55211040098445996</v>
      </c>
      <c r="AZ1367" s="17">
        <v>0.580499205839763</v>
      </c>
      <c r="BA1367" s="17"/>
      <c r="BB1367" s="17">
        <v>0.52416547959019499</v>
      </c>
      <c r="BC1367" s="17">
        <v>0.58909361431717799</v>
      </c>
      <c r="BD1367" s="17"/>
      <c r="BE1367" s="17">
        <v>0.59570003316200504</v>
      </c>
      <c r="BF1367" s="17">
        <v>0.57608478890096804</v>
      </c>
      <c r="BG1367" s="17"/>
      <c r="BH1367" s="17">
        <v>0.51987828333425601</v>
      </c>
      <c r="BI1367" s="17">
        <v>0.58193335240035804</v>
      </c>
      <c r="BJ1367" s="17"/>
      <c r="BK1367" s="17">
        <v>0.479219553477788</v>
      </c>
      <c r="BL1367" s="17">
        <v>0.583756464863183</v>
      </c>
      <c r="BM1367" s="17"/>
      <c r="BN1367" s="17">
        <v>0.42424832976021198</v>
      </c>
      <c r="BO1367" s="17">
        <v>0.58071366887268905</v>
      </c>
      <c r="BP1367" s="17"/>
      <c r="BQ1367" s="17">
        <v>0.31818378589045498</v>
      </c>
      <c r="BR1367" s="17">
        <v>0.58410698690625995</v>
      </c>
      <c r="BS1367" s="17"/>
      <c r="BT1367" s="17">
        <v>0.49871259199366502</v>
      </c>
      <c r="BU1367" s="17">
        <v>0.58371824124387905</v>
      </c>
      <c r="BV1367" s="17"/>
      <c r="BW1367" s="17">
        <v>0.45688921901270302</v>
      </c>
      <c r="BX1367" s="17">
        <v>0.63938855401193395</v>
      </c>
      <c r="BY1367" s="17"/>
      <c r="BZ1367" s="17">
        <v>0.45688921901270302</v>
      </c>
      <c r="CA1367" s="17">
        <v>0.63938855401193395</v>
      </c>
    </row>
    <row r="1368" spans="2:79" x14ac:dyDescent="0.25">
      <c r="B1368" t="s">
        <v>622</v>
      </c>
      <c r="C1368" s="17">
        <v>2.9912428200641002E-2</v>
      </c>
      <c r="D1368" s="17">
        <v>3.7215015449005101E-2</v>
      </c>
      <c r="E1368" s="17">
        <v>2.9693657360825802E-2</v>
      </c>
      <c r="F1368" s="17">
        <v>3.2713997322452899E-2</v>
      </c>
      <c r="G1368" s="17">
        <v>1.78815435467716E-2</v>
      </c>
      <c r="H1368" s="17">
        <v>3.6083512729465798E-2</v>
      </c>
      <c r="I1368" s="17">
        <v>2.9364363498434298E-2</v>
      </c>
      <c r="J1368" s="17">
        <v>3.6540342362573398E-2</v>
      </c>
      <c r="K1368" s="17">
        <v>5.1488560385817804E-3</v>
      </c>
      <c r="L1368" s="17">
        <v>3.0069425439852901E-2</v>
      </c>
      <c r="M1368" s="17"/>
      <c r="N1368" s="17">
        <v>2.8575081582942901E-2</v>
      </c>
      <c r="O1368" s="17">
        <v>4.0366643512581901E-2</v>
      </c>
      <c r="P1368" s="17">
        <v>8.0677383582416398E-2</v>
      </c>
      <c r="Q1368" s="17">
        <v>9.1525649526866801E-2</v>
      </c>
      <c r="R1368" s="17"/>
      <c r="S1368" s="17">
        <v>3.75773849084102E-2</v>
      </c>
      <c r="T1368" s="17">
        <v>2.2723069480183399E-2</v>
      </c>
      <c r="U1368" s="17">
        <v>3.1900096479200599E-2</v>
      </c>
      <c r="V1368" s="17">
        <v>2.1234360341875601E-2</v>
      </c>
      <c r="W1368" s="17">
        <v>3.8048853813363398E-2</v>
      </c>
      <c r="X1368" s="17">
        <v>5.3438192512151601E-2</v>
      </c>
      <c r="Y1368" s="17">
        <v>3.0993799717894899E-2</v>
      </c>
      <c r="Z1368" s="17"/>
      <c r="AA1368" s="17">
        <v>5.3793195092911097E-2</v>
      </c>
      <c r="AB1368" s="17">
        <v>1.7561367040688398E-2</v>
      </c>
      <c r="AC1368" s="17"/>
      <c r="AD1368" s="17">
        <v>5.67519942979351E-2</v>
      </c>
      <c r="AE1368" s="17">
        <v>7.4257996244954105E-2</v>
      </c>
      <c r="AF1368" s="17">
        <v>5.1744483268764699E-2</v>
      </c>
      <c r="AG1368" s="17"/>
      <c r="AH1368" s="17">
        <v>0.107314431214464</v>
      </c>
      <c r="AI1368" s="17">
        <v>2.7048260206818601E-2</v>
      </c>
      <c r="AJ1368" s="17"/>
      <c r="AK1368" s="17">
        <v>3.1416474802694598E-2</v>
      </c>
      <c r="AL1368" s="17">
        <v>2.89049103713215E-2</v>
      </c>
      <c r="AM1368" s="17"/>
      <c r="AN1368" s="17">
        <v>2.9790822356167899E-2</v>
      </c>
      <c r="AO1368" s="17">
        <v>9.1525649526866801E-2</v>
      </c>
      <c r="AP1368" s="17"/>
      <c r="AQ1368" s="17">
        <v>5.4004852590034499E-2</v>
      </c>
      <c r="AR1368" s="17">
        <v>2.3665500829011799E-2</v>
      </c>
      <c r="AS1368" s="17"/>
      <c r="AT1368" s="17">
        <v>4.5510668839174899E-3</v>
      </c>
      <c r="AU1368" s="17">
        <v>2.9454787576423301E-2</v>
      </c>
      <c r="AV1368" s="17">
        <v>7.4814118899574497E-2</v>
      </c>
      <c r="AW1368" s="17">
        <v>8.8871757698133602E-2</v>
      </c>
      <c r="AX1368" s="17"/>
      <c r="AY1368" s="17">
        <v>4.3626065586020002E-2</v>
      </c>
      <c r="AZ1368" s="17">
        <v>2.827332734831E-2</v>
      </c>
      <c r="BA1368" s="17"/>
      <c r="BB1368" s="17">
        <v>2.4035267281521701E-2</v>
      </c>
      <c r="BC1368" s="17">
        <v>3.1193781530993499E-2</v>
      </c>
      <c r="BD1368" s="17"/>
      <c r="BE1368" s="17">
        <v>3.7281301916602602E-2</v>
      </c>
      <c r="BF1368" s="17">
        <v>2.9353226120144401E-2</v>
      </c>
      <c r="BG1368" s="17"/>
      <c r="BH1368" s="17">
        <v>4.13662797925844E-2</v>
      </c>
      <c r="BI1368" s="17">
        <v>2.9024399746836502E-2</v>
      </c>
      <c r="BJ1368" s="17"/>
      <c r="BK1368" s="17">
        <v>4.0156081553787498E-2</v>
      </c>
      <c r="BL1368" s="17">
        <v>2.9256813094174501E-2</v>
      </c>
      <c r="BM1368" s="17"/>
      <c r="BN1368" s="17">
        <v>0.108348651660982</v>
      </c>
      <c r="BO1368" s="17">
        <v>2.82510820920607E-2</v>
      </c>
      <c r="BP1368" s="17"/>
      <c r="BQ1368" s="17">
        <v>4.8970724964668401E-2</v>
      </c>
      <c r="BR1368" s="17">
        <v>2.9424464949980501E-2</v>
      </c>
      <c r="BS1368" s="17"/>
      <c r="BT1368" s="17">
        <v>2.6305643119744E-2</v>
      </c>
      <c r="BU1368" s="17">
        <v>3.01986556483133E-2</v>
      </c>
      <c r="BV1368" s="17"/>
      <c r="BW1368" s="17">
        <v>5.3625558533743199E-2</v>
      </c>
      <c r="BX1368" s="17">
        <v>1.7735177694492101E-2</v>
      </c>
      <c r="BY1368" s="17"/>
      <c r="BZ1368" s="17">
        <v>5.3625558533743199E-2</v>
      </c>
      <c r="CA1368" s="17">
        <v>1.7735177694492101E-2</v>
      </c>
    </row>
    <row r="1369" spans="2:79" x14ac:dyDescent="0.25">
      <c r="B1369" t="s">
        <v>623</v>
      </c>
      <c r="C1369" s="17">
        <v>3.05900815800185E-2</v>
      </c>
      <c r="D1369" s="17">
        <v>4.9450710304650897E-2</v>
      </c>
      <c r="E1369" s="17">
        <v>2.8044316844133801E-2</v>
      </c>
      <c r="F1369" s="17">
        <v>5.21492305458797E-2</v>
      </c>
      <c r="G1369" s="17">
        <v>2.02063126668337E-2</v>
      </c>
      <c r="H1369" s="17">
        <v>1.14092761951435E-2</v>
      </c>
      <c r="I1369" s="17">
        <v>2.2383863535833302E-2</v>
      </c>
      <c r="J1369" s="17">
        <v>2.15410353348468E-2</v>
      </c>
      <c r="K1369" s="17">
        <v>4.5035214897050597E-2</v>
      </c>
      <c r="L1369" s="17">
        <v>3.1864559675096701E-2</v>
      </c>
      <c r="M1369" s="17"/>
      <c r="N1369" s="17">
        <v>2.62083711840321E-2</v>
      </c>
      <c r="O1369" s="17">
        <v>7.1621481595443307E-2</v>
      </c>
      <c r="P1369" s="17">
        <v>0.165744480178384</v>
      </c>
      <c r="Q1369" s="17">
        <v>0.17958455331373499</v>
      </c>
      <c r="R1369" s="17"/>
      <c r="S1369" s="17">
        <v>3.7356017053900799E-2</v>
      </c>
      <c r="T1369" s="17">
        <v>3.6489987673763297E-2</v>
      </c>
      <c r="U1369" s="17">
        <v>5.1383885190231002E-2</v>
      </c>
      <c r="V1369" s="17">
        <v>1.5640302820470801E-2</v>
      </c>
      <c r="W1369" s="17">
        <v>6.2420772879463897E-2</v>
      </c>
      <c r="X1369" s="17">
        <v>5.4555167835179802E-2</v>
      </c>
      <c r="Y1369" s="17">
        <v>1.47439416586464E-2</v>
      </c>
      <c r="Z1369" s="17"/>
      <c r="AA1369" s="17">
        <v>5.9328127131661801E-2</v>
      </c>
      <c r="AB1369" s="17">
        <v>1.5726850435597298E-2</v>
      </c>
      <c r="AC1369" s="17"/>
      <c r="AD1369" s="17">
        <v>6.2601949353035605E-2</v>
      </c>
      <c r="AE1369" s="17">
        <v>7.9571607279294604E-2</v>
      </c>
      <c r="AF1369" s="17">
        <v>5.6755810289642099E-2</v>
      </c>
      <c r="AG1369" s="17"/>
      <c r="AH1369" s="17">
        <v>9.4843734719513406E-2</v>
      </c>
      <c r="AI1369" s="17">
        <v>2.8212452453606401E-2</v>
      </c>
      <c r="AJ1369" s="17"/>
      <c r="AK1369" s="17">
        <v>2.8243817190261498E-2</v>
      </c>
      <c r="AL1369" s="17">
        <v>3.2161777032639297E-2</v>
      </c>
      <c r="AM1369" s="17"/>
      <c r="AN1369" s="17">
        <v>3.0296011603364301E-2</v>
      </c>
      <c r="AO1369" s="17">
        <v>0.17958455331373499</v>
      </c>
      <c r="AP1369" s="17"/>
      <c r="AQ1369" s="17">
        <v>3.90983608329704E-2</v>
      </c>
      <c r="AR1369" s="17">
        <v>2.83839689160672E-2</v>
      </c>
      <c r="AS1369" s="17"/>
      <c r="AT1369" s="17">
        <v>9.2558577726472493E-3</v>
      </c>
      <c r="AU1369" s="17">
        <v>3.5002364882332597E-2</v>
      </c>
      <c r="AV1369" s="17">
        <v>5.7957153056864497E-2</v>
      </c>
      <c r="AW1369" s="17">
        <v>8.4384875876308399E-2</v>
      </c>
      <c r="AX1369" s="17"/>
      <c r="AY1369" s="17">
        <v>5.3083809645095799E-2</v>
      </c>
      <c r="AZ1369" s="17">
        <v>2.7901554254447E-2</v>
      </c>
      <c r="BA1369" s="17"/>
      <c r="BB1369" s="17">
        <v>4.3009502056483302E-2</v>
      </c>
      <c r="BC1369" s="17">
        <v>2.7870372001675098E-2</v>
      </c>
      <c r="BD1369" s="17"/>
      <c r="BE1369" s="17">
        <v>1.8936804541529201E-2</v>
      </c>
      <c r="BF1369" s="17">
        <v>3.1474414385235398E-2</v>
      </c>
      <c r="BG1369" s="17"/>
      <c r="BH1369" s="17">
        <v>3.2743022698395498E-2</v>
      </c>
      <c r="BI1369" s="17">
        <v>3.04231619235922E-2</v>
      </c>
      <c r="BJ1369" s="17"/>
      <c r="BK1369" s="17">
        <v>6.0548316430806902E-2</v>
      </c>
      <c r="BL1369" s="17">
        <v>2.8672692280114799E-2</v>
      </c>
      <c r="BM1369" s="17"/>
      <c r="BN1369" s="17">
        <v>9.0558995457380401E-2</v>
      </c>
      <c r="BO1369" s="17">
        <v>2.9319888838570202E-2</v>
      </c>
      <c r="BP1369" s="17"/>
      <c r="BQ1369" s="17">
        <v>0.127165753311443</v>
      </c>
      <c r="BR1369" s="17">
        <v>2.8117385341930302E-2</v>
      </c>
      <c r="BS1369" s="17"/>
      <c r="BT1369" s="17">
        <v>3.4062291144588003E-2</v>
      </c>
      <c r="BU1369" s="17">
        <v>3.03145337835296E-2</v>
      </c>
      <c r="BV1369" s="17"/>
      <c r="BW1369" s="17">
        <v>5.8667733230875201E-2</v>
      </c>
      <c r="BX1369" s="17">
        <v>1.6171546659743598E-2</v>
      </c>
      <c r="BY1369" s="17"/>
      <c r="BZ1369" s="17">
        <v>5.8667733230875201E-2</v>
      </c>
      <c r="CA1369" s="17">
        <v>1.6171546659743598E-2</v>
      </c>
    </row>
    <row r="1370" spans="2:79" x14ac:dyDescent="0.25">
      <c r="B1370" t="s">
        <v>624</v>
      </c>
      <c r="C1370" s="17">
        <v>6.8257441375313005E-2</v>
      </c>
      <c r="D1370" s="17">
        <v>5.1526850976528801E-2</v>
      </c>
      <c r="E1370" s="17">
        <v>6.7623690706753101E-2</v>
      </c>
      <c r="F1370" s="17">
        <v>8.5302777045454706E-2</v>
      </c>
      <c r="G1370" s="17">
        <v>6.7823342390756602E-2</v>
      </c>
      <c r="H1370" s="17">
        <v>5.0083115783748397E-2</v>
      </c>
      <c r="I1370" s="17">
        <v>9.6617796386495799E-2</v>
      </c>
      <c r="J1370" s="17">
        <v>4.9825694587315401E-2</v>
      </c>
      <c r="K1370" s="17">
        <v>2.2898341706654599E-2</v>
      </c>
      <c r="L1370" s="17">
        <v>0.10846594928787499</v>
      </c>
      <c r="M1370" s="17"/>
      <c r="N1370" s="17">
        <v>6.1355241984248202E-2</v>
      </c>
      <c r="O1370" s="17">
        <v>0.14845571335823901</v>
      </c>
      <c r="P1370" s="17">
        <v>0.19513391853689399</v>
      </c>
      <c r="Q1370" s="17">
        <v>0.25276969778613601</v>
      </c>
      <c r="R1370" s="17"/>
      <c r="S1370" s="17">
        <v>6.7282170008862094E-2</v>
      </c>
      <c r="T1370" s="17">
        <v>0.106510860124629</v>
      </c>
      <c r="U1370" s="17">
        <v>8.8695379591668302E-2</v>
      </c>
      <c r="V1370" s="17">
        <v>5.6507184074657199E-2</v>
      </c>
      <c r="W1370" s="17">
        <v>0.110085378379147</v>
      </c>
      <c r="X1370" s="17">
        <v>7.7164630079592497E-2</v>
      </c>
      <c r="Y1370" s="17">
        <v>6.2709485439917098E-2</v>
      </c>
      <c r="Z1370" s="17"/>
      <c r="AA1370" s="17">
        <v>0.122216245050026</v>
      </c>
      <c r="AB1370" s="17">
        <v>4.0350109617053001E-2</v>
      </c>
      <c r="AC1370" s="17"/>
      <c r="AD1370" s="17">
        <v>0.162547110361354</v>
      </c>
      <c r="AE1370" s="17">
        <v>0.130640699616735</v>
      </c>
      <c r="AF1370" s="17">
        <v>0.108619744577926</v>
      </c>
      <c r="AG1370" s="17"/>
      <c r="AH1370" s="17">
        <v>0.169934056008435</v>
      </c>
      <c r="AI1370" s="17">
        <v>6.4495020584983007E-2</v>
      </c>
      <c r="AJ1370" s="17"/>
      <c r="AK1370" s="17">
        <v>6.7087669782520204E-2</v>
      </c>
      <c r="AL1370" s="17">
        <v>6.9041037930340707E-2</v>
      </c>
      <c r="AM1370" s="17"/>
      <c r="AN1370" s="17">
        <v>6.7893270045304793E-2</v>
      </c>
      <c r="AO1370" s="17">
        <v>0.25276969778613601</v>
      </c>
      <c r="AP1370" s="17"/>
      <c r="AQ1370" s="17">
        <v>8.2066266592811299E-2</v>
      </c>
      <c r="AR1370" s="17">
        <v>6.4676949564816399E-2</v>
      </c>
      <c r="AS1370" s="17"/>
      <c r="AT1370" s="17">
        <v>2.7869377044867701E-2</v>
      </c>
      <c r="AU1370" s="17">
        <v>6.5212021913954393E-2</v>
      </c>
      <c r="AV1370" s="17">
        <v>0.136824698011907</v>
      </c>
      <c r="AW1370" s="17">
        <v>0.23313470314100199</v>
      </c>
      <c r="AX1370" s="17"/>
      <c r="AY1370" s="17">
        <v>9.8115774537341396E-2</v>
      </c>
      <c r="AZ1370" s="17">
        <v>6.4688671255487495E-2</v>
      </c>
      <c r="BA1370" s="17"/>
      <c r="BB1370" s="17">
        <v>0.101099045873216</v>
      </c>
      <c r="BC1370" s="17">
        <v>6.1100348960403797E-2</v>
      </c>
      <c r="BD1370" s="17"/>
      <c r="BE1370" s="17">
        <v>8.9779237199865899E-2</v>
      </c>
      <c r="BF1370" s="17">
        <v>6.6624215801770803E-2</v>
      </c>
      <c r="BG1370" s="17"/>
      <c r="BH1370" s="17">
        <v>6.97623421346103E-2</v>
      </c>
      <c r="BI1370" s="17">
        <v>6.8140764929518302E-2</v>
      </c>
      <c r="BJ1370" s="17"/>
      <c r="BK1370" s="17">
        <v>0.107223297035663</v>
      </c>
      <c r="BL1370" s="17">
        <v>6.5763545620878106E-2</v>
      </c>
      <c r="BM1370" s="17"/>
      <c r="BN1370" s="17">
        <v>8.2381767613239398E-2</v>
      </c>
      <c r="BO1370" s="17">
        <v>6.7958276099417805E-2</v>
      </c>
      <c r="BP1370" s="17"/>
      <c r="BQ1370" s="17">
        <v>0.16370866798590999</v>
      </c>
      <c r="BR1370" s="17">
        <v>6.5813535112695401E-2</v>
      </c>
      <c r="BS1370" s="17"/>
      <c r="BT1370" s="17">
        <v>4.4533532263867699E-2</v>
      </c>
      <c r="BU1370" s="17">
        <v>7.0140124651825606E-2</v>
      </c>
      <c r="BV1370" s="17"/>
      <c r="BW1370" s="17">
        <v>0.121473947438859</v>
      </c>
      <c r="BX1370" s="17">
        <v>4.0929513080111703E-2</v>
      </c>
      <c r="BY1370" s="17"/>
      <c r="BZ1370" s="17">
        <v>0.121473947438859</v>
      </c>
      <c r="CA1370" s="17">
        <v>4.0929513080111703E-2</v>
      </c>
    </row>
    <row r="1371" spans="2:79" x14ac:dyDescent="0.25">
      <c r="B1371" t="s">
        <v>625</v>
      </c>
      <c r="C1371" s="17">
        <v>5.3519438767889699E-2</v>
      </c>
      <c r="D1371" s="17">
        <v>7.1303198249148894E-2</v>
      </c>
      <c r="E1371" s="17">
        <v>5.1103881906400798E-2</v>
      </c>
      <c r="F1371" s="17">
        <v>6.4582946700346699E-2</v>
      </c>
      <c r="G1371" s="17">
        <v>3.0608877036911501E-2</v>
      </c>
      <c r="H1371" s="17">
        <v>6.5328116201061298E-2</v>
      </c>
      <c r="I1371" s="17">
        <v>7.5230123911922298E-2</v>
      </c>
      <c r="J1371" s="17">
        <v>8.7536814448106095E-3</v>
      </c>
      <c r="K1371" s="17">
        <v>2.1801217979432502E-2</v>
      </c>
      <c r="L1371" s="17">
        <v>3.2035508572804003E-2</v>
      </c>
      <c r="M1371" s="17"/>
      <c r="N1371" s="17">
        <v>5.1345679098856699E-2</v>
      </c>
      <c r="O1371" s="17">
        <v>7.9307300384043003E-2</v>
      </c>
      <c r="P1371" s="17">
        <v>9.1157072036104306E-2</v>
      </c>
      <c r="Q1371" s="17">
        <v>0.106906751084168</v>
      </c>
      <c r="R1371" s="17"/>
      <c r="S1371" s="17">
        <v>5.9946110470192597E-2</v>
      </c>
      <c r="T1371" s="17">
        <v>8.562287790716E-2</v>
      </c>
      <c r="U1371" s="17">
        <v>6.6514816245360306E-2</v>
      </c>
      <c r="V1371" s="17">
        <v>4.6169240933463203E-2</v>
      </c>
      <c r="W1371" s="17">
        <v>2.36886737614764E-2</v>
      </c>
      <c r="X1371" s="17">
        <v>7.6260433231730707E-2</v>
      </c>
      <c r="Y1371" s="17">
        <v>6.0360791394688598E-2</v>
      </c>
      <c r="Z1371" s="17"/>
      <c r="AA1371" s="17">
        <v>8.4750577680106798E-2</v>
      </c>
      <c r="AB1371" s="17">
        <v>3.7366787199374703E-2</v>
      </c>
      <c r="AC1371" s="17"/>
      <c r="AD1371" s="17">
        <v>0.113553199960978</v>
      </c>
      <c r="AE1371" s="17">
        <v>9.6578440653774994E-2</v>
      </c>
      <c r="AF1371" s="17">
        <v>7.0413036703677906E-2</v>
      </c>
      <c r="AG1371" s="17"/>
      <c r="AH1371" s="17">
        <v>0.16363152686575899</v>
      </c>
      <c r="AI1371" s="17">
        <v>4.94448734312984E-2</v>
      </c>
      <c r="AJ1371" s="17"/>
      <c r="AK1371" s="17">
        <v>5.0333654881657003E-2</v>
      </c>
      <c r="AL1371" s="17">
        <v>5.5653504335642402E-2</v>
      </c>
      <c r="AM1371" s="17"/>
      <c r="AN1371" s="17">
        <v>5.3414068377271903E-2</v>
      </c>
      <c r="AO1371" s="17">
        <v>0.106906751084168</v>
      </c>
      <c r="AP1371" s="17"/>
      <c r="AQ1371" s="17">
        <v>8.3507870989754804E-2</v>
      </c>
      <c r="AR1371" s="17">
        <v>4.5743734876441997E-2</v>
      </c>
      <c r="AS1371" s="17"/>
      <c r="AT1371" s="17">
        <v>3.2207484387722002E-2</v>
      </c>
      <c r="AU1371" s="17">
        <v>4.7840303599602098E-2</v>
      </c>
      <c r="AV1371" s="17">
        <v>8.3412491636693495E-2</v>
      </c>
      <c r="AW1371" s="17">
        <v>0.27428867542494001</v>
      </c>
      <c r="AX1371" s="17"/>
      <c r="AY1371" s="17">
        <v>7.1553248215419904E-2</v>
      </c>
      <c r="AZ1371" s="17">
        <v>5.13639761721136E-2</v>
      </c>
      <c r="BA1371" s="17"/>
      <c r="BB1371" s="17">
        <v>7.8229141803861202E-2</v>
      </c>
      <c r="BC1371" s="17">
        <v>4.8134540849697899E-2</v>
      </c>
      <c r="BD1371" s="17"/>
      <c r="BE1371" s="17">
        <v>5.22468906195864E-2</v>
      </c>
      <c r="BF1371" s="17">
        <v>5.3616008691529701E-2</v>
      </c>
      <c r="BG1371" s="17"/>
      <c r="BH1371" s="17">
        <v>3.4475458045383003E-2</v>
      </c>
      <c r="BI1371" s="17">
        <v>5.4995937447791E-2</v>
      </c>
      <c r="BJ1371" s="17"/>
      <c r="BK1371" s="17">
        <v>9.4611046282615699E-2</v>
      </c>
      <c r="BL1371" s="17">
        <v>5.0889490476309897E-2</v>
      </c>
      <c r="BM1371" s="17"/>
      <c r="BN1371" s="17">
        <v>0.107937892178292</v>
      </c>
      <c r="BO1371" s="17">
        <v>5.2366809512937901E-2</v>
      </c>
      <c r="BP1371" s="17"/>
      <c r="BQ1371" s="17">
        <v>0.12374348869184</v>
      </c>
      <c r="BR1371" s="17">
        <v>5.1721442016148998E-2</v>
      </c>
      <c r="BS1371" s="17"/>
      <c r="BT1371" s="17">
        <v>5.4921026897691301E-2</v>
      </c>
      <c r="BU1371" s="17">
        <v>5.34082114604447E-2</v>
      </c>
      <c r="BV1371" s="17"/>
      <c r="BW1371" s="17">
        <v>8.4568772353186994E-2</v>
      </c>
      <c r="BX1371" s="17">
        <v>3.7574875236800601E-2</v>
      </c>
      <c r="BY1371" s="17"/>
      <c r="BZ1371" s="17">
        <v>8.4568772353186994E-2</v>
      </c>
      <c r="CA1371" s="17">
        <v>3.7574875236800601E-2</v>
      </c>
    </row>
    <row r="1372" spans="2:79" x14ac:dyDescent="0.25">
      <c r="B1372" t="s">
        <v>626</v>
      </c>
      <c r="C1372" s="17">
        <v>9.76553843936563E-2</v>
      </c>
      <c r="D1372" s="17">
        <v>0.147671169778994</v>
      </c>
      <c r="E1372" s="17">
        <v>0.104010491552033</v>
      </c>
      <c r="F1372" s="17">
        <v>7.8652581055048298E-2</v>
      </c>
      <c r="G1372" s="17">
        <v>7.0343707367947095E-2</v>
      </c>
      <c r="H1372" s="17">
        <v>7.2894132403878695E-2</v>
      </c>
      <c r="I1372" s="17">
        <v>0.11556835410779601</v>
      </c>
      <c r="J1372" s="17">
        <v>6.4871289925011094E-2</v>
      </c>
      <c r="K1372" s="17">
        <v>8.9748888626921E-2</v>
      </c>
      <c r="L1372" s="17">
        <v>0.14910797539137099</v>
      </c>
      <c r="M1372" s="17"/>
      <c r="N1372" s="17">
        <v>0.101483997468056</v>
      </c>
      <c r="O1372" s="17">
        <v>4.8929575281660399E-2</v>
      </c>
      <c r="P1372" s="17">
        <v>4.3616995856583303E-2</v>
      </c>
      <c r="Q1372" s="17">
        <v>4.3951671723916202E-2</v>
      </c>
      <c r="R1372" s="17"/>
      <c r="S1372" s="17">
        <v>0.111432448316825</v>
      </c>
      <c r="T1372" s="17">
        <v>6.6782371258450296E-2</v>
      </c>
      <c r="U1372" s="17">
        <v>7.8319884525552094E-2</v>
      </c>
      <c r="V1372" s="17">
        <v>0.107814062415543</v>
      </c>
      <c r="W1372" s="17">
        <v>9.6346215486837097E-2</v>
      </c>
      <c r="X1372" s="17">
        <v>7.2059274455113398E-2</v>
      </c>
      <c r="Y1372" s="17">
        <v>0.102244592221475</v>
      </c>
      <c r="Z1372" s="17"/>
      <c r="AA1372" s="17">
        <v>0.11008714187167901</v>
      </c>
      <c r="AB1372" s="17">
        <v>9.1225716635102705E-2</v>
      </c>
      <c r="AC1372" s="17"/>
      <c r="AD1372" s="17">
        <v>0.11510354152494599</v>
      </c>
      <c r="AE1372" s="17">
        <v>0.112478551575841</v>
      </c>
      <c r="AF1372" s="17">
        <v>0.11024897174109601</v>
      </c>
      <c r="AG1372" s="17"/>
      <c r="AH1372" s="17">
        <v>0.12205751163362299</v>
      </c>
      <c r="AI1372" s="17">
        <v>9.67524130350286E-2</v>
      </c>
      <c r="AJ1372" s="17"/>
      <c r="AK1372" s="17">
        <v>0.104890454649764</v>
      </c>
      <c r="AL1372" s="17">
        <v>9.2808817625409296E-2</v>
      </c>
      <c r="AM1372" s="17"/>
      <c r="AN1372" s="17">
        <v>9.7761379262776296E-2</v>
      </c>
      <c r="AO1372" s="17">
        <v>4.3951671723916202E-2</v>
      </c>
      <c r="AP1372" s="17"/>
      <c r="AQ1372" s="17">
        <v>0.157376003408561</v>
      </c>
      <c r="AR1372" s="17">
        <v>8.2170418516204394E-2</v>
      </c>
      <c r="AS1372" s="17"/>
      <c r="AT1372" s="17">
        <v>7.8744298022068698E-2</v>
      </c>
      <c r="AU1372" s="17">
        <v>0.110298484622486</v>
      </c>
      <c r="AV1372" s="17">
        <v>0.10519265246966</v>
      </c>
      <c r="AW1372" s="17">
        <v>0.11475949609267901</v>
      </c>
      <c r="AX1372" s="17"/>
      <c r="AY1372" s="17">
        <v>9.9745679022759506E-2</v>
      </c>
      <c r="AZ1372" s="17">
        <v>9.7405545229042004E-2</v>
      </c>
      <c r="BA1372" s="17"/>
      <c r="BB1372" s="17">
        <v>9.0195798810462205E-2</v>
      </c>
      <c r="BC1372" s="17">
        <v>9.9282532083964203E-2</v>
      </c>
      <c r="BD1372" s="17"/>
      <c r="BE1372" s="17">
        <v>6.2621929478897997E-2</v>
      </c>
      <c r="BF1372" s="17">
        <v>0.100313969902169</v>
      </c>
      <c r="BG1372" s="17"/>
      <c r="BH1372" s="17">
        <v>0.132366065115604</v>
      </c>
      <c r="BI1372" s="17">
        <v>9.4964230951988401E-2</v>
      </c>
      <c r="BJ1372" s="17"/>
      <c r="BK1372" s="17">
        <v>0.110251670936169</v>
      </c>
      <c r="BL1372" s="17">
        <v>9.6849195873023194E-2</v>
      </c>
      <c r="BM1372" s="17"/>
      <c r="BN1372" s="17">
        <v>8.2142011198986703E-2</v>
      </c>
      <c r="BO1372" s="17">
        <v>9.7983970868768103E-2</v>
      </c>
      <c r="BP1372" s="17"/>
      <c r="BQ1372" s="17">
        <v>0.101259691412384</v>
      </c>
      <c r="BR1372" s="17">
        <v>9.7563100734155403E-2</v>
      </c>
      <c r="BS1372" s="17"/>
      <c r="BT1372" s="17">
        <v>0.179700958712149</v>
      </c>
      <c r="BU1372" s="17">
        <v>9.1144407220557305E-2</v>
      </c>
      <c r="BV1372" s="17"/>
      <c r="BW1372" s="17">
        <v>0.11041688301064</v>
      </c>
      <c r="BX1372" s="17">
        <v>9.1102054516497499E-2</v>
      </c>
      <c r="BY1372" s="17"/>
      <c r="BZ1372" s="17">
        <v>0.11041688301064</v>
      </c>
      <c r="CA1372" s="17">
        <v>9.1102054516497499E-2</v>
      </c>
    </row>
    <row r="1373" spans="2:79" x14ac:dyDescent="0.25">
      <c r="B1373" t="s">
        <v>75</v>
      </c>
      <c r="C1373" s="17">
        <v>0.14259688726939601</v>
      </c>
      <c r="D1373" s="17">
        <v>0.143916908781685</v>
      </c>
      <c r="E1373" s="17">
        <v>9.6119635789526606E-2</v>
      </c>
      <c r="F1373" s="17">
        <v>0.23146491369998601</v>
      </c>
      <c r="G1373" s="17">
        <v>8.2351014862649993E-2</v>
      </c>
      <c r="H1373" s="17">
        <v>0.25722733507241102</v>
      </c>
      <c r="I1373" s="17">
        <v>7.5622732801639794E-2</v>
      </c>
      <c r="J1373" s="17">
        <v>7.9879161275729194E-2</v>
      </c>
      <c r="K1373" s="17">
        <v>0.134861822020796</v>
      </c>
      <c r="L1373" s="17">
        <v>0.15546168162986199</v>
      </c>
      <c r="M1373" s="17"/>
      <c r="N1373" s="17">
        <v>0.14330433250975899</v>
      </c>
      <c r="O1373" s="17">
        <v>0.13688295656014701</v>
      </c>
      <c r="P1373" s="17">
        <v>0.113159221336963</v>
      </c>
      <c r="Q1373" s="17">
        <v>0.128332826443492</v>
      </c>
      <c r="R1373" s="17"/>
      <c r="S1373" s="17">
        <v>0.137404291352554</v>
      </c>
      <c r="T1373" s="17">
        <v>0.14318714040325001</v>
      </c>
      <c r="U1373" s="17">
        <v>0.115916933640025</v>
      </c>
      <c r="V1373" s="17">
        <v>0.140054136192794</v>
      </c>
      <c r="W1373" s="17">
        <v>0.116291303264263</v>
      </c>
      <c r="X1373" s="17">
        <v>9.9449588598274297E-2</v>
      </c>
      <c r="Y1373" s="17">
        <v>0.11516342370818899</v>
      </c>
      <c r="Z1373" s="17"/>
      <c r="AA1373" s="17">
        <v>0.114273351681329</v>
      </c>
      <c r="AB1373" s="17">
        <v>0.15724573510131201</v>
      </c>
      <c r="AC1373" s="17"/>
      <c r="AD1373" s="17">
        <v>6.4660566715545806E-2</v>
      </c>
      <c r="AE1373" s="17">
        <v>0.111364022201142</v>
      </c>
      <c r="AF1373" s="17">
        <v>0.12925470424319499</v>
      </c>
      <c r="AG1373" s="17"/>
      <c r="AH1373" s="17">
        <v>4.7125044756969402E-2</v>
      </c>
      <c r="AI1373" s="17">
        <v>0.14612970793279001</v>
      </c>
      <c r="AJ1373" s="17"/>
      <c r="AK1373" s="17">
        <v>0.17691310909639599</v>
      </c>
      <c r="AL1373" s="17">
        <v>0.11960943111054</v>
      </c>
      <c r="AM1373" s="17"/>
      <c r="AN1373" s="17">
        <v>0.14262504020678499</v>
      </c>
      <c r="AO1373" s="17">
        <v>0.128332826443492</v>
      </c>
      <c r="AP1373" s="17"/>
      <c r="AQ1373" s="17">
        <v>0.150890201583185</v>
      </c>
      <c r="AR1373" s="17">
        <v>0.14044651288818</v>
      </c>
      <c r="AS1373" s="17"/>
      <c r="AT1373" s="17">
        <v>0.152732993938449</v>
      </c>
      <c r="AU1373" s="17">
        <v>0.14718404886245301</v>
      </c>
      <c r="AV1373" s="17">
        <v>0.120034779982815</v>
      </c>
      <c r="AW1373" s="17">
        <v>8.3501023944521996E-2</v>
      </c>
      <c r="AX1373" s="17"/>
      <c r="AY1373" s="17">
        <v>8.1765022008903093E-2</v>
      </c>
      <c r="AZ1373" s="17">
        <v>0.149867719900837</v>
      </c>
      <c r="BA1373" s="17"/>
      <c r="BB1373" s="17">
        <v>0.13926576458426099</v>
      </c>
      <c r="BC1373" s="17">
        <v>0.14332481025608801</v>
      </c>
      <c r="BD1373" s="17"/>
      <c r="BE1373" s="17">
        <v>0.14343380308151299</v>
      </c>
      <c r="BF1373" s="17">
        <v>0.14253337619818299</v>
      </c>
      <c r="BG1373" s="17"/>
      <c r="BH1373" s="17">
        <v>0.16940854887916701</v>
      </c>
      <c r="BI1373" s="17">
        <v>0.14051815259991601</v>
      </c>
      <c r="BJ1373" s="17"/>
      <c r="BK1373" s="17">
        <v>0.10799003428317</v>
      </c>
      <c r="BL1373" s="17">
        <v>0.14481179779231601</v>
      </c>
      <c r="BM1373" s="17"/>
      <c r="BN1373" s="17">
        <v>0.104382352130908</v>
      </c>
      <c r="BO1373" s="17">
        <v>0.14340630371555699</v>
      </c>
      <c r="BP1373" s="17"/>
      <c r="BQ1373" s="17">
        <v>0.116967887743298</v>
      </c>
      <c r="BR1373" s="17">
        <v>0.14325308493882999</v>
      </c>
      <c r="BS1373" s="17"/>
      <c r="BT1373" s="17">
        <v>0.16176395586829601</v>
      </c>
      <c r="BU1373" s="17">
        <v>0.14107582599144999</v>
      </c>
      <c r="BV1373" s="17"/>
      <c r="BW1373" s="17">
        <v>0.114357886419993</v>
      </c>
      <c r="BX1373" s="17">
        <v>0.15709827880041999</v>
      </c>
      <c r="BY1373" s="17"/>
      <c r="BZ1373" s="17">
        <v>0.114357886419993</v>
      </c>
      <c r="CA1373" s="17">
        <v>0.15709827880041999</v>
      </c>
    </row>
    <row r="1374" spans="2:79" x14ac:dyDescent="0.25">
      <c r="C1374" s="17"/>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c r="AD1374" s="17"/>
      <c r="AE1374" s="17"/>
      <c r="AF1374" s="17"/>
      <c r="AG1374" s="17"/>
      <c r="AH1374" s="17"/>
      <c r="AI1374" s="17"/>
      <c r="AJ1374" s="17"/>
      <c r="AK1374" s="17"/>
      <c r="AL1374" s="17"/>
      <c r="AM1374" s="17"/>
      <c r="AN1374" s="17"/>
      <c r="AO1374" s="17"/>
      <c r="AP1374" s="17"/>
      <c r="AQ1374" s="17"/>
      <c r="AR1374" s="17"/>
      <c r="AS1374" s="17"/>
      <c r="AT1374" s="17"/>
      <c r="AU1374" s="17"/>
      <c r="AV1374" s="17"/>
      <c r="AW1374" s="17"/>
      <c r="AX1374" s="17"/>
      <c r="AY1374" s="17"/>
      <c r="AZ1374" s="17"/>
      <c r="BA1374" s="17"/>
      <c r="BB1374" s="17"/>
      <c r="BC1374" s="17"/>
      <c r="BD1374" s="17"/>
      <c r="BE1374" s="17"/>
      <c r="BF1374" s="17"/>
      <c r="BG1374" s="17"/>
      <c r="BH1374" s="17"/>
      <c r="BI1374" s="17"/>
      <c r="BJ1374" s="17"/>
      <c r="BK1374" s="17"/>
      <c r="BL1374" s="17"/>
      <c r="BM1374" s="17"/>
      <c r="BN1374" s="17"/>
      <c r="BO1374" s="17"/>
      <c r="BP1374" s="17"/>
      <c r="BQ1374" s="17"/>
      <c r="BR1374" s="17"/>
      <c r="BS1374" s="17"/>
      <c r="BT1374" s="17"/>
      <c r="BU1374" s="17"/>
      <c r="BV1374" s="17"/>
      <c r="BW1374" s="17"/>
      <c r="BX1374" s="17"/>
      <c r="BY1374" s="17"/>
      <c r="BZ1374" s="17"/>
      <c r="CA1374" s="17"/>
    </row>
    <row r="1375" spans="2:79" x14ac:dyDescent="0.25">
      <c r="B1375" s="6" t="s">
        <v>633</v>
      </c>
      <c r="C1375" s="17"/>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c r="AD1375" s="17"/>
      <c r="AE1375" s="17"/>
      <c r="AF1375" s="17"/>
      <c r="AG1375" s="17"/>
      <c r="AH1375" s="17"/>
      <c r="AI1375" s="17"/>
      <c r="AJ1375" s="17"/>
      <c r="AK1375" s="17"/>
      <c r="AL1375" s="17"/>
      <c r="AM1375" s="17"/>
      <c r="AN1375" s="17"/>
      <c r="AO1375" s="17"/>
      <c r="AP1375" s="17"/>
      <c r="AQ1375" s="17"/>
      <c r="AR1375" s="17"/>
      <c r="AS1375" s="17"/>
      <c r="AT1375" s="17"/>
      <c r="AU1375" s="17"/>
      <c r="AV1375" s="17"/>
      <c r="AW1375" s="17"/>
      <c r="AX1375" s="17"/>
      <c r="AY1375" s="17"/>
      <c r="AZ1375" s="17"/>
      <c r="BA1375" s="17"/>
      <c r="BB1375" s="17"/>
      <c r="BC1375" s="17"/>
      <c r="BD1375" s="17"/>
      <c r="BE1375" s="17"/>
      <c r="BF1375" s="17"/>
      <c r="BG1375" s="17"/>
      <c r="BH1375" s="17"/>
      <c r="BI1375" s="17"/>
      <c r="BJ1375" s="17"/>
      <c r="BK1375" s="17"/>
      <c r="BL1375" s="17"/>
      <c r="BM1375" s="17"/>
      <c r="BN1375" s="17"/>
      <c r="BO1375" s="17"/>
      <c r="BP1375" s="17"/>
      <c r="BQ1375" s="17"/>
      <c r="BR1375" s="17"/>
      <c r="BS1375" s="17"/>
      <c r="BT1375" s="17"/>
      <c r="BU1375" s="17"/>
      <c r="BV1375" s="17"/>
      <c r="BW1375" s="17"/>
      <c r="BX1375" s="17"/>
      <c r="BY1375" s="17"/>
      <c r="BZ1375" s="17"/>
      <c r="CA1375" s="17"/>
    </row>
    <row r="1376" spans="2:79" x14ac:dyDescent="0.25">
      <c r="B1376" s="24" t="s">
        <v>77</v>
      </c>
      <c r="C1376" s="17"/>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c r="AD1376" s="17"/>
      <c r="AE1376" s="17"/>
      <c r="AF1376" s="17"/>
      <c r="AG1376" s="17"/>
      <c r="AH1376" s="17"/>
      <c r="AI1376" s="17"/>
      <c r="AJ1376" s="17"/>
      <c r="AK1376" s="17"/>
      <c r="AL1376" s="17"/>
      <c r="AM1376" s="17"/>
      <c r="AN1376" s="17"/>
      <c r="AO1376" s="17"/>
      <c r="AP1376" s="17"/>
      <c r="AQ1376" s="17"/>
      <c r="AR1376" s="17"/>
      <c r="AS1376" s="17"/>
      <c r="AT1376" s="17"/>
      <c r="AU1376" s="17"/>
      <c r="AV1376" s="17"/>
      <c r="AW1376" s="17"/>
      <c r="AX1376" s="17"/>
      <c r="AY1376" s="17"/>
      <c r="AZ1376" s="17"/>
      <c r="BA1376" s="17"/>
      <c r="BB1376" s="17"/>
      <c r="BC1376" s="17"/>
      <c r="BD1376" s="17"/>
      <c r="BE1376" s="17"/>
      <c r="BF1376" s="17"/>
      <c r="BG1376" s="17"/>
      <c r="BH1376" s="17"/>
      <c r="BI1376" s="17"/>
      <c r="BJ1376" s="17"/>
      <c r="BK1376" s="17"/>
      <c r="BL1376" s="17"/>
      <c r="BM1376" s="17"/>
      <c r="BN1376" s="17"/>
      <c r="BO1376" s="17"/>
      <c r="BP1376" s="17"/>
      <c r="BQ1376" s="17"/>
      <c r="BR1376" s="17"/>
      <c r="BS1376" s="17"/>
      <c r="BT1376" s="17"/>
      <c r="BU1376" s="17"/>
      <c r="BV1376" s="17"/>
      <c r="BW1376" s="17"/>
      <c r="BX1376" s="17"/>
      <c r="BY1376" s="17"/>
      <c r="BZ1376" s="17"/>
      <c r="CA1376" s="17"/>
    </row>
    <row r="1377" spans="2:79" x14ac:dyDescent="0.25">
      <c r="B1377" t="s">
        <v>628</v>
      </c>
      <c r="C1377" s="17">
        <v>1.8461632064625901E-2</v>
      </c>
      <c r="D1377" s="17">
        <v>3.14423410607974E-2</v>
      </c>
      <c r="E1377" s="17">
        <v>1.9306580249383299E-2</v>
      </c>
      <c r="F1377" s="17">
        <v>2.1508499300233599E-2</v>
      </c>
      <c r="G1377" s="17">
        <v>2.04776596372706E-2</v>
      </c>
      <c r="H1377" s="17">
        <v>1.0281914627471401E-2</v>
      </c>
      <c r="I1377" s="17">
        <v>1.01296955588924E-2</v>
      </c>
      <c r="J1377" s="17">
        <v>1.7908157305313199E-2</v>
      </c>
      <c r="K1377" s="17">
        <v>5.7600861962433698E-3</v>
      </c>
      <c r="L1377" s="17">
        <v>2.3420409677924602E-2</v>
      </c>
      <c r="M1377" s="17"/>
      <c r="N1377" s="17">
        <v>1.6404822772814E-2</v>
      </c>
      <c r="O1377" s="17">
        <v>3.5009551172677199E-2</v>
      </c>
      <c r="P1377" s="17">
        <v>8.4326676391471594E-2</v>
      </c>
      <c r="Q1377" s="17">
        <v>0.15909257435531499</v>
      </c>
      <c r="R1377" s="17"/>
      <c r="S1377" s="17">
        <v>2.85079473915959E-2</v>
      </c>
      <c r="T1377" s="17">
        <v>6.2104786610782002E-3</v>
      </c>
      <c r="U1377" s="17">
        <v>1.8027563576365001E-2</v>
      </c>
      <c r="V1377" s="17">
        <v>1.21730308951324E-2</v>
      </c>
      <c r="W1377" s="17">
        <v>2.0554800703787401E-2</v>
      </c>
      <c r="X1377" s="17">
        <v>2.4349739443784602E-2</v>
      </c>
      <c r="Y1377" s="17">
        <v>2.7159296938203702E-2</v>
      </c>
      <c r="Z1377" s="17"/>
      <c r="AA1377" s="17">
        <v>3.6671239795379999E-2</v>
      </c>
      <c r="AB1377" s="17">
        <v>9.0436774488514594E-3</v>
      </c>
      <c r="AC1377" s="17"/>
      <c r="AD1377" s="17">
        <v>3.8140878840667899E-2</v>
      </c>
      <c r="AE1377" s="17">
        <v>4.9483866713415203E-2</v>
      </c>
      <c r="AF1377" s="17">
        <v>3.4192835682498403E-2</v>
      </c>
      <c r="AG1377" s="17"/>
      <c r="AH1377" s="17">
        <v>8.6199287378271497E-2</v>
      </c>
      <c r="AI1377" s="17">
        <v>1.59550816296034E-2</v>
      </c>
      <c r="AJ1377" s="17"/>
      <c r="AK1377" s="17">
        <v>2.3396763567585101E-2</v>
      </c>
      <c r="AL1377" s="17">
        <v>1.51557285291381E-2</v>
      </c>
      <c r="AM1377" s="17"/>
      <c r="AN1377" s="17">
        <v>1.8184069162895E-2</v>
      </c>
      <c r="AO1377" s="17">
        <v>0.15909257435531499</v>
      </c>
      <c r="AP1377" s="17"/>
      <c r="AQ1377" s="17">
        <v>3.5527588021896699E-2</v>
      </c>
      <c r="AR1377" s="17">
        <v>1.40365984661215E-2</v>
      </c>
      <c r="AS1377" s="17"/>
      <c r="AT1377" s="17">
        <v>7.2897259019395104E-3</v>
      </c>
      <c r="AU1377" s="17">
        <v>2.2333617347222001E-2</v>
      </c>
      <c r="AV1377" s="17">
        <v>1.7102462528261801E-2</v>
      </c>
      <c r="AW1377" s="17">
        <v>0.15822238296062599</v>
      </c>
      <c r="AX1377" s="17"/>
      <c r="AY1377" s="17">
        <v>3.6149327590928197E-2</v>
      </c>
      <c r="AZ1377" s="17">
        <v>1.63475381887121E-2</v>
      </c>
      <c r="BA1377" s="17"/>
      <c r="BB1377" s="17">
        <v>1.0937033469965701E-2</v>
      </c>
      <c r="BC1377" s="17">
        <v>2.0101901291977101E-2</v>
      </c>
      <c r="BD1377" s="17"/>
      <c r="BE1377" s="17">
        <v>4.8757548484181998E-2</v>
      </c>
      <c r="BF1377" s="17">
        <v>1.6162564371870101E-2</v>
      </c>
      <c r="BG1377" s="17"/>
      <c r="BH1377" s="17">
        <v>2.1840791222056101E-2</v>
      </c>
      <c r="BI1377" s="17">
        <v>1.8199642509615199E-2</v>
      </c>
      <c r="BJ1377" s="17"/>
      <c r="BK1377" s="17">
        <v>2.5446257378971E-2</v>
      </c>
      <c r="BL1377" s="17">
        <v>1.80146015266699E-2</v>
      </c>
      <c r="BM1377" s="17"/>
      <c r="BN1377" s="17">
        <v>5.5721971870865201E-2</v>
      </c>
      <c r="BO1377" s="17">
        <v>1.7672426289404301E-2</v>
      </c>
      <c r="BP1377" s="17"/>
      <c r="BQ1377" s="17">
        <v>8.9488515814542202E-2</v>
      </c>
      <c r="BR1377" s="17">
        <v>1.6643079782225401E-2</v>
      </c>
      <c r="BS1377" s="17"/>
      <c r="BT1377" s="17">
        <v>2.99210720849197E-2</v>
      </c>
      <c r="BU1377" s="17">
        <v>1.7552233196882101E-2</v>
      </c>
      <c r="BV1377" s="17"/>
      <c r="BW1377" s="17">
        <v>3.5954548997683598E-2</v>
      </c>
      <c r="BX1377" s="17">
        <v>9.4786075299132695E-3</v>
      </c>
      <c r="BY1377" s="17"/>
      <c r="BZ1377" s="17">
        <v>3.5954548997683598E-2</v>
      </c>
      <c r="CA1377" s="17">
        <v>9.4786075299132695E-3</v>
      </c>
    </row>
    <row r="1378" spans="2:79" x14ac:dyDescent="0.25">
      <c r="B1378" t="s">
        <v>629</v>
      </c>
      <c r="C1378" s="17">
        <v>6.3477833205392603E-2</v>
      </c>
      <c r="D1378" s="17">
        <v>5.3327576495995302E-2</v>
      </c>
      <c r="E1378" s="17">
        <v>6.3614194899363097E-2</v>
      </c>
      <c r="F1378" s="17">
        <v>0.13012298906803499</v>
      </c>
      <c r="G1378" s="17">
        <v>5.9106558918907703E-2</v>
      </c>
      <c r="H1378" s="17">
        <v>4.4612621220211202E-2</v>
      </c>
      <c r="I1378" s="17">
        <v>4.9104919546309703E-2</v>
      </c>
      <c r="J1378" s="17">
        <v>3.54486058773699E-2</v>
      </c>
      <c r="K1378" s="17">
        <v>7.6328377859081101E-2</v>
      </c>
      <c r="L1378" s="17">
        <v>3.3947032513443401E-2</v>
      </c>
      <c r="M1378" s="17"/>
      <c r="N1378" s="17">
        <v>5.6405886465784497E-2</v>
      </c>
      <c r="O1378" s="17">
        <v>0.13337323361820799</v>
      </c>
      <c r="P1378" s="17">
        <v>0.26442509492328597</v>
      </c>
      <c r="Q1378" s="17">
        <v>0.27679892459392003</v>
      </c>
      <c r="R1378" s="17"/>
      <c r="S1378" s="17">
        <v>5.9773930998593697E-2</v>
      </c>
      <c r="T1378" s="17">
        <v>7.2809471589537697E-2</v>
      </c>
      <c r="U1378" s="17">
        <v>8.01676105692367E-2</v>
      </c>
      <c r="V1378" s="17">
        <v>5.98545665868822E-2</v>
      </c>
      <c r="W1378" s="17">
        <v>6.0813684657162297E-2</v>
      </c>
      <c r="X1378" s="17">
        <v>0.100441614080913</v>
      </c>
      <c r="Y1378" s="17">
        <v>7.4442780894767094E-2</v>
      </c>
      <c r="Z1378" s="17"/>
      <c r="AA1378" s="17">
        <v>0.130640559217816</v>
      </c>
      <c r="AB1378" s="17">
        <v>2.8741472334289999E-2</v>
      </c>
      <c r="AC1378" s="17"/>
      <c r="AD1378" s="17">
        <v>0.174828265899765</v>
      </c>
      <c r="AE1378" s="17">
        <v>0.199118184765503</v>
      </c>
      <c r="AF1378" s="17">
        <v>9.9040126116739402E-2</v>
      </c>
      <c r="AG1378" s="17"/>
      <c r="AH1378" s="17">
        <v>0.26432329404541499</v>
      </c>
      <c r="AI1378" s="17">
        <v>5.6045788578075198E-2</v>
      </c>
      <c r="AJ1378" s="17"/>
      <c r="AK1378" s="17">
        <v>6.5409189127901501E-2</v>
      </c>
      <c r="AL1378" s="17">
        <v>6.2184073075864398E-2</v>
      </c>
      <c r="AM1378" s="17"/>
      <c r="AN1378" s="17">
        <v>6.3056801957491193E-2</v>
      </c>
      <c r="AO1378" s="17">
        <v>0.27679892459392003</v>
      </c>
      <c r="AP1378" s="17"/>
      <c r="AQ1378" s="17">
        <v>0.105929579975412</v>
      </c>
      <c r="AR1378" s="17">
        <v>5.2470515112994602E-2</v>
      </c>
      <c r="AS1378" s="17"/>
      <c r="AT1378" s="17">
        <v>2.6120359085021399E-2</v>
      </c>
      <c r="AU1378" s="17">
        <v>5.42155704881832E-2</v>
      </c>
      <c r="AV1378" s="17">
        <v>0.133918872770764</v>
      </c>
      <c r="AW1378" s="17">
        <v>0.26815839252826501</v>
      </c>
      <c r="AX1378" s="17"/>
      <c r="AY1378" s="17">
        <v>0.11603618426227801</v>
      </c>
      <c r="AZ1378" s="17">
        <v>5.7195879293857797E-2</v>
      </c>
      <c r="BA1378" s="17"/>
      <c r="BB1378" s="17">
        <v>8.3561846143357599E-2</v>
      </c>
      <c r="BC1378" s="17">
        <v>5.90880217918675E-2</v>
      </c>
      <c r="BD1378" s="17"/>
      <c r="BE1378" s="17">
        <v>9.0149493933044597E-2</v>
      </c>
      <c r="BF1378" s="17">
        <v>6.1453799581788301E-2</v>
      </c>
      <c r="BG1378" s="17"/>
      <c r="BH1378" s="17">
        <v>4.0322872763048197E-2</v>
      </c>
      <c r="BI1378" s="17">
        <v>6.5273060213046699E-2</v>
      </c>
      <c r="BJ1378" s="17"/>
      <c r="BK1378" s="17">
        <v>9.03498193896424E-2</v>
      </c>
      <c r="BL1378" s="17">
        <v>6.1757970235045298E-2</v>
      </c>
      <c r="BM1378" s="17"/>
      <c r="BN1378" s="17">
        <v>0.142752544200625</v>
      </c>
      <c r="BO1378" s="17">
        <v>6.1798727215704799E-2</v>
      </c>
      <c r="BP1378" s="17"/>
      <c r="BQ1378" s="17">
        <v>0.23389128595206801</v>
      </c>
      <c r="BR1378" s="17">
        <v>5.9114615264769001E-2</v>
      </c>
      <c r="BS1378" s="17"/>
      <c r="BT1378" s="17">
        <v>6.15972678497358E-2</v>
      </c>
      <c r="BU1378" s="17">
        <v>6.3627071213717995E-2</v>
      </c>
      <c r="BV1378" s="17"/>
      <c r="BW1378" s="17">
        <v>0.12977304653418201</v>
      </c>
      <c r="BX1378" s="17">
        <v>2.9433680926757799E-2</v>
      </c>
      <c r="BY1378" s="17"/>
      <c r="BZ1378" s="17">
        <v>0.12977304653418201</v>
      </c>
      <c r="CA1378" s="17">
        <v>2.9433680926757799E-2</v>
      </c>
    </row>
    <row r="1379" spans="2:79" x14ac:dyDescent="0.25">
      <c r="B1379" t="s">
        <v>630</v>
      </c>
      <c r="C1379" s="17">
        <v>0.105270260428829</v>
      </c>
      <c r="D1379" s="17">
        <v>0.118242623004016</v>
      </c>
      <c r="E1379" s="17">
        <v>0.134587250640364</v>
      </c>
      <c r="F1379" s="17">
        <v>9.3933022643045094E-2</v>
      </c>
      <c r="G1379" s="17">
        <v>8.4122962627526707E-2</v>
      </c>
      <c r="H1379" s="17">
        <v>9.4177902314714304E-2</v>
      </c>
      <c r="I1379" s="17">
        <v>0.131007717555751</v>
      </c>
      <c r="J1379" s="17">
        <v>9.0397749010644304E-2</v>
      </c>
      <c r="K1379" s="17">
        <v>7.3610789026138199E-2</v>
      </c>
      <c r="L1379" s="17">
        <v>7.5574301462056598E-2</v>
      </c>
      <c r="M1379" s="17"/>
      <c r="N1379" s="17">
        <v>0.102374207744773</v>
      </c>
      <c r="O1379" s="17">
        <v>0.13521052983019199</v>
      </c>
      <c r="P1379" s="17">
        <v>0.18247668882788401</v>
      </c>
      <c r="Q1379" s="17">
        <v>0.177558071814129</v>
      </c>
      <c r="R1379" s="17"/>
      <c r="S1379" s="17">
        <v>9.8620671012559294E-2</v>
      </c>
      <c r="T1379" s="17">
        <v>0.12169701825294101</v>
      </c>
      <c r="U1379" s="17">
        <v>0.16043190840236801</v>
      </c>
      <c r="V1379" s="17">
        <v>9.8190529063510001E-2</v>
      </c>
      <c r="W1379" s="17">
        <v>0.13527368114903801</v>
      </c>
      <c r="X1379" s="17">
        <v>0.133768444550142</v>
      </c>
      <c r="Y1379" s="17">
        <v>6.8332828158333705E-2</v>
      </c>
      <c r="Z1379" s="17"/>
      <c r="AA1379" s="17">
        <v>0.17167025276658701</v>
      </c>
      <c r="AB1379" s="17">
        <v>7.0928383131349998E-2</v>
      </c>
      <c r="AC1379" s="17"/>
      <c r="AD1379" s="17">
        <v>0.16097781922731499</v>
      </c>
      <c r="AE1379" s="17">
        <v>0.24400846265734699</v>
      </c>
      <c r="AF1379" s="17">
        <v>0.16192651375929901</v>
      </c>
      <c r="AG1379" s="17"/>
      <c r="AH1379" s="17">
        <v>0.20434391680091801</v>
      </c>
      <c r="AI1379" s="17">
        <v>0.101604158977149</v>
      </c>
      <c r="AJ1379" s="17"/>
      <c r="AK1379" s="17">
        <v>9.4938240369121005E-2</v>
      </c>
      <c r="AL1379" s="17">
        <v>0.112191385351972</v>
      </c>
      <c r="AM1379" s="17"/>
      <c r="AN1379" s="17">
        <v>0.10512758617548799</v>
      </c>
      <c r="AO1379" s="17">
        <v>0.177558071814129</v>
      </c>
      <c r="AP1379" s="17"/>
      <c r="AQ1379" s="17">
        <v>0.13343839490557799</v>
      </c>
      <c r="AR1379" s="17">
        <v>9.7966541740061003E-2</v>
      </c>
      <c r="AS1379" s="17"/>
      <c r="AT1379" s="17">
        <v>4.7721521070349E-2</v>
      </c>
      <c r="AU1379" s="17">
        <v>0.112568621347856</v>
      </c>
      <c r="AV1379" s="17">
        <v>0.18093414233716701</v>
      </c>
      <c r="AW1379" s="17">
        <v>0.31839371181474202</v>
      </c>
      <c r="AX1379" s="17"/>
      <c r="AY1379" s="17">
        <v>0.166687373918425</v>
      </c>
      <c r="AZ1379" s="17">
        <v>9.7929476927010595E-2</v>
      </c>
      <c r="BA1379" s="17"/>
      <c r="BB1379" s="17">
        <v>0.11686030062970799</v>
      </c>
      <c r="BC1379" s="17">
        <v>0.10274554535363201</v>
      </c>
      <c r="BD1379" s="17"/>
      <c r="BE1379" s="17">
        <v>0.10250989196162499</v>
      </c>
      <c r="BF1379" s="17">
        <v>0.105479736645859</v>
      </c>
      <c r="BG1379" s="17"/>
      <c r="BH1379" s="17">
        <v>0.128546994939637</v>
      </c>
      <c r="BI1379" s="17">
        <v>0.10346559215708399</v>
      </c>
      <c r="BJ1379" s="17"/>
      <c r="BK1379" s="17">
        <v>0.10725747964936</v>
      </c>
      <c r="BL1379" s="17">
        <v>0.105143074268196</v>
      </c>
      <c r="BM1379" s="17"/>
      <c r="BN1379" s="17">
        <v>0.13821198858516301</v>
      </c>
      <c r="BO1379" s="17">
        <v>0.10457252653155499</v>
      </c>
      <c r="BP1379" s="17"/>
      <c r="BQ1379" s="17">
        <v>8.4632248049662004E-2</v>
      </c>
      <c r="BR1379" s="17">
        <v>0.105798670272184</v>
      </c>
      <c r="BS1379" s="17"/>
      <c r="BT1379" s="17">
        <v>0.11710833624132599</v>
      </c>
      <c r="BU1379" s="17">
        <v>0.104330813761183</v>
      </c>
      <c r="BV1379" s="17"/>
      <c r="BW1379" s="17">
        <v>0.17160485624015001</v>
      </c>
      <c r="BX1379" s="17">
        <v>7.1205884318561202E-2</v>
      </c>
      <c r="BY1379" s="17"/>
      <c r="BZ1379" s="17">
        <v>0.17160485624015001</v>
      </c>
      <c r="CA1379" s="17">
        <v>7.1205884318561202E-2</v>
      </c>
    </row>
    <row r="1380" spans="2:79" x14ac:dyDescent="0.25">
      <c r="B1380" t="s">
        <v>631</v>
      </c>
      <c r="C1380" s="17">
        <v>0.16062692161521</v>
      </c>
      <c r="D1380" s="17">
        <v>0.111433599701073</v>
      </c>
      <c r="E1380" s="17">
        <v>0.203048172461673</v>
      </c>
      <c r="F1380" s="17">
        <v>0.184115384657425</v>
      </c>
      <c r="G1380" s="17">
        <v>9.2328000037802394E-2</v>
      </c>
      <c r="H1380" s="17">
        <v>0.23875269629852899</v>
      </c>
      <c r="I1380" s="17">
        <v>0.11415520321742199</v>
      </c>
      <c r="J1380" s="17">
        <v>0.11058226320319101</v>
      </c>
      <c r="K1380" s="17">
        <v>0.236466754256942</v>
      </c>
      <c r="L1380" s="17">
        <v>0.248657365645642</v>
      </c>
      <c r="M1380" s="17"/>
      <c r="N1380" s="17">
        <v>0.155993902047146</v>
      </c>
      <c r="O1380" s="17">
        <v>0.230250060903544</v>
      </c>
      <c r="P1380" s="17">
        <v>0.17606710316510599</v>
      </c>
      <c r="Q1380" s="17">
        <v>0.14706447002905401</v>
      </c>
      <c r="R1380" s="17"/>
      <c r="S1380" s="17">
        <v>0.132620947051656</v>
      </c>
      <c r="T1380" s="17">
        <v>0.28125546773878601</v>
      </c>
      <c r="U1380" s="17">
        <v>0.21563063701221</v>
      </c>
      <c r="V1380" s="17">
        <v>0.156870805385317</v>
      </c>
      <c r="W1380" s="17">
        <v>0.181769396137171</v>
      </c>
      <c r="X1380" s="17">
        <v>0.14048587011270899</v>
      </c>
      <c r="Y1380" s="17">
        <v>0.17310727196444101</v>
      </c>
      <c r="Z1380" s="17"/>
      <c r="AA1380" s="17">
        <v>0.17833301095833801</v>
      </c>
      <c r="AB1380" s="17">
        <v>0.15146938520245101</v>
      </c>
      <c r="AC1380" s="17"/>
      <c r="AD1380" s="17">
        <v>0.17641580061700499</v>
      </c>
      <c r="AE1380" s="17">
        <v>9.6014281325514594E-2</v>
      </c>
      <c r="AF1380" s="17">
        <v>0.192221702961793</v>
      </c>
      <c r="AG1380" s="17"/>
      <c r="AH1380" s="17">
        <v>0.11888067500873099</v>
      </c>
      <c r="AI1380" s="17">
        <v>0.162171691243085</v>
      </c>
      <c r="AJ1380" s="17"/>
      <c r="AK1380" s="17">
        <v>0.16249133911466301</v>
      </c>
      <c r="AL1380" s="17">
        <v>0.15937800162202001</v>
      </c>
      <c r="AM1380" s="17"/>
      <c r="AN1380" s="17">
        <v>0.16065368978838401</v>
      </c>
      <c r="AO1380" s="17">
        <v>0.14706447002905401</v>
      </c>
      <c r="AP1380" s="17"/>
      <c r="AQ1380" s="17">
        <v>0.18412516690730299</v>
      </c>
      <c r="AR1380" s="17">
        <v>0.154534059007117</v>
      </c>
      <c r="AS1380" s="17"/>
      <c r="AT1380" s="17">
        <v>9.9897287636426094E-2</v>
      </c>
      <c r="AU1380" s="17">
        <v>0.18535968176947101</v>
      </c>
      <c r="AV1380" s="17">
        <v>0.23393709935354301</v>
      </c>
      <c r="AW1380" s="17">
        <v>0.112951162927835</v>
      </c>
      <c r="AX1380" s="17"/>
      <c r="AY1380" s="17">
        <v>0.14534787929729501</v>
      </c>
      <c r="AZ1380" s="17">
        <v>0.16245312502006201</v>
      </c>
      <c r="BA1380" s="17"/>
      <c r="BB1380" s="17">
        <v>0.207362113179068</v>
      </c>
      <c r="BC1380" s="17">
        <v>0.15044287349674301</v>
      </c>
      <c r="BD1380" s="17"/>
      <c r="BE1380" s="17">
        <v>0.167191418106138</v>
      </c>
      <c r="BF1380" s="17">
        <v>0.16012876134857501</v>
      </c>
      <c r="BG1380" s="17"/>
      <c r="BH1380" s="17">
        <v>0.169744383694057</v>
      </c>
      <c r="BI1380" s="17">
        <v>0.159920035753497</v>
      </c>
      <c r="BJ1380" s="17"/>
      <c r="BK1380" s="17">
        <v>0.212362502344386</v>
      </c>
      <c r="BL1380" s="17">
        <v>0.157315736913958</v>
      </c>
      <c r="BM1380" s="17"/>
      <c r="BN1380" s="17">
        <v>0.18094404301730599</v>
      </c>
      <c r="BO1380" s="17">
        <v>0.16019658765610501</v>
      </c>
      <c r="BP1380" s="17"/>
      <c r="BQ1380" s="17">
        <v>0.206369146475607</v>
      </c>
      <c r="BR1380" s="17">
        <v>0.15945575060178299</v>
      </c>
      <c r="BS1380" s="17"/>
      <c r="BT1380" s="17">
        <v>0.16668619094943801</v>
      </c>
      <c r="BU1380" s="17">
        <v>0.16014606978805701</v>
      </c>
      <c r="BV1380" s="17"/>
      <c r="BW1380" s="17">
        <v>0.178542187505219</v>
      </c>
      <c r="BX1380" s="17">
        <v>0.15142701095126901</v>
      </c>
      <c r="BY1380" s="17"/>
      <c r="BZ1380" s="17">
        <v>0.178542187505219</v>
      </c>
      <c r="CA1380" s="17">
        <v>0.15142701095126901</v>
      </c>
    </row>
    <row r="1381" spans="2:79" x14ac:dyDescent="0.25">
      <c r="B1381" t="s">
        <v>632</v>
      </c>
      <c r="C1381" s="17">
        <v>0.65216335268594305</v>
      </c>
      <c r="D1381" s="17">
        <v>0.685553859738118</v>
      </c>
      <c r="E1381" s="17">
        <v>0.57944380174921695</v>
      </c>
      <c r="F1381" s="17">
        <v>0.57032010433126101</v>
      </c>
      <c r="G1381" s="17">
        <v>0.74396481877849296</v>
      </c>
      <c r="H1381" s="17">
        <v>0.61217486553907396</v>
      </c>
      <c r="I1381" s="17">
        <v>0.69560246412162496</v>
      </c>
      <c r="J1381" s="17">
        <v>0.745663224603482</v>
      </c>
      <c r="K1381" s="17">
        <v>0.60783399266159599</v>
      </c>
      <c r="L1381" s="17">
        <v>0.61840089070093296</v>
      </c>
      <c r="M1381" s="17"/>
      <c r="N1381" s="17">
        <v>0.66882118096948195</v>
      </c>
      <c r="O1381" s="17">
        <v>0.46615662447537798</v>
      </c>
      <c r="P1381" s="17">
        <v>0.29270443669225199</v>
      </c>
      <c r="Q1381" s="17">
        <v>0.23948595920758201</v>
      </c>
      <c r="R1381" s="17"/>
      <c r="S1381" s="17">
        <v>0.68047650354559597</v>
      </c>
      <c r="T1381" s="17">
        <v>0.51802756375765802</v>
      </c>
      <c r="U1381" s="17">
        <v>0.52574228043981996</v>
      </c>
      <c r="V1381" s="17">
        <v>0.67291106806915801</v>
      </c>
      <c r="W1381" s="17">
        <v>0.60158843735284095</v>
      </c>
      <c r="X1381" s="17">
        <v>0.60095433181245295</v>
      </c>
      <c r="Y1381" s="17">
        <v>0.65695782204425501</v>
      </c>
      <c r="Z1381" s="17"/>
      <c r="AA1381" s="17">
        <v>0.48268493726188</v>
      </c>
      <c r="AB1381" s="17">
        <v>0.73981708188305695</v>
      </c>
      <c r="AC1381" s="17"/>
      <c r="AD1381" s="17">
        <v>0.44963723541524703</v>
      </c>
      <c r="AE1381" s="17">
        <v>0.41137520453822002</v>
      </c>
      <c r="AF1381" s="17">
        <v>0.51261882147966997</v>
      </c>
      <c r="AG1381" s="17"/>
      <c r="AH1381" s="17">
        <v>0.32625282676666401</v>
      </c>
      <c r="AI1381" s="17">
        <v>0.66422327957208704</v>
      </c>
      <c r="AJ1381" s="17"/>
      <c r="AK1381" s="17">
        <v>0.65376446782073006</v>
      </c>
      <c r="AL1381" s="17">
        <v>0.651090811421006</v>
      </c>
      <c r="AM1381" s="17"/>
      <c r="AN1381" s="17">
        <v>0.65297785291574195</v>
      </c>
      <c r="AO1381" s="17">
        <v>0.23948595920758201</v>
      </c>
      <c r="AP1381" s="17"/>
      <c r="AQ1381" s="17">
        <v>0.54097927018981096</v>
      </c>
      <c r="AR1381" s="17">
        <v>0.68099228567370595</v>
      </c>
      <c r="AS1381" s="17"/>
      <c r="AT1381" s="17">
        <v>0.81897110630626402</v>
      </c>
      <c r="AU1381" s="17">
        <v>0.62552250904726803</v>
      </c>
      <c r="AV1381" s="17">
        <v>0.434107423010265</v>
      </c>
      <c r="AW1381" s="17">
        <v>0.14227434976853101</v>
      </c>
      <c r="AX1381" s="17"/>
      <c r="AY1381" s="17">
        <v>0.53577923493107504</v>
      </c>
      <c r="AZ1381" s="17">
        <v>0.66607398057035705</v>
      </c>
      <c r="BA1381" s="17"/>
      <c r="BB1381" s="17">
        <v>0.58127870657790004</v>
      </c>
      <c r="BC1381" s="17">
        <v>0.667621658065781</v>
      </c>
      <c r="BD1381" s="17"/>
      <c r="BE1381" s="17">
        <v>0.59139164751501105</v>
      </c>
      <c r="BF1381" s="17">
        <v>0.65677513805190701</v>
      </c>
      <c r="BG1381" s="17"/>
      <c r="BH1381" s="17">
        <v>0.63954495738120198</v>
      </c>
      <c r="BI1381" s="17">
        <v>0.65314166936675699</v>
      </c>
      <c r="BJ1381" s="17"/>
      <c r="BK1381" s="17">
        <v>0.56458394123764</v>
      </c>
      <c r="BL1381" s="17">
        <v>0.65776861705613099</v>
      </c>
      <c r="BM1381" s="17"/>
      <c r="BN1381" s="17">
        <v>0.482369452326041</v>
      </c>
      <c r="BO1381" s="17">
        <v>0.65575973230723095</v>
      </c>
      <c r="BP1381" s="17"/>
      <c r="BQ1381" s="17">
        <v>0.38561880370812102</v>
      </c>
      <c r="BR1381" s="17">
        <v>0.65898788407903797</v>
      </c>
      <c r="BS1381" s="17"/>
      <c r="BT1381" s="17">
        <v>0.62468713287458</v>
      </c>
      <c r="BU1381" s="17">
        <v>0.65434381204016001</v>
      </c>
      <c r="BV1381" s="17"/>
      <c r="BW1381" s="17">
        <v>0.48412536072276502</v>
      </c>
      <c r="BX1381" s="17">
        <v>0.73845481627349896</v>
      </c>
      <c r="BY1381" s="17"/>
      <c r="BZ1381" s="17">
        <v>0.48412536072276502</v>
      </c>
      <c r="CA1381" s="17">
        <v>0.73845481627349896</v>
      </c>
    </row>
    <row r="1382" spans="2:79" x14ac:dyDescent="0.25">
      <c r="C1382" s="17"/>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c r="AD1382" s="17"/>
      <c r="AE1382" s="17"/>
      <c r="AF1382" s="17"/>
      <c r="AG1382" s="17"/>
      <c r="AH1382" s="17"/>
      <c r="AI1382" s="17"/>
      <c r="AJ1382" s="17"/>
      <c r="AK1382" s="17"/>
      <c r="AL1382" s="17"/>
      <c r="AM1382" s="17"/>
      <c r="AN1382" s="17"/>
      <c r="AO1382" s="17"/>
      <c r="AP1382" s="17"/>
      <c r="AQ1382" s="17"/>
      <c r="AR1382" s="17"/>
      <c r="AS1382" s="17"/>
      <c r="AT1382" s="17"/>
      <c r="AU1382" s="17"/>
      <c r="AV1382" s="17"/>
      <c r="AW1382" s="17"/>
      <c r="AX1382" s="17"/>
      <c r="AY1382" s="17"/>
      <c r="AZ1382" s="17"/>
      <c r="BA1382" s="17"/>
      <c r="BB1382" s="17"/>
      <c r="BC1382" s="17"/>
      <c r="BD1382" s="17"/>
      <c r="BE1382" s="17"/>
      <c r="BF1382" s="17"/>
      <c r="BG1382" s="17"/>
      <c r="BH1382" s="17"/>
      <c r="BI1382" s="17"/>
      <c r="BJ1382" s="17"/>
      <c r="BK1382" s="17"/>
      <c r="BL1382" s="17"/>
      <c r="BM1382" s="17"/>
      <c r="BN1382" s="17"/>
      <c r="BO1382" s="17"/>
      <c r="BP1382" s="17"/>
      <c r="BQ1382" s="17"/>
      <c r="BR1382" s="17"/>
      <c r="BS1382" s="17"/>
      <c r="BT1382" s="17"/>
      <c r="BU1382" s="17"/>
      <c r="BV1382" s="17"/>
      <c r="BW1382" s="17"/>
      <c r="BX1382" s="17"/>
      <c r="BY1382" s="17"/>
      <c r="BZ1382" s="17"/>
      <c r="CA1382" s="17"/>
    </row>
    <row r="1383" spans="2:79" x14ac:dyDescent="0.25">
      <c r="B1383" s="6" t="s">
        <v>634</v>
      </c>
      <c r="C1383" s="17"/>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c r="AD1383" s="17"/>
      <c r="AE1383" s="17"/>
      <c r="AF1383" s="17"/>
      <c r="AG1383" s="17"/>
      <c r="AH1383" s="17"/>
      <c r="AI1383" s="17"/>
      <c r="AJ1383" s="17"/>
      <c r="AK1383" s="17"/>
      <c r="AL1383" s="17"/>
      <c r="AM1383" s="17"/>
      <c r="AN1383" s="17"/>
      <c r="AO1383" s="17"/>
      <c r="AP1383" s="17"/>
      <c r="AQ1383" s="17"/>
      <c r="AR1383" s="17"/>
      <c r="AS1383" s="17"/>
      <c r="AT1383" s="17"/>
      <c r="AU1383" s="17"/>
      <c r="AV1383" s="17"/>
      <c r="AW1383" s="17"/>
      <c r="AX1383" s="17"/>
      <c r="AY1383" s="17"/>
      <c r="AZ1383" s="17"/>
      <c r="BA1383" s="17"/>
      <c r="BB1383" s="17"/>
      <c r="BC1383" s="17"/>
      <c r="BD1383" s="17"/>
      <c r="BE1383" s="17"/>
      <c r="BF1383" s="17"/>
      <c r="BG1383" s="17"/>
      <c r="BH1383" s="17"/>
      <c r="BI1383" s="17"/>
      <c r="BJ1383" s="17"/>
      <c r="BK1383" s="17"/>
      <c r="BL1383" s="17"/>
      <c r="BM1383" s="17"/>
      <c r="BN1383" s="17"/>
      <c r="BO1383" s="17"/>
      <c r="BP1383" s="17"/>
      <c r="BQ1383" s="17"/>
      <c r="BR1383" s="17"/>
      <c r="BS1383" s="17"/>
      <c r="BT1383" s="17"/>
      <c r="BU1383" s="17"/>
      <c r="BV1383" s="17"/>
      <c r="BW1383" s="17"/>
      <c r="BX1383" s="17"/>
      <c r="BY1383" s="17"/>
      <c r="BZ1383" s="17"/>
      <c r="CA1383" s="17"/>
    </row>
    <row r="1384" spans="2:79" x14ac:dyDescent="0.25">
      <c r="B1384" s="24" t="s">
        <v>77</v>
      </c>
      <c r="C1384" s="17"/>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c r="AD1384" s="17"/>
      <c r="AE1384" s="17"/>
      <c r="AF1384" s="17"/>
      <c r="AG1384" s="17"/>
      <c r="AH1384" s="17"/>
      <c r="AI1384" s="17"/>
      <c r="AJ1384" s="17"/>
      <c r="AK1384" s="17"/>
      <c r="AL1384" s="17"/>
      <c r="AM1384" s="17"/>
      <c r="AN1384" s="17"/>
      <c r="AO1384" s="17"/>
      <c r="AP1384" s="17"/>
      <c r="AQ1384" s="17"/>
      <c r="AR1384" s="17"/>
      <c r="AS1384" s="17"/>
      <c r="AT1384" s="17"/>
      <c r="AU1384" s="17"/>
      <c r="AV1384" s="17"/>
      <c r="AW1384" s="17"/>
      <c r="AX1384" s="17"/>
      <c r="AY1384" s="17"/>
      <c r="AZ1384" s="17"/>
      <c r="BA1384" s="17"/>
      <c r="BB1384" s="17"/>
      <c r="BC1384" s="17"/>
      <c r="BD1384" s="17"/>
      <c r="BE1384" s="17"/>
      <c r="BF1384" s="17"/>
      <c r="BG1384" s="17"/>
      <c r="BH1384" s="17"/>
      <c r="BI1384" s="17"/>
      <c r="BJ1384" s="17"/>
      <c r="BK1384" s="17"/>
      <c r="BL1384" s="17"/>
      <c r="BM1384" s="17"/>
      <c r="BN1384" s="17"/>
      <c r="BO1384" s="17"/>
      <c r="BP1384" s="17"/>
      <c r="BQ1384" s="17"/>
      <c r="BR1384" s="17"/>
      <c r="BS1384" s="17"/>
      <c r="BT1384" s="17"/>
      <c r="BU1384" s="17"/>
      <c r="BV1384" s="17"/>
      <c r="BW1384" s="17"/>
      <c r="BX1384" s="17"/>
      <c r="BY1384" s="17"/>
      <c r="BZ1384" s="17"/>
      <c r="CA1384" s="17"/>
    </row>
    <row r="1385" spans="2:79" x14ac:dyDescent="0.25">
      <c r="B1385" t="s">
        <v>39</v>
      </c>
      <c r="C1385" s="17">
        <v>2.8701774179411398E-2</v>
      </c>
      <c r="D1385" s="17">
        <v>3.04440235214949E-2</v>
      </c>
      <c r="E1385" s="17">
        <v>2.4424060393866701E-2</v>
      </c>
      <c r="F1385" s="17">
        <v>3.3158089377289701E-2</v>
      </c>
      <c r="G1385" s="17">
        <v>1.7225001307628801E-2</v>
      </c>
      <c r="H1385" s="17">
        <v>1.56334799714433E-2</v>
      </c>
      <c r="I1385" s="17">
        <v>5.7910106763140803E-2</v>
      </c>
      <c r="J1385" s="17">
        <v>2.0239722665093201E-2</v>
      </c>
      <c r="K1385" s="17">
        <v>1.5731672165827399E-2</v>
      </c>
      <c r="L1385" s="17">
        <v>3.0960323179047199E-2</v>
      </c>
      <c r="M1385" s="17"/>
      <c r="N1385" s="17">
        <v>2.5121135945541301E-2</v>
      </c>
      <c r="O1385" s="17">
        <v>5.78275594730032E-2</v>
      </c>
      <c r="P1385" s="17">
        <v>0.14614916340623399</v>
      </c>
      <c r="Q1385" s="17">
        <v>0.25011025861730701</v>
      </c>
      <c r="R1385" s="17"/>
      <c r="S1385" s="17">
        <v>3.3213352830460001E-2</v>
      </c>
      <c r="T1385" s="17">
        <v>2.7592498417148101E-2</v>
      </c>
      <c r="U1385" s="17">
        <v>4.9740313618358699E-2</v>
      </c>
      <c r="V1385" s="17">
        <v>1.2634640101134E-2</v>
      </c>
      <c r="W1385" s="17">
        <v>4.1369709277807101E-2</v>
      </c>
      <c r="X1385" s="17">
        <v>5.9263775409597597E-2</v>
      </c>
      <c r="Y1385" s="17">
        <v>3.85168508279531E-2</v>
      </c>
      <c r="Z1385" s="17"/>
      <c r="AA1385" s="17">
        <v>6.5762690652268793E-2</v>
      </c>
      <c r="AB1385" s="17">
        <v>9.5339791054466997E-3</v>
      </c>
      <c r="AC1385" s="17"/>
      <c r="AD1385" s="17">
        <v>0.10240052040664401</v>
      </c>
      <c r="AE1385" s="17">
        <v>8.4177831938768294E-2</v>
      </c>
      <c r="AF1385" s="17">
        <v>4.2350471477341702E-2</v>
      </c>
      <c r="AG1385" s="17"/>
      <c r="AH1385" s="17">
        <v>0.2207030888623</v>
      </c>
      <c r="AI1385" s="17">
        <v>2.1596996539634799E-2</v>
      </c>
      <c r="AJ1385" s="17"/>
      <c r="AK1385" s="17">
        <v>3.5631601909148901E-2</v>
      </c>
      <c r="AL1385" s="17">
        <v>2.40596806549889E-2</v>
      </c>
      <c r="AM1385" s="17"/>
      <c r="AN1385" s="17">
        <v>2.8264780866222899E-2</v>
      </c>
      <c r="AO1385" s="17">
        <v>0.25011025861730701</v>
      </c>
      <c r="AP1385" s="17"/>
      <c r="AQ1385" s="17">
        <v>5.4423254091494802E-2</v>
      </c>
      <c r="AR1385" s="17">
        <v>2.2032448822003999E-2</v>
      </c>
      <c r="AS1385" s="17"/>
      <c r="AT1385" s="17">
        <v>6.4437826019273104E-3</v>
      </c>
      <c r="AU1385" s="17">
        <v>1.88428701174536E-2</v>
      </c>
      <c r="AV1385" s="17">
        <v>6.5380231305494294E-2</v>
      </c>
      <c r="AW1385" s="17">
        <v>0.28164235254511599</v>
      </c>
      <c r="AX1385" s="17"/>
      <c r="AY1385" s="17">
        <v>8.1642298509313593E-2</v>
      </c>
      <c r="AZ1385" s="17">
        <v>2.2374141610935601E-2</v>
      </c>
      <c r="BA1385" s="17"/>
      <c r="BB1385" s="17">
        <v>3.2673925873766399E-2</v>
      </c>
      <c r="BC1385" s="17">
        <v>2.78231651282554E-2</v>
      </c>
      <c r="BD1385" s="17"/>
      <c r="BE1385" s="17">
        <v>5.1213412320720297E-2</v>
      </c>
      <c r="BF1385" s="17">
        <v>2.6993432393510399E-2</v>
      </c>
      <c r="BG1385" s="17"/>
      <c r="BH1385" s="17">
        <v>5.2976543569128898E-2</v>
      </c>
      <c r="BI1385" s="17">
        <v>2.6819727275401099E-2</v>
      </c>
      <c r="BJ1385" s="17"/>
      <c r="BK1385" s="17">
        <v>7.3092940035958898E-2</v>
      </c>
      <c r="BL1385" s="17">
        <v>2.5860647295683999E-2</v>
      </c>
      <c r="BM1385" s="17"/>
      <c r="BN1385" s="17">
        <v>0.20423646876017701</v>
      </c>
      <c r="BO1385" s="17">
        <v>2.49837996403896E-2</v>
      </c>
      <c r="BP1385" s="17"/>
      <c r="BQ1385" s="17">
        <v>0.16193416136147901</v>
      </c>
      <c r="BR1385" s="17">
        <v>2.5290529746209E-2</v>
      </c>
      <c r="BS1385" s="17"/>
      <c r="BT1385" s="17">
        <v>5.19885717991884E-2</v>
      </c>
      <c r="BU1385" s="17">
        <v>2.6853779220556401E-2</v>
      </c>
      <c r="BV1385" s="17"/>
      <c r="BW1385" s="17">
        <v>6.4668616265838502E-2</v>
      </c>
      <c r="BX1385" s="17">
        <v>1.0231954301176099E-2</v>
      </c>
      <c r="BY1385" s="17"/>
      <c r="BZ1385" s="17">
        <v>6.4668616265838502E-2</v>
      </c>
      <c r="CA1385" s="17">
        <v>1.0231954301176099E-2</v>
      </c>
    </row>
    <row r="1386" spans="2:79" x14ac:dyDescent="0.25">
      <c r="B1386" t="s">
        <v>40</v>
      </c>
      <c r="C1386" s="17">
        <v>0.48241933044548102</v>
      </c>
      <c r="D1386" s="17">
        <v>0.74700817314911805</v>
      </c>
      <c r="E1386" s="17">
        <v>0.51313868396864304</v>
      </c>
      <c r="F1386" s="17">
        <v>0.427246847764018</v>
      </c>
      <c r="G1386" s="17">
        <v>0.163660454473607</v>
      </c>
      <c r="H1386" s="17">
        <v>0.71517242846259199</v>
      </c>
      <c r="I1386" s="17">
        <v>0.27861930893030801</v>
      </c>
      <c r="J1386" s="17">
        <v>0.76409451326286304</v>
      </c>
      <c r="K1386" s="17">
        <v>0.313707795205311</v>
      </c>
      <c r="L1386" s="17">
        <v>0.34387681540685</v>
      </c>
      <c r="M1386" s="17"/>
      <c r="N1386" s="17">
        <v>0.48233459006850299</v>
      </c>
      <c r="O1386" s="17">
        <v>0.489372408159372</v>
      </c>
      <c r="P1386" s="17">
        <v>0.47216044248928601</v>
      </c>
      <c r="Q1386" s="17">
        <v>0.36110619687788997</v>
      </c>
      <c r="R1386" s="17"/>
      <c r="S1386" s="17">
        <v>0.51102273683246002</v>
      </c>
      <c r="T1386" s="17">
        <v>0.45610305282153601</v>
      </c>
      <c r="U1386" s="17">
        <v>0.54274826709089397</v>
      </c>
      <c r="V1386" s="17">
        <v>0.495041484128113</v>
      </c>
      <c r="W1386" s="17">
        <v>0.50007712250259795</v>
      </c>
      <c r="X1386" s="17">
        <v>0.47879958204213002</v>
      </c>
      <c r="Y1386" s="17">
        <v>0.44061096666475402</v>
      </c>
      <c r="Z1386" s="17"/>
      <c r="AA1386" s="17">
        <v>0.46405535054772701</v>
      </c>
      <c r="AB1386" s="17">
        <v>0.49191712588398201</v>
      </c>
      <c r="AC1386" s="17"/>
      <c r="AD1386" s="17">
        <v>0.47582239443321001</v>
      </c>
      <c r="AE1386" s="17">
        <v>0.456592907668044</v>
      </c>
      <c r="AF1386" s="17">
        <v>0.45938499743949501</v>
      </c>
      <c r="AG1386" s="17"/>
      <c r="AH1386" s="17">
        <v>0.39615569446839699</v>
      </c>
      <c r="AI1386" s="17">
        <v>0.48561141250506501</v>
      </c>
      <c r="AJ1386" s="17"/>
      <c r="AK1386" s="17">
        <v>0.49180788674091103</v>
      </c>
      <c r="AL1386" s="17">
        <v>0.476130204931484</v>
      </c>
      <c r="AM1386" s="17"/>
      <c r="AN1386" s="17">
        <v>0.48265876584158002</v>
      </c>
      <c r="AO1386" s="17">
        <v>0.36110619687788997</v>
      </c>
      <c r="AP1386" s="17"/>
      <c r="AQ1386" s="17">
        <v>0.50994883357404197</v>
      </c>
      <c r="AR1386" s="17">
        <v>0.47528120254927497</v>
      </c>
      <c r="AS1386" s="17"/>
      <c r="AT1386" s="17">
        <v>0.50314707586051299</v>
      </c>
      <c r="AU1386" s="17">
        <v>0.46282307454073501</v>
      </c>
      <c r="AV1386" s="17">
        <v>0.47979977066688501</v>
      </c>
      <c r="AW1386" s="17">
        <v>0.47104065499970199</v>
      </c>
      <c r="AX1386" s="17"/>
      <c r="AY1386" s="17">
        <v>0.42817730220912598</v>
      </c>
      <c r="AZ1386" s="17">
        <v>0.48890252321307998</v>
      </c>
      <c r="BA1386" s="17"/>
      <c r="BB1386" s="17">
        <v>0.52547843147957696</v>
      </c>
      <c r="BC1386" s="17">
        <v>0.47304076504798998</v>
      </c>
      <c r="BD1386" s="17"/>
      <c r="BE1386" s="17">
        <v>0.43478730832074902</v>
      </c>
      <c r="BF1386" s="17">
        <v>0.486033984040739</v>
      </c>
      <c r="BG1386" s="17"/>
      <c r="BH1386" s="17">
        <v>0.383875418915819</v>
      </c>
      <c r="BI1386" s="17">
        <v>0.49005953746973502</v>
      </c>
      <c r="BJ1386" s="17"/>
      <c r="BK1386" s="17">
        <v>0.50027429282236602</v>
      </c>
      <c r="BL1386" s="17">
        <v>0.48127657574106902</v>
      </c>
      <c r="BM1386" s="17"/>
      <c r="BN1386" s="17">
        <v>0.47489452122721099</v>
      </c>
      <c r="BO1386" s="17">
        <v>0.48257871232238803</v>
      </c>
      <c r="BP1386" s="17"/>
      <c r="BQ1386" s="17">
        <v>0.47387903107143198</v>
      </c>
      <c r="BR1386" s="17">
        <v>0.482637993859939</v>
      </c>
      <c r="BS1386" s="17"/>
      <c r="BT1386" s="17">
        <v>0.48227514454735199</v>
      </c>
      <c r="BU1386" s="17">
        <v>0.482430772757869</v>
      </c>
      <c r="BV1386" s="17"/>
      <c r="BW1386" s="17">
        <v>0.46445845309897299</v>
      </c>
      <c r="BX1386" s="17">
        <v>0.49164266366578202</v>
      </c>
      <c r="BY1386" s="17"/>
      <c r="BZ1386" s="17">
        <v>0.46445845309897299</v>
      </c>
      <c r="CA1386" s="17">
        <v>0.49164266366578202</v>
      </c>
    </row>
    <row r="1387" spans="2:79" x14ac:dyDescent="0.25">
      <c r="B1387" t="s">
        <v>75</v>
      </c>
      <c r="C1387" s="17">
        <v>0.48887889537510798</v>
      </c>
      <c r="D1387" s="17">
        <v>0.22254780332938701</v>
      </c>
      <c r="E1387" s="17">
        <v>0.46243725563749</v>
      </c>
      <c r="F1387" s="17">
        <v>0.53959506285869197</v>
      </c>
      <c r="G1387" s="17">
        <v>0.81911454421876395</v>
      </c>
      <c r="H1387" s="17">
        <v>0.26919409156596502</v>
      </c>
      <c r="I1387" s="17">
        <v>0.66347058430655104</v>
      </c>
      <c r="J1387" s="17">
        <v>0.21566576407204399</v>
      </c>
      <c r="K1387" s="17">
        <v>0.67056053262886195</v>
      </c>
      <c r="L1387" s="17">
        <v>0.62516286141410304</v>
      </c>
      <c r="M1387" s="17"/>
      <c r="N1387" s="17">
        <v>0.49254427398595502</v>
      </c>
      <c r="O1387" s="17">
        <v>0.452800032367625</v>
      </c>
      <c r="P1387" s="17">
        <v>0.38169039410448102</v>
      </c>
      <c r="Q1387" s="17">
        <v>0.38878354450480401</v>
      </c>
      <c r="R1387" s="17"/>
      <c r="S1387" s="17">
        <v>0.45576391033708002</v>
      </c>
      <c r="T1387" s="17">
        <v>0.51630444876131598</v>
      </c>
      <c r="U1387" s="17">
        <v>0.40751141929074702</v>
      </c>
      <c r="V1387" s="17">
        <v>0.49232387577075298</v>
      </c>
      <c r="W1387" s="17">
        <v>0.45855316821959502</v>
      </c>
      <c r="X1387" s="17">
        <v>0.46193664254827299</v>
      </c>
      <c r="Y1387" s="17">
        <v>0.52087218250729295</v>
      </c>
      <c r="Z1387" s="17"/>
      <c r="AA1387" s="17">
        <v>0.47018195880000502</v>
      </c>
      <c r="AB1387" s="17">
        <v>0.49854889501057198</v>
      </c>
      <c r="AC1387" s="17"/>
      <c r="AD1387" s="17">
        <v>0.421777085160146</v>
      </c>
      <c r="AE1387" s="17">
        <v>0.45922926039318701</v>
      </c>
      <c r="AF1387" s="17">
        <v>0.49826453108316299</v>
      </c>
      <c r="AG1387" s="17"/>
      <c r="AH1387" s="17">
        <v>0.38314121666930301</v>
      </c>
      <c r="AI1387" s="17">
        <v>0.49279159095530001</v>
      </c>
      <c r="AJ1387" s="17"/>
      <c r="AK1387" s="17">
        <v>0.47256051134993998</v>
      </c>
      <c r="AL1387" s="17">
        <v>0.49981011441352702</v>
      </c>
      <c r="AM1387" s="17"/>
      <c r="AN1387" s="17">
        <v>0.48907645329219801</v>
      </c>
      <c r="AO1387" s="17">
        <v>0.38878354450480401</v>
      </c>
      <c r="AP1387" s="17"/>
      <c r="AQ1387" s="17">
        <v>0.43562791233446302</v>
      </c>
      <c r="AR1387" s="17">
        <v>0.50268634862872097</v>
      </c>
      <c r="AS1387" s="17"/>
      <c r="AT1387" s="17">
        <v>0.49040914153755999</v>
      </c>
      <c r="AU1387" s="17">
        <v>0.51833405534181098</v>
      </c>
      <c r="AV1387" s="17">
        <v>0.45481999802762002</v>
      </c>
      <c r="AW1387" s="17">
        <v>0.24731699245518199</v>
      </c>
      <c r="AX1387" s="17"/>
      <c r="AY1387" s="17">
        <v>0.49018039928155999</v>
      </c>
      <c r="AZ1387" s="17">
        <v>0.48872333517598399</v>
      </c>
      <c r="BA1387" s="17"/>
      <c r="BB1387" s="17">
        <v>0.44184764264665699</v>
      </c>
      <c r="BC1387" s="17">
        <v>0.49913606982375502</v>
      </c>
      <c r="BD1387" s="17"/>
      <c r="BE1387" s="17">
        <v>0.51399927935852996</v>
      </c>
      <c r="BF1387" s="17">
        <v>0.48697258356575002</v>
      </c>
      <c r="BG1387" s="17"/>
      <c r="BH1387" s="17">
        <v>0.56314803751505205</v>
      </c>
      <c r="BI1387" s="17">
        <v>0.48312073525486399</v>
      </c>
      <c r="BJ1387" s="17"/>
      <c r="BK1387" s="17">
        <v>0.42663276714167497</v>
      </c>
      <c r="BL1387" s="17">
        <v>0.49286277696324698</v>
      </c>
      <c r="BM1387" s="17"/>
      <c r="BN1387" s="17">
        <v>0.32086901001261298</v>
      </c>
      <c r="BO1387" s="17">
        <v>0.49243748803722298</v>
      </c>
      <c r="BP1387" s="17"/>
      <c r="BQ1387" s="17">
        <v>0.36418680756708899</v>
      </c>
      <c r="BR1387" s="17">
        <v>0.49207147639385201</v>
      </c>
      <c r="BS1387" s="17"/>
      <c r="BT1387" s="17">
        <v>0.46573628365345898</v>
      </c>
      <c r="BU1387" s="17">
        <v>0.49071544802157502</v>
      </c>
      <c r="BV1387" s="17"/>
      <c r="BW1387" s="17">
        <v>0.47087293063518898</v>
      </c>
      <c r="BX1387" s="17">
        <v>0.49812538203304202</v>
      </c>
      <c r="BY1387" s="17"/>
      <c r="BZ1387" s="17">
        <v>0.47087293063518898</v>
      </c>
      <c r="CA1387" s="17">
        <v>0.49812538203304202</v>
      </c>
    </row>
    <row r="1388" spans="2:79" x14ac:dyDescent="0.25">
      <c r="C1388" s="17"/>
      <c r="D1388" s="17"/>
      <c r="E1388" s="17"/>
      <c r="F1388" s="17"/>
      <c r="G1388" s="17"/>
      <c r="H1388" s="17"/>
      <c r="I1388" s="17"/>
      <c r="J1388" s="17"/>
      <c r="K1388" s="17"/>
      <c r="L1388" s="17"/>
      <c r="M1388" s="17"/>
      <c r="N1388" s="17"/>
      <c r="O1388" s="17"/>
      <c r="P1388" s="17"/>
      <c r="Q1388" s="17"/>
      <c r="R1388" s="17"/>
      <c r="S1388" s="17"/>
      <c r="T1388" s="17"/>
      <c r="U1388" s="17"/>
      <c r="V1388" s="17"/>
      <c r="W1388" s="17"/>
      <c r="X1388" s="17"/>
      <c r="Y1388" s="17"/>
      <c r="Z1388" s="17"/>
      <c r="AA1388" s="17"/>
      <c r="AB1388" s="17"/>
      <c r="AC1388" s="17"/>
      <c r="AD1388" s="17"/>
      <c r="AE1388" s="17"/>
      <c r="AF1388" s="17"/>
      <c r="AG1388" s="17"/>
      <c r="AH1388" s="17"/>
      <c r="AI1388" s="17"/>
      <c r="AJ1388" s="17"/>
      <c r="AK1388" s="17"/>
      <c r="AL1388" s="17"/>
      <c r="AM1388" s="17"/>
      <c r="AN1388" s="17"/>
      <c r="AO1388" s="17"/>
      <c r="AP1388" s="17"/>
      <c r="AQ1388" s="17"/>
      <c r="AR1388" s="17"/>
      <c r="AS1388" s="17"/>
      <c r="AT1388" s="17"/>
      <c r="AU1388" s="17"/>
      <c r="AV1388" s="17"/>
      <c r="AW1388" s="17"/>
      <c r="AX1388" s="17"/>
      <c r="AY1388" s="17"/>
      <c r="AZ1388" s="17"/>
      <c r="BA1388" s="17"/>
      <c r="BB1388" s="17"/>
      <c r="BC1388" s="17"/>
      <c r="BD1388" s="17"/>
      <c r="BE1388" s="17"/>
      <c r="BF1388" s="17"/>
      <c r="BG1388" s="17"/>
      <c r="BH1388" s="17"/>
      <c r="BI1388" s="17"/>
      <c r="BJ1388" s="17"/>
      <c r="BK1388" s="17"/>
      <c r="BL1388" s="17"/>
      <c r="BM1388" s="17"/>
      <c r="BN1388" s="17"/>
      <c r="BO1388" s="17"/>
      <c r="BP1388" s="17"/>
      <c r="BQ1388" s="17"/>
      <c r="BR1388" s="17"/>
      <c r="BS1388" s="17"/>
      <c r="BT1388" s="17"/>
      <c r="BU1388" s="17"/>
      <c r="BV1388" s="17"/>
      <c r="BW1388" s="17"/>
      <c r="BX1388" s="17"/>
      <c r="BY1388" s="17"/>
      <c r="BZ1388" s="17"/>
      <c r="CA1388" s="17"/>
    </row>
    <row r="1389" spans="2:79" x14ac:dyDescent="0.25">
      <c r="B1389" s="6" t="s">
        <v>640</v>
      </c>
      <c r="C1389" s="17"/>
      <c r="D1389" s="17"/>
      <c r="E1389" s="17"/>
      <c r="F1389" s="17"/>
      <c r="G1389" s="17"/>
      <c r="H1389" s="17"/>
      <c r="I1389" s="17"/>
      <c r="J1389" s="17"/>
      <c r="K1389" s="17"/>
      <c r="L1389" s="17"/>
      <c r="M1389" s="17"/>
      <c r="N1389" s="17"/>
      <c r="O1389" s="17"/>
      <c r="P1389" s="17"/>
      <c r="Q1389" s="17"/>
      <c r="R1389" s="17"/>
      <c r="S1389" s="17"/>
      <c r="T1389" s="17"/>
      <c r="U1389" s="17"/>
      <c r="V1389" s="17"/>
      <c r="W1389" s="17"/>
      <c r="X1389" s="17"/>
      <c r="Y1389" s="17"/>
      <c r="Z1389" s="17"/>
      <c r="AA1389" s="17"/>
      <c r="AB1389" s="17"/>
      <c r="AC1389" s="17"/>
      <c r="AD1389" s="17"/>
      <c r="AE1389" s="17"/>
      <c r="AF1389" s="17"/>
      <c r="AG1389" s="17"/>
      <c r="AH1389" s="17"/>
      <c r="AI1389" s="17"/>
      <c r="AJ1389" s="17"/>
      <c r="AK1389" s="17"/>
      <c r="AL1389" s="17"/>
      <c r="AM1389" s="17"/>
      <c r="AN1389" s="17"/>
      <c r="AO1389" s="17"/>
      <c r="AP1389" s="17"/>
      <c r="AQ1389" s="17"/>
      <c r="AR1389" s="17"/>
      <c r="AS1389" s="17"/>
      <c r="AT1389" s="17"/>
      <c r="AU1389" s="17"/>
      <c r="AV1389" s="17"/>
      <c r="AW1389" s="17"/>
      <c r="AX1389" s="17"/>
      <c r="AY1389" s="17"/>
      <c r="AZ1389" s="17"/>
      <c r="BA1389" s="17"/>
      <c r="BB1389" s="17"/>
      <c r="BC1389" s="17"/>
      <c r="BD1389" s="17"/>
      <c r="BE1389" s="17"/>
      <c r="BF1389" s="17"/>
      <c r="BG1389" s="17"/>
      <c r="BH1389" s="17"/>
      <c r="BI1389" s="17"/>
      <c r="BJ1389" s="17"/>
      <c r="BK1389" s="17"/>
      <c r="BL1389" s="17"/>
      <c r="BM1389" s="17"/>
      <c r="BN1389" s="17"/>
      <c r="BO1389" s="17"/>
      <c r="BP1389" s="17"/>
      <c r="BQ1389" s="17"/>
      <c r="BR1389" s="17"/>
      <c r="BS1389" s="17"/>
      <c r="BT1389" s="17"/>
      <c r="BU1389" s="17"/>
      <c r="BV1389" s="17"/>
      <c r="BW1389" s="17"/>
      <c r="BX1389" s="17"/>
      <c r="BY1389" s="17"/>
      <c r="BZ1389" s="17"/>
      <c r="CA1389" s="17"/>
    </row>
    <row r="1390" spans="2:79" x14ac:dyDescent="0.25">
      <c r="B1390" s="24" t="s">
        <v>77</v>
      </c>
      <c r="C1390" s="17"/>
      <c r="D1390" s="17"/>
      <c r="E1390" s="17"/>
      <c r="F1390" s="17"/>
      <c r="G1390" s="17"/>
      <c r="H1390" s="17"/>
      <c r="I1390" s="17"/>
      <c r="J1390" s="17"/>
      <c r="K1390" s="17"/>
      <c r="L1390" s="17"/>
      <c r="M1390" s="17"/>
      <c r="N1390" s="17"/>
      <c r="O1390" s="17"/>
      <c r="P1390" s="17"/>
      <c r="Q1390" s="17"/>
      <c r="R1390" s="17"/>
      <c r="S1390" s="17"/>
      <c r="T1390" s="17"/>
      <c r="U1390" s="17"/>
      <c r="V1390" s="17"/>
      <c r="W1390" s="17"/>
      <c r="X1390" s="17"/>
      <c r="Y1390" s="17"/>
      <c r="Z1390" s="17"/>
      <c r="AA1390" s="17"/>
      <c r="AB1390" s="17"/>
      <c r="AC1390" s="17"/>
      <c r="AD1390" s="17"/>
      <c r="AE1390" s="17"/>
      <c r="AF1390" s="17"/>
      <c r="AG1390" s="17"/>
      <c r="AH1390" s="17"/>
      <c r="AI1390" s="17"/>
      <c r="AJ1390" s="17"/>
      <c r="AK1390" s="17"/>
      <c r="AL1390" s="17"/>
      <c r="AM1390" s="17"/>
      <c r="AN1390" s="17"/>
      <c r="AO1390" s="17"/>
      <c r="AP1390" s="17"/>
      <c r="AQ1390" s="17"/>
      <c r="AR1390" s="17"/>
      <c r="AS1390" s="17"/>
      <c r="AT1390" s="17"/>
      <c r="AU1390" s="17"/>
      <c r="AV1390" s="17"/>
      <c r="AW1390" s="17"/>
      <c r="AX1390" s="17"/>
      <c r="AY1390" s="17"/>
      <c r="AZ1390" s="17"/>
      <c r="BA1390" s="17"/>
      <c r="BB1390" s="17"/>
      <c r="BC1390" s="17"/>
      <c r="BD1390" s="17"/>
      <c r="BE1390" s="17"/>
      <c r="BF1390" s="17"/>
      <c r="BG1390" s="17"/>
      <c r="BH1390" s="17"/>
      <c r="BI1390" s="17"/>
      <c r="BJ1390" s="17"/>
      <c r="BK1390" s="17"/>
      <c r="BL1390" s="17"/>
      <c r="BM1390" s="17"/>
      <c r="BN1390" s="17"/>
      <c r="BO1390" s="17"/>
      <c r="BP1390" s="17"/>
      <c r="BQ1390" s="17"/>
      <c r="BR1390" s="17"/>
      <c r="BS1390" s="17"/>
      <c r="BT1390" s="17"/>
      <c r="BU1390" s="17"/>
      <c r="BV1390" s="17"/>
      <c r="BW1390" s="17"/>
      <c r="BX1390" s="17"/>
      <c r="BY1390" s="17"/>
      <c r="BZ1390" s="17"/>
      <c r="CA1390" s="17"/>
    </row>
    <row r="1391" spans="2:79" x14ac:dyDescent="0.25">
      <c r="B1391" t="s">
        <v>635</v>
      </c>
      <c r="C1391" s="17">
        <v>0.30672664009323702</v>
      </c>
      <c r="D1391" s="17">
        <v>0.29804853216769001</v>
      </c>
      <c r="E1391" s="17">
        <v>0.24274258201382801</v>
      </c>
      <c r="F1391" s="17">
        <v>0.38996987021492002</v>
      </c>
      <c r="G1391" s="17">
        <v>0.356707604919965</v>
      </c>
      <c r="H1391" s="17">
        <v>0.20525960622105799</v>
      </c>
      <c r="I1391" s="17">
        <v>0.37841302171257202</v>
      </c>
      <c r="J1391" s="17">
        <v>0.20810424364441199</v>
      </c>
      <c r="K1391" s="17">
        <v>0.35206745213898399</v>
      </c>
      <c r="L1391" s="17">
        <v>0.31999076999506998</v>
      </c>
      <c r="M1391" s="17"/>
      <c r="N1391" s="17">
        <v>0.30403507862630802</v>
      </c>
      <c r="O1391" s="17">
        <v>0.32658505642882502</v>
      </c>
      <c r="P1391" s="17">
        <v>0.40921533998274101</v>
      </c>
      <c r="Q1391" s="17">
        <v>0.46516339809837898</v>
      </c>
      <c r="R1391" s="17"/>
      <c r="S1391" s="17">
        <v>0.34922844123568397</v>
      </c>
      <c r="T1391" s="17">
        <v>0.362960801520464</v>
      </c>
      <c r="U1391" s="17">
        <v>0.38797027210131202</v>
      </c>
      <c r="V1391" s="17">
        <v>0.25846339485311198</v>
      </c>
      <c r="W1391" s="17">
        <v>0.29932505058396502</v>
      </c>
      <c r="X1391" s="17">
        <v>0.33444968585469997</v>
      </c>
      <c r="Y1391" s="17">
        <v>0.346625097277168</v>
      </c>
      <c r="Z1391" s="17"/>
      <c r="AA1391" s="17">
        <v>0.37850869647779301</v>
      </c>
      <c r="AB1391" s="17">
        <v>0.26960117537963102</v>
      </c>
      <c r="AC1391" s="17"/>
      <c r="AD1391" s="17">
        <v>0.39377373502426299</v>
      </c>
      <c r="AE1391" s="17">
        <v>0.42178484100625302</v>
      </c>
      <c r="AF1391" s="17">
        <v>0.35788839158072699</v>
      </c>
      <c r="AG1391" s="17"/>
      <c r="AH1391" s="17">
        <v>0.521906216334319</v>
      </c>
      <c r="AI1391" s="17">
        <v>0.298764178771869</v>
      </c>
      <c r="AJ1391" s="17"/>
      <c r="AK1391" s="17">
        <v>0.26326358257197902</v>
      </c>
      <c r="AL1391" s="17">
        <v>0.33584130004433999</v>
      </c>
      <c r="AM1391" s="17"/>
      <c r="AN1391" s="17">
        <v>0.30641393390229099</v>
      </c>
      <c r="AO1391" s="17">
        <v>0.46516339809837898</v>
      </c>
      <c r="AP1391" s="17"/>
      <c r="AQ1391" s="17">
        <v>0.33797355708249699</v>
      </c>
      <c r="AR1391" s="17">
        <v>0.29862462354793801</v>
      </c>
      <c r="AS1391" s="17"/>
      <c r="AT1391" s="17">
        <v>0.21627827346091599</v>
      </c>
      <c r="AU1391" s="17">
        <v>0.35396538767871899</v>
      </c>
      <c r="AV1391" s="17">
        <v>0.38381668837907901</v>
      </c>
      <c r="AW1391" s="17">
        <v>0.34073604979477901</v>
      </c>
      <c r="AX1391" s="17"/>
      <c r="AY1391" s="17">
        <v>0.45492652532195998</v>
      </c>
      <c r="AZ1391" s="17">
        <v>0.28901328284399602</v>
      </c>
      <c r="BA1391" s="17"/>
      <c r="BB1391" s="17">
        <v>0.32554007345480901</v>
      </c>
      <c r="BC1391" s="17">
        <v>0.30261697818449301</v>
      </c>
      <c r="BD1391" s="17"/>
      <c r="BE1391" s="17">
        <v>0.312754203391168</v>
      </c>
      <c r="BF1391" s="17">
        <v>0.30626922610210999</v>
      </c>
      <c r="BG1391" s="17"/>
      <c r="BH1391" s="17">
        <v>0.32313916406264298</v>
      </c>
      <c r="BI1391" s="17">
        <v>0.30545416086067601</v>
      </c>
      <c r="BJ1391" s="17"/>
      <c r="BK1391" s="17">
        <v>0.31032939959237099</v>
      </c>
      <c r="BL1391" s="17">
        <v>0.30649605599680502</v>
      </c>
      <c r="BM1391" s="17"/>
      <c r="BN1391" s="17">
        <v>0.44100870184853402</v>
      </c>
      <c r="BO1391" s="17">
        <v>0.30388243150048</v>
      </c>
      <c r="BP1391" s="17"/>
      <c r="BQ1391" s="17">
        <v>0.48304820626845901</v>
      </c>
      <c r="BR1391" s="17">
        <v>0.30221215248410299</v>
      </c>
      <c r="BS1391" s="17"/>
      <c r="BT1391" s="17">
        <v>0.42315653115082003</v>
      </c>
      <c r="BU1391" s="17">
        <v>0.29748699043218901</v>
      </c>
      <c r="BV1391" s="17"/>
      <c r="BW1391" s="17">
        <v>0.37808039189944498</v>
      </c>
      <c r="BX1391" s="17">
        <v>0.27008480925554101</v>
      </c>
      <c r="BY1391" s="17"/>
      <c r="BZ1391" s="17">
        <v>0.37808039189944498</v>
      </c>
      <c r="CA1391" s="17">
        <v>0.27008480925554101</v>
      </c>
    </row>
    <row r="1392" spans="2:79" x14ac:dyDescent="0.25">
      <c r="B1392" t="s">
        <v>636</v>
      </c>
      <c r="C1392" s="17">
        <v>9.1991714121541002E-2</v>
      </c>
      <c r="D1392" s="17">
        <v>7.4403514884346406E-2</v>
      </c>
      <c r="E1392" s="17">
        <v>7.5434784929787196E-2</v>
      </c>
      <c r="F1392" s="17">
        <v>8.18300367831932E-2</v>
      </c>
      <c r="G1392" s="17">
        <v>7.6684306444082306E-2</v>
      </c>
      <c r="H1392" s="17">
        <v>0.134141577523401</v>
      </c>
      <c r="I1392" s="17">
        <v>9.4790836056526301E-2</v>
      </c>
      <c r="J1392" s="17">
        <v>8.7661709711170904E-2</v>
      </c>
      <c r="K1392" s="17">
        <v>0.15072493237419901</v>
      </c>
      <c r="L1392" s="17">
        <v>9.5114206431140602E-2</v>
      </c>
      <c r="M1392" s="17"/>
      <c r="N1392" s="17">
        <v>8.7360071324668206E-2</v>
      </c>
      <c r="O1392" s="17">
        <v>0.14128265873186699</v>
      </c>
      <c r="P1392" s="17">
        <v>0.19397969587029201</v>
      </c>
      <c r="Q1392" s="17">
        <v>0.27061917791062701</v>
      </c>
      <c r="R1392" s="17"/>
      <c r="S1392" s="17">
        <v>8.9681151740785101E-2</v>
      </c>
      <c r="T1392" s="17">
        <v>0.12316268006286001</v>
      </c>
      <c r="U1392" s="17">
        <v>0.105212903892243</v>
      </c>
      <c r="V1392" s="17">
        <v>7.2819158337280199E-2</v>
      </c>
      <c r="W1392" s="17">
        <v>0.101963673012978</v>
      </c>
      <c r="X1392" s="17">
        <v>0.12019249727529301</v>
      </c>
      <c r="Y1392" s="17">
        <v>9.6439407975719496E-2</v>
      </c>
      <c r="Z1392" s="17"/>
      <c r="AA1392" s="17">
        <v>0.148249924023442</v>
      </c>
      <c r="AB1392" s="17">
        <v>6.2895136344855801E-2</v>
      </c>
      <c r="AC1392" s="17"/>
      <c r="AD1392" s="17">
        <v>0.190257331427506</v>
      </c>
      <c r="AE1392" s="17">
        <v>0.116843004922157</v>
      </c>
      <c r="AF1392" s="17">
        <v>0.13331856311215301</v>
      </c>
      <c r="AG1392" s="17"/>
      <c r="AH1392" s="17">
        <v>0.204553946509237</v>
      </c>
      <c r="AI1392" s="17">
        <v>8.7826484143442698E-2</v>
      </c>
      <c r="AJ1392" s="17"/>
      <c r="AK1392" s="17">
        <v>9.1449113805465401E-2</v>
      </c>
      <c r="AL1392" s="17">
        <v>9.2355186564412203E-2</v>
      </c>
      <c r="AM1392" s="17"/>
      <c r="AN1392" s="17">
        <v>9.1639157590449494E-2</v>
      </c>
      <c r="AO1392" s="17">
        <v>0.27061917791062701</v>
      </c>
      <c r="AP1392" s="17"/>
      <c r="AQ1392" s="17">
        <v>0.15125007260934001</v>
      </c>
      <c r="AR1392" s="17">
        <v>7.6626607827040394E-2</v>
      </c>
      <c r="AS1392" s="17"/>
      <c r="AT1392" s="17">
        <v>4.9786147208140397E-2</v>
      </c>
      <c r="AU1392" s="17">
        <v>8.9138616853689998E-2</v>
      </c>
      <c r="AV1392" s="17">
        <v>0.170639368915324</v>
      </c>
      <c r="AW1392" s="17">
        <v>0.19689247318808001</v>
      </c>
      <c r="AX1392" s="17"/>
      <c r="AY1392" s="17">
        <v>0.13030755397384</v>
      </c>
      <c r="AZ1392" s="17">
        <v>8.7412073870396595E-2</v>
      </c>
      <c r="BA1392" s="17"/>
      <c r="BB1392" s="17">
        <v>0.12516191808236399</v>
      </c>
      <c r="BC1392" s="17">
        <v>8.4763315968385197E-2</v>
      </c>
      <c r="BD1392" s="17"/>
      <c r="BE1392" s="17">
        <v>0.14128322728506301</v>
      </c>
      <c r="BF1392" s="17">
        <v>8.82511266485657E-2</v>
      </c>
      <c r="BG1392" s="17"/>
      <c r="BH1392" s="17">
        <v>0.12386151558294201</v>
      </c>
      <c r="BI1392" s="17">
        <v>8.9520816861554706E-2</v>
      </c>
      <c r="BJ1392" s="17"/>
      <c r="BK1392" s="17">
        <v>0.10767882957123601</v>
      </c>
      <c r="BL1392" s="17">
        <v>9.0987706126430201E-2</v>
      </c>
      <c r="BM1392" s="17"/>
      <c r="BN1392" s="17">
        <v>0.25086085111741402</v>
      </c>
      <c r="BO1392" s="17">
        <v>8.8626730305676304E-2</v>
      </c>
      <c r="BP1392" s="17"/>
      <c r="BQ1392" s="17">
        <v>0.225591521329957</v>
      </c>
      <c r="BR1392" s="17">
        <v>8.8571062369697501E-2</v>
      </c>
      <c r="BS1392" s="17"/>
      <c r="BT1392" s="17">
        <v>0.170146307221518</v>
      </c>
      <c r="BU1392" s="17">
        <v>8.5789517648743693E-2</v>
      </c>
      <c r="BV1392" s="17"/>
      <c r="BW1392" s="17">
        <v>0.14757624412647999</v>
      </c>
      <c r="BX1392" s="17">
        <v>6.3447749801832001E-2</v>
      </c>
      <c r="BY1392" s="17"/>
      <c r="BZ1392" s="17">
        <v>0.14757624412647999</v>
      </c>
      <c r="CA1392" s="17">
        <v>6.3447749801832001E-2</v>
      </c>
    </row>
    <row r="1393" spans="2:79" x14ac:dyDescent="0.25">
      <c r="B1393" t="s">
        <v>637</v>
      </c>
      <c r="C1393" s="17">
        <v>8.6627934541538595E-2</v>
      </c>
      <c r="D1393" s="17">
        <v>4.7876199039151197E-2</v>
      </c>
      <c r="E1393" s="17">
        <v>5.5903723266473297E-2</v>
      </c>
      <c r="F1393" s="17">
        <v>0.13816044959249901</v>
      </c>
      <c r="G1393" s="17">
        <v>9.7929679040432593E-2</v>
      </c>
      <c r="H1393" s="17">
        <v>5.4764288575622599E-2</v>
      </c>
      <c r="I1393" s="17">
        <v>0.13296884050837399</v>
      </c>
      <c r="J1393" s="17">
        <v>5.3299646451342997E-2</v>
      </c>
      <c r="K1393" s="17">
        <v>0.140385205789159</v>
      </c>
      <c r="L1393" s="17">
        <v>6.2341345229574498E-2</v>
      </c>
      <c r="M1393" s="17"/>
      <c r="N1393" s="17">
        <v>8.2000782907293707E-2</v>
      </c>
      <c r="O1393" s="17">
        <v>0.14104174089215499</v>
      </c>
      <c r="P1393" s="17">
        <v>0.16220873505074301</v>
      </c>
      <c r="Q1393" s="17">
        <v>0.237225171229558</v>
      </c>
      <c r="R1393" s="17"/>
      <c r="S1393" s="17">
        <v>9.1919266880963399E-2</v>
      </c>
      <c r="T1393" s="17">
        <v>0.113676241880327</v>
      </c>
      <c r="U1393" s="17">
        <v>0.105055905514064</v>
      </c>
      <c r="V1393" s="17">
        <v>5.5424652553727097E-2</v>
      </c>
      <c r="W1393" s="17">
        <v>7.8526124706239306E-2</v>
      </c>
      <c r="X1393" s="17">
        <v>0.140852532566966</v>
      </c>
      <c r="Y1393" s="17">
        <v>0.13664307840933801</v>
      </c>
      <c r="Z1393" s="17"/>
      <c r="AA1393" s="17">
        <v>0.13642103061804201</v>
      </c>
      <c r="AB1393" s="17">
        <v>6.08750942848316E-2</v>
      </c>
      <c r="AC1393" s="17"/>
      <c r="AD1393" s="17">
        <v>0.14532753115664801</v>
      </c>
      <c r="AE1393" s="17">
        <v>0.23068681717388501</v>
      </c>
      <c r="AF1393" s="17">
        <v>0.108430158430481</v>
      </c>
      <c r="AG1393" s="17"/>
      <c r="AH1393" s="17">
        <v>0.25627200357976299</v>
      </c>
      <c r="AI1393" s="17">
        <v>8.0350459877293806E-2</v>
      </c>
      <c r="AJ1393" s="17"/>
      <c r="AK1393" s="17">
        <v>5.7088800973565501E-2</v>
      </c>
      <c r="AL1393" s="17">
        <v>0.10641535581674801</v>
      </c>
      <c r="AM1393" s="17"/>
      <c r="AN1393" s="17">
        <v>8.6330701192128295E-2</v>
      </c>
      <c r="AO1393" s="17">
        <v>0.237225171229558</v>
      </c>
      <c r="AP1393" s="17"/>
      <c r="AQ1393" s="17">
        <v>0.12917806057831899</v>
      </c>
      <c r="AR1393" s="17">
        <v>7.5595107678234005E-2</v>
      </c>
      <c r="AS1393" s="17"/>
      <c r="AT1393" s="17">
        <v>4.7888551046971699E-2</v>
      </c>
      <c r="AU1393" s="17">
        <v>9.0261631950313795E-2</v>
      </c>
      <c r="AV1393" s="17">
        <v>0.14515282873393501</v>
      </c>
      <c r="AW1393" s="17">
        <v>0.18367976494007399</v>
      </c>
      <c r="AX1393" s="17"/>
      <c r="AY1393" s="17">
        <v>0.15623324315805301</v>
      </c>
      <c r="AZ1393" s="17">
        <v>7.8308469947722698E-2</v>
      </c>
      <c r="BA1393" s="17"/>
      <c r="BB1393" s="17">
        <v>7.9391875725104893E-2</v>
      </c>
      <c r="BC1393" s="17">
        <v>8.8206217443926704E-2</v>
      </c>
      <c r="BD1393" s="17"/>
      <c r="BE1393" s="17">
        <v>0.157448336616482</v>
      </c>
      <c r="BF1393" s="17">
        <v>8.12535832215905E-2</v>
      </c>
      <c r="BG1393" s="17"/>
      <c r="BH1393" s="17">
        <v>6.3628474417448996E-2</v>
      </c>
      <c r="BI1393" s="17">
        <v>8.8411105455565298E-2</v>
      </c>
      <c r="BJ1393" s="17"/>
      <c r="BK1393" s="17">
        <v>0.11194636691625499</v>
      </c>
      <c r="BL1393" s="17">
        <v>8.5007502244128397E-2</v>
      </c>
      <c r="BM1393" s="17"/>
      <c r="BN1393" s="17">
        <v>0.21821249306356</v>
      </c>
      <c r="BO1393" s="17">
        <v>8.3840861367874803E-2</v>
      </c>
      <c r="BP1393" s="17"/>
      <c r="BQ1393" s="17">
        <v>0.26871627849091101</v>
      </c>
      <c r="BR1393" s="17">
        <v>8.1965795982094095E-2</v>
      </c>
      <c r="BS1393" s="17"/>
      <c r="BT1393" s="17">
        <v>0.10969809547077999</v>
      </c>
      <c r="BU1393" s="17">
        <v>8.4797131449016905E-2</v>
      </c>
      <c r="BV1393" s="17"/>
      <c r="BW1393" s="17">
        <v>0.13582926766636</v>
      </c>
      <c r="BX1393" s="17">
        <v>6.1361892046041401E-2</v>
      </c>
      <c r="BY1393" s="17"/>
      <c r="BZ1393" s="17">
        <v>0.13582926766636</v>
      </c>
      <c r="CA1393" s="17">
        <v>6.1361892046041401E-2</v>
      </c>
    </row>
    <row r="1394" spans="2:79" x14ac:dyDescent="0.25">
      <c r="B1394" t="s">
        <v>638</v>
      </c>
      <c r="C1394" s="17">
        <v>8.2461912914722907E-2</v>
      </c>
      <c r="D1394" s="17">
        <v>0.105311897628243</v>
      </c>
      <c r="E1394" s="17">
        <v>7.8605768079212199E-2</v>
      </c>
      <c r="F1394" s="17">
        <v>4.3367896696276803E-2</v>
      </c>
      <c r="G1394" s="17">
        <v>6.0405676405597998E-2</v>
      </c>
      <c r="H1394" s="17">
        <v>0.117784629047385</v>
      </c>
      <c r="I1394" s="17">
        <v>8.9774076631110297E-2</v>
      </c>
      <c r="J1394" s="17">
        <v>8.5266988545551703E-2</v>
      </c>
      <c r="K1394" s="17">
        <v>8.4947996218372193E-2</v>
      </c>
      <c r="L1394" s="17">
        <v>7.4220949369060096E-2</v>
      </c>
      <c r="M1394" s="17"/>
      <c r="N1394" s="17">
        <v>7.8213775982720904E-2</v>
      </c>
      <c r="O1394" s="17">
        <v>0.130345139087404</v>
      </c>
      <c r="P1394" s="17">
        <v>0.174086645460759</v>
      </c>
      <c r="Q1394" s="17">
        <v>0.17430848658731801</v>
      </c>
      <c r="R1394" s="17"/>
      <c r="S1394" s="17">
        <v>0.103576019331081</v>
      </c>
      <c r="T1394" s="17">
        <v>8.3020475018720702E-2</v>
      </c>
      <c r="U1394" s="17">
        <v>7.7349276871693504E-2</v>
      </c>
      <c r="V1394" s="17">
        <v>4.7818864449797202E-2</v>
      </c>
      <c r="W1394" s="17">
        <v>0.109659915306726</v>
      </c>
      <c r="X1394" s="17">
        <v>0.11673352126617</v>
      </c>
      <c r="Y1394" s="17">
        <v>0.133650978118735</v>
      </c>
      <c r="Z1394" s="17"/>
      <c r="AA1394" s="17">
        <v>0.13639695228384299</v>
      </c>
      <c r="AB1394" s="17">
        <v>5.4566871984187498E-2</v>
      </c>
      <c r="AC1394" s="17"/>
      <c r="AD1394" s="17">
        <v>0.13591264933004299</v>
      </c>
      <c r="AE1394" s="17">
        <v>0.13378545732028599</v>
      </c>
      <c r="AF1394" s="17">
        <v>0.127287515616817</v>
      </c>
      <c r="AG1394" s="17"/>
      <c r="AH1394" s="17">
        <v>0.16079721975523401</v>
      </c>
      <c r="AI1394" s="17">
        <v>7.9563209135716406E-2</v>
      </c>
      <c r="AJ1394" s="17"/>
      <c r="AK1394" s="17">
        <v>7.9207545413402705E-2</v>
      </c>
      <c r="AL1394" s="17">
        <v>8.4641920685932306E-2</v>
      </c>
      <c r="AM1394" s="17"/>
      <c r="AN1394" s="17">
        <v>8.2280635586367099E-2</v>
      </c>
      <c r="AO1394" s="17">
        <v>0.17430848658731801</v>
      </c>
      <c r="AP1394" s="17"/>
      <c r="AQ1394" s="17">
        <v>0.124006730150604</v>
      </c>
      <c r="AR1394" s="17">
        <v>7.1689752681051405E-2</v>
      </c>
      <c r="AS1394" s="17"/>
      <c r="AT1394" s="17">
        <v>3.9587474313253199E-2</v>
      </c>
      <c r="AU1394" s="17">
        <v>8.7142327647837498E-2</v>
      </c>
      <c r="AV1394" s="17">
        <v>0.15004274852157001</v>
      </c>
      <c r="AW1394" s="17">
        <v>0.15725700651337299</v>
      </c>
      <c r="AX1394" s="17"/>
      <c r="AY1394" s="17">
        <v>0.12637500640761201</v>
      </c>
      <c r="AZ1394" s="17">
        <v>7.7213269761198605E-2</v>
      </c>
      <c r="BA1394" s="17"/>
      <c r="BB1394" s="17">
        <v>0.14633646736574299</v>
      </c>
      <c r="BC1394" s="17">
        <v>6.8527979858230698E-2</v>
      </c>
      <c r="BD1394" s="17"/>
      <c r="BE1394" s="17">
        <v>6.8225910203269596E-2</v>
      </c>
      <c r="BF1394" s="17">
        <v>8.3542241149545907E-2</v>
      </c>
      <c r="BG1394" s="17"/>
      <c r="BH1394" s="17">
        <v>0.121082983287901</v>
      </c>
      <c r="BI1394" s="17">
        <v>7.9467583091915497E-2</v>
      </c>
      <c r="BJ1394" s="17"/>
      <c r="BK1394" s="17">
        <v>0.14351486225107801</v>
      </c>
      <c r="BL1394" s="17">
        <v>7.85543972560689E-2</v>
      </c>
      <c r="BM1394" s="17"/>
      <c r="BN1394" s="17">
        <v>0.23121968543435201</v>
      </c>
      <c r="BO1394" s="17">
        <v>7.9311096422117103E-2</v>
      </c>
      <c r="BP1394" s="17"/>
      <c r="BQ1394" s="17">
        <v>0.23010241756543701</v>
      </c>
      <c r="BR1394" s="17">
        <v>7.8681767108908299E-2</v>
      </c>
      <c r="BS1394" s="17"/>
      <c r="BT1394" s="17">
        <v>0.11939557678057799</v>
      </c>
      <c r="BU1394" s="17">
        <v>7.9530929198087602E-2</v>
      </c>
      <c r="BV1394" s="17"/>
      <c r="BW1394" s="17">
        <v>0.13612543910601599</v>
      </c>
      <c r="BX1394" s="17">
        <v>5.49044292634632E-2</v>
      </c>
      <c r="BY1394" s="17"/>
      <c r="BZ1394" s="17">
        <v>0.13612543910601599</v>
      </c>
      <c r="CA1394" s="17">
        <v>5.49044292634632E-2</v>
      </c>
    </row>
    <row r="1395" spans="2:79" x14ac:dyDescent="0.25">
      <c r="B1395" t="s">
        <v>639</v>
      </c>
      <c r="C1395" s="17">
        <v>7.7057151113697098E-2</v>
      </c>
      <c r="D1395" s="17">
        <v>8.2870170348452801E-2</v>
      </c>
      <c r="E1395" s="17">
        <v>6.3566287444268704E-2</v>
      </c>
      <c r="F1395" s="17">
        <v>6.9658108622274603E-2</v>
      </c>
      <c r="G1395" s="17">
        <v>4.9291364855710798E-2</v>
      </c>
      <c r="H1395" s="17">
        <v>0.107902811931521</v>
      </c>
      <c r="I1395" s="17">
        <v>9.82337994589077E-2</v>
      </c>
      <c r="J1395" s="17">
        <v>3.7193977808326902E-2</v>
      </c>
      <c r="K1395" s="17">
        <v>7.2533001554473897E-2</v>
      </c>
      <c r="L1395" s="17">
        <v>0.117823321355936</v>
      </c>
      <c r="M1395" s="17"/>
      <c r="N1395" s="17">
        <v>7.2676832728082993E-2</v>
      </c>
      <c r="O1395" s="17">
        <v>0.122037394723248</v>
      </c>
      <c r="P1395" s="17">
        <v>0.188003518083635</v>
      </c>
      <c r="Q1395" s="17">
        <v>0.224407381465863</v>
      </c>
      <c r="R1395" s="17"/>
      <c r="S1395" s="17">
        <v>7.8701044365808798E-2</v>
      </c>
      <c r="T1395" s="17">
        <v>0.101212336798795</v>
      </c>
      <c r="U1395" s="17">
        <v>8.5316694244051597E-2</v>
      </c>
      <c r="V1395" s="17">
        <v>5.6681410158949397E-2</v>
      </c>
      <c r="W1395" s="17">
        <v>0.106150446819501</v>
      </c>
      <c r="X1395" s="17">
        <v>0.11313866013006001</v>
      </c>
      <c r="Y1395" s="17">
        <v>7.9948022305767003E-2</v>
      </c>
      <c r="Z1395" s="17"/>
      <c r="AA1395" s="17">
        <v>0.13027453241687001</v>
      </c>
      <c r="AB1395" s="17">
        <v>4.9533280786870797E-2</v>
      </c>
      <c r="AC1395" s="17"/>
      <c r="AD1395" s="17">
        <v>0.10989910748192799</v>
      </c>
      <c r="AE1395" s="17">
        <v>0.156820265070858</v>
      </c>
      <c r="AF1395" s="17">
        <v>0.13291495408106199</v>
      </c>
      <c r="AG1395" s="17"/>
      <c r="AH1395" s="17">
        <v>0.178641596641641</v>
      </c>
      <c r="AI1395" s="17">
        <v>7.3298140930209102E-2</v>
      </c>
      <c r="AJ1395" s="17"/>
      <c r="AK1395" s="17">
        <v>7.2799677154898906E-2</v>
      </c>
      <c r="AL1395" s="17">
        <v>7.9909111229491098E-2</v>
      </c>
      <c r="AM1395" s="17"/>
      <c r="AN1395" s="17">
        <v>7.6766326371708701E-2</v>
      </c>
      <c r="AO1395" s="17">
        <v>0.224407381465863</v>
      </c>
      <c r="AP1395" s="17"/>
      <c r="AQ1395" s="17">
        <v>0.105981254670982</v>
      </c>
      <c r="AR1395" s="17">
        <v>6.9557417118832496E-2</v>
      </c>
      <c r="AS1395" s="17"/>
      <c r="AT1395" s="17">
        <v>3.2490266745915201E-2</v>
      </c>
      <c r="AU1395" s="17">
        <v>7.8770693128786498E-2</v>
      </c>
      <c r="AV1395" s="17">
        <v>0.15116050688704799</v>
      </c>
      <c r="AW1395" s="17">
        <v>0.177975315818868</v>
      </c>
      <c r="AX1395" s="17"/>
      <c r="AY1395" s="17">
        <v>0.118670145560153</v>
      </c>
      <c r="AZ1395" s="17">
        <v>7.2083423666451596E-2</v>
      </c>
      <c r="BA1395" s="17"/>
      <c r="BB1395" s="17">
        <v>9.1929773618522198E-2</v>
      </c>
      <c r="BC1395" s="17">
        <v>7.3816606910954305E-2</v>
      </c>
      <c r="BD1395" s="17"/>
      <c r="BE1395" s="17">
        <v>9.65046256958184E-2</v>
      </c>
      <c r="BF1395" s="17">
        <v>7.5581339657847399E-2</v>
      </c>
      <c r="BG1395" s="17"/>
      <c r="BH1395" s="17">
        <v>0.120901905329172</v>
      </c>
      <c r="BI1395" s="17">
        <v>7.3657823910890305E-2</v>
      </c>
      <c r="BJ1395" s="17"/>
      <c r="BK1395" s="17">
        <v>0.12662486464617601</v>
      </c>
      <c r="BL1395" s="17">
        <v>7.38847144190376E-2</v>
      </c>
      <c r="BM1395" s="17"/>
      <c r="BN1395" s="17">
        <v>0.22902038009285999</v>
      </c>
      <c r="BO1395" s="17">
        <v>7.3838440319449403E-2</v>
      </c>
      <c r="BP1395" s="17"/>
      <c r="BQ1395" s="17">
        <v>0.20022153563403899</v>
      </c>
      <c r="BR1395" s="17">
        <v>7.3903684978697301E-2</v>
      </c>
      <c r="BS1395" s="17"/>
      <c r="BT1395" s="17">
        <v>0.15816749817800099</v>
      </c>
      <c r="BU1395" s="17">
        <v>7.0620391756175099E-2</v>
      </c>
      <c r="BV1395" s="17"/>
      <c r="BW1395" s="17">
        <v>0.12970442333471199</v>
      </c>
      <c r="BX1395" s="17">
        <v>5.0021537793351702E-2</v>
      </c>
      <c r="BY1395" s="17"/>
      <c r="BZ1395" s="17">
        <v>0.12970442333471199</v>
      </c>
      <c r="CA1395" s="17">
        <v>5.0021537793351702E-2</v>
      </c>
    </row>
    <row r="1396" spans="2:79" x14ac:dyDescent="0.25">
      <c r="B1396" t="s">
        <v>115</v>
      </c>
      <c r="C1396" s="17">
        <v>0.57830405210447799</v>
      </c>
      <c r="D1396" s="17">
        <v>0.61267396525614204</v>
      </c>
      <c r="E1396" s="17">
        <v>0.63717326448426304</v>
      </c>
      <c r="F1396" s="17">
        <v>0.52660799071335895</v>
      </c>
      <c r="G1396" s="17">
        <v>0.58874552131902502</v>
      </c>
      <c r="H1396" s="17">
        <v>0.62312454250134997</v>
      </c>
      <c r="I1396" s="17">
        <v>0.48337206881172101</v>
      </c>
      <c r="J1396" s="17">
        <v>0.65595209593528303</v>
      </c>
      <c r="K1396" s="17">
        <v>0.472801515245931</v>
      </c>
      <c r="L1396" s="17">
        <v>0.54504332017378399</v>
      </c>
      <c r="M1396" s="17"/>
      <c r="N1396" s="17">
        <v>0.58780908464577997</v>
      </c>
      <c r="O1396" s="17">
        <v>0.48056869639977601</v>
      </c>
      <c r="P1396" s="17">
        <v>0.33319456668798902</v>
      </c>
      <c r="Q1396" s="17">
        <v>0.28404865682373398</v>
      </c>
      <c r="R1396" s="17"/>
      <c r="S1396" s="17">
        <v>0.53463474124614796</v>
      </c>
      <c r="T1396" s="17">
        <v>0.45740605787290101</v>
      </c>
      <c r="U1396" s="17">
        <v>0.51519901194567097</v>
      </c>
      <c r="V1396" s="17">
        <v>0.65441627411493397</v>
      </c>
      <c r="W1396" s="17">
        <v>0.55547358125601398</v>
      </c>
      <c r="X1396" s="17">
        <v>0.51453852611721296</v>
      </c>
      <c r="Y1396" s="17">
        <v>0.52441818975448595</v>
      </c>
      <c r="Z1396" s="17"/>
      <c r="AA1396" s="17">
        <v>0.42917446978734503</v>
      </c>
      <c r="AB1396" s="17">
        <v>0.65543342572410301</v>
      </c>
      <c r="AC1396" s="17"/>
      <c r="AD1396" s="17">
        <v>0.38414139787731799</v>
      </c>
      <c r="AE1396" s="17">
        <v>0.396336472601589</v>
      </c>
      <c r="AF1396" s="17">
        <v>0.46553492237207</v>
      </c>
      <c r="AG1396" s="17"/>
      <c r="AH1396" s="17">
        <v>0.30829477530682098</v>
      </c>
      <c r="AI1396" s="17">
        <v>0.58829542052553596</v>
      </c>
      <c r="AJ1396" s="17"/>
      <c r="AK1396" s="17">
        <v>0.63093209744741596</v>
      </c>
      <c r="AL1396" s="17">
        <v>0.54305002876979902</v>
      </c>
      <c r="AM1396" s="17"/>
      <c r="AN1396" s="17">
        <v>0.57888482316405898</v>
      </c>
      <c r="AO1396" s="17">
        <v>0.28404865682373398</v>
      </c>
      <c r="AP1396" s="17"/>
      <c r="AQ1396" s="17">
        <v>0.48179087051585101</v>
      </c>
      <c r="AR1396" s="17">
        <v>0.60332896558119897</v>
      </c>
      <c r="AS1396" s="17"/>
      <c r="AT1396" s="17">
        <v>0.722042003230153</v>
      </c>
      <c r="AU1396" s="17">
        <v>0.52795005215805701</v>
      </c>
      <c r="AV1396" s="17">
        <v>0.41361880186538702</v>
      </c>
      <c r="AW1396" s="17">
        <v>0.437774631806154</v>
      </c>
      <c r="AX1396" s="17"/>
      <c r="AY1396" s="17">
        <v>0.388609581730465</v>
      </c>
      <c r="AZ1396" s="17">
        <v>0.60097698411623002</v>
      </c>
      <c r="BA1396" s="17"/>
      <c r="BB1396" s="17">
        <v>0.52858215117053697</v>
      </c>
      <c r="BC1396" s="17">
        <v>0.58914885094690295</v>
      </c>
      <c r="BD1396" s="17"/>
      <c r="BE1396" s="17">
        <v>0.53578545743434902</v>
      </c>
      <c r="BF1396" s="17">
        <v>0.58153066278011201</v>
      </c>
      <c r="BG1396" s="17"/>
      <c r="BH1396" s="17">
        <v>0.50049067227668298</v>
      </c>
      <c r="BI1396" s="17">
        <v>0.58433700048163095</v>
      </c>
      <c r="BJ1396" s="17"/>
      <c r="BK1396" s="17">
        <v>0.54209386592140096</v>
      </c>
      <c r="BL1396" s="17">
        <v>0.58062157928459202</v>
      </c>
      <c r="BM1396" s="17"/>
      <c r="BN1396" s="17">
        <v>0.36510382068638098</v>
      </c>
      <c r="BO1396" s="17">
        <v>0.58281981483741896</v>
      </c>
      <c r="BP1396" s="17"/>
      <c r="BQ1396" s="17">
        <v>0.28770214775565001</v>
      </c>
      <c r="BR1396" s="17">
        <v>0.58574454123369601</v>
      </c>
      <c r="BS1396" s="17"/>
      <c r="BT1396" s="17">
        <v>0.396723730499218</v>
      </c>
      <c r="BU1396" s="17">
        <v>0.592713913195417</v>
      </c>
      <c r="BV1396" s="17"/>
      <c r="BW1396" s="17">
        <v>0.430000283496632</v>
      </c>
      <c r="BX1396" s="17">
        <v>0.65446152756113196</v>
      </c>
      <c r="BY1396" s="17"/>
      <c r="BZ1396" s="17">
        <v>0.430000283496632</v>
      </c>
      <c r="CA1396" s="17">
        <v>0.65446152756113196</v>
      </c>
    </row>
    <row r="1397" spans="2:79" x14ac:dyDescent="0.25">
      <c r="C1397" s="17"/>
      <c r="D1397" s="17"/>
      <c r="E1397" s="17"/>
      <c r="F1397" s="17"/>
      <c r="G1397" s="17"/>
      <c r="H1397" s="17"/>
      <c r="I1397" s="17"/>
      <c r="J1397" s="17"/>
      <c r="K1397" s="17"/>
      <c r="L1397" s="17"/>
      <c r="M1397" s="17"/>
      <c r="N1397" s="17"/>
      <c r="O1397" s="17"/>
      <c r="P1397" s="17"/>
      <c r="Q1397" s="17"/>
      <c r="R1397" s="17"/>
      <c r="S1397" s="17"/>
      <c r="T1397" s="17"/>
      <c r="U1397" s="17"/>
      <c r="V1397" s="17"/>
      <c r="W1397" s="17"/>
      <c r="X1397" s="17"/>
      <c r="Y1397" s="17"/>
      <c r="Z1397" s="17"/>
      <c r="AA1397" s="17"/>
      <c r="AB1397" s="17"/>
      <c r="AC1397" s="17"/>
      <c r="AD1397" s="17"/>
      <c r="AE1397" s="17"/>
      <c r="AF1397" s="17"/>
      <c r="AG1397" s="17"/>
      <c r="AH1397" s="17"/>
      <c r="AI1397" s="17"/>
      <c r="AJ1397" s="17"/>
      <c r="AK1397" s="17"/>
      <c r="AL1397" s="17"/>
      <c r="AM1397" s="17"/>
      <c r="AN1397" s="17"/>
      <c r="AO1397" s="17"/>
      <c r="AP1397" s="17"/>
      <c r="AQ1397" s="17"/>
      <c r="AR1397" s="17"/>
      <c r="AS1397" s="17"/>
      <c r="AT1397" s="17"/>
      <c r="AU1397" s="17"/>
      <c r="AV1397" s="17"/>
      <c r="AW1397" s="17"/>
      <c r="AX1397" s="17"/>
      <c r="AY1397" s="17"/>
      <c r="AZ1397" s="17"/>
      <c r="BA1397" s="17"/>
      <c r="BB1397" s="17"/>
      <c r="BC1397" s="17"/>
      <c r="BD1397" s="17"/>
      <c r="BE1397" s="17"/>
      <c r="BF1397" s="17"/>
      <c r="BG1397" s="17"/>
      <c r="BH1397" s="17"/>
      <c r="BI1397" s="17"/>
      <c r="BJ1397" s="17"/>
      <c r="BK1397" s="17"/>
      <c r="BL1397" s="17"/>
      <c r="BM1397" s="17"/>
      <c r="BN1397" s="17"/>
      <c r="BO1397" s="17"/>
      <c r="BP1397" s="17"/>
      <c r="BQ1397" s="17"/>
      <c r="BR1397" s="17"/>
      <c r="BS1397" s="17"/>
      <c r="BT1397" s="17"/>
      <c r="BU1397" s="17"/>
      <c r="BV1397" s="17"/>
      <c r="BW1397" s="17"/>
      <c r="BX1397" s="17"/>
      <c r="BY1397" s="17"/>
      <c r="BZ1397" s="17"/>
      <c r="CA1397" s="17"/>
    </row>
    <row r="1398" spans="2:79" x14ac:dyDescent="0.25">
      <c r="B1398" s="6" t="s">
        <v>642</v>
      </c>
      <c r="C1398" s="17"/>
      <c r="D1398" s="17"/>
      <c r="E1398" s="17"/>
      <c r="F1398" s="17"/>
      <c r="G1398" s="17"/>
      <c r="H1398" s="17"/>
      <c r="I1398" s="17"/>
      <c r="J1398" s="17"/>
      <c r="K1398" s="17"/>
      <c r="L1398" s="17"/>
      <c r="M1398" s="17"/>
      <c r="N1398" s="17"/>
      <c r="O1398" s="17"/>
      <c r="P1398" s="17"/>
      <c r="Q1398" s="17"/>
      <c r="R1398" s="17"/>
      <c r="S1398" s="17"/>
      <c r="T1398" s="17"/>
      <c r="U1398" s="17"/>
      <c r="V1398" s="17"/>
      <c r="W1398" s="17"/>
      <c r="X1398" s="17"/>
      <c r="Y1398" s="17"/>
      <c r="Z1398" s="17"/>
      <c r="AA1398" s="17"/>
      <c r="AB1398" s="17"/>
      <c r="AC1398" s="17"/>
      <c r="AD1398" s="17"/>
      <c r="AE1398" s="17"/>
      <c r="AF1398" s="17"/>
      <c r="AG1398" s="17"/>
      <c r="AH1398" s="17"/>
      <c r="AI1398" s="17"/>
      <c r="AJ1398" s="17"/>
      <c r="AK1398" s="17"/>
      <c r="AL1398" s="17"/>
      <c r="AM1398" s="17"/>
      <c r="AN1398" s="17"/>
      <c r="AO1398" s="17"/>
      <c r="AP1398" s="17"/>
      <c r="AQ1398" s="17"/>
      <c r="AR1398" s="17"/>
      <c r="AS1398" s="17"/>
      <c r="AT1398" s="17"/>
      <c r="AU1398" s="17"/>
      <c r="AV1398" s="17"/>
      <c r="AW1398" s="17"/>
      <c r="AX1398" s="17"/>
      <c r="AY1398" s="17"/>
      <c r="AZ1398" s="17"/>
      <c r="BA1398" s="17"/>
      <c r="BB1398" s="17"/>
      <c r="BC1398" s="17"/>
      <c r="BD1398" s="17"/>
      <c r="BE1398" s="17"/>
      <c r="BF1398" s="17"/>
      <c r="BG1398" s="17"/>
      <c r="BH1398" s="17"/>
      <c r="BI1398" s="17"/>
      <c r="BJ1398" s="17"/>
      <c r="BK1398" s="17"/>
      <c r="BL1398" s="17"/>
      <c r="BM1398" s="17"/>
      <c r="BN1398" s="17"/>
      <c r="BO1398" s="17"/>
      <c r="BP1398" s="17"/>
      <c r="BQ1398" s="17"/>
      <c r="BR1398" s="17"/>
      <c r="BS1398" s="17"/>
      <c r="BT1398" s="17"/>
      <c r="BU1398" s="17"/>
      <c r="BV1398" s="17"/>
      <c r="BW1398" s="17"/>
      <c r="BX1398" s="17"/>
      <c r="BY1398" s="17"/>
      <c r="BZ1398" s="17"/>
      <c r="CA1398" s="17"/>
    </row>
    <row r="1399" spans="2:79" x14ac:dyDescent="0.25">
      <c r="B1399" s="24" t="s">
        <v>77</v>
      </c>
      <c r="C1399" s="17"/>
      <c r="D1399" s="17"/>
      <c r="E1399" s="17"/>
      <c r="F1399" s="17"/>
      <c r="G1399" s="17"/>
      <c r="H1399" s="17"/>
      <c r="I1399" s="17"/>
      <c r="J1399" s="17"/>
      <c r="K1399" s="17"/>
      <c r="L1399" s="17"/>
      <c r="M1399" s="17"/>
      <c r="N1399" s="17"/>
      <c r="O1399" s="17"/>
      <c r="P1399" s="17"/>
      <c r="Q1399" s="17"/>
      <c r="R1399" s="17"/>
      <c r="S1399" s="17"/>
      <c r="T1399" s="17"/>
      <c r="U1399" s="17"/>
      <c r="V1399" s="17"/>
      <c r="W1399" s="17"/>
      <c r="X1399" s="17"/>
      <c r="Y1399" s="17"/>
      <c r="Z1399" s="17"/>
      <c r="AA1399" s="17"/>
      <c r="AB1399" s="17"/>
      <c r="AC1399" s="17"/>
      <c r="AD1399" s="17"/>
      <c r="AE1399" s="17"/>
      <c r="AF1399" s="17"/>
      <c r="AG1399" s="17"/>
      <c r="AH1399" s="17"/>
      <c r="AI1399" s="17"/>
      <c r="AJ1399" s="17"/>
      <c r="AK1399" s="17"/>
      <c r="AL1399" s="17"/>
      <c r="AM1399" s="17"/>
      <c r="AN1399" s="17"/>
      <c r="AO1399" s="17"/>
      <c r="AP1399" s="17"/>
      <c r="AQ1399" s="17"/>
      <c r="AR1399" s="17"/>
      <c r="AS1399" s="17"/>
      <c r="AT1399" s="17"/>
      <c r="AU1399" s="17"/>
      <c r="AV1399" s="17"/>
      <c r="AW1399" s="17"/>
      <c r="AX1399" s="17"/>
      <c r="AY1399" s="17"/>
      <c r="AZ1399" s="17"/>
      <c r="BA1399" s="17"/>
      <c r="BB1399" s="17"/>
      <c r="BC1399" s="17"/>
      <c r="BD1399" s="17"/>
      <c r="BE1399" s="17"/>
      <c r="BF1399" s="17"/>
      <c r="BG1399" s="17"/>
      <c r="BH1399" s="17"/>
      <c r="BI1399" s="17"/>
      <c r="BJ1399" s="17"/>
      <c r="BK1399" s="17"/>
      <c r="BL1399" s="17"/>
      <c r="BM1399" s="17"/>
      <c r="BN1399" s="17"/>
      <c r="BO1399" s="17"/>
      <c r="BP1399" s="17"/>
      <c r="BQ1399" s="17"/>
      <c r="BR1399" s="17"/>
      <c r="BS1399" s="17"/>
      <c r="BT1399" s="17"/>
      <c r="BU1399" s="17"/>
      <c r="BV1399" s="17"/>
      <c r="BW1399" s="17"/>
      <c r="BX1399" s="17"/>
      <c r="BY1399" s="17"/>
      <c r="BZ1399" s="17"/>
      <c r="CA1399" s="17"/>
    </row>
    <row r="1400" spans="2:79" x14ac:dyDescent="0.25">
      <c r="B1400" t="s">
        <v>218</v>
      </c>
      <c r="C1400" s="17">
        <v>0.13845223665689599</v>
      </c>
      <c r="D1400" s="17">
        <v>0.177384952151147</v>
      </c>
      <c r="E1400" s="17">
        <v>0.18296072019340501</v>
      </c>
      <c r="F1400" s="17">
        <v>7.3074454256564905E-2</v>
      </c>
      <c r="G1400" s="17">
        <v>0.14961975149034401</v>
      </c>
      <c r="H1400" s="17">
        <v>7.2621893095749498E-2</v>
      </c>
      <c r="I1400" s="17">
        <v>0.14271100640690301</v>
      </c>
      <c r="J1400" s="17">
        <v>0.103014082650897</v>
      </c>
      <c r="K1400" s="17">
        <v>0.18405911527810701</v>
      </c>
      <c r="L1400" s="17">
        <v>0.26701504027613099</v>
      </c>
      <c r="M1400" s="17"/>
      <c r="N1400" s="17">
        <v>0.13631049962338501</v>
      </c>
      <c r="O1400" s="17">
        <v>0.15927748025125299</v>
      </c>
      <c r="P1400" s="17">
        <v>0.19292478009025901</v>
      </c>
      <c r="Q1400" s="17">
        <v>0.24495482350039999</v>
      </c>
      <c r="R1400" s="17"/>
      <c r="S1400" s="17">
        <v>0.115540770705668</v>
      </c>
      <c r="T1400" s="17">
        <v>6.9987511623767901E-2</v>
      </c>
      <c r="U1400" s="17">
        <v>0.156971842544851</v>
      </c>
      <c r="V1400" s="17">
        <v>0.15298333818707499</v>
      </c>
      <c r="W1400" s="17">
        <v>0.161827793340281</v>
      </c>
      <c r="X1400" s="17">
        <v>0.14925348362780799</v>
      </c>
      <c r="Y1400" s="17">
        <v>0.17433683337209799</v>
      </c>
      <c r="Z1400" s="17"/>
      <c r="AA1400" s="17">
        <v>0.15785073684127099</v>
      </c>
      <c r="AB1400" s="17">
        <v>0.12841939042254399</v>
      </c>
      <c r="AC1400" s="17"/>
      <c r="AD1400" s="17">
        <v>0.21917744150795301</v>
      </c>
      <c r="AE1400" s="17">
        <v>0.25760919803943</v>
      </c>
      <c r="AF1400" s="17">
        <v>0.12530513279390901</v>
      </c>
      <c r="AG1400" s="17"/>
      <c r="AH1400" s="17">
        <v>0.312395137438716</v>
      </c>
      <c r="AI1400" s="17">
        <v>0.13201568889620199</v>
      </c>
      <c r="AJ1400" s="17"/>
      <c r="AK1400" s="17">
        <v>0.13528197324875299</v>
      </c>
      <c r="AL1400" s="17">
        <v>0.14057590549999099</v>
      </c>
      <c r="AM1400" s="17"/>
      <c r="AN1400" s="17">
        <v>0.13824203279589201</v>
      </c>
      <c r="AO1400" s="17">
        <v>0.24495482350039999</v>
      </c>
      <c r="AP1400" s="17"/>
      <c r="AQ1400" s="17">
        <v>0.23018375010091</v>
      </c>
      <c r="AR1400" s="17">
        <v>0.114667162439681</v>
      </c>
      <c r="AS1400" s="17"/>
      <c r="AT1400" s="17">
        <v>0.115943349438402</v>
      </c>
      <c r="AU1400" s="17">
        <v>0.13443546925208599</v>
      </c>
      <c r="AV1400" s="17">
        <v>0.169871689974888</v>
      </c>
      <c r="AW1400" s="17">
        <v>0.338294084477259</v>
      </c>
      <c r="AX1400" s="17"/>
      <c r="AY1400" s="17">
        <v>0.240081967698384</v>
      </c>
      <c r="AZ1400" s="17">
        <v>0.12630510354472299</v>
      </c>
      <c r="BA1400" s="17"/>
      <c r="BB1400" s="17">
        <v>0.10233002174172</v>
      </c>
      <c r="BC1400" s="17">
        <v>0.146327091388194</v>
      </c>
      <c r="BD1400" s="17"/>
      <c r="BE1400" s="17">
        <v>0.153928036855771</v>
      </c>
      <c r="BF1400" s="17">
        <v>0.13727782384943901</v>
      </c>
      <c r="BG1400" s="17"/>
      <c r="BH1400" s="17">
        <v>0.101492358107029</v>
      </c>
      <c r="BI1400" s="17">
        <v>0.14131777263298001</v>
      </c>
      <c r="BJ1400" s="17"/>
      <c r="BK1400" s="17">
        <v>0.18859492576998901</v>
      </c>
      <c r="BL1400" s="17">
        <v>0.135243000329967</v>
      </c>
      <c r="BM1400" s="17"/>
      <c r="BN1400" s="17">
        <v>0.174404230442888</v>
      </c>
      <c r="BO1400" s="17">
        <v>0.137690742766229</v>
      </c>
      <c r="BP1400" s="17"/>
      <c r="BQ1400" s="17">
        <v>0.27567075862379198</v>
      </c>
      <c r="BR1400" s="17">
        <v>0.13493893235384999</v>
      </c>
      <c r="BS1400" s="17"/>
      <c r="BT1400" s="17">
        <v>0.207494212448219</v>
      </c>
      <c r="BU1400" s="17">
        <v>0.132973199766766</v>
      </c>
      <c r="BV1400" s="17"/>
      <c r="BW1400" s="17">
        <v>0.15735843690610499</v>
      </c>
      <c r="BX1400" s="17">
        <v>0.128743457878219</v>
      </c>
      <c r="BY1400" s="17"/>
      <c r="BZ1400" s="17">
        <v>0.15735843690610499</v>
      </c>
      <c r="CA1400" s="17">
        <v>0.128743457878219</v>
      </c>
    </row>
    <row r="1401" spans="2:79" x14ac:dyDescent="0.25">
      <c r="B1401" t="s">
        <v>219</v>
      </c>
      <c r="C1401" s="17">
        <v>0.49046218428057298</v>
      </c>
      <c r="D1401" s="17">
        <v>0.44155118153171302</v>
      </c>
      <c r="E1401" s="17">
        <v>0.49453626100270498</v>
      </c>
      <c r="F1401" s="17">
        <v>0.468537047664283</v>
      </c>
      <c r="G1401" s="17">
        <v>0.49542981133501002</v>
      </c>
      <c r="H1401" s="17">
        <v>0.43747802614661901</v>
      </c>
      <c r="I1401" s="17">
        <v>0.53191670621235698</v>
      </c>
      <c r="J1401" s="17">
        <v>0.51846297057312296</v>
      </c>
      <c r="K1401" s="17">
        <v>0.58745349702906502</v>
      </c>
      <c r="L1401" s="17">
        <v>0.60006457718691597</v>
      </c>
      <c r="M1401" s="17"/>
      <c r="N1401" s="17">
        <v>0.486208696313638</v>
      </c>
      <c r="O1401" s="17">
        <v>0.54735670739669595</v>
      </c>
      <c r="P1401" s="17">
        <v>0.53120571227074898</v>
      </c>
      <c r="Q1401" s="17">
        <v>0.56107971730108297</v>
      </c>
      <c r="R1401" s="17"/>
      <c r="S1401" s="17">
        <v>0.46884199600176801</v>
      </c>
      <c r="T1401" s="17">
        <v>0.55327945966582204</v>
      </c>
      <c r="U1401" s="17">
        <v>0.50483948637010001</v>
      </c>
      <c r="V1401" s="17">
        <v>0.49879203254754001</v>
      </c>
      <c r="W1401" s="17">
        <v>0.53345816256603695</v>
      </c>
      <c r="X1401" s="17">
        <v>0.479391315015741</v>
      </c>
      <c r="Y1401" s="17">
        <v>0.49495652232716902</v>
      </c>
      <c r="Z1401" s="17"/>
      <c r="AA1401" s="17">
        <v>0.56281378426128403</v>
      </c>
      <c r="AB1401" s="17">
        <v>0.453042153323718</v>
      </c>
      <c r="AC1401" s="17"/>
      <c r="AD1401" s="17">
        <v>0.54756487982697299</v>
      </c>
      <c r="AE1401" s="17">
        <v>0.58141679670049695</v>
      </c>
      <c r="AF1401" s="17">
        <v>0.58020421438153003</v>
      </c>
      <c r="AG1401" s="17"/>
      <c r="AH1401" s="17">
        <v>0.52157254753094195</v>
      </c>
      <c r="AI1401" s="17">
        <v>0.489310982719523</v>
      </c>
      <c r="AJ1401" s="17"/>
      <c r="AK1401" s="17">
        <v>0.46534016877610601</v>
      </c>
      <c r="AL1401" s="17">
        <v>0.50729070441726998</v>
      </c>
      <c r="AM1401" s="17"/>
      <c r="AN1401" s="17">
        <v>0.49032280665102002</v>
      </c>
      <c r="AO1401" s="17">
        <v>0.56107971730108297</v>
      </c>
      <c r="AP1401" s="17"/>
      <c r="AQ1401" s="17">
        <v>0.51977424202994205</v>
      </c>
      <c r="AR1401" s="17">
        <v>0.48286185760054301</v>
      </c>
      <c r="AS1401" s="17"/>
      <c r="AT1401" s="17">
        <v>0.419934901894642</v>
      </c>
      <c r="AU1401" s="17">
        <v>0.50961090612859195</v>
      </c>
      <c r="AV1401" s="17">
        <v>0.59228488874574403</v>
      </c>
      <c r="AW1401" s="17">
        <v>0.486836146783516</v>
      </c>
      <c r="AX1401" s="17"/>
      <c r="AY1401" s="17">
        <v>0.57674658750358698</v>
      </c>
      <c r="AZ1401" s="17">
        <v>0.48014917724303102</v>
      </c>
      <c r="BA1401" s="17"/>
      <c r="BB1401" s="17">
        <v>0.467298709003798</v>
      </c>
      <c r="BC1401" s="17">
        <v>0.49550403707560797</v>
      </c>
      <c r="BD1401" s="17"/>
      <c r="BE1401" s="17">
        <v>0.52506267577410404</v>
      </c>
      <c r="BF1401" s="17">
        <v>0.48783645508840701</v>
      </c>
      <c r="BG1401" s="17"/>
      <c r="BH1401" s="17">
        <v>0.50916294712182697</v>
      </c>
      <c r="BI1401" s="17">
        <v>0.48901229562280801</v>
      </c>
      <c r="BJ1401" s="17"/>
      <c r="BK1401" s="17">
        <v>0.40397381042672698</v>
      </c>
      <c r="BL1401" s="17">
        <v>0.49599761997694802</v>
      </c>
      <c r="BM1401" s="17"/>
      <c r="BN1401" s="17">
        <v>0.50132450124140404</v>
      </c>
      <c r="BO1401" s="17">
        <v>0.49023211114322801</v>
      </c>
      <c r="BP1401" s="17"/>
      <c r="BQ1401" s="17">
        <v>0.53600160717436596</v>
      </c>
      <c r="BR1401" s="17">
        <v>0.48929620575145299</v>
      </c>
      <c r="BS1401" s="17"/>
      <c r="BT1401" s="17">
        <v>0.54392706096394605</v>
      </c>
      <c r="BU1401" s="17">
        <v>0.48621931567322202</v>
      </c>
      <c r="BV1401" s="17"/>
      <c r="BW1401" s="17">
        <v>0.56280424902829396</v>
      </c>
      <c r="BX1401" s="17">
        <v>0.45331283148781598</v>
      </c>
      <c r="BY1401" s="17"/>
      <c r="BZ1401" s="17">
        <v>0.56280424902829396</v>
      </c>
      <c r="CA1401" s="17">
        <v>0.45331283148781598</v>
      </c>
    </row>
    <row r="1402" spans="2:79" x14ac:dyDescent="0.25">
      <c r="B1402" t="s">
        <v>641</v>
      </c>
      <c r="C1402" s="17">
        <v>0.257636074575255</v>
      </c>
      <c r="D1402" s="17">
        <v>0.23782443769054401</v>
      </c>
      <c r="E1402" s="17">
        <v>0.24488832814566999</v>
      </c>
      <c r="F1402" s="17">
        <v>0.32911551916340498</v>
      </c>
      <c r="G1402" s="17">
        <v>0.21721696590658199</v>
      </c>
      <c r="H1402" s="17">
        <v>0.36632202352901799</v>
      </c>
      <c r="I1402" s="17">
        <v>0.24303314884097599</v>
      </c>
      <c r="J1402" s="17">
        <v>0.25532071301731202</v>
      </c>
      <c r="K1402" s="17">
        <v>0.161797051472196</v>
      </c>
      <c r="L1402" s="17">
        <v>3.6086688848301303E-2</v>
      </c>
      <c r="M1402" s="17"/>
      <c r="N1402" s="17">
        <v>0.26340201301635702</v>
      </c>
      <c r="O1402" s="17">
        <v>0.18032858864106699</v>
      </c>
      <c r="P1402" s="17">
        <v>0.20643444345887799</v>
      </c>
      <c r="Q1402" s="17">
        <v>0.147608968556738</v>
      </c>
      <c r="R1402" s="17"/>
      <c r="S1402" s="17">
        <v>0.293910545338535</v>
      </c>
      <c r="T1402" s="17">
        <v>0.31623491895401501</v>
      </c>
      <c r="U1402" s="17">
        <v>0.22374943904928399</v>
      </c>
      <c r="V1402" s="17">
        <v>0.24167269811528799</v>
      </c>
      <c r="W1402" s="17">
        <v>0.20565889126069101</v>
      </c>
      <c r="X1402" s="17">
        <v>0.25028998379858702</v>
      </c>
      <c r="Y1402" s="17">
        <v>0.234613570990378</v>
      </c>
      <c r="Z1402" s="17"/>
      <c r="AA1402" s="17">
        <v>0.206333387321425</v>
      </c>
      <c r="AB1402" s="17">
        <v>0.28416967087056899</v>
      </c>
      <c r="AC1402" s="17"/>
      <c r="AD1402" s="17">
        <v>0.18055232001466701</v>
      </c>
      <c r="AE1402" s="17">
        <v>0.115576684409888</v>
      </c>
      <c r="AF1402" s="17">
        <v>0.21248035705163501</v>
      </c>
      <c r="AG1402" s="17"/>
      <c r="AH1402" s="17">
        <v>9.8991045120611798E-2</v>
      </c>
      <c r="AI1402" s="17">
        <v>0.26350654301341497</v>
      </c>
      <c r="AJ1402" s="17"/>
      <c r="AK1402" s="17">
        <v>0.26986311422581599</v>
      </c>
      <c r="AL1402" s="17">
        <v>0.24944553019257701</v>
      </c>
      <c r="AM1402" s="17"/>
      <c r="AN1402" s="17">
        <v>0.25785323477000399</v>
      </c>
      <c r="AO1402" s="17">
        <v>0.147608968556738</v>
      </c>
      <c r="AP1402" s="17"/>
      <c r="AQ1402" s="17">
        <v>0.18875763195374101</v>
      </c>
      <c r="AR1402" s="17">
        <v>0.27549557354360998</v>
      </c>
      <c r="AS1402" s="17"/>
      <c r="AT1402" s="17">
        <v>0.29003128038836601</v>
      </c>
      <c r="AU1402" s="17">
        <v>0.26942625919454899</v>
      </c>
      <c r="AV1402" s="17">
        <v>0.183243515474837</v>
      </c>
      <c r="AW1402" s="17">
        <v>0.102058106767786</v>
      </c>
      <c r="AX1402" s="17"/>
      <c r="AY1402" s="17">
        <v>0.142424729996704</v>
      </c>
      <c r="AZ1402" s="17">
        <v>0.27140652859777797</v>
      </c>
      <c r="BA1402" s="17"/>
      <c r="BB1402" s="17">
        <v>0.29527359119931501</v>
      </c>
      <c r="BC1402" s="17">
        <v>0.24943619556296101</v>
      </c>
      <c r="BD1402" s="17"/>
      <c r="BE1402" s="17">
        <v>0.22207931112740101</v>
      </c>
      <c r="BF1402" s="17">
        <v>0.260334372424042</v>
      </c>
      <c r="BG1402" s="17"/>
      <c r="BH1402" s="17">
        <v>0.21113402947406601</v>
      </c>
      <c r="BI1402" s="17">
        <v>0.26124142417128099</v>
      </c>
      <c r="BJ1402" s="17"/>
      <c r="BK1402" s="17">
        <v>0.27229297264220198</v>
      </c>
      <c r="BL1402" s="17">
        <v>0.25669800263399101</v>
      </c>
      <c r="BM1402" s="17"/>
      <c r="BN1402" s="17">
        <v>0.193900138108485</v>
      </c>
      <c r="BO1402" s="17">
        <v>0.25898605606791802</v>
      </c>
      <c r="BP1402" s="17"/>
      <c r="BQ1402" s="17">
        <v>0.121062550393565</v>
      </c>
      <c r="BR1402" s="17">
        <v>0.26113286453707601</v>
      </c>
      <c r="BS1402" s="17"/>
      <c r="BT1402" s="17">
        <v>0.15682140614231099</v>
      </c>
      <c r="BU1402" s="17">
        <v>0.26563653054540098</v>
      </c>
      <c r="BV1402" s="17"/>
      <c r="BW1402" s="17">
        <v>0.20664025586719501</v>
      </c>
      <c r="BX1402" s="17">
        <v>0.28382362765032698</v>
      </c>
      <c r="BY1402" s="17"/>
      <c r="BZ1402" s="17">
        <v>0.20664025586719501</v>
      </c>
      <c r="CA1402" s="17">
        <v>0.28382362765032698</v>
      </c>
    </row>
    <row r="1403" spans="2:79" x14ac:dyDescent="0.25">
      <c r="B1403" t="s">
        <v>221</v>
      </c>
      <c r="C1403" s="17">
        <v>5.8691045567192797E-2</v>
      </c>
      <c r="D1403" s="17">
        <v>7.6923452013546806E-2</v>
      </c>
      <c r="E1403" s="17">
        <v>5.1055832414536199E-2</v>
      </c>
      <c r="F1403" s="17">
        <v>5.4906769399969503E-2</v>
      </c>
      <c r="G1403" s="17">
        <v>8.1590358048765299E-2</v>
      </c>
      <c r="H1403" s="17">
        <v>5.5135165319774297E-2</v>
      </c>
      <c r="I1403" s="17">
        <v>3.7268229070908099E-2</v>
      </c>
      <c r="J1403" s="17">
        <v>6.0363723894809103E-2</v>
      </c>
      <c r="K1403" s="17">
        <v>3.5610935663570202E-2</v>
      </c>
      <c r="L1403" s="17">
        <v>6.2175696044455699E-2</v>
      </c>
      <c r="M1403" s="17"/>
      <c r="N1403" s="17">
        <v>5.9309624265529798E-2</v>
      </c>
      <c r="O1403" s="17">
        <v>5.2910224193100798E-2</v>
      </c>
      <c r="P1403" s="17">
        <v>4.1535158673004897E-2</v>
      </c>
      <c r="Q1403" s="17">
        <v>2.7817509386064199E-2</v>
      </c>
      <c r="R1403" s="17"/>
      <c r="S1403" s="17">
        <v>6.9179657403428393E-2</v>
      </c>
      <c r="T1403" s="17">
        <v>3.7591074987940599E-2</v>
      </c>
      <c r="U1403" s="17">
        <v>6.9573552734202307E-2</v>
      </c>
      <c r="V1403" s="17">
        <v>5.2002525081565103E-2</v>
      </c>
      <c r="W1403" s="17">
        <v>4.8421579302969697E-2</v>
      </c>
      <c r="X1403" s="17">
        <v>9.2641866225479E-2</v>
      </c>
      <c r="Y1403" s="17">
        <v>4.3526385948985301E-2</v>
      </c>
      <c r="Z1403" s="17"/>
      <c r="AA1403" s="17">
        <v>4.6689582778739497E-2</v>
      </c>
      <c r="AB1403" s="17">
        <v>6.4898166200201599E-2</v>
      </c>
      <c r="AC1403" s="17"/>
      <c r="AD1403" s="17">
        <v>3.9026682259260599E-2</v>
      </c>
      <c r="AE1403" s="17">
        <v>2.0002803813103799E-2</v>
      </c>
      <c r="AF1403" s="17">
        <v>5.2698310497898297E-2</v>
      </c>
      <c r="AG1403" s="17"/>
      <c r="AH1403" s="17">
        <v>6.4950744749867298E-2</v>
      </c>
      <c r="AI1403" s="17">
        <v>5.8459412930415101E-2</v>
      </c>
      <c r="AJ1403" s="17"/>
      <c r="AK1403" s="17">
        <v>6.5124498535127806E-2</v>
      </c>
      <c r="AL1403" s="17">
        <v>5.4381459308075197E-2</v>
      </c>
      <c r="AM1403" s="17"/>
      <c r="AN1403" s="17">
        <v>5.8751980580139099E-2</v>
      </c>
      <c r="AO1403" s="17">
        <v>2.7817509386064199E-2</v>
      </c>
      <c r="AP1403" s="17"/>
      <c r="AQ1403" s="17">
        <v>3.0552163475603002E-2</v>
      </c>
      <c r="AR1403" s="17">
        <v>6.5987179401792898E-2</v>
      </c>
      <c r="AS1403" s="17"/>
      <c r="AT1403" s="17">
        <v>7.6132553208755893E-2</v>
      </c>
      <c r="AU1403" s="17">
        <v>5.4219446402093002E-2</v>
      </c>
      <c r="AV1403" s="17">
        <v>3.2897441962027499E-2</v>
      </c>
      <c r="AW1403" s="17">
        <v>6.7277745101564201E-2</v>
      </c>
      <c r="AX1403" s="17"/>
      <c r="AY1403" s="17">
        <v>3.2116863969474101E-2</v>
      </c>
      <c r="AZ1403" s="17">
        <v>6.1867282657525897E-2</v>
      </c>
      <c r="BA1403" s="17"/>
      <c r="BB1403" s="17">
        <v>6.4896778966020405E-2</v>
      </c>
      <c r="BC1403" s="17">
        <v>5.7339251130588499E-2</v>
      </c>
      <c r="BD1403" s="17"/>
      <c r="BE1403" s="17">
        <v>6.1572794902297001E-2</v>
      </c>
      <c r="BF1403" s="17">
        <v>5.8472358114296297E-2</v>
      </c>
      <c r="BG1403" s="17"/>
      <c r="BH1403" s="17">
        <v>7.7778970407016396E-2</v>
      </c>
      <c r="BI1403" s="17">
        <v>5.7211139856369102E-2</v>
      </c>
      <c r="BJ1403" s="17"/>
      <c r="BK1403" s="17">
        <v>0.10498054232807599</v>
      </c>
      <c r="BL1403" s="17">
        <v>5.5728421559827199E-2</v>
      </c>
      <c r="BM1403" s="17"/>
      <c r="BN1403" s="17">
        <v>6.2425968745138102E-2</v>
      </c>
      <c r="BO1403" s="17">
        <v>5.8611936708890103E-2</v>
      </c>
      <c r="BP1403" s="17"/>
      <c r="BQ1403" s="17">
        <v>3.9490410796732503E-2</v>
      </c>
      <c r="BR1403" s="17">
        <v>5.91826531999914E-2</v>
      </c>
      <c r="BS1403" s="17"/>
      <c r="BT1403" s="17">
        <v>6.6332932131401096E-2</v>
      </c>
      <c r="BU1403" s="17">
        <v>5.8084600315364603E-2</v>
      </c>
      <c r="BV1403" s="17"/>
      <c r="BW1403" s="17">
        <v>4.6804840093042997E-2</v>
      </c>
      <c r="BX1403" s="17">
        <v>6.4794891815793204E-2</v>
      </c>
      <c r="BY1403" s="17"/>
      <c r="BZ1403" s="17">
        <v>4.6804840093042997E-2</v>
      </c>
      <c r="CA1403" s="17">
        <v>6.4794891815793204E-2</v>
      </c>
    </row>
    <row r="1404" spans="2:79" x14ac:dyDescent="0.25">
      <c r="B1404" t="s">
        <v>222</v>
      </c>
      <c r="C1404" s="17">
        <v>1.6419803374376301E-2</v>
      </c>
      <c r="D1404" s="17">
        <v>3.09964010541178E-2</v>
      </c>
      <c r="E1404" s="17">
        <v>8.1631591113458593E-3</v>
      </c>
      <c r="F1404" s="17">
        <v>1.26506977298132E-2</v>
      </c>
      <c r="G1404" s="17">
        <v>8.6211380617545099E-3</v>
      </c>
      <c r="H1404" s="17">
        <v>1.4852347494525299E-2</v>
      </c>
      <c r="I1404" s="17">
        <v>1.54594265256136E-2</v>
      </c>
      <c r="J1404" s="17">
        <v>3.6084560330236999E-2</v>
      </c>
      <c r="K1404" s="17">
        <v>2.6130620548358598E-2</v>
      </c>
      <c r="L1404" s="17">
        <v>0</v>
      </c>
      <c r="M1404" s="17"/>
      <c r="N1404" s="17">
        <v>1.64174485075726E-2</v>
      </c>
      <c r="O1404" s="17">
        <v>1.8175635118547501E-2</v>
      </c>
      <c r="P1404" s="17">
        <v>8.4175240508496205E-3</v>
      </c>
      <c r="Q1404" s="17">
        <v>3.4799212921454198E-3</v>
      </c>
      <c r="R1404" s="17"/>
      <c r="S1404" s="17">
        <v>2.6179953671759501E-2</v>
      </c>
      <c r="T1404" s="17">
        <v>5.0726041221840603E-3</v>
      </c>
      <c r="U1404" s="17">
        <v>1.0205129228775801E-2</v>
      </c>
      <c r="V1404" s="17">
        <v>1.1823343470538599E-2</v>
      </c>
      <c r="W1404" s="17">
        <v>2.53922447637271E-2</v>
      </c>
      <c r="X1404" s="17">
        <v>9.8451937009222494E-3</v>
      </c>
      <c r="Y1404" s="17">
        <v>1.01390844826794E-2</v>
      </c>
      <c r="Z1404" s="17"/>
      <c r="AA1404" s="17">
        <v>9.4630925776132205E-3</v>
      </c>
      <c r="AB1404" s="17">
        <v>2.0017793376562398E-2</v>
      </c>
      <c r="AC1404" s="17"/>
      <c r="AD1404" s="17">
        <v>2.51320967431957E-3</v>
      </c>
      <c r="AE1404" s="17">
        <v>3.7264487601446701E-4</v>
      </c>
      <c r="AF1404" s="17">
        <v>1.10649317448913E-2</v>
      </c>
      <c r="AG1404" s="17"/>
      <c r="AH1404" s="17">
        <v>2.03391400302924E-3</v>
      </c>
      <c r="AI1404" s="17">
        <v>1.6952135901904399E-2</v>
      </c>
      <c r="AJ1404" s="17"/>
      <c r="AK1404" s="17">
        <v>1.9113538817266199E-2</v>
      </c>
      <c r="AL1404" s="17">
        <v>1.46153469948496E-2</v>
      </c>
      <c r="AM1404" s="17"/>
      <c r="AN1404" s="17">
        <v>1.6445342783842701E-2</v>
      </c>
      <c r="AO1404" s="17">
        <v>3.4799212921454198E-3</v>
      </c>
      <c r="AP1404" s="17"/>
      <c r="AQ1404" s="17">
        <v>6.7468152782299597E-3</v>
      </c>
      <c r="AR1404" s="17">
        <v>1.89279135224718E-2</v>
      </c>
      <c r="AS1404" s="17"/>
      <c r="AT1404" s="17">
        <v>2.48018730972502E-2</v>
      </c>
      <c r="AU1404" s="17">
        <v>1.37511320911879E-2</v>
      </c>
      <c r="AV1404" s="17">
        <v>6.7688290601384902E-3</v>
      </c>
      <c r="AW1404" s="17">
        <v>4.8073547219672098E-3</v>
      </c>
      <c r="AX1404" s="17"/>
      <c r="AY1404" s="17">
        <v>7.3799905032662701E-3</v>
      </c>
      <c r="AZ1404" s="17">
        <v>1.7500272732399999E-2</v>
      </c>
      <c r="BA1404" s="17"/>
      <c r="BB1404" s="17">
        <v>2.43838810667487E-2</v>
      </c>
      <c r="BC1404" s="17">
        <v>1.46842091923634E-2</v>
      </c>
      <c r="BD1404" s="17"/>
      <c r="BE1404" s="17">
        <v>1.7596437253937301E-3</v>
      </c>
      <c r="BF1404" s="17">
        <v>1.75323196274863E-2</v>
      </c>
      <c r="BG1404" s="17"/>
      <c r="BH1404" s="17">
        <v>2.0504928276199E-2</v>
      </c>
      <c r="BI1404" s="17">
        <v>1.61030795962618E-2</v>
      </c>
      <c r="BJ1404" s="17"/>
      <c r="BK1404" s="17">
        <v>4.7983489016648097E-3</v>
      </c>
      <c r="BL1404" s="17">
        <v>1.7163600616312599E-2</v>
      </c>
      <c r="BM1404" s="17"/>
      <c r="BN1404" s="17">
        <v>1.5440654004039199E-2</v>
      </c>
      <c r="BO1404" s="17">
        <v>1.64405425931246E-2</v>
      </c>
      <c r="BP1404" s="17"/>
      <c r="BQ1404" s="17">
        <v>1.35720944878336E-2</v>
      </c>
      <c r="BR1404" s="17">
        <v>1.6492715308869602E-2</v>
      </c>
      <c r="BS1404" s="17"/>
      <c r="BT1404" s="17">
        <v>1.8933979372041498E-2</v>
      </c>
      <c r="BU1404" s="17">
        <v>1.6220283258076E-2</v>
      </c>
      <c r="BV1404" s="17"/>
      <c r="BW1404" s="17">
        <v>9.4953479108678095E-3</v>
      </c>
      <c r="BX1404" s="17">
        <v>1.99756742194881E-2</v>
      </c>
      <c r="BY1404" s="17"/>
      <c r="BZ1404" s="17">
        <v>9.4953479108678095E-3</v>
      </c>
      <c r="CA1404" s="17">
        <v>1.99756742194881E-2</v>
      </c>
    </row>
    <row r="1405" spans="2:79" x14ac:dyDescent="0.25">
      <c r="B1405" t="s">
        <v>75</v>
      </c>
      <c r="C1405" s="17">
        <v>3.8338655545706202E-2</v>
      </c>
      <c r="D1405" s="17">
        <v>3.5319575558931199E-2</v>
      </c>
      <c r="E1405" s="17">
        <v>1.8395699132338E-2</v>
      </c>
      <c r="F1405" s="17">
        <v>6.1715511785964301E-2</v>
      </c>
      <c r="G1405" s="17">
        <v>4.7521975157544603E-2</v>
      </c>
      <c r="H1405" s="17">
        <v>5.3590544414314101E-2</v>
      </c>
      <c r="I1405" s="17">
        <v>2.9611482943241001E-2</v>
      </c>
      <c r="J1405" s="17">
        <v>2.67539495336215E-2</v>
      </c>
      <c r="K1405" s="17">
        <v>4.9487800087033903E-3</v>
      </c>
      <c r="L1405" s="17">
        <v>3.4657997644195603E-2</v>
      </c>
      <c r="M1405" s="17"/>
      <c r="N1405" s="17">
        <v>3.8351718273517403E-2</v>
      </c>
      <c r="O1405" s="17">
        <v>4.1951364399335299E-2</v>
      </c>
      <c r="P1405" s="17">
        <v>1.9482381456259901E-2</v>
      </c>
      <c r="Q1405" s="17">
        <v>1.5059059963568299E-2</v>
      </c>
      <c r="R1405" s="17"/>
      <c r="S1405" s="17">
        <v>2.63470768788421E-2</v>
      </c>
      <c r="T1405" s="17">
        <v>1.7834430646270799E-2</v>
      </c>
      <c r="U1405" s="17">
        <v>3.4660550072786303E-2</v>
      </c>
      <c r="V1405" s="17">
        <v>4.2726062597993802E-2</v>
      </c>
      <c r="W1405" s="17">
        <v>2.5241328766295201E-2</v>
      </c>
      <c r="X1405" s="17">
        <v>1.8578157631463001E-2</v>
      </c>
      <c r="Y1405" s="17">
        <v>4.24276028786909E-2</v>
      </c>
      <c r="Z1405" s="17"/>
      <c r="AA1405" s="17">
        <v>1.6849416219667599E-2</v>
      </c>
      <c r="AB1405" s="17">
        <v>4.94528258064054E-2</v>
      </c>
      <c r="AC1405" s="17"/>
      <c r="AD1405" s="17">
        <v>1.1165466716825801E-2</v>
      </c>
      <c r="AE1405" s="17">
        <v>2.5021872161065901E-2</v>
      </c>
      <c r="AF1405" s="17">
        <v>1.82470535301377E-2</v>
      </c>
      <c r="AG1405" s="17"/>
      <c r="AH1405" s="17">
        <v>5.6611156834051202E-5</v>
      </c>
      <c r="AI1405" s="17">
        <v>3.97552365385406E-2</v>
      </c>
      <c r="AJ1405" s="17"/>
      <c r="AK1405" s="17">
        <v>4.5276706396930697E-2</v>
      </c>
      <c r="AL1405" s="17">
        <v>3.3691053587236702E-2</v>
      </c>
      <c r="AM1405" s="17"/>
      <c r="AN1405" s="17">
        <v>3.83846024191015E-2</v>
      </c>
      <c r="AO1405" s="17">
        <v>1.5059059963568299E-2</v>
      </c>
      <c r="AP1405" s="17"/>
      <c r="AQ1405" s="17">
        <v>2.3985397161574301E-2</v>
      </c>
      <c r="AR1405" s="17">
        <v>4.2060313491901702E-2</v>
      </c>
      <c r="AS1405" s="17"/>
      <c r="AT1405" s="17">
        <v>7.3156041972584102E-2</v>
      </c>
      <c r="AU1405" s="17">
        <v>1.8556786931492299E-2</v>
      </c>
      <c r="AV1405" s="17">
        <v>1.49336347823643E-2</v>
      </c>
      <c r="AW1405" s="17">
        <v>7.26562147907244E-4</v>
      </c>
      <c r="AX1405" s="17"/>
      <c r="AY1405" s="17">
        <v>1.24986032858558E-3</v>
      </c>
      <c r="AZ1405" s="17">
        <v>4.2771635224542297E-2</v>
      </c>
      <c r="BA1405" s="17"/>
      <c r="BB1405" s="17">
        <v>4.5817018022397599E-2</v>
      </c>
      <c r="BC1405" s="17">
        <v>3.67092156502851E-2</v>
      </c>
      <c r="BD1405" s="17"/>
      <c r="BE1405" s="17">
        <v>3.5597537615033203E-2</v>
      </c>
      <c r="BF1405" s="17">
        <v>3.8546670896328697E-2</v>
      </c>
      <c r="BG1405" s="17"/>
      <c r="BH1405" s="17">
        <v>7.9926766613862596E-2</v>
      </c>
      <c r="BI1405" s="17">
        <v>3.5114288120299701E-2</v>
      </c>
      <c r="BJ1405" s="17"/>
      <c r="BK1405" s="17">
        <v>2.53593999313407E-2</v>
      </c>
      <c r="BL1405" s="17">
        <v>3.9169354882955199E-2</v>
      </c>
      <c r="BM1405" s="17"/>
      <c r="BN1405" s="17">
        <v>5.25045074580461E-2</v>
      </c>
      <c r="BO1405" s="17">
        <v>3.8038610720610898E-2</v>
      </c>
      <c r="BP1405" s="17"/>
      <c r="BQ1405" s="17">
        <v>1.42025785237103E-2</v>
      </c>
      <c r="BR1405" s="17">
        <v>3.8956628848759903E-2</v>
      </c>
      <c r="BS1405" s="17"/>
      <c r="BT1405" s="17">
        <v>6.4904089420800498E-3</v>
      </c>
      <c r="BU1405" s="17">
        <v>4.0866070441169897E-2</v>
      </c>
      <c r="BV1405" s="17"/>
      <c r="BW1405" s="17">
        <v>1.68968701944948E-2</v>
      </c>
      <c r="BX1405" s="17">
        <v>4.93495169483565E-2</v>
      </c>
      <c r="BY1405" s="17"/>
      <c r="BZ1405" s="17">
        <v>1.68968701944948E-2</v>
      </c>
      <c r="CA1405" s="17">
        <v>4.93495169483565E-2</v>
      </c>
    </row>
    <row r="1406" spans="2:79" x14ac:dyDescent="0.25">
      <c r="B1406" t="s">
        <v>223</v>
      </c>
      <c r="C1406" s="17">
        <v>0.62891442093746897</v>
      </c>
      <c r="D1406" s="17">
        <v>0.61893613368286005</v>
      </c>
      <c r="E1406" s="17">
        <v>0.67749698119611002</v>
      </c>
      <c r="F1406" s="17">
        <v>0.54161150192084795</v>
      </c>
      <c r="G1406" s="17">
        <v>0.64504956282535397</v>
      </c>
      <c r="H1406" s="17">
        <v>0.51009991924236897</v>
      </c>
      <c r="I1406" s="17">
        <v>0.67462771261926102</v>
      </c>
      <c r="J1406" s="17">
        <v>0.62147705322402003</v>
      </c>
      <c r="K1406" s="17">
        <v>0.77151261230717205</v>
      </c>
      <c r="L1406" s="17">
        <v>0.86707961746304796</v>
      </c>
      <c r="M1406" s="17"/>
      <c r="N1406" s="17">
        <v>0.62251919593702298</v>
      </c>
      <c r="O1406" s="17">
        <v>0.70663418764794905</v>
      </c>
      <c r="P1406" s="17">
        <v>0.72413049236100802</v>
      </c>
      <c r="Q1406" s="17">
        <v>0.80603454080148396</v>
      </c>
      <c r="R1406" s="17"/>
      <c r="S1406" s="17">
        <v>0.58438276670743505</v>
      </c>
      <c r="T1406" s="17">
        <v>0.62326697128958997</v>
      </c>
      <c r="U1406" s="17">
        <v>0.66181132891495198</v>
      </c>
      <c r="V1406" s="17">
        <v>0.651775370734615</v>
      </c>
      <c r="W1406" s="17">
        <v>0.69528595590631803</v>
      </c>
      <c r="X1406" s="17">
        <v>0.62864479864354805</v>
      </c>
      <c r="Y1406" s="17">
        <v>0.66929335569926696</v>
      </c>
      <c r="Z1406" s="17"/>
      <c r="AA1406" s="17">
        <v>0.72066452110255497</v>
      </c>
      <c r="AB1406" s="17">
        <v>0.58146154374626202</v>
      </c>
      <c r="AC1406" s="17"/>
      <c r="AD1406" s="17">
        <v>0.76674232133492704</v>
      </c>
      <c r="AE1406" s="17">
        <v>0.839025994739928</v>
      </c>
      <c r="AF1406" s="17">
        <v>0.70550934717543801</v>
      </c>
      <c r="AG1406" s="17"/>
      <c r="AH1406" s="17">
        <v>0.83396768496965801</v>
      </c>
      <c r="AI1406" s="17">
        <v>0.62132667161572497</v>
      </c>
      <c r="AJ1406" s="17"/>
      <c r="AK1406" s="17">
        <v>0.60062214202485897</v>
      </c>
      <c r="AL1406" s="17">
        <v>0.64786660991726097</v>
      </c>
      <c r="AM1406" s="17"/>
      <c r="AN1406" s="17">
        <v>0.62856483944691299</v>
      </c>
      <c r="AO1406" s="17">
        <v>0.80603454080148396</v>
      </c>
      <c r="AP1406" s="17"/>
      <c r="AQ1406" s="17">
        <v>0.74995799213085101</v>
      </c>
      <c r="AR1406" s="17">
        <v>0.59752902004022401</v>
      </c>
      <c r="AS1406" s="17"/>
      <c r="AT1406" s="17">
        <v>0.53587825133304401</v>
      </c>
      <c r="AU1406" s="17">
        <v>0.64404637538067799</v>
      </c>
      <c r="AV1406" s="17">
        <v>0.76215657872063203</v>
      </c>
      <c r="AW1406" s="17">
        <v>0.825130231260775</v>
      </c>
      <c r="AX1406" s="17"/>
      <c r="AY1406" s="17">
        <v>0.81682855520196995</v>
      </c>
      <c r="AZ1406" s="17">
        <v>0.60645428078775399</v>
      </c>
      <c r="BA1406" s="17"/>
      <c r="BB1406" s="17">
        <v>0.56962873074551801</v>
      </c>
      <c r="BC1406" s="17">
        <v>0.64183112846380297</v>
      </c>
      <c r="BD1406" s="17"/>
      <c r="BE1406" s="17">
        <v>0.67899071262987598</v>
      </c>
      <c r="BF1406" s="17">
        <v>0.62511427893784599</v>
      </c>
      <c r="BG1406" s="17"/>
      <c r="BH1406" s="17">
        <v>0.61065530522885603</v>
      </c>
      <c r="BI1406" s="17">
        <v>0.63033006825578797</v>
      </c>
      <c r="BJ1406" s="17"/>
      <c r="BK1406" s="17">
        <v>0.59256873619671602</v>
      </c>
      <c r="BL1406" s="17">
        <v>0.63124062030691497</v>
      </c>
      <c r="BM1406" s="17"/>
      <c r="BN1406" s="17">
        <v>0.67572873168429204</v>
      </c>
      <c r="BO1406" s="17">
        <v>0.62792285390945701</v>
      </c>
      <c r="BP1406" s="17"/>
      <c r="BQ1406" s="17">
        <v>0.81167236579815905</v>
      </c>
      <c r="BR1406" s="17">
        <v>0.62423513810530296</v>
      </c>
      <c r="BS1406" s="17"/>
      <c r="BT1406" s="17">
        <v>0.75142127341216602</v>
      </c>
      <c r="BU1406" s="17">
        <v>0.61919251543998799</v>
      </c>
      <c r="BV1406" s="17"/>
      <c r="BW1406" s="17">
        <v>0.72016268593439903</v>
      </c>
      <c r="BX1406" s="17">
        <v>0.58205628936603604</v>
      </c>
      <c r="BY1406" s="17"/>
      <c r="BZ1406" s="17">
        <v>0.72016268593439903</v>
      </c>
      <c r="CA1406" s="17">
        <v>0.58205628936603604</v>
      </c>
    </row>
    <row r="1407" spans="2:79" x14ac:dyDescent="0.25">
      <c r="B1407" t="s">
        <v>224</v>
      </c>
      <c r="C1407" s="17">
        <v>7.5110848941569205E-2</v>
      </c>
      <c r="D1407" s="17">
        <v>0.10791985306766499</v>
      </c>
      <c r="E1407" s="17">
        <v>5.92189915258821E-2</v>
      </c>
      <c r="F1407" s="17">
        <v>6.7557467129782695E-2</v>
      </c>
      <c r="G1407" s="17">
        <v>9.0211496110519804E-2</v>
      </c>
      <c r="H1407" s="17">
        <v>6.9987512814299602E-2</v>
      </c>
      <c r="I1407" s="17">
        <v>5.2727655596521698E-2</v>
      </c>
      <c r="J1407" s="17">
        <v>9.6448284225046102E-2</v>
      </c>
      <c r="K1407" s="17">
        <v>6.1741556211928901E-2</v>
      </c>
      <c r="L1407" s="17">
        <v>6.2175696044455699E-2</v>
      </c>
      <c r="M1407" s="17"/>
      <c r="N1407" s="17">
        <v>7.5727072773102394E-2</v>
      </c>
      <c r="O1407" s="17">
        <v>7.1085859311648306E-2</v>
      </c>
      <c r="P1407" s="17">
        <v>4.9952682723854502E-2</v>
      </c>
      <c r="Q1407" s="17">
        <v>3.1297430678209601E-2</v>
      </c>
      <c r="R1407" s="17"/>
      <c r="S1407" s="17">
        <v>9.5359611075188006E-2</v>
      </c>
      <c r="T1407" s="17">
        <v>4.26636791101246E-2</v>
      </c>
      <c r="U1407" s="17">
        <v>7.9778681962977993E-2</v>
      </c>
      <c r="V1407" s="17">
        <v>6.3825868552103607E-2</v>
      </c>
      <c r="W1407" s="17">
        <v>7.3813824066696801E-2</v>
      </c>
      <c r="X1407" s="17">
        <v>0.102487059926401</v>
      </c>
      <c r="Y1407" s="17">
        <v>5.36654704316646E-2</v>
      </c>
      <c r="Z1407" s="17"/>
      <c r="AA1407" s="17">
        <v>5.6152675356352703E-2</v>
      </c>
      <c r="AB1407" s="17">
        <v>8.4915959576763997E-2</v>
      </c>
      <c r="AC1407" s="17"/>
      <c r="AD1407" s="17">
        <v>4.1539891933580202E-2</v>
      </c>
      <c r="AE1407" s="17">
        <v>2.0375448689118301E-2</v>
      </c>
      <c r="AF1407" s="17">
        <v>6.3763242242789606E-2</v>
      </c>
      <c r="AG1407" s="17"/>
      <c r="AH1407" s="17">
        <v>6.6984658752896498E-2</v>
      </c>
      <c r="AI1407" s="17">
        <v>7.5411548832319403E-2</v>
      </c>
      <c r="AJ1407" s="17"/>
      <c r="AK1407" s="17">
        <v>8.4238037352394005E-2</v>
      </c>
      <c r="AL1407" s="17">
        <v>6.8996806302924804E-2</v>
      </c>
      <c r="AM1407" s="17"/>
      <c r="AN1407" s="17">
        <v>7.51973233639818E-2</v>
      </c>
      <c r="AO1407" s="17">
        <v>3.1297430678209601E-2</v>
      </c>
      <c r="AP1407" s="17"/>
      <c r="AQ1407" s="17">
        <v>3.7298978753832999E-2</v>
      </c>
      <c r="AR1407" s="17">
        <v>8.4915092924264704E-2</v>
      </c>
      <c r="AS1407" s="17"/>
      <c r="AT1407" s="17">
        <v>0.10093442630600601</v>
      </c>
      <c r="AU1407" s="17">
        <v>6.7970578493280906E-2</v>
      </c>
      <c r="AV1407" s="17">
        <v>3.9666271022166001E-2</v>
      </c>
      <c r="AW1407" s="17">
        <v>7.2085099823531396E-2</v>
      </c>
      <c r="AX1407" s="17"/>
      <c r="AY1407" s="17">
        <v>3.94968544727404E-2</v>
      </c>
      <c r="AZ1407" s="17">
        <v>7.9367555389925903E-2</v>
      </c>
      <c r="BA1407" s="17"/>
      <c r="BB1407" s="17">
        <v>8.9280660032769105E-2</v>
      </c>
      <c r="BC1407" s="17">
        <v>7.2023460322951899E-2</v>
      </c>
      <c r="BD1407" s="17"/>
      <c r="BE1407" s="17">
        <v>6.3332438627690696E-2</v>
      </c>
      <c r="BF1407" s="17">
        <v>7.60046777417826E-2</v>
      </c>
      <c r="BG1407" s="17"/>
      <c r="BH1407" s="17">
        <v>9.8283898683215395E-2</v>
      </c>
      <c r="BI1407" s="17">
        <v>7.3314219452630905E-2</v>
      </c>
      <c r="BJ1407" s="17"/>
      <c r="BK1407" s="17">
        <v>0.10977889122974099</v>
      </c>
      <c r="BL1407" s="17">
        <v>7.2892022176139798E-2</v>
      </c>
      <c r="BM1407" s="17"/>
      <c r="BN1407" s="17">
        <v>7.78666227491773E-2</v>
      </c>
      <c r="BO1407" s="17">
        <v>7.5052479302014599E-2</v>
      </c>
      <c r="BP1407" s="17"/>
      <c r="BQ1407" s="17">
        <v>5.3062505284566103E-2</v>
      </c>
      <c r="BR1407" s="17">
        <v>7.5675368508861099E-2</v>
      </c>
      <c r="BS1407" s="17"/>
      <c r="BT1407" s="17">
        <v>8.5266911503442594E-2</v>
      </c>
      <c r="BU1407" s="17">
        <v>7.4304883573440603E-2</v>
      </c>
      <c r="BV1407" s="17"/>
      <c r="BW1407" s="17">
        <v>5.6300188003910803E-2</v>
      </c>
      <c r="BX1407" s="17">
        <v>8.4770566035281394E-2</v>
      </c>
      <c r="BY1407" s="17"/>
      <c r="BZ1407" s="17">
        <v>5.6300188003910803E-2</v>
      </c>
      <c r="CA1407" s="17">
        <v>8.4770566035281394E-2</v>
      </c>
    </row>
    <row r="1408" spans="2:79" x14ac:dyDescent="0.25">
      <c r="B1408" t="s">
        <v>166</v>
      </c>
      <c r="C1408" s="17">
        <v>0.55380357199590002</v>
      </c>
      <c r="D1408" s="17">
        <v>0.51101628061519599</v>
      </c>
      <c r="E1408" s="17">
        <v>0.61827798967022796</v>
      </c>
      <c r="F1408" s="17">
        <v>0.474054034791065</v>
      </c>
      <c r="G1408" s="17">
        <v>0.55483806671483404</v>
      </c>
      <c r="H1408" s="17">
        <v>0.44011240642806898</v>
      </c>
      <c r="I1408" s="17">
        <v>0.62190005702273898</v>
      </c>
      <c r="J1408" s="17">
        <v>0.52502876899897399</v>
      </c>
      <c r="K1408" s="17">
        <v>0.70977105609524305</v>
      </c>
      <c r="L1408" s="17">
        <v>0.80490392141859202</v>
      </c>
      <c r="M1408" s="17"/>
      <c r="N1408" s="17">
        <v>0.54679212316392001</v>
      </c>
      <c r="O1408" s="17">
        <v>0.63554832833630104</v>
      </c>
      <c r="P1408" s="17">
        <v>0.67417780963715401</v>
      </c>
      <c r="Q1408" s="17">
        <v>0.77473711012327395</v>
      </c>
      <c r="R1408" s="17"/>
      <c r="S1408" s="17">
        <v>0.48902315563224702</v>
      </c>
      <c r="T1408" s="17">
        <v>0.58060329217946505</v>
      </c>
      <c r="U1408" s="17">
        <v>0.58203264695197399</v>
      </c>
      <c r="V1408" s="17">
        <v>0.58794950218251096</v>
      </c>
      <c r="W1408" s="17">
        <v>0.62147213183962102</v>
      </c>
      <c r="X1408" s="17">
        <v>0.52615773871714699</v>
      </c>
      <c r="Y1408" s="17">
        <v>0.61562788526760204</v>
      </c>
      <c r="Z1408" s="17"/>
      <c r="AA1408" s="17">
        <v>0.66451184574620203</v>
      </c>
      <c r="AB1408" s="17">
        <v>0.49654558416949801</v>
      </c>
      <c r="AC1408" s="17"/>
      <c r="AD1408" s="17">
        <v>0.72520242940134705</v>
      </c>
      <c r="AE1408" s="17">
        <v>0.818650546050809</v>
      </c>
      <c r="AF1408" s="17">
        <v>0.64174610493264905</v>
      </c>
      <c r="AG1408" s="17"/>
      <c r="AH1408" s="17">
        <v>0.76698302621676095</v>
      </c>
      <c r="AI1408" s="17">
        <v>0.54591512278340604</v>
      </c>
      <c r="AJ1408" s="17"/>
      <c r="AK1408" s="17">
        <v>0.51638410467246498</v>
      </c>
      <c r="AL1408" s="17">
        <v>0.57886980361433604</v>
      </c>
      <c r="AM1408" s="17"/>
      <c r="AN1408" s="17">
        <v>0.553367516082931</v>
      </c>
      <c r="AO1408" s="17">
        <v>0.77473711012327395</v>
      </c>
      <c r="AP1408" s="17"/>
      <c r="AQ1408" s="17">
        <v>0.71265901337701798</v>
      </c>
      <c r="AR1408" s="17">
        <v>0.51261392711595899</v>
      </c>
      <c r="AS1408" s="17"/>
      <c r="AT1408" s="17">
        <v>0.43494382502703799</v>
      </c>
      <c r="AU1408" s="17">
        <v>0.57607579688739696</v>
      </c>
      <c r="AV1408" s="17">
        <v>0.72249030769846601</v>
      </c>
      <c r="AW1408" s="17">
        <v>0.75304513143724405</v>
      </c>
      <c r="AX1408" s="17"/>
      <c r="AY1408" s="17">
        <v>0.77733170072922997</v>
      </c>
      <c r="AZ1408" s="17">
        <v>0.52708672539782897</v>
      </c>
      <c r="BA1408" s="17"/>
      <c r="BB1408" s="17">
        <v>0.48034807071274899</v>
      </c>
      <c r="BC1408" s="17">
        <v>0.56980766814085104</v>
      </c>
      <c r="BD1408" s="17"/>
      <c r="BE1408" s="17">
        <v>0.61565827400218498</v>
      </c>
      <c r="BF1408" s="17">
        <v>0.549109601196064</v>
      </c>
      <c r="BG1408" s="17"/>
      <c r="BH1408" s="17">
        <v>0.51237140654564095</v>
      </c>
      <c r="BI1408" s="17">
        <v>0.55701584880315702</v>
      </c>
      <c r="BJ1408" s="17"/>
      <c r="BK1408" s="17">
        <v>0.48278984496697502</v>
      </c>
      <c r="BL1408" s="17">
        <v>0.55834859813077498</v>
      </c>
      <c r="BM1408" s="17"/>
      <c r="BN1408" s="17">
        <v>0.59786210893511404</v>
      </c>
      <c r="BO1408" s="17">
        <v>0.55287037460744204</v>
      </c>
      <c r="BP1408" s="17"/>
      <c r="BQ1408" s="17">
        <v>0.75860986051359303</v>
      </c>
      <c r="BR1408" s="17">
        <v>0.54855976959644204</v>
      </c>
      <c r="BS1408" s="17"/>
      <c r="BT1408" s="17">
        <v>0.66615436190872301</v>
      </c>
      <c r="BU1408" s="17">
        <v>0.54488763186654798</v>
      </c>
      <c r="BV1408" s="17"/>
      <c r="BW1408" s="17">
        <v>0.66386249793048802</v>
      </c>
      <c r="BX1408" s="17">
        <v>0.49728572333075399</v>
      </c>
      <c r="BY1408" s="17"/>
      <c r="BZ1408" s="17">
        <v>0.66386249793048802</v>
      </c>
      <c r="CA1408" s="17">
        <v>0.49728572333075399</v>
      </c>
    </row>
    <row r="1409" spans="2:79" x14ac:dyDescent="0.25">
      <c r="C1409" s="17"/>
      <c r="D1409" s="17"/>
      <c r="E1409" s="17"/>
      <c r="F1409" s="17"/>
      <c r="G1409" s="17"/>
      <c r="H1409" s="17"/>
      <c r="I1409" s="17"/>
      <c r="J1409" s="17"/>
      <c r="K1409" s="17"/>
      <c r="L1409" s="17"/>
      <c r="M1409" s="17"/>
      <c r="N1409" s="17"/>
      <c r="O1409" s="17"/>
      <c r="P1409" s="17"/>
      <c r="Q1409" s="17"/>
      <c r="R1409" s="17"/>
      <c r="S1409" s="17"/>
      <c r="T1409" s="17"/>
      <c r="U1409" s="17"/>
      <c r="V1409" s="17"/>
      <c r="W1409" s="17"/>
      <c r="X1409" s="17"/>
      <c r="Y1409" s="17"/>
      <c r="Z1409" s="17"/>
      <c r="AA1409" s="17"/>
      <c r="AB1409" s="17"/>
      <c r="AC1409" s="17"/>
      <c r="AD1409" s="17"/>
      <c r="AE1409" s="17"/>
      <c r="AF1409" s="17"/>
      <c r="AG1409" s="17"/>
      <c r="AH1409" s="17"/>
      <c r="AI1409" s="17"/>
      <c r="AJ1409" s="17"/>
      <c r="AK1409" s="17"/>
      <c r="AL1409" s="17"/>
      <c r="AM1409" s="17"/>
      <c r="AN1409" s="17"/>
      <c r="AO1409" s="17"/>
      <c r="AP1409" s="17"/>
      <c r="AQ1409" s="17"/>
      <c r="AR1409" s="17"/>
      <c r="AS1409" s="17"/>
      <c r="AT1409" s="17"/>
      <c r="AU1409" s="17"/>
      <c r="AV1409" s="17"/>
      <c r="AW1409" s="17"/>
      <c r="AX1409" s="17"/>
      <c r="AY1409" s="17"/>
      <c r="AZ1409" s="17"/>
      <c r="BA1409" s="17"/>
      <c r="BB1409" s="17"/>
      <c r="BC1409" s="17"/>
      <c r="BD1409" s="17"/>
      <c r="BE1409" s="17"/>
      <c r="BF1409" s="17"/>
      <c r="BG1409" s="17"/>
      <c r="BH1409" s="17"/>
      <c r="BI1409" s="17"/>
      <c r="BJ1409" s="17"/>
      <c r="BK1409" s="17"/>
      <c r="BL1409" s="17"/>
      <c r="BM1409" s="17"/>
      <c r="BN1409" s="17"/>
      <c r="BO1409" s="17"/>
      <c r="BP1409" s="17"/>
      <c r="BQ1409" s="17"/>
      <c r="BR1409" s="17"/>
      <c r="BS1409" s="17"/>
      <c r="BT1409" s="17"/>
      <c r="BU1409" s="17"/>
      <c r="BV1409" s="17"/>
      <c r="BW1409" s="17"/>
      <c r="BX1409" s="17"/>
      <c r="BY1409" s="17"/>
      <c r="BZ1409" s="17"/>
      <c r="CA1409" s="17"/>
    </row>
    <row r="1410" spans="2:79" x14ac:dyDescent="0.25">
      <c r="B1410" s="6" t="s">
        <v>643</v>
      </c>
      <c r="C1410" s="17"/>
      <c r="D1410" s="17"/>
      <c r="E1410" s="17"/>
      <c r="F1410" s="17"/>
      <c r="G1410" s="17"/>
      <c r="H1410" s="17"/>
      <c r="I1410" s="17"/>
      <c r="J1410" s="17"/>
      <c r="K1410" s="17"/>
      <c r="L1410" s="17"/>
      <c r="M1410" s="17"/>
      <c r="N1410" s="17"/>
      <c r="O1410" s="17"/>
      <c r="P1410" s="17"/>
      <c r="Q1410" s="17"/>
      <c r="R1410" s="17"/>
      <c r="S1410" s="17"/>
      <c r="T1410" s="17"/>
      <c r="U1410" s="17"/>
      <c r="V1410" s="17"/>
      <c r="W1410" s="17"/>
      <c r="X1410" s="17"/>
      <c r="Y1410" s="17"/>
      <c r="Z1410" s="17"/>
      <c r="AA1410" s="17"/>
      <c r="AB1410" s="17"/>
      <c r="AC1410" s="17"/>
      <c r="AD1410" s="17"/>
      <c r="AE1410" s="17"/>
      <c r="AF1410" s="17"/>
      <c r="AG1410" s="17"/>
      <c r="AH1410" s="17"/>
      <c r="AI1410" s="17"/>
      <c r="AJ1410" s="17"/>
      <c r="AK1410" s="17"/>
      <c r="AL1410" s="17"/>
      <c r="AM1410" s="17"/>
      <c r="AN1410" s="17"/>
      <c r="AO1410" s="17"/>
      <c r="AP1410" s="17"/>
      <c r="AQ1410" s="17"/>
      <c r="AR1410" s="17"/>
      <c r="AS1410" s="17"/>
      <c r="AT1410" s="17"/>
      <c r="AU1410" s="17"/>
      <c r="AV1410" s="17"/>
      <c r="AW1410" s="17"/>
      <c r="AX1410" s="17"/>
      <c r="AY1410" s="17"/>
      <c r="AZ1410" s="17"/>
      <c r="BA1410" s="17"/>
      <c r="BB1410" s="17"/>
      <c r="BC1410" s="17"/>
      <c r="BD1410" s="17"/>
      <c r="BE1410" s="17"/>
      <c r="BF1410" s="17"/>
      <c r="BG1410" s="17"/>
      <c r="BH1410" s="17"/>
      <c r="BI1410" s="17"/>
      <c r="BJ1410" s="17"/>
      <c r="BK1410" s="17"/>
      <c r="BL1410" s="17"/>
      <c r="BM1410" s="17"/>
      <c r="BN1410" s="17"/>
      <c r="BO1410" s="17"/>
      <c r="BP1410" s="17"/>
      <c r="BQ1410" s="17"/>
      <c r="BR1410" s="17"/>
      <c r="BS1410" s="17"/>
      <c r="BT1410" s="17"/>
      <c r="BU1410" s="17"/>
      <c r="BV1410" s="17"/>
      <c r="BW1410" s="17"/>
      <c r="BX1410" s="17"/>
      <c r="BY1410" s="17"/>
      <c r="BZ1410" s="17"/>
      <c r="CA1410" s="17"/>
    </row>
    <row r="1411" spans="2:79" x14ac:dyDescent="0.25">
      <c r="B1411" s="24" t="s">
        <v>703</v>
      </c>
      <c r="C1411" s="17"/>
      <c r="D1411" s="17"/>
      <c r="E1411" s="17"/>
      <c r="F1411" s="17"/>
      <c r="G1411" s="17"/>
      <c r="H1411" s="17"/>
      <c r="I1411" s="17"/>
      <c r="J1411" s="17"/>
      <c r="K1411" s="17"/>
      <c r="L1411" s="17"/>
      <c r="M1411" s="17"/>
      <c r="N1411" s="17"/>
      <c r="O1411" s="17"/>
      <c r="P1411" s="17"/>
      <c r="Q1411" s="17"/>
      <c r="R1411" s="17"/>
      <c r="S1411" s="17"/>
      <c r="T1411" s="17"/>
      <c r="U1411" s="17"/>
      <c r="V1411" s="17"/>
      <c r="W1411" s="17"/>
      <c r="X1411" s="17"/>
      <c r="Y1411" s="17"/>
      <c r="Z1411" s="17"/>
      <c r="AA1411" s="17"/>
      <c r="AB1411" s="17"/>
      <c r="AC1411" s="17"/>
      <c r="AD1411" s="17"/>
      <c r="AE1411" s="17"/>
      <c r="AF1411" s="17"/>
      <c r="AG1411" s="17"/>
      <c r="AH1411" s="17"/>
      <c r="AI1411" s="17"/>
      <c r="AJ1411" s="17"/>
      <c r="AK1411" s="17"/>
      <c r="AL1411" s="17"/>
      <c r="AM1411" s="17"/>
      <c r="AN1411" s="17"/>
      <c r="AO1411" s="17"/>
      <c r="AP1411" s="17"/>
      <c r="AQ1411" s="17"/>
      <c r="AR1411" s="17"/>
      <c r="AS1411" s="17"/>
      <c r="AT1411" s="17"/>
      <c r="AU1411" s="17"/>
      <c r="AV1411" s="17"/>
      <c r="AW1411" s="17"/>
      <c r="AX1411" s="17"/>
      <c r="AY1411" s="17"/>
      <c r="AZ1411" s="17"/>
      <c r="BA1411" s="17"/>
      <c r="BB1411" s="17"/>
      <c r="BC1411" s="17"/>
      <c r="BD1411" s="17"/>
      <c r="BE1411" s="17"/>
      <c r="BF1411" s="17"/>
      <c r="BG1411" s="17"/>
      <c r="BH1411" s="17"/>
      <c r="BI1411" s="17"/>
      <c r="BJ1411" s="17"/>
      <c r="BK1411" s="17"/>
      <c r="BL1411" s="17"/>
      <c r="BM1411" s="17"/>
      <c r="BN1411" s="17"/>
      <c r="BO1411" s="17"/>
      <c r="BP1411" s="17"/>
      <c r="BQ1411" s="17"/>
      <c r="BR1411" s="17"/>
      <c r="BS1411" s="17"/>
      <c r="BT1411" s="17"/>
      <c r="BU1411" s="17"/>
      <c r="BV1411" s="17"/>
      <c r="BW1411" s="17"/>
      <c r="BX1411" s="17"/>
      <c r="BY1411" s="17"/>
      <c r="BZ1411" s="17"/>
      <c r="CA1411" s="17"/>
    </row>
    <row r="1412" spans="2:79" x14ac:dyDescent="0.25">
      <c r="B1412" t="s">
        <v>218</v>
      </c>
      <c r="C1412" s="17">
        <v>0.27997856162010398</v>
      </c>
      <c r="D1412" s="17">
        <v>0.291846456414737</v>
      </c>
      <c r="E1412" s="17">
        <v>0.30421901887748398</v>
      </c>
      <c r="F1412" s="17">
        <v>0.105985819393008</v>
      </c>
      <c r="G1412" s="17">
        <v>0.30111607634311599</v>
      </c>
      <c r="H1412" s="17">
        <v>0.23787868961622499</v>
      </c>
      <c r="I1412" s="17">
        <v>0.23471507323124699</v>
      </c>
      <c r="J1412" s="17">
        <v>0.23866313358477501</v>
      </c>
      <c r="K1412" s="17">
        <v>0.235598675129712</v>
      </c>
      <c r="L1412" s="17">
        <v>0.399654738205305</v>
      </c>
      <c r="M1412" s="17"/>
      <c r="N1412" s="17">
        <v>0.286531132086565</v>
      </c>
      <c r="O1412" s="17">
        <v>0.22303228981987799</v>
      </c>
      <c r="P1412" s="17">
        <v>0.29290700523462199</v>
      </c>
      <c r="Q1412" s="17">
        <v>0.34069926464025402</v>
      </c>
      <c r="R1412" s="17"/>
      <c r="S1412" s="17">
        <v>0.21046789322496401</v>
      </c>
      <c r="T1412" s="17">
        <v>0.14658235521874299</v>
      </c>
      <c r="U1412" s="17">
        <v>0.23902801025068901</v>
      </c>
      <c r="V1412" s="17">
        <v>0.32765743160342697</v>
      </c>
      <c r="W1412" s="17">
        <v>0.16486022526724201</v>
      </c>
      <c r="X1412" s="17">
        <v>0.45402292289274099</v>
      </c>
      <c r="Y1412" s="17">
        <v>0.36825086895739101</v>
      </c>
      <c r="Z1412" s="17"/>
      <c r="AA1412" s="17">
        <v>0.27934451431365098</v>
      </c>
      <c r="AB1412" s="17">
        <v>0.28443582295171899</v>
      </c>
      <c r="AC1412" s="17"/>
      <c r="AD1412" s="17">
        <v>0.236648712233472</v>
      </c>
      <c r="AE1412" s="17">
        <v>0.30751303919254702</v>
      </c>
      <c r="AF1412" s="17">
        <v>0.49426190273672699</v>
      </c>
      <c r="AG1412" s="17"/>
      <c r="AH1412" s="17">
        <v>0.32278616036256602</v>
      </c>
      <c r="AI1412" s="17">
        <v>0.26810494577503202</v>
      </c>
      <c r="AJ1412" s="17"/>
      <c r="AK1412" s="17">
        <v>0.289502108803601</v>
      </c>
      <c r="AL1412" s="17">
        <v>0.27464926661742101</v>
      </c>
      <c r="AM1412" s="17"/>
      <c r="AN1412" s="17">
        <v>0.27955197944604898</v>
      </c>
      <c r="AO1412" s="17">
        <v>0.34069926464025402</v>
      </c>
      <c r="AP1412" s="17"/>
      <c r="AQ1412" s="17">
        <v>0.29725227556187001</v>
      </c>
      <c r="AR1412" s="17">
        <v>0.270599510492184</v>
      </c>
      <c r="AS1412" s="17"/>
      <c r="AT1412" s="17">
        <v>0.17461608347544599</v>
      </c>
      <c r="AU1412" s="17">
        <v>0.287806593927878</v>
      </c>
      <c r="AV1412" s="17">
        <v>0.28294137951495801</v>
      </c>
      <c r="AW1412" s="17">
        <v>0.44838373261375403</v>
      </c>
      <c r="AX1412" s="17"/>
      <c r="AY1412" s="17">
        <v>0.34069222190599202</v>
      </c>
      <c r="AZ1412" s="17">
        <v>0.26283713836092798</v>
      </c>
      <c r="BA1412" s="17"/>
      <c r="BB1412" s="17">
        <v>0.22139784306959001</v>
      </c>
      <c r="BC1412" s="17">
        <v>0.29109737107268002</v>
      </c>
      <c r="BD1412" s="17"/>
      <c r="BE1412" s="17">
        <v>0.19188717327143701</v>
      </c>
      <c r="BF1412" s="17">
        <v>0.28862140202745501</v>
      </c>
      <c r="BG1412" s="17"/>
      <c r="BH1412" s="17">
        <v>0.20298852372866499</v>
      </c>
      <c r="BI1412" s="17">
        <v>0.28898536558667198</v>
      </c>
      <c r="BJ1412" s="17"/>
      <c r="BK1412" s="17">
        <v>0.34362665830728201</v>
      </c>
      <c r="BL1412" s="17">
        <v>0.27367198472209903</v>
      </c>
      <c r="BM1412" s="17"/>
      <c r="BN1412" s="17">
        <v>0.40880898873552401</v>
      </c>
      <c r="BO1412" s="17">
        <v>0.27529834065397601</v>
      </c>
      <c r="BP1412" s="17"/>
      <c r="BQ1412" s="17">
        <v>0.42741962249971399</v>
      </c>
      <c r="BR1412" s="17">
        <v>0.271719464172756</v>
      </c>
      <c r="BS1412" s="17"/>
      <c r="BT1412" s="17">
        <v>0.48300252481914902</v>
      </c>
      <c r="BU1412" s="17">
        <v>0.25676798964639802</v>
      </c>
      <c r="BV1412" s="17"/>
      <c r="BW1412" s="17">
        <v>0.27888904997703001</v>
      </c>
      <c r="BX1412" s="17">
        <v>0.28718277818160098</v>
      </c>
      <c r="BY1412" s="17"/>
      <c r="BZ1412" s="17">
        <v>0.27888904997703001</v>
      </c>
      <c r="CA1412" s="17">
        <v>0.28718277818160098</v>
      </c>
    </row>
    <row r="1413" spans="2:79" x14ac:dyDescent="0.25">
      <c r="B1413" t="s">
        <v>219</v>
      </c>
      <c r="C1413" s="17">
        <v>0.50187766741486906</v>
      </c>
      <c r="D1413" s="17">
        <v>0.48656682772916998</v>
      </c>
      <c r="E1413" s="17">
        <v>0.45643667140136401</v>
      </c>
      <c r="F1413" s="17">
        <v>0.59318533216383895</v>
      </c>
      <c r="G1413" s="17">
        <v>0.61045589119528199</v>
      </c>
      <c r="H1413" s="17">
        <v>0.47886295691645098</v>
      </c>
      <c r="I1413" s="17">
        <v>0.61330136311877503</v>
      </c>
      <c r="J1413" s="17">
        <v>0.49472174734427798</v>
      </c>
      <c r="K1413" s="17">
        <v>0.59994185026383395</v>
      </c>
      <c r="L1413" s="17">
        <v>0.37426257150417003</v>
      </c>
      <c r="M1413" s="17"/>
      <c r="N1413" s="17">
        <v>0.49429358867740603</v>
      </c>
      <c r="O1413" s="17">
        <v>0.56434515708835797</v>
      </c>
      <c r="P1413" s="17">
        <v>0.486092408468073</v>
      </c>
      <c r="Q1413" s="17">
        <v>0.48972746116021998</v>
      </c>
      <c r="R1413" s="17"/>
      <c r="S1413" s="17">
        <v>0.52659169518568405</v>
      </c>
      <c r="T1413" s="17">
        <v>0.46356985287861302</v>
      </c>
      <c r="U1413" s="17">
        <v>0.45905670095722101</v>
      </c>
      <c r="V1413" s="17">
        <v>0.446979684595879</v>
      </c>
      <c r="W1413" s="17">
        <v>0.73889473891663904</v>
      </c>
      <c r="X1413" s="17">
        <v>0.35763424719433401</v>
      </c>
      <c r="Y1413" s="17">
        <v>0.57198445804835796</v>
      </c>
      <c r="Z1413" s="17"/>
      <c r="AA1413" s="17">
        <v>0.52017392998560597</v>
      </c>
      <c r="AB1413" s="17">
        <v>0.37325757418281402</v>
      </c>
      <c r="AC1413" s="17"/>
      <c r="AD1413" s="17">
        <v>0.56503838762991498</v>
      </c>
      <c r="AE1413" s="17">
        <v>0.47935138728763699</v>
      </c>
      <c r="AF1413" s="17">
        <v>0.35189101890871999</v>
      </c>
      <c r="AG1413" s="17"/>
      <c r="AH1413" s="17">
        <v>0.462417033577876</v>
      </c>
      <c r="AI1413" s="17">
        <v>0.51282292996048195</v>
      </c>
      <c r="AJ1413" s="17"/>
      <c r="AK1413" s="17">
        <v>0.439869177104381</v>
      </c>
      <c r="AL1413" s="17">
        <v>0.53657708467698695</v>
      </c>
      <c r="AM1413" s="17"/>
      <c r="AN1413" s="17">
        <v>0.501963026462797</v>
      </c>
      <c r="AO1413" s="17">
        <v>0.48972746116021998</v>
      </c>
      <c r="AP1413" s="17"/>
      <c r="AQ1413" s="17">
        <v>0.50230417075006795</v>
      </c>
      <c r="AR1413" s="17">
        <v>0.50164609031451102</v>
      </c>
      <c r="AS1413" s="17"/>
      <c r="AT1413" s="17">
        <v>0.478286298537486</v>
      </c>
      <c r="AU1413" s="17">
        <v>0.49065779809723697</v>
      </c>
      <c r="AV1413" s="17">
        <v>0.53533762983072597</v>
      </c>
      <c r="AW1413" s="17">
        <v>0.415190995356916</v>
      </c>
      <c r="AX1413" s="17"/>
      <c r="AY1413" s="17">
        <v>0.45685413838442301</v>
      </c>
      <c r="AZ1413" s="17">
        <v>0.51458926088656198</v>
      </c>
      <c r="BA1413" s="17"/>
      <c r="BB1413" s="17">
        <v>0.53649176826527001</v>
      </c>
      <c r="BC1413" s="17">
        <v>0.49528162496868799</v>
      </c>
      <c r="BD1413" s="17"/>
      <c r="BE1413" s="17">
        <v>0.51452655659681401</v>
      </c>
      <c r="BF1413" s="17">
        <v>0.50063665699853699</v>
      </c>
      <c r="BG1413" s="17"/>
      <c r="BH1413" s="17">
        <v>0.66255086690301601</v>
      </c>
      <c r="BI1413" s="17">
        <v>0.483081053591774</v>
      </c>
      <c r="BJ1413" s="17"/>
      <c r="BK1413" s="17">
        <v>0.34782648587482301</v>
      </c>
      <c r="BL1413" s="17">
        <v>0.51714184141501096</v>
      </c>
      <c r="BM1413" s="17"/>
      <c r="BN1413" s="17">
        <v>0.21892720652564801</v>
      </c>
      <c r="BO1413" s="17">
        <v>0.51215684376381498</v>
      </c>
      <c r="BP1413" s="17"/>
      <c r="BQ1413" s="17">
        <v>0.30126733057712601</v>
      </c>
      <c r="BR1413" s="17">
        <v>0.513115109081415</v>
      </c>
      <c r="BS1413" s="17"/>
      <c r="BT1413" s="17">
        <v>0.27741308500606499</v>
      </c>
      <c r="BU1413" s="17">
        <v>0.52753942311825697</v>
      </c>
      <c r="BV1413" s="17"/>
      <c r="BW1413" s="17">
        <v>0.52037271809779795</v>
      </c>
      <c r="BX1413" s="17">
        <v>0.37958218642331298</v>
      </c>
      <c r="BY1413" s="17"/>
      <c r="BZ1413" s="17">
        <v>0.52037271809779795</v>
      </c>
      <c r="CA1413" s="17">
        <v>0.37958218642331298</v>
      </c>
    </row>
    <row r="1414" spans="2:79" x14ac:dyDescent="0.25">
      <c r="B1414" t="s">
        <v>641</v>
      </c>
      <c r="C1414" s="17">
        <v>0.14413112997592001</v>
      </c>
      <c r="D1414" s="17">
        <v>0.21485776547403701</v>
      </c>
      <c r="E1414" s="17">
        <v>0.21905254806360899</v>
      </c>
      <c r="F1414" s="17">
        <v>0.27393093951731301</v>
      </c>
      <c r="G1414" s="17">
        <v>3.91551849898348E-2</v>
      </c>
      <c r="H1414" s="17">
        <v>0.17468031289241501</v>
      </c>
      <c r="I1414" s="17">
        <v>0.10991513820958</v>
      </c>
      <c r="J1414" s="17">
        <v>7.1000503844235702E-2</v>
      </c>
      <c r="K1414" s="17">
        <v>0.159052790393169</v>
      </c>
      <c r="L1414" s="17">
        <v>8.1945971409320806E-2</v>
      </c>
      <c r="M1414" s="17"/>
      <c r="N1414" s="17">
        <v>0.142979438350546</v>
      </c>
      <c r="O1414" s="17">
        <v>0.15198047325851399</v>
      </c>
      <c r="P1414" s="17">
        <v>0.14899296165113901</v>
      </c>
      <c r="Q1414" s="17">
        <v>0.14200553775378999</v>
      </c>
      <c r="R1414" s="17"/>
      <c r="S1414" s="17">
        <v>0.136950276801628</v>
      </c>
      <c r="T1414" s="17">
        <v>0.31063491404618199</v>
      </c>
      <c r="U1414" s="17">
        <v>0.20148341026075001</v>
      </c>
      <c r="V1414" s="17">
        <v>0.16051066208609899</v>
      </c>
      <c r="W1414" s="17">
        <v>6.1605913947151703E-2</v>
      </c>
      <c r="X1414" s="17">
        <v>0.15629068482108299</v>
      </c>
      <c r="Y1414" s="17">
        <v>2.6452855539534598E-2</v>
      </c>
      <c r="Z1414" s="17"/>
      <c r="AA1414" s="17">
        <v>0.150038493184218</v>
      </c>
      <c r="AB1414" s="17">
        <v>0.102603216629172</v>
      </c>
      <c r="AC1414" s="17"/>
      <c r="AD1414" s="17">
        <v>0.15058343645613501</v>
      </c>
      <c r="AE1414" s="17">
        <v>0.16538385300859601</v>
      </c>
      <c r="AF1414" s="17">
        <v>5.3288940395132399E-2</v>
      </c>
      <c r="AG1414" s="17"/>
      <c r="AH1414" s="17">
        <v>0.17633925887224899</v>
      </c>
      <c r="AI1414" s="17">
        <v>0.13519750695482199</v>
      </c>
      <c r="AJ1414" s="17"/>
      <c r="AK1414" s="17">
        <v>0.18091821563860999</v>
      </c>
      <c r="AL1414" s="17">
        <v>0.123545393589252</v>
      </c>
      <c r="AM1414" s="17"/>
      <c r="AN1414" s="17">
        <v>0.144146062934634</v>
      </c>
      <c r="AO1414" s="17">
        <v>0.14200553775378999</v>
      </c>
      <c r="AP1414" s="17"/>
      <c r="AQ1414" s="17">
        <v>0.13769032847137799</v>
      </c>
      <c r="AR1414" s="17">
        <v>0.147628270591976</v>
      </c>
      <c r="AS1414" s="17"/>
      <c r="AT1414" s="17">
        <v>0.111980819790006</v>
      </c>
      <c r="AU1414" s="17">
        <v>0.16817741226125801</v>
      </c>
      <c r="AV1414" s="17">
        <v>0.13515310167318501</v>
      </c>
      <c r="AW1414" s="17">
        <v>0.12684516843119301</v>
      </c>
      <c r="AX1414" s="17"/>
      <c r="AY1414" s="17">
        <v>0.16083645515203601</v>
      </c>
      <c r="AZ1414" s="17">
        <v>0.139414678222268</v>
      </c>
      <c r="BA1414" s="17"/>
      <c r="BB1414" s="17">
        <v>0.157930696122807</v>
      </c>
      <c r="BC1414" s="17">
        <v>0.141528456215298</v>
      </c>
      <c r="BD1414" s="17"/>
      <c r="BE1414" s="17">
        <v>0.26256628549783401</v>
      </c>
      <c r="BF1414" s="17">
        <v>0.132511195644268</v>
      </c>
      <c r="BG1414" s="17"/>
      <c r="BH1414" s="17">
        <v>9.5885707583709706E-2</v>
      </c>
      <c r="BI1414" s="17">
        <v>0.14977519865898201</v>
      </c>
      <c r="BJ1414" s="17"/>
      <c r="BK1414" s="17">
        <v>0.14013805152607101</v>
      </c>
      <c r="BL1414" s="17">
        <v>0.14452678448272299</v>
      </c>
      <c r="BM1414" s="17"/>
      <c r="BN1414" s="17">
        <v>0.27085621681232802</v>
      </c>
      <c r="BO1414" s="17">
        <v>0.13952739294247199</v>
      </c>
      <c r="BP1414" s="17"/>
      <c r="BQ1414" s="17">
        <v>0.26860516452643302</v>
      </c>
      <c r="BR1414" s="17">
        <v>0.13715855954754599</v>
      </c>
      <c r="BS1414" s="17"/>
      <c r="BT1414" s="17">
        <v>0.199768435555604</v>
      </c>
      <c r="BU1414" s="17">
        <v>0.137770434099275</v>
      </c>
      <c r="BV1414" s="17"/>
      <c r="BW1414" s="17">
        <v>0.15010654445160199</v>
      </c>
      <c r="BX1414" s="17">
        <v>0.10461968445704201</v>
      </c>
      <c r="BY1414" s="17"/>
      <c r="BZ1414" s="17">
        <v>0.15010654445160199</v>
      </c>
      <c r="CA1414" s="17">
        <v>0.10461968445704201</v>
      </c>
    </row>
    <row r="1415" spans="2:79" x14ac:dyDescent="0.25">
      <c r="B1415" t="s">
        <v>221</v>
      </c>
      <c r="C1415" s="17">
        <v>4.0695538911631302E-2</v>
      </c>
      <c r="D1415" s="17">
        <v>6.5208772644054103E-3</v>
      </c>
      <c r="E1415" s="17">
        <v>1.13482493368634E-2</v>
      </c>
      <c r="F1415" s="17">
        <v>4.8663886945407896E-3</v>
      </c>
      <c r="G1415" s="17">
        <v>1.04196940127439E-2</v>
      </c>
      <c r="H1415" s="17">
        <v>2.59081218195901E-2</v>
      </c>
      <c r="I1415" s="17">
        <v>2.6993224508371098E-2</v>
      </c>
      <c r="J1415" s="17">
        <v>0.19044917240355699</v>
      </c>
      <c r="K1415" s="17">
        <v>3.78910531717787E-3</v>
      </c>
      <c r="L1415" s="17">
        <v>7.8178066815579705E-2</v>
      </c>
      <c r="M1415" s="17"/>
      <c r="N1415" s="17">
        <v>4.1184145135193098E-2</v>
      </c>
      <c r="O1415" s="17">
        <v>3.6319188072976898E-2</v>
      </c>
      <c r="P1415" s="17">
        <v>4.9335095615492597E-2</v>
      </c>
      <c r="Q1415" s="17">
        <v>1.9298305581743402E-2</v>
      </c>
      <c r="R1415" s="17"/>
      <c r="S1415" s="17">
        <v>0.100028483994595</v>
      </c>
      <c r="T1415" s="17">
        <v>6.5331670752368398E-2</v>
      </c>
      <c r="U1415" s="17">
        <v>5.95517129440419E-2</v>
      </c>
      <c r="V1415" s="17">
        <v>2.76559687179346E-2</v>
      </c>
      <c r="W1415" s="17">
        <v>7.7305279424298504E-3</v>
      </c>
      <c r="X1415" s="17">
        <v>3.1744001224601998E-2</v>
      </c>
      <c r="Y1415" s="17">
        <v>9.9137847427512599E-3</v>
      </c>
      <c r="Z1415" s="17"/>
      <c r="AA1415" s="17">
        <v>3.0806534772538301E-2</v>
      </c>
      <c r="AB1415" s="17">
        <v>0.11021381508551099</v>
      </c>
      <c r="AC1415" s="17"/>
      <c r="AD1415" s="17">
        <v>3.06162342786469E-2</v>
      </c>
      <c r="AE1415" s="17">
        <v>1.81261945302554E-2</v>
      </c>
      <c r="AF1415" s="17">
        <v>9.9580641137001796E-2</v>
      </c>
      <c r="AG1415" s="17"/>
      <c r="AH1415" s="17">
        <v>3.2955319090066999E-2</v>
      </c>
      <c r="AI1415" s="17">
        <v>4.2842456735043499E-2</v>
      </c>
      <c r="AJ1415" s="17"/>
      <c r="AK1415" s="17">
        <v>6.5302455709998306E-2</v>
      </c>
      <c r="AL1415" s="17">
        <v>2.6925720145759301E-2</v>
      </c>
      <c r="AM1415" s="17"/>
      <c r="AN1415" s="17">
        <v>4.0845861254072101E-2</v>
      </c>
      <c r="AO1415" s="17">
        <v>1.9298305581743402E-2</v>
      </c>
      <c r="AP1415" s="17"/>
      <c r="AQ1415" s="17">
        <v>4.4524422337770098E-2</v>
      </c>
      <c r="AR1415" s="17">
        <v>3.8616582785712603E-2</v>
      </c>
      <c r="AS1415" s="17"/>
      <c r="AT1415" s="17">
        <v>0.11460761392162599</v>
      </c>
      <c r="AU1415" s="17">
        <v>3.0834824119449201E-2</v>
      </c>
      <c r="AV1415" s="17">
        <v>2.8775645388114699E-2</v>
      </c>
      <c r="AW1415" s="17">
        <v>9.4722661048110297E-3</v>
      </c>
      <c r="AX1415" s="17"/>
      <c r="AY1415" s="17">
        <v>3.05785544300455E-2</v>
      </c>
      <c r="AZ1415" s="17">
        <v>4.3551889727720998E-2</v>
      </c>
      <c r="BA1415" s="17"/>
      <c r="BB1415" s="17">
        <v>6.8081774432773301E-2</v>
      </c>
      <c r="BC1415" s="17">
        <v>3.5511042458595501E-2</v>
      </c>
      <c r="BD1415" s="17"/>
      <c r="BE1415" s="17">
        <v>2.8642654950436702E-2</v>
      </c>
      <c r="BF1415" s="17">
        <v>4.18780739411918E-2</v>
      </c>
      <c r="BG1415" s="17"/>
      <c r="BH1415" s="17">
        <v>4.8422037194302802E-4</v>
      </c>
      <c r="BI1415" s="17">
        <v>4.5399724975740699E-2</v>
      </c>
      <c r="BJ1415" s="17"/>
      <c r="BK1415" s="17">
        <v>0.16320020535473101</v>
      </c>
      <c r="BL1415" s="17">
        <v>2.85571539559097E-2</v>
      </c>
      <c r="BM1415" s="17"/>
      <c r="BN1415" s="17">
        <v>7.0829662820485403E-2</v>
      </c>
      <c r="BO1415" s="17">
        <v>3.9600810269710698E-2</v>
      </c>
      <c r="BP1415" s="17"/>
      <c r="BQ1415" s="17">
        <v>2.7078823967271199E-3</v>
      </c>
      <c r="BR1415" s="17">
        <v>4.2823465522313899E-2</v>
      </c>
      <c r="BS1415" s="17"/>
      <c r="BT1415" s="17">
        <v>2.0714908937014501E-2</v>
      </c>
      <c r="BU1415" s="17">
        <v>4.2979810397609397E-2</v>
      </c>
      <c r="BV1415" s="17"/>
      <c r="BW1415" s="17">
        <v>3.08937901385841E-2</v>
      </c>
      <c r="BX1415" s="17">
        <v>0.105507990702564</v>
      </c>
      <c r="BY1415" s="17"/>
      <c r="BZ1415" s="17">
        <v>3.08937901385841E-2</v>
      </c>
      <c r="CA1415" s="17">
        <v>0.105507990702564</v>
      </c>
    </row>
    <row r="1416" spans="2:79" x14ac:dyDescent="0.25">
      <c r="B1416" t="s">
        <v>222</v>
      </c>
      <c r="C1416" s="17">
        <v>3.9435846737725898E-3</v>
      </c>
      <c r="D1416" s="17">
        <v>4.4806109250821603E-5</v>
      </c>
      <c r="E1416" s="17">
        <v>8.9435123206795496E-3</v>
      </c>
      <c r="F1416" s="17">
        <v>1.9666716597335899E-3</v>
      </c>
      <c r="G1416" s="17">
        <v>6.3195839630674104E-5</v>
      </c>
      <c r="H1416" s="17">
        <v>1.9530662502795701E-4</v>
      </c>
      <c r="I1416" s="17">
        <v>1.42927214635492E-3</v>
      </c>
      <c r="J1416" s="17">
        <v>4.2308062757364998E-3</v>
      </c>
      <c r="K1416" s="17">
        <v>1.6175788961073701E-3</v>
      </c>
      <c r="L1416" s="17">
        <v>7.8424090794674897E-3</v>
      </c>
      <c r="M1416" s="17"/>
      <c r="N1416" s="17">
        <v>2.2896907273678201E-3</v>
      </c>
      <c r="O1416" s="17">
        <v>1.55219093659475E-2</v>
      </c>
      <c r="P1416" s="17">
        <v>8.8363870204006094E-3</v>
      </c>
      <c r="Q1416" s="17">
        <v>3.6107724935249999E-3</v>
      </c>
      <c r="R1416" s="17"/>
      <c r="S1416" s="17">
        <v>2.82927655834754E-4</v>
      </c>
      <c r="T1416" s="17">
        <v>1.38812071040925E-2</v>
      </c>
      <c r="U1416" s="17">
        <v>3.6373108685415901E-3</v>
      </c>
      <c r="V1416" s="17">
        <v>7.1362132777116703E-3</v>
      </c>
      <c r="W1416" s="17">
        <v>8.2585925099526696E-5</v>
      </c>
      <c r="X1416" s="17">
        <v>5.3934773477932401E-5</v>
      </c>
      <c r="Y1416" s="17">
        <v>0</v>
      </c>
      <c r="Z1416" s="17"/>
      <c r="AA1416" s="17">
        <v>2.2661214966206802E-3</v>
      </c>
      <c r="AB1416" s="17">
        <v>1.57359094397986E-2</v>
      </c>
      <c r="AC1416" s="17"/>
      <c r="AD1416" s="17">
        <v>1.46546357334721E-3</v>
      </c>
      <c r="AE1416" s="17">
        <v>4.6268215901971001E-3</v>
      </c>
      <c r="AF1416" s="17">
        <v>0</v>
      </c>
      <c r="AG1416" s="17"/>
      <c r="AH1416" s="17">
        <v>5.4806179402659104E-3</v>
      </c>
      <c r="AI1416" s="17">
        <v>3.5172551649105201E-3</v>
      </c>
      <c r="AJ1416" s="17"/>
      <c r="AK1416" s="17">
        <v>3.9363975517912797E-3</v>
      </c>
      <c r="AL1416" s="17">
        <v>3.9476065253495904E-3</v>
      </c>
      <c r="AM1416" s="17"/>
      <c r="AN1416" s="17">
        <v>3.9459227847683503E-3</v>
      </c>
      <c r="AO1416" s="17">
        <v>3.6107724935249999E-3</v>
      </c>
      <c r="AP1416" s="17"/>
      <c r="AQ1416" s="17">
        <v>4.5071078260646298E-5</v>
      </c>
      <c r="AR1416" s="17">
        <v>6.06034766165505E-3</v>
      </c>
      <c r="AS1416" s="17"/>
      <c r="AT1416" s="17">
        <v>1.3631484678791101E-2</v>
      </c>
      <c r="AU1416" s="17">
        <v>3.9120840668558999E-3</v>
      </c>
      <c r="AV1416" s="17">
        <v>1.10021167331146E-3</v>
      </c>
      <c r="AW1416" s="17">
        <v>0</v>
      </c>
      <c r="AX1416" s="17"/>
      <c r="AY1416" s="17">
        <v>1.44200543886046E-3</v>
      </c>
      <c r="AZ1416" s="17">
        <v>4.6498611242465002E-3</v>
      </c>
      <c r="BA1416" s="17"/>
      <c r="BB1416" s="17">
        <v>4.2790463723003897E-4</v>
      </c>
      <c r="BC1416" s="17">
        <v>4.6098603965356302E-3</v>
      </c>
      <c r="BD1416" s="17"/>
      <c r="BE1416" s="17">
        <v>2.3027537708682302E-3</v>
      </c>
      <c r="BF1416" s="17">
        <v>4.1045702127122203E-3</v>
      </c>
      <c r="BG1416" s="17"/>
      <c r="BH1416" s="17">
        <v>1.0808776772101601E-2</v>
      </c>
      <c r="BI1416" s="17">
        <v>3.1404490848582901E-3</v>
      </c>
      <c r="BJ1416" s="17"/>
      <c r="BK1416" s="17">
        <v>4.0859076311323701E-3</v>
      </c>
      <c r="BL1416" s="17">
        <v>3.9294825918304898E-3</v>
      </c>
      <c r="BM1416" s="17"/>
      <c r="BN1416" s="17">
        <v>3.05779251060142E-2</v>
      </c>
      <c r="BO1416" s="17">
        <v>2.9759980461330198E-3</v>
      </c>
      <c r="BP1416" s="17"/>
      <c r="BQ1416" s="17">
        <v>0</v>
      </c>
      <c r="BR1416" s="17">
        <v>4.16448955548089E-3</v>
      </c>
      <c r="BS1416" s="17"/>
      <c r="BT1416" s="17">
        <v>1.9101045682167798E-2</v>
      </c>
      <c r="BU1416" s="17">
        <v>2.2107185917077301E-3</v>
      </c>
      <c r="BV1416" s="17"/>
      <c r="BW1416" s="17">
        <v>2.2549417374493198E-3</v>
      </c>
      <c r="BX1416" s="17">
        <v>1.51094583802586E-2</v>
      </c>
      <c r="BY1416" s="17"/>
      <c r="BZ1416" s="17">
        <v>2.2549417374493198E-3</v>
      </c>
      <c r="CA1416" s="17">
        <v>1.51094583802586E-2</v>
      </c>
    </row>
    <row r="1417" spans="2:79" x14ac:dyDescent="0.25">
      <c r="B1417" t="s">
        <v>75</v>
      </c>
      <c r="C1417" s="17">
        <v>2.9373517403702799E-2</v>
      </c>
      <c r="D1417" s="17">
        <v>1.6326700839908899E-4</v>
      </c>
      <c r="E1417" s="17">
        <v>0</v>
      </c>
      <c r="F1417" s="17">
        <v>2.0064848571566301E-2</v>
      </c>
      <c r="G1417" s="17">
        <v>3.87899576193926E-2</v>
      </c>
      <c r="H1417" s="17">
        <v>8.2474612130291905E-2</v>
      </c>
      <c r="I1417" s="17">
        <v>1.36459287856715E-2</v>
      </c>
      <c r="J1417" s="17">
        <v>9.3463654741718404E-4</v>
      </c>
      <c r="K1417" s="17">
        <v>0</v>
      </c>
      <c r="L1417" s="17">
        <v>5.8116242986157501E-2</v>
      </c>
      <c r="M1417" s="17"/>
      <c r="N1417" s="17">
        <v>3.2722005022921899E-2</v>
      </c>
      <c r="O1417" s="17">
        <v>8.8009823943256092E-3</v>
      </c>
      <c r="P1417" s="17">
        <v>1.3836142010273099E-2</v>
      </c>
      <c r="Q1417" s="17">
        <v>4.65865837046782E-3</v>
      </c>
      <c r="R1417" s="17"/>
      <c r="S1417" s="17">
        <v>2.5678723137295599E-2</v>
      </c>
      <c r="T1417" s="17">
        <v>0</v>
      </c>
      <c r="U1417" s="17">
        <v>3.7242854718755998E-2</v>
      </c>
      <c r="V1417" s="17">
        <v>3.0060039718949001E-2</v>
      </c>
      <c r="W1417" s="17">
        <v>2.6826008001437401E-2</v>
      </c>
      <c r="X1417" s="17">
        <v>2.5420909376261299E-4</v>
      </c>
      <c r="Y1417" s="17">
        <v>2.3398032711965701E-2</v>
      </c>
      <c r="Z1417" s="17"/>
      <c r="AA1417" s="17">
        <v>1.73704062473664E-2</v>
      </c>
      <c r="AB1417" s="17">
        <v>0.113753661710984</v>
      </c>
      <c r="AC1417" s="17"/>
      <c r="AD1417" s="17">
        <v>1.5647765828483401E-2</v>
      </c>
      <c r="AE1417" s="17">
        <v>2.4998704390768699E-2</v>
      </c>
      <c r="AF1417" s="17">
        <v>9.77496822419259E-4</v>
      </c>
      <c r="AG1417" s="17"/>
      <c r="AH1417" s="17">
        <v>2.1610156975859599E-5</v>
      </c>
      <c r="AI1417" s="17">
        <v>3.75149054097094E-2</v>
      </c>
      <c r="AJ1417" s="17"/>
      <c r="AK1417" s="17">
        <v>2.0471645191617899E-2</v>
      </c>
      <c r="AL1417" s="17">
        <v>3.43549284452314E-2</v>
      </c>
      <c r="AM1417" s="17"/>
      <c r="AN1417" s="17">
        <v>2.9547147117679799E-2</v>
      </c>
      <c r="AO1417" s="17">
        <v>4.65865837046782E-3</v>
      </c>
      <c r="AP1417" s="17"/>
      <c r="AQ1417" s="17">
        <v>1.8183731800653601E-2</v>
      </c>
      <c r="AR1417" s="17">
        <v>3.5449198153961699E-2</v>
      </c>
      <c r="AS1417" s="17"/>
      <c r="AT1417" s="17">
        <v>0.106877699596645</v>
      </c>
      <c r="AU1417" s="17">
        <v>1.8611287527321801E-2</v>
      </c>
      <c r="AV1417" s="17">
        <v>1.66920319197063E-2</v>
      </c>
      <c r="AW1417" s="17">
        <v>1.07837493325627E-4</v>
      </c>
      <c r="AX1417" s="17"/>
      <c r="AY1417" s="17">
        <v>9.5966246886432394E-3</v>
      </c>
      <c r="AZ1417" s="17">
        <v>3.4957171678274002E-2</v>
      </c>
      <c r="BA1417" s="17"/>
      <c r="BB1417" s="17">
        <v>1.56700134723297E-2</v>
      </c>
      <c r="BC1417" s="17">
        <v>3.1971644888203199E-2</v>
      </c>
      <c r="BD1417" s="17"/>
      <c r="BE1417" s="17">
        <v>7.4575912610633504E-5</v>
      </c>
      <c r="BF1417" s="17">
        <v>3.2248101175836402E-2</v>
      </c>
      <c r="BG1417" s="17"/>
      <c r="BH1417" s="17">
        <v>2.7281904640565E-2</v>
      </c>
      <c r="BI1417" s="17">
        <v>2.96182081019736E-2</v>
      </c>
      <c r="BJ1417" s="17"/>
      <c r="BK1417" s="17">
        <v>1.1226913059606499E-3</v>
      </c>
      <c r="BL1417" s="17">
        <v>3.21727528324268E-2</v>
      </c>
      <c r="BM1417" s="17"/>
      <c r="BN1417" s="17">
        <v>0</v>
      </c>
      <c r="BO1417" s="17">
        <v>3.0440614323893701E-2</v>
      </c>
      <c r="BP1417" s="17"/>
      <c r="BQ1417" s="17">
        <v>0</v>
      </c>
      <c r="BR1417" s="17">
        <v>3.1018912120488299E-2</v>
      </c>
      <c r="BS1417" s="17"/>
      <c r="BT1417" s="17">
        <v>0</v>
      </c>
      <c r="BU1417" s="17">
        <v>3.2731624146753402E-2</v>
      </c>
      <c r="BV1417" s="17"/>
      <c r="BW1417" s="17">
        <v>1.7482955597536199E-2</v>
      </c>
      <c r="BX1417" s="17">
        <v>0.107997901855221</v>
      </c>
      <c r="BY1417" s="17"/>
      <c r="BZ1417" s="17">
        <v>1.7482955597536199E-2</v>
      </c>
      <c r="CA1417" s="17">
        <v>0.107997901855221</v>
      </c>
    </row>
    <row r="1418" spans="2:79" x14ac:dyDescent="0.25">
      <c r="B1418" t="s">
        <v>223</v>
      </c>
      <c r="C1418" s="17">
        <v>0.78185622903497398</v>
      </c>
      <c r="D1418" s="17">
        <v>0.77841328414390698</v>
      </c>
      <c r="E1418" s="17">
        <v>0.76065569027884805</v>
      </c>
      <c r="F1418" s="17">
        <v>0.69917115155684695</v>
      </c>
      <c r="G1418" s="17">
        <v>0.91157196753839798</v>
      </c>
      <c r="H1418" s="17">
        <v>0.71674164653267503</v>
      </c>
      <c r="I1418" s="17">
        <v>0.848016436350022</v>
      </c>
      <c r="J1418" s="17">
        <v>0.73338488092905296</v>
      </c>
      <c r="K1418" s="17">
        <v>0.83554052539354595</v>
      </c>
      <c r="L1418" s="17">
        <v>0.77391730970947403</v>
      </c>
      <c r="M1418" s="17"/>
      <c r="N1418" s="17">
        <v>0.78082472076397103</v>
      </c>
      <c r="O1418" s="17">
        <v>0.78737744690823597</v>
      </c>
      <c r="P1418" s="17">
        <v>0.77899941370269499</v>
      </c>
      <c r="Q1418" s="17">
        <v>0.83042672580047405</v>
      </c>
      <c r="R1418" s="17"/>
      <c r="S1418" s="17">
        <v>0.737059588410648</v>
      </c>
      <c r="T1418" s="17">
        <v>0.61015220809735704</v>
      </c>
      <c r="U1418" s="17">
        <v>0.69808471120791005</v>
      </c>
      <c r="V1418" s="17">
        <v>0.77463711619930598</v>
      </c>
      <c r="W1418" s="17">
        <v>0.90375496418388201</v>
      </c>
      <c r="X1418" s="17">
        <v>0.81165717008707405</v>
      </c>
      <c r="Y1418" s="17">
        <v>0.94023532700574797</v>
      </c>
      <c r="Z1418" s="17"/>
      <c r="AA1418" s="17">
        <v>0.799518444299256</v>
      </c>
      <c r="AB1418" s="17">
        <v>0.65769339713453401</v>
      </c>
      <c r="AC1418" s="17"/>
      <c r="AD1418" s="17">
        <v>0.80168709986338804</v>
      </c>
      <c r="AE1418" s="17">
        <v>0.78686442648018295</v>
      </c>
      <c r="AF1418" s="17">
        <v>0.84615292164544698</v>
      </c>
      <c r="AG1418" s="17"/>
      <c r="AH1418" s="17">
        <v>0.78520319394044202</v>
      </c>
      <c r="AI1418" s="17">
        <v>0.78092787573551403</v>
      </c>
      <c r="AJ1418" s="17"/>
      <c r="AK1418" s="17">
        <v>0.72937128590798195</v>
      </c>
      <c r="AL1418" s="17">
        <v>0.81122635129440801</v>
      </c>
      <c r="AM1418" s="17"/>
      <c r="AN1418" s="17">
        <v>0.78151500590884604</v>
      </c>
      <c r="AO1418" s="17">
        <v>0.83042672580047405</v>
      </c>
      <c r="AP1418" s="17"/>
      <c r="AQ1418" s="17">
        <v>0.79955644631193701</v>
      </c>
      <c r="AR1418" s="17">
        <v>0.77224560080669502</v>
      </c>
      <c r="AS1418" s="17"/>
      <c r="AT1418" s="17">
        <v>0.65290238201293205</v>
      </c>
      <c r="AU1418" s="17">
        <v>0.77846439202511497</v>
      </c>
      <c r="AV1418" s="17">
        <v>0.81827900934568298</v>
      </c>
      <c r="AW1418" s="17">
        <v>0.86357472797067003</v>
      </c>
      <c r="AX1418" s="17"/>
      <c r="AY1418" s="17">
        <v>0.79754636029041504</v>
      </c>
      <c r="AZ1418" s="17">
        <v>0.77742639924749002</v>
      </c>
      <c r="BA1418" s="17"/>
      <c r="BB1418" s="17">
        <v>0.75788961133485999</v>
      </c>
      <c r="BC1418" s="17">
        <v>0.78637899604136796</v>
      </c>
      <c r="BD1418" s="17"/>
      <c r="BE1418" s="17">
        <v>0.70641372986825102</v>
      </c>
      <c r="BF1418" s="17">
        <v>0.789258059025992</v>
      </c>
      <c r="BG1418" s="17"/>
      <c r="BH1418" s="17">
        <v>0.86553939063168095</v>
      </c>
      <c r="BI1418" s="17">
        <v>0.77206641917844498</v>
      </c>
      <c r="BJ1418" s="17"/>
      <c r="BK1418" s="17">
        <v>0.69145314418210502</v>
      </c>
      <c r="BL1418" s="17">
        <v>0.79081382613711004</v>
      </c>
      <c r="BM1418" s="17"/>
      <c r="BN1418" s="17">
        <v>0.62773619526117297</v>
      </c>
      <c r="BO1418" s="17">
        <v>0.78745518441779105</v>
      </c>
      <c r="BP1418" s="17"/>
      <c r="BQ1418" s="17">
        <v>0.72868695307683995</v>
      </c>
      <c r="BR1418" s="17">
        <v>0.78483457325417105</v>
      </c>
      <c r="BS1418" s="17"/>
      <c r="BT1418" s="17">
        <v>0.76041560982521395</v>
      </c>
      <c r="BU1418" s="17">
        <v>0.78430741276465499</v>
      </c>
      <c r="BV1418" s="17"/>
      <c r="BW1418" s="17">
        <v>0.79926176807482796</v>
      </c>
      <c r="BX1418" s="17">
        <v>0.66676496460491397</v>
      </c>
      <c r="BY1418" s="17"/>
      <c r="BZ1418" s="17">
        <v>0.79926176807482796</v>
      </c>
      <c r="CA1418" s="17">
        <v>0.66676496460491397</v>
      </c>
    </row>
    <row r="1419" spans="2:79" x14ac:dyDescent="0.25">
      <c r="B1419" t="s">
        <v>224</v>
      </c>
      <c r="C1419" s="17">
        <v>4.4639123585403902E-2</v>
      </c>
      <c r="D1419" s="17">
        <v>6.5656833736562302E-3</v>
      </c>
      <c r="E1419" s="17">
        <v>2.0291761657542901E-2</v>
      </c>
      <c r="F1419" s="17">
        <v>6.8330603542743704E-3</v>
      </c>
      <c r="G1419" s="17">
        <v>1.04828898523746E-2</v>
      </c>
      <c r="H1419" s="17">
        <v>2.6103428444618101E-2</v>
      </c>
      <c r="I1419" s="17">
        <v>2.8422496654726001E-2</v>
      </c>
      <c r="J1419" s="17">
        <v>0.19467997867929401</v>
      </c>
      <c r="K1419" s="17">
        <v>5.4066842132852403E-3</v>
      </c>
      <c r="L1419" s="17">
        <v>8.6020475895047202E-2</v>
      </c>
      <c r="M1419" s="17"/>
      <c r="N1419" s="17">
        <v>4.34738358625609E-2</v>
      </c>
      <c r="O1419" s="17">
        <v>5.1841097438924399E-2</v>
      </c>
      <c r="P1419" s="17">
        <v>5.8171482635893203E-2</v>
      </c>
      <c r="Q1419" s="17">
        <v>2.2909078075268301E-2</v>
      </c>
      <c r="R1419" s="17"/>
      <c r="S1419" s="17">
        <v>0.10031141165042901</v>
      </c>
      <c r="T1419" s="17">
        <v>7.9212877856460903E-2</v>
      </c>
      <c r="U1419" s="17">
        <v>6.3189023812583497E-2</v>
      </c>
      <c r="V1419" s="17">
        <v>3.47921819956463E-2</v>
      </c>
      <c r="W1419" s="17">
        <v>7.8131138675293695E-3</v>
      </c>
      <c r="X1419" s="17">
        <v>3.1797935998079903E-2</v>
      </c>
      <c r="Y1419" s="17">
        <v>9.9137847427512599E-3</v>
      </c>
      <c r="Z1419" s="17"/>
      <c r="AA1419" s="17">
        <v>3.3072656269159E-2</v>
      </c>
      <c r="AB1419" s="17">
        <v>0.12594972452531</v>
      </c>
      <c r="AC1419" s="17"/>
      <c r="AD1419" s="17">
        <v>3.2081697851994197E-2</v>
      </c>
      <c r="AE1419" s="17">
        <v>2.27530161204525E-2</v>
      </c>
      <c r="AF1419" s="17">
        <v>9.9580641137001796E-2</v>
      </c>
      <c r="AG1419" s="17"/>
      <c r="AH1419" s="17">
        <v>3.8435937030332899E-2</v>
      </c>
      <c r="AI1419" s="17">
        <v>4.6359711899953998E-2</v>
      </c>
      <c r="AJ1419" s="17"/>
      <c r="AK1419" s="17">
        <v>6.9238853261789607E-2</v>
      </c>
      <c r="AL1419" s="17">
        <v>3.0873326671108901E-2</v>
      </c>
      <c r="AM1419" s="17"/>
      <c r="AN1419" s="17">
        <v>4.4791784038840397E-2</v>
      </c>
      <c r="AO1419" s="17">
        <v>2.2909078075268301E-2</v>
      </c>
      <c r="AP1419" s="17"/>
      <c r="AQ1419" s="17">
        <v>4.4569493416030802E-2</v>
      </c>
      <c r="AR1419" s="17">
        <v>4.4676930447367598E-2</v>
      </c>
      <c r="AS1419" s="17"/>
      <c r="AT1419" s="17">
        <v>0.12823909860041699</v>
      </c>
      <c r="AU1419" s="17">
        <v>3.4746908186305103E-2</v>
      </c>
      <c r="AV1419" s="17">
        <v>2.9875857061426099E-2</v>
      </c>
      <c r="AW1419" s="17">
        <v>9.4722661048110297E-3</v>
      </c>
      <c r="AX1419" s="17"/>
      <c r="AY1419" s="17">
        <v>3.2020559868905903E-2</v>
      </c>
      <c r="AZ1419" s="17">
        <v>4.8201750851967498E-2</v>
      </c>
      <c r="BA1419" s="17"/>
      <c r="BB1419" s="17">
        <v>6.8509679070003396E-2</v>
      </c>
      <c r="BC1419" s="17">
        <v>4.0120902855131098E-2</v>
      </c>
      <c r="BD1419" s="17"/>
      <c r="BE1419" s="17">
        <v>3.0945408721304898E-2</v>
      </c>
      <c r="BF1419" s="17">
        <v>4.5982644153904101E-2</v>
      </c>
      <c r="BG1419" s="17"/>
      <c r="BH1419" s="17">
        <v>1.12929971440446E-2</v>
      </c>
      <c r="BI1419" s="17">
        <v>4.8540174060599003E-2</v>
      </c>
      <c r="BJ1419" s="17"/>
      <c r="BK1419" s="17">
        <v>0.16728611298586399</v>
      </c>
      <c r="BL1419" s="17">
        <v>3.24866365477402E-2</v>
      </c>
      <c r="BM1419" s="17"/>
      <c r="BN1419" s="17">
        <v>0.1014075879265</v>
      </c>
      <c r="BO1419" s="17">
        <v>4.2576808315843699E-2</v>
      </c>
      <c r="BP1419" s="17"/>
      <c r="BQ1419" s="17">
        <v>2.7078823967271199E-3</v>
      </c>
      <c r="BR1419" s="17">
        <v>4.6987955077794803E-2</v>
      </c>
      <c r="BS1419" s="17"/>
      <c r="BT1419" s="17">
        <v>3.9815954619182199E-2</v>
      </c>
      <c r="BU1419" s="17">
        <v>4.5190528989317198E-2</v>
      </c>
      <c r="BV1419" s="17"/>
      <c r="BW1419" s="17">
        <v>3.3148731876033399E-2</v>
      </c>
      <c r="BX1419" s="17">
        <v>0.120617449082822</v>
      </c>
      <c r="BY1419" s="17"/>
      <c r="BZ1419" s="17">
        <v>3.3148731876033399E-2</v>
      </c>
      <c r="CA1419" s="17">
        <v>0.120617449082822</v>
      </c>
    </row>
    <row r="1420" spans="2:79" x14ac:dyDescent="0.25">
      <c r="B1420" t="s">
        <v>166</v>
      </c>
      <c r="C1420" s="17">
        <v>0.73721710544956998</v>
      </c>
      <c r="D1420" s="17">
        <v>0.77184760077025105</v>
      </c>
      <c r="E1420" s="17">
        <v>0.74036392862130496</v>
      </c>
      <c r="F1420" s="17">
        <v>0.69233809120257195</v>
      </c>
      <c r="G1420" s="17">
        <v>0.90108907768602298</v>
      </c>
      <c r="H1420" s="17">
        <v>0.69063821808805703</v>
      </c>
      <c r="I1420" s="17">
        <v>0.81959393969529604</v>
      </c>
      <c r="J1420" s="17">
        <v>0.53870490224975998</v>
      </c>
      <c r="K1420" s="17">
        <v>0.83013384118026101</v>
      </c>
      <c r="L1420" s="17">
        <v>0.68789683381442701</v>
      </c>
      <c r="M1420" s="17"/>
      <c r="N1420" s="17">
        <v>0.73735088490140999</v>
      </c>
      <c r="O1420" s="17">
        <v>0.73553634946931101</v>
      </c>
      <c r="P1420" s="17">
        <v>0.72082793106680199</v>
      </c>
      <c r="Q1420" s="17">
        <v>0.80751764772520596</v>
      </c>
      <c r="R1420" s="17"/>
      <c r="S1420" s="17">
        <v>0.636748176760218</v>
      </c>
      <c r="T1420" s="17">
        <v>0.53093933024089601</v>
      </c>
      <c r="U1420" s="17">
        <v>0.63489568739532698</v>
      </c>
      <c r="V1420" s="17">
        <v>0.73984493420365904</v>
      </c>
      <c r="W1420" s="17">
        <v>0.89594185031635198</v>
      </c>
      <c r="X1420" s="17">
        <v>0.77985923408899505</v>
      </c>
      <c r="Y1420" s="17">
        <v>0.93032154226299701</v>
      </c>
      <c r="Z1420" s="17"/>
      <c r="AA1420" s="17">
        <v>0.766445788030097</v>
      </c>
      <c r="AB1420" s="17">
        <v>0.53174367260922395</v>
      </c>
      <c r="AC1420" s="17"/>
      <c r="AD1420" s="17">
        <v>0.76960540201139405</v>
      </c>
      <c r="AE1420" s="17">
        <v>0.76411141035973096</v>
      </c>
      <c r="AF1420" s="17">
        <v>0.74657228050844504</v>
      </c>
      <c r="AG1420" s="17"/>
      <c r="AH1420" s="17">
        <v>0.74676725691010903</v>
      </c>
      <c r="AI1420" s="17">
        <v>0.73456816383556001</v>
      </c>
      <c r="AJ1420" s="17"/>
      <c r="AK1420" s="17">
        <v>0.66013243264619303</v>
      </c>
      <c r="AL1420" s="17">
        <v>0.78035302462329903</v>
      </c>
      <c r="AM1420" s="17"/>
      <c r="AN1420" s="17">
        <v>0.73672322187000605</v>
      </c>
      <c r="AO1420" s="17">
        <v>0.80751764772520596</v>
      </c>
      <c r="AP1420" s="17"/>
      <c r="AQ1420" s="17">
        <v>0.754986952895906</v>
      </c>
      <c r="AR1420" s="17">
        <v>0.72756867035932704</v>
      </c>
      <c r="AS1420" s="17"/>
      <c r="AT1420" s="17">
        <v>0.524663283412516</v>
      </c>
      <c r="AU1420" s="17">
        <v>0.74371748383880998</v>
      </c>
      <c r="AV1420" s="17">
        <v>0.78840315228425695</v>
      </c>
      <c r="AW1420" s="17">
        <v>0.85410246186585903</v>
      </c>
      <c r="AX1420" s="17"/>
      <c r="AY1420" s="17">
        <v>0.76552580042150897</v>
      </c>
      <c r="AZ1420" s="17">
        <v>0.72922464839552303</v>
      </c>
      <c r="BA1420" s="17"/>
      <c r="BB1420" s="17">
        <v>0.68937993226485705</v>
      </c>
      <c r="BC1420" s="17">
        <v>0.74625809318623704</v>
      </c>
      <c r="BD1420" s="17"/>
      <c r="BE1420" s="17">
        <v>0.67546832114694599</v>
      </c>
      <c r="BF1420" s="17">
        <v>0.74327541487208804</v>
      </c>
      <c r="BG1420" s="17"/>
      <c r="BH1420" s="17">
        <v>0.85424639348763598</v>
      </c>
      <c r="BI1420" s="17">
        <v>0.72352624511784602</v>
      </c>
      <c r="BJ1420" s="17"/>
      <c r="BK1420" s="17">
        <v>0.52416703119624097</v>
      </c>
      <c r="BL1420" s="17">
        <v>0.75832718958936896</v>
      </c>
      <c r="BM1420" s="17"/>
      <c r="BN1420" s="17">
        <v>0.52632860733467302</v>
      </c>
      <c r="BO1420" s="17">
        <v>0.74487837610194696</v>
      </c>
      <c r="BP1420" s="17"/>
      <c r="BQ1420" s="17">
        <v>0.72597907068011303</v>
      </c>
      <c r="BR1420" s="17">
        <v>0.73784661817637598</v>
      </c>
      <c r="BS1420" s="17"/>
      <c r="BT1420" s="17">
        <v>0.72059965520603197</v>
      </c>
      <c r="BU1420" s="17">
        <v>0.73911688377533802</v>
      </c>
      <c r="BV1420" s="17"/>
      <c r="BW1420" s="17">
        <v>0.76611303619879501</v>
      </c>
      <c r="BX1420" s="17">
        <v>0.54614751552209195</v>
      </c>
      <c r="BY1420" s="17"/>
      <c r="BZ1420" s="17">
        <v>0.76611303619879501</v>
      </c>
      <c r="CA1420" s="17">
        <v>0.54614751552209195</v>
      </c>
    </row>
    <row r="1421" spans="2:79" x14ac:dyDescent="0.25">
      <c r="C1421" s="17"/>
      <c r="D1421" s="17"/>
      <c r="E1421" s="17"/>
      <c r="F1421" s="17"/>
      <c r="G1421" s="17"/>
      <c r="H1421" s="17"/>
      <c r="I1421" s="17"/>
      <c r="J1421" s="17"/>
      <c r="K1421" s="17"/>
      <c r="L1421" s="17"/>
      <c r="M1421" s="17"/>
      <c r="N1421" s="17"/>
      <c r="O1421" s="17"/>
      <c r="P1421" s="17"/>
      <c r="Q1421" s="17"/>
      <c r="R1421" s="17"/>
      <c r="S1421" s="17"/>
      <c r="T1421" s="17"/>
      <c r="U1421" s="17"/>
      <c r="V1421" s="17"/>
      <c r="W1421" s="17"/>
      <c r="X1421" s="17"/>
      <c r="Y1421" s="17"/>
      <c r="Z1421" s="17"/>
      <c r="AA1421" s="17"/>
      <c r="AB1421" s="17"/>
      <c r="AC1421" s="17"/>
      <c r="AD1421" s="17"/>
      <c r="AE1421" s="17"/>
      <c r="AF1421" s="17"/>
      <c r="AG1421" s="17"/>
      <c r="AH1421" s="17"/>
      <c r="AI1421" s="17"/>
      <c r="AJ1421" s="17"/>
      <c r="AK1421" s="17"/>
      <c r="AL1421" s="17"/>
      <c r="AM1421" s="17"/>
      <c r="AN1421" s="17"/>
      <c r="AO1421" s="17"/>
      <c r="AP1421" s="17"/>
      <c r="AQ1421" s="17"/>
      <c r="AR1421" s="17"/>
      <c r="AS1421" s="17"/>
      <c r="AT1421" s="17"/>
      <c r="AU1421" s="17"/>
      <c r="AV1421" s="17"/>
      <c r="AW1421" s="17"/>
      <c r="AX1421" s="17"/>
      <c r="AY1421" s="17"/>
      <c r="AZ1421" s="17"/>
      <c r="BA1421" s="17"/>
      <c r="BB1421" s="17"/>
      <c r="BC1421" s="17"/>
      <c r="BD1421" s="17"/>
      <c r="BE1421" s="17"/>
      <c r="BF1421" s="17"/>
      <c r="BG1421" s="17"/>
      <c r="BH1421" s="17"/>
      <c r="BI1421" s="17"/>
      <c r="BJ1421" s="17"/>
      <c r="BK1421" s="17"/>
      <c r="BL1421" s="17"/>
      <c r="BM1421" s="17"/>
      <c r="BN1421" s="17"/>
      <c r="BO1421" s="17"/>
      <c r="BP1421" s="17"/>
      <c r="BQ1421" s="17"/>
      <c r="BR1421" s="17"/>
      <c r="BS1421" s="17"/>
      <c r="BT1421" s="17"/>
      <c r="BU1421" s="17"/>
      <c r="BV1421" s="17"/>
      <c r="BW1421" s="17"/>
      <c r="BX1421" s="17"/>
      <c r="BY1421" s="17"/>
      <c r="BZ1421" s="17"/>
      <c r="CA1421" s="17"/>
    </row>
    <row r="1422" spans="2:79" x14ac:dyDescent="0.25">
      <c r="B1422" s="6" t="s">
        <v>652</v>
      </c>
      <c r="C1422" s="17"/>
      <c r="D1422" s="17"/>
      <c r="E1422" s="17"/>
      <c r="F1422" s="17"/>
      <c r="G1422" s="17"/>
      <c r="H1422" s="17"/>
      <c r="I1422" s="17"/>
      <c r="J1422" s="17"/>
      <c r="K1422" s="17"/>
      <c r="L1422" s="17"/>
      <c r="M1422" s="17"/>
      <c r="N1422" s="17"/>
      <c r="O1422" s="17"/>
      <c r="P1422" s="17"/>
      <c r="Q1422" s="17"/>
      <c r="R1422" s="17"/>
      <c r="S1422" s="17"/>
      <c r="T1422" s="17"/>
      <c r="U1422" s="17"/>
      <c r="V1422" s="17"/>
      <c r="W1422" s="17"/>
      <c r="X1422" s="17"/>
      <c r="Y1422" s="17"/>
      <c r="Z1422" s="17"/>
      <c r="AA1422" s="17"/>
      <c r="AB1422" s="17"/>
      <c r="AC1422" s="17"/>
      <c r="AD1422" s="17"/>
      <c r="AE1422" s="17"/>
      <c r="AF1422" s="17"/>
      <c r="AG1422" s="17"/>
      <c r="AH1422" s="17"/>
      <c r="AI1422" s="17"/>
      <c r="AJ1422" s="17"/>
      <c r="AK1422" s="17"/>
      <c r="AL1422" s="17"/>
      <c r="AM1422" s="17"/>
      <c r="AN1422" s="17"/>
      <c r="AO1422" s="17"/>
      <c r="AP1422" s="17"/>
      <c r="AQ1422" s="17"/>
      <c r="AR1422" s="17"/>
      <c r="AS1422" s="17"/>
      <c r="AT1422" s="17"/>
      <c r="AU1422" s="17"/>
      <c r="AV1422" s="17"/>
      <c r="AW1422" s="17"/>
      <c r="AX1422" s="17"/>
      <c r="AY1422" s="17"/>
      <c r="AZ1422" s="17"/>
      <c r="BA1422" s="17"/>
      <c r="BB1422" s="17"/>
      <c r="BC1422" s="17"/>
      <c r="BD1422" s="17"/>
      <c r="BE1422" s="17"/>
      <c r="BF1422" s="17"/>
      <c r="BG1422" s="17"/>
      <c r="BH1422" s="17"/>
      <c r="BI1422" s="17"/>
      <c r="BJ1422" s="17"/>
      <c r="BK1422" s="17"/>
      <c r="BL1422" s="17"/>
      <c r="BM1422" s="17"/>
      <c r="BN1422" s="17"/>
      <c r="BO1422" s="17"/>
      <c r="BP1422" s="17"/>
      <c r="BQ1422" s="17"/>
      <c r="BR1422" s="17"/>
      <c r="BS1422" s="17"/>
      <c r="BT1422" s="17"/>
      <c r="BU1422" s="17"/>
      <c r="BV1422" s="17"/>
      <c r="BW1422" s="17"/>
      <c r="BX1422" s="17"/>
      <c r="BY1422" s="17"/>
      <c r="BZ1422" s="17"/>
      <c r="CA1422" s="17"/>
    </row>
    <row r="1423" spans="2:79" x14ac:dyDescent="0.25">
      <c r="B1423" s="24" t="s">
        <v>77</v>
      </c>
      <c r="C1423" s="17"/>
      <c r="D1423" s="17"/>
      <c r="E1423" s="17"/>
      <c r="F1423" s="17"/>
      <c r="G1423" s="17"/>
      <c r="H1423" s="17"/>
      <c r="I1423" s="17"/>
      <c r="J1423" s="17"/>
      <c r="K1423" s="17"/>
      <c r="L1423" s="17"/>
      <c r="M1423" s="17"/>
      <c r="N1423" s="17"/>
      <c r="O1423" s="17"/>
      <c r="P1423" s="17"/>
      <c r="Q1423" s="17"/>
      <c r="R1423" s="17"/>
      <c r="S1423" s="17"/>
      <c r="T1423" s="17"/>
      <c r="U1423" s="17"/>
      <c r="V1423" s="17"/>
      <c r="W1423" s="17"/>
      <c r="X1423" s="17"/>
      <c r="Y1423" s="17"/>
      <c r="Z1423" s="17"/>
      <c r="AA1423" s="17"/>
      <c r="AB1423" s="17"/>
      <c r="AC1423" s="17"/>
      <c r="AD1423" s="17"/>
      <c r="AE1423" s="17"/>
      <c r="AF1423" s="17"/>
      <c r="AG1423" s="17"/>
      <c r="AH1423" s="17"/>
      <c r="AI1423" s="17"/>
      <c r="AJ1423" s="17"/>
      <c r="AK1423" s="17"/>
      <c r="AL1423" s="17"/>
      <c r="AM1423" s="17"/>
      <c r="AN1423" s="17"/>
      <c r="AO1423" s="17"/>
      <c r="AP1423" s="17"/>
      <c r="AQ1423" s="17"/>
      <c r="AR1423" s="17"/>
      <c r="AS1423" s="17"/>
      <c r="AT1423" s="17"/>
      <c r="AU1423" s="17"/>
      <c r="AV1423" s="17"/>
      <c r="AW1423" s="17"/>
      <c r="AX1423" s="17"/>
      <c r="AY1423" s="17"/>
      <c r="AZ1423" s="17"/>
      <c r="BA1423" s="17"/>
      <c r="BB1423" s="17"/>
      <c r="BC1423" s="17"/>
      <c r="BD1423" s="17"/>
      <c r="BE1423" s="17"/>
      <c r="BF1423" s="17"/>
      <c r="BG1423" s="17"/>
      <c r="BH1423" s="17"/>
      <c r="BI1423" s="17"/>
      <c r="BJ1423" s="17"/>
      <c r="BK1423" s="17"/>
      <c r="BL1423" s="17"/>
      <c r="BM1423" s="17"/>
      <c r="BN1423" s="17"/>
      <c r="BO1423" s="17"/>
      <c r="BP1423" s="17"/>
      <c r="BQ1423" s="17"/>
      <c r="BR1423" s="17"/>
      <c r="BS1423" s="17"/>
      <c r="BT1423" s="17"/>
      <c r="BU1423" s="17"/>
      <c r="BV1423" s="17"/>
      <c r="BW1423" s="17"/>
      <c r="BX1423" s="17"/>
      <c r="BY1423" s="17"/>
      <c r="BZ1423" s="17"/>
      <c r="CA1423" s="17"/>
    </row>
    <row r="1424" spans="2:79" x14ac:dyDescent="0.25">
      <c r="B1424" t="s">
        <v>644</v>
      </c>
      <c r="C1424" s="17">
        <v>0.45517707912289002</v>
      </c>
      <c r="D1424" s="17">
        <v>0.36219408530910002</v>
      </c>
      <c r="E1424" s="17">
        <v>0.38140144455418201</v>
      </c>
      <c r="F1424" s="17">
        <v>0.49245362729097097</v>
      </c>
      <c r="G1424" s="17">
        <v>0.42150628331817902</v>
      </c>
      <c r="H1424" s="17">
        <v>0.608702779765526</v>
      </c>
      <c r="I1424" s="17">
        <v>0.490681561910914</v>
      </c>
      <c r="J1424" s="17">
        <v>0.434868957344761</v>
      </c>
      <c r="K1424" s="17">
        <v>0.50605758112000698</v>
      </c>
      <c r="L1424" s="17">
        <v>0.35355398007723998</v>
      </c>
      <c r="M1424" s="17"/>
      <c r="N1424" s="17">
        <v>0.45342295568219398</v>
      </c>
      <c r="O1424" s="17">
        <v>0.471629285433811</v>
      </c>
      <c r="P1424" s="17">
        <v>0.50495013497935304</v>
      </c>
      <c r="Q1424" s="17">
        <v>0.53538118377836796</v>
      </c>
      <c r="R1424" s="17"/>
      <c r="S1424" s="17">
        <v>0.45059148116960102</v>
      </c>
      <c r="T1424" s="17">
        <v>0.43437474241986801</v>
      </c>
      <c r="U1424" s="17">
        <v>0.44694809619710402</v>
      </c>
      <c r="V1424" s="17">
        <v>0.47183384118862398</v>
      </c>
      <c r="W1424" s="17">
        <v>0.50007256243298903</v>
      </c>
      <c r="X1424" s="17">
        <v>0.48628129837804701</v>
      </c>
      <c r="Y1424" s="17">
        <v>0.448409198600424</v>
      </c>
      <c r="Z1424" s="17"/>
      <c r="AA1424" s="17">
        <v>0.534803570064044</v>
      </c>
      <c r="AB1424" s="17">
        <v>0.41399449633552698</v>
      </c>
      <c r="AC1424" s="17"/>
      <c r="AD1424" s="17">
        <v>0.54824376782536</v>
      </c>
      <c r="AE1424" s="17">
        <v>0.53772542899185605</v>
      </c>
      <c r="AF1424" s="17">
        <v>0.53500966986048504</v>
      </c>
      <c r="AG1424" s="17"/>
      <c r="AH1424" s="17">
        <v>0.51352388757794898</v>
      </c>
      <c r="AI1424" s="17">
        <v>0.45301802567709198</v>
      </c>
      <c r="AJ1424" s="17"/>
      <c r="AK1424" s="17">
        <v>0.42920151992974298</v>
      </c>
      <c r="AL1424" s="17">
        <v>0.47257736378023002</v>
      </c>
      <c r="AM1424" s="17"/>
      <c r="AN1424" s="17">
        <v>0.45501878050342298</v>
      </c>
      <c r="AO1424" s="17">
        <v>0.53538118377836796</v>
      </c>
      <c r="AP1424" s="17"/>
      <c r="AQ1424" s="17">
        <v>0.55140513383103995</v>
      </c>
      <c r="AR1424" s="17">
        <v>0.43022609622639002</v>
      </c>
      <c r="AS1424" s="17"/>
      <c r="AT1424" s="17">
        <v>0.37306939637605602</v>
      </c>
      <c r="AU1424" s="17">
        <v>0.48519515066725699</v>
      </c>
      <c r="AV1424" s="17">
        <v>0.54522142726838396</v>
      </c>
      <c r="AW1424" s="17">
        <v>0.57587907374867497</v>
      </c>
      <c r="AX1424" s="17"/>
      <c r="AY1424" s="17">
        <v>0.58599629644700202</v>
      </c>
      <c r="AZ1424" s="17">
        <v>0.43954111875792901</v>
      </c>
      <c r="BA1424" s="17"/>
      <c r="BB1424" s="17">
        <v>0.46019968734550298</v>
      </c>
      <c r="BC1424" s="17">
        <v>0.45408840163998399</v>
      </c>
      <c r="BD1424" s="17"/>
      <c r="BE1424" s="17">
        <v>0.40704260464261699</v>
      </c>
      <c r="BF1424" s="17">
        <v>0.458829862344655</v>
      </c>
      <c r="BG1424" s="17"/>
      <c r="BH1424" s="17">
        <v>0.35796401521857502</v>
      </c>
      <c r="BI1424" s="17">
        <v>0.46271410421314502</v>
      </c>
      <c r="BJ1424" s="17"/>
      <c r="BK1424" s="17">
        <v>0.47362432977204499</v>
      </c>
      <c r="BL1424" s="17">
        <v>0.45399641673795599</v>
      </c>
      <c r="BM1424" s="17"/>
      <c r="BN1424" s="17">
        <v>0.54629835311569597</v>
      </c>
      <c r="BO1424" s="17">
        <v>0.45324705282536698</v>
      </c>
      <c r="BP1424" s="17"/>
      <c r="BQ1424" s="17">
        <v>0.48672179091720802</v>
      </c>
      <c r="BR1424" s="17">
        <v>0.45436941722640001</v>
      </c>
      <c r="BS1424" s="17"/>
      <c r="BT1424" s="17">
        <v>0.51421259835226596</v>
      </c>
      <c r="BU1424" s="17">
        <v>0.45049213515976499</v>
      </c>
      <c r="BV1424" s="17"/>
      <c r="BW1424" s="17">
        <v>0.53484399682249895</v>
      </c>
      <c r="BX1424" s="17">
        <v>0.414266241951526</v>
      </c>
      <c r="BY1424" s="17"/>
      <c r="BZ1424" s="17">
        <v>0.53484399682249895</v>
      </c>
      <c r="CA1424" s="17">
        <v>0.414266241951526</v>
      </c>
    </row>
    <row r="1425" spans="2:79" x14ac:dyDescent="0.25">
      <c r="B1425" t="s">
        <v>645</v>
      </c>
      <c r="C1425" s="17">
        <v>0.32077751944862998</v>
      </c>
      <c r="D1425" s="17">
        <v>0.27256000830140698</v>
      </c>
      <c r="E1425" s="17">
        <v>0.43476257754246</v>
      </c>
      <c r="F1425" s="17">
        <v>0.38100540403097699</v>
      </c>
      <c r="G1425" s="17">
        <v>0.27538556082697302</v>
      </c>
      <c r="H1425" s="17">
        <v>0.22720814997682101</v>
      </c>
      <c r="I1425" s="17">
        <v>0.31675389576884999</v>
      </c>
      <c r="J1425" s="17">
        <v>0.29006497063180497</v>
      </c>
      <c r="K1425" s="17">
        <v>0.39539436884795898</v>
      </c>
      <c r="L1425" s="17">
        <v>0.36128017084748199</v>
      </c>
      <c r="M1425" s="17"/>
      <c r="N1425" s="17">
        <v>0.31916158038272202</v>
      </c>
      <c r="O1425" s="17">
        <v>0.34270666688539603</v>
      </c>
      <c r="P1425" s="17">
        <v>0.33573396772738101</v>
      </c>
      <c r="Q1425" s="17">
        <v>0.34060297189792199</v>
      </c>
      <c r="R1425" s="17"/>
      <c r="S1425" s="17">
        <v>0.32789995721683002</v>
      </c>
      <c r="T1425" s="17">
        <v>0.38345132993811898</v>
      </c>
      <c r="U1425" s="17">
        <v>0.32637488914912699</v>
      </c>
      <c r="V1425" s="17">
        <v>0.30749920628622901</v>
      </c>
      <c r="W1425" s="17">
        <v>0.322529297200357</v>
      </c>
      <c r="X1425" s="17">
        <v>0.28906160545199899</v>
      </c>
      <c r="Y1425" s="17">
        <v>0.38170493630833202</v>
      </c>
      <c r="Z1425" s="17"/>
      <c r="AA1425" s="17">
        <v>0.347629926378689</v>
      </c>
      <c r="AB1425" s="17">
        <v>0.30688953495545002</v>
      </c>
      <c r="AC1425" s="17"/>
      <c r="AD1425" s="17">
        <v>0.30740700268681698</v>
      </c>
      <c r="AE1425" s="17">
        <v>0.42492276801488799</v>
      </c>
      <c r="AF1425" s="17">
        <v>0.35296671053699502</v>
      </c>
      <c r="AG1425" s="17"/>
      <c r="AH1425" s="17">
        <v>0.42258112436348599</v>
      </c>
      <c r="AI1425" s="17">
        <v>0.31701039953571503</v>
      </c>
      <c r="AJ1425" s="17"/>
      <c r="AK1425" s="17">
        <v>0.33165198863219097</v>
      </c>
      <c r="AL1425" s="17">
        <v>0.313493023361964</v>
      </c>
      <c r="AM1425" s="17"/>
      <c r="AN1425" s="17">
        <v>0.32073839000797999</v>
      </c>
      <c r="AO1425" s="17">
        <v>0.34060297189792199</v>
      </c>
      <c r="AP1425" s="17"/>
      <c r="AQ1425" s="17">
        <v>0.28865173537687999</v>
      </c>
      <c r="AR1425" s="17">
        <v>0.32910741753647899</v>
      </c>
      <c r="AS1425" s="17"/>
      <c r="AT1425" s="17">
        <v>0.28615435845147202</v>
      </c>
      <c r="AU1425" s="17">
        <v>0.34624235721847202</v>
      </c>
      <c r="AV1425" s="17">
        <v>0.33814805130782899</v>
      </c>
      <c r="AW1425" s="17">
        <v>0.30139787267644902</v>
      </c>
      <c r="AX1425" s="17"/>
      <c r="AY1425" s="17">
        <v>0.30848751330381902</v>
      </c>
      <c r="AZ1425" s="17">
        <v>0.32224646302508703</v>
      </c>
      <c r="BA1425" s="17"/>
      <c r="BB1425" s="17">
        <v>0.31965151851816198</v>
      </c>
      <c r="BC1425" s="17">
        <v>0.32102718363643401</v>
      </c>
      <c r="BD1425" s="17"/>
      <c r="BE1425" s="17">
        <v>0.36137017980979202</v>
      </c>
      <c r="BF1425" s="17">
        <v>0.31769706224420202</v>
      </c>
      <c r="BG1425" s="17"/>
      <c r="BH1425" s="17">
        <v>0.40182449383270802</v>
      </c>
      <c r="BI1425" s="17">
        <v>0.314493867284109</v>
      </c>
      <c r="BJ1425" s="17"/>
      <c r="BK1425" s="17">
        <v>0.26201440898427503</v>
      </c>
      <c r="BL1425" s="17">
        <v>0.324538480659949</v>
      </c>
      <c r="BM1425" s="17"/>
      <c r="BN1425" s="17">
        <v>0.27273566787988102</v>
      </c>
      <c r="BO1425" s="17">
        <v>0.32179508683817998</v>
      </c>
      <c r="BP1425" s="17"/>
      <c r="BQ1425" s="17">
        <v>0.41707228635309801</v>
      </c>
      <c r="BR1425" s="17">
        <v>0.31831201541843901</v>
      </c>
      <c r="BS1425" s="17"/>
      <c r="BT1425" s="17">
        <v>0.33594726580417</v>
      </c>
      <c r="BU1425" s="17">
        <v>0.31957367788785102</v>
      </c>
      <c r="BV1425" s="17"/>
      <c r="BW1425" s="17">
        <v>0.34765749382178701</v>
      </c>
      <c r="BX1425" s="17">
        <v>0.30697401999736301</v>
      </c>
      <c r="BY1425" s="17"/>
      <c r="BZ1425" s="17">
        <v>0.34765749382178701</v>
      </c>
      <c r="CA1425" s="17">
        <v>0.30697401999736301</v>
      </c>
    </row>
    <row r="1426" spans="2:79" x14ac:dyDescent="0.25">
      <c r="B1426" t="s">
        <v>646</v>
      </c>
      <c r="C1426" s="17">
        <v>0.30480167073807202</v>
      </c>
      <c r="D1426" s="17">
        <v>0.16289926026789101</v>
      </c>
      <c r="E1426" s="17">
        <v>0.32253865251604402</v>
      </c>
      <c r="F1426" s="17">
        <v>0.254735530891748</v>
      </c>
      <c r="G1426" s="17">
        <v>0.28159076464171701</v>
      </c>
      <c r="H1426" s="17">
        <v>0.33943401457540801</v>
      </c>
      <c r="I1426" s="17">
        <v>0.46430572256777503</v>
      </c>
      <c r="J1426" s="17">
        <v>0.34242281787239198</v>
      </c>
      <c r="K1426" s="17">
        <v>0.21059117096583299</v>
      </c>
      <c r="L1426" s="17">
        <v>0.33433640933248798</v>
      </c>
      <c r="M1426" s="17"/>
      <c r="N1426" s="17">
        <v>0.29213749713764697</v>
      </c>
      <c r="O1426" s="17">
        <v>0.47190835836953399</v>
      </c>
      <c r="P1426" s="17">
        <v>0.444058738624384</v>
      </c>
      <c r="Q1426" s="17">
        <v>0.49632502361404701</v>
      </c>
      <c r="R1426" s="17"/>
      <c r="S1426" s="17">
        <v>0.25056355289513599</v>
      </c>
      <c r="T1426" s="17">
        <v>0.31524585114027498</v>
      </c>
      <c r="U1426" s="17">
        <v>0.35581066977082998</v>
      </c>
      <c r="V1426" s="17">
        <v>0.27171624891378299</v>
      </c>
      <c r="W1426" s="17">
        <v>0.41910247859820499</v>
      </c>
      <c r="X1426" s="17">
        <v>0.40845931888929798</v>
      </c>
      <c r="Y1426" s="17">
        <v>0.32310701193336899</v>
      </c>
      <c r="Z1426" s="17"/>
      <c r="AA1426" s="17">
        <v>0.36947004749706902</v>
      </c>
      <c r="AB1426" s="17">
        <v>0.27135537983508701</v>
      </c>
      <c r="AC1426" s="17"/>
      <c r="AD1426" s="17">
        <v>0.38353223532521802</v>
      </c>
      <c r="AE1426" s="17">
        <v>0.32473928533722402</v>
      </c>
      <c r="AF1426" s="17">
        <v>0.38274654398031799</v>
      </c>
      <c r="AG1426" s="17"/>
      <c r="AH1426" s="17">
        <v>0.36895940383953202</v>
      </c>
      <c r="AI1426" s="17">
        <v>0.30242759101725902</v>
      </c>
      <c r="AJ1426" s="17"/>
      <c r="AK1426" s="17">
        <v>0.287571028668897</v>
      </c>
      <c r="AL1426" s="17">
        <v>0.31634398536556502</v>
      </c>
      <c r="AM1426" s="17"/>
      <c r="AN1426" s="17">
        <v>0.30442366162636703</v>
      </c>
      <c r="AO1426" s="17">
        <v>0.49632502361404701</v>
      </c>
      <c r="AP1426" s="17"/>
      <c r="AQ1426" s="17">
        <v>0.36260005461433398</v>
      </c>
      <c r="AR1426" s="17">
        <v>0.28981512142128701</v>
      </c>
      <c r="AS1426" s="17"/>
      <c r="AT1426" s="17">
        <v>0.201958424540364</v>
      </c>
      <c r="AU1426" s="17">
        <v>0.34570998928267599</v>
      </c>
      <c r="AV1426" s="17">
        <v>0.41917069196251899</v>
      </c>
      <c r="AW1426" s="17">
        <v>0.33758879246262202</v>
      </c>
      <c r="AX1426" s="17"/>
      <c r="AY1426" s="17">
        <v>0.346960661156128</v>
      </c>
      <c r="AZ1426" s="17">
        <v>0.29976268398454098</v>
      </c>
      <c r="BA1426" s="17"/>
      <c r="BB1426" s="17">
        <v>0.28100919847649702</v>
      </c>
      <c r="BC1426" s="17">
        <v>0.30999139703124301</v>
      </c>
      <c r="BD1426" s="17"/>
      <c r="BE1426" s="17">
        <v>0.38144262901849302</v>
      </c>
      <c r="BF1426" s="17">
        <v>0.29898561458435802</v>
      </c>
      <c r="BG1426" s="17"/>
      <c r="BH1426" s="17">
        <v>0.28598883637464401</v>
      </c>
      <c r="BI1426" s="17">
        <v>0.30626024841190702</v>
      </c>
      <c r="BJ1426" s="17"/>
      <c r="BK1426" s="17">
        <v>0.27039914796015002</v>
      </c>
      <c r="BL1426" s="17">
        <v>0.30700350370295199</v>
      </c>
      <c r="BM1426" s="17"/>
      <c r="BN1426" s="17">
        <v>0.27186061070664702</v>
      </c>
      <c r="BO1426" s="17">
        <v>0.30549939048389002</v>
      </c>
      <c r="BP1426" s="17"/>
      <c r="BQ1426" s="17">
        <v>0.40235071278157702</v>
      </c>
      <c r="BR1426" s="17">
        <v>0.30230405260127102</v>
      </c>
      <c r="BS1426" s="17"/>
      <c r="BT1426" s="17">
        <v>0.29477005213211899</v>
      </c>
      <c r="BU1426" s="17">
        <v>0.305597760475942</v>
      </c>
      <c r="BV1426" s="17"/>
      <c r="BW1426" s="17">
        <v>0.36894834498258</v>
      </c>
      <c r="BX1426" s="17">
        <v>0.27186084384432002</v>
      </c>
      <c r="BY1426" s="17"/>
      <c r="BZ1426" s="17">
        <v>0.36894834498258</v>
      </c>
      <c r="CA1426" s="17">
        <v>0.27186084384432002</v>
      </c>
    </row>
    <row r="1427" spans="2:79" x14ac:dyDescent="0.25">
      <c r="B1427" t="s">
        <v>647</v>
      </c>
      <c r="C1427" s="17">
        <v>0.29928255829905798</v>
      </c>
      <c r="D1427" s="17">
        <v>0.25408291240477698</v>
      </c>
      <c r="E1427" s="17">
        <v>0.187573426214796</v>
      </c>
      <c r="F1427" s="17">
        <v>0.24011904264640499</v>
      </c>
      <c r="G1427" s="17">
        <v>0.25175751274497599</v>
      </c>
      <c r="H1427" s="17">
        <v>0.35279053651422598</v>
      </c>
      <c r="I1427" s="17">
        <v>0.46544303780499702</v>
      </c>
      <c r="J1427" s="17">
        <v>0.34575273568971099</v>
      </c>
      <c r="K1427" s="17">
        <v>0.30373298776754398</v>
      </c>
      <c r="L1427" s="17">
        <v>0.35782612784769902</v>
      </c>
      <c r="M1427" s="17"/>
      <c r="N1427" s="17">
        <v>0.29900741116927299</v>
      </c>
      <c r="O1427" s="17">
        <v>0.30104582156045301</v>
      </c>
      <c r="P1427" s="17">
        <v>0.30923886611360002</v>
      </c>
      <c r="Q1427" s="17">
        <v>0.32617169955451097</v>
      </c>
      <c r="R1427" s="17"/>
      <c r="S1427" s="17">
        <v>0.31842909829355498</v>
      </c>
      <c r="T1427" s="17">
        <v>0.291504525901436</v>
      </c>
      <c r="U1427" s="17">
        <v>0.31794293421671599</v>
      </c>
      <c r="V1427" s="17">
        <v>0.29172784051111</v>
      </c>
      <c r="W1427" s="17">
        <v>0.33634728072785902</v>
      </c>
      <c r="X1427" s="17">
        <v>0.29735347750847602</v>
      </c>
      <c r="Y1427" s="17">
        <v>0.25326852975508601</v>
      </c>
      <c r="Z1427" s="17"/>
      <c r="AA1427" s="17">
        <v>0.32733503168635503</v>
      </c>
      <c r="AB1427" s="17">
        <v>0.28477390302607303</v>
      </c>
      <c r="AC1427" s="17"/>
      <c r="AD1427" s="17">
        <v>0.345135160007501</v>
      </c>
      <c r="AE1427" s="17">
        <v>0.30213767135053099</v>
      </c>
      <c r="AF1427" s="17">
        <v>0.31864732689146602</v>
      </c>
      <c r="AG1427" s="17"/>
      <c r="AH1427" s="17">
        <v>0.34437578187372703</v>
      </c>
      <c r="AI1427" s="17">
        <v>0.29761393781545398</v>
      </c>
      <c r="AJ1427" s="17"/>
      <c r="AK1427" s="17">
        <v>0.26878808389065301</v>
      </c>
      <c r="AL1427" s="17">
        <v>0.31970993509725298</v>
      </c>
      <c r="AM1427" s="17"/>
      <c r="AN1427" s="17">
        <v>0.29922948727535298</v>
      </c>
      <c r="AO1427" s="17">
        <v>0.32617169955451097</v>
      </c>
      <c r="AP1427" s="17"/>
      <c r="AQ1427" s="17">
        <v>0.37656962850952702</v>
      </c>
      <c r="AR1427" s="17">
        <v>0.27924278535767799</v>
      </c>
      <c r="AS1427" s="17"/>
      <c r="AT1427" s="17">
        <v>0.24348142832640901</v>
      </c>
      <c r="AU1427" s="17">
        <v>0.33231509026956402</v>
      </c>
      <c r="AV1427" s="17">
        <v>0.34378453705459899</v>
      </c>
      <c r="AW1427" s="17">
        <v>0.293500591715601</v>
      </c>
      <c r="AX1427" s="17"/>
      <c r="AY1427" s="17">
        <v>0.35114546295117</v>
      </c>
      <c r="AZ1427" s="17">
        <v>0.29308372652082598</v>
      </c>
      <c r="BA1427" s="17"/>
      <c r="BB1427" s="17">
        <v>0.27008775977639299</v>
      </c>
      <c r="BC1427" s="17">
        <v>0.30564967622574502</v>
      </c>
      <c r="BD1427" s="17"/>
      <c r="BE1427" s="17">
        <v>0.29108778369643901</v>
      </c>
      <c r="BF1427" s="17">
        <v>0.29990443556058</v>
      </c>
      <c r="BG1427" s="17"/>
      <c r="BH1427" s="17">
        <v>0.33832639035851703</v>
      </c>
      <c r="BI1427" s="17">
        <v>0.29625545134415798</v>
      </c>
      <c r="BJ1427" s="17"/>
      <c r="BK1427" s="17">
        <v>0.26448162396989999</v>
      </c>
      <c r="BL1427" s="17">
        <v>0.30150989043133197</v>
      </c>
      <c r="BM1427" s="17"/>
      <c r="BN1427" s="17">
        <v>0.29126370805026802</v>
      </c>
      <c r="BO1427" s="17">
        <v>0.29945240438634202</v>
      </c>
      <c r="BP1427" s="17"/>
      <c r="BQ1427" s="17">
        <v>0.32033292814583803</v>
      </c>
      <c r="BR1427" s="17">
        <v>0.29874359057149902</v>
      </c>
      <c r="BS1427" s="17"/>
      <c r="BT1427" s="17">
        <v>0.414758891376863</v>
      </c>
      <c r="BU1427" s="17">
        <v>0.29011858114431099</v>
      </c>
      <c r="BV1427" s="17"/>
      <c r="BW1427" s="17">
        <v>0.327374462716152</v>
      </c>
      <c r="BX1427" s="17">
        <v>0.28485670424788601</v>
      </c>
      <c r="BY1427" s="17"/>
      <c r="BZ1427" s="17">
        <v>0.327374462716152</v>
      </c>
      <c r="CA1427" s="17">
        <v>0.28485670424788601</v>
      </c>
    </row>
    <row r="1428" spans="2:79" x14ac:dyDescent="0.25">
      <c r="B1428" t="s">
        <v>648</v>
      </c>
      <c r="C1428" s="17">
        <v>0.25886028319155802</v>
      </c>
      <c r="D1428" s="17">
        <v>0.18965677273275999</v>
      </c>
      <c r="E1428" s="17">
        <v>0.23923680069126299</v>
      </c>
      <c r="F1428" s="17">
        <v>0.29526578900607697</v>
      </c>
      <c r="G1428" s="17">
        <v>0.26716649613877402</v>
      </c>
      <c r="H1428" s="17">
        <v>0.26936012725391201</v>
      </c>
      <c r="I1428" s="17">
        <v>0.36170514576489798</v>
      </c>
      <c r="J1428" s="17">
        <v>0.18041174786722899</v>
      </c>
      <c r="K1428" s="17">
        <v>0.19069953457668401</v>
      </c>
      <c r="L1428" s="17">
        <v>0.21465927400420801</v>
      </c>
      <c r="M1428" s="17"/>
      <c r="N1428" s="17">
        <v>0.26110313193643298</v>
      </c>
      <c r="O1428" s="17">
        <v>0.22958250018529899</v>
      </c>
      <c r="P1428" s="17">
        <v>0.231840789593206</v>
      </c>
      <c r="Q1428" s="17">
        <v>0.226895732982933</v>
      </c>
      <c r="R1428" s="17"/>
      <c r="S1428" s="17">
        <v>0.267845948549359</v>
      </c>
      <c r="T1428" s="17">
        <v>0.23349197739820901</v>
      </c>
      <c r="U1428" s="17">
        <v>0.28833564933283701</v>
      </c>
      <c r="V1428" s="17">
        <v>0.23770192958912401</v>
      </c>
      <c r="W1428" s="17">
        <v>0.243701162492509</v>
      </c>
      <c r="X1428" s="17">
        <v>0.31951936669060499</v>
      </c>
      <c r="Y1428" s="17">
        <v>0.273943814667026</v>
      </c>
      <c r="Z1428" s="17"/>
      <c r="AA1428" s="17">
        <v>0.28613496825312401</v>
      </c>
      <c r="AB1428" s="17">
        <v>0.24475389771267</v>
      </c>
      <c r="AC1428" s="17"/>
      <c r="AD1428" s="17">
        <v>0.32608494944320499</v>
      </c>
      <c r="AE1428" s="17">
        <v>0.22343167420853599</v>
      </c>
      <c r="AF1428" s="17">
        <v>0.27541969822546197</v>
      </c>
      <c r="AG1428" s="17"/>
      <c r="AH1428" s="17">
        <v>0.30382081409362699</v>
      </c>
      <c r="AI1428" s="17">
        <v>0.257196572840652</v>
      </c>
      <c r="AJ1428" s="17"/>
      <c r="AK1428" s="17">
        <v>0.266008660595415</v>
      </c>
      <c r="AL1428" s="17">
        <v>0.25407178948713699</v>
      </c>
      <c r="AM1428" s="17"/>
      <c r="AN1428" s="17">
        <v>0.25892337153587203</v>
      </c>
      <c r="AO1428" s="17">
        <v>0.226895732982933</v>
      </c>
      <c r="AP1428" s="17"/>
      <c r="AQ1428" s="17">
        <v>0.245679493870604</v>
      </c>
      <c r="AR1428" s="17">
        <v>0.26227793150531598</v>
      </c>
      <c r="AS1428" s="17"/>
      <c r="AT1428" s="17">
        <v>0.25521070395328399</v>
      </c>
      <c r="AU1428" s="17">
        <v>0.27019141305403699</v>
      </c>
      <c r="AV1428" s="17">
        <v>0.23843865803940101</v>
      </c>
      <c r="AW1428" s="17">
        <v>0.31269934969983698</v>
      </c>
      <c r="AX1428" s="17"/>
      <c r="AY1428" s="17">
        <v>0.234159194287241</v>
      </c>
      <c r="AZ1428" s="17">
        <v>0.26181264183564301</v>
      </c>
      <c r="BA1428" s="17"/>
      <c r="BB1428" s="17">
        <v>0.26751747391290098</v>
      </c>
      <c r="BC1428" s="17">
        <v>0.25697683094589202</v>
      </c>
      <c r="BD1428" s="17"/>
      <c r="BE1428" s="17">
        <v>0.26403585855431599</v>
      </c>
      <c r="BF1428" s="17">
        <v>0.25846752405058498</v>
      </c>
      <c r="BG1428" s="17"/>
      <c r="BH1428" s="17">
        <v>0.263042980673723</v>
      </c>
      <c r="BI1428" s="17">
        <v>0.25853599451468801</v>
      </c>
      <c r="BJ1428" s="17"/>
      <c r="BK1428" s="17">
        <v>0.35576241836417</v>
      </c>
      <c r="BL1428" s="17">
        <v>0.25265834512534102</v>
      </c>
      <c r="BM1428" s="17"/>
      <c r="BN1428" s="17">
        <v>0.34756850329528099</v>
      </c>
      <c r="BO1428" s="17">
        <v>0.25698136743342098</v>
      </c>
      <c r="BP1428" s="17"/>
      <c r="BQ1428" s="17">
        <v>0.30725131734167199</v>
      </c>
      <c r="BR1428" s="17">
        <v>0.25762129281277102</v>
      </c>
      <c r="BS1428" s="17"/>
      <c r="BT1428" s="17">
        <v>0.26680919687531102</v>
      </c>
      <c r="BU1428" s="17">
        <v>0.25822947286478898</v>
      </c>
      <c r="BV1428" s="17"/>
      <c r="BW1428" s="17">
        <v>0.28637524848062501</v>
      </c>
      <c r="BX1428" s="17">
        <v>0.244730700960687</v>
      </c>
      <c r="BY1428" s="17"/>
      <c r="BZ1428" s="17">
        <v>0.28637524848062501</v>
      </c>
      <c r="CA1428" s="17">
        <v>0.244730700960687</v>
      </c>
    </row>
    <row r="1429" spans="2:79" x14ac:dyDescent="0.25">
      <c r="B1429" t="s">
        <v>649</v>
      </c>
      <c r="C1429" s="17">
        <v>0.16697437937948001</v>
      </c>
      <c r="D1429" s="17">
        <v>0.284755004294312</v>
      </c>
      <c r="E1429" s="17">
        <v>0.18779505775608801</v>
      </c>
      <c r="F1429" s="17">
        <v>0.16271432469671801</v>
      </c>
      <c r="G1429" s="17">
        <v>0.13971320914295601</v>
      </c>
      <c r="H1429" s="17">
        <v>0.110644548683298</v>
      </c>
      <c r="I1429" s="17">
        <v>0.14363212953947499</v>
      </c>
      <c r="J1429" s="17">
        <v>0.19706213349471699</v>
      </c>
      <c r="K1429" s="17">
        <v>0.100323778762305</v>
      </c>
      <c r="L1429" s="17">
        <v>8.3635669289489706E-2</v>
      </c>
      <c r="M1429" s="17"/>
      <c r="N1429" s="17">
        <v>0.16696870793725499</v>
      </c>
      <c r="O1429" s="17">
        <v>0.164383455667312</v>
      </c>
      <c r="P1429" s="17">
        <v>0.17448517719270901</v>
      </c>
      <c r="Q1429" s="17">
        <v>0.211557853480761</v>
      </c>
      <c r="R1429" s="17"/>
      <c r="S1429" s="17">
        <v>0.19255163981586201</v>
      </c>
      <c r="T1429" s="17">
        <v>0.19016196457236401</v>
      </c>
      <c r="U1429" s="17">
        <v>0.134472715200461</v>
      </c>
      <c r="V1429" s="17">
        <v>0.14111715315805801</v>
      </c>
      <c r="W1429" s="17">
        <v>0.178904307353736</v>
      </c>
      <c r="X1429" s="17">
        <v>0.15087857856654399</v>
      </c>
      <c r="Y1429" s="17">
        <v>0.197872955704608</v>
      </c>
      <c r="Z1429" s="17"/>
      <c r="AA1429" s="17">
        <v>0.18679366033388201</v>
      </c>
      <c r="AB1429" s="17">
        <v>0.156723906590294</v>
      </c>
      <c r="AC1429" s="17"/>
      <c r="AD1429" s="17">
        <v>0.20405805328715401</v>
      </c>
      <c r="AE1429" s="17">
        <v>0.18467232862749</v>
      </c>
      <c r="AF1429" s="17">
        <v>0.17402143280853299</v>
      </c>
      <c r="AG1429" s="17"/>
      <c r="AH1429" s="17">
        <v>0.20128155167061201</v>
      </c>
      <c r="AI1429" s="17">
        <v>0.165704883746179</v>
      </c>
      <c r="AJ1429" s="17"/>
      <c r="AK1429" s="17">
        <v>0.18481092138354799</v>
      </c>
      <c r="AL1429" s="17">
        <v>0.15502618970373</v>
      </c>
      <c r="AM1429" s="17"/>
      <c r="AN1429" s="17">
        <v>0.16688638509999101</v>
      </c>
      <c r="AO1429" s="17">
        <v>0.211557853480761</v>
      </c>
      <c r="AP1429" s="17"/>
      <c r="AQ1429" s="17">
        <v>0.13300065682572301</v>
      </c>
      <c r="AR1429" s="17">
        <v>0.17578342963971999</v>
      </c>
      <c r="AS1429" s="17"/>
      <c r="AT1429" s="17">
        <v>0.14910602596855199</v>
      </c>
      <c r="AU1429" s="17">
        <v>0.17225178020114501</v>
      </c>
      <c r="AV1429" s="17">
        <v>0.180760573465963</v>
      </c>
      <c r="AW1429" s="17">
        <v>0.25435693707122198</v>
      </c>
      <c r="AX1429" s="17"/>
      <c r="AY1429" s="17">
        <v>0.16106550568997</v>
      </c>
      <c r="AZ1429" s="17">
        <v>0.16768062817610599</v>
      </c>
      <c r="BA1429" s="17"/>
      <c r="BB1429" s="17">
        <v>0.19149381153904099</v>
      </c>
      <c r="BC1429" s="17">
        <v>0.16161921572125301</v>
      </c>
      <c r="BD1429" s="17"/>
      <c r="BE1429" s="17">
        <v>0.18939553918184299</v>
      </c>
      <c r="BF1429" s="17">
        <v>0.165272903727717</v>
      </c>
      <c r="BG1429" s="17"/>
      <c r="BH1429" s="17">
        <v>0.21019242309911099</v>
      </c>
      <c r="BI1429" s="17">
        <v>0.163623641661891</v>
      </c>
      <c r="BJ1429" s="17"/>
      <c r="BK1429" s="17">
        <v>0.15444737885799201</v>
      </c>
      <c r="BL1429" s="17">
        <v>0.16777613345075401</v>
      </c>
      <c r="BM1429" s="17"/>
      <c r="BN1429" s="17">
        <v>0.23180280999804001</v>
      </c>
      <c r="BO1429" s="17">
        <v>0.16560125792892999</v>
      </c>
      <c r="BP1429" s="17"/>
      <c r="BQ1429" s="17">
        <v>0.223725784275012</v>
      </c>
      <c r="BR1429" s="17">
        <v>0.165521332428053</v>
      </c>
      <c r="BS1429" s="17"/>
      <c r="BT1429" s="17">
        <v>0.104885891808953</v>
      </c>
      <c r="BU1429" s="17">
        <v>0.171901600971161</v>
      </c>
      <c r="BV1429" s="17"/>
      <c r="BW1429" s="17">
        <v>0.18661076585581801</v>
      </c>
      <c r="BX1429" s="17">
        <v>0.15689063278849899</v>
      </c>
      <c r="BY1429" s="17"/>
      <c r="BZ1429" s="17">
        <v>0.18661076585581801</v>
      </c>
      <c r="CA1429" s="17">
        <v>0.15689063278849899</v>
      </c>
    </row>
    <row r="1430" spans="2:79" x14ac:dyDescent="0.25">
      <c r="B1430" t="s">
        <v>650</v>
      </c>
      <c r="C1430" s="17">
        <v>0.13405280697806701</v>
      </c>
      <c r="D1430" s="17">
        <v>0.18181226793427099</v>
      </c>
      <c r="E1430" s="17">
        <v>0.15737322876809101</v>
      </c>
      <c r="F1430" s="17">
        <v>0.152602562739104</v>
      </c>
      <c r="G1430" s="17">
        <v>0.10775423632539401</v>
      </c>
      <c r="H1430" s="17">
        <v>0.10548196639931399</v>
      </c>
      <c r="I1430" s="17">
        <v>0.114797329089092</v>
      </c>
      <c r="J1430" s="17">
        <v>9.9648464821910296E-2</v>
      </c>
      <c r="K1430" s="17">
        <v>0.12743066426129901</v>
      </c>
      <c r="L1430" s="17">
        <v>0.146570561885186</v>
      </c>
      <c r="M1430" s="17"/>
      <c r="N1430" s="17">
        <v>0.12944979316650301</v>
      </c>
      <c r="O1430" s="17">
        <v>0.18685006463085399</v>
      </c>
      <c r="P1430" s="17">
        <v>0.23152663966872</v>
      </c>
      <c r="Q1430" s="17">
        <v>0.2146244195176</v>
      </c>
      <c r="R1430" s="17"/>
      <c r="S1430" s="17">
        <v>0.122292939143735</v>
      </c>
      <c r="T1430" s="17">
        <v>0.15268168498892901</v>
      </c>
      <c r="U1430" s="17">
        <v>0.184181101289729</v>
      </c>
      <c r="V1430" s="17">
        <v>0.129803444701833</v>
      </c>
      <c r="W1430" s="17">
        <v>0.156577998880022</v>
      </c>
      <c r="X1430" s="17">
        <v>0.17447440964932501</v>
      </c>
      <c r="Y1430" s="17">
        <v>0.14664866897984699</v>
      </c>
      <c r="Z1430" s="17"/>
      <c r="AA1430" s="17">
        <v>0.19018058408458799</v>
      </c>
      <c r="AB1430" s="17">
        <v>0.105023688652758</v>
      </c>
      <c r="AC1430" s="17"/>
      <c r="AD1430" s="17">
        <v>0.213202718422867</v>
      </c>
      <c r="AE1430" s="17">
        <v>0.19716716499269499</v>
      </c>
      <c r="AF1430" s="17">
        <v>0.184246498066411</v>
      </c>
      <c r="AG1430" s="17"/>
      <c r="AH1430" s="17">
        <v>0.181774801969601</v>
      </c>
      <c r="AI1430" s="17">
        <v>0.13228691197103901</v>
      </c>
      <c r="AJ1430" s="17"/>
      <c r="AK1430" s="17">
        <v>0.13447872673362099</v>
      </c>
      <c r="AL1430" s="17">
        <v>0.13376749550766801</v>
      </c>
      <c r="AM1430" s="17"/>
      <c r="AN1430" s="17">
        <v>0.13389378300930599</v>
      </c>
      <c r="AO1430" s="17">
        <v>0.2146244195176</v>
      </c>
      <c r="AP1430" s="17"/>
      <c r="AQ1430" s="17">
        <v>0.16185411811487899</v>
      </c>
      <c r="AR1430" s="17">
        <v>0.126844201953486</v>
      </c>
      <c r="AS1430" s="17"/>
      <c r="AT1430" s="17">
        <v>9.4928939335718304E-2</v>
      </c>
      <c r="AU1430" s="17">
        <v>0.13889700007078901</v>
      </c>
      <c r="AV1430" s="17">
        <v>0.18086359101864799</v>
      </c>
      <c r="AW1430" s="17">
        <v>0.28899003443973398</v>
      </c>
      <c r="AX1430" s="17"/>
      <c r="AY1430" s="17">
        <v>0.120722011306408</v>
      </c>
      <c r="AZ1430" s="17">
        <v>0.13564614927913801</v>
      </c>
      <c r="BA1430" s="17"/>
      <c r="BB1430" s="17">
        <v>0.168847713910661</v>
      </c>
      <c r="BC1430" s="17">
        <v>0.12645761510718601</v>
      </c>
      <c r="BD1430" s="17"/>
      <c r="BE1430" s="17">
        <v>0.113402682785414</v>
      </c>
      <c r="BF1430" s="17">
        <v>0.13561988396379801</v>
      </c>
      <c r="BG1430" s="17"/>
      <c r="BH1430" s="17">
        <v>0.143504056037627</v>
      </c>
      <c r="BI1430" s="17">
        <v>0.133320042281274</v>
      </c>
      <c r="BJ1430" s="17"/>
      <c r="BK1430" s="17">
        <v>0.18508058446723799</v>
      </c>
      <c r="BL1430" s="17">
        <v>0.13078692315537499</v>
      </c>
      <c r="BM1430" s="17"/>
      <c r="BN1430" s="17">
        <v>0.167931601922652</v>
      </c>
      <c r="BO1430" s="17">
        <v>0.13333522520702401</v>
      </c>
      <c r="BP1430" s="17"/>
      <c r="BQ1430" s="17">
        <v>0.19364885893145101</v>
      </c>
      <c r="BR1430" s="17">
        <v>0.13252692648634401</v>
      </c>
      <c r="BS1430" s="17"/>
      <c r="BT1430" s="17">
        <v>0.131095594648661</v>
      </c>
      <c r="BU1430" s="17">
        <v>0.134287485595807</v>
      </c>
      <c r="BV1430" s="17"/>
      <c r="BW1430" s="17">
        <v>0.18997991724083901</v>
      </c>
      <c r="BX1430" s="17">
        <v>0.10533291963345599</v>
      </c>
      <c r="BY1430" s="17"/>
      <c r="BZ1430" s="17">
        <v>0.18997991724083901</v>
      </c>
      <c r="CA1430" s="17">
        <v>0.10533291963345599</v>
      </c>
    </row>
    <row r="1431" spans="2:79" x14ac:dyDescent="0.25">
      <c r="B1431" t="s">
        <v>651</v>
      </c>
      <c r="C1431" s="17">
        <v>0.1196744880167</v>
      </c>
      <c r="D1431" s="17">
        <v>0.18750186944552699</v>
      </c>
      <c r="E1431" s="17">
        <v>0.11650309874371199</v>
      </c>
      <c r="F1431" s="17">
        <v>0.15519410698633901</v>
      </c>
      <c r="G1431" s="17">
        <v>0.110361020574903</v>
      </c>
      <c r="H1431" s="17">
        <v>9.5122890316442402E-2</v>
      </c>
      <c r="I1431" s="17">
        <v>0.102582893972147</v>
      </c>
      <c r="J1431" s="17">
        <v>6.7462514350387304E-2</v>
      </c>
      <c r="K1431" s="17">
        <v>6.9945764329816806E-2</v>
      </c>
      <c r="L1431" s="17">
        <v>8.6865438950707793E-2</v>
      </c>
      <c r="M1431" s="17"/>
      <c r="N1431" s="17">
        <v>0.117717595912152</v>
      </c>
      <c r="O1431" s="17">
        <v>0.13353275398043701</v>
      </c>
      <c r="P1431" s="17">
        <v>0.20429037293365401</v>
      </c>
      <c r="Q1431" s="17">
        <v>0.20274181632757601</v>
      </c>
      <c r="R1431" s="17"/>
      <c r="S1431" s="17">
        <v>0.12882173613325501</v>
      </c>
      <c r="T1431" s="17">
        <v>0.109653680985432</v>
      </c>
      <c r="U1431" s="17">
        <v>0.127553256984835</v>
      </c>
      <c r="V1431" s="17">
        <v>0.104566165697466</v>
      </c>
      <c r="W1431" s="17">
        <v>0.117092219733615</v>
      </c>
      <c r="X1431" s="17">
        <v>0.125474486937138</v>
      </c>
      <c r="Y1431" s="17">
        <v>0.163384317476167</v>
      </c>
      <c r="Z1431" s="17"/>
      <c r="AA1431" s="17">
        <v>0.165519145090153</v>
      </c>
      <c r="AB1431" s="17">
        <v>9.5963768594429802E-2</v>
      </c>
      <c r="AC1431" s="17"/>
      <c r="AD1431" s="17">
        <v>0.186356594500734</v>
      </c>
      <c r="AE1431" s="17">
        <v>0.24515687126667299</v>
      </c>
      <c r="AF1431" s="17">
        <v>0.138690799692061</v>
      </c>
      <c r="AG1431" s="17"/>
      <c r="AH1431" s="17">
        <v>0.23375440228675701</v>
      </c>
      <c r="AI1431" s="17">
        <v>0.115453098046573</v>
      </c>
      <c r="AJ1431" s="17"/>
      <c r="AK1431" s="17">
        <v>0.118680143308626</v>
      </c>
      <c r="AL1431" s="17">
        <v>0.12034057111579199</v>
      </c>
      <c r="AM1431" s="17"/>
      <c r="AN1431" s="17">
        <v>0.11951053826062601</v>
      </c>
      <c r="AO1431" s="17">
        <v>0.20274181632757601</v>
      </c>
      <c r="AP1431" s="17"/>
      <c r="AQ1431" s="17">
        <v>0.12489226426415199</v>
      </c>
      <c r="AR1431" s="17">
        <v>0.11832157023921</v>
      </c>
      <c r="AS1431" s="17"/>
      <c r="AT1431" s="17">
        <v>0.103111278297203</v>
      </c>
      <c r="AU1431" s="17">
        <v>0.11149434718710199</v>
      </c>
      <c r="AV1431" s="17">
        <v>0.161116427069639</v>
      </c>
      <c r="AW1431" s="17">
        <v>0.20327211964554701</v>
      </c>
      <c r="AX1431" s="17"/>
      <c r="AY1431" s="17">
        <v>0.14658452425120699</v>
      </c>
      <c r="AZ1431" s="17">
        <v>0.116458108431277</v>
      </c>
      <c r="BA1431" s="17"/>
      <c r="BB1431" s="17">
        <v>0.13811409647997</v>
      </c>
      <c r="BC1431" s="17">
        <v>0.115643826928372</v>
      </c>
      <c r="BD1431" s="17"/>
      <c r="BE1431" s="17">
        <v>0.121163208790749</v>
      </c>
      <c r="BF1431" s="17">
        <v>0.11956151339042601</v>
      </c>
      <c r="BG1431" s="17"/>
      <c r="BH1431" s="17">
        <v>0.12704089836051299</v>
      </c>
      <c r="BI1431" s="17">
        <v>0.119103362929633</v>
      </c>
      <c r="BJ1431" s="17"/>
      <c r="BK1431" s="17">
        <v>0.117975586828573</v>
      </c>
      <c r="BL1431" s="17">
        <v>0.119783221223978</v>
      </c>
      <c r="BM1431" s="17"/>
      <c r="BN1431" s="17">
        <v>0.276011828859069</v>
      </c>
      <c r="BO1431" s="17">
        <v>0.116363129802653</v>
      </c>
      <c r="BP1431" s="17"/>
      <c r="BQ1431" s="17">
        <v>0.24115590829272199</v>
      </c>
      <c r="BR1431" s="17">
        <v>0.116564112023153</v>
      </c>
      <c r="BS1431" s="17"/>
      <c r="BT1431" s="17">
        <v>8.2258026392006106E-2</v>
      </c>
      <c r="BU1431" s="17">
        <v>0.12264378562428099</v>
      </c>
      <c r="BV1431" s="17"/>
      <c r="BW1431" s="17">
        <v>0.16522980209386301</v>
      </c>
      <c r="BX1431" s="17">
        <v>9.6280762109939397E-2</v>
      </c>
      <c r="BY1431" s="17"/>
      <c r="BZ1431" s="17">
        <v>0.16522980209386301</v>
      </c>
      <c r="CA1431" s="17">
        <v>9.6280762109939397E-2</v>
      </c>
    </row>
    <row r="1432" spans="2:79" x14ac:dyDescent="0.25">
      <c r="B1432" t="s">
        <v>97</v>
      </c>
      <c r="C1432" s="17">
        <v>1.8000096376072802E-2</v>
      </c>
      <c r="D1432" s="17">
        <v>3.7481392816566102E-2</v>
      </c>
      <c r="E1432" s="17">
        <v>2.25313878350582E-2</v>
      </c>
      <c r="F1432" s="17">
        <v>7.7446922157263899E-3</v>
      </c>
      <c r="G1432" s="17">
        <v>2.71251842414999E-2</v>
      </c>
      <c r="H1432" s="17">
        <v>8.5385645890866894E-3</v>
      </c>
      <c r="I1432" s="17">
        <v>5.2087956942129697E-3</v>
      </c>
      <c r="J1432" s="17">
        <v>1.7755852864808401E-2</v>
      </c>
      <c r="K1432" s="17">
        <v>1.7951843604744E-2</v>
      </c>
      <c r="L1432" s="17">
        <v>1.6804682312235499E-2</v>
      </c>
      <c r="M1432" s="17"/>
      <c r="N1432" s="17">
        <v>1.84123301401397E-2</v>
      </c>
      <c r="O1432" s="17">
        <v>1.42448781740979E-2</v>
      </c>
      <c r="P1432" s="17">
        <v>4.9639391699764996E-3</v>
      </c>
      <c r="Q1432" s="17">
        <v>2.3636416679448402E-3</v>
      </c>
      <c r="R1432" s="17"/>
      <c r="S1432" s="17">
        <v>2.0688348935949601E-2</v>
      </c>
      <c r="T1432" s="17">
        <v>3.5972262667319302E-2</v>
      </c>
      <c r="U1432" s="17">
        <v>2.51585840817228E-2</v>
      </c>
      <c r="V1432" s="17">
        <v>2.1468109840833E-2</v>
      </c>
      <c r="W1432" s="17">
        <v>6.8656559508386396E-3</v>
      </c>
      <c r="X1432" s="17">
        <v>7.9025725329655693E-3</v>
      </c>
      <c r="Y1432" s="17">
        <v>7.1748020787298396E-3</v>
      </c>
      <c r="Z1432" s="17"/>
      <c r="AA1432" s="17">
        <v>1.1202771531869901E-2</v>
      </c>
      <c r="AB1432" s="17">
        <v>2.1515652440647501E-2</v>
      </c>
      <c r="AC1432" s="17"/>
      <c r="AD1432" s="17">
        <v>9.7272216864859105E-4</v>
      </c>
      <c r="AE1432" s="17">
        <v>8.5722597941205406E-3</v>
      </c>
      <c r="AF1432" s="17">
        <v>1.78475772931815E-2</v>
      </c>
      <c r="AG1432" s="17"/>
      <c r="AH1432" s="17">
        <v>1.1655616489953601E-2</v>
      </c>
      <c r="AI1432" s="17">
        <v>1.8234866220776001E-2</v>
      </c>
      <c r="AJ1432" s="17"/>
      <c r="AK1432" s="17">
        <v>1.5780525921793999E-2</v>
      </c>
      <c r="AL1432" s="17">
        <v>1.9486923182544899E-2</v>
      </c>
      <c r="AM1432" s="17"/>
      <c r="AN1432" s="17">
        <v>1.8030958003470599E-2</v>
      </c>
      <c r="AO1432" s="17">
        <v>2.3636416679448402E-3</v>
      </c>
      <c r="AP1432" s="17"/>
      <c r="AQ1432" s="17">
        <v>3.8950277323719897E-2</v>
      </c>
      <c r="AR1432" s="17">
        <v>1.25679216523012E-2</v>
      </c>
      <c r="AS1432" s="17"/>
      <c r="AT1432" s="17">
        <v>1.06126507433765E-2</v>
      </c>
      <c r="AU1432" s="17">
        <v>2.5094551317541201E-2</v>
      </c>
      <c r="AV1432" s="17">
        <v>2.00308512087835E-2</v>
      </c>
      <c r="AW1432" s="17">
        <v>0</v>
      </c>
      <c r="AX1432" s="17"/>
      <c r="AY1432" s="17">
        <v>3.1907924935610801E-2</v>
      </c>
      <c r="AZ1432" s="17">
        <v>1.63377851303112E-2</v>
      </c>
      <c r="BA1432" s="17"/>
      <c r="BB1432" s="17">
        <v>1.0852712085443601E-2</v>
      </c>
      <c r="BC1432" s="17">
        <v>1.9558143702665998E-2</v>
      </c>
      <c r="BD1432" s="17"/>
      <c r="BE1432" s="17">
        <v>1.51282178163748E-2</v>
      </c>
      <c r="BF1432" s="17">
        <v>1.82180347649528E-2</v>
      </c>
      <c r="BG1432" s="17"/>
      <c r="BH1432" s="17">
        <v>1.1499958085282E-2</v>
      </c>
      <c r="BI1432" s="17">
        <v>1.8504058533217099E-2</v>
      </c>
      <c r="BJ1432" s="17"/>
      <c r="BK1432" s="17">
        <v>1.34670218551499E-2</v>
      </c>
      <c r="BL1432" s="17">
        <v>1.8290222567598199E-2</v>
      </c>
      <c r="BM1432" s="17"/>
      <c r="BN1432" s="17">
        <v>1.7679499863263198E-2</v>
      </c>
      <c r="BO1432" s="17">
        <v>1.80068868836404E-2</v>
      </c>
      <c r="BP1432" s="17"/>
      <c r="BQ1432" s="17">
        <v>0</v>
      </c>
      <c r="BR1432" s="17">
        <v>1.8460965762703799E-2</v>
      </c>
      <c r="BS1432" s="17"/>
      <c r="BT1432" s="17">
        <v>2.0410593187085699E-2</v>
      </c>
      <c r="BU1432" s="17">
        <v>1.7808804038336099E-2</v>
      </c>
      <c r="BV1432" s="17"/>
      <c r="BW1432" s="17">
        <v>1.1248616674591601E-2</v>
      </c>
      <c r="BX1432" s="17">
        <v>2.1467140096460401E-2</v>
      </c>
      <c r="BY1432" s="17"/>
      <c r="BZ1432" s="17">
        <v>1.1248616674591601E-2</v>
      </c>
      <c r="CA1432" s="17">
        <v>2.1467140096460401E-2</v>
      </c>
    </row>
    <row r="1433" spans="2:79" x14ac:dyDescent="0.25">
      <c r="B1433" t="s">
        <v>103</v>
      </c>
      <c r="C1433" s="17">
        <v>0.108420570852596</v>
      </c>
      <c r="D1433" s="17">
        <v>0.146321952626463</v>
      </c>
      <c r="E1433" s="17">
        <v>0.106162164993245</v>
      </c>
      <c r="F1433" s="17">
        <v>9.37446639851853E-2</v>
      </c>
      <c r="G1433" s="17">
        <v>0.15482506843486801</v>
      </c>
      <c r="H1433" s="17">
        <v>8.6132186108652503E-2</v>
      </c>
      <c r="I1433" s="17">
        <v>3.6802921771597601E-2</v>
      </c>
      <c r="J1433" s="17">
        <v>0.122564197864985</v>
      </c>
      <c r="K1433" s="17">
        <v>0.120953003371828</v>
      </c>
      <c r="L1433" s="17">
        <v>0.166644001589039</v>
      </c>
      <c r="M1433" s="17"/>
      <c r="N1433" s="17">
        <v>0.11210137109882801</v>
      </c>
      <c r="O1433" s="17">
        <v>6.79287716073423E-2</v>
      </c>
      <c r="P1433" s="17">
        <v>2.5038655379890098E-2</v>
      </c>
      <c r="Q1433" s="17">
        <v>1.8161427005263599E-2</v>
      </c>
      <c r="R1433" s="17"/>
      <c r="S1433" s="17">
        <v>9.6245262724987402E-2</v>
      </c>
      <c r="T1433" s="17">
        <v>8.7594508069858704E-2</v>
      </c>
      <c r="U1433" s="17">
        <v>9.9354217417998103E-2</v>
      </c>
      <c r="V1433" s="17">
        <v>0.11554406154840199</v>
      </c>
      <c r="W1433" s="17">
        <v>7.1467507154964402E-2</v>
      </c>
      <c r="X1433" s="17">
        <v>6.5428197561785306E-2</v>
      </c>
      <c r="Y1433" s="17">
        <v>0.107018998182754</v>
      </c>
      <c r="Z1433" s="17"/>
      <c r="AA1433" s="17">
        <v>2.9526790191825601E-2</v>
      </c>
      <c r="AB1433" s="17">
        <v>0.14922419807599399</v>
      </c>
      <c r="AC1433" s="17"/>
      <c r="AD1433" s="17">
        <v>1.01389692269339E-2</v>
      </c>
      <c r="AE1433" s="17">
        <v>3.39644138334265E-2</v>
      </c>
      <c r="AF1433" s="17">
        <v>3.5799826498552297E-2</v>
      </c>
      <c r="AG1433" s="17"/>
      <c r="AH1433" s="17">
        <v>2.8073780881091599E-2</v>
      </c>
      <c r="AI1433" s="17">
        <v>0.111393707144711</v>
      </c>
      <c r="AJ1433" s="17"/>
      <c r="AK1433" s="17">
        <v>0.13140634180112001</v>
      </c>
      <c r="AL1433" s="17">
        <v>9.3023059884737302E-2</v>
      </c>
      <c r="AM1433" s="17"/>
      <c r="AN1433" s="17">
        <v>0.108598715075098</v>
      </c>
      <c r="AO1433" s="17">
        <v>1.8161427005263599E-2</v>
      </c>
      <c r="AP1433" s="17"/>
      <c r="AQ1433" s="17">
        <v>4.7009135663202299E-2</v>
      </c>
      <c r="AR1433" s="17">
        <v>0.124343948642029</v>
      </c>
      <c r="AS1433" s="17"/>
      <c r="AT1433" s="17">
        <v>0.206174192147281</v>
      </c>
      <c r="AU1433" s="17">
        <v>6.0773082534396297E-2</v>
      </c>
      <c r="AV1433" s="17">
        <v>2.6190619090316902E-2</v>
      </c>
      <c r="AW1433" s="17">
        <v>3.7606432895365498E-3</v>
      </c>
      <c r="AX1433" s="17"/>
      <c r="AY1433" s="17">
        <v>3.1607871285956303E-2</v>
      </c>
      <c r="AZ1433" s="17">
        <v>0.117601487468035</v>
      </c>
      <c r="BA1433" s="17"/>
      <c r="BB1433" s="17">
        <v>0.11795726054552599</v>
      </c>
      <c r="BC1433" s="17">
        <v>0.10634343574884</v>
      </c>
      <c r="BD1433" s="17"/>
      <c r="BE1433" s="17">
        <v>7.9493504587114405E-2</v>
      </c>
      <c r="BF1433" s="17">
        <v>0.110615760546685</v>
      </c>
      <c r="BG1433" s="17"/>
      <c r="BH1433" s="17">
        <v>9.9879011239089294E-2</v>
      </c>
      <c r="BI1433" s="17">
        <v>0.109082806425999</v>
      </c>
      <c r="BJ1433" s="17"/>
      <c r="BK1433" s="17">
        <v>9.1719008273010105E-2</v>
      </c>
      <c r="BL1433" s="17">
        <v>0.109489505572591</v>
      </c>
      <c r="BM1433" s="17"/>
      <c r="BN1433" s="17">
        <v>3.4332031008979101E-2</v>
      </c>
      <c r="BO1433" s="17">
        <v>0.109989829314177</v>
      </c>
      <c r="BP1433" s="17"/>
      <c r="BQ1433" s="17">
        <v>1.22471240123727E-2</v>
      </c>
      <c r="BR1433" s="17">
        <v>0.110882968638108</v>
      </c>
      <c r="BS1433" s="17"/>
      <c r="BT1433" s="17">
        <v>6.19058912403894E-2</v>
      </c>
      <c r="BU1433" s="17">
        <v>0.11211188534072999</v>
      </c>
      <c r="BV1433" s="17"/>
      <c r="BW1433" s="17">
        <v>2.9620338703939202E-2</v>
      </c>
      <c r="BX1433" s="17">
        <v>0.14888634459641001</v>
      </c>
      <c r="BY1433" s="17"/>
      <c r="BZ1433" s="17">
        <v>2.9620338703939202E-2</v>
      </c>
      <c r="CA1433" s="17">
        <v>0.14888634459641001</v>
      </c>
    </row>
    <row r="1434" spans="2:79" x14ac:dyDescent="0.25">
      <c r="C1434" s="17"/>
      <c r="D1434" s="17"/>
      <c r="E1434" s="17"/>
      <c r="F1434" s="17"/>
      <c r="G1434" s="17"/>
      <c r="H1434" s="17"/>
      <c r="I1434" s="17"/>
      <c r="J1434" s="17"/>
      <c r="K1434" s="17"/>
      <c r="L1434" s="17"/>
      <c r="M1434" s="17"/>
      <c r="N1434" s="17"/>
      <c r="O1434" s="17"/>
      <c r="P1434" s="17"/>
      <c r="Q1434" s="17"/>
      <c r="R1434" s="17"/>
      <c r="S1434" s="17"/>
      <c r="T1434" s="17"/>
      <c r="U1434" s="17"/>
      <c r="V1434" s="17"/>
      <c r="W1434" s="17"/>
      <c r="X1434" s="17"/>
      <c r="Y1434" s="17"/>
      <c r="Z1434" s="17"/>
      <c r="AA1434" s="17"/>
      <c r="AB1434" s="17"/>
      <c r="AC1434" s="17"/>
      <c r="AD1434" s="17"/>
      <c r="AE1434" s="17"/>
      <c r="AF1434" s="17"/>
      <c r="AG1434" s="17"/>
      <c r="AH1434" s="17"/>
      <c r="AI1434" s="17"/>
      <c r="AJ1434" s="17"/>
      <c r="AK1434" s="17"/>
      <c r="AL1434" s="17"/>
      <c r="AM1434" s="17"/>
      <c r="AN1434" s="17"/>
      <c r="AO1434" s="17"/>
      <c r="AP1434" s="17"/>
      <c r="AQ1434" s="17"/>
      <c r="AR1434" s="17"/>
      <c r="AS1434" s="17"/>
      <c r="AT1434" s="17"/>
      <c r="AU1434" s="17"/>
      <c r="AV1434" s="17"/>
      <c r="AW1434" s="17"/>
      <c r="AX1434" s="17"/>
      <c r="AY1434" s="17"/>
      <c r="AZ1434" s="17"/>
      <c r="BA1434" s="17"/>
      <c r="BB1434" s="17"/>
      <c r="BC1434" s="17"/>
      <c r="BD1434" s="17"/>
      <c r="BE1434" s="17"/>
      <c r="BF1434" s="17"/>
      <c r="BG1434" s="17"/>
      <c r="BH1434" s="17"/>
      <c r="BI1434" s="17"/>
      <c r="BJ1434" s="17"/>
      <c r="BK1434" s="17"/>
      <c r="BL1434" s="17"/>
      <c r="BM1434" s="17"/>
      <c r="BN1434" s="17"/>
      <c r="BO1434" s="17"/>
      <c r="BP1434" s="17"/>
      <c r="BQ1434" s="17"/>
      <c r="BR1434" s="17"/>
      <c r="BS1434" s="17"/>
      <c r="BT1434" s="17"/>
      <c r="BU1434" s="17"/>
      <c r="BV1434" s="17"/>
      <c r="BW1434" s="17"/>
      <c r="BX1434" s="17"/>
      <c r="BY1434" s="17"/>
      <c r="BZ1434" s="17"/>
      <c r="CA1434" s="17"/>
    </row>
    <row r="1435" spans="2:79" x14ac:dyDescent="0.25">
      <c r="B1435" s="6" t="s">
        <v>660</v>
      </c>
      <c r="C1435" s="17"/>
      <c r="D1435" s="17"/>
      <c r="E1435" s="17"/>
      <c r="F1435" s="17"/>
      <c r="G1435" s="17"/>
      <c r="H1435" s="17"/>
      <c r="I1435" s="17"/>
      <c r="J1435" s="17"/>
      <c r="K1435" s="17"/>
      <c r="L1435" s="17"/>
      <c r="M1435" s="17"/>
      <c r="N1435" s="17"/>
      <c r="O1435" s="17"/>
      <c r="P1435" s="17"/>
      <c r="Q1435" s="17"/>
      <c r="R1435" s="17"/>
      <c r="S1435" s="17"/>
      <c r="T1435" s="17"/>
      <c r="U1435" s="17"/>
      <c r="V1435" s="17"/>
      <c r="W1435" s="17"/>
      <c r="X1435" s="17"/>
      <c r="Y1435" s="17"/>
      <c r="Z1435" s="17"/>
      <c r="AA1435" s="17"/>
      <c r="AB1435" s="17"/>
      <c r="AC1435" s="17"/>
      <c r="AD1435" s="17"/>
      <c r="AE1435" s="17"/>
      <c r="AF1435" s="17"/>
      <c r="AG1435" s="17"/>
      <c r="AH1435" s="17"/>
      <c r="AI1435" s="17"/>
      <c r="AJ1435" s="17"/>
      <c r="AK1435" s="17"/>
      <c r="AL1435" s="17"/>
      <c r="AM1435" s="17"/>
      <c r="AN1435" s="17"/>
      <c r="AO1435" s="17"/>
      <c r="AP1435" s="17"/>
      <c r="AQ1435" s="17"/>
      <c r="AR1435" s="17"/>
      <c r="AS1435" s="17"/>
      <c r="AT1435" s="17"/>
      <c r="AU1435" s="17"/>
      <c r="AV1435" s="17"/>
      <c r="AW1435" s="17"/>
      <c r="AX1435" s="17"/>
      <c r="AY1435" s="17"/>
      <c r="AZ1435" s="17"/>
      <c r="BA1435" s="17"/>
      <c r="BB1435" s="17"/>
      <c r="BC1435" s="17"/>
      <c r="BD1435" s="17"/>
      <c r="BE1435" s="17"/>
      <c r="BF1435" s="17"/>
      <c r="BG1435" s="17"/>
      <c r="BH1435" s="17"/>
      <c r="BI1435" s="17"/>
      <c r="BJ1435" s="17"/>
      <c r="BK1435" s="17"/>
      <c r="BL1435" s="17"/>
      <c r="BM1435" s="17"/>
      <c r="BN1435" s="17"/>
      <c r="BO1435" s="17"/>
      <c r="BP1435" s="17"/>
      <c r="BQ1435" s="17"/>
      <c r="BR1435" s="17"/>
      <c r="BS1435" s="17"/>
      <c r="BT1435" s="17"/>
      <c r="BU1435" s="17"/>
      <c r="BV1435" s="17"/>
      <c r="BW1435" s="17"/>
      <c r="BX1435" s="17"/>
      <c r="BY1435" s="17"/>
      <c r="BZ1435" s="17"/>
      <c r="CA1435" s="17"/>
    </row>
    <row r="1436" spans="2:79" x14ac:dyDescent="0.25">
      <c r="B1436" s="24" t="s">
        <v>77</v>
      </c>
      <c r="C1436" s="17"/>
      <c r="D1436" s="17"/>
      <c r="E1436" s="17"/>
      <c r="F1436" s="17"/>
      <c r="G1436" s="17"/>
      <c r="H1436" s="17"/>
      <c r="I1436" s="17"/>
      <c r="J1436" s="17"/>
      <c r="K1436" s="17"/>
      <c r="L1436" s="17"/>
      <c r="M1436" s="17"/>
      <c r="N1436" s="17"/>
      <c r="O1436" s="17"/>
      <c r="P1436" s="17"/>
      <c r="Q1436" s="17"/>
      <c r="R1436" s="17"/>
      <c r="S1436" s="17"/>
      <c r="T1436" s="17"/>
      <c r="U1436" s="17"/>
      <c r="V1436" s="17"/>
      <c r="W1436" s="17"/>
      <c r="X1436" s="17"/>
      <c r="Y1436" s="17"/>
      <c r="Z1436" s="17"/>
      <c r="AA1436" s="17"/>
      <c r="AB1436" s="17"/>
      <c r="AC1436" s="17"/>
      <c r="AD1436" s="17"/>
      <c r="AE1436" s="17"/>
      <c r="AF1436" s="17"/>
      <c r="AG1436" s="17"/>
      <c r="AH1436" s="17"/>
      <c r="AI1436" s="17"/>
      <c r="AJ1436" s="17"/>
      <c r="AK1436" s="17"/>
      <c r="AL1436" s="17"/>
      <c r="AM1436" s="17"/>
      <c r="AN1436" s="17"/>
      <c r="AO1436" s="17"/>
      <c r="AP1436" s="17"/>
      <c r="AQ1436" s="17"/>
      <c r="AR1436" s="17"/>
      <c r="AS1436" s="17"/>
      <c r="AT1436" s="17"/>
      <c r="AU1436" s="17"/>
      <c r="AV1436" s="17"/>
      <c r="AW1436" s="17"/>
      <c r="AX1436" s="17"/>
      <c r="AY1436" s="17"/>
      <c r="AZ1436" s="17"/>
      <c r="BA1436" s="17"/>
      <c r="BB1436" s="17"/>
      <c r="BC1436" s="17"/>
      <c r="BD1436" s="17"/>
      <c r="BE1436" s="17"/>
      <c r="BF1436" s="17"/>
      <c r="BG1436" s="17"/>
      <c r="BH1436" s="17"/>
      <c r="BI1436" s="17"/>
      <c r="BJ1436" s="17"/>
      <c r="BK1436" s="17"/>
      <c r="BL1436" s="17"/>
      <c r="BM1436" s="17"/>
      <c r="BN1436" s="17"/>
      <c r="BO1436" s="17"/>
      <c r="BP1436" s="17"/>
      <c r="BQ1436" s="17"/>
      <c r="BR1436" s="17"/>
      <c r="BS1436" s="17"/>
      <c r="BT1436" s="17"/>
      <c r="BU1436" s="17"/>
      <c r="BV1436" s="17"/>
      <c r="BW1436" s="17"/>
      <c r="BX1436" s="17"/>
      <c r="BY1436" s="17"/>
      <c r="BZ1436" s="17"/>
      <c r="CA1436" s="17"/>
    </row>
    <row r="1437" spans="2:79" x14ac:dyDescent="0.25">
      <c r="B1437" t="s">
        <v>653</v>
      </c>
      <c r="C1437" s="17">
        <v>0.14587683409852101</v>
      </c>
      <c r="D1437" s="17">
        <v>0.10897464791537299</v>
      </c>
      <c r="E1437" s="17">
        <v>0.107296673649657</v>
      </c>
      <c r="F1437" s="17">
        <v>9.5454703694933099E-2</v>
      </c>
      <c r="G1437" s="17">
        <v>2.7937933881124501E-2</v>
      </c>
      <c r="H1437" s="17">
        <v>0.18291110760059301</v>
      </c>
      <c r="I1437" s="17">
        <v>0.29502285228014202</v>
      </c>
      <c r="J1437" s="17">
        <v>0.196960529760281</v>
      </c>
      <c r="K1437" s="17">
        <v>8.0102438730450407E-2</v>
      </c>
      <c r="L1437" s="17">
        <v>0.31181964385232702</v>
      </c>
      <c r="M1437" s="17"/>
      <c r="N1437" s="17">
        <v>0.14335028416665299</v>
      </c>
      <c r="O1437" s="17">
        <v>0.17107535163506199</v>
      </c>
      <c r="P1437" s="17">
        <v>0.200528097334777</v>
      </c>
      <c r="Q1437" s="17">
        <v>0.29963021164564801</v>
      </c>
      <c r="R1437" s="17"/>
      <c r="S1437" s="17">
        <v>0.1328083087287</v>
      </c>
      <c r="T1437" s="17">
        <v>0.11322137071702799</v>
      </c>
      <c r="U1437" s="17">
        <v>0.190545478917966</v>
      </c>
      <c r="V1437" s="17">
        <v>0.130161419569435</v>
      </c>
      <c r="W1437" s="17">
        <v>0.170996026875123</v>
      </c>
      <c r="X1437" s="17">
        <v>0.19186919694025401</v>
      </c>
      <c r="Y1437" s="17">
        <v>0.21385519866608199</v>
      </c>
      <c r="Z1437" s="17"/>
      <c r="AA1437" s="17">
        <v>0.23928373119323401</v>
      </c>
      <c r="AB1437" s="17">
        <v>9.7567066494213803E-2</v>
      </c>
      <c r="AC1437" s="17"/>
      <c r="AD1437" s="17">
        <v>0.29140815139052201</v>
      </c>
      <c r="AE1437" s="17">
        <v>0.31209341738046498</v>
      </c>
      <c r="AF1437" s="17">
        <v>0.21559699231283799</v>
      </c>
      <c r="AG1437" s="17"/>
      <c r="AH1437" s="17">
        <v>0.29966184512760402</v>
      </c>
      <c r="AI1437" s="17">
        <v>0.140186204794775</v>
      </c>
      <c r="AJ1437" s="17"/>
      <c r="AK1437" s="17">
        <v>0.116613792583937</v>
      </c>
      <c r="AL1437" s="17">
        <v>0.16547930919856299</v>
      </c>
      <c r="AM1437" s="17"/>
      <c r="AN1437" s="17">
        <v>0.145573371482629</v>
      </c>
      <c r="AO1437" s="17">
        <v>0.29963021164564801</v>
      </c>
      <c r="AP1437" s="17"/>
      <c r="AQ1437" s="17">
        <v>0.25034439528018099</v>
      </c>
      <c r="AR1437" s="17">
        <v>0.118789428661634</v>
      </c>
      <c r="AS1437" s="17"/>
      <c r="AT1437" s="17">
        <v>7.5679435649445306E-2</v>
      </c>
      <c r="AU1437" s="17">
        <v>0.14698912934191299</v>
      </c>
      <c r="AV1437" s="17">
        <v>0.248146517451627</v>
      </c>
      <c r="AW1437" s="17">
        <v>0.46638629090162897</v>
      </c>
      <c r="AX1437" s="17"/>
      <c r="AY1437" s="17">
        <v>0.205746514666271</v>
      </c>
      <c r="AZ1437" s="17">
        <v>0.13872100507302801</v>
      </c>
      <c r="BA1437" s="17"/>
      <c r="BB1437" s="17">
        <v>0.16247708291365101</v>
      </c>
      <c r="BC1437" s="17">
        <v>0.14226065593512499</v>
      </c>
      <c r="BD1437" s="17"/>
      <c r="BE1437" s="17">
        <v>0.18989966322097199</v>
      </c>
      <c r="BF1437" s="17">
        <v>0.14253607150934899</v>
      </c>
      <c r="BG1437" s="17"/>
      <c r="BH1437" s="17">
        <v>0.14191936878063799</v>
      </c>
      <c r="BI1437" s="17">
        <v>0.14618366030270299</v>
      </c>
      <c r="BJ1437" s="17"/>
      <c r="BK1437" s="17">
        <v>0.22343221978457101</v>
      </c>
      <c r="BL1437" s="17">
        <v>0.14091312821247701</v>
      </c>
      <c r="BM1437" s="17"/>
      <c r="BN1437" s="17">
        <v>0.23326012613229899</v>
      </c>
      <c r="BO1437" s="17">
        <v>0.14402598144689299</v>
      </c>
      <c r="BP1437" s="17"/>
      <c r="BQ1437" s="17">
        <v>0.25409000402502602</v>
      </c>
      <c r="BR1437" s="17">
        <v>0.14310617464162401</v>
      </c>
      <c r="BS1437" s="17"/>
      <c r="BT1437" s="17">
        <v>0.15940020629471099</v>
      </c>
      <c r="BU1437" s="17">
        <v>0.144803645588305</v>
      </c>
      <c r="BV1437" s="17"/>
      <c r="BW1437" s="17">
        <v>0.23883405036239899</v>
      </c>
      <c r="BX1437" s="17">
        <v>9.8141115831948206E-2</v>
      </c>
      <c r="BY1437" s="17"/>
      <c r="BZ1437" s="17">
        <v>0.23883405036239899</v>
      </c>
      <c r="CA1437" s="17">
        <v>9.8141115831948206E-2</v>
      </c>
    </row>
    <row r="1438" spans="2:79" x14ac:dyDescent="0.25">
      <c r="B1438" t="s">
        <v>654</v>
      </c>
      <c r="C1438" s="17">
        <v>0.243093435174982</v>
      </c>
      <c r="D1438" s="17">
        <v>0.23338896115251301</v>
      </c>
      <c r="E1438" s="17">
        <v>0.20315528365896901</v>
      </c>
      <c r="F1438" s="17">
        <v>0.28344841983446001</v>
      </c>
      <c r="G1438" s="17">
        <v>0.135659239014327</v>
      </c>
      <c r="H1438" s="17">
        <v>0.30438977663517303</v>
      </c>
      <c r="I1438" s="17">
        <v>0.27330825940113401</v>
      </c>
      <c r="J1438" s="17">
        <v>0.25840032250414202</v>
      </c>
      <c r="K1438" s="17">
        <v>0.28303484991456002</v>
      </c>
      <c r="L1438" s="17">
        <v>0.26478714469954201</v>
      </c>
      <c r="M1438" s="17"/>
      <c r="N1438" s="17">
        <v>0.235272932599289</v>
      </c>
      <c r="O1438" s="17">
        <v>0.32915589126992401</v>
      </c>
      <c r="P1438" s="17">
        <v>0.429194659091852</v>
      </c>
      <c r="Q1438" s="17">
        <v>0.38986652498361701</v>
      </c>
      <c r="R1438" s="17"/>
      <c r="S1438" s="17">
        <v>0.22590005019758699</v>
      </c>
      <c r="T1438" s="17">
        <v>0.32817696794842999</v>
      </c>
      <c r="U1438" s="17">
        <v>0.31278396325990698</v>
      </c>
      <c r="V1438" s="17">
        <v>0.22225261260845799</v>
      </c>
      <c r="W1438" s="17">
        <v>0.29991109360435098</v>
      </c>
      <c r="X1438" s="17">
        <v>0.296405639571937</v>
      </c>
      <c r="Y1438" s="17">
        <v>0.20398484159670999</v>
      </c>
      <c r="Z1438" s="17"/>
      <c r="AA1438" s="17">
        <v>0.33548908223976998</v>
      </c>
      <c r="AB1438" s="17">
        <v>0.19530668305941301</v>
      </c>
      <c r="AC1438" s="17"/>
      <c r="AD1438" s="17">
        <v>0.32445330751256901</v>
      </c>
      <c r="AE1438" s="17">
        <v>0.29695314454123101</v>
      </c>
      <c r="AF1438" s="17">
        <v>0.361238828605489</v>
      </c>
      <c r="AG1438" s="17"/>
      <c r="AH1438" s="17">
        <v>0.363033351140018</v>
      </c>
      <c r="AI1438" s="17">
        <v>0.238655202892706</v>
      </c>
      <c r="AJ1438" s="17"/>
      <c r="AK1438" s="17">
        <v>0.23591944534828099</v>
      </c>
      <c r="AL1438" s="17">
        <v>0.24789908590939999</v>
      </c>
      <c r="AM1438" s="17"/>
      <c r="AN1438" s="17">
        <v>0.242803749533688</v>
      </c>
      <c r="AO1438" s="17">
        <v>0.38986652498361701</v>
      </c>
      <c r="AP1438" s="17"/>
      <c r="AQ1438" s="17">
        <v>0.24362016822475999</v>
      </c>
      <c r="AR1438" s="17">
        <v>0.242956858504531</v>
      </c>
      <c r="AS1438" s="17"/>
      <c r="AT1438" s="17">
        <v>0.157627327350151</v>
      </c>
      <c r="AU1438" s="17">
        <v>0.25507449393329901</v>
      </c>
      <c r="AV1438" s="17">
        <v>0.37322583159029299</v>
      </c>
      <c r="AW1438" s="17">
        <v>0.35998335787743702</v>
      </c>
      <c r="AX1438" s="17"/>
      <c r="AY1438" s="17">
        <v>0.309733351292517</v>
      </c>
      <c r="AZ1438" s="17">
        <v>0.23512840443675001</v>
      </c>
      <c r="BA1438" s="17"/>
      <c r="BB1438" s="17">
        <v>0.28040464781614299</v>
      </c>
      <c r="BC1438" s="17">
        <v>0.234951245079011</v>
      </c>
      <c r="BD1438" s="17"/>
      <c r="BE1438" s="17">
        <v>0.244562338784761</v>
      </c>
      <c r="BF1438" s="17">
        <v>0.242981964414823</v>
      </c>
      <c r="BG1438" s="17"/>
      <c r="BH1438" s="17">
        <v>0.311118278806015</v>
      </c>
      <c r="BI1438" s="17">
        <v>0.237819401700299</v>
      </c>
      <c r="BJ1438" s="17"/>
      <c r="BK1438" s="17">
        <v>0.237248823363196</v>
      </c>
      <c r="BL1438" s="17">
        <v>0.24346750247920801</v>
      </c>
      <c r="BM1438" s="17"/>
      <c r="BN1438" s="17">
        <v>0.33219552557466597</v>
      </c>
      <c r="BO1438" s="17">
        <v>0.24120617690805701</v>
      </c>
      <c r="BP1438" s="17"/>
      <c r="BQ1438" s="17">
        <v>0.31227398955104102</v>
      </c>
      <c r="BR1438" s="17">
        <v>0.24132215578869701</v>
      </c>
      <c r="BS1438" s="17"/>
      <c r="BT1438" s="17">
        <v>0.27972657348381402</v>
      </c>
      <c r="BU1438" s="17">
        <v>0.24018630058193399</v>
      </c>
      <c r="BV1438" s="17"/>
      <c r="BW1438" s="17">
        <v>0.33515161537272598</v>
      </c>
      <c r="BX1438" s="17">
        <v>0.195819393086864</v>
      </c>
      <c r="BY1438" s="17"/>
      <c r="BZ1438" s="17">
        <v>0.33515161537272598</v>
      </c>
      <c r="CA1438" s="17">
        <v>0.195819393086864</v>
      </c>
    </row>
    <row r="1439" spans="2:79" x14ac:dyDescent="0.25">
      <c r="B1439" t="s">
        <v>655</v>
      </c>
      <c r="C1439" s="17">
        <v>0.35928251295990499</v>
      </c>
      <c r="D1439" s="17">
        <v>0.40236496152025097</v>
      </c>
      <c r="E1439" s="17">
        <v>0.444327201828153</v>
      </c>
      <c r="F1439" s="17">
        <v>0.392050839529623</v>
      </c>
      <c r="G1439" s="17">
        <v>0.390325708746602</v>
      </c>
      <c r="H1439" s="17">
        <v>0.30768805361906898</v>
      </c>
      <c r="I1439" s="17">
        <v>0.29431031724364398</v>
      </c>
      <c r="J1439" s="17">
        <v>0.30707423210465701</v>
      </c>
      <c r="K1439" s="17">
        <v>0.291708627334263</v>
      </c>
      <c r="L1439" s="17">
        <v>0.25666214050648201</v>
      </c>
      <c r="M1439" s="17"/>
      <c r="N1439" s="17">
        <v>0.36464451037862999</v>
      </c>
      <c r="O1439" s="17">
        <v>0.30125161027602498</v>
      </c>
      <c r="P1439" s="17">
        <v>0.236524999128889</v>
      </c>
      <c r="Q1439" s="17">
        <v>0.20505576061396599</v>
      </c>
      <c r="R1439" s="17"/>
      <c r="S1439" s="17">
        <v>0.38999800426693298</v>
      </c>
      <c r="T1439" s="17">
        <v>0.361150325629367</v>
      </c>
      <c r="U1439" s="17">
        <v>0.30434200602202999</v>
      </c>
      <c r="V1439" s="17">
        <v>0.392132375218048</v>
      </c>
      <c r="W1439" s="17">
        <v>0.27793745417041699</v>
      </c>
      <c r="X1439" s="17">
        <v>0.32409969978013398</v>
      </c>
      <c r="Y1439" s="17">
        <v>0.36467998727506601</v>
      </c>
      <c r="Z1439" s="17"/>
      <c r="AA1439" s="17">
        <v>0.28101282891164803</v>
      </c>
      <c r="AB1439" s="17">
        <v>0.399763359283274</v>
      </c>
      <c r="AC1439" s="17"/>
      <c r="AD1439" s="17">
        <v>0.28728951060461</v>
      </c>
      <c r="AE1439" s="17">
        <v>0.27054092347066899</v>
      </c>
      <c r="AF1439" s="17">
        <v>0.26332584218199201</v>
      </c>
      <c r="AG1439" s="17"/>
      <c r="AH1439" s="17">
        <v>0.29693959723881302</v>
      </c>
      <c r="AI1439" s="17">
        <v>0.361589437547089</v>
      </c>
      <c r="AJ1439" s="17"/>
      <c r="AK1439" s="17">
        <v>0.35350688598250601</v>
      </c>
      <c r="AL1439" s="17">
        <v>0.36315144039026698</v>
      </c>
      <c r="AM1439" s="17"/>
      <c r="AN1439" s="17">
        <v>0.35958690987432801</v>
      </c>
      <c r="AO1439" s="17">
        <v>0.20505576061396599</v>
      </c>
      <c r="AP1439" s="17"/>
      <c r="AQ1439" s="17">
        <v>0.34406604908014199</v>
      </c>
      <c r="AR1439" s="17">
        <v>0.36322799155406998</v>
      </c>
      <c r="AS1439" s="17"/>
      <c r="AT1439" s="17">
        <v>0.401058125813192</v>
      </c>
      <c r="AU1439" s="17">
        <v>0.38373173275841299</v>
      </c>
      <c r="AV1439" s="17">
        <v>0.25001247310696301</v>
      </c>
      <c r="AW1439" s="17">
        <v>0.164396565898833</v>
      </c>
      <c r="AX1439" s="17"/>
      <c r="AY1439" s="17">
        <v>0.29906606417444298</v>
      </c>
      <c r="AZ1439" s="17">
        <v>0.366479788909014</v>
      </c>
      <c r="BA1439" s="17"/>
      <c r="BB1439" s="17">
        <v>0.318137013258532</v>
      </c>
      <c r="BC1439" s="17">
        <v>0.36825514174902002</v>
      </c>
      <c r="BD1439" s="17"/>
      <c r="BE1439" s="17">
        <v>0.32346905584084301</v>
      </c>
      <c r="BF1439" s="17">
        <v>0.36200029053388799</v>
      </c>
      <c r="BG1439" s="17"/>
      <c r="BH1439" s="17">
        <v>0.294040528570986</v>
      </c>
      <c r="BI1439" s="17">
        <v>0.36434078860237801</v>
      </c>
      <c r="BJ1439" s="17"/>
      <c r="BK1439" s="17">
        <v>0.32977120269059601</v>
      </c>
      <c r="BL1439" s="17">
        <v>0.36117129815764198</v>
      </c>
      <c r="BM1439" s="17"/>
      <c r="BN1439" s="17">
        <v>0.25786304799821103</v>
      </c>
      <c r="BO1439" s="17">
        <v>0.36143066372513899</v>
      </c>
      <c r="BP1439" s="17"/>
      <c r="BQ1439" s="17">
        <v>0.323983234685424</v>
      </c>
      <c r="BR1439" s="17">
        <v>0.36018630571673199</v>
      </c>
      <c r="BS1439" s="17"/>
      <c r="BT1439" s="17">
        <v>0.396558690362041</v>
      </c>
      <c r="BU1439" s="17">
        <v>0.35632434803532897</v>
      </c>
      <c r="BV1439" s="17"/>
      <c r="BW1439" s="17">
        <v>0.28144320576762</v>
      </c>
      <c r="BX1439" s="17">
        <v>0.399254829123594</v>
      </c>
      <c r="BY1439" s="17"/>
      <c r="BZ1439" s="17">
        <v>0.28144320576762</v>
      </c>
      <c r="CA1439" s="17">
        <v>0.399254829123594</v>
      </c>
    </row>
    <row r="1440" spans="2:79" x14ac:dyDescent="0.25">
      <c r="B1440" t="s">
        <v>656</v>
      </c>
      <c r="C1440" s="17">
        <v>4.34570505662355E-2</v>
      </c>
      <c r="D1440" s="17">
        <v>3.5906615369498199E-2</v>
      </c>
      <c r="E1440" s="17">
        <v>6.0527372374522798E-2</v>
      </c>
      <c r="F1440" s="17">
        <v>3.66316963797488E-2</v>
      </c>
      <c r="G1440" s="17">
        <v>0.100384799781483</v>
      </c>
      <c r="H1440" s="17">
        <v>1.53854011812679E-2</v>
      </c>
      <c r="I1440" s="17">
        <v>1.02380828220752E-2</v>
      </c>
      <c r="J1440" s="17">
        <v>7.2960113833947599E-2</v>
      </c>
      <c r="K1440" s="17">
        <v>4.2154020830070901E-2</v>
      </c>
      <c r="L1440" s="17">
        <v>1.01418211540191E-3</v>
      </c>
      <c r="M1440" s="17"/>
      <c r="N1440" s="17">
        <v>4.2453378091675903E-2</v>
      </c>
      <c r="O1440" s="17">
        <v>5.8302358702889703E-2</v>
      </c>
      <c r="P1440" s="17">
        <v>4.8878524757646299E-2</v>
      </c>
      <c r="Q1440" s="17">
        <v>3.7519042324194403E-2</v>
      </c>
      <c r="R1440" s="17"/>
      <c r="S1440" s="17">
        <v>4.5542395595089803E-2</v>
      </c>
      <c r="T1440" s="17">
        <v>3.3018138694244602E-2</v>
      </c>
      <c r="U1440" s="17">
        <v>2.2776456632308401E-2</v>
      </c>
      <c r="V1440" s="17">
        <v>4.1288187815410902E-2</v>
      </c>
      <c r="W1440" s="17">
        <v>5.8089766102196898E-2</v>
      </c>
      <c r="X1440" s="17">
        <v>4.0984221083158599E-2</v>
      </c>
      <c r="Y1440" s="17">
        <v>3.80307062339598E-2</v>
      </c>
      <c r="Z1440" s="17"/>
      <c r="AA1440" s="17">
        <v>3.7726965627752601E-2</v>
      </c>
      <c r="AB1440" s="17">
        <v>4.6420633345892102E-2</v>
      </c>
      <c r="AC1440" s="17"/>
      <c r="AD1440" s="17">
        <v>2.7428151029262101E-2</v>
      </c>
      <c r="AE1440" s="17">
        <v>2.5067014892607299E-2</v>
      </c>
      <c r="AF1440" s="17">
        <v>4.1892419100395498E-2</v>
      </c>
      <c r="AG1440" s="17"/>
      <c r="AH1440" s="17">
        <v>1.40797466304136E-2</v>
      </c>
      <c r="AI1440" s="17">
        <v>4.4544122352514003E-2</v>
      </c>
      <c r="AJ1440" s="17"/>
      <c r="AK1440" s="17">
        <v>4.70377465000133E-2</v>
      </c>
      <c r="AL1440" s="17">
        <v>4.1058444705401799E-2</v>
      </c>
      <c r="AM1440" s="17"/>
      <c r="AN1440" s="17">
        <v>4.3468770396674801E-2</v>
      </c>
      <c r="AO1440" s="17">
        <v>3.7519042324194403E-2</v>
      </c>
      <c r="AP1440" s="17"/>
      <c r="AQ1440" s="17">
        <v>2.1926304855880398E-2</v>
      </c>
      <c r="AR1440" s="17">
        <v>4.9039759991228803E-2</v>
      </c>
      <c r="AS1440" s="17"/>
      <c r="AT1440" s="17">
        <v>5.9253634823389599E-2</v>
      </c>
      <c r="AU1440" s="17">
        <v>4.00589291473663E-2</v>
      </c>
      <c r="AV1440" s="17">
        <v>2.3958825116896999E-2</v>
      </c>
      <c r="AW1440" s="17">
        <v>3.7235505398834699E-3</v>
      </c>
      <c r="AX1440" s="17"/>
      <c r="AY1440" s="17">
        <v>3.5007300728744403E-2</v>
      </c>
      <c r="AZ1440" s="17">
        <v>4.4466993571975297E-2</v>
      </c>
      <c r="BA1440" s="17"/>
      <c r="BB1440" s="17">
        <v>2.97571795781673E-2</v>
      </c>
      <c r="BC1440" s="17">
        <v>4.6443582955326898E-2</v>
      </c>
      <c r="BD1440" s="17"/>
      <c r="BE1440" s="17">
        <v>2.5659415353722601E-2</v>
      </c>
      <c r="BF1440" s="17">
        <v>4.4807660581060102E-2</v>
      </c>
      <c r="BG1440" s="17"/>
      <c r="BH1440" s="17">
        <v>9.4009665438740606E-3</v>
      </c>
      <c r="BI1440" s="17">
        <v>4.6097452477701202E-2</v>
      </c>
      <c r="BJ1440" s="17"/>
      <c r="BK1440" s="17">
        <v>3.3740425746899297E-2</v>
      </c>
      <c r="BL1440" s="17">
        <v>4.4078934751086998E-2</v>
      </c>
      <c r="BM1440" s="17"/>
      <c r="BN1440" s="17">
        <v>2.95666702432924E-2</v>
      </c>
      <c r="BO1440" s="17">
        <v>4.3751260668126603E-2</v>
      </c>
      <c r="BP1440" s="17"/>
      <c r="BQ1440" s="17">
        <v>3.6484697223194501E-2</v>
      </c>
      <c r="BR1440" s="17">
        <v>4.3635568733107803E-2</v>
      </c>
      <c r="BS1440" s="17"/>
      <c r="BT1440" s="17">
        <v>6.6638167090658396E-2</v>
      </c>
      <c r="BU1440" s="17">
        <v>4.1617442253524303E-2</v>
      </c>
      <c r="BV1440" s="17"/>
      <c r="BW1440" s="17">
        <v>3.7757364245601499E-2</v>
      </c>
      <c r="BX1440" s="17">
        <v>4.6383973631974398E-2</v>
      </c>
      <c r="BY1440" s="17"/>
      <c r="BZ1440" s="17">
        <v>3.7757364245601499E-2</v>
      </c>
      <c r="CA1440" s="17">
        <v>4.6383973631974398E-2</v>
      </c>
    </row>
    <row r="1441" spans="2:79" x14ac:dyDescent="0.25">
      <c r="B1441" t="s">
        <v>657</v>
      </c>
      <c r="C1441" s="17">
        <v>5.68335783327878E-2</v>
      </c>
      <c r="D1441" s="17">
        <v>3.6474842697547499E-2</v>
      </c>
      <c r="E1441" s="17">
        <v>3.8598054124419703E-2</v>
      </c>
      <c r="F1441" s="17">
        <v>5.3065547863497098E-2</v>
      </c>
      <c r="G1441" s="17">
        <v>0.19675665969655201</v>
      </c>
      <c r="H1441" s="17">
        <v>3.5050012839464899E-2</v>
      </c>
      <c r="I1441" s="17">
        <v>1.7289043999475499E-2</v>
      </c>
      <c r="J1441" s="17">
        <v>4.0813328168011802E-2</v>
      </c>
      <c r="K1441" s="17">
        <v>1.5066569299715501E-2</v>
      </c>
      <c r="L1441" s="17">
        <v>4.1414997789447801E-4</v>
      </c>
      <c r="M1441" s="17"/>
      <c r="N1441" s="17">
        <v>5.87496561816215E-2</v>
      </c>
      <c r="O1441" s="17">
        <v>3.3982845886356999E-2</v>
      </c>
      <c r="P1441" s="17">
        <v>2.32739495437383E-2</v>
      </c>
      <c r="Q1441" s="17">
        <v>1.5315417268342299E-2</v>
      </c>
      <c r="R1441" s="17"/>
      <c r="S1441" s="17">
        <v>5.2761624704522198E-2</v>
      </c>
      <c r="T1441" s="17">
        <v>3.9970759277389002E-2</v>
      </c>
      <c r="U1441" s="17">
        <v>2.4693360427285201E-2</v>
      </c>
      <c r="V1441" s="17">
        <v>6.9992748508993799E-2</v>
      </c>
      <c r="W1441" s="17">
        <v>2.7754689237593999E-2</v>
      </c>
      <c r="X1441" s="17">
        <v>6.4222780859686399E-2</v>
      </c>
      <c r="Y1441" s="17">
        <v>5.73991476064796E-2</v>
      </c>
      <c r="Z1441" s="17"/>
      <c r="AA1441" s="17">
        <v>2.9922406807537799E-2</v>
      </c>
      <c r="AB1441" s="17">
        <v>7.0751955698714203E-2</v>
      </c>
      <c r="AC1441" s="17"/>
      <c r="AD1441" s="17">
        <v>3.8257764144499697E-2</v>
      </c>
      <c r="AE1441" s="17">
        <v>2.07474655930667E-2</v>
      </c>
      <c r="AF1441" s="17">
        <v>2.49139725976362E-2</v>
      </c>
      <c r="AG1441" s="17"/>
      <c r="AH1441" s="17">
        <v>8.4190419074242507E-3</v>
      </c>
      <c r="AI1441" s="17">
        <v>5.8625100002330503E-2</v>
      </c>
      <c r="AJ1441" s="17"/>
      <c r="AK1441" s="17">
        <v>4.4551305491835801E-2</v>
      </c>
      <c r="AL1441" s="17">
        <v>6.5061121851006695E-2</v>
      </c>
      <c r="AM1441" s="17"/>
      <c r="AN1441" s="17">
        <v>5.6915522612417002E-2</v>
      </c>
      <c r="AO1441" s="17">
        <v>1.5315417268342299E-2</v>
      </c>
      <c r="AP1441" s="17"/>
      <c r="AQ1441" s="17">
        <v>3.0369605851520799E-2</v>
      </c>
      <c r="AR1441" s="17">
        <v>6.3695424670180495E-2</v>
      </c>
      <c r="AS1441" s="17"/>
      <c r="AT1441" s="17">
        <v>7.7244655324466102E-2</v>
      </c>
      <c r="AU1441" s="17">
        <v>5.3329526346929501E-2</v>
      </c>
      <c r="AV1441" s="17">
        <v>2.7923117477986401E-2</v>
      </c>
      <c r="AW1441" s="17">
        <v>2.9242403840154E-3</v>
      </c>
      <c r="AX1441" s="17"/>
      <c r="AY1441" s="17">
        <v>4.7413264606772899E-2</v>
      </c>
      <c r="AZ1441" s="17">
        <v>5.7959526454618597E-2</v>
      </c>
      <c r="BA1441" s="17"/>
      <c r="BB1441" s="17">
        <v>4.22649810862031E-2</v>
      </c>
      <c r="BC1441" s="17">
        <v>6.0009631143342401E-2</v>
      </c>
      <c r="BD1441" s="17"/>
      <c r="BE1441" s="17">
        <v>5.7224575338363497E-2</v>
      </c>
      <c r="BF1441" s="17">
        <v>5.68039067238807E-2</v>
      </c>
      <c r="BG1441" s="17"/>
      <c r="BH1441" s="17">
        <v>6.8746046102467401E-2</v>
      </c>
      <c r="BI1441" s="17">
        <v>5.5909992912670702E-2</v>
      </c>
      <c r="BJ1441" s="17"/>
      <c r="BK1441" s="17">
        <v>4.22389145704836E-2</v>
      </c>
      <c r="BL1441" s="17">
        <v>5.7767667149198801E-2</v>
      </c>
      <c r="BM1441" s="17"/>
      <c r="BN1441" s="17">
        <v>2.55818735955048E-2</v>
      </c>
      <c r="BO1441" s="17">
        <v>5.7495516092680603E-2</v>
      </c>
      <c r="BP1441" s="17"/>
      <c r="BQ1441" s="17">
        <v>3.3464439530232E-4</v>
      </c>
      <c r="BR1441" s="17">
        <v>5.8280161089071698E-2</v>
      </c>
      <c r="BS1441" s="17"/>
      <c r="BT1441" s="17">
        <v>8.8238977009351596E-3</v>
      </c>
      <c r="BU1441" s="17">
        <v>6.06435331935865E-2</v>
      </c>
      <c r="BV1441" s="17"/>
      <c r="BW1441" s="17">
        <v>3.0007798359504501E-2</v>
      </c>
      <c r="BX1441" s="17">
        <v>7.0609247684273499E-2</v>
      </c>
      <c r="BY1441" s="17"/>
      <c r="BZ1441" s="17">
        <v>3.0007798359504501E-2</v>
      </c>
      <c r="CA1441" s="17">
        <v>7.0609247684273499E-2</v>
      </c>
    </row>
    <row r="1442" spans="2:79" x14ac:dyDescent="0.25">
      <c r="B1442" t="s">
        <v>75</v>
      </c>
      <c r="C1442" s="17">
        <v>0.15145658886756899</v>
      </c>
      <c r="D1442" s="17">
        <v>0.18288997134481799</v>
      </c>
      <c r="E1442" s="17">
        <v>0.146095414364278</v>
      </c>
      <c r="F1442" s="17">
        <v>0.13934879269773801</v>
      </c>
      <c r="G1442" s="17">
        <v>0.148935658879911</v>
      </c>
      <c r="H1442" s="17">
        <v>0.154575648124432</v>
      </c>
      <c r="I1442" s="17">
        <v>0.109831444253529</v>
      </c>
      <c r="J1442" s="17">
        <v>0.12379147362895999</v>
      </c>
      <c r="K1442" s="17">
        <v>0.28793349389094097</v>
      </c>
      <c r="L1442" s="17">
        <v>0.165302738848353</v>
      </c>
      <c r="M1442" s="17"/>
      <c r="N1442" s="17">
        <v>0.155529238582131</v>
      </c>
      <c r="O1442" s="17">
        <v>0.106231942229743</v>
      </c>
      <c r="P1442" s="17">
        <v>6.1599770143097698E-2</v>
      </c>
      <c r="Q1442" s="17">
        <v>5.2613043164232501E-2</v>
      </c>
      <c r="R1442" s="17"/>
      <c r="S1442" s="17">
        <v>0.152989616507168</v>
      </c>
      <c r="T1442" s="17">
        <v>0.124462437733542</v>
      </c>
      <c r="U1442" s="17">
        <v>0.14485873474050301</v>
      </c>
      <c r="V1442" s="17">
        <v>0.144172656279655</v>
      </c>
      <c r="W1442" s="17">
        <v>0.165310970010318</v>
      </c>
      <c r="X1442" s="17">
        <v>8.24184617648301E-2</v>
      </c>
      <c r="Y1442" s="17">
        <v>0.12205011862170299</v>
      </c>
      <c r="Z1442" s="17"/>
      <c r="AA1442" s="17">
        <v>7.65649852200571E-2</v>
      </c>
      <c r="AB1442" s="17">
        <v>0.190190302118492</v>
      </c>
      <c r="AC1442" s="17"/>
      <c r="AD1442" s="17">
        <v>3.1163115318536602E-2</v>
      </c>
      <c r="AE1442" s="17">
        <v>7.4598034121961296E-2</v>
      </c>
      <c r="AF1442" s="17">
        <v>9.3031945201650298E-2</v>
      </c>
      <c r="AG1442" s="17"/>
      <c r="AH1442" s="17">
        <v>1.7866417955727801E-2</v>
      </c>
      <c r="AI1442" s="17">
        <v>0.156399932410585</v>
      </c>
      <c r="AJ1442" s="17"/>
      <c r="AK1442" s="17">
        <v>0.20237082409342799</v>
      </c>
      <c r="AL1442" s="17">
        <v>0.117350597945361</v>
      </c>
      <c r="AM1442" s="17"/>
      <c r="AN1442" s="17">
        <v>0.151651676100264</v>
      </c>
      <c r="AO1442" s="17">
        <v>5.2613043164232501E-2</v>
      </c>
      <c r="AP1442" s="17"/>
      <c r="AQ1442" s="17">
        <v>0.109673476707516</v>
      </c>
      <c r="AR1442" s="17">
        <v>0.16229053661835599</v>
      </c>
      <c r="AS1442" s="17"/>
      <c r="AT1442" s="17">
        <v>0.22913682103935601</v>
      </c>
      <c r="AU1442" s="17">
        <v>0.12081618847207801</v>
      </c>
      <c r="AV1442" s="17">
        <v>7.6733235256233795E-2</v>
      </c>
      <c r="AW1442" s="17">
        <v>2.5859943982018598E-3</v>
      </c>
      <c r="AX1442" s="17"/>
      <c r="AY1442" s="17">
        <v>0.103033504531251</v>
      </c>
      <c r="AZ1442" s="17">
        <v>0.15724428155461401</v>
      </c>
      <c r="BA1442" s="17"/>
      <c r="BB1442" s="17">
        <v>0.16695909534730299</v>
      </c>
      <c r="BC1442" s="17">
        <v>0.14807974313817501</v>
      </c>
      <c r="BD1442" s="17"/>
      <c r="BE1442" s="17">
        <v>0.15918495146133799</v>
      </c>
      <c r="BF1442" s="17">
        <v>0.15087010623700001</v>
      </c>
      <c r="BG1442" s="17"/>
      <c r="BH1442" s="17">
        <v>0.17477481119602001</v>
      </c>
      <c r="BI1442" s="17">
        <v>0.14964870400424701</v>
      </c>
      <c r="BJ1442" s="17"/>
      <c r="BK1442" s="17">
        <v>0.133568413844254</v>
      </c>
      <c r="BL1442" s="17">
        <v>0.15260146925038601</v>
      </c>
      <c r="BM1442" s="17"/>
      <c r="BN1442" s="17">
        <v>0.121532756456026</v>
      </c>
      <c r="BO1442" s="17">
        <v>0.15209040115910299</v>
      </c>
      <c r="BP1442" s="17"/>
      <c r="BQ1442" s="17">
        <v>7.2833430120012504E-2</v>
      </c>
      <c r="BR1442" s="17">
        <v>0.15346963403076799</v>
      </c>
      <c r="BS1442" s="17"/>
      <c r="BT1442" s="17">
        <v>8.8852465067841099E-2</v>
      </c>
      <c r="BU1442" s="17">
        <v>0.15642473034732199</v>
      </c>
      <c r="BV1442" s="17"/>
      <c r="BW1442" s="17">
        <v>7.68059658921494E-2</v>
      </c>
      <c r="BX1442" s="17">
        <v>0.18979144064134601</v>
      </c>
      <c r="BY1442" s="17"/>
      <c r="BZ1442" s="17">
        <v>7.68059658921494E-2</v>
      </c>
      <c r="CA1442" s="17">
        <v>0.18979144064134601</v>
      </c>
    </row>
    <row r="1443" spans="2:79" x14ac:dyDescent="0.25">
      <c r="B1443" t="s">
        <v>658</v>
      </c>
      <c r="C1443" s="17">
        <v>0.38897026927350298</v>
      </c>
      <c r="D1443" s="17">
        <v>0.34236360906788599</v>
      </c>
      <c r="E1443" s="17">
        <v>0.31045195730862601</v>
      </c>
      <c r="F1443" s="17">
        <v>0.37890312352939398</v>
      </c>
      <c r="G1443" s="17">
        <v>0.163597172895451</v>
      </c>
      <c r="H1443" s="17">
        <v>0.48730088423576601</v>
      </c>
      <c r="I1443" s="17">
        <v>0.56833111168127604</v>
      </c>
      <c r="J1443" s="17">
        <v>0.45536085226442302</v>
      </c>
      <c r="K1443" s="17">
        <v>0.36313728864500999</v>
      </c>
      <c r="L1443" s="17">
        <v>0.57660678855186798</v>
      </c>
      <c r="M1443" s="17"/>
      <c r="N1443" s="17">
        <v>0.37862321676594202</v>
      </c>
      <c r="O1443" s="17">
        <v>0.500231242904986</v>
      </c>
      <c r="P1443" s="17">
        <v>0.629722756426629</v>
      </c>
      <c r="Q1443" s="17">
        <v>0.68949673662926503</v>
      </c>
      <c r="R1443" s="17"/>
      <c r="S1443" s="17">
        <v>0.358708358926287</v>
      </c>
      <c r="T1443" s="17">
        <v>0.44139833866545802</v>
      </c>
      <c r="U1443" s="17">
        <v>0.50332944217787301</v>
      </c>
      <c r="V1443" s="17">
        <v>0.35241403217789302</v>
      </c>
      <c r="W1443" s="17">
        <v>0.47090712047947397</v>
      </c>
      <c r="X1443" s="17">
        <v>0.488274836512191</v>
      </c>
      <c r="Y1443" s="17">
        <v>0.41784004026279198</v>
      </c>
      <c r="Z1443" s="17"/>
      <c r="AA1443" s="17">
        <v>0.57477281343300501</v>
      </c>
      <c r="AB1443" s="17">
        <v>0.29287374955362699</v>
      </c>
      <c r="AC1443" s="17"/>
      <c r="AD1443" s="17">
        <v>0.61586145890309196</v>
      </c>
      <c r="AE1443" s="17">
        <v>0.60904656192169604</v>
      </c>
      <c r="AF1443" s="17">
        <v>0.57683582091832597</v>
      </c>
      <c r="AG1443" s="17"/>
      <c r="AH1443" s="17">
        <v>0.66269519626762197</v>
      </c>
      <c r="AI1443" s="17">
        <v>0.37884140768748098</v>
      </c>
      <c r="AJ1443" s="17"/>
      <c r="AK1443" s="17">
        <v>0.35253323793221703</v>
      </c>
      <c r="AL1443" s="17">
        <v>0.41337839510796298</v>
      </c>
      <c r="AM1443" s="17"/>
      <c r="AN1443" s="17">
        <v>0.388377121016317</v>
      </c>
      <c r="AO1443" s="17">
        <v>0.68949673662926503</v>
      </c>
      <c r="AP1443" s="17"/>
      <c r="AQ1443" s="17">
        <v>0.493964563504941</v>
      </c>
      <c r="AR1443" s="17">
        <v>0.36174628716616403</v>
      </c>
      <c r="AS1443" s="17"/>
      <c r="AT1443" s="17">
        <v>0.23330676299959599</v>
      </c>
      <c r="AU1443" s="17">
        <v>0.402063623275212</v>
      </c>
      <c r="AV1443" s="17">
        <v>0.62137234904191996</v>
      </c>
      <c r="AW1443" s="17">
        <v>0.82636964877906605</v>
      </c>
      <c r="AX1443" s="17"/>
      <c r="AY1443" s="17">
        <v>0.51547986595878803</v>
      </c>
      <c r="AZ1443" s="17">
        <v>0.37384940950977702</v>
      </c>
      <c r="BA1443" s="17"/>
      <c r="BB1443" s="17">
        <v>0.44288173072979498</v>
      </c>
      <c r="BC1443" s="17">
        <v>0.37721190101413599</v>
      </c>
      <c r="BD1443" s="17"/>
      <c r="BE1443" s="17">
        <v>0.43446200200573298</v>
      </c>
      <c r="BF1443" s="17">
        <v>0.385518035924172</v>
      </c>
      <c r="BG1443" s="17"/>
      <c r="BH1443" s="17">
        <v>0.45303764758665299</v>
      </c>
      <c r="BI1443" s="17">
        <v>0.38400306200300299</v>
      </c>
      <c r="BJ1443" s="17"/>
      <c r="BK1443" s="17">
        <v>0.46068104314776698</v>
      </c>
      <c r="BL1443" s="17">
        <v>0.38438063069168599</v>
      </c>
      <c r="BM1443" s="17"/>
      <c r="BN1443" s="17">
        <v>0.56545565170696599</v>
      </c>
      <c r="BO1443" s="17">
        <v>0.385232158354951</v>
      </c>
      <c r="BP1443" s="17"/>
      <c r="BQ1443" s="17">
        <v>0.56636399357606704</v>
      </c>
      <c r="BR1443" s="17">
        <v>0.38442833043031999</v>
      </c>
      <c r="BS1443" s="17"/>
      <c r="BT1443" s="17">
        <v>0.43912677977852499</v>
      </c>
      <c r="BU1443" s="17">
        <v>0.38498994617023902</v>
      </c>
      <c r="BV1443" s="17"/>
      <c r="BW1443" s="17">
        <v>0.57398566573512499</v>
      </c>
      <c r="BX1443" s="17">
        <v>0.29396050891881198</v>
      </c>
      <c r="BY1443" s="17"/>
      <c r="BZ1443" s="17">
        <v>0.57398566573512499</v>
      </c>
      <c r="CA1443" s="17">
        <v>0.29396050891881198</v>
      </c>
    </row>
    <row r="1444" spans="2:79" x14ac:dyDescent="0.25">
      <c r="B1444" t="s">
        <v>659</v>
      </c>
      <c r="C1444" s="17">
        <v>0.100290628899023</v>
      </c>
      <c r="D1444" s="17">
        <v>7.2381458067045698E-2</v>
      </c>
      <c r="E1444" s="17">
        <v>9.9125426498942598E-2</v>
      </c>
      <c r="F1444" s="17">
        <v>8.9697244243245905E-2</v>
      </c>
      <c r="G1444" s="17">
        <v>0.297141459478035</v>
      </c>
      <c r="H1444" s="17">
        <v>5.0435414020732802E-2</v>
      </c>
      <c r="I1444" s="17">
        <v>2.7527126821550701E-2</v>
      </c>
      <c r="J1444" s="17">
        <v>0.113773442001959</v>
      </c>
      <c r="K1444" s="17">
        <v>5.7220590129786503E-2</v>
      </c>
      <c r="L1444" s="17">
        <v>1.42833209329639E-3</v>
      </c>
      <c r="M1444" s="17"/>
      <c r="N1444" s="17">
        <v>0.10120303427329699</v>
      </c>
      <c r="O1444" s="17">
        <v>9.2285204589246703E-2</v>
      </c>
      <c r="P1444" s="17">
        <v>7.2152474301384606E-2</v>
      </c>
      <c r="Q1444" s="17">
        <v>5.2834459592536701E-2</v>
      </c>
      <c r="R1444" s="17"/>
      <c r="S1444" s="17">
        <v>9.8304020299611994E-2</v>
      </c>
      <c r="T1444" s="17">
        <v>7.2988897971633604E-2</v>
      </c>
      <c r="U1444" s="17">
        <v>4.7469817059593598E-2</v>
      </c>
      <c r="V1444" s="17">
        <v>0.111280936324405</v>
      </c>
      <c r="W1444" s="17">
        <v>8.5844455339790807E-2</v>
      </c>
      <c r="X1444" s="17">
        <v>0.105207001942845</v>
      </c>
      <c r="Y1444" s="17">
        <v>9.5429853840439394E-2</v>
      </c>
      <c r="Z1444" s="17"/>
      <c r="AA1444" s="17">
        <v>6.7649372435290303E-2</v>
      </c>
      <c r="AB1444" s="17">
        <v>0.11717258904460599</v>
      </c>
      <c r="AC1444" s="17"/>
      <c r="AD1444" s="17">
        <v>6.5685915173761794E-2</v>
      </c>
      <c r="AE1444" s="17">
        <v>4.5814480485673999E-2</v>
      </c>
      <c r="AF1444" s="17">
        <v>6.6806391698031695E-2</v>
      </c>
      <c r="AG1444" s="17"/>
      <c r="AH1444" s="17">
        <v>2.2498788537837901E-2</v>
      </c>
      <c r="AI1444" s="17">
        <v>0.10316922235484401</v>
      </c>
      <c r="AJ1444" s="17"/>
      <c r="AK1444" s="17">
        <v>9.1589051991849094E-2</v>
      </c>
      <c r="AL1444" s="17">
        <v>0.106119566556408</v>
      </c>
      <c r="AM1444" s="17"/>
      <c r="AN1444" s="17">
        <v>0.100384293009092</v>
      </c>
      <c r="AO1444" s="17">
        <v>5.2834459592536701E-2</v>
      </c>
      <c r="AP1444" s="17"/>
      <c r="AQ1444" s="17">
        <v>5.2295910707401201E-2</v>
      </c>
      <c r="AR1444" s="17">
        <v>0.112735184661409</v>
      </c>
      <c r="AS1444" s="17"/>
      <c r="AT1444" s="17">
        <v>0.136498290147856</v>
      </c>
      <c r="AU1444" s="17">
        <v>9.3388455494295794E-2</v>
      </c>
      <c r="AV1444" s="17">
        <v>5.18819425948834E-2</v>
      </c>
      <c r="AW1444" s="17">
        <v>6.6477909238988704E-3</v>
      </c>
      <c r="AX1444" s="17"/>
      <c r="AY1444" s="17">
        <v>8.2420565335517296E-2</v>
      </c>
      <c r="AZ1444" s="17">
        <v>0.102426520026594</v>
      </c>
      <c r="BA1444" s="17"/>
      <c r="BB1444" s="17">
        <v>7.2022160664370505E-2</v>
      </c>
      <c r="BC1444" s="17">
        <v>0.10645321409866899</v>
      </c>
      <c r="BD1444" s="17"/>
      <c r="BE1444" s="17">
        <v>8.2883990692086199E-2</v>
      </c>
      <c r="BF1444" s="17">
        <v>0.101611567304941</v>
      </c>
      <c r="BG1444" s="17"/>
      <c r="BH1444" s="17">
        <v>7.8147012646341496E-2</v>
      </c>
      <c r="BI1444" s="17">
        <v>0.102007445390372</v>
      </c>
      <c r="BJ1444" s="17"/>
      <c r="BK1444" s="17">
        <v>7.5979340317382904E-2</v>
      </c>
      <c r="BL1444" s="17">
        <v>0.10184660190028599</v>
      </c>
      <c r="BM1444" s="17"/>
      <c r="BN1444" s="17">
        <v>5.5148543838797102E-2</v>
      </c>
      <c r="BO1444" s="17">
        <v>0.101246776760807</v>
      </c>
      <c r="BP1444" s="17"/>
      <c r="BQ1444" s="17">
        <v>3.6819341618496898E-2</v>
      </c>
      <c r="BR1444" s="17">
        <v>0.10191572982218</v>
      </c>
      <c r="BS1444" s="17"/>
      <c r="BT1444" s="17">
        <v>7.5462064791593605E-2</v>
      </c>
      <c r="BU1444" s="17">
        <v>0.102260975447111</v>
      </c>
      <c r="BV1444" s="17"/>
      <c r="BW1444" s="17">
        <v>6.77651626051059E-2</v>
      </c>
      <c r="BX1444" s="17">
        <v>0.11699322131624799</v>
      </c>
      <c r="BY1444" s="17"/>
      <c r="BZ1444" s="17">
        <v>6.77651626051059E-2</v>
      </c>
      <c r="CA1444" s="17">
        <v>0.11699322131624799</v>
      </c>
    </row>
    <row r="1445" spans="2:79" x14ac:dyDescent="0.25">
      <c r="B1445" t="s">
        <v>166</v>
      </c>
      <c r="C1445" s="17">
        <v>0.28867964037448002</v>
      </c>
      <c r="D1445" s="17">
        <v>0.26998215100084</v>
      </c>
      <c r="E1445" s="17">
        <v>0.211326530809684</v>
      </c>
      <c r="F1445" s="17">
        <v>0.28920587928614799</v>
      </c>
      <c r="G1445" s="17">
        <v>-0.13354428658258399</v>
      </c>
      <c r="H1445" s="17">
        <v>0.43686547021503302</v>
      </c>
      <c r="I1445" s="17">
        <v>0.54080398485972503</v>
      </c>
      <c r="J1445" s="17">
        <v>0.34158741026246398</v>
      </c>
      <c r="K1445" s="17">
        <v>0.30591669851522302</v>
      </c>
      <c r="L1445" s="17">
        <v>0.57517845645857202</v>
      </c>
      <c r="M1445" s="17"/>
      <c r="N1445" s="17">
        <v>0.277420182492644</v>
      </c>
      <c r="O1445" s="17">
        <v>0.407946038315739</v>
      </c>
      <c r="P1445" s="17">
        <v>0.55757028212524495</v>
      </c>
      <c r="Q1445" s="17">
        <v>0.63666227703672795</v>
      </c>
      <c r="R1445" s="17"/>
      <c r="S1445" s="17">
        <v>0.260404338626675</v>
      </c>
      <c r="T1445" s="17">
        <v>0.36840944069382398</v>
      </c>
      <c r="U1445" s="17">
        <v>0.45585962511827899</v>
      </c>
      <c r="V1445" s="17">
        <v>0.24113309585348799</v>
      </c>
      <c r="W1445" s="17">
        <v>0.38506266513968301</v>
      </c>
      <c r="X1445" s="17">
        <v>0.38306783456934601</v>
      </c>
      <c r="Y1445" s="17">
        <v>0.32241018642235297</v>
      </c>
      <c r="Z1445" s="17"/>
      <c r="AA1445" s="17">
        <v>0.507123440997714</v>
      </c>
      <c r="AB1445" s="17">
        <v>0.17570116050902099</v>
      </c>
      <c r="AC1445" s="17"/>
      <c r="AD1445" s="17">
        <v>0.55017554372932997</v>
      </c>
      <c r="AE1445" s="17">
        <v>0.56323208143602199</v>
      </c>
      <c r="AF1445" s="17">
        <v>0.51002942922029504</v>
      </c>
      <c r="AG1445" s="17"/>
      <c r="AH1445" s="17">
        <v>0.64019640772978403</v>
      </c>
      <c r="AI1445" s="17">
        <v>0.27567218533263599</v>
      </c>
      <c r="AJ1445" s="17"/>
      <c r="AK1445" s="17">
        <v>0.260944185940368</v>
      </c>
      <c r="AL1445" s="17">
        <v>0.30725882855155501</v>
      </c>
      <c r="AM1445" s="17"/>
      <c r="AN1445" s="17">
        <v>0.28799282800722498</v>
      </c>
      <c r="AO1445" s="17">
        <v>0.63666227703672795</v>
      </c>
      <c r="AP1445" s="17"/>
      <c r="AQ1445" s="17">
        <v>0.44166865279753997</v>
      </c>
      <c r="AR1445" s="17">
        <v>0.249011102504755</v>
      </c>
      <c r="AS1445" s="17"/>
      <c r="AT1445" s="17">
        <v>9.6808472851740698E-2</v>
      </c>
      <c r="AU1445" s="17">
        <v>0.30867516778091603</v>
      </c>
      <c r="AV1445" s="17">
        <v>0.56949040644703597</v>
      </c>
      <c r="AW1445" s="17">
        <v>0.81972185785516705</v>
      </c>
      <c r="AX1445" s="17"/>
      <c r="AY1445" s="17">
        <v>0.43305930062327103</v>
      </c>
      <c r="AZ1445" s="17">
        <v>0.27142288948318299</v>
      </c>
      <c r="BA1445" s="17"/>
      <c r="BB1445" s="17">
        <v>0.37085957006542403</v>
      </c>
      <c r="BC1445" s="17">
        <v>0.27075868691546701</v>
      </c>
      <c r="BD1445" s="17"/>
      <c r="BE1445" s="17">
        <v>0.35157801131364602</v>
      </c>
      <c r="BF1445" s="17">
        <v>0.28390646861923102</v>
      </c>
      <c r="BG1445" s="17"/>
      <c r="BH1445" s="17">
        <v>0.374890634940311</v>
      </c>
      <c r="BI1445" s="17">
        <v>0.28199561661263101</v>
      </c>
      <c r="BJ1445" s="17"/>
      <c r="BK1445" s="17">
        <v>0.38470170283038402</v>
      </c>
      <c r="BL1445" s="17">
        <v>0.28253402879139999</v>
      </c>
      <c r="BM1445" s="17"/>
      <c r="BN1445" s="17">
        <v>0.51030710786816902</v>
      </c>
      <c r="BO1445" s="17">
        <v>0.28398538159414299</v>
      </c>
      <c r="BP1445" s="17"/>
      <c r="BQ1445" s="17">
        <v>0.52954465195756995</v>
      </c>
      <c r="BR1445" s="17">
        <v>0.28251260060814098</v>
      </c>
      <c r="BS1445" s="17"/>
      <c r="BT1445" s="17">
        <v>0.36366471498693098</v>
      </c>
      <c r="BU1445" s="17">
        <v>0.28272897072312803</v>
      </c>
      <c r="BV1445" s="17"/>
      <c r="BW1445" s="17">
        <v>0.50622050313001898</v>
      </c>
      <c r="BX1445" s="17">
        <v>0.176967287602564</v>
      </c>
      <c r="BY1445" s="17"/>
      <c r="BZ1445" s="17">
        <v>0.50622050313001898</v>
      </c>
      <c r="CA1445" s="17">
        <v>0.176967287602564</v>
      </c>
    </row>
    <row r="1446" spans="2:79" x14ac:dyDescent="0.25">
      <c r="C1446" s="17"/>
      <c r="D1446" s="17"/>
      <c r="E1446" s="17"/>
      <c r="F1446" s="17"/>
      <c r="G1446" s="17"/>
      <c r="H1446" s="17"/>
      <c r="I1446" s="17"/>
      <c r="J1446" s="17"/>
      <c r="K1446" s="17"/>
      <c r="L1446" s="17"/>
      <c r="M1446" s="17"/>
      <c r="N1446" s="17"/>
      <c r="O1446" s="17"/>
      <c r="P1446" s="17"/>
      <c r="Q1446" s="17"/>
      <c r="R1446" s="17"/>
      <c r="S1446" s="17"/>
      <c r="T1446" s="17"/>
      <c r="U1446" s="17"/>
      <c r="V1446" s="17"/>
      <c r="W1446" s="17"/>
      <c r="X1446" s="17"/>
      <c r="Y1446" s="17"/>
      <c r="Z1446" s="17"/>
      <c r="AA1446" s="17"/>
      <c r="AB1446" s="17"/>
      <c r="AC1446" s="17"/>
      <c r="AD1446" s="17"/>
      <c r="AE1446" s="17"/>
      <c r="AF1446" s="17"/>
      <c r="AG1446" s="17"/>
      <c r="AH1446" s="17"/>
      <c r="AI1446" s="17"/>
      <c r="AJ1446" s="17"/>
      <c r="AK1446" s="17"/>
      <c r="AL1446" s="17"/>
      <c r="AM1446" s="17"/>
      <c r="AN1446" s="17"/>
      <c r="AO1446" s="17"/>
      <c r="AP1446" s="17"/>
      <c r="AQ1446" s="17"/>
      <c r="AR1446" s="17"/>
      <c r="AS1446" s="17"/>
      <c r="AT1446" s="17"/>
      <c r="AU1446" s="17"/>
      <c r="AV1446" s="17"/>
      <c r="AW1446" s="17"/>
      <c r="AX1446" s="17"/>
      <c r="AY1446" s="17"/>
      <c r="AZ1446" s="17"/>
      <c r="BA1446" s="17"/>
      <c r="BB1446" s="17"/>
      <c r="BC1446" s="17"/>
      <c r="BD1446" s="17"/>
      <c r="BE1446" s="17"/>
      <c r="BF1446" s="17"/>
      <c r="BG1446" s="17"/>
      <c r="BH1446" s="17"/>
      <c r="BI1446" s="17"/>
      <c r="BJ1446" s="17"/>
      <c r="BK1446" s="17"/>
      <c r="BL1446" s="17"/>
      <c r="BM1446" s="17"/>
      <c r="BN1446" s="17"/>
      <c r="BO1446" s="17"/>
      <c r="BP1446" s="17"/>
      <c r="BQ1446" s="17"/>
      <c r="BR1446" s="17"/>
      <c r="BS1446" s="17"/>
      <c r="BT1446" s="17"/>
      <c r="BU1446" s="17"/>
      <c r="BV1446" s="17"/>
      <c r="BW1446" s="17"/>
      <c r="BX1446" s="17"/>
      <c r="BY1446" s="17"/>
      <c r="BZ1446" s="17"/>
      <c r="CA1446" s="17"/>
    </row>
    <row r="1447" spans="2:79" x14ac:dyDescent="0.25">
      <c r="B1447" s="6" t="s">
        <v>666</v>
      </c>
      <c r="C1447" s="17"/>
      <c r="D1447" s="17"/>
      <c r="E1447" s="17"/>
      <c r="F1447" s="17"/>
      <c r="G1447" s="17"/>
      <c r="H1447" s="17"/>
      <c r="I1447" s="17"/>
      <c r="J1447" s="17"/>
      <c r="K1447" s="17"/>
      <c r="L1447" s="17"/>
      <c r="M1447" s="17"/>
      <c r="N1447" s="17"/>
      <c r="O1447" s="17"/>
      <c r="P1447" s="17"/>
      <c r="Q1447" s="17"/>
      <c r="R1447" s="17"/>
      <c r="S1447" s="17"/>
      <c r="T1447" s="17"/>
      <c r="U1447" s="17"/>
      <c r="V1447" s="17"/>
      <c r="W1447" s="17"/>
      <c r="X1447" s="17"/>
      <c r="Y1447" s="17"/>
      <c r="Z1447" s="17"/>
      <c r="AA1447" s="17"/>
      <c r="AB1447" s="17"/>
      <c r="AC1447" s="17"/>
      <c r="AD1447" s="17"/>
      <c r="AE1447" s="17"/>
      <c r="AF1447" s="17"/>
      <c r="AG1447" s="17"/>
      <c r="AH1447" s="17"/>
      <c r="AI1447" s="17"/>
      <c r="AJ1447" s="17"/>
      <c r="AK1447" s="17"/>
      <c r="AL1447" s="17"/>
      <c r="AM1447" s="17"/>
      <c r="AN1447" s="17"/>
      <c r="AO1447" s="17"/>
      <c r="AP1447" s="17"/>
      <c r="AQ1447" s="17"/>
      <c r="AR1447" s="17"/>
      <c r="AS1447" s="17"/>
      <c r="AT1447" s="17"/>
      <c r="AU1447" s="17"/>
      <c r="AV1447" s="17"/>
      <c r="AW1447" s="17"/>
      <c r="AX1447" s="17"/>
      <c r="AY1447" s="17"/>
      <c r="AZ1447" s="17"/>
      <c r="BA1447" s="17"/>
      <c r="BB1447" s="17"/>
      <c r="BC1447" s="17"/>
      <c r="BD1447" s="17"/>
      <c r="BE1447" s="17"/>
      <c r="BF1447" s="17"/>
      <c r="BG1447" s="17"/>
      <c r="BH1447" s="17"/>
      <c r="BI1447" s="17"/>
      <c r="BJ1447" s="17"/>
      <c r="BK1447" s="17"/>
      <c r="BL1447" s="17"/>
      <c r="BM1447" s="17"/>
      <c r="BN1447" s="17"/>
      <c r="BO1447" s="17"/>
      <c r="BP1447" s="17"/>
      <c r="BQ1447" s="17"/>
      <c r="BR1447" s="17"/>
      <c r="BS1447" s="17"/>
      <c r="BT1447" s="17"/>
      <c r="BU1447" s="17"/>
      <c r="BV1447" s="17"/>
      <c r="BW1447" s="17"/>
      <c r="BX1447" s="17"/>
      <c r="BY1447" s="17"/>
      <c r="BZ1447" s="17"/>
      <c r="CA1447" s="17"/>
    </row>
    <row r="1448" spans="2:79" x14ac:dyDescent="0.25">
      <c r="B1448" s="24" t="s">
        <v>77</v>
      </c>
      <c r="C1448" s="17"/>
      <c r="D1448" s="17"/>
      <c r="E1448" s="17"/>
      <c r="F1448" s="17"/>
      <c r="G1448" s="17"/>
      <c r="H1448" s="17"/>
      <c r="I1448" s="17"/>
      <c r="J1448" s="17"/>
      <c r="K1448" s="17"/>
      <c r="L1448" s="17"/>
      <c r="M1448" s="17"/>
      <c r="N1448" s="17"/>
      <c r="O1448" s="17"/>
      <c r="P1448" s="17"/>
      <c r="Q1448" s="17"/>
      <c r="R1448" s="17"/>
      <c r="S1448" s="17"/>
      <c r="T1448" s="17"/>
      <c r="U1448" s="17"/>
      <c r="V1448" s="17"/>
      <c r="W1448" s="17"/>
      <c r="X1448" s="17"/>
      <c r="Y1448" s="17"/>
      <c r="Z1448" s="17"/>
      <c r="AA1448" s="17"/>
      <c r="AB1448" s="17"/>
      <c r="AC1448" s="17"/>
      <c r="AD1448" s="17"/>
      <c r="AE1448" s="17"/>
      <c r="AF1448" s="17"/>
      <c r="AG1448" s="17"/>
      <c r="AH1448" s="17"/>
      <c r="AI1448" s="17"/>
      <c r="AJ1448" s="17"/>
      <c r="AK1448" s="17"/>
      <c r="AL1448" s="17"/>
      <c r="AM1448" s="17"/>
      <c r="AN1448" s="17"/>
      <c r="AO1448" s="17"/>
      <c r="AP1448" s="17"/>
      <c r="AQ1448" s="17"/>
      <c r="AR1448" s="17"/>
      <c r="AS1448" s="17"/>
      <c r="AT1448" s="17"/>
      <c r="AU1448" s="17"/>
      <c r="AV1448" s="17"/>
      <c r="AW1448" s="17"/>
      <c r="AX1448" s="17"/>
      <c r="AY1448" s="17"/>
      <c r="AZ1448" s="17"/>
      <c r="BA1448" s="17"/>
      <c r="BB1448" s="17"/>
      <c r="BC1448" s="17"/>
      <c r="BD1448" s="17"/>
      <c r="BE1448" s="17"/>
      <c r="BF1448" s="17"/>
      <c r="BG1448" s="17"/>
      <c r="BH1448" s="17"/>
      <c r="BI1448" s="17"/>
      <c r="BJ1448" s="17"/>
      <c r="BK1448" s="17"/>
      <c r="BL1448" s="17"/>
      <c r="BM1448" s="17"/>
      <c r="BN1448" s="17"/>
      <c r="BO1448" s="17"/>
      <c r="BP1448" s="17"/>
      <c r="BQ1448" s="17"/>
      <c r="BR1448" s="17"/>
      <c r="BS1448" s="17"/>
      <c r="BT1448" s="17"/>
      <c r="BU1448" s="17"/>
      <c r="BV1448" s="17"/>
      <c r="BW1448" s="17"/>
      <c r="BX1448" s="17"/>
      <c r="BY1448" s="17"/>
      <c r="BZ1448" s="17"/>
      <c r="CA1448" s="17"/>
    </row>
    <row r="1449" spans="2:79" x14ac:dyDescent="0.25">
      <c r="B1449" t="s">
        <v>661</v>
      </c>
      <c r="C1449" s="17">
        <v>0.43381306496933603</v>
      </c>
      <c r="D1449" s="17">
        <v>0.41799859210407297</v>
      </c>
      <c r="E1449" s="17">
        <v>0.38313672284947198</v>
      </c>
      <c r="F1449" s="17">
        <v>0.44194767594603002</v>
      </c>
      <c r="G1449" s="17">
        <v>0.327597030530554</v>
      </c>
      <c r="H1449" s="17">
        <v>0.47564061937965801</v>
      </c>
      <c r="I1449" s="17">
        <v>0.53905212907372002</v>
      </c>
      <c r="J1449" s="17">
        <v>0.44510443124282101</v>
      </c>
      <c r="K1449" s="17">
        <v>0.28105422854801299</v>
      </c>
      <c r="L1449" s="17">
        <v>0.61391401884872598</v>
      </c>
      <c r="M1449" s="17"/>
      <c r="N1449" s="17">
        <v>0.43432616685153502</v>
      </c>
      <c r="O1449" s="17">
        <v>0.42553557775946099</v>
      </c>
      <c r="P1449" s="17">
        <v>0.43102269253127201</v>
      </c>
      <c r="Q1449" s="17">
        <v>0.45790557726433201</v>
      </c>
      <c r="R1449" s="17"/>
      <c r="S1449" s="17">
        <v>0.441806044736612</v>
      </c>
      <c r="T1449" s="17">
        <v>0.51714714248529803</v>
      </c>
      <c r="U1449" s="17">
        <v>0.40377685523467699</v>
      </c>
      <c r="V1449" s="17">
        <v>0.40515972961663099</v>
      </c>
      <c r="W1449" s="17">
        <v>0.50578177302319605</v>
      </c>
      <c r="X1449" s="17">
        <v>0.46253322454659201</v>
      </c>
      <c r="Y1449" s="17">
        <v>0.415809662826021</v>
      </c>
      <c r="Z1449" s="17"/>
      <c r="AA1449" s="17">
        <v>0.45796132913323101</v>
      </c>
      <c r="AB1449" s="17">
        <v>0.421323655021137</v>
      </c>
      <c r="AC1449" s="17"/>
      <c r="AD1449" s="17">
        <v>0.46983764634771402</v>
      </c>
      <c r="AE1449" s="17">
        <v>0.48709206342580702</v>
      </c>
      <c r="AF1449" s="17">
        <v>0.4720263233975</v>
      </c>
      <c r="AG1449" s="17"/>
      <c r="AH1449" s="17">
        <v>0.53789936901995905</v>
      </c>
      <c r="AI1449" s="17">
        <v>0.42996147652137601</v>
      </c>
      <c r="AJ1449" s="17"/>
      <c r="AK1449" s="17">
        <v>0.45198047778128297</v>
      </c>
      <c r="AL1449" s="17">
        <v>0.42164323439649998</v>
      </c>
      <c r="AM1449" s="17"/>
      <c r="AN1449" s="17">
        <v>0.43376551364447402</v>
      </c>
      <c r="AO1449" s="17">
        <v>0.45790557726433201</v>
      </c>
      <c r="AP1449" s="17"/>
      <c r="AQ1449" s="17">
        <v>0.43029435750744399</v>
      </c>
      <c r="AR1449" s="17">
        <v>0.43472543101441302</v>
      </c>
      <c r="AS1449" s="17"/>
      <c r="AT1449" s="17">
        <v>0.37346433237686499</v>
      </c>
      <c r="AU1449" s="17">
        <v>0.46567679544665103</v>
      </c>
      <c r="AV1449" s="17">
        <v>0.48629839488853599</v>
      </c>
      <c r="AW1449" s="17">
        <v>0.44739494916295502</v>
      </c>
      <c r="AX1449" s="17"/>
      <c r="AY1449" s="17">
        <v>0.418984524019897</v>
      </c>
      <c r="AZ1449" s="17">
        <v>0.43558542290954</v>
      </c>
      <c r="BA1449" s="17"/>
      <c r="BB1449" s="17">
        <v>0.45873548637714001</v>
      </c>
      <c r="BC1449" s="17">
        <v>0.42838683839139602</v>
      </c>
      <c r="BD1449" s="17"/>
      <c r="BE1449" s="17">
        <v>0.42901570186662702</v>
      </c>
      <c r="BF1449" s="17">
        <v>0.43417712269801201</v>
      </c>
      <c r="BG1449" s="17"/>
      <c r="BH1449" s="17">
        <v>0.41889769008017103</v>
      </c>
      <c r="BI1449" s="17">
        <v>0.43496946875145398</v>
      </c>
      <c r="BJ1449" s="17"/>
      <c r="BK1449" s="17">
        <v>0.50969114368326596</v>
      </c>
      <c r="BL1449" s="17">
        <v>0.42895671021586201</v>
      </c>
      <c r="BM1449" s="17"/>
      <c r="BN1449" s="17">
        <v>0.395865700705336</v>
      </c>
      <c r="BO1449" s="17">
        <v>0.43461682250851402</v>
      </c>
      <c r="BP1449" s="17"/>
      <c r="BQ1449" s="17">
        <v>0.47030475150489698</v>
      </c>
      <c r="BR1449" s="17">
        <v>0.43287874212798</v>
      </c>
      <c r="BS1449" s="17"/>
      <c r="BT1449" s="17">
        <v>0.48281640716322699</v>
      </c>
      <c r="BU1449" s="17">
        <v>0.42992425505996301</v>
      </c>
      <c r="BV1449" s="17"/>
      <c r="BW1449" s="17">
        <v>0.45799709396475002</v>
      </c>
      <c r="BX1449" s="17">
        <v>0.421393996917658</v>
      </c>
      <c r="BY1449" s="17"/>
      <c r="BZ1449" s="17">
        <v>0.45799709396475002</v>
      </c>
      <c r="CA1449" s="17">
        <v>0.421393996917658</v>
      </c>
    </row>
    <row r="1450" spans="2:79" x14ac:dyDescent="0.25">
      <c r="B1450" t="s">
        <v>662</v>
      </c>
      <c r="C1450" s="17">
        <v>0.26938265615880302</v>
      </c>
      <c r="D1450" s="17">
        <v>0.26571021942231499</v>
      </c>
      <c r="E1450" s="17">
        <v>0.303588575820113</v>
      </c>
      <c r="F1450" s="17">
        <v>0.22491900105642401</v>
      </c>
      <c r="G1450" s="17">
        <v>0.35233216889552099</v>
      </c>
      <c r="H1450" s="17">
        <v>0.26401702829193202</v>
      </c>
      <c r="I1450" s="17">
        <v>0.20669864004587399</v>
      </c>
      <c r="J1450" s="17">
        <v>0.28074912352945203</v>
      </c>
      <c r="K1450" s="17">
        <v>0.34293503290820598</v>
      </c>
      <c r="L1450" s="17">
        <v>0.18086008016539601</v>
      </c>
      <c r="M1450" s="17"/>
      <c r="N1450" s="17">
        <v>0.26841786572138199</v>
      </c>
      <c r="O1450" s="17">
        <v>0.279914712828916</v>
      </c>
      <c r="P1450" s="17">
        <v>0.28903972250312698</v>
      </c>
      <c r="Q1450" s="17">
        <v>0.30635608522554197</v>
      </c>
      <c r="R1450" s="17"/>
      <c r="S1450" s="17">
        <v>0.25758092431234098</v>
      </c>
      <c r="T1450" s="17">
        <v>0.243810873197849</v>
      </c>
      <c r="U1450" s="17">
        <v>0.249672718610323</v>
      </c>
      <c r="V1450" s="17">
        <v>0.280385732175295</v>
      </c>
      <c r="W1450" s="17">
        <v>0.27194559104614102</v>
      </c>
      <c r="X1450" s="17">
        <v>0.27759095757045898</v>
      </c>
      <c r="Y1450" s="17">
        <v>0.300339633914673</v>
      </c>
      <c r="Z1450" s="17"/>
      <c r="AA1450" s="17">
        <v>0.29483634365627898</v>
      </c>
      <c r="AB1450" s="17">
        <v>0.25621808516969402</v>
      </c>
      <c r="AC1450" s="17"/>
      <c r="AD1450" s="17">
        <v>0.28410668934012401</v>
      </c>
      <c r="AE1450" s="17">
        <v>0.32968355588287701</v>
      </c>
      <c r="AF1450" s="17">
        <v>0.282300569071122</v>
      </c>
      <c r="AG1450" s="17"/>
      <c r="AH1450" s="17">
        <v>0.32031869394047202</v>
      </c>
      <c r="AI1450" s="17">
        <v>0.26749782936536298</v>
      </c>
      <c r="AJ1450" s="17"/>
      <c r="AK1450" s="17">
        <v>0.28717481195547501</v>
      </c>
      <c r="AL1450" s="17">
        <v>0.257464199534719</v>
      </c>
      <c r="AM1450" s="17"/>
      <c r="AN1450" s="17">
        <v>0.269309681804144</v>
      </c>
      <c r="AO1450" s="17">
        <v>0.30635608522554197</v>
      </c>
      <c r="AP1450" s="17"/>
      <c r="AQ1450" s="17">
        <v>0.296337259737537</v>
      </c>
      <c r="AR1450" s="17">
        <v>0.262393594030147</v>
      </c>
      <c r="AS1450" s="17"/>
      <c r="AT1450" s="17">
        <v>0.25902069885494899</v>
      </c>
      <c r="AU1450" s="17">
        <v>0.27380425750614801</v>
      </c>
      <c r="AV1450" s="17">
        <v>0.277043417142258</v>
      </c>
      <c r="AW1450" s="17">
        <v>0.301485777691264</v>
      </c>
      <c r="AX1450" s="17"/>
      <c r="AY1450" s="17">
        <v>0.27896031073048599</v>
      </c>
      <c r="AZ1450" s="17">
        <v>0.26823790212086202</v>
      </c>
      <c r="BA1450" s="17"/>
      <c r="BB1450" s="17">
        <v>0.24131072423084199</v>
      </c>
      <c r="BC1450" s="17">
        <v>0.27550464373565298</v>
      </c>
      <c r="BD1450" s="17"/>
      <c r="BE1450" s="17">
        <v>0.25805367814288099</v>
      </c>
      <c r="BF1450" s="17">
        <v>0.27024237886821501</v>
      </c>
      <c r="BG1450" s="17"/>
      <c r="BH1450" s="17">
        <v>0.19810815593412701</v>
      </c>
      <c r="BI1450" s="17">
        <v>0.274908638726512</v>
      </c>
      <c r="BJ1450" s="17"/>
      <c r="BK1450" s="17">
        <v>0.25002325370810402</v>
      </c>
      <c r="BL1450" s="17">
        <v>0.27062169815498099</v>
      </c>
      <c r="BM1450" s="17"/>
      <c r="BN1450" s="17">
        <v>0.21460629029773701</v>
      </c>
      <c r="BO1450" s="17">
        <v>0.27054286630471203</v>
      </c>
      <c r="BP1450" s="17"/>
      <c r="BQ1450" s="17">
        <v>0.36965994247264999</v>
      </c>
      <c r="BR1450" s="17">
        <v>0.26681518482582101</v>
      </c>
      <c r="BS1450" s="17"/>
      <c r="BT1450" s="17">
        <v>0.37423348952448798</v>
      </c>
      <c r="BU1450" s="17">
        <v>0.26106189799122298</v>
      </c>
      <c r="BV1450" s="17"/>
      <c r="BW1450" s="17">
        <v>0.294810599390124</v>
      </c>
      <c r="BX1450" s="17">
        <v>0.25632480887190601</v>
      </c>
      <c r="BY1450" s="17"/>
      <c r="BZ1450" s="17">
        <v>0.294810599390124</v>
      </c>
      <c r="CA1450" s="17">
        <v>0.25632480887190601</v>
      </c>
    </row>
    <row r="1451" spans="2:79" x14ac:dyDescent="0.25">
      <c r="B1451" t="s">
        <v>663</v>
      </c>
      <c r="C1451" s="17">
        <v>0.25199167664796601</v>
      </c>
      <c r="D1451" s="17">
        <v>0.22777561590144199</v>
      </c>
      <c r="E1451" s="17">
        <v>0.31493496515743702</v>
      </c>
      <c r="F1451" s="17">
        <v>0.19149620275814</v>
      </c>
      <c r="G1451" s="17">
        <v>0.154299096679862</v>
      </c>
      <c r="H1451" s="17">
        <v>0.33647142076637798</v>
      </c>
      <c r="I1451" s="17">
        <v>0.29583356946315298</v>
      </c>
      <c r="J1451" s="17">
        <v>0.28466048290007301</v>
      </c>
      <c r="K1451" s="17">
        <v>0.166487919822006</v>
      </c>
      <c r="L1451" s="17">
        <v>0.247418334234042</v>
      </c>
      <c r="M1451" s="17"/>
      <c r="N1451" s="17">
        <v>0.24825836972388499</v>
      </c>
      <c r="O1451" s="17">
        <v>0.29578290306298799</v>
      </c>
      <c r="P1451" s="17">
        <v>0.32247815738558</v>
      </c>
      <c r="Q1451" s="17">
        <v>0.33003917720223303</v>
      </c>
      <c r="R1451" s="17"/>
      <c r="S1451" s="17">
        <v>0.271072389897277</v>
      </c>
      <c r="T1451" s="17">
        <v>0.345088692846023</v>
      </c>
      <c r="U1451" s="17">
        <v>0.32900033298555997</v>
      </c>
      <c r="V1451" s="17">
        <v>0.24036351412662901</v>
      </c>
      <c r="W1451" s="17">
        <v>0.226621757239096</v>
      </c>
      <c r="X1451" s="17">
        <v>0.25880108517806399</v>
      </c>
      <c r="Y1451" s="17">
        <v>0.24357458795893899</v>
      </c>
      <c r="Z1451" s="17"/>
      <c r="AA1451" s="17">
        <v>0.30388955486842301</v>
      </c>
      <c r="AB1451" s="17">
        <v>0.22515024936615899</v>
      </c>
      <c r="AC1451" s="17"/>
      <c r="AD1451" s="17">
        <v>0.32907252456585701</v>
      </c>
      <c r="AE1451" s="17">
        <v>0.28694797228097302</v>
      </c>
      <c r="AF1451" s="17">
        <v>0.29229005718317902</v>
      </c>
      <c r="AG1451" s="17"/>
      <c r="AH1451" s="17">
        <v>0.33505191872394502</v>
      </c>
      <c r="AI1451" s="17">
        <v>0.248918132325467</v>
      </c>
      <c r="AJ1451" s="17"/>
      <c r="AK1451" s="17">
        <v>0.22246514631713099</v>
      </c>
      <c r="AL1451" s="17">
        <v>0.27177065537484801</v>
      </c>
      <c r="AM1451" s="17"/>
      <c r="AN1451" s="17">
        <v>0.25183763451204699</v>
      </c>
      <c r="AO1451" s="17">
        <v>0.33003917720223303</v>
      </c>
      <c r="AP1451" s="17"/>
      <c r="AQ1451" s="17">
        <v>0.26395820447257401</v>
      </c>
      <c r="AR1451" s="17">
        <v>0.24888887433124199</v>
      </c>
      <c r="AS1451" s="17"/>
      <c r="AT1451" s="17">
        <v>0.19637119383725801</v>
      </c>
      <c r="AU1451" s="17">
        <v>0.27708407234386101</v>
      </c>
      <c r="AV1451" s="17">
        <v>0.30262251342218599</v>
      </c>
      <c r="AW1451" s="17">
        <v>0.29317098449025503</v>
      </c>
      <c r="AX1451" s="17"/>
      <c r="AY1451" s="17">
        <v>0.31037260706082198</v>
      </c>
      <c r="AZ1451" s="17">
        <v>0.245013788133748</v>
      </c>
      <c r="BA1451" s="17"/>
      <c r="BB1451" s="17">
        <v>0.25494706386846899</v>
      </c>
      <c r="BC1451" s="17">
        <v>0.25133763257935399</v>
      </c>
      <c r="BD1451" s="17"/>
      <c r="BE1451" s="17">
        <v>0.236620846557489</v>
      </c>
      <c r="BF1451" s="17">
        <v>0.25315812358366702</v>
      </c>
      <c r="BG1451" s="17"/>
      <c r="BH1451" s="17">
        <v>0.21601442013236299</v>
      </c>
      <c r="BI1451" s="17">
        <v>0.25478102896488902</v>
      </c>
      <c r="BJ1451" s="17"/>
      <c r="BK1451" s="17">
        <v>0.25941709176417399</v>
      </c>
      <c r="BL1451" s="17">
        <v>0.25151643464648998</v>
      </c>
      <c r="BM1451" s="17"/>
      <c r="BN1451" s="17">
        <v>0.28857752627824701</v>
      </c>
      <c r="BO1451" s="17">
        <v>0.25121675714992198</v>
      </c>
      <c r="BP1451" s="17"/>
      <c r="BQ1451" s="17">
        <v>0.29543688753370101</v>
      </c>
      <c r="BR1451" s="17">
        <v>0.25087931773195599</v>
      </c>
      <c r="BS1451" s="17"/>
      <c r="BT1451" s="17">
        <v>0.26467725010859</v>
      </c>
      <c r="BU1451" s="17">
        <v>0.250984974215618</v>
      </c>
      <c r="BV1451" s="17"/>
      <c r="BW1451" s="17">
        <v>0.30370776392848498</v>
      </c>
      <c r="BX1451" s="17">
        <v>0.22543424870967199</v>
      </c>
      <c r="BY1451" s="17"/>
      <c r="BZ1451" s="17">
        <v>0.30370776392848498</v>
      </c>
      <c r="CA1451" s="17">
        <v>0.22543424870967199</v>
      </c>
    </row>
    <row r="1452" spans="2:79" x14ac:dyDescent="0.25">
      <c r="B1452" t="s">
        <v>664</v>
      </c>
      <c r="C1452" s="17">
        <v>0.18539505566141001</v>
      </c>
      <c r="D1452" s="17">
        <v>0.14812434222761001</v>
      </c>
      <c r="E1452" s="17">
        <v>0.16462237814828201</v>
      </c>
      <c r="F1452" s="17">
        <v>0.25757545317096497</v>
      </c>
      <c r="G1452" s="17">
        <v>8.1670581869060205E-2</v>
      </c>
      <c r="H1452" s="17">
        <v>0.14102926803472199</v>
      </c>
      <c r="I1452" s="17">
        <v>0.32113712744068001</v>
      </c>
      <c r="J1452" s="17">
        <v>0.16552793780805</v>
      </c>
      <c r="K1452" s="17">
        <v>0.17359259351348899</v>
      </c>
      <c r="L1452" s="17">
        <v>0.21593844361815701</v>
      </c>
      <c r="M1452" s="17"/>
      <c r="N1452" s="17">
        <v>0.18112768233269699</v>
      </c>
      <c r="O1452" s="17">
        <v>0.230905394011682</v>
      </c>
      <c r="P1452" s="17">
        <v>0.28463935708582899</v>
      </c>
      <c r="Q1452" s="17">
        <v>0.321039958601961</v>
      </c>
      <c r="R1452" s="17"/>
      <c r="S1452" s="17">
        <v>0.16708310346220701</v>
      </c>
      <c r="T1452" s="17">
        <v>0.22220746101442701</v>
      </c>
      <c r="U1452" s="17">
        <v>0.23254632300546199</v>
      </c>
      <c r="V1452" s="17">
        <v>0.16362654960706899</v>
      </c>
      <c r="W1452" s="17">
        <v>0.21132585043545399</v>
      </c>
      <c r="X1452" s="17">
        <v>0.25365596170169302</v>
      </c>
      <c r="Y1452" s="17">
        <v>0.19480536686594499</v>
      </c>
      <c r="Z1452" s="17"/>
      <c r="AA1452" s="17">
        <v>0.266877527580695</v>
      </c>
      <c r="AB1452" s="17">
        <v>0.14325256506723399</v>
      </c>
      <c r="AC1452" s="17"/>
      <c r="AD1452" s="17">
        <v>0.265465526988026</v>
      </c>
      <c r="AE1452" s="17">
        <v>0.300338135173707</v>
      </c>
      <c r="AF1452" s="17">
        <v>0.26487040825003</v>
      </c>
      <c r="AG1452" s="17"/>
      <c r="AH1452" s="17">
        <v>0.31236223224149201</v>
      </c>
      <c r="AI1452" s="17">
        <v>0.18069678805505701</v>
      </c>
      <c r="AJ1452" s="17"/>
      <c r="AK1452" s="17">
        <v>0.16849230217279201</v>
      </c>
      <c r="AL1452" s="17">
        <v>0.19671772710066099</v>
      </c>
      <c r="AM1452" s="17"/>
      <c r="AN1452" s="17">
        <v>0.18512733369175</v>
      </c>
      <c r="AO1452" s="17">
        <v>0.321039958601961</v>
      </c>
      <c r="AP1452" s="17"/>
      <c r="AQ1452" s="17">
        <v>0.250768919671577</v>
      </c>
      <c r="AR1452" s="17">
        <v>0.168444259266919</v>
      </c>
      <c r="AS1452" s="17"/>
      <c r="AT1452" s="17">
        <v>0.103694050487982</v>
      </c>
      <c r="AU1452" s="17">
        <v>0.21641066543312301</v>
      </c>
      <c r="AV1452" s="17">
        <v>0.26237366908389997</v>
      </c>
      <c r="AW1452" s="17">
        <v>0.37646864908636002</v>
      </c>
      <c r="AX1452" s="17"/>
      <c r="AY1452" s="17">
        <v>0.282811992776003</v>
      </c>
      <c r="AZ1452" s="17">
        <v>0.173751450090634</v>
      </c>
      <c r="BA1452" s="17"/>
      <c r="BB1452" s="17">
        <v>0.22057338172055699</v>
      </c>
      <c r="BC1452" s="17">
        <v>0.17773021349617199</v>
      </c>
      <c r="BD1452" s="17"/>
      <c r="BE1452" s="17">
        <v>0.19576561000706999</v>
      </c>
      <c r="BF1452" s="17">
        <v>0.18460806489599199</v>
      </c>
      <c r="BG1452" s="17"/>
      <c r="BH1452" s="17">
        <v>0.215913910109688</v>
      </c>
      <c r="BI1452" s="17">
        <v>0.183028898660856</v>
      </c>
      <c r="BJ1452" s="17"/>
      <c r="BK1452" s="17">
        <v>0.16543104340575199</v>
      </c>
      <c r="BL1452" s="17">
        <v>0.18667279394181299</v>
      </c>
      <c r="BM1452" s="17"/>
      <c r="BN1452" s="17">
        <v>0.32733263953430097</v>
      </c>
      <c r="BO1452" s="17">
        <v>0.182388696581058</v>
      </c>
      <c r="BP1452" s="17"/>
      <c r="BQ1452" s="17">
        <v>0.40947282102193</v>
      </c>
      <c r="BR1452" s="17">
        <v>0.17965783180872999</v>
      </c>
      <c r="BS1452" s="17"/>
      <c r="BT1452" s="17">
        <v>0.22144403706804999</v>
      </c>
      <c r="BU1452" s="17">
        <v>0.18253427862374899</v>
      </c>
      <c r="BV1452" s="17"/>
      <c r="BW1452" s="17">
        <v>0.26647859519003803</v>
      </c>
      <c r="BX1452" s="17">
        <v>0.143756749841153</v>
      </c>
      <c r="BY1452" s="17"/>
      <c r="BZ1452" s="17">
        <v>0.26647859519003803</v>
      </c>
      <c r="CA1452" s="17">
        <v>0.143756749841153</v>
      </c>
    </row>
    <row r="1453" spans="2:79" x14ac:dyDescent="0.25">
      <c r="B1453" t="s">
        <v>665</v>
      </c>
      <c r="C1453" s="17">
        <v>0.14244647845720501</v>
      </c>
      <c r="D1453" s="17">
        <v>0.19107831344746101</v>
      </c>
      <c r="E1453" s="17">
        <v>0.128918721531462</v>
      </c>
      <c r="F1453" s="17">
        <v>0.120317156096761</v>
      </c>
      <c r="G1453" s="17">
        <v>0.154909612021493</v>
      </c>
      <c r="H1453" s="17">
        <v>0.14359018957235101</v>
      </c>
      <c r="I1453" s="17">
        <v>0.116225278252266</v>
      </c>
      <c r="J1453" s="17">
        <v>0.13984842656039501</v>
      </c>
      <c r="K1453" s="17">
        <v>0.14162081601631499</v>
      </c>
      <c r="L1453" s="17">
        <v>0.147576362079859</v>
      </c>
      <c r="M1453" s="17"/>
      <c r="N1453" s="17">
        <v>0.139970445288047</v>
      </c>
      <c r="O1453" s="17">
        <v>0.16608271184676601</v>
      </c>
      <c r="P1453" s="17">
        <v>0.22042825775463501</v>
      </c>
      <c r="Q1453" s="17">
        <v>0.20500527124777301</v>
      </c>
      <c r="R1453" s="17"/>
      <c r="S1453" s="17">
        <v>0.138367346405113</v>
      </c>
      <c r="T1453" s="17">
        <v>0.13685643107760601</v>
      </c>
      <c r="U1453" s="17">
        <v>0.18247670898228499</v>
      </c>
      <c r="V1453" s="17">
        <v>0.14138927052144701</v>
      </c>
      <c r="W1453" s="17">
        <v>0.128840878971477</v>
      </c>
      <c r="X1453" s="17">
        <v>0.19175821667092099</v>
      </c>
      <c r="Y1453" s="17">
        <v>0.148907767514598</v>
      </c>
      <c r="Z1453" s="17"/>
      <c r="AA1453" s="17">
        <v>0.19845218722742</v>
      </c>
      <c r="AB1453" s="17">
        <v>0.113480493510076</v>
      </c>
      <c r="AC1453" s="17"/>
      <c r="AD1453" s="17">
        <v>0.215613635498205</v>
      </c>
      <c r="AE1453" s="17">
        <v>0.256725006246184</v>
      </c>
      <c r="AF1453" s="17">
        <v>0.18362248122281599</v>
      </c>
      <c r="AG1453" s="17"/>
      <c r="AH1453" s="17">
        <v>0.21928913096218799</v>
      </c>
      <c r="AI1453" s="17">
        <v>0.13960300855596999</v>
      </c>
      <c r="AJ1453" s="17"/>
      <c r="AK1453" s="17">
        <v>0.130747626160303</v>
      </c>
      <c r="AL1453" s="17">
        <v>0.15028320522857699</v>
      </c>
      <c r="AM1453" s="17"/>
      <c r="AN1453" s="17">
        <v>0.14232300634094899</v>
      </c>
      <c r="AO1453" s="17">
        <v>0.20500527124777301</v>
      </c>
      <c r="AP1453" s="17"/>
      <c r="AQ1453" s="17">
        <v>0.160376188261557</v>
      </c>
      <c r="AR1453" s="17">
        <v>0.13779748202862299</v>
      </c>
      <c r="AS1453" s="17"/>
      <c r="AT1453" s="17">
        <v>8.7306291874160794E-2</v>
      </c>
      <c r="AU1453" s="17">
        <v>0.15919342489191601</v>
      </c>
      <c r="AV1453" s="17">
        <v>0.21460817028536999</v>
      </c>
      <c r="AW1453" s="17">
        <v>0.173181275226273</v>
      </c>
      <c r="AX1453" s="17"/>
      <c r="AY1453" s="17">
        <v>0.13682002705533999</v>
      </c>
      <c r="AZ1453" s="17">
        <v>0.14311897117589401</v>
      </c>
      <c r="BA1453" s="17"/>
      <c r="BB1453" s="17">
        <v>0.14841231364913199</v>
      </c>
      <c r="BC1453" s="17">
        <v>0.14114807983472899</v>
      </c>
      <c r="BD1453" s="17"/>
      <c r="BE1453" s="17">
        <v>0.125388487653491</v>
      </c>
      <c r="BF1453" s="17">
        <v>0.143740959040563</v>
      </c>
      <c r="BG1453" s="17"/>
      <c r="BH1453" s="17">
        <v>0.19065410226072901</v>
      </c>
      <c r="BI1453" s="17">
        <v>0.13870889365578001</v>
      </c>
      <c r="BJ1453" s="17"/>
      <c r="BK1453" s="17">
        <v>0.20038759863605901</v>
      </c>
      <c r="BL1453" s="17">
        <v>0.1387381263327</v>
      </c>
      <c r="BM1453" s="17"/>
      <c r="BN1453" s="17">
        <v>0.11187689065647199</v>
      </c>
      <c r="BO1453" s="17">
        <v>0.14309396839862701</v>
      </c>
      <c r="BP1453" s="17"/>
      <c r="BQ1453" s="17">
        <v>0.13961419419398099</v>
      </c>
      <c r="BR1453" s="17">
        <v>0.14251899546399699</v>
      </c>
      <c r="BS1453" s="17"/>
      <c r="BT1453" s="17">
        <v>0.13539328853900601</v>
      </c>
      <c r="BU1453" s="17">
        <v>0.14300620588840901</v>
      </c>
      <c r="BV1453" s="17"/>
      <c r="BW1453" s="17">
        <v>0.19836952675769401</v>
      </c>
      <c r="BX1453" s="17">
        <v>0.113728677025823</v>
      </c>
      <c r="BY1453" s="17"/>
      <c r="BZ1453" s="17">
        <v>0.19836952675769401</v>
      </c>
      <c r="CA1453" s="17">
        <v>0.113728677025823</v>
      </c>
    </row>
    <row r="1454" spans="2:79" x14ac:dyDescent="0.25">
      <c r="B1454" t="s">
        <v>115</v>
      </c>
      <c r="C1454" s="17">
        <v>0.21732586351303701</v>
      </c>
      <c r="D1454" s="17">
        <v>0.23929609783474101</v>
      </c>
      <c r="E1454" s="17">
        <v>0.24544562451774901</v>
      </c>
      <c r="F1454" s="17">
        <v>0.21748938874728399</v>
      </c>
      <c r="G1454" s="17">
        <v>0.31841996966901498</v>
      </c>
      <c r="H1454" s="17">
        <v>0.17475667025257399</v>
      </c>
      <c r="I1454" s="17">
        <v>0.13122033736233099</v>
      </c>
      <c r="J1454" s="17">
        <v>0.16697149005543899</v>
      </c>
      <c r="K1454" s="17">
        <v>0.31418746132896103</v>
      </c>
      <c r="L1454" s="17">
        <v>0.138111837515103</v>
      </c>
      <c r="M1454" s="17"/>
      <c r="N1454" s="17">
        <v>0.22362256831671601</v>
      </c>
      <c r="O1454" s="17">
        <v>0.148021039783542</v>
      </c>
      <c r="P1454" s="17">
        <v>7.4489017095221696E-2</v>
      </c>
      <c r="Q1454" s="17">
        <v>6.4982973772070102E-2</v>
      </c>
      <c r="R1454" s="17"/>
      <c r="S1454" s="17">
        <v>0.22206452068698099</v>
      </c>
      <c r="T1454" s="17">
        <v>0.13024529539721599</v>
      </c>
      <c r="U1454" s="17">
        <v>0.15273079519538699</v>
      </c>
      <c r="V1454" s="17">
        <v>0.243527830905475</v>
      </c>
      <c r="W1454" s="17">
        <v>0.166217205882119</v>
      </c>
      <c r="X1454" s="17">
        <v>0.14291099616401201</v>
      </c>
      <c r="Y1454" s="17">
        <v>0.22245961188182101</v>
      </c>
      <c r="Z1454" s="17"/>
      <c r="AA1454" s="17">
        <v>9.9757474514352407E-2</v>
      </c>
      <c r="AB1454" s="17">
        <v>0.27813188241311998</v>
      </c>
      <c r="AC1454" s="17"/>
      <c r="AD1454" s="17">
        <v>7.0763882895783406E-2</v>
      </c>
      <c r="AE1454" s="17">
        <v>5.9599213031167803E-2</v>
      </c>
      <c r="AF1454" s="17">
        <v>0.11062713218156101</v>
      </c>
      <c r="AG1454" s="17"/>
      <c r="AH1454" s="17">
        <v>3.43230605072707E-2</v>
      </c>
      <c r="AI1454" s="17">
        <v>0.224097662054934</v>
      </c>
      <c r="AJ1454" s="17"/>
      <c r="AK1454" s="17">
        <v>0.23289453067810401</v>
      </c>
      <c r="AL1454" s="17">
        <v>0.20689685837042601</v>
      </c>
      <c r="AM1454" s="17"/>
      <c r="AN1454" s="17">
        <v>0.217626542253049</v>
      </c>
      <c r="AO1454" s="17">
        <v>6.4982973772070102E-2</v>
      </c>
      <c r="AP1454" s="17"/>
      <c r="AQ1454" s="17">
        <v>0.14945203701364601</v>
      </c>
      <c r="AR1454" s="17">
        <v>0.234924875456515</v>
      </c>
      <c r="AS1454" s="17"/>
      <c r="AT1454" s="17">
        <v>0.35569090170724699</v>
      </c>
      <c r="AU1454" s="17">
        <v>0.15788624389049</v>
      </c>
      <c r="AV1454" s="17">
        <v>8.6963041115578094E-2</v>
      </c>
      <c r="AW1454" s="17">
        <v>3.0053248671627699E-2</v>
      </c>
      <c r="AX1454" s="17"/>
      <c r="AY1454" s="17">
        <v>0.12117383355545</v>
      </c>
      <c r="AZ1454" s="17">
        <v>0.22881828305337501</v>
      </c>
      <c r="BA1454" s="17"/>
      <c r="BB1454" s="17">
        <v>0.19655283136179</v>
      </c>
      <c r="BC1454" s="17">
        <v>0.22185632933750901</v>
      </c>
      <c r="BD1454" s="17"/>
      <c r="BE1454" s="17">
        <v>0.19966963525183801</v>
      </c>
      <c r="BF1454" s="17">
        <v>0.21866574257162399</v>
      </c>
      <c r="BG1454" s="17"/>
      <c r="BH1454" s="17">
        <v>0.254349596930667</v>
      </c>
      <c r="BI1454" s="17">
        <v>0.21445537680583601</v>
      </c>
      <c r="BJ1454" s="17"/>
      <c r="BK1454" s="17">
        <v>0.12579585697367501</v>
      </c>
      <c r="BL1454" s="17">
        <v>0.22318397418053099</v>
      </c>
      <c r="BM1454" s="17"/>
      <c r="BN1454" s="17">
        <v>0.14523816058635</v>
      </c>
      <c r="BO1454" s="17">
        <v>0.218852742542269</v>
      </c>
      <c r="BP1454" s="17"/>
      <c r="BQ1454" s="17">
        <v>5.8456208144404401E-2</v>
      </c>
      <c r="BR1454" s="17">
        <v>0.22139351732412199</v>
      </c>
      <c r="BS1454" s="17"/>
      <c r="BT1454" s="17">
        <v>0.136883586137973</v>
      </c>
      <c r="BU1454" s="17">
        <v>0.22370960615963001</v>
      </c>
      <c r="BV1454" s="17"/>
      <c r="BW1454" s="17">
        <v>0.100013127388435</v>
      </c>
      <c r="BX1454" s="17">
        <v>0.27756871442660203</v>
      </c>
      <c r="BY1454" s="17"/>
      <c r="BZ1454" s="17">
        <v>0.100013127388435</v>
      </c>
      <c r="CA1454" s="17">
        <v>0.27756871442660203</v>
      </c>
    </row>
    <row r="1455" spans="2:79" x14ac:dyDescent="0.25">
      <c r="C1455" s="17"/>
      <c r="D1455" s="17"/>
      <c r="E1455" s="17"/>
      <c r="F1455" s="17"/>
      <c r="G1455" s="17"/>
      <c r="H1455" s="17"/>
      <c r="I1455" s="17"/>
      <c r="J1455" s="17"/>
      <c r="K1455" s="17"/>
      <c r="L1455" s="17"/>
      <c r="M1455" s="17"/>
      <c r="N1455" s="17"/>
      <c r="O1455" s="17"/>
      <c r="P1455" s="17"/>
      <c r="Q1455" s="17"/>
      <c r="R1455" s="17"/>
      <c r="S1455" s="17"/>
      <c r="T1455" s="17"/>
      <c r="U1455" s="17"/>
      <c r="V1455" s="17"/>
      <c r="W1455" s="17"/>
      <c r="X1455" s="17"/>
      <c r="Y1455" s="17"/>
      <c r="Z1455" s="17"/>
      <c r="AA1455" s="17"/>
      <c r="AB1455" s="17"/>
      <c r="AC1455" s="17"/>
      <c r="AD1455" s="17"/>
      <c r="AE1455" s="17"/>
      <c r="AF1455" s="17"/>
      <c r="AG1455" s="17"/>
      <c r="AH1455" s="17"/>
      <c r="AI1455" s="17"/>
      <c r="AJ1455" s="17"/>
      <c r="AK1455" s="17"/>
      <c r="AL1455" s="17"/>
      <c r="AM1455" s="17"/>
      <c r="AN1455" s="17"/>
      <c r="AO1455" s="17"/>
      <c r="AP1455" s="17"/>
      <c r="AQ1455" s="17"/>
      <c r="AR1455" s="17"/>
      <c r="AS1455" s="17"/>
      <c r="AT1455" s="17"/>
      <c r="AU1455" s="17"/>
      <c r="AV1455" s="17"/>
      <c r="AW1455" s="17"/>
      <c r="AX1455" s="17"/>
      <c r="AY1455" s="17"/>
      <c r="AZ1455" s="17"/>
      <c r="BA1455" s="17"/>
      <c r="BB1455" s="17"/>
      <c r="BC1455" s="17"/>
      <c r="BD1455" s="17"/>
      <c r="BE1455" s="17"/>
      <c r="BF1455" s="17"/>
      <c r="BG1455" s="17"/>
      <c r="BH1455" s="17"/>
      <c r="BI1455" s="17"/>
      <c r="BJ1455" s="17"/>
      <c r="BK1455" s="17"/>
      <c r="BL1455" s="17"/>
      <c r="BM1455" s="17"/>
      <c r="BN1455" s="17"/>
      <c r="BO1455" s="17"/>
      <c r="BP1455" s="17"/>
      <c r="BQ1455" s="17"/>
      <c r="BR1455" s="17"/>
      <c r="BS1455" s="17"/>
      <c r="BT1455" s="17"/>
      <c r="BU1455" s="17"/>
      <c r="BV1455" s="17"/>
      <c r="BW1455" s="17"/>
      <c r="BX1455" s="17"/>
      <c r="BY1455" s="17"/>
      <c r="BZ1455" s="17"/>
      <c r="CA1455" s="17"/>
    </row>
    <row r="1456" spans="2:79" x14ac:dyDescent="0.25">
      <c r="B1456" s="6" t="s">
        <v>677</v>
      </c>
      <c r="C1456" s="17"/>
      <c r="D1456" s="17"/>
      <c r="E1456" s="17"/>
      <c r="F1456" s="17"/>
      <c r="G1456" s="17"/>
      <c r="H1456" s="17"/>
      <c r="I1456" s="17"/>
      <c r="J1456" s="17"/>
      <c r="K1456" s="17"/>
      <c r="L1456" s="17"/>
      <c r="M1456" s="17"/>
      <c r="N1456" s="17"/>
      <c r="O1456" s="17"/>
      <c r="P1456" s="17"/>
      <c r="Q1456" s="17"/>
      <c r="R1456" s="17"/>
      <c r="S1456" s="17"/>
      <c r="T1456" s="17"/>
      <c r="U1456" s="17"/>
      <c r="V1456" s="17"/>
      <c r="W1456" s="17"/>
      <c r="X1456" s="17"/>
      <c r="Y1456" s="17"/>
      <c r="Z1456" s="17"/>
      <c r="AA1456" s="17"/>
      <c r="AB1456" s="17"/>
      <c r="AC1456" s="17"/>
      <c r="AD1456" s="17"/>
      <c r="AE1456" s="17"/>
      <c r="AF1456" s="17"/>
      <c r="AG1456" s="17"/>
      <c r="AH1456" s="17"/>
      <c r="AI1456" s="17"/>
      <c r="AJ1456" s="17"/>
      <c r="AK1456" s="17"/>
      <c r="AL1456" s="17"/>
      <c r="AM1456" s="17"/>
      <c r="AN1456" s="17"/>
      <c r="AO1456" s="17"/>
      <c r="AP1456" s="17"/>
      <c r="AQ1456" s="17"/>
      <c r="AR1456" s="17"/>
      <c r="AS1456" s="17"/>
      <c r="AT1456" s="17"/>
      <c r="AU1456" s="17"/>
      <c r="AV1456" s="17"/>
      <c r="AW1456" s="17"/>
      <c r="AX1456" s="17"/>
      <c r="AY1456" s="17"/>
      <c r="AZ1456" s="17"/>
      <c r="BA1456" s="17"/>
      <c r="BB1456" s="17"/>
      <c r="BC1456" s="17"/>
      <c r="BD1456" s="17"/>
      <c r="BE1456" s="17"/>
      <c r="BF1456" s="17"/>
      <c r="BG1456" s="17"/>
      <c r="BH1456" s="17"/>
      <c r="BI1456" s="17"/>
      <c r="BJ1456" s="17"/>
      <c r="BK1456" s="17"/>
      <c r="BL1456" s="17"/>
      <c r="BM1456" s="17"/>
      <c r="BN1456" s="17"/>
      <c r="BO1456" s="17"/>
      <c r="BP1456" s="17"/>
      <c r="BQ1456" s="17"/>
      <c r="BR1456" s="17"/>
      <c r="BS1456" s="17"/>
      <c r="BT1456" s="17"/>
      <c r="BU1456" s="17"/>
      <c r="BV1456" s="17"/>
      <c r="BW1456" s="17"/>
      <c r="BX1456" s="17"/>
      <c r="BY1456" s="17"/>
      <c r="BZ1456" s="17"/>
      <c r="CA1456" s="17"/>
    </row>
    <row r="1457" spans="2:79" x14ac:dyDescent="0.25">
      <c r="B1457" s="24" t="s">
        <v>77</v>
      </c>
      <c r="C1457" s="17"/>
      <c r="D1457" s="17"/>
      <c r="E1457" s="17"/>
      <c r="F1457" s="17"/>
      <c r="G1457" s="17"/>
      <c r="H1457" s="17"/>
      <c r="I1457" s="17"/>
      <c r="J1457" s="17"/>
      <c r="K1457" s="17"/>
      <c r="L1457" s="17"/>
      <c r="M1457" s="17"/>
      <c r="N1457" s="17"/>
      <c r="O1457" s="17"/>
      <c r="P1457" s="17"/>
      <c r="Q1457" s="17"/>
      <c r="R1457" s="17"/>
      <c r="S1457" s="17"/>
      <c r="T1457" s="17"/>
      <c r="U1457" s="17"/>
      <c r="V1457" s="17"/>
      <c r="W1457" s="17"/>
      <c r="X1457" s="17"/>
      <c r="Y1457" s="17"/>
      <c r="Z1457" s="17"/>
      <c r="AA1457" s="17"/>
      <c r="AB1457" s="17"/>
      <c r="AC1457" s="17"/>
      <c r="AD1457" s="17"/>
      <c r="AE1457" s="17"/>
      <c r="AF1457" s="17"/>
      <c r="AG1457" s="17"/>
      <c r="AH1457" s="17"/>
      <c r="AI1457" s="17"/>
      <c r="AJ1457" s="17"/>
      <c r="AK1457" s="17"/>
      <c r="AL1457" s="17"/>
      <c r="AM1457" s="17"/>
      <c r="AN1457" s="17"/>
      <c r="AO1457" s="17"/>
      <c r="AP1457" s="17"/>
      <c r="AQ1457" s="17"/>
      <c r="AR1457" s="17"/>
      <c r="AS1457" s="17"/>
      <c r="AT1457" s="17"/>
      <c r="AU1457" s="17"/>
      <c r="AV1457" s="17"/>
      <c r="AW1457" s="17"/>
      <c r="AX1457" s="17"/>
      <c r="AY1457" s="17"/>
      <c r="AZ1457" s="17"/>
      <c r="BA1457" s="17"/>
      <c r="BB1457" s="17"/>
      <c r="BC1457" s="17"/>
      <c r="BD1457" s="17"/>
      <c r="BE1457" s="17"/>
      <c r="BF1457" s="17"/>
      <c r="BG1457" s="17"/>
      <c r="BH1457" s="17"/>
      <c r="BI1457" s="17"/>
      <c r="BJ1457" s="17"/>
      <c r="BK1457" s="17"/>
      <c r="BL1457" s="17"/>
      <c r="BM1457" s="17"/>
      <c r="BN1457" s="17"/>
      <c r="BO1457" s="17"/>
      <c r="BP1457" s="17"/>
      <c r="BQ1457" s="17"/>
      <c r="BR1457" s="17"/>
      <c r="BS1457" s="17"/>
      <c r="BT1457" s="17"/>
      <c r="BU1457" s="17"/>
      <c r="BV1457" s="17"/>
      <c r="BW1457" s="17"/>
      <c r="BX1457" s="17"/>
      <c r="BY1457" s="17"/>
      <c r="BZ1457" s="17"/>
      <c r="CA1457" s="17"/>
    </row>
    <row r="1458" spans="2:79" x14ac:dyDescent="0.25">
      <c r="B1458" t="s">
        <v>671</v>
      </c>
      <c r="C1458" s="17">
        <v>0.307553326292614</v>
      </c>
      <c r="D1458" s="17">
        <v>0.40747377410824498</v>
      </c>
      <c r="E1458" s="17">
        <v>0.34150583637964999</v>
      </c>
      <c r="F1458" s="17">
        <v>0.21561784305364901</v>
      </c>
      <c r="G1458" s="17">
        <v>0.32119045468991297</v>
      </c>
      <c r="H1458" s="17">
        <v>0.13433504391267301</v>
      </c>
      <c r="I1458" s="17">
        <v>0.412696712505709</v>
      </c>
      <c r="J1458" s="17">
        <v>0.38757800253928998</v>
      </c>
      <c r="K1458" s="17">
        <v>0.18307405389015699</v>
      </c>
      <c r="L1458" s="17">
        <v>0.32193133781251299</v>
      </c>
      <c r="M1458" s="17"/>
      <c r="N1458" s="17">
        <v>0.304393253352577</v>
      </c>
      <c r="O1458" s="17">
        <v>0.33996310742420199</v>
      </c>
      <c r="P1458" s="17">
        <v>0.38279748931717</v>
      </c>
      <c r="Q1458" s="17">
        <v>0.43871002593414099</v>
      </c>
      <c r="R1458" s="17"/>
      <c r="S1458" s="17">
        <v>0.28796938139858602</v>
      </c>
      <c r="T1458" s="17">
        <v>0.23998205705769299</v>
      </c>
      <c r="U1458" s="17">
        <v>0.27805548348739401</v>
      </c>
      <c r="V1458" s="17">
        <v>0.30633204409300901</v>
      </c>
      <c r="W1458" s="17">
        <v>0.33563873845633702</v>
      </c>
      <c r="X1458" s="17">
        <v>0.40801650069872902</v>
      </c>
      <c r="Y1458" s="17">
        <v>0.37596152399155303</v>
      </c>
      <c r="Z1458" s="17"/>
      <c r="AA1458" s="17">
        <v>0.36902095237671201</v>
      </c>
      <c r="AB1458" s="17">
        <v>0.27576245405862698</v>
      </c>
      <c r="AC1458" s="17"/>
      <c r="AD1458" s="17">
        <v>0.38151321137771899</v>
      </c>
      <c r="AE1458" s="17">
        <v>0.40849059679771998</v>
      </c>
      <c r="AF1458" s="17">
        <v>0.36365185080489598</v>
      </c>
      <c r="AG1458" s="17"/>
      <c r="AH1458" s="17">
        <v>0.38264106911323198</v>
      </c>
      <c r="AI1458" s="17">
        <v>0.30477479471279501</v>
      </c>
      <c r="AJ1458" s="17"/>
      <c r="AK1458" s="17">
        <v>0.25872685884702401</v>
      </c>
      <c r="AL1458" s="17">
        <v>0.34026078125241899</v>
      </c>
      <c r="AM1458" s="17"/>
      <c r="AN1458" s="17">
        <v>0.30729446267738803</v>
      </c>
      <c r="AO1458" s="17">
        <v>0.43871002593414099</v>
      </c>
      <c r="AP1458" s="17"/>
      <c r="AQ1458" s="17">
        <v>0.38107976739319499</v>
      </c>
      <c r="AR1458" s="17">
        <v>0.28848864728704599</v>
      </c>
      <c r="AS1458" s="17"/>
      <c r="AT1458" s="17">
        <v>0.226309792467876</v>
      </c>
      <c r="AU1458" s="17">
        <v>0.34191104402674899</v>
      </c>
      <c r="AV1458" s="17">
        <v>0.37512139827260099</v>
      </c>
      <c r="AW1458" s="17">
        <v>0.52298725406378499</v>
      </c>
      <c r="AX1458" s="17"/>
      <c r="AY1458" s="17">
        <v>0.43068724327755598</v>
      </c>
      <c r="AZ1458" s="17">
        <v>0.29283593931430202</v>
      </c>
      <c r="BA1458" s="17"/>
      <c r="BB1458" s="17">
        <v>0.28459035626229801</v>
      </c>
      <c r="BC1458" s="17">
        <v>0.31256229475006297</v>
      </c>
      <c r="BD1458" s="17"/>
      <c r="BE1458" s="17">
        <v>0.31555021799511102</v>
      </c>
      <c r="BF1458" s="17">
        <v>0.30694646578042201</v>
      </c>
      <c r="BG1458" s="17"/>
      <c r="BH1458" s="17">
        <v>0.3162209798126</v>
      </c>
      <c r="BI1458" s="17">
        <v>0.30688131453380302</v>
      </c>
      <c r="BJ1458" s="17"/>
      <c r="BK1458" s="17">
        <v>0.33317491882558098</v>
      </c>
      <c r="BL1458" s="17">
        <v>0.30591349111494398</v>
      </c>
      <c r="BM1458" s="17"/>
      <c r="BN1458" s="17">
        <v>0.40422103777899199</v>
      </c>
      <c r="BO1458" s="17">
        <v>0.30550582171860202</v>
      </c>
      <c r="BP1458" s="17"/>
      <c r="BQ1458" s="17">
        <v>0.42792294281964099</v>
      </c>
      <c r="BR1458" s="17">
        <v>0.30447141660842097</v>
      </c>
      <c r="BS1458" s="17"/>
      <c r="BT1458" s="17">
        <v>0.36730839661264097</v>
      </c>
      <c r="BU1458" s="17">
        <v>0.302811280154692</v>
      </c>
      <c r="BV1458" s="17"/>
      <c r="BW1458" s="17">
        <v>0.368582279797115</v>
      </c>
      <c r="BX1458" s="17">
        <v>0.27621352237330599</v>
      </c>
      <c r="BY1458" s="17"/>
      <c r="BZ1458" s="17">
        <v>0.368582279797115</v>
      </c>
      <c r="CA1458" s="17">
        <v>0.27621352237330599</v>
      </c>
    </row>
    <row r="1459" spans="2:79" x14ac:dyDescent="0.25">
      <c r="B1459" t="s">
        <v>672</v>
      </c>
      <c r="C1459" s="17">
        <v>0.31002773552912899</v>
      </c>
      <c r="D1459" s="17">
        <v>0.263801011463623</v>
      </c>
      <c r="E1459" s="17">
        <v>0.279941509911728</v>
      </c>
      <c r="F1459" s="17">
        <v>0.393333478069404</v>
      </c>
      <c r="G1459" s="17">
        <v>0.232254419672978</v>
      </c>
      <c r="H1459" s="17">
        <v>0.35138781519043999</v>
      </c>
      <c r="I1459" s="17">
        <v>0.34280252438491798</v>
      </c>
      <c r="J1459" s="17">
        <v>0.24872714804858501</v>
      </c>
      <c r="K1459" s="17">
        <v>0.397313177095028</v>
      </c>
      <c r="L1459" s="17">
        <v>0.31988240644951299</v>
      </c>
      <c r="M1459" s="17"/>
      <c r="N1459" s="17">
        <v>0.30573171855055598</v>
      </c>
      <c r="O1459" s="17">
        <v>0.36635505409337898</v>
      </c>
      <c r="P1459" s="17">
        <v>0.36103440918135998</v>
      </c>
      <c r="Q1459" s="17">
        <v>0.367387223157355</v>
      </c>
      <c r="R1459" s="17"/>
      <c r="S1459" s="17">
        <v>0.32543012053106901</v>
      </c>
      <c r="T1459" s="17">
        <v>0.41945808078665497</v>
      </c>
      <c r="U1459" s="17">
        <v>0.316717880573545</v>
      </c>
      <c r="V1459" s="17">
        <v>0.27446201302832801</v>
      </c>
      <c r="W1459" s="17">
        <v>0.348591583005951</v>
      </c>
      <c r="X1459" s="17">
        <v>0.314988098227309</v>
      </c>
      <c r="Y1459" s="17">
        <v>0.30586687374506999</v>
      </c>
      <c r="Z1459" s="17"/>
      <c r="AA1459" s="17">
        <v>0.35374668842712198</v>
      </c>
      <c r="AB1459" s="17">
        <v>0.287416423944031</v>
      </c>
      <c r="AC1459" s="17"/>
      <c r="AD1459" s="17">
        <v>0.38231458017027298</v>
      </c>
      <c r="AE1459" s="17">
        <v>0.33438146290367798</v>
      </c>
      <c r="AF1459" s="17">
        <v>0.35820473660997698</v>
      </c>
      <c r="AG1459" s="17"/>
      <c r="AH1459" s="17">
        <v>0.341274242295039</v>
      </c>
      <c r="AI1459" s="17">
        <v>0.30887149614109</v>
      </c>
      <c r="AJ1459" s="17"/>
      <c r="AK1459" s="17">
        <v>0.31992251045157299</v>
      </c>
      <c r="AL1459" s="17">
        <v>0.303399508625884</v>
      </c>
      <c r="AM1459" s="17"/>
      <c r="AN1459" s="17">
        <v>0.30991452526708702</v>
      </c>
      <c r="AO1459" s="17">
        <v>0.367387223157355</v>
      </c>
      <c r="AP1459" s="17"/>
      <c r="AQ1459" s="17">
        <v>0.32491667720797102</v>
      </c>
      <c r="AR1459" s="17">
        <v>0.30616718020248801</v>
      </c>
      <c r="AS1459" s="17"/>
      <c r="AT1459" s="17">
        <v>0.24640346423391701</v>
      </c>
      <c r="AU1459" s="17">
        <v>0.321896409023126</v>
      </c>
      <c r="AV1459" s="17">
        <v>0.406278782979481</v>
      </c>
      <c r="AW1459" s="17">
        <v>0.332773039962316</v>
      </c>
      <c r="AX1459" s="17"/>
      <c r="AY1459" s="17">
        <v>0.31057226666920701</v>
      </c>
      <c r="AZ1459" s="17">
        <v>0.309962651304518</v>
      </c>
      <c r="BA1459" s="17"/>
      <c r="BB1459" s="17">
        <v>0.32987368471047301</v>
      </c>
      <c r="BC1459" s="17">
        <v>0.30569307520615202</v>
      </c>
      <c r="BD1459" s="17"/>
      <c r="BE1459" s="17">
        <v>0.30855606275738601</v>
      </c>
      <c r="BF1459" s="17">
        <v>0.310139416432818</v>
      </c>
      <c r="BG1459" s="17"/>
      <c r="BH1459" s="17">
        <v>0.32536369471550702</v>
      </c>
      <c r="BI1459" s="17">
        <v>0.30883872343004898</v>
      </c>
      <c r="BJ1459" s="17"/>
      <c r="BK1459" s="17">
        <v>0.32004218785682398</v>
      </c>
      <c r="BL1459" s="17">
        <v>0.30938678976469502</v>
      </c>
      <c r="BM1459" s="17"/>
      <c r="BN1459" s="17">
        <v>0.34286927636036602</v>
      </c>
      <c r="BO1459" s="17">
        <v>0.30933212368484703</v>
      </c>
      <c r="BP1459" s="17"/>
      <c r="BQ1459" s="17">
        <v>0.37454007424121899</v>
      </c>
      <c r="BR1459" s="17">
        <v>0.30837597981898202</v>
      </c>
      <c r="BS1459" s="17"/>
      <c r="BT1459" s="17">
        <v>0.31519118749156599</v>
      </c>
      <c r="BU1459" s="17">
        <v>0.30961797402595098</v>
      </c>
      <c r="BV1459" s="17"/>
      <c r="BW1459" s="17">
        <v>0.353675339102414</v>
      </c>
      <c r="BX1459" s="17">
        <v>0.28761366386339798</v>
      </c>
      <c r="BY1459" s="17"/>
      <c r="BZ1459" s="17">
        <v>0.353675339102414</v>
      </c>
      <c r="CA1459" s="17">
        <v>0.28761366386339798</v>
      </c>
    </row>
    <row r="1460" spans="2:79" x14ac:dyDescent="0.25">
      <c r="B1460" t="s">
        <v>673</v>
      </c>
      <c r="C1460" s="17">
        <v>0.217125313522057</v>
      </c>
      <c r="D1460" s="17">
        <v>0.16628885315796599</v>
      </c>
      <c r="E1460" s="17">
        <v>0.2135101298856</v>
      </c>
      <c r="F1460" s="17">
        <v>0.24779447325356399</v>
      </c>
      <c r="G1460" s="17">
        <v>0.212504517786365</v>
      </c>
      <c r="H1460" s="17">
        <v>0.30431619996725701</v>
      </c>
      <c r="I1460" s="17">
        <v>0.16098570251351399</v>
      </c>
      <c r="J1460" s="17">
        <v>0.19768183352850999</v>
      </c>
      <c r="K1460" s="17">
        <v>0.25648623619960398</v>
      </c>
      <c r="L1460" s="17">
        <v>0.20908829569892001</v>
      </c>
      <c r="M1460" s="17"/>
      <c r="N1460" s="17">
        <v>0.22001854337114601</v>
      </c>
      <c r="O1460" s="17">
        <v>0.18361676976817001</v>
      </c>
      <c r="P1460" s="17">
        <v>0.16657202535822799</v>
      </c>
      <c r="Q1460" s="17">
        <v>0.123512942425654</v>
      </c>
      <c r="R1460" s="17"/>
      <c r="S1460" s="17">
        <v>0.21060696352633401</v>
      </c>
      <c r="T1460" s="17">
        <v>0.21867223518075199</v>
      </c>
      <c r="U1460" s="17">
        <v>0.25050134299320997</v>
      </c>
      <c r="V1460" s="17">
        <v>0.25615605494427401</v>
      </c>
      <c r="W1460" s="17">
        <v>0.19103908811054801</v>
      </c>
      <c r="X1460" s="17">
        <v>0.16950819909454401</v>
      </c>
      <c r="Y1460" s="17">
        <v>0.150221303060141</v>
      </c>
      <c r="Z1460" s="17"/>
      <c r="AA1460" s="17">
        <v>0.191717769600211</v>
      </c>
      <c r="AB1460" s="17">
        <v>0.23026601919195999</v>
      </c>
      <c r="AC1460" s="17"/>
      <c r="AD1460" s="17">
        <v>0.17004413077358299</v>
      </c>
      <c r="AE1460" s="17">
        <v>0.14857287971126501</v>
      </c>
      <c r="AF1460" s="17">
        <v>0.196486480583243</v>
      </c>
      <c r="AG1460" s="17"/>
      <c r="AH1460" s="17">
        <v>0.204989827925039</v>
      </c>
      <c r="AI1460" s="17">
        <v>0.217574372565532</v>
      </c>
      <c r="AJ1460" s="17"/>
      <c r="AK1460" s="17">
        <v>0.22468162978039799</v>
      </c>
      <c r="AL1460" s="17">
        <v>0.21206355323892401</v>
      </c>
      <c r="AM1460" s="17"/>
      <c r="AN1460" s="17">
        <v>0.21731007599990301</v>
      </c>
      <c r="AO1460" s="17">
        <v>0.123512942425654</v>
      </c>
      <c r="AP1460" s="17"/>
      <c r="AQ1460" s="17">
        <v>0.19228814564195701</v>
      </c>
      <c r="AR1460" s="17">
        <v>0.22356534551536</v>
      </c>
      <c r="AS1460" s="17"/>
      <c r="AT1460" s="17">
        <v>0.25727576770306498</v>
      </c>
      <c r="AU1460" s="17">
        <v>0.20253271580958801</v>
      </c>
      <c r="AV1460" s="17">
        <v>0.17766639502665901</v>
      </c>
      <c r="AW1460" s="17">
        <v>0.124582396826997</v>
      </c>
      <c r="AX1460" s="17"/>
      <c r="AY1460" s="17">
        <v>0.15569172290935099</v>
      </c>
      <c r="AZ1460" s="17">
        <v>0.22446806642599401</v>
      </c>
      <c r="BA1460" s="17"/>
      <c r="BB1460" s="17">
        <v>0.20414687818061</v>
      </c>
      <c r="BC1460" s="17">
        <v>0.21995690436808399</v>
      </c>
      <c r="BD1460" s="17"/>
      <c r="BE1460" s="17">
        <v>0.24638035659063601</v>
      </c>
      <c r="BF1460" s="17">
        <v>0.214905234636252</v>
      </c>
      <c r="BG1460" s="17"/>
      <c r="BH1460" s="17">
        <v>0.20362540590112399</v>
      </c>
      <c r="BI1460" s="17">
        <v>0.218171974725486</v>
      </c>
      <c r="BJ1460" s="17"/>
      <c r="BK1460" s="17">
        <v>0.20957493562169999</v>
      </c>
      <c r="BL1460" s="17">
        <v>0.21760855340145799</v>
      </c>
      <c r="BM1460" s="17"/>
      <c r="BN1460" s="17">
        <v>0.13687286042932001</v>
      </c>
      <c r="BO1460" s="17">
        <v>0.21882512892325401</v>
      </c>
      <c r="BP1460" s="17"/>
      <c r="BQ1460" s="17">
        <v>0.12736650845377301</v>
      </c>
      <c r="BR1460" s="17">
        <v>0.21942347263033499</v>
      </c>
      <c r="BS1460" s="17"/>
      <c r="BT1460" s="17">
        <v>0.19142329141831199</v>
      </c>
      <c r="BU1460" s="17">
        <v>0.21916497599757701</v>
      </c>
      <c r="BV1460" s="17"/>
      <c r="BW1460" s="17">
        <v>0.19208519441396099</v>
      </c>
      <c r="BX1460" s="17">
        <v>0.22998400399437399</v>
      </c>
      <c r="BY1460" s="17"/>
      <c r="BZ1460" s="17">
        <v>0.19208519441396099</v>
      </c>
      <c r="CA1460" s="17">
        <v>0.22998400399437399</v>
      </c>
    </row>
    <row r="1461" spans="2:79" x14ac:dyDescent="0.25">
      <c r="B1461" t="s">
        <v>674</v>
      </c>
      <c r="C1461" s="17">
        <v>3.3905575251813598E-2</v>
      </c>
      <c r="D1461" s="17">
        <v>3.1414126136409197E-2</v>
      </c>
      <c r="E1461" s="17">
        <v>2.72217437550057E-2</v>
      </c>
      <c r="F1461" s="17">
        <v>2.9745168654024299E-2</v>
      </c>
      <c r="G1461" s="17">
        <v>5.6415403283890303E-2</v>
      </c>
      <c r="H1461" s="17">
        <v>4.16868928320746E-2</v>
      </c>
      <c r="I1461" s="17">
        <v>3.2226843299248902E-2</v>
      </c>
      <c r="J1461" s="17">
        <v>1.4701509633299401E-2</v>
      </c>
      <c r="K1461" s="17">
        <v>1.7639588529582102E-2</v>
      </c>
      <c r="L1461" s="17">
        <v>2.9938676506503899E-2</v>
      </c>
      <c r="M1461" s="17"/>
      <c r="N1461" s="17">
        <v>3.3657096188922202E-2</v>
      </c>
      <c r="O1461" s="17">
        <v>3.6274187129080503E-2</v>
      </c>
      <c r="P1461" s="17">
        <v>4.5671643977995599E-2</v>
      </c>
      <c r="Q1461" s="17">
        <v>2.0867506442490399E-2</v>
      </c>
      <c r="R1461" s="17"/>
      <c r="S1461" s="17">
        <v>4.73519211162211E-2</v>
      </c>
      <c r="T1461" s="17">
        <v>9.5486779602641392E-3</v>
      </c>
      <c r="U1461" s="17">
        <v>5.1648302908617501E-2</v>
      </c>
      <c r="V1461" s="17">
        <v>2.6625433777108298E-2</v>
      </c>
      <c r="W1461" s="17">
        <v>1.3299740036909201E-2</v>
      </c>
      <c r="X1461" s="17">
        <v>3.71328644871926E-2</v>
      </c>
      <c r="Y1461" s="17">
        <v>3.6743385952021597E-2</v>
      </c>
      <c r="Z1461" s="17"/>
      <c r="AA1461" s="17">
        <v>3.3123226035378303E-2</v>
      </c>
      <c r="AB1461" s="17">
        <v>3.4310203924930498E-2</v>
      </c>
      <c r="AC1461" s="17"/>
      <c r="AD1461" s="17">
        <v>3.2695517292945703E-2</v>
      </c>
      <c r="AE1461" s="17">
        <v>5.67443373304794E-2</v>
      </c>
      <c r="AF1461" s="17">
        <v>2.5463358602451702E-2</v>
      </c>
      <c r="AG1461" s="17"/>
      <c r="AH1461" s="17">
        <v>4.3241381767790403E-2</v>
      </c>
      <c r="AI1461" s="17">
        <v>3.3560114964244499E-2</v>
      </c>
      <c r="AJ1461" s="17"/>
      <c r="AK1461" s="17">
        <v>3.4424531268671898E-2</v>
      </c>
      <c r="AL1461" s="17">
        <v>3.3557941449175101E-2</v>
      </c>
      <c r="AM1461" s="17"/>
      <c r="AN1461" s="17">
        <v>3.3931308452151497E-2</v>
      </c>
      <c r="AO1461" s="17">
        <v>2.0867506442490399E-2</v>
      </c>
      <c r="AP1461" s="17"/>
      <c r="AQ1461" s="17">
        <v>3.4658960471319798E-2</v>
      </c>
      <c r="AR1461" s="17">
        <v>3.3710229915327301E-2</v>
      </c>
      <c r="AS1461" s="17"/>
      <c r="AT1461" s="17">
        <v>4.1466670202542098E-2</v>
      </c>
      <c r="AU1461" s="17">
        <v>3.4890428753907701E-2</v>
      </c>
      <c r="AV1461" s="17">
        <v>1.9016729022810101E-2</v>
      </c>
      <c r="AW1461" s="17">
        <v>1.6881703371007702E-2</v>
      </c>
      <c r="AX1461" s="17"/>
      <c r="AY1461" s="17">
        <v>3.9395136128484103E-2</v>
      </c>
      <c r="AZ1461" s="17">
        <v>3.3249444156975998E-2</v>
      </c>
      <c r="BA1461" s="17"/>
      <c r="BB1461" s="17">
        <v>3.3389479135771803E-2</v>
      </c>
      <c r="BC1461" s="17">
        <v>3.40185098938754E-2</v>
      </c>
      <c r="BD1461" s="17"/>
      <c r="BE1461" s="17">
        <v>1.5321179487878801E-2</v>
      </c>
      <c r="BF1461" s="17">
        <v>3.5315890203127198E-2</v>
      </c>
      <c r="BG1461" s="17"/>
      <c r="BH1461" s="17">
        <v>4.3612946190366E-2</v>
      </c>
      <c r="BI1461" s="17">
        <v>3.3152953172169E-2</v>
      </c>
      <c r="BJ1461" s="17"/>
      <c r="BK1461" s="17">
        <v>5.1135514263596298E-2</v>
      </c>
      <c r="BL1461" s="17">
        <v>3.2802823341905402E-2</v>
      </c>
      <c r="BM1461" s="17"/>
      <c r="BN1461" s="17">
        <v>2.24240046410842E-2</v>
      </c>
      <c r="BO1461" s="17">
        <v>3.4148764709604901E-2</v>
      </c>
      <c r="BP1461" s="17"/>
      <c r="BQ1461" s="17">
        <v>5.0104342669424901E-2</v>
      </c>
      <c r="BR1461" s="17">
        <v>3.34908265833644E-2</v>
      </c>
      <c r="BS1461" s="17"/>
      <c r="BT1461" s="17">
        <v>3.4298246975420298E-2</v>
      </c>
      <c r="BU1461" s="17">
        <v>3.3874413587699902E-2</v>
      </c>
      <c r="BV1461" s="17"/>
      <c r="BW1461" s="17">
        <v>3.31894980892865E-2</v>
      </c>
      <c r="BX1461" s="17">
        <v>3.4273297727392897E-2</v>
      </c>
      <c r="BY1461" s="17"/>
      <c r="BZ1461" s="17">
        <v>3.31894980892865E-2</v>
      </c>
      <c r="CA1461" s="17">
        <v>3.4273297727392897E-2</v>
      </c>
    </row>
    <row r="1462" spans="2:79" x14ac:dyDescent="0.25">
      <c r="B1462" t="s">
        <v>675</v>
      </c>
      <c r="C1462" s="17">
        <v>2.85269233345939E-2</v>
      </c>
      <c r="D1462" s="17">
        <v>2.2537714106665999E-2</v>
      </c>
      <c r="E1462" s="17">
        <v>4.3796820131952699E-2</v>
      </c>
      <c r="F1462" s="17">
        <v>3.87599373099086E-2</v>
      </c>
      <c r="G1462" s="17">
        <v>2.9722274985588899E-2</v>
      </c>
      <c r="H1462" s="17">
        <v>3.6257884045881601E-2</v>
      </c>
      <c r="I1462" s="17">
        <v>1.0623847889951601E-2</v>
      </c>
      <c r="J1462" s="17">
        <v>2.19772584133478E-2</v>
      </c>
      <c r="K1462" s="17">
        <v>3.2719177731699099E-2</v>
      </c>
      <c r="L1462" s="17">
        <v>8.5437037573756901E-4</v>
      </c>
      <c r="M1462" s="17"/>
      <c r="N1462" s="17">
        <v>2.9937591802448101E-2</v>
      </c>
      <c r="O1462" s="17">
        <v>1.0488505800052001E-2</v>
      </c>
      <c r="P1462" s="17">
        <v>9.2624677499476196E-3</v>
      </c>
      <c r="Q1462" s="17">
        <v>8.1499524993278605E-3</v>
      </c>
      <c r="R1462" s="17"/>
      <c r="S1462" s="17">
        <v>3.7033031206507701E-2</v>
      </c>
      <c r="T1462" s="17">
        <v>3.3916323828718897E-2</v>
      </c>
      <c r="U1462" s="17">
        <v>3.3579800657993299E-2</v>
      </c>
      <c r="V1462" s="17">
        <v>2.7448806684371298E-2</v>
      </c>
      <c r="W1462" s="17">
        <v>1.11456585627174E-2</v>
      </c>
      <c r="X1462" s="17">
        <v>1.12914422255886E-2</v>
      </c>
      <c r="Y1462" s="17">
        <v>3.9746394121389701E-2</v>
      </c>
      <c r="Z1462" s="17"/>
      <c r="AA1462" s="17">
        <v>1.35320259501314E-2</v>
      </c>
      <c r="AB1462" s="17">
        <v>3.6282239381109103E-2</v>
      </c>
      <c r="AC1462" s="17"/>
      <c r="AD1462" s="17">
        <v>3.9830857017114597E-3</v>
      </c>
      <c r="AE1462" s="17">
        <v>1.8149682875256298E-2</v>
      </c>
      <c r="AF1462" s="17">
        <v>1.6838668073319098E-2</v>
      </c>
      <c r="AG1462" s="17"/>
      <c r="AH1462" s="17">
        <v>9.3264539227065606E-3</v>
      </c>
      <c r="AI1462" s="17">
        <v>2.9237413603767901E-2</v>
      </c>
      <c r="AJ1462" s="17"/>
      <c r="AK1462" s="17">
        <v>3.24947416827202E-2</v>
      </c>
      <c r="AL1462" s="17">
        <v>2.5868995233310599E-2</v>
      </c>
      <c r="AM1462" s="17"/>
      <c r="AN1462" s="17">
        <v>2.8567141305556799E-2</v>
      </c>
      <c r="AO1462" s="17">
        <v>8.1499524993278605E-3</v>
      </c>
      <c r="AP1462" s="17"/>
      <c r="AQ1462" s="17">
        <v>3.7360614401599798E-3</v>
      </c>
      <c r="AR1462" s="17">
        <v>3.4954948643777801E-2</v>
      </c>
      <c r="AS1462" s="17"/>
      <c r="AT1462" s="17">
        <v>4.73639097526765E-2</v>
      </c>
      <c r="AU1462" s="17">
        <v>2.4139378029619501E-2</v>
      </c>
      <c r="AV1462" s="17">
        <v>3.68416465240056E-3</v>
      </c>
      <c r="AW1462" s="17">
        <v>1.05320797441397E-4</v>
      </c>
      <c r="AX1462" s="17"/>
      <c r="AY1462" s="17">
        <v>6.3850819204166898E-3</v>
      </c>
      <c r="AZ1462" s="17">
        <v>3.11733919639052E-2</v>
      </c>
      <c r="BA1462" s="17"/>
      <c r="BB1462" s="17">
        <v>2.5016964741829201E-2</v>
      </c>
      <c r="BC1462" s="17">
        <v>2.9292314443965999E-2</v>
      </c>
      <c r="BD1462" s="17"/>
      <c r="BE1462" s="17">
        <v>4.11628222068742E-2</v>
      </c>
      <c r="BF1462" s="17">
        <v>2.7568022258162499E-2</v>
      </c>
      <c r="BG1462" s="17"/>
      <c r="BH1462" s="17">
        <v>4.2820183803545997E-3</v>
      </c>
      <c r="BI1462" s="17">
        <v>3.0406654819354301E-2</v>
      </c>
      <c r="BJ1462" s="17"/>
      <c r="BK1462" s="17">
        <v>2.4988852463192199E-2</v>
      </c>
      <c r="BL1462" s="17">
        <v>2.8753367224392999E-2</v>
      </c>
      <c r="BM1462" s="17"/>
      <c r="BN1462" s="17">
        <v>2.7036686269263199E-2</v>
      </c>
      <c r="BO1462" s="17">
        <v>2.8558487826612099E-2</v>
      </c>
      <c r="BP1462" s="17"/>
      <c r="BQ1462" s="17">
        <v>1.6760233657403301E-2</v>
      </c>
      <c r="BR1462" s="17">
        <v>2.8828194335643299E-2</v>
      </c>
      <c r="BS1462" s="17"/>
      <c r="BT1462" s="17">
        <v>8.4730686618604105E-3</v>
      </c>
      <c r="BU1462" s="17">
        <v>3.0118358230277101E-2</v>
      </c>
      <c r="BV1462" s="17"/>
      <c r="BW1462" s="17">
        <v>1.3556276693834799E-2</v>
      </c>
      <c r="BX1462" s="17">
        <v>3.6214702713475697E-2</v>
      </c>
      <c r="BY1462" s="17"/>
      <c r="BZ1462" s="17">
        <v>1.3556276693834799E-2</v>
      </c>
      <c r="CA1462" s="17">
        <v>3.6214702713475697E-2</v>
      </c>
    </row>
    <row r="1463" spans="2:79" x14ac:dyDescent="0.25">
      <c r="B1463" t="s">
        <v>75</v>
      </c>
      <c r="C1463" s="17">
        <v>0.102861126069793</v>
      </c>
      <c r="D1463" s="17">
        <v>0.108484521027091</v>
      </c>
      <c r="E1463" s="17">
        <v>9.4023959936063606E-2</v>
      </c>
      <c r="F1463" s="17">
        <v>7.4749099659450396E-2</v>
      </c>
      <c r="G1463" s="17">
        <v>0.14791292958126501</v>
      </c>
      <c r="H1463" s="17">
        <v>0.13201616405167399</v>
      </c>
      <c r="I1463" s="17">
        <v>4.0664369406658803E-2</v>
      </c>
      <c r="J1463" s="17">
        <v>0.12933424783696701</v>
      </c>
      <c r="K1463" s="17">
        <v>0.11276776655393</v>
      </c>
      <c r="L1463" s="17">
        <v>0.11830491315681201</v>
      </c>
      <c r="M1463" s="17"/>
      <c r="N1463" s="17">
        <v>0.106261796734351</v>
      </c>
      <c r="O1463" s="17">
        <v>6.3302375785116702E-2</v>
      </c>
      <c r="P1463" s="17">
        <v>3.4661964415298799E-2</v>
      </c>
      <c r="Q1463" s="17">
        <v>4.1372349541032E-2</v>
      </c>
      <c r="R1463" s="17"/>
      <c r="S1463" s="17">
        <v>9.1608582221282903E-2</v>
      </c>
      <c r="T1463" s="17">
        <v>7.8422625185916806E-2</v>
      </c>
      <c r="U1463" s="17">
        <v>6.9497189379240001E-2</v>
      </c>
      <c r="V1463" s="17">
        <v>0.108975647472909</v>
      </c>
      <c r="W1463" s="17">
        <v>0.10028519182753801</v>
      </c>
      <c r="X1463" s="17">
        <v>5.9062895266636703E-2</v>
      </c>
      <c r="Y1463" s="17">
        <v>9.1460519129825196E-2</v>
      </c>
      <c r="Z1463" s="17"/>
      <c r="AA1463" s="17">
        <v>3.8859337610446097E-2</v>
      </c>
      <c r="AB1463" s="17">
        <v>0.135962659499342</v>
      </c>
      <c r="AC1463" s="17"/>
      <c r="AD1463" s="17">
        <v>2.94494746837673E-2</v>
      </c>
      <c r="AE1463" s="17">
        <v>3.3661040381602302E-2</v>
      </c>
      <c r="AF1463" s="17">
        <v>3.9354905326113E-2</v>
      </c>
      <c r="AG1463" s="17"/>
      <c r="AH1463" s="17">
        <v>1.85270249761934E-2</v>
      </c>
      <c r="AI1463" s="17">
        <v>0.105981808012571</v>
      </c>
      <c r="AJ1463" s="17"/>
      <c r="AK1463" s="17">
        <v>0.12974972796961201</v>
      </c>
      <c r="AL1463" s="17">
        <v>8.4849220200286901E-2</v>
      </c>
      <c r="AM1463" s="17"/>
      <c r="AN1463" s="17">
        <v>0.102982486297914</v>
      </c>
      <c r="AO1463" s="17">
        <v>4.1372349541032E-2</v>
      </c>
      <c r="AP1463" s="17"/>
      <c r="AQ1463" s="17">
        <v>6.3320387845395995E-2</v>
      </c>
      <c r="AR1463" s="17">
        <v>0.113113648436</v>
      </c>
      <c r="AS1463" s="17"/>
      <c r="AT1463" s="17">
        <v>0.181180395639924</v>
      </c>
      <c r="AU1463" s="17">
        <v>7.4630024357009897E-2</v>
      </c>
      <c r="AV1463" s="17">
        <v>1.82325300460487E-2</v>
      </c>
      <c r="AW1463" s="17">
        <v>2.6702849784526702E-3</v>
      </c>
      <c r="AX1463" s="17"/>
      <c r="AY1463" s="17">
        <v>5.7268549094985299E-2</v>
      </c>
      <c r="AZ1463" s="17">
        <v>0.108310506834305</v>
      </c>
      <c r="BA1463" s="17"/>
      <c r="BB1463" s="17">
        <v>0.122982636969018</v>
      </c>
      <c r="BC1463" s="17">
        <v>9.8476901337860204E-2</v>
      </c>
      <c r="BD1463" s="17"/>
      <c r="BE1463" s="17">
        <v>7.3029360962113404E-2</v>
      </c>
      <c r="BF1463" s="17">
        <v>0.105124970689218</v>
      </c>
      <c r="BG1463" s="17"/>
      <c r="BH1463" s="17">
        <v>0.106894955000048</v>
      </c>
      <c r="BI1463" s="17">
        <v>0.10254837931914</v>
      </c>
      <c r="BJ1463" s="17"/>
      <c r="BK1463" s="17">
        <v>6.10835909691059E-2</v>
      </c>
      <c r="BL1463" s="17">
        <v>0.105534975152604</v>
      </c>
      <c r="BM1463" s="17"/>
      <c r="BN1463" s="17">
        <v>6.6576134520974703E-2</v>
      </c>
      <c r="BO1463" s="17">
        <v>0.10362967313708001</v>
      </c>
      <c r="BP1463" s="17"/>
      <c r="BQ1463" s="17">
        <v>3.3058981585382301E-3</v>
      </c>
      <c r="BR1463" s="17">
        <v>0.105410110023255</v>
      </c>
      <c r="BS1463" s="17"/>
      <c r="BT1463" s="17">
        <v>8.3305808840200293E-2</v>
      </c>
      <c r="BU1463" s="17">
        <v>0.10441299800380301</v>
      </c>
      <c r="BV1463" s="17"/>
      <c r="BW1463" s="17">
        <v>3.8911411903388399E-2</v>
      </c>
      <c r="BX1463" s="17">
        <v>0.13570080932805401</v>
      </c>
      <c r="BY1463" s="17"/>
      <c r="BZ1463" s="17">
        <v>3.8911411903388399E-2</v>
      </c>
      <c r="CA1463" s="17">
        <v>0.13570080932805401</v>
      </c>
    </row>
    <row r="1464" spans="2:79" x14ac:dyDescent="0.25">
      <c r="C1464" s="17"/>
      <c r="D1464" s="17"/>
      <c r="E1464" s="17"/>
      <c r="F1464" s="17"/>
      <c r="G1464" s="17"/>
      <c r="H1464" s="17"/>
      <c r="I1464" s="17"/>
      <c r="J1464" s="17"/>
      <c r="K1464" s="17"/>
      <c r="L1464" s="17"/>
      <c r="M1464" s="17"/>
      <c r="N1464" s="17"/>
      <c r="O1464" s="17"/>
      <c r="P1464" s="17"/>
      <c r="Q1464" s="17"/>
      <c r="R1464" s="17"/>
      <c r="S1464" s="17"/>
      <c r="T1464" s="17"/>
      <c r="U1464" s="17"/>
      <c r="V1464" s="17"/>
      <c r="W1464" s="17"/>
      <c r="X1464" s="17"/>
      <c r="Y1464" s="17"/>
      <c r="Z1464" s="17"/>
      <c r="AA1464" s="17"/>
      <c r="AB1464" s="17"/>
      <c r="AC1464" s="17"/>
      <c r="AD1464" s="17"/>
      <c r="AE1464" s="17"/>
      <c r="AF1464" s="17"/>
      <c r="AG1464" s="17"/>
      <c r="AH1464" s="17"/>
      <c r="AI1464" s="17"/>
      <c r="AJ1464" s="17"/>
      <c r="AK1464" s="17"/>
      <c r="AL1464" s="17"/>
      <c r="AM1464" s="17"/>
      <c r="AN1464" s="17"/>
      <c r="AO1464" s="17"/>
      <c r="AP1464" s="17"/>
      <c r="AQ1464" s="17"/>
      <c r="AR1464" s="17"/>
      <c r="AS1464" s="17"/>
      <c r="AT1464" s="17"/>
      <c r="AU1464" s="17"/>
      <c r="AV1464" s="17"/>
      <c r="AW1464" s="17"/>
      <c r="AX1464" s="17"/>
      <c r="AY1464" s="17"/>
      <c r="AZ1464" s="17"/>
      <c r="BA1464" s="17"/>
      <c r="BB1464" s="17"/>
      <c r="BC1464" s="17"/>
      <c r="BD1464" s="17"/>
      <c r="BE1464" s="17"/>
      <c r="BF1464" s="17"/>
      <c r="BG1464" s="17"/>
      <c r="BH1464" s="17"/>
      <c r="BI1464" s="17"/>
      <c r="BJ1464" s="17"/>
      <c r="BK1464" s="17"/>
      <c r="BL1464" s="17"/>
      <c r="BM1464" s="17"/>
      <c r="BN1464" s="17"/>
      <c r="BO1464" s="17"/>
      <c r="BP1464" s="17"/>
      <c r="BQ1464" s="17"/>
      <c r="BR1464" s="17"/>
      <c r="BS1464" s="17"/>
      <c r="BT1464" s="17"/>
      <c r="BU1464" s="17"/>
      <c r="BV1464" s="17"/>
      <c r="BW1464" s="17"/>
      <c r="BX1464" s="17"/>
      <c r="BY1464" s="17"/>
      <c r="BZ1464" s="17"/>
      <c r="CA1464" s="17"/>
    </row>
    <row r="1465" spans="2:79" x14ac:dyDescent="0.25">
      <c r="B1465" s="6" t="s">
        <v>678</v>
      </c>
      <c r="C1465" s="17"/>
      <c r="D1465" s="17"/>
      <c r="E1465" s="17"/>
      <c r="F1465" s="17"/>
      <c r="G1465" s="17"/>
      <c r="H1465" s="17"/>
      <c r="I1465" s="17"/>
      <c r="J1465" s="17"/>
      <c r="K1465" s="17"/>
      <c r="L1465" s="17"/>
      <c r="M1465" s="17"/>
      <c r="N1465" s="17"/>
      <c r="O1465" s="17"/>
      <c r="P1465" s="17"/>
      <c r="Q1465" s="17"/>
      <c r="R1465" s="17"/>
      <c r="S1465" s="17"/>
      <c r="T1465" s="17"/>
      <c r="U1465" s="17"/>
      <c r="V1465" s="17"/>
      <c r="W1465" s="17"/>
      <c r="X1465" s="17"/>
      <c r="Y1465" s="17"/>
      <c r="Z1465" s="17"/>
      <c r="AA1465" s="17"/>
      <c r="AB1465" s="17"/>
      <c r="AC1465" s="17"/>
      <c r="AD1465" s="17"/>
      <c r="AE1465" s="17"/>
      <c r="AF1465" s="17"/>
      <c r="AG1465" s="17"/>
      <c r="AH1465" s="17"/>
      <c r="AI1465" s="17"/>
      <c r="AJ1465" s="17"/>
      <c r="AK1465" s="17"/>
      <c r="AL1465" s="17"/>
      <c r="AM1465" s="17"/>
      <c r="AN1465" s="17"/>
      <c r="AO1465" s="17"/>
      <c r="AP1465" s="17"/>
      <c r="AQ1465" s="17"/>
      <c r="AR1465" s="17"/>
      <c r="AS1465" s="17"/>
      <c r="AT1465" s="17"/>
      <c r="AU1465" s="17"/>
      <c r="AV1465" s="17"/>
      <c r="AW1465" s="17"/>
      <c r="AX1465" s="17"/>
      <c r="AY1465" s="17"/>
      <c r="AZ1465" s="17"/>
      <c r="BA1465" s="17"/>
      <c r="BB1465" s="17"/>
      <c r="BC1465" s="17"/>
      <c r="BD1465" s="17"/>
      <c r="BE1465" s="17"/>
      <c r="BF1465" s="17"/>
      <c r="BG1465" s="17"/>
      <c r="BH1465" s="17"/>
      <c r="BI1465" s="17"/>
      <c r="BJ1465" s="17"/>
      <c r="BK1465" s="17"/>
      <c r="BL1465" s="17"/>
      <c r="BM1465" s="17"/>
      <c r="BN1465" s="17"/>
      <c r="BO1465" s="17"/>
      <c r="BP1465" s="17"/>
      <c r="BQ1465" s="17"/>
      <c r="BR1465" s="17"/>
      <c r="BS1465" s="17"/>
      <c r="BT1465" s="17"/>
      <c r="BU1465" s="17"/>
      <c r="BV1465" s="17"/>
      <c r="BW1465" s="17"/>
      <c r="BX1465" s="17"/>
      <c r="BY1465" s="17"/>
      <c r="BZ1465" s="17"/>
      <c r="CA1465" s="17"/>
    </row>
    <row r="1466" spans="2:79" x14ac:dyDescent="0.25">
      <c r="B1466" s="24" t="s">
        <v>77</v>
      </c>
      <c r="C1466" s="17"/>
      <c r="D1466" s="17"/>
      <c r="E1466" s="17"/>
      <c r="F1466" s="17"/>
      <c r="G1466" s="17"/>
      <c r="H1466" s="17"/>
      <c r="I1466" s="17"/>
      <c r="J1466" s="17"/>
      <c r="K1466" s="17"/>
      <c r="L1466" s="17"/>
      <c r="M1466" s="17"/>
      <c r="N1466" s="17"/>
      <c r="O1466" s="17"/>
      <c r="P1466" s="17"/>
      <c r="Q1466" s="17"/>
      <c r="R1466" s="17"/>
      <c r="S1466" s="17"/>
      <c r="T1466" s="17"/>
      <c r="U1466" s="17"/>
      <c r="V1466" s="17"/>
      <c r="W1466" s="17"/>
      <c r="X1466" s="17"/>
      <c r="Y1466" s="17"/>
      <c r="Z1466" s="17"/>
      <c r="AA1466" s="17"/>
      <c r="AB1466" s="17"/>
      <c r="AC1466" s="17"/>
      <c r="AD1466" s="17"/>
      <c r="AE1466" s="17"/>
      <c r="AF1466" s="17"/>
      <c r="AG1466" s="17"/>
      <c r="AH1466" s="17"/>
      <c r="AI1466" s="17"/>
      <c r="AJ1466" s="17"/>
      <c r="AK1466" s="17"/>
      <c r="AL1466" s="17"/>
      <c r="AM1466" s="17"/>
      <c r="AN1466" s="17"/>
      <c r="AO1466" s="17"/>
      <c r="AP1466" s="17"/>
      <c r="AQ1466" s="17"/>
      <c r="AR1466" s="17"/>
      <c r="AS1466" s="17"/>
      <c r="AT1466" s="17"/>
      <c r="AU1466" s="17"/>
      <c r="AV1466" s="17"/>
      <c r="AW1466" s="17"/>
      <c r="AX1466" s="17"/>
      <c r="AY1466" s="17"/>
      <c r="AZ1466" s="17"/>
      <c r="BA1466" s="17"/>
      <c r="BB1466" s="17"/>
      <c r="BC1466" s="17"/>
      <c r="BD1466" s="17"/>
      <c r="BE1466" s="17"/>
      <c r="BF1466" s="17"/>
      <c r="BG1466" s="17"/>
      <c r="BH1466" s="17"/>
      <c r="BI1466" s="17"/>
      <c r="BJ1466" s="17"/>
      <c r="BK1466" s="17"/>
      <c r="BL1466" s="17"/>
      <c r="BM1466" s="17"/>
      <c r="BN1466" s="17"/>
      <c r="BO1466" s="17"/>
      <c r="BP1466" s="17"/>
      <c r="BQ1466" s="17"/>
      <c r="BR1466" s="17"/>
      <c r="BS1466" s="17"/>
      <c r="BT1466" s="17"/>
      <c r="BU1466" s="17"/>
      <c r="BV1466" s="17"/>
      <c r="BW1466" s="17"/>
      <c r="BX1466" s="17"/>
      <c r="BY1466" s="17"/>
      <c r="BZ1466" s="17"/>
      <c r="CA1466" s="17"/>
    </row>
    <row r="1467" spans="2:79" x14ac:dyDescent="0.25">
      <c r="B1467" t="s">
        <v>671</v>
      </c>
      <c r="C1467" s="17">
        <v>0.11070982085108499</v>
      </c>
      <c r="D1467" s="17">
        <v>0.13493047901008001</v>
      </c>
      <c r="E1467" s="17">
        <v>9.8408575721937605E-2</v>
      </c>
      <c r="F1467" s="17">
        <v>0.103809386929739</v>
      </c>
      <c r="G1467" s="17">
        <v>9.1697627410228397E-2</v>
      </c>
      <c r="H1467" s="17">
        <v>5.2236910040664497E-2</v>
      </c>
      <c r="I1467" s="17">
        <v>0.119365831368112</v>
      </c>
      <c r="J1467" s="17">
        <v>0.13299596793156901</v>
      </c>
      <c r="K1467" s="17">
        <v>0.15473886325442399</v>
      </c>
      <c r="L1467" s="17">
        <v>0.24838620846832099</v>
      </c>
      <c r="M1467" s="17"/>
      <c r="N1467" s="17">
        <v>0.106045560703561</v>
      </c>
      <c r="O1467" s="17">
        <v>0.15706629445450901</v>
      </c>
      <c r="P1467" s="17">
        <v>0.240440630290501</v>
      </c>
      <c r="Q1467" s="17">
        <v>0.25737668332228297</v>
      </c>
      <c r="R1467" s="17"/>
      <c r="S1467" s="17">
        <v>9.8990849975717304E-2</v>
      </c>
      <c r="T1467" s="17">
        <v>7.9636566972957304E-2</v>
      </c>
      <c r="U1467" s="17">
        <v>0.135690313895764</v>
      </c>
      <c r="V1467" s="17">
        <v>0.104166497082536</v>
      </c>
      <c r="W1467" s="17">
        <v>0.116769765249019</v>
      </c>
      <c r="X1467" s="17">
        <v>0.12663644822932901</v>
      </c>
      <c r="Y1467" s="17">
        <v>0.19425481549207199</v>
      </c>
      <c r="Z1467" s="17"/>
      <c r="AA1467" s="17">
        <v>0.18451901885953201</v>
      </c>
      <c r="AB1467" s="17">
        <v>7.2535924556972997E-2</v>
      </c>
      <c r="AC1467" s="17"/>
      <c r="AD1467" s="17">
        <v>0.195604027818639</v>
      </c>
      <c r="AE1467" s="17">
        <v>0.27610165457705699</v>
      </c>
      <c r="AF1467" s="17">
        <v>0.16252113604398799</v>
      </c>
      <c r="AG1467" s="17"/>
      <c r="AH1467" s="17">
        <v>0.315299514573113</v>
      </c>
      <c r="AI1467" s="17">
        <v>0.103139225390914</v>
      </c>
      <c r="AJ1467" s="17"/>
      <c r="AK1467" s="17">
        <v>9.2591751405798894E-2</v>
      </c>
      <c r="AL1467" s="17">
        <v>0.122846597712952</v>
      </c>
      <c r="AM1467" s="17"/>
      <c r="AN1467" s="17">
        <v>0.110420344870393</v>
      </c>
      <c r="AO1467" s="17">
        <v>0.25737668332228297</v>
      </c>
      <c r="AP1467" s="17"/>
      <c r="AQ1467" s="17">
        <v>0.16857468026584899</v>
      </c>
      <c r="AR1467" s="17">
        <v>9.5706035084605401E-2</v>
      </c>
      <c r="AS1467" s="17"/>
      <c r="AT1467" s="17">
        <v>6.2623095987083197E-2</v>
      </c>
      <c r="AU1467" s="17">
        <v>0.112616490664518</v>
      </c>
      <c r="AV1467" s="17">
        <v>0.17566584102458699</v>
      </c>
      <c r="AW1467" s="17">
        <v>0.35500671590443</v>
      </c>
      <c r="AX1467" s="17"/>
      <c r="AY1467" s="17">
        <v>0.19661715562457199</v>
      </c>
      <c r="AZ1467" s="17">
        <v>0.10044188232451801</v>
      </c>
      <c r="BA1467" s="17"/>
      <c r="BB1467" s="17">
        <v>0.11004708603047</v>
      </c>
      <c r="BC1467" s="17">
        <v>0.11084249470874</v>
      </c>
      <c r="BD1467" s="17"/>
      <c r="BE1467" s="17">
        <v>0.14554233089162499</v>
      </c>
      <c r="BF1467" s="17">
        <v>0.108066484456081</v>
      </c>
      <c r="BG1467" s="17"/>
      <c r="BH1467" s="17">
        <v>0.101806889632054</v>
      </c>
      <c r="BI1467" s="17">
        <v>0.11140007392284</v>
      </c>
      <c r="BJ1467" s="17"/>
      <c r="BK1467" s="17">
        <v>0.140654139488463</v>
      </c>
      <c r="BL1467" s="17">
        <v>0.108793322217765</v>
      </c>
      <c r="BM1467" s="17"/>
      <c r="BN1467" s="17">
        <v>0.16222439960613699</v>
      </c>
      <c r="BO1467" s="17">
        <v>0.109618698137953</v>
      </c>
      <c r="BP1467" s="17"/>
      <c r="BQ1467" s="17">
        <v>0.26285682504907598</v>
      </c>
      <c r="BR1467" s="17">
        <v>0.106814291902935</v>
      </c>
      <c r="BS1467" s="17"/>
      <c r="BT1467" s="17">
        <v>0.224207754562122</v>
      </c>
      <c r="BU1467" s="17">
        <v>0.101702845621467</v>
      </c>
      <c r="BV1467" s="17"/>
      <c r="BW1467" s="17">
        <v>0.184015416676856</v>
      </c>
      <c r="BX1467" s="17">
        <v>7.3065672173387594E-2</v>
      </c>
      <c r="BY1467" s="17"/>
      <c r="BZ1467" s="17">
        <v>0.184015416676856</v>
      </c>
      <c r="CA1467" s="17">
        <v>7.3065672173387594E-2</v>
      </c>
    </row>
    <row r="1468" spans="2:79" x14ac:dyDescent="0.25">
      <c r="B1468" t="s">
        <v>672</v>
      </c>
      <c r="C1468" s="17">
        <v>0.34822358496123301</v>
      </c>
      <c r="D1468" s="17">
        <v>0.383581742266074</v>
      </c>
      <c r="E1468" s="17">
        <v>0.33314671329015799</v>
      </c>
      <c r="F1468" s="17">
        <v>0.31052254053107198</v>
      </c>
      <c r="G1468" s="17">
        <v>0.273328898188195</v>
      </c>
      <c r="H1468" s="17">
        <v>0.38255012471368099</v>
      </c>
      <c r="I1468" s="17">
        <v>0.421377773560067</v>
      </c>
      <c r="J1468" s="17">
        <v>0.318866715905953</v>
      </c>
      <c r="K1468" s="17">
        <v>0.32239925368064598</v>
      </c>
      <c r="L1468" s="17">
        <v>0.36794211715709102</v>
      </c>
      <c r="M1468" s="17"/>
      <c r="N1468" s="17">
        <v>0.34374936548310903</v>
      </c>
      <c r="O1468" s="17">
        <v>0.40388539112167499</v>
      </c>
      <c r="P1468" s="17">
        <v>0.411510022753174</v>
      </c>
      <c r="Q1468" s="17">
        <v>0.44932056007926902</v>
      </c>
      <c r="R1468" s="17"/>
      <c r="S1468" s="17">
        <v>0.37644941035789498</v>
      </c>
      <c r="T1468" s="17">
        <v>0.38449447305135398</v>
      </c>
      <c r="U1468" s="17">
        <v>0.40118660377510901</v>
      </c>
      <c r="V1468" s="17">
        <v>0.307284882453213</v>
      </c>
      <c r="W1468" s="17">
        <v>0.382026243852992</v>
      </c>
      <c r="X1468" s="17">
        <v>0.43894071068601997</v>
      </c>
      <c r="Y1468" s="17">
        <v>0.34317082622570999</v>
      </c>
      <c r="Z1468" s="17"/>
      <c r="AA1468" s="17">
        <v>0.43955426455902802</v>
      </c>
      <c r="AB1468" s="17">
        <v>0.30098763083207503</v>
      </c>
      <c r="AC1468" s="17"/>
      <c r="AD1468" s="17">
        <v>0.39963876127498799</v>
      </c>
      <c r="AE1468" s="17">
        <v>0.45253733714384098</v>
      </c>
      <c r="AF1468" s="17">
        <v>0.47968603045098102</v>
      </c>
      <c r="AG1468" s="17"/>
      <c r="AH1468" s="17">
        <v>0.405251461369185</v>
      </c>
      <c r="AI1468" s="17">
        <v>0.34611333700893998</v>
      </c>
      <c r="AJ1468" s="17"/>
      <c r="AK1468" s="17">
        <v>0.31255889959486</v>
      </c>
      <c r="AL1468" s="17">
        <v>0.37211433830266999</v>
      </c>
      <c r="AM1468" s="17"/>
      <c r="AN1468" s="17">
        <v>0.34802405014113702</v>
      </c>
      <c r="AO1468" s="17">
        <v>0.44932056007926902</v>
      </c>
      <c r="AP1468" s="17"/>
      <c r="AQ1468" s="17">
        <v>0.393035092094845</v>
      </c>
      <c r="AR1468" s="17">
        <v>0.336604404344435</v>
      </c>
      <c r="AS1468" s="17"/>
      <c r="AT1468" s="17">
        <v>0.213930501871332</v>
      </c>
      <c r="AU1468" s="17">
        <v>0.40497856776389402</v>
      </c>
      <c r="AV1468" s="17">
        <v>0.49483709829385297</v>
      </c>
      <c r="AW1468" s="17">
        <v>0.33812901392429601</v>
      </c>
      <c r="AX1468" s="17"/>
      <c r="AY1468" s="17">
        <v>0.42072708903679701</v>
      </c>
      <c r="AZ1468" s="17">
        <v>0.33955771813191599</v>
      </c>
      <c r="BA1468" s="17"/>
      <c r="BB1468" s="17">
        <v>0.36604420405146898</v>
      </c>
      <c r="BC1468" s="17">
        <v>0.34434409954665501</v>
      </c>
      <c r="BD1468" s="17"/>
      <c r="BE1468" s="17">
        <v>0.34306852709532898</v>
      </c>
      <c r="BF1468" s="17">
        <v>0.348614787089918</v>
      </c>
      <c r="BG1468" s="17"/>
      <c r="BH1468" s="17">
        <v>0.35603449463426601</v>
      </c>
      <c r="BI1468" s="17">
        <v>0.347617997401095</v>
      </c>
      <c r="BJ1468" s="17"/>
      <c r="BK1468" s="17">
        <v>0.31072059627274401</v>
      </c>
      <c r="BL1468" s="17">
        <v>0.35062385418883801</v>
      </c>
      <c r="BM1468" s="17"/>
      <c r="BN1468" s="17">
        <v>0.31818043189268402</v>
      </c>
      <c r="BO1468" s="17">
        <v>0.34885992456604797</v>
      </c>
      <c r="BP1468" s="17"/>
      <c r="BQ1468" s="17">
        <v>0.363151381825639</v>
      </c>
      <c r="BR1468" s="17">
        <v>0.34784137786406499</v>
      </c>
      <c r="BS1468" s="17"/>
      <c r="BT1468" s="17">
        <v>0.333922699675815</v>
      </c>
      <c r="BU1468" s="17">
        <v>0.34935847539769999</v>
      </c>
      <c r="BV1468" s="17"/>
      <c r="BW1468" s="17">
        <v>0.43944753597818698</v>
      </c>
      <c r="BX1468" s="17">
        <v>0.30137793919073802</v>
      </c>
      <c r="BY1468" s="17"/>
      <c r="BZ1468" s="17">
        <v>0.43944753597818698</v>
      </c>
      <c r="CA1468" s="17">
        <v>0.30137793919073802</v>
      </c>
    </row>
    <row r="1469" spans="2:79" x14ac:dyDescent="0.25">
      <c r="B1469" t="s">
        <v>673</v>
      </c>
      <c r="C1469" s="17">
        <v>0.29752190426746999</v>
      </c>
      <c r="D1469" s="17">
        <v>0.24008310112247</v>
      </c>
      <c r="E1469" s="17">
        <v>0.31299015212084003</v>
      </c>
      <c r="F1469" s="17">
        <v>0.35285951698448198</v>
      </c>
      <c r="G1469" s="17">
        <v>0.290747221018895</v>
      </c>
      <c r="H1469" s="17">
        <v>0.34523319829982302</v>
      </c>
      <c r="I1469" s="17">
        <v>0.27139354264974103</v>
      </c>
      <c r="J1469" s="17">
        <v>0.31616569738855199</v>
      </c>
      <c r="K1469" s="17">
        <v>0.23144339940814901</v>
      </c>
      <c r="L1469" s="17">
        <v>0.23341598486853701</v>
      </c>
      <c r="M1469" s="17"/>
      <c r="N1469" s="17">
        <v>0.29993278127149597</v>
      </c>
      <c r="O1469" s="17">
        <v>0.27476727496784897</v>
      </c>
      <c r="P1469" s="17">
        <v>0.22967796216295</v>
      </c>
      <c r="Q1469" s="17">
        <v>0.18885204098534999</v>
      </c>
      <c r="R1469" s="17"/>
      <c r="S1469" s="17">
        <v>0.27803021131004202</v>
      </c>
      <c r="T1469" s="17">
        <v>0.29820414602307599</v>
      </c>
      <c r="U1469" s="17">
        <v>0.23842877573016799</v>
      </c>
      <c r="V1469" s="17">
        <v>0.35229688443555501</v>
      </c>
      <c r="W1469" s="17">
        <v>0.28649893796216203</v>
      </c>
      <c r="X1469" s="17">
        <v>0.24809237367312001</v>
      </c>
      <c r="Y1469" s="17">
        <v>0.24582063317196401</v>
      </c>
      <c r="Z1469" s="17"/>
      <c r="AA1469" s="17">
        <v>0.25960326589344301</v>
      </c>
      <c r="AB1469" s="17">
        <v>0.31713331054150101</v>
      </c>
      <c r="AC1469" s="17"/>
      <c r="AD1469" s="17">
        <v>0.279914873564995</v>
      </c>
      <c r="AE1469" s="17">
        <v>0.21603036400256601</v>
      </c>
      <c r="AF1469" s="17">
        <v>0.249567053030081</v>
      </c>
      <c r="AG1469" s="17"/>
      <c r="AH1469" s="17">
        <v>0.187917346621189</v>
      </c>
      <c r="AI1469" s="17">
        <v>0.30157768905034499</v>
      </c>
      <c r="AJ1469" s="17"/>
      <c r="AK1469" s="17">
        <v>0.31473965042712498</v>
      </c>
      <c r="AL1469" s="17">
        <v>0.28598822824116599</v>
      </c>
      <c r="AM1469" s="17"/>
      <c r="AN1469" s="17">
        <v>0.29773638567598498</v>
      </c>
      <c r="AO1469" s="17">
        <v>0.18885204098534999</v>
      </c>
      <c r="AP1469" s="17"/>
      <c r="AQ1469" s="17">
        <v>0.28225361421134798</v>
      </c>
      <c r="AR1469" s="17">
        <v>0.30148082087660699</v>
      </c>
      <c r="AS1469" s="17"/>
      <c r="AT1469" s="17">
        <v>0.33789437826713398</v>
      </c>
      <c r="AU1469" s="17">
        <v>0.288928106672524</v>
      </c>
      <c r="AV1469" s="17">
        <v>0.243538973727805</v>
      </c>
      <c r="AW1469" s="17">
        <v>0.22485442602143901</v>
      </c>
      <c r="AX1469" s="17"/>
      <c r="AY1469" s="17">
        <v>0.242677075306903</v>
      </c>
      <c r="AZ1469" s="17">
        <v>0.30407714583970602</v>
      </c>
      <c r="BA1469" s="17"/>
      <c r="BB1469" s="17">
        <v>0.263152240373968</v>
      </c>
      <c r="BC1469" s="17">
        <v>0.30501688731605198</v>
      </c>
      <c r="BD1469" s="17"/>
      <c r="BE1469" s="17">
        <v>0.32302155298289198</v>
      </c>
      <c r="BF1469" s="17">
        <v>0.295586811176825</v>
      </c>
      <c r="BG1469" s="17"/>
      <c r="BH1469" s="17">
        <v>0.28885911423583499</v>
      </c>
      <c r="BI1469" s="17">
        <v>0.298193538955214</v>
      </c>
      <c r="BJ1469" s="17"/>
      <c r="BK1469" s="17">
        <v>0.32666473693224701</v>
      </c>
      <c r="BL1469" s="17">
        <v>0.295656702402319</v>
      </c>
      <c r="BM1469" s="17"/>
      <c r="BN1469" s="17">
        <v>0.26622854289405901</v>
      </c>
      <c r="BO1469" s="17">
        <v>0.29818472435044302</v>
      </c>
      <c r="BP1469" s="17"/>
      <c r="BQ1469" s="17">
        <v>0.14149519104172401</v>
      </c>
      <c r="BR1469" s="17">
        <v>0.30151676819042</v>
      </c>
      <c r="BS1469" s="17"/>
      <c r="BT1469" s="17">
        <v>0.29766759870883402</v>
      </c>
      <c r="BU1469" s="17">
        <v>0.29751034224002498</v>
      </c>
      <c r="BV1469" s="17"/>
      <c r="BW1469" s="17">
        <v>0.26003230480693701</v>
      </c>
      <c r="BX1469" s="17">
        <v>0.31677369589486298</v>
      </c>
      <c r="BY1469" s="17"/>
      <c r="BZ1469" s="17">
        <v>0.26003230480693701</v>
      </c>
      <c r="CA1469" s="17">
        <v>0.31677369589486298</v>
      </c>
    </row>
    <row r="1470" spans="2:79" x14ac:dyDescent="0.25">
      <c r="B1470" t="s">
        <v>674</v>
      </c>
      <c r="C1470" s="17">
        <v>7.0040816255943397E-2</v>
      </c>
      <c r="D1470" s="17">
        <v>5.1967879642011799E-2</v>
      </c>
      <c r="E1470" s="17">
        <v>8.8937262639742401E-2</v>
      </c>
      <c r="F1470" s="17">
        <v>5.13250321973521E-2</v>
      </c>
      <c r="G1470" s="17">
        <v>0.118415757675011</v>
      </c>
      <c r="H1470" s="17">
        <v>4.1418757278748199E-2</v>
      </c>
      <c r="I1470" s="17">
        <v>9.00461393141367E-2</v>
      </c>
      <c r="J1470" s="17">
        <v>5.0716619974922397E-2</v>
      </c>
      <c r="K1470" s="17">
        <v>7.7813723782416799E-2</v>
      </c>
      <c r="L1470" s="17">
        <v>1.9470703891194398E-2</v>
      </c>
      <c r="M1470" s="17"/>
      <c r="N1470" s="17">
        <v>7.0608715403405603E-2</v>
      </c>
      <c r="O1470" s="17">
        <v>6.44884801842429E-2</v>
      </c>
      <c r="P1470" s="17">
        <v>5.52101431285347E-2</v>
      </c>
      <c r="Q1470" s="17">
        <v>4.4631766617552901E-2</v>
      </c>
      <c r="R1470" s="17"/>
      <c r="S1470" s="17">
        <v>6.4919390476684394E-2</v>
      </c>
      <c r="T1470" s="17">
        <v>8.1776893273581203E-2</v>
      </c>
      <c r="U1470" s="17">
        <v>9.1459899938643202E-2</v>
      </c>
      <c r="V1470" s="17">
        <v>6.5922412350074094E-2</v>
      </c>
      <c r="W1470" s="17">
        <v>6.1971897262524098E-2</v>
      </c>
      <c r="X1470" s="17">
        <v>7.41183408255017E-2</v>
      </c>
      <c r="Y1470" s="17">
        <v>7.1590489431530305E-2</v>
      </c>
      <c r="Z1470" s="17"/>
      <c r="AA1470" s="17">
        <v>5.3387126531050301E-2</v>
      </c>
      <c r="AB1470" s="17">
        <v>7.86540547360529E-2</v>
      </c>
      <c r="AC1470" s="17"/>
      <c r="AD1470" s="17">
        <v>8.1875113523413603E-2</v>
      </c>
      <c r="AE1470" s="17">
        <v>5.0720089076478798E-2</v>
      </c>
      <c r="AF1470" s="17">
        <v>3.3404616052432702E-2</v>
      </c>
      <c r="AG1470" s="17"/>
      <c r="AH1470" s="17">
        <v>7.8870999214075102E-2</v>
      </c>
      <c r="AI1470" s="17">
        <v>6.9714065959781593E-2</v>
      </c>
      <c r="AJ1470" s="17"/>
      <c r="AK1470" s="17">
        <v>6.9843809497557502E-2</v>
      </c>
      <c r="AL1470" s="17">
        <v>7.0172785452442502E-2</v>
      </c>
      <c r="AM1470" s="17"/>
      <c r="AN1470" s="17">
        <v>7.0090966026918194E-2</v>
      </c>
      <c r="AO1470" s="17">
        <v>4.4631766617552901E-2</v>
      </c>
      <c r="AP1470" s="17"/>
      <c r="AQ1470" s="17">
        <v>6.0776947715160401E-2</v>
      </c>
      <c r="AR1470" s="17">
        <v>7.2442845749499399E-2</v>
      </c>
      <c r="AS1470" s="17"/>
      <c r="AT1470" s="17">
        <v>8.8432247674595704E-2</v>
      </c>
      <c r="AU1470" s="17">
        <v>6.3476897064703205E-2</v>
      </c>
      <c r="AV1470" s="17">
        <v>4.6744118157314399E-2</v>
      </c>
      <c r="AW1470" s="17">
        <v>7.9159367429636807E-2</v>
      </c>
      <c r="AX1470" s="17"/>
      <c r="AY1470" s="17">
        <v>5.8215816550792103E-2</v>
      </c>
      <c r="AZ1470" s="17">
        <v>7.1454180672023901E-2</v>
      </c>
      <c r="BA1470" s="17"/>
      <c r="BB1470" s="17">
        <v>8.1868533081500106E-2</v>
      </c>
      <c r="BC1470" s="17">
        <v>6.7463831968152602E-2</v>
      </c>
      <c r="BD1470" s="17"/>
      <c r="BE1470" s="17">
        <v>5.5170119344820599E-2</v>
      </c>
      <c r="BF1470" s="17">
        <v>7.1169309560574198E-2</v>
      </c>
      <c r="BG1470" s="17"/>
      <c r="BH1470" s="17">
        <v>8.0617123499481302E-2</v>
      </c>
      <c r="BI1470" s="17">
        <v>6.92208246842832E-2</v>
      </c>
      <c r="BJ1470" s="17"/>
      <c r="BK1470" s="17">
        <v>5.53262108903445E-2</v>
      </c>
      <c r="BL1470" s="17">
        <v>7.0982581584268803E-2</v>
      </c>
      <c r="BM1470" s="17"/>
      <c r="BN1470" s="17">
        <v>9.8151578611010204E-2</v>
      </c>
      <c r="BO1470" s="17">
        <v>6.9445406334513002E-2</v>
      </c>
      <c r="BP1470" s="17"/>
      <c r="BQ1470" s="17">
        <v>0.13521100672914399</v>
      </c>
      <c r="BR1470" s="17">
        <v>6.8372217095000201E-2</v>
      </c>
      <c r="BS1470" s="17"/>
      <c r="BT1470" s="17">
        <v>5.0919206975891598E-2</v>
      </c>
      <c r="BU1470" s="17">
        <v>7.1558269970777993E-2</v>
      </c>
      <c r="BV1470" s="17"/>
      <c r="BW1470" s="17">
        <v>5.3443798493382801E-2</v>
      </c>
      <c r="BX1470" s="17">
        <v>7.8563775481936896E-2</v>
      </c>
      <c r="BY1470" s="17"/>
      <c r="BZ1470" s="17">
        <v>5.3443798493382801E-2</v>
      </c>
      <c r="CA1470" s="17">
        <v>7.8563775481936896E-2</v>
      </c>
    </row>
    <row r="1471" spans="2:79" x14ac:dyDescent="0.25">
      <c r="B1471" t="s">
        <v>675</v>
      </c>
      <c r="C1471" s="17">
        <v>5.7127031994655103E-2</v>
      </c>
      <c r="D1471" s="17">
        <v>5.94951041648955E-2</v>
      </c>
      <c r="E1471" s="17">
        <v>7.4293455369478303E-2</v>
      </c>
      <c r="F1471" s="17">
        <v>6.8032125984268402E-2</v>
      </c>
      <c r="G1471" s="17">
        <v>5.6874573989508702E-2</v>
      </c>
      <c r="H1471" s="17">
        <v>5.09319736188487E-2</v>
      </c>
      <c r="I1471" s="17">
        <v>4.89288486809124E-2</v>
      </c>
      <c r="J1471" s="17">
        <v>4.4037265881489103E-2</v>
      </c>
      <c r="K1471" s="17">
        <v>6.2685659782144507E-2</v>
      </c>
      <c r="L1471" s="17">
        <v>2.0494534239756799E-2</v>
      </c>
      <c r="M1471" s="17"/>
      <c r="N1471" s="17">
        <v>5.9686499028316999E-2</v>
      </c>
      <c r="O1471" s="17">
        <v>2.4851107669970202E-2</v>
      </c>
      <c r="P1471" s="17">
        <v>2.0311711475763002E-2</v>
      </c>
      <c r="Q1471" s="17">
        <v>1.55555306413832E-2</v>
      </c>
      <c r="R1471" s="17"/>
      <c r="S1471" s="17">
        <v>7.3942233143153402E-2</v>
      </c>
      <c r="T1471" s="17">
        <v>5.7355136160047601E-2</v>
      </c>
      <c r="U1471" s="17">
        <v>4.4389439350585702E-2</v>
      </c>
      <c r="V1471" s="17">
        <v>5.9368633852182801E-2</v>
      </c>
      <c r="W1471" s="17">
        <v>3.6358024940138803E-2</v>
      </c>
      <c r="X1471" s="17">
        <v>3.3241865905989099E-2</v>
      </c>
      <c r="Y1471" s="17">
        <v>4.18368388698925E-2</v>
      </c>
      <c r="Z1471" s="17"/>
      <c r="AA1471" s="17">
        <v>2.0347686640587101E-2</v>
      </c>
      <c r="AB1471" s="17">
        <v>7.61491993287432E-2</v>
      </c>
      <c r="AC1471" s="17"/>
      <c r="AD1471" s="17">
        <v>1.34986234602792E-2</v>
      </c>
      <c r="AE1471" s="17">
        <v>1.8996327114705E-3</v>
      </c>
      <c r="AF1471" s="17">
        <v>3.1004579185986699E-2</v>
      </c>
      <c r="AG1471" s="17"/>
      <c r="AH1471" s="17">
        <v>1.1486925612133299E-2</v>
      </c>
      <c r="AI1471" s="17">
        <v>5.8815889218571102E-2</v>
      </c>
      <c r="AJ1471" s="17"/>
      <c r="AK1471" s="17">
        <v>5.5970401327939803E-2</v>
      </c>
      <c r="AL1471" s="17">
        <v>5.7901825818903803E-2</v>
      </c>
      <c r="AM1471" s="17"/>
      <c r="AN1471" s="17">
        <v>5.7209081551864799E-2</v>
      </c>
      <c r="AO1471" s="17">
        <v>1.55555306413832E-2</v>
      </c>
      <c r="AP1471" s="17"/>
      <c r="AQ1471" s="17">
        <v>3.4403674395490101E-2</v>
      </c>
      <c r="AR1471" s="17">
        <v>6.3018973887561294E-2</v>
      </c>
      <c r="AS1471" s="17"/>
      <c r="AT1471" s="17">
        <v>8.4556904210547595E-2</v>
      </c>
      <c r="AU1471" s="17">
        <v>5.28100566786633E-2</v>
      </c>
      <c r="AV1471" s="17">
        <v>1.8489781861447799E-2</v>
      </c>
      <c r="AW1471" s="17">
        <v>2.0481901329604601E-4</v>
      </c>
      <c r="AX1471" s="17"/>
      <c r="AY1471" s="17">
        <v>2.46417120058018E-2</v>
      </c>
      <c r="AZ1471" s="17">
        <v>6.1009788566499697E-2</v>
      </c>
      <c r="BA1471" s="17"/>
      <c r="BB1471" s="17">
        <v>3.1276960370130502E-2</v>
      </c>
      <c r="BC1471" s="17">
        <v>6.2761943850434196E-2</v>
      </c>
      <c r="BD1471" s="17"/>
      <c r="BE1471" s="17">
        <v>5.4534511606875002E-2</v>
      </c>
      <c r="BF1471" s="17">
        <v>5.73237707162641E-2</v>
      </c>
      <c r="BG1471" s="17"/>
      <c r="BH1471" s="17">
        <v>5.7964021429126503E-2</v>
      </c>
      <c r="BI1471" s="17">
        <v>5.7062139375139501E-2</v>
      </c>
      <c r="BJ1471" s="17"/>
      <c r="BK1471" s="17">
        <v>8.4445989891852494E-2</v>
      </c>
      <c r="BL1471" s="17">
        <v>5.5378561905629599E-2</v>
      </c>
      <c r="BM1471" s="17"/>
      <c r="BN1471" s="17">
        <v>8.8560365329669197E-2</v>
      </c>
      <c r="BO1471" s="17">
        <v>5.6461247186157401E-2</v>
      </c>
      <c r="BP1471" s="17"/>
      <c r="BQ1471" s="17">
        <v>2.7954060275574E-2</v>
      </c>
      <c r="BR1471" s="17">
        <v>5.7873968527742202E-2</v>
      </c>
      <c r="BS1471" s="17"/>
      <c r="BT1471" s="17">
        <v>4.1013514427652997E-2</v>
      </c>
      <c r="BU1471" s="17">
        <v>5.8405769402840098E-2</v>
      </c>
      <c r="BV1471" s="17"/>
      <c r="BW1471" s="17">
        <v>2.0395689886791898E-2</v>
      </c>
      <c r="BX1471" s="17">
        <v>7.5989440626134497E-2</v>
      </c>
      <c r="BY1471" s="17"/>
      <c r="BZ1471" s="17">
        <v>2.0395689886791898E-2</v>
      </c>
      <c r="CA1471" s="17">
        <v>7.5989440626134497E-2</v>
      </c>
    </row>
    <row r="1472" spans="2:79" x14ac:dyDescent="0.25">
      <c r="B1472" t="s">
        <v>75</v>
      </c>
      <c r="C1472" s="17">
        <v>0.116376841669614</v>
      </c>
      <c r="D1472" s="17">
        <v>0.12994169379446799</v>
      </c>
      <c r="E1472" s="17">
        <v>9.2223840857844297E-2</v>
      </c>
      <c r="F1472" s="17">
        <v>0.113451397373086</v>
      </c>
      <c r="G1472" s="17">
        <v>0.16893592171816099</v>
      </c>
      <c r="H1472" s="17">
        <v>0.127629036048234</v>
      </c>
      <c r="I1472" s="17">
        <v>4.8887864427030699E-2</v>
      </c>
      <c r="J1472" s="17">
        <v>0.13721773291751499</v>
      </c>
      <c r="K1472" s="17">
        <v>0.15091910009221801</v>
      </c>
      <c r="L1472" s="17">
        <v>0.11029045137509901</v>
      </c>
      <c r="M1472" s="17"/>
      <c r="N1472" s="17">
        <v>0.119977078110111</v>
      </c>
      <c r="O1472" s="17">
        <v>7.4941451601754097E-2</v>
      </c>
      <c r="P1472" s="17">
        <v>4.2849530189076598E-2</v>
      </c>
      <c r="Q1472" s="17">
        <v>4.4263418354162101E-2</v>
      </c>
      <c r="R1472" s="17"/>
      <c r="S1472" s="17">
        <v>0.107667904736508</v>
      </c>
      <c r="T1472" s="17">
        <v>9.8532784518984895E-2</v>
      </c>
      <c r="U1472" s="17">
        <v>8.8844967309730502E-2</v>
      </c>
      <c r="V1472" s="17">
        <v>0.11096068982644</v>
      </c>
      <c r="W1472" s="17">
        <v>0.116375130733164</v>
      </c>
      <c r="X1472" s="17">
        <v>7.8970260680040497E-2</v>
      </c>
      <c r="Y1472" s="17">
        <v>0.103326396808831</v>
      </c>
      <c r="Z1472" s="17"/>
      <c r="AA1472" s="17">
        <v>4.2588637516360099E-2</v>
      </c>
      <c r="AB1472" s="17">
        <v>0.15453988000465499</v>
      </c>
      <c r="AC1472" s="17"/>
      <c r="AD1472" s="17">
        <v>2.9468600357685198E-2</v>
      </c>
      <c r="AE1472" s="17">
        <v>2.7109224885873001E-3</v>
      </c>
      <c r="AF1472" s="17">
        <v>4.3816585236530599E-2</v>
      </c>
      <c r="AG1472" s="17"/>
      <c r="AH1472" s="17">
        <v>1.1737526103050701E-3</v>
      </c>
      <c r="AI1472" s="17">
        <v>0.12063979337144801</v>
      </c>
      <c r="AJ1472" s="17"/>
      <c r="AK1472" s="17">
        <v>0.154295487746719</v>
      </c>
      <c r="AL1472" s="17">
        <v>9.0976224471865305E-2</v>
      </c>
      <c r="AM1472" s="17"/>
      <c r="AN1472" s="17">
        <v>0.11651917173370301</v>
      </c>
      <c r="AO1472" s="17">
        <v>4.4263418354162101E-2</v>
      </c>
      <c r="AP1472" s="17"/>
      <c r="AQ1472" s="17">
        <v>6.09559913173073E-2</v>
      </c>
      <c r="AR1472" s="17">
        <v>0.13074692005729199</v>
      </c>
      <c r="AS1472" s="17"/>
      <c r="AT1472" s="17">
        <v>0.21256287198930701</v>
      </c>
      <c r="AU1472" s="17">
        <v>7.7189881155698095E-2</v>
      </c>
      <c r="AV1472" s="17">
        <v>2.0724186934992402E-2</v>
      </c>
      <c r="AW1472" s="17">
        <v>2.6456577069032599E-3</v>
      </c>
      <c r="AX1472" s="17"/>
      <c r="AY1472" s="17">
        <v>5.7121151475133698E-2</v>
      </c>
      <c r="AZ1472" s="17">
        <v>0.12345928446533599</v>
      </c>
      <c r="BA1472" s="17"/>
      <c r="BB1472" s="17">
        <v>0.14761097609246299</v>
      </c>
      <c r="BC1472" s="17">
        <v>0.10957074260996599</v>
      </c>
      <c r="BD1472" s="17"/>
      <c r="BE1472" s="17">
        <v>7.8662958078458203E-2</v>
      </c>
      <c r="BF1472" s="17">
        <v>0.11923883700033799</v>
      </c>
      <c r="BG1472" s="17"/>
      <c r="BH1472" s="17">
        <v>0.114718356569237</v>
      </c>
      <c r="BI1472" s="17">
        <v>0.11650542566142801</v>
      </c>
      <c r="BJ1472" s="17"/>
      <c r="BK1472" s="17">
        <v>8.2188326524349098E-2</v>
      </c>
      <c r="BL1472" s="17">
        <v>0.11856497770118</v>
      </c>
      <c r="BM1472" s="17"/>
      <c r="BN1472" s="17">
        <v>6.6654681666440493E-2</v>
      </c>
      <c r="BO1472" s="17">
        <v>0.117429999424885</v>
      </c>
      <c r="BP1472" s="17"/>
      <c r="BQ1472" s="17">
        <v>6.9331535078843404E-2</v>
      </c>
      <c r="BR1472" s="17">
        <v>0.117581376419837</v>
      </c>
      <c r="BS1472" s="17"/>
      <c r="BT1472" s="17">
        <v>5.2269225649684503E-2</v>
      </c>
      <c r="BU1472" s="17">
        <v>0.12146429736719</v>
      </c>
      <c r="BV1472" s="17"/>
      <c r="BW1472" s="17">
        <v>4.26652541578455E-2</v>
      </c>
      <c r="BX1472" s="17">
        <v>0.15422947663294001</v>
      </c>
      <c r="BY1472" s="17"/>
      <c r="BZ1472" s="17">
        <v>4.26652541578455E-2</v>
      </c>
      <c r="CA1472" s="17">
        <v>0.15422947663294001</v>
      </c>
    </row>
    <row r="1473" spans="2:79" x14ac:dyDescent="0.25">
      <c r="C1473" s="17"/>
      <c r="D1473" s="17"/>
      <c r="E1473" s="17"/>
      <c r="F1473" s="17"/>
      <c r="G1473" s="17"/>
      <c r="H1473" s="17"/>
      <c r="I1473" s="17"/>
      <c r="J1473" s="17"/>
      <c r="K1473" s="17"/>
      <c r="L1473" s="17"/>
      <c r="M1473" s="17"/>
      <c r="N1473" s="17"/>
      <c r="O1473" s="17"/>
      <c r="P1473" s="17"/>
      <c r="Q1473" s="17"/>
      <c r="R1473" s="17"/>
      <c r="S1473" s="17"/>
      <c r="T1473" s="17"/>
      <c r="U1473" s="17"/>
      <c r="V1473" s="17"/>
      <c r="W1473" s="17"/>
      <c r="X1473" s="17"/>
      <c r="Y1473" s="17"/>
      <c r="Z1473" s="17"/>
      <c r="AA1473" s="17"/>
      <c r="AB1473" s="17"/>
      <c r="AC1473" s="17"/>
      <c r="AD1473" s="17"/>
      <c r="AE1473" s="17"/>
      <c r="AF1473" s="17"/>
      <c r="AG1473" s="17"/>
      <c r="AH1473" s="17"/>
      <c r="AI1473" s="17"/>
      <c r="AJ1473" s="17"/>
      <c r="AK1473" s="17"/>
      <c r="AL1473" s="17"/>
      <c r="AM1473" s="17"/>
      <c r="AN1473" s="17"/>
      <c r="AO1473" s="17"/>
      <c r="AP1473" s="17"/>
      <c r="AQ1473" s="17"/>
      <c r="AR1473" s="17"/>
      <c r="AS1473" s="17"/>
      <c r="AT1473" s="17"/>
      <c r="AU1473" s="17"/>
      <c r="AV1473" s="17"/>
      <c r="AW1473" s="17"/>
      <c r="AX1473" s="17"/>
      <c r="AY1473" s="17"/>
      <c r="AZ1473" s="17"/>
      <c r="BA1473" s="17"/>
      <c r="BB1473" s="17"/>
      <c r="BC1473" s="17"/>
      <c r="BD1473" s="17"/>
      <c r="BE1473" s="17"/>
      <c r="BF1473" s="17"/>
      <c r="BG1473" s="17"/>
      <c r="BH1473" s="17"/>
      <c r="BI1473" s="17"/>
      <c r="BJ1473" s="17"/>
      <c r="BK1473" s="17"/>
      <c r="BL1473" s="17"/>
      <c r="BM1473" s="17"/>
      <c r="BN1473" s="17"/>
      <c r="BO1473" s="17"/>
      <c r="BP1473" s="17"/>
      <c r="BQ1473" s="17"/>
      <c r="BR1473" s="17"/>
      <c r="BS1473" s="17"/>
      <c r="BT1473" s="17"/>
      <c r="BU1473" s="17"/>
      <c r="BV1473" s="17"/>
      <c r="BW1473" s="17"/>
      <c r="BX1473" s="17"/>
      <c r="BY1473" s="17"/>
      <c r="BZ1473" s="17"/>
      <c r="CA1473" s="17"/>
    </row>
    <row r="1474" spans="2:79" x14ac:dyDescent="0.25">
      <c r="B1474" s="6" t="s">
        <v>679</v>
      </c>
      <c r="C1474" s="17"/>
      <c r="D1474" s="17"/>
      <c r="E1474" s="17"/>
      <c r="F1474" s="17"/>
      <c r="G1474" s="17"/>
      <c r="H1474" s="17"/>
      <c r="I1474" s="17"/>
      <c r="J1474" s="17"/>
      <c r="K1474" s="17"/>
      <c r="L1474" s="17"/>
      <c r="M1474" s="17"/>
      <c r="N1474" s="17"/>
      <c r="O1474" s="17"/>
      <c r="P1474" s="17"/>
      <c r="Q1474" s="17"/>
      <c r="R1474" s="17"/>
      <c r="S1474" s="17"/>
      <c r="T1474" s="17"/>
      <c r="U1474" s="17"/>
      <c r="V1474" s="17"/>
      <c r="W1474" s="17"/>
      <c r="X1474" s="17"/>
      <c r="Y1474" s="17"/>
      <c r="Z1474" s="17"/>
      <c r="AA1474" s="17"/>
      <c r="AB1474" s="17"/>
      <c r="AC1474" s="17"/>
      <c r="AD1474" s="17"/>
      <c r="AE1474" s="17"/>
      <c r="AF1474" s="17"/>
      <c r="AG1474" s="17"/>
      <c r="AH1474" s="17"/>
      <c r="AI1474" s="17"/>
      <c r="AJ1474" s="17"/>
      <c r="AK1474" s="17"/>
      <c r="AL1474" s="17"/>
      <c r="AM1474" s="17"/>
      <c r="AN1474" s="17"/>
      <c r="AO1474" s="17"/>
      <c r="AP1474" s="17"/>
      <c r="AQ1474" s="17"/>
      <c r="AR1474" s="17"/>
      <c r="AS1474" s="17"/>
      <c r="AT1474" s="17"/>
      <c r="AU1474" s="17"/>
      <c r="AV1474" s="17"/>
      <c r="AW1474" s="17"/>
      <c r="AX1474" s="17"/>
      <c r="AY1474" s="17"/>
      <c r="AZ1474" s="17"/>
      <c r="BA1474" s="17"/>
      <c r="BB1474" s="17"/>
      <c r="BC1474" s="17"/>
      <c r="BD1474" s="17"/>
      <c r="BE1474" s="17"/>
      <c r="BF1474" s="17"/>
      <c r="BG1474" s="17"/>
      <c r="BH1474" s="17"/>
      <c r="BI1474" s="17"/>
      <c r="BJ1474" s="17"/>
      <c r="BK1474" s="17"/>
      <c r="BL1474" s="17"/>
      <c r="BM1474" s="17"/>
      <c r="BN1474" s="17"/>
      <c r="BO1474" s="17"/>
      <c r="BP1474" s="17"/>
      <c r="BQ1474" s="17"/>
      <c r="BR1474" s="17"/>
      <c r="BS1474" s="17"/>
      <c r="BT1474" s="17"/>
      <c r="BU1474" s="17"/>
      <c r="BV1474" s="17"/>
      <c r="BW1474" s="17"/>
      <c r="BX1474" s="17"/>
      <c r="BY1474" s="17"/>
      <c r="BZ1474" s="17"/>
      <c r="CA1474" s="17"/>
    </row>
    <row r="1475" spans="2:79" x14ac:dyDescent="0.25">
      <c r="B1475" s="24" t="s">
        <v>77</v>
      </c>
      <c r="C1475" s="17"/>
      <c r="D1475" s="17"/>
      <c r="E1475" s="17"/>
      <c r="F1475" s="17"/>
      <c r="G1475" s="17"/>
      <c r="H1475" s="17"/>
      <c r="I1475" s="17"/>
      <c r="J1475" s="17"/>
      <c r="K1475" s="17"/>
      <c r="L1475" s="17"/>
      <c r="M1475" s="17"/>
      <c r="N1475" s="17"/>
      <c r="O1475" s="17"/>
      <c r="P1475" s="17"/>
      <c r="Q1475" s="17"/>
      <c r="R1475" s="17"/>
      <c r="S1475" s="17"/>
      <c r="T1475" s="17"/>
      <c r="U1475" s="17"/>
      <c r="V1475" s="17"/>
      <c r="W1475" s="17"/>
      <c r="X1475" s="17"/>
      <c r="Y1475" s="17"/>
      <c r="Z1475" s="17"/>
      <c r="AA1475" s="17"/>
      <c r="AB1475" s="17"/>
      <c r="AC1475" s="17"/>
      <c r="AD1475" s="17"/>
      <c r="AE1475" s="17"/>
      <c r="AF1475" s="17"/>
      <c r="AG1475" s="17"/>
      <c r="AH1475" s="17"/>
      <c r="AI1475" s="17"/>
      <c r="AJ1475" s="17"/>
      <c r="AK1475" s="17"/>
      <c r="AL1475" s="17"/>
      <c r="AM1475" s="17"/>
      <c r="AN1475" s="17"/>
      <c r="AO1475" s="17"/>
      <c r="AP1475" s="17"/>
      <c r="AQ1475" s="17"/>
      <c r="AR1475" s="17"/>
      <c r="AS1475" s="17"/>
      <c r="AT1475" s="17"/>
      <c r="AU1475" s="17"/>
      <c r="AV1475" s="17"/>
      <c r="AW1475" s="17"/>
      <c r="AX1475" s="17"/>
      <c r="AY1475" s="17"/>
      <c r="AZ1475" s="17"/>
      <c r="BA1475" s="17"/>
      <c r="BB1475" s="17"/>
      <c r="BC1475" s="17"/>
      <c r="BD1475" s="17"/>
      <c r="BE1475" s="17"/>
      <c r="BF1475" s="17"/>
      <c r="BG1475" s="17"/>
      <c r="BH1475" s="17"/>
      <c r="BI1475" s="17"/>
      <c r="BJ1475" s="17"/>
      <c r="BK1475" s="17"/>
      <c r="BL1475" s="17"/>
      <c r="BM1475" s="17"/>
      <c r="BN1475" s="17"/>
      <c r="BO1475" s="17"/>
      <c r="BP1475" s="17"/>
      <c r="BQ1475" s="17"/>
      <c r="BR1475" s="17"/>
      <c r="BS1475" s="17"/>
      <c r="BT1475" s="17"/>
      <c r="BU1475" s="17"/>
      <c r="BV1475" s="17"/>
      <c r="BW1475" s="17"/>
      <c r="BX1475" s="17"/>
      <c r="BY1475" s="17"/>
      <c r="BZ1475" s="17"/>
      <c r="CA1475" s="17"/>
    </row>
    <row r="1476" spans="2:79" x14ac:dyDescent="0.25">
      <c r="B1476" t="s">
        <v>671</v>
      </c>
      <c r="C1476" s="17">
        <v>8.3871154855781394E-2</v>
      </c>
      <c r="D1476" s="17">
        <v>0.108237822690884</v>
      </c>
      <c r="E1476" s="17">
        <v>6.2397114296130297E-2</v>
      </c>
      <c r="F1476" s="17">
        <v>5.3120504227297E-2</v>
      </c>
      <c r="G1476" s="17">
        <v>6.8541276332485801E-2</v>
      </c>
      <c r="H1476" s="17">
        <v>4.6013230170848803E-2</v>
      </c>
      <c r="I1476" s="17">
        <v>0.131219803932283</v>
      </c>
      <c r="J1476" s="17">
        <v>6.54035646037536E-2</v>
      </c>
      <c r="K1476" s="17">
        <v>9.1025255854334505E-2</v>
      </c>
      <c r="L1476" s="17">
        <v>0.22141828413721101</v>
      </c>
      <c r="M1476" s="17"/>
      <c r="N1476" s="17">
        <v>8.0075801697950894E-2</v>
      </c>
      <c r="O1476" s="17">
        <v>0.12546154784541599</v>
      </c>
      <c r="P1476" s="17">
        <v>0.15840882406853099</v>
      </c>
      <c r="Q1476" s="17">
        <v>0.23823672897579701</v>
      </c>
      <c r="R1476" s="17"/>
      <c r="S1476" s="17">
        <v>7.9466684875713303E-2</v>
      </c>
      <c r="T1476" s="17">
        <v>5.8060487209291599E-2</v>
      </c>
      <c r="U1476" s="17">
        <v>0.119097225355729</v>
      </c>
      <c r="V1476" s="17">
        <v>8.3233748495184501E-2</v>
      </c>
      <c r="W1476" s="17">
        <v>7.4942968996822498E-2</v>
      </c>
      <c r="X1476" s="17">
        <v>9.1271637182992804E-2</v>
      </c>
      <c r="Y1476" s="17">
        <v>0.130410970041451</v>
      </c>
      <c r="Z1476" s="17"/>
      <c r="AA1476" s="17">
        <v>0.14902627006238001</v>
      </c>
      <c r="AB1476" s="17">
        <v>5.0173124284537803E-2</v>
      </c>
      <c r="AC1476" s="17"/>
      <c r="AD1476" s="17">
        <v>0.178564712910671</v>
      </c>
      <c r="AE1476" s="17">
        <v>0.27516961571760501</v>
      </c>
      <c r="AF1476" s="17">
        <v>0.115221749703492</v>
      </c>
      <c r="AG1476" s="17"/>
      <c r="AH1476" s="17">
        <v>0.257086398049853</v>
      </c>
      <c r="AI1476" s="17">
        <v>7.7461533188626197E-2</v>
      </c>
      <c r="AJ1476" s="17"/>
      <c r="AK1476" s="17">
        <v>5.4867858107703602E-2</v>
      </c>
      <c r="AL1476" s="17">
        <v>0.103299634360893</v>
      </c>
      <c r="AM1476" s="17"/>
      <c r="AN1476" s="17">
        <v>8.3566483949207002E-2</v>
      </c>
      <c r="AO1476" s="17">
        <v>0.23823672897579701</v>
      </c>
      <c r="AP1476" s="17"/>
      <c r="AQ1476" s="17">
        <v>0.162860788766336</v>
      </c>
      <c r="AR1476" s="17">
        <v>6.3389923985215701E-2</v>
      </c>
      <c r="AS1476" s="17"/>
      <c r="AT1476" s="17">
        <v>4.53395758359686E-2</v>
      </c>
      <c r="AU1476" s="17">
        <v>7.7521071058734001E-2</v>
      </c>
      <c r="AV1476" s="17">
        <v>0.142352520076171</v>
      </c>
      <c r="AW1476" s="17">
        <v>0.368861785970381</v>
      </c>
      <c r="AX1476" s="17"/>
      <c r="AY1476" s="17">
        <v>0.18785880133292401</v>
      </c>
      <c r="AZ1476" s="17">
        <v>7.1442195624709506E-2</v>
      </c>
      <c r="BA1476" s="17"/>
      <c r="BB1476" s="17">
        <v>6.4088054572118996E-2</v>
      </c>
      <c r="BC1476" s="17">
        <v>8.8184093257211396E-2</v>
      </c>
      <c r="BD1476" s="17"/>
      <c r="BE1476" s="17">
        <v>0.116164246927106</v>
      </c>
      <c r="BF1476" s="17">
        <v>8.1420527396549106E-2</v>
      </c>
      <c r="BG1476" s="17"/>
      <c r="BH1476" s="17">
        <v>6.8973471928914107E-2</v>
      </c>
      <c r="BI1476" s="17">
        <v>8.5026186962546296E-2</v>
      </c>
      <c r="BJ1476" s="17"/>
      <c r="BK1476" s="17">
        <v>0.11597138593148699</v>
      </c>
      <c r="BL1476" s="17">
        <v>8.1816673345253596E-2</v>
      </c>
      <c r="BM1476" s="17"/>
      <c r="BN1476" s="17">
        <v>0.125891128567204</v>
      </c>
      <c r="BO1476" s="17">
        <v>8.2981135975111905E-2</v>
      </c>
      <c r="BP1476" s="17"/>
      <c r="BQ1476" s="17">
        <v>0.20055843555670799</v>
      </c>
      <c r="BR1476" s="17">
        <v>8.08835266586478E-2</v>
      </c>
      <c r="BS1476" s="17"/>
      <c r="BT1476" s="17">
        <v>0.14606169602542399</v>
      </c>
      <c r="BU1476" s="17">
        <v>7.8935834489001405E-2</v>
      </c>
      <c r="BV1476" s="17"/>
      <c r="BW1476" s="17">
        <v>0.148443883446646</v>
      </c>
      <c r="BX1476" s="17">
        <v>5.0711539028137798E-2</v>
      </c>
      <c r="BY1476" s="17"/>
      <c r="BZ1476" s="17">
        <v>0.148443883446646</v>
      </c>
      <c r="CA1476" s="17">
        <v>5.0711539028137798E-2</v>
      </c>
    </row>
    <row r="1477" spans="2:79" x14ac:dyDescent="0.25">
      <c r="B1477" t="s">
        <v>672</v>
      </c>
      <c r="C1477" s="17">
        <v>0.30684426456545799</v>
      </c>
      <c r="D1477" s="17">
        <v>0.260825992731687</v>
      </c>
      <c r="E1477" s="17">
        <v>0.27064715113125198</v>
      </c>
      <c r="F1477" s="17">
        <v>0.28554667381323201</v>
      </c>
      <c r="G1477" s="17">
        <v>0.248741876280345</v>
      </c>
      <c r="H1477" s="17">
        <v>0.37168173942184002</v>
      </c>
      <c r="I1477" s="17">
        <v>0.39239313493205003</v>
      </c>
      <c r="J1477" s="17">
        <v>0.28043363504769803</v>
      </c>
      <c r="K1477" s="17">
        <v>0.36688820575026398</v>
      </c>
      <c r="L1477" s="17">
        <v>0.331085893706281</v>
      </c>
      <c r="M1477" s="17"/>
      <c r="N1477" s="17">
        <v>0.30174096035169301</v>
      </c>
      <c r="O1477" s="17">
        <v>0.36353635761000302</v>
      </c>
      <c r="P1477" s="17">
        <v>0.41590982595210702</v>
      </c>
      <c r="Q1477" s="17">
        <v>0.44741643804154402</v>
      </c>
      <c r="R1477" s="17"/>
      <c r="S1477" s="17">
        <v>0.28205429478195299</v>
      </c>
      <c r="T1477" s="17">
        <v>0.35896035640103302</v>
      </c>
      <c r="U1477" s="17">
        <v>0.37254844333547898</v>
      </c>
      <c r="V1477" s="17">
        <v>0.28309038686781901</v>
      </c>
      <c r="W1477" s="17">
        <v>0.32358250473001399</v>
      </c>
      <c r="X1477" s="17">
        <v>0.40927386940091898</v>
      </c>
      <c r="Y1477" s="17">
        <v>0.31564332480545698</v>
      </c>
      <c r="Z1477" s="17"/>
      <c r="AA1477" s="17">
        <v>0.43289232425947999</v>
      </c>
      <c r="AB1477" s="17">
        <v>0.24165258536196699</v>
      </c>
      <c r="AC1477" s="17"/>
      <c r="AD1477" s="17">
        <v>0.41347563409405402</v>
      </c>
      <c r="AE1477" s="17">
        <v>0.44332284393904398</v>
      </c>
      <c r="AF1477" s="17">
        <v>0.45268418523791398</v>
      </c>
      <c r="AG1477" s="17"/>
      <c r="AH1477" s="17">
        <v>0.43391155133527798</v>
      </c>
      <c r="AI1477" s="17">
        <v>0.30214229250198299</v>
      </c>
      <c r="AJ1477" s="17"/>
      <c r="AK1477" s="17">
        <v>0.29470585968060298</v>
      </c>
      <c r="AL1477" s="17">
        <v>0.31497543505199199</v>
      </c>
      <c r="AM1477" s="17"/>
      <c r="AN1477" s="17">
        <v>0.30656681765557398</v>
      </c>
      <c r="AO1477" s="17">
        <v>0.44741643804154402</v>
      </c>
      <c r="AP1477" s="17"/>
      <c r="AQ1477" s="17">
        <v>0.37488620685556301</v>
      </c>
      <c r="AR1477" s="17">
        <v>0.28920166186010299</v>
      </c>
      <c r="AS1477" s="17"/>
      <c r="AT1477" s="17">
        <v>0.17719322504222301</v>
      </c>
      <c r="AU1477" s="17">
        <v>0.35070261575108502</v>
      </c>
      <c r="AV1477" s="17">
        <v>0.467507274438271</v>
      </c>
      <c r="AW1477" s="17">
        <v>0.34635239710285598</v>
      </c>
      <c r="AX1477" s="17"/>
      <c r="AY1477" s="17">
        <v>0.38308600040778401</v>
      </c>
      <c r="AZ1477" s="17">
        <v>0.29773159148751999</v>
      </c>
      <c r="BA1477" s="17"/>
      <c r="BB1477" s="17">
        <v>0.37286527935303798</v>
      </c>
      <c r="BC1477" s="17">
        <v>0.29244546989398701</v>
      </c>
      <c r="BD1477" s="17"/>
      <c r="BE1477" s="17">
        <v>0.28183772724346801</v>
      </c>
      <c r="BF1477" s="17">
        <v>0.30874193688764501</v>
      </c>
      <c r="BG1477" s="17"/>
      <c r="BH1477" s="17">
        <v>0.32366891036017897</v>
      </c>
      <c r="BI1477" s="17">
        <v>0.30553983311976002</v>
      </c>
      <c r="BJ1477" s="17"/>
      <c r="BK1477" s="17">
        <v>0.33745281843397001</v>
      </c>
      <c r="BL1477" s="17">
        <v>0.30488525349670498</v>
      </c>
      <c r="BM1477" s="17"/>
      <c r="BN1477" s="17">
        <v>0.232483480385337</v>
      </c>
      <c r="BO1477" s="17">
        <v>0.30841928939427399</v>
      </c>
      <c r="BP1477" s="17"/>
      <c r="BQ1477" s="17">
        <v>0.34719566922966699</v>
      </c>
      <c r="BR1477" s="17">
        <v>0.30581111859063898</v>
      </c>
      <c r="BS1477" s="17"/>
      <c r="BT1477" s="17">
        <v>0.34448592931189798</v>
      </c>
      <c r="BU1477" s="17">
        <v>0.30385709527622701</v>
      </c>
      <c r="BV1477" s="17"/>
      <c r="BW1477" s="17">
        <v>0.43272470004532099</v>
      </c>
      <c r="BX1477" s="17">
        <v>0.242201698395205</v>
      </c>
      <c r="BY1477" s="17"/>
      <c r="BZ1477" s="17">
        <v>0.43272470004532099</v>
      </c>
      <c r="CA1477" s="17">
        <v>0.242201698395205</v>
      </c>
    </row>
    <row r="1478" spans="2:79" x14ac:dyDescent="0.25">
      <c r="B1478" t="s">
        <v>673</v>
      </c>
      <c r="C1478" s="17">
        <v>0.32409091929561701</v>
      </c>
      <c r="D1478" s="17">
        <v>0.32277038957294601</v>
      </c>
      <c r="E1478" s="17">
        <v>0.34008671248315803</v>
      </c>
      <c r="F1478" s="17">
        <v>0.36533350237565199</v>
      </c>
      <c r="G1478" s="17">
        <v>0.32650001734182899</v>
      </c>
      <c r="H1478" s="17">
        <v>0.354305147657413</v>
      </c>
      <c r="I1478" s="17">
        <v>0.28101050329975402</v>
      </c>
      <c r="J1478" s="17">
        <v>0.35262473925152799</v>
      </c>
      <c r="K1478" s="17">
        <v>0.223983995777533</v>
      </c>
      <c r="L1478" s="17">
        <v>0.215965638900073</v>
      </c>
      <c r="M1478" s="17"/>
      <c r="N1478" s="17">
        <v>0.32674976770709602</v>
      </c>
      <c r="O1478" s="17">
        <v>0.293625017522051</v>
      </c>
      <c r="P1478" s="17">
        <v>0.28426025879901501</v>
      </c>
      <c r="Q1478" s="17">
        <v>0.19540642666681901</v>
      </c>
      <c r="R1478" s="17"/>
      <c r="S1478" s="17">
        <v>0.35400366786264498</v>
      </c>
      <c r="T1478" s="17">
        <v>0.31350325718578498</v>
      </c>
      <c r="U1478" s="17">
        <v>0.26938677421671903</v>
      </c>
      <c r="V1478" s="17">
        <v>0.35469928185461003</v>
      </c>
      <c r="W1478" s="17">
        <v>0.318033873348183</v>
      </c>
      <c r="X1478" s="17">
        <v>0.27283185375597202</v>
      </c>
      <c r="Y1478" s="17">
        <v>0.27173625992342199</v>
      </c>
      <c r="Z1478" s="17"/>
      <c r="AA1478" s="17">
        <v>0.27796733116503802</v>
      </c>
      <c r="AB1478" s="17">
        <v>0.347945901025773</v>
      </c>
      <c r="AC1478" s="17"/>
      <c r="AD1478" s="17">
        <v>0.30410621348607902</v>
      </c>
      <c r="AE1478" s="17">
        <v>0.213255372255997</v>
      </c>
      <c r="AF1478" s="17">
        <v>0.27092442231298502</v>
      </c>
      <c r="AG1478" s="17"/>
      <c r="AH1478" s="17">
        <v>0.19917556474807299</v>
      </c>
      <c r="AI1478" s="17">
        <v>0.32871326169634402</v>
      </c>
      <c r="AJ1478" s="17"/>
      <c r="AK1478" s="17">
        <v>0.31271641480399698</v>
      </c>
      <c r="AL1478" s="17">
        <v>0.331710374742897</v>
      </c>
      <c r="AM1478" s="17"/>
      <c r="AN1478" s="17">
        <v>0.32434490352270101</v>
      </c>
      <c r="AO1478" s="17">
        <v>0.19540642666681901</v>
      </c>
      <c r="AP1478" s="17"/>
      <c r="AQ1478" s="17">
        <v>0.27811163009218098</v>
      </c>
      <c r="AR1478" s="17">
        <v>0.33601289425383002</v>
      </c>
      <c r="AS1478" s="17"/>
      <c r="AT1478" s="17">
        <v>0.35919351514623299</v>
      </c>
      <c r="AU1478" s="17">
        <v>0.31362425240325698</v>
      </c>
      <c r="AV1478" s="17">
        <v>0.287808806897078</v>
      </c>
      <c r="AW1478" s="17">
        <v>0.202549379335734</v>
      </c>
      <c r="AX1478" s="17"/>
      <c r="AY1478" s="17">
        <v>0.23628006964978701</v>
      </c>
      <c r="AZ1478" s="17">
        <v>0.33458637243132799</v>
      </c>
      <c r="BA1478" s="17"/>
      <c r="BB1478" s="17">
        <v>0.27926505135570501</v>
      </c>
      <c r="BC1478" s="17">
        <v>0.333865237331891</v>
      </c>
      <c r="BD1478" s="17"/>
      <c r="BE1478" s="17">
        <v>0.37505901944634301</v>
      </c>
      <c r="BF1478" s="17">
        <v>0.32022310058385001</v>
      </c>
      <c r="BG1478" s="17"/>
      <c r="BH1478" s="17">
        <v>0.31161934396862601</v>
      </c>
      <c r="BI1478" s="17">
        <v>0.325057852878196</v>
      </c>
      <c r="BJ1478" s="17"/>
      <c r="BK1478" s="17">
        <v>0.30061031194635202</v>
      </c>
      <c r="BL1478" s="17">
        <v>0.32559372697140099</v>
      </c>
      <c r="BM1478" s="17"/>
      <c r="BN1478" s="17">
        <v>0.29840466256350301</v>
      </c>
      <c r="BO1478" s="17">
        <v>0.324634976120171</v>
      </c>
      <c r="BP1478" s="17"/>
      <c r="BQ1478" s="17">
        <v>0.28402825349590499</v>
      </c>
      <c r="BR1478" s="17">
        <v>0.325116672482053</v>
      </c>
      <c r="BS1478" s="17"/>
      <c r="BT1478" s="17">
        <v>0.32243626086201199</v>
      </c>
      <c r="BU1478" s="17">
        <v>0.32422222977006898</v>
      </c>
      <c r="BV1478" s="17"/>
      <c r="BW1478" s="17">
        <v>0.27844585280496598</v>
      </c>
      <c r="BX1478" s="17">
        <v>0.34753073517899502</v>
      </c>
      <c r="BY1478" s="17"/>
      <c r="BZ1478" s="17">
        <v>0.27844585280496598</v>
      </c>
      <c r="CA1478" s="17">
        <v>0.34753073517899502</v>
      </c>
    </row>
    <row r="1479" spans="2:79" x14ac:dyDescent="0.25">
      <c r="B1479" t="s">
        <v>674</v>
      </c>
      <c r="C1479" s="17">
        <v>0.10147393528912201</v>
      </c>
      <c r="D1479" s="17">
        <v>0.11118410821086901</v>
      </c>
      <c r="E1479" s="17">
        <v>0.16596130795338701</v>
      </c>
      <c r="F1479" s="17">
        <v>8.5265160895387201E-2</v>
      </c>
      <c r="G1479" s="17">
        <v>0.11454517586764899</v>
      </c>
      <c r="H1479" s="17">
        <v>5.72660272932866E-2</v>
      </c>
      <c r="I1479" s="17">
        <v>8.1353880634427E-2</v>
      </c>
      <c r="J1479" s="17">
        <v>7.8835380428455795E-2</v>
      </c>
      <c r="K1479" s="17">
        <v>0.12292573623774999</v>
      </c>
      <c r="L1479" s="17">
        <v>9.8128380204525495E-2</v>
      </c>
      <c r="M1479" s="17"/>
      <c r="N1479" s="17">
        <v>0.101763600828917</v>
      </c>
      <c r="O1479" s="17">
        <v>0.103706100785313</v>
      </c>
      <c r="P1479" s="17">
        <v>6.9077330514483504E-2</v>
      </c>
      <c r="Q1479" s="17">
        <v>5.6623531464928101E-2</v>
      </c>
      <c r="R1479" s="17"/>
      <c r="S1479" s="17">
        <v>8.2795043575606797E-2</v>
      </c>
      <c r="T1479" s="17">
        <v>0.12583236296120801</v>
      </c>
      <c r="U1479" s="17">
        <v>7.0560527131379905E-2</v>
      </c>
      <c r="V1479" s="17">
        <v>0.108008692942763</v>
      </c>
      <c r="W1479" s="17">
        <v>0.12096955144519</v>
      </c>
      <c r="X1479" s="17">
        <v>8.9036571558899699E-2</v>
      </c>
      <c r="Y1479" s="17">
        <v>0.122288207093004</v>
      </c>
      <c r="Z1479" s="17"/>
      <c r="AA1479" s="17">
        <v>6.5408215858374405E-2</v>
      </c>
      <c r="AB1479" s="17">
        <v>0.120127017431599</v>
      </c>
      <c r="AC1479" s="17"/>
      <c r="AD1479" s="17">
        <v>5.2755290351606497E-2</v>
      </c>
      <c r="AE1479" s="17">
        <v>6.3807069899333504E-2</v>
      </c>
      <c r="AF1479" s="17">
        <v>7.3723441656973004E-2</v>
      </c>
      <c r="AG1479" s="17"/>
      <c r="AH1479" s="17">
        <v>7.5426357198152993E-2</v>
      </c>
      <c r="AI1479" s="17">
        <v>0.102437794576736</v>
      </c>
      <c r="AJ1479" s="17"/>
      <c r="AK1479" s="17">
        <v>0.117385588354451</v>
      </c>
      <c r="AL1479" s="17">
        <v>9.0815173695315707E-2</v>
      </c>
      <c r="AM1479" s="17"/>
      <c r="AN1479" s="17">
        <v>0.101562456407067</v>
      </c>
      <c r="AO1479" s="17">
        <v>5.6623531464928101E-2</v>
      </c>
      <c r="AP1479" s="17"/>
      <c r="AQ1479" s="17">
        <v>8.0588603161891897E-2</v>
      </c>
      <c r="AR1479" s="17">
        <v>0.10688929535511101</v>
      </c>
      <c r="AS1479" s="17"/>
      <c r="AT1479" s="17">
        <v>0.113380134249537</v>
      </c>
      <c r="AU1479" s="17">
        <v>0.11241671075982999</v>
      </c>
      <c r="AV1479" s="17">
        <v>6.0082592086621103E-2</v>
      </c>
      <c r="AW1479" s="17">
        <v>6.3631080232800397E-2</v>
      </c>
      <c r="AX1479" s="17"/>
      <c r="AY1479" s="17">
        <v>0.106551114157765</v>
      </c>
      <c r="AZ1479" s="17">
        <v>0.100867093502573</v>
      </c>
      <c r="BA1479" s="17"/>
      <c r="BB1479" s="17">
        <v>9.3267781255912896E-2</v>
      </c>
      <c r="BC1479" s="17">
        <v>0.103263851950126</v>
      </c>
      <c r="BD1479" s="17"/>
      <c r="BE1479" s="17">
        <v>7.3126516388114404E-2</v>
      </c>
      <c r="BF1479" s="17">
        <v>0.103625137255281</v>
      </c>
      <c r="BG1479" s="17"/>
      <c r="BH1479" s="17">
        <v>0.11206389411261999</v>
      </c>
      <c r="BI1479" s="17">
        <v>0.100652885296952</v>
      </c>
      <c r="BJ1479" s="17"/>
      <c r="BK1479" s="17">
        <v>0.109650418306052</v>
      </c>
      <c r="BL1479" s="17">
        <v>0.100950623380874</v>
      </c>
      <c r="BM1479" s="17"/>
      <c r="BN1479" s="17">
        <v>0.110956852093615</v>
      </c>
      <c r="BO1479" s="17">
        <v>0.101273079023534</v>
      </c>
      <c r="BP1479" s="17"/>
      <c r="BQ1479" s="17">
        <v>0.12347424385628999</v>
      </c>
      <c r="BR1479" s="17">
        <v>0.100910645598711</v>
      </c>
      <c r="BS1479" s="17"/>
      <c r="BT1479" s="17">
        <v>9.6196490869114998E-2</v>
      </c>
      <c r="BU1479" s="17">
        <v>0.10189274301198099</v>
      </c>
      <c r="BV1479" s="17"/>
      <c r="BW1479" s="17">
        <v>6.5516877810034305E-2</v>
      </c>
      <c r="BX1479" s="17">
        <v>0.119938730541212</v>
      </c>
      <c r="BY1479" s="17"/>
      <c r="BZ1479" s="17">
        <v>6.5516877810034305E-2</v>
      </c>
      <c r="CA1479" s="17">
        <v>0.119938730541212</v>
      </c>
    </row>
    <row r="1480" spans="2:79" x14ac:dyDescent="0.25">
      <c r="B1480" t="s">
        <v>675</v>
      </c>
      <c r="C1480" s="17">
        <v>7.4683304066895606E-2</v>
      </c>
      <c r="D1480" s="17">
        <v>9.2737512760860494E-2</v>
      </c>
      <c r="E1480" s="17">
        <v>8.5375915238167094E-2</v>
      </c>
      <c r="F1480" s="17">
        <v>9.6649044037127804E-2</v>
      </c>
      <c r="G1480" s="17">
        <v>8.0120349128779605E-2</v>
      </c>
      <c r="H1480" s="17">
        <v>4.93410358900426E-2</v>
      </c>
      <c r="I1480" s="17">
        <v>5.7908454577900198E-2</v>
      </c>
      <c r="J1480" s="17">
        <v>8.3362691157836705E-2</v>
      </c>
      <c r="K1480" s="17">
        <v>6.3464876152667299E-2</v>
      </c>
      <c r="L1480" s="17">
        <v>2.2240964976259402E-2</v>
      </c>
      <c r="M1480" s="17"/>
      <c r="N1480" s="17">
        <v>7.7233868686294199E-2</v>
      </c>
      <c r="O1480" s="17">
        <v>4.3470269776161599E-2</v>
      </c>
      <c r="P1480" s="17">
        <v>3.5120133999669297E-2</v>
      </c>
      <c r="Q1480" s="17">
        <v>1.8471175419305999E-2</v>
      </c>
      <c r="R1480" s="17"/>
      <c r="S1480" s="17">
        <v>0.10368688772368501</v>
      </c>
      <c r="T1480" s="17">
        <v>5.5947420626579397E-2</v>
      </c>
      <c r="U1480" s="17">
        <v>8.0124626772608204E-2</v>
      </c>
      <c r="V1480" s="17">
        <v>6.4758831517791701E-2</v>
      </c>
      <c r="W1480" s="17">
        <v>5.38933986365666E-2</v>
      </c>
      <c r="X1480" s="17">
        <v>6.9770008534141698E-2</v>
      </c>
      <c r="Y1480" s="17">
        <v>6.2385556511244201E-2</v>
      </c>
      <c r="Z1480" s="17"/>
      <c r="AA1480" s="17">
        <v>3.8273992023108702E-2</v>
      </c>
      <c r="AB1480" s="17">
        <v>9.3514091280440595E-2</v>
      </c>
      <c r="AC1480" s="17"/>
      <c r="AD1480" s="17">
        <v>2.32103225482145E-2</v>
      </c>
      <c r="AE1480" s="17">
        <v>1.73417569943323E-3</v>
      </c>
      <c r="AF1480" s="17">
        <v>4.7308109297370102E-2</v>
      </c>
      <c r="AG1480" s="17"/>
      <c r="AH1480" s="17">
        <v>2.50723188326911E-2</v>
      </c>
      <c r="AI1480" s="17">
        <v>7.6519098885079101E-2</v>
      </c>
      <c r="AJ1480" s="17"/>
      <c r="AK1480" s="17">
        <v>7.6738771003224002E-2</v>
      </c>
      <c r="AL1480" s="17">
        <v>7.3306405516611398E-2</v>
      </c>
      <c r="AM1480" s="17"/>
      <c r="AN1480" s="17">
        <v>7.4794249789691403E-2</v>
      </c>
      <c r="AO1480" s="17">
        <v>1.8471175419305999E-2</v>
      </c>
      <c r="AP1480" s="17"/>
      <c r="AQ1480" s="17">
        <v>4.1367500994896299E-2</v>
      </c>
      <c r="AR1480" s="17">
        <v>8.3321762312297598E-2</v>
      </c>
      <c r="AS1480" s="17"/>
      <c r="AT1480" s="17">
        <v>0.10431196263147401</v>
      </c>
      <c r="AU1480" s="17">
        <v>7.4506516124853706E-2</v>
      </c>
      <c r="AV1480" s="17">
        <v>2.3408647349800599E-2</v>
      </c>
      <c r="AW1480" s="17">
        <v>1.5931435155167099E-2</v>
      </c>
      <c r="AX1480" s="17"/>
      <c r="AY1480" s="17">
        <v>3.4008894474590497E-2</v>
      </c>
      <c r="AZ1480" s="17">
        <v>7.9544848641633095E-2</v>
      </c>
      <c r="BA1480" s="17"/>
      <c r="BB1480" s="17">
        <v>5.3191781644409998E-2</v>
      </c>
      <c r="BC1480" s="17">
        <v>7.9368480198956301E-2</v>
      </c>
      <c r="BD1480" s="17"/>
      <c r="BE1480" s="17">
        <v>8.0601951477610595E-2</v>
      </c>
      <c r="BF1480" s="17">
        <v>7.4234155381034894E-2</v>
      </c>
      <c r="BG1480" s="17"/>
      <c r="BH1480" s="17">
        <v>4.9947618630447797E-2</v>
      </c>
      <c r="BI1480" s="17">
        <v>7.6601086248338598E-2</v>
      </c>
      <c r="BJ1480" s="17"/>
      <c r="BK1480" s="17">
        <v>6.1490508147311697E-2</v>
      </c>
      <c r="BL1480" s="17">
        <v>7.5527670427531099E-2</v>
      </c>
      <c r="BM1480" s="17"/>
      <c r="BN1480" s="17">
        <v>0.1650842076904</v>
      </c>
      <c r="BO1480" s="17">
        <v>7.2768535828175093E-2</v>
      </c>
      <c r="BP1480" s="17"/>
      <c r="BQ1480" s="17">
        <v>4.1770114228224499E-2</v>
      </c>
      <c r="BR1480" s="17">
        <v>7.5526004088945595E-2</v>
      </c>
      <c r="BS1480" s="17"/>
      <c r="BT1480" s="17">
        <v>3.8657880058245199E-2</v>
      </c>
      <c r="BU1480" s="17">
        <v>7.7542211635279398E-2</v>
      </c>
      <c r="BV1480" s="17"/>
      <c r="BW1480" s="17">
        <v>3.8394093957585099E-2</v>
      </c>
      <c r="BX1480" s="17">
        <v>9.3318667511698594E-2</v>
      </c>
      <c r="BY1480" s="17"/>
      <c r="BZ1480" s="17">
        <v>3.8394093957585099E-2</v>
      </c>
      <c r="CA1480" s="17">
        <v>9.3318667511698594E-2</v>
      </c>
    </row>
    <row r="1481" spans="2:79" x14ac:dyDescent="0.25">
      <c r="B1481" t="s">
        <v>75</v>
      </c>
      <c r="C1481" s="17">
        <v>0.109036421927126</v>
      </c>
      <c r="D1481" s="17">
        <v>0.104244174032753</v>
      </c>
      <c r="E1481" s="17">
        <v>7.55317988979049E-2</v>
      </c>
      <c r="F1481" s="17">
        <v>0.114085114651304</v>
      </c>
      <c r="G1481" s="17">
        <v>0.16155130504891199</v>
      </c>
      <c r="H1481" s="17">
        <v>0.12139281956657</v>
      </c>
      <c r="I1481" s="17">
        <v>5.6114222623585702E-2</v>
      </c>
      <c r="J1481" s="17">
        <v>0.13933998951072701</v>
      </c>
      <c r="K1481" s="17">
        <v>0.13171193022745001</v>
      </c>
      <c r="L1481" s="17">
        <v>0.111160838075651</v>
      </c>
      <c r="M1481" s="17"/>
      <c r="N1481" s="17">
        <v>0.112436000728049</v>
      </c>
      <c r="O1481" s="17">
        <v>7.0200706461055307E-2</v>
      </c>
      <c r="P1481" s="17">
        <v>3.7223626666193603E-2</v>
      </c>
      <c r="Q1481" s="17">
        <v>4.3845699431605503E-2</v>
      </c>
      <c r="R1481" s="17"/>
      <c r="S1481" s="17">
        <v>9.7993421180396903E-2</v>
      </c>
      <c r="T1481" s="17">
        <v>8.7696115616103201E-2</v>
      </c>
      <c r="U1481" s="17">
        <v>8.8282403188085307E-2</v>
      </c>
      <c r="V1481" s="17">
        <v>0.106209058321832</v>
      </c>
      <c r="W1481" s="17">
        <v>0.108577702843224</v>
      </c>
      <c r="X1481" s="17">
        <v>6.7816059567074996E-2</v>
      </c>
      <c r="Y1481" s="17">
        <v>9.7535681625422505E-2</v>
      </c>
      <c r="Z1481" s="17"/>
      <c r="AA1481" s="17">
        <v>3.6431866631618702E-2</v>
      </c>
      <c r="AB1481" s="17">
        <v>0.14658728061568199</v>
      </c>
      <c r="AC1481" s="17"/>
      <c r="AD1481" s="17">
        <v>2.7887826609374399E-2</v>
      </c>
      <c r="AE1481" s="17">
        <v>2.7109224885873001E-3</v>
      </c>
      <c r="AF1481" s="17">
        <v>4.0138091791265797E-2</v>
      </c>
      <c r="AG1481" s="17"/>
      <c r="AH1481" s="17">
        <v>9.3278098359519807E-3</v>
      </c>
      <c r="AI1481" s="17">
        <v>0.112726019151231</v>
      </c>
      <c r="AJ1481" s="17"/>
      <c r="AK1481" s="17">
        <v>0.14358550805002099</v>
      </c>
      <c r="AL1481" s="17">
        <v>8.5892976632291201E-2</v>
      </c>
      <c r="AM1481" s="17"/>
      <c r="AN1481" s="17">
        <v>0.109165088675759</v>
      </c>
      <c r="AO1481" s="17">
        <v>4.3845699431605503E-2</v>
      </c>
      <c r="AP1481" s="17"/>
      <c r="AQ1481" s="17">
        <v>6.2185270129130603E-2</v>
      </c>
      <c r="AR1481" s="17">
        <v>0.12118446223344299</v>
      </c>
      <c r="AS1481" s="17"/>
      <c r="AT1481" s="17">
        <v>0.200581587094564</v>
      </c>
      <c r="AU1481" s="17">
        <v>7.1228833902240593E-2</v>
      </c>
      <c r="AV1481" s="17">
        <v>1.8840159152058399E-2</v>
      </c>
      <c r="AW1481" s="17">
        <v>2.6739222030621301E-3</v>
      </c>
      <c r="AX1481" s="17"/>
      <c r="AY1481" s="17">
        <v>5.2215119977148498E-2</v>
      </c>
      <c r="AZ1481" s="17">
        <v>0.115827898312236</v>
      </c>
      <c r="BA1481" s="17"/>
      <c r="BB1481" s="17">
        <v>0.13732205181881499</v>
      </c>
      <c r="BC1481" s="17">
        <v>0.102872867367828</v>
      </c>
      <c r="BD1481" s="17"/>
      <c r="BE1481" s="17">
        <v>7.3210538517357995E-2</v>
      </c>
      <c r="BF1481" s="17">
        <v>0.11175514249564</v>
      </c>
      <c r="BG1481" s="17"/>
      <c r="BH1481" s="17">
        <v>0.13372676099921299</v>
      </c>
      <c r="BI1481" s="17">
        <v>0.10712215549420701</v>
      </c>
      <c r="BJ1481" s="17"/>
      <c r="BK1481" s="17">
        <v>7.4824557234827505E-2</v>
      </c>
      <c r="BL1481" s="17">
        <v>0.111226052378235</v>
      </c>
      <c r="BM1481" s="17"/>
      <c r="BN1481" s="17">
        <v>6.7179668699941103E-2</v>
      </c>
      <c r="BO1481" s="17">
        <v>0.109922983658734</v>
      </c>
      <c r="BP1481" s="17"/>
      <c r="BQ1481" s="17">
        <v>2.9732836332064202E-3</v>
      </c>
      <c r="BR1481" s="17">
        <v>0.111752032581003</v>
      </c>
      <c r="BS1481" s="17"/>
      <c r="BT1481" s="17">
        <v>5.2161742873306098E-2</v>
      </c>
      <c r="BU1481" s="17">
        <v>0.11354988581744201</v>
      </c>
      <c r="BV1481" s="17"/>
      <c r="BW1481" s="17">
        <v>3.64745919354484E-2</v>
      </c>
      <c r="BX1481" s="17">
        <v>0.14629862934475099</v>
      </c>
      <c r="BY1481" s="17"/>
      <c r="BZ1481" s="17">
        <v>3.64745919354484E-2</v>
      </c>
      <c r="CA1481" s="17">
        <v>0.14629862934475099</v>
      </c>
    </row>
    <row r="1482" spans="2:79" x14ac:dyDescent="0.25">
      <c r="C1482" s="17"/>
      <c r="D1482" s="17"/>
      <c r="E1482" s="17"/>
      <c r="F1482" s="17"/>
      <c r="G1482" s="17"/>
      <c r="H1482" s="17"/>
      <c r="I1482" s="17"/>
      <c r="J1482" s="17"/>
      <c r="K1482" s="17"/>
      <c r="L1482" s="17"/>
      <c r="M1482" s="17"/>
      <c r="N1482" s="17"/>
      <c r="O1482" s="17"/>
      <c r="P1482" s="17"/>
      <c r="Q1482" s="17"/>
      <c r="R1482" s="17"/>
      <c r="S1482" s="17"/>
      <c r="T1482" s="17"/>
      <c r="U1482" s="17"/>
      <c r="V1482" s="17"/>
      <c r="W1482" s="17"/>
      <c r="X1482" s="17"/>
      <c r="Y1482" s="17"/>
      <c r="Z1482" s="17"/>
      <c r="AA1482" s="17"/>
      <c r="AB1482" s="17"/>
      <c r="AC1482" s="17"/>
      <c r="AD1482" s="17"/>
      <c r="AE1482" s="17"/>
      <c r="AF1482" s="17"/>
      <c r="AG1482" s="17"/>
      <c r="AH1482" s="17"/>
      <c r="AI1482" s="17"/>
      <c r="AJ1482" s="17"/>
      <c r="AK1482" s="17"/>
      <c r="AL1482" s="17"/>
      <c r="AM1482" s="17"/>
      <c r="AN1482" s="17"/>
      <c r="AO1482" s="17"/>
      <c r="AP1482" s="17"/>
      <c r="AQ1482" s="17"/>
      <c r="AR1482" s="17"/>
      <c r="AS1482" s="17"/>
      <c r="AT1482" s="17"/>
      <c r="AU1482" s="17"/>
      <c r="AV1482" s="17"/>
      <c r="AW1482" s="17"/>
      <c r="AX1482" s="17"/>
      <c r="AY1482" s="17"/>
      <c r="AZ1482" s="17"/>
      <c r="BA1482" s="17"/>
      <c r="BB1482" s="17"/>
      <c r="BC1482" s="17"/>
      <c r="BD1482" s="17"/>
      <c r="BE1482" s="17"/>
      <c r="BF1482" s="17"/>
      <c r="BG1482" s="17"/>
      <c r="BH1482" s="17"/>
      <c r="BI1482" s="17"/>
      <c r="BJ1482" s="17"/>
      <c r="BK1482" s="17"/>
      <c r="BL1482" s="17"/>
      <c r="BM1482" s="17"/>
      <c r="BN1482" s="17"/>
      <c r="BO1482" s="17"/>
      <c r="BP1482" s="17"/>
      <c r="BQ1482" s="17"/>
      <c r="BR1482" s="17"/>
      <c r="BS1482" s="17"/>
      <c r="BT1482" s="17"/>
      <c r="BU1482" s="17"/>
      <c r="BV1482" s="17"/>
      <c r="BW1482" s="17"/>
      <c r="BX1482" s="17"/>
      <c r="BY1482" s="17"/>
      <c r="BZ1482" s="17"/>
      <c r="CA1482" s="17"/>
    </row>
    <row r="1483" spans="2:79" x14ac:dyDescent="0.25">
      <c r="B1483" s="6" t="s">
        <v>680</v>
      </c>
      <c r="C1483" s="17"/>
      <c r="D1483" s="17"/>
      <c r="E1483" s="17"/>
      <c r="F1483" s="17"/>
      <c r="G1483" s="17"/>
      <c r="H1483" s="17"/>
      <c r="I1483" s="17"/>
      <c r="J1483" s="17"/>
      <c r="K1483" s="17"/>
      <c r="L1483" s="17"/>
      <c r="M1483" s="17"/>
      <c r="N1483" s="17"/>
      <c r="O1483" s="17"/>
      <c r="P1483" s="17"/>
      <c r="Q1483" s="17"/>
      <c r="R1483" s="17"/>
      <c r="S1483" s="17"/>
      <c r="T1483" s="17"/>
      <c r="U1483" s="17"/>
      <c r="V1483" s="17"/>
      <c r="W1483" s="17"/>
      <c r="X1483" s="17"/>
      <c r="Y1483" s="17"/>
      <c r="Z1483" s="17"/>
      <c r="AA1483" s="17"/>
      <c r="AB1483" s="17"/>
      <c r="AC1483" s="17"/>
      <c r="AD1483" s="17"/>
      <c r="AE1483" s="17"/>
      <c r="AF1483" s="17"/>
      <c r="AG1483" s="17"/>
      <c r="AH1483" s="17"/>
      <c r="AI1483" s="17"/>
      <c r="AJ1483" s="17"/>
      <c r="AK1483" s="17"/>
      <c r="AL1483" s="17"/>
      <c r="AM1483" s="17"/>
      <c r="AN1483" s="17"/>
      <c r="AO1483" s="17"/>
      <c r="AP1483" s="17"/>
      <c r="AQ1483" s="17"/>
      <c r="AR1483" s="17"/>
      <c r="AS1483" s="17"/>
      <c r="AT1483" s="17"/>
      <c r="AU1483" s="17"/>
      <c r="AV1483" s="17"/>
      <c r="AW1483" s="17"/>
      <c r="AX1483" s="17"/>
      <c r="AY1483" s="17"/>
      <c r="AZ1483" s="17"/>
      <c r="BA1483" s="17"/>
      <c r="BB1483" s="17"/>
      <c r="BC1483" s="17"/>
      <c r="BD1483" s="17"/>
      <c r="BE1483" s="17"/>
      <c r="BF1483" s="17"/>
      <c r="BG1483" s="17"/>
      <c r="BH1483" s="17"/>
      <c r="BI1483" s="17"/>
      <c r="BJ1483" s="17"/>
      <c r="BK1483" s="17"/>
      <c r="BL1483" s="17"/>
      <c r="BM1483" s="17"/>
      <c r="BN1483" s="17"/>
      <c r="BO1483" s="17"/>
      <c r="BP1483" s="17"/>
      <c r="BQ1483" s="17"/>
      <c r="BR1483" s="17"/>
      <c r="BS1483" s="17"/>
      <c r="BT1483" s="17"/>
      <c r="BU1483" s="17"/>
      <c r="BV1483" s="17"/>
      <c r="BW1483" s="17"/>
      <c r="BX1483" s="17"/>
      <c r="BY1483" s="17"/>
      <c r="BZ1483" s="17"/>
      <c r="CA1483" s="17"/>
    </row>
    <row r="1484" spans="2:79" x14ac:dyDescent="0.25">
      <c r="B1484" s="24" t="s">
        <v>77</v>
      </c>
      <c r="C1484" s="17"/>
      <c r="D1484" s="17"/>
      <c r="E1484" s="17"/>
      <c r="F1484" s="17"/>
      <c r="G1484" s="17"/>
      <c r="H1484" s="17"/>
      <c r="I1484" s="17"/>
      <c r="J1484" s="17"/>
      <c r="K1484" s="17"/>
      <c r="L1484" s="17"/>
      <c r="M1484" s="17"/>
      <c r="N1484" s="17"/>
      <c r="O1484" s="17"/>
      <c r="P1484" s="17"/>
      <c r="Q1484" s="17"/>
      <c r="R1484" s="17"/>
      <c r="S1484" s="17"/>
      <c r="T1484" s="17"/>
      <c r="U1484" s="17"/>
      <c r="V1484" s="17"/>
      <c r="W1484" s="17"/>
      <c r="X1484" s="17"/>
      <c r="Y1484" s="17"/>
      <c r="Z1484" s="17"/>
      <c r="AA1484" s="17"/>
      <c r="AB1484" s="17"/>
      <c r="AC1484" s="17"/>
      <c r="AD1484" s="17"/>
      <c r="AE1484" s="17"/>
      <c r="AF1484" s="17"/>
      <c r="AG1484" s="17"/>
      <c r="AH1484" s="17"/>
      <c r="AI1484" s="17"/>
      <c r="AJ1484" s="17"/>
      <c r="AK1484" s="17"/>
      <c r="AL1484" s="17"/>
      <c r="AM1484" s="17"/>
      <c r="AN1484" s="17"/>
      <c r="AO1484" s="17"/>
      <c r="AP1484" s="17"/>
      <c r="AQ1484" s="17"/>
      <c r="AR1484" s="17"/>
      <c r="AS1484" s="17"/>
      <c r="AT1484" s="17"/>
      <c r="AU1484" s="17"/>
      <c r="AV1484" s="17"/>
      <c r="AW1484" s="17"/>
      <c r="AX1484" s="17"/>
      <c r="AY1484" s="17"/>
      <c r="AZ1484" s="17"/>
      <c r="BA1484" s="17"/>
      <c r="BB1484" s="17"/>
      <c r="BC1484" s="17"/>
      <c r="BD1484" s="17"/>
      <c r="BE1484" s="17"/>
      <c r="BF1484" s="17"/>
      <c r="BG1484" s="17"/>
      <c r="BH1484" s="17"/>
      <c r="BI1484" s="17"/>
      <c r="BJ1484" s="17"/>
      <c r="BK1484" s="17"/>
      <c r="BL1484" s="17"/>
      <c r="BM1484" s="17"/>
      <c r="BN1484" s="17"/>
      <c r="BO1484" s="17"/>
      <c r="BP1484" s="17"/>
      <c r="BQ1484" s="17"/>
      <c r="BR1484" s="17"/>
      <c r="BS1484" s="17"/>
      <c r="BT1484" s="17"/>
      <c r="BU1484" s="17"/>
      <c r="BV1484" s="17"/>
      <c r="BW1484" s="17"/>
      <c r="BX1484" s="17"/>
      <c r="BY1484" s="17"/>
      <c r="BZ1484" s="17"/>
      <c r="CA1484" s="17"/>
    </row>
    <row r="1485" spans="2:79" x14ac:dyDescent="0.25">
      <c r="B1485" t="s">
        <v>671</v>
      </c>
      <c r="C1485" s="17">
        <v>4.63317659867407E-2</v>
      </c>
      <c r="D1485" s="17">
        <v>9.32858756425715E-2</v>
      </c>
      <c r="E1485" s="17">
        <v>3.6671280978214899E-2</v>
      </c>
      <c r="F1485" s="17">
        <v>3.8954898802431498E-2</v>
      </c>
      <c r="G1485" s="17">
        <v>2.2497045903746599E-2</v>
      </c>
      <c r="H1485" s="17">
        <v>1.8280444426931799E-2</v>
      </c>
      <c r="I1485" s="17">
        <v>6.5441579549037399E-2</v>
      </c>
      <c r="J1485" s="17">
        <v>1.7265285941162199E-2</v>
      </c>
      <c r="K1485" s="17">
        <v>2.80198657532887E-2</v>
      </c>
      <c r="L1485" s="17">
        <v>0.121641952027082</v>
      </c>
      <c r="M1485" s="17"/>
      <c r="N1485" s="17">
        <v>4.3787741906526297E-2</v>
      </c>
      <c r="O1485" s="17">
        <v>6.6090305118132894E-2</v>
      </c>
      <c r="P1485" s="17">
        <v>0.142713220733792</v>
      </c>
      <c r="Q1485" s="17">
        <v>0.16837861624236</v>
      </c>
      <c r="R1485" s="17"/>
      <c r="S1485" s="17">
        <v>4.6283845560693503E-2</v>
      </c>
      <c r="T1485" s="17">
        <v>3.5834235562626E-2</v>
      </c>
      <c r="U1485" s="17">
        <v>5.42356063984272E-2</v>
      </c>
      <c r="V1485" s="17">
        <v>4.6681274825439503E-2</v>
      </c>
      <c r="W1485" s="17">
        <v>4.3697138018278001E-2</v>
      </c>
      <c r="X1485" s="17">
        <v>7.5793362713379803E-2</v>
      </c>
      <c r="Y1485" s="17">
        <v>4.71061609518484E-2</v>
      </c>
      <c r="Z1485" s="17"/>
      <c r="AA1485" s="17">
        <v>9.6710437356819903E-2</v>
      </c>
      <c r="AB1485" s="17">
        <v>2.0276067940862199E-2</v>
      </c>
      <c r="AC1485" s="17"/>
      <c r="AD1485" s="17">
        <v>0.125153857909822</v>
      </c>
      <c r="AE1485" s="17">
        <v>0.17472958005116401</v>
      </c>
      <c r="AF1485" s="17">
        <v>6.8447668718874796E-2</v>
      </c>
      <c r="AG1485" s="17"/>
      <c r="AH1485" s="17">
        <v>0.24041449430398301</v>
      </c>
      <c r="AI1485" s="17">
        <v>3.9149968139717398E-2</v>
      </c>
      <c r="AJ1485" s="17"/>
      <c r="AK1485" s="17">
        <v>4.2014908793684802E-2</v>
      </c>
      <c r="AL1485" s="17">
        <v>4.92235052338433E-2</v>
      </c>
      <c r="AM1485" s="17"/>
      <c r="AN1485" s="17">
        <v>4.6090882456044799E-2</v>
      </c>
      <c r="AO1485" s="17">
        <v>0.16837861624236</v>
      </c>
      <c r="AP1485" s="17"/>
      <c r="AQ1485" s="17">
        <v>9.6364191404570199E-2</v>
      </c>
      <c r="AR1485" s="17">
        <v>3.3358852893393597E-2</v>
      </c>
      <c r="AS1485" s="17"/>
      <c r="AT1485" s="17">
        <v>1.9695317628977499E-2</v>
      </c>
      <c r="AU1485" s="17">
        <v>3.7160407924565E-2</v>
      </c>
      <c r="AV1485" s="17">
        <v>9.4498070581031102E-2</v>
      </c>
      <c r="AW1485" s="17">
        <v>0.262296207977322</v>
      </c>
      <c r="AX1485" s="17"/>
      <c r="AY1485" s="17">
        <v>8.2295546622310298E-2</v>
      </c>
      <c r="AZ1485" s="17">
        <v>4.2033251899175901E-2</v>
      </c>
      <c r="BA1485" s="17"/>
      <c r="BB1485" s="17">
        <v>4.5183575776499299E-2</v>
      </c>
      <c r="BC1485" s="17">
        <v>4.6569395085639398E-2</v>
      </c>
      <c r="BD1485" s="17"/>
      <c r="BE1485" s="17">
        <v>8.1450927897271902E-2</v>
      </c>
      <c r="BF1485" s="17">
        <v>4.3666676427243402E-2</v>
      </c>
      <c r="BG1485" s="17"/>
      <c r="BH1485" s="17">
        <v>4.09655298908903E-2</v>
      </c>
      <c r="BI1485" s="17">
        <v>4.6747815584091801E-2</v>
      </c>
      <c r="BJ1485" s="17"/>
      <c r="BK1485" s="17">
        <v>7.7246072705298E-2</v>
      </c>
      <c r="BL1485" s="17">
        <v>4.4353186100064099E-2</v>
      </c>
      <c r="BM1485" s="17"/>
      <c r="BN1485" s="17">
        <v>0.18376192226885599</v>
      </c>
      <c r="BO1485" s="17">
        <v>4.3420878066998903E-2</v>
      </c>
      <c r="BP1485" s="17"/>
      <c r="BQ1485" s="17">
        <v>0.16556368054090201</v>
      </c>
      <c r="BR1485" s="17">
        <v>4.3278985702716002E-2</v>
      </c>
      <c r="BS1485" s="17"/>
      <c r="BT1485" s="17">
        <v>0.12714216166162901</v>
      </c>
      <c r="BU1485" s="17">
        <v>3.9918810187981602E-2</v>
      </c>
      <c r="BV1485" s="17"/>
      <c r="BW1485" s="17">
        <v>9.6239116553789306E-2</v>
      </c>
      <c r="BX1485" s="17">
        <v>2.07031669187899E-2</v>
      </c>
      <c r="BY1485" s="17"/>
      <c r="BZ1485" s="17">
        <v>9.6239116553789306E-2</v>
      </c>
      <c r="CA1485" s="17">
        <v>2.07031669187899E-2</v>
      </c>
    </row>
    <row r="1486" spans="2:79" x14ac:dyDescent="0.25">
      <c r="B1486" t="s">
        <v>672</v>
      </c>
      <c r="C1486" s="17">
        <v>0.167167109143741</v>
      </c>
      <c r="D1486" s="17">
        <v>0.154126837281573</v>
      </c>
      <c r="E1486" s="17">
        <v>7.7977130290822802E-2</v>
      </c>
      <c r="F1486" s="17">
        <v>0.18631957247150499</v>
      </c>
      <c r="G1486" s="17">
        <v>0.12792523129150701</v>
      </c>
      <c r="H1486" s="17">
        <v>0.186586811105522</v>
      </c>
      <c r="I1486" s="17">
        <v>0.24799716528547799</v>
      </c>
      <c r="J1486" s="17">
        <v>0.158551743188688</v>
      </c>
      <c r="K1486" s="17">
        <v>0.20342347942882599</v>
      </c>
      <c r="L1486" s="17">
        <v>0.21847686032418401</v>
      </c>
      <c r="M1486" s="17"/>
      <c r="N1486" s="17">
        <v>0.161968585574818</v>
      </c>
      <c r="O1486" s="17">
        <v>0.221830055614571</v>
      </c>
      <c r="P1486" s="17">
        <v>0.29250528908475698</v>
      </c>
      <c r="Q1486" s="17">
        <v>0.334230869673043</v>
      </c>
      <c r="R1486" s="17"/>
      <c r="S1486" s="17">
        <v>0.14603841489696201</v>
      </c>
      <c r="T1486" s="17">
        <v>0.236816196243126</v>
      </c>
      <c r="U1486" s="17">
        <v>0.20461684258280699</v>
      </c>
      <c r="V1486" s="17">
        <v>0.154842980706172</v>
      </c>
      <c r="W1486" s="17">
        <v>0.18349989068227901</v>
      </c>
      <c r="X1486" s="17">
        <v>0.21017552434262499</v>
      </c>
      <c r="Y1486" s="17">
        <v>0.18136829416694999</v>
      </c>
      <c r="Z1486" s="17"/>
      <c r="AA1486" s="17">
        <v>0.25456593004578199</v>
      </c>
      <c r="AB1486" s="17">
        <v>0.12196470056371</v>
      </c>
      <c r="AC1486" s="17"/>
      <c r="AD1486" s="17">
        <v>0.23057960362287699</v>
      </c>
      <c r="AE1486" s="17">
        <v>0.25550204221275402</v>
      </c>
      <c r="AF1486" s="17">
        <v>0.267669874292497</v>
      </c>
      <c r="AG1486" s="17"/>
      <c r="AH1486" s="17">
        <v>0.31237678572245697</v>
      </c>
      <c r="AI1486" s="17">
        <v>0.161793799773752</v>
      </c>
      <c r="AJ1486" s="17"/>
      <c r="AK1486" s="17">
        <v>0.153297155447011</v>
      </c>
      <c r="AL1486" s="17">
        <v>0.176458194687373</v>
      </c>
      <c r="AM1486" s="17"/>
      <c r="AN1486" s="17">
        <v>0.16683737586178099</v>
      </c>
      <c r="AO1486" s="17">
        <v>0.334230869673043</v>
      </c>
      <c r="AP1486" s="17"/>
      <c r="AQ1486" s="17">
        <v>0.243604245049242</v>
      </c>
      <c r="AR1486" s="17">
        <v>0.147347715761843</v>
      </c>
      <c r="AS1486" s="17"/>
      <c r="AT1486" s="17">
        <v>9.5183510792913595E-2</v>
      </c>
      <c r="AU1486" s="17">
        <v>0.17262191270574301</v>
      </c>
      <c r="AV1486" s="17">
        <v>0.286329817964941</v>
      </c>
      <c r="AW1486" s="17">
        <v>0.27988627973700198</v>
      </c>
      <c r="AX1486" s="17"/>
      <c r="AY1486" s="17">
        <v>0.29245615483222198</v>
      </c>
      <c r="AZ1486" s="17">
        <v>0.15219213381045099</v>
      </c>
      <c r="BA1486" s="17"/>
      <c r="BB1486" s="17">
        <v>0.15781962382460701</v>
      </c>
      <c r="BC1486" s="17">
        <v>0.169206654466832</v>
      </c>
      <c r="BD1486" s="17"/>
      <c r="BE1486" s="17">
        <v>0.15585968105172801</v>
      </c>
      <c r="BF1486" s="17">
        <v>0.168025196493022</v>
      </c>
      <c r="BG1486" s="17"/>
      <c r="BH1486" s="17">
        <v>0.19587823263978901</v>
      </c>
      <c r="BI1486" s="17">
        <v>0.16494110731365599</v>
      </c>
      <c r="BJ1486" s="17"/>
      <c r="BK1486" s="17">
        <v>0.168668622504872</v>
      </c>
      <c r="BL1486" s="17">
        <v>0.16707100916767001</v>
      </c>
      <c r="BM1486" s="17"/>
      <c r="BN1486" s="17">
        <v>0.10758063651020899</v>
      </c>
      <c r="BO1486" s="17">
        <v>0.16842920145347301</v>
      </c>
      <c r="BP1486" s="17"/>
      <c r="BQ1486" s="17">
        <v>0.26278289448076497</v>
      </c>
      <c r="BR1486" s="17">
        <v>0.164718989565943</v>
      </c>
      <c r="BS1486" s="17"/>
      <c r="BT1486" s="17">
        <v>0.207362949383984</v>
      </c>
      <c r="BU1486" s="17">
        <v>0.163977245456008</v>
      </c>
      <c r="BV1486" s="17"/>
      <c r="BW1486" s="17">
        <v>0.254046660018655</v>
      </c>
      <c r="BX1486" s="17">
        <v>0.122552415090097</v>
      </c>
      <c r="BY1486" s="17"/>
      <c r="BZ1486" s="17">
        <v>0.254046660018655</v>
      </c>
      <c r="CA1486" s="17">
        <v>0.122552415090097</v>
      </c>
    </row>
    <row r="1487" spans="2:79" x14ac:dyDescent="0.25">
      <c r="B1487" t="s">
        <v>673</v>
      </c>
      <c r="C1487" s="17">
        <v>0.310111033260971</v>
      </c>
      <c r="D1487" s="17">
        <v>0.251763973211798</v>
      </c>
      <c r="E1487" s="17">
        <v>0.30649607995461498</v>
      </c>
      <c r="F1487" s="17">
        <v>0.37825949274620402</v>
      </c>
      <c r="G1487" s="17">
        <v>0.29344740355072402</v>
      </c>
      <c r="H1487" s="17">
        <v>0.35971963109999999</v>
      </c>
      <c r="I1487" s="17">
        <v>0.28449891642200298</v>
      </c>
      <c r="J1487" s="17">
        <v>0.31408618835812002</v>
      </c>
      <c r="K1487" s="17">
        <v>0.26662264869951702</v>
      </c>
      <c r="L1487" s="17">
        <v>0.29998795411759499</v>
      </c>
      <c r="M1487" s="17"/>
      <c r="N1487" s="17">
        <v>0.31109339480036302</v>
      </c>
      <c r="O1487" s="17">
        <v>0.30805745698966502</v>
      </c>
      <c r="P1487" s="17">
        <v>0.24431564031244599</v>
      </c>
      <c r="Q1487" s="17">
        <v>0.233962816830628</v>
      </c>
      <c r="R1487" s="17"/>
      <c r="S1487" s="17">
        <v>0.29746161780159702</v>
      </c>
      <c r="T1487" s="17">
        <v>0.302609445567114</v>
      </c>
      <c r="U1487" s="17">
        <v>0.30087597710931202</v>
      </c>
      <c r="V1487" s="17">
        <v>0.331151989224228</v>
      </c>
      <c r="W1487" s="17">
        <v>0.28860500244424803</v>
      </c>
      <c r="X1487" s="17">
        <v>0.29226123397854198</v>
      </c>
      <c r="Y1487" s="17">
        <v>0.280261810603185</v>
      </c>
      <c r="Z1487" s="17"/>
      <c r="AA1487" s="17">
        <v>0.30602956429087103</v>
      </c>
      <c r="AB1487" s="17">
        <v>0.31222195679619802</v>
      </c>
      <c r="AC1487" s="17"/>
      <c r="AD1487" s="17">
        <v>0.31189984974423701</v>
      </c>
      <c r="AE1487" s="17">
        <v>0.36763655798919298</v>
      </c>
      <c r="AF1487" s="17">
        <v>0.29148559325725998</v>
      </c>
      <c r="AG1487" s="17"/>
      <c r="AH1487" s="17">
        <v>0.26296118067395902</v>
      </c>
      <c r="AI1487" s="17">
        <v>0.31185575682670402</v>
      </c>
      <c r="AJ1487" s="17"/>
      <c r="AK1487" s="17">
        <v>0.29575743135105098</v>
      </c>
      <c r="AL1487" s="17">
        <v>0.31972610091875098</v>
      </c>
      <c r="AM1487" s="17"/>
      <c r="AN1487" s="17">
        <v>0.31026132678506901</v>
      </c>
      <c r="AO1487" s="17">
        <v>0.233962816830628</v>
      </c>
      <c r="AP1487" s="17"/>
      <c r="AQ1487" s="17">
        <v>0.30976337590310998</v>
      </c>
      <c r="AR1487" s="17">
        <v>0.31020117737555603</v>
      </c>
      <c r="AS1487" s="17"/>
      <c r="AT1487" s="17">
        <v>0.29646586056935698</v>
      </c>
      <c r="AU1487" s="17">
        <v>0.32236398213768303</v>
      </c>
      <c r="AV1487" s="17">
        <v>0.32590464170746097</v>
      </c>
      <c r="AW1487" s="17">
        <v>0.16349529612817301</v>
      </c>
      <c r="AX1487" s="17"/>
      <c r="AY1487" s="17">
        <v>0.26952185568425002</v>
      </c>
      <c r="AZ1487" s="17">
        <v>0.31496239061364201</v>
      </c>
      <c r="BA1487" s="17"/>
      <c r="BB1487" s="17">
        <v>0.32569933760930703</v>
      </c>
      <c r="BC1487" s="17">
        <v>0.30671758774420499</v>
      </c>
      <c r="BD1487" s="17"/>
      <c r="BE1487" s="17">
        <v>0.38879309619934199</v>
      </c>
      <c r="BF1487" s="17">
        <v>0.304140083698138</v>
      </c>
      <c r="BG1487" s="17"/>
      <c r="BH1487" s="17">
        <v>0.242553444563159</v>
      </c>
      <c r="BI1487" s="17">
        <v>0.315348839998076</v>
      </c>
      <c r="BJ1487" s="17"/>
      <c r="BK1487" s="17">
        <v>0.30194541872638098</v>
      </c>
      <c r="BL1487" s="17">
        <v>0.310633649563759</v>
      </c>
      <c r="BM1487" s="17"/>
      <c r="BN1487" s="17">
        <v>0.183046159032942</v>
      </c>
      <c r="BO1487" s="17">
        <v>0.31280237566659702</v>
      </c>
      <c r="BP1487" s="17"/>
      <c r="BQ1487" s="17">
        <v>0.182231603281029</v>
      </c>
      <c r="BR1487" s="17">
        <v>0.31338522208897801</v>
      </c>
      <c r="BS1487" s="17"/>
      <c r="BT1487" s="17">
        <v>0.32936032151510702</v>
      </c>
      <c r="BU1487" s="17">
        <v>0.30858344719113001</v>
      </c>
      <c r="BV1487" s="17"/>
      <c r="BW1487" s="17">
        <v>0.30643616697793902</v>
      </c>
      <c r="BX1487" s="17">
        <v>0.31199816358398103</v>
      </c>
      <c r="BY1487" s="17"/>
      <c r="BZ1487" s="17">
        <v>0.30643616697793902</v>
      </c>
      <c r="CA1487" s="17">
        <v>0.31199816358398103</v>
      </c>
    </row>
    <row r="1488" spans="2:79" x14ac:dyDescent="0.25">
      <c r="B1488" t="s">
        <v>674</v>
      </c>
      <c r="C1488" s="17">
        <v>0.20053725774445699</v>
      </c>
      <c r="D1488" s="17">
        <v>0.22563517605087399</v>
      </c>
      <c r="E1488" s="17">
        <v>0.24576956849788301</v>
      </c>
      <c r="F1488" s="17">
        <v>0.128459901392144</v>
      </c>
      <c r="G1488" s="17">
        <v>0.218472471527169</v>
      </c>
      <c r="H1488" s="17">
        <v>0.18904782063373901</v>
      </c>
      <c r="I1488" s="17">
        <v>0.241812118313353</v>
      </c>
      <c r="J1488" s="17">
        <v>0.17946210226086901</v>
      </c>
      <c r="K1488" s="17">
        <v>0.16139992507155501</v>
      </c>
      <c r="L1488" s="17">
        <v>0.11430701379073201</v>
      </c>
      <c r="M1488" s="17"/>
      <c r="N1488" s="17">
        <v>0.19947901239991001</v>
      </c>
      <c r="O1488" s="17">
        <v>0.22277760564343199</v>
      </c>
      <c r="P1488" s="17">
        <v>0.17323892791975301</v>
      </c>
      <c r="Q1488" s="17">
        <v>0.156298470046425</v>
      </c>
      <c r="R1488" s="17"/>
      <c r="S1488" s="17">
        <v>0.206943423802459</v>
      </c>
      <c r="T1488" s="17">
        <v>0.193168757910539</v>
      </c>
      <c r="U1488" s="17">
        <v>0.21360892749546301</v>
      </c>
      <c r="V1488" s="17">
        <v>0.18694167661143701</v>
      </c>
      <c r="W1488" s="17">
        <v>0.25163087135853301</v>
      </c>
      <c r="X1488" s="17">
        <v>0.23675478314752901</v>
      </c>
      <c r="Y1488" s="17">
        <v>0.21748617458077599</v>
      </c>
      <c r="Z1488" s="17"/>
      <c r="AA1488" s="17">
        <v>0.19931208706820699</v>
      </c>
      <c r="AB1488" s="17">
        <v>0.201170912351197</v>
      </c>
      <c r="AC1488" s="17"/>
      <c r="AD1488" s="17">
        <v>0.20806719651639599</v>
      </c>
      <c r="AE1488" s="17">
        <v>0.159466022674425</v>
      </c>
      <c r="AF1488" s="17">
        <v>0.20260954310787899</v>
      </c>
      <c r="AG1488" s="17"/>
      <c r="AH1488" s="17">
        <v>0.13461271501458899</v>
      </c>
      <c r="AI1488" s="17">
        <v>0.20297671612979801</v>
      </c>
      <c r="AJ1488" s="17"/>
      <c r="AK1488" s="17">
        <v>0.195452736571888</v>
      </c>
      <c r="AL1488" s="17">
        <v>0.20394323314968901</v>
      </c>
      <c r="AM1488" s="17"/>
      <c r="AN1488" s="17">
        <v>0.20062457171734599</v>
      </c>
      <c r="AO1488" s="17">
        <v>0.156298470046425</v>
      </c>
      <c r="AP1488" s="17"/>
      <c r="AQ1488" s="17">
        <v>0.15331103936109899</v>
      </c>
      <c r="AR1488" s="17">
        <v>0.212782549106975</v>
      </c>
      <c r="AS1488" s="17"/>
      <c r="AT1488" s="17">
        <v>0.18407828244103899</v>
      </c>
      <c r="AU1488" s="17">
        <v>0.22313784388364599</v>
      </c>
      <c r="AV1488" s="17">
        <v>0.186911572652391</v>
      </c>
      <c r="AW1488" s="17">
        <v>0.18800843663536099</v>
      </c>
      <c r="AX1488" s="17"/>
      <c r="AY1488" s="17">
        <v>0.17640828541640399</v>
      </c>
      <c r="AZ1488" s="17">
        <v>0.20342123505823301</v>
      </c>
      <c r="BA1488" s="17"/>
      <c r="BB1488" s="17">
        <v>0.21731342611270199</v>
      </c>
      <c r="BC1488" s="17">
        <v>0.19688346061796</v>
      </c>
      <c r="BD1488" s="17"/>
      <c r="BE1488" s="17">
        <v>0.145923441527017</v>
      </c>
      <c r="BF1488" s="17">
        <v>0.20468173908988899</v>
      </c>
      <c r="BG1488" s="17"/>
      <c r="BH1488" s="17">
        <v>0.213294633380961</v>
      </c>
      <c r="BI1488" s="17">
        <v>0.19954816578092499</v>
      </c>
      <c r="BJ1488" s="17"/>
      <c r="BK1488" s="17">
        <v>0.198397451251625</v>
      </c>
      <c r="BL1488" s="17">
        <v>0.200674209807677</v>
      </c>
      <c r="BM1488" s="17"/>
      <c r="BN1488" s="17">
        <v>0.19815167929720601</v>
      </c>
      <c r="BO1488" s="17">
        <v>0.20058778633055199</v>
      </c>
      <c r="BP1488" s="17"/>
      <c r="BQ1488" s="17">
        <v>0.23127520947615199</v>
      </c>
      <c r="BR1488" s="17">
        <v>0.19975025190488199</v>
      </c>
      <c r="BS1488" s="17"/>
      <c r="BT1488" s="17">
        <v>0.19679798096089901</v>
      </c>
      <c r="BU1488" s="17">
        <v>0.20083399947591399</v>
      </c>
      <c r="BV1488" s="17"/>
      <c r="BW1488" s="17">
        <v>0.19956454359626499</v>
      </c>
      <c r="BX1488" s="17">
        <v>0.20103676935203599</v>
      </c>
      <c r="BY1488" s="17"/>
      <c r="BZ1488" s="17">
        <v>0.19956454359626499</v>
      </c>
      <c r="CA1488" s="17">
        <v>0.20103676935203599</v>
      </c>
    </row>
    <row r="1489" spans="2:79" x14ac:dyDescent="0.25">
      <c r="B1489" t="s">
        <v>675</v>
      </c>
      <c r="C1489" s="17">
        <v>0.164033795820544</v>
      </c>
      <c r="D1489" s="17">
        <v>0.17755828650265401</v>
      </c>
      <c r="E1489" s="17">
        <v>0.24999997694336401</v>
      </c>
      <c r="F1489" s="17">
        <v>0.14568873203167601</v>
      </c>
      <c r="G1489" s="17">
        <v>0.19129632086043699</v>
      </c>
      <c r="H1489" s="17">
        <v>0.100475838669592</v>
      </c>
      <c r="I1489" s="17">
        <v>0.10835262880602101</v>
      </c>
      <c r="J1489" s="17">
        <v>0.18393538919191699</v>
      </c>
      <c r="K1489" s="17">
        <v>0.192369476716657</v>
      </c>
      <c r="L1489" s="17">
        <v>0.14312508745483399</v>
      </c>
      <c r="M1489" s="17"/>
      <c r="N1489" s="17">
        <v>0.16807485666315</v>
      </c>
      <c r="O1489" s="17">
        <v>0.115318162751404</v>
      </c>
      <c r="P1489" s="17">
        <v>9.9273530553951397E-2</v>
      </c>
      <c r="Q1489" s="17">
        <v>6.2739192658770898E-2</v>
      </c>
      <c r="R1489" s="17"/>
      <c r="S1489" s="17">
        <v>0.200193418164443</v>
      </c>
      <c r="T1489" s="17">
        <v>0.13991545644026801</v>
      </c>
      <c r="U1489" s="17">
        <v>0.139179683564287</v>
      </c>
      <c r="V1489" s="17">
        <v>0.17178088127633701</v>
      </c>
      <c r="W1489" s="17">
        <v>0.10459713460019</v>
      </c>
      <c r="X1489" s="17">
        <v>0.118445090323591</v>
      </c>
      <c r="Y1489" s="17">
        <v>0.17436367435271</v>
      </c>
      <c r="Z1489" s="17"/>
      <c r="AA1489" s="17">
        <v>0.105150745483184</v>
      </c>
      <c r="AB1489" s="17">
        <v>0.194487933214126</v>
      </c>
      <c r="AC1489" s="17"/>
      <c r="AD1489" s="17">
        <v>9.5115324506952301E-2</v>
      </c>
      <c r="AE1489" s="17">
        <v>2.7059276472047901E-2</v>
      </c>
      <c r="AF1489" s="17">
        <v>0.131738209182685</v>
      </c>
      <c r="AG1489" s="17"/>
      <c r="AH1489" s="17">
        <v>4.8294990854676201E-2</v>
      </c>
      <c r="AI1489" s="17">
        <v>0.16831657104494299</v>
      </c>
      <c r="AJ1489" s="17"/>
      <c r="AK1489" s="17">
        <v>0.167997226315382</v>
      </c>
      <c r="AL1489" s="17">
        <v>0.16137880701676199</v>
      </c>
      <c r="AM1489" s="17"/>
      <c r="AN1489" s="17">
        <v>0.16423372069856301</v>
      </c>
      <c r="AO1489" s="17">
        <v>6.2739192658770898E-2</v>
      </c>
      <c r="AP1489" s="17"/>
      <c r="AQ1489" s="17">
        <v>0.13230125022307501</v>
      </c>
      <c r="AR1489" s="17">
        <v>0.172261731061115</v>
      </c>
      <c r="AS1489" s="17"/>
      <c r="AT1489" s="17">
        <v>0.20786104170860401</v>
      </c>
      <c r="AU1489" s="17">
        <v>0.165194839947854</v>
      </c>
      <c r="AV1489" s="17">
        <v>8.2725452483280004E-2</v>
      </c>
      <c r="AW1489" s="17">
        <v>0.103247576670788</v>
      </c>
      <c r="AX1489" s="17"/>
      <c r="AY1489" s="17">
        <v>0.13639583097844599</v>
      </c>
      <c r="AZ1489" s="17">
        <v>0.16733717992326699</v>
      </c>
      <c r="BA1489" s="17"/>
      <c r="BB1489" s="17">
        <v>0.107987571797657</v>
      </c>
      <c r="BC1489" s="17">
        <v>0.176251529104864</v>
      </c>
      <c r="BD1489" s="17"/>
      <c r="BE1489" s="17">
        <v>0.14776057690053901</v>
      </c>
      <c r="BF1489" s="17">
        <v>0.165268722381536</v>
      </c>
      <c r="BG1489" s="17"/>
      <c r="BH1489" s="17">
        <v>0.175561792272065</v>
      </c>
      <c r="BI1489" s="17">
        <v>0.16314001884236901</v>
      </c>
      <c r="BJ1489" s="17"/>
      <c r="BK1489" s="17">
        <v>0.175887581094266</v>
      </c>
      <c r="BL1489" s="17">
        <v>0.16327512892443299</v>
      </c>
      <c r="BM1489" s="17"/>
      <c r="BN1489" s="17">
        <v>0.243280395613479</v>
      </c>
      <c r="BO1489" s="17">
        <v>0.16235528525009599</v>
      </c>
      <c r="BP1489" s="17"/>
      <c r="BQ1489" s="17">
        <v>0.12709147061418199</v>
      </c>
      <c r="BR1489" s="17">
        <v>0.164979656687223</v>
      </c>
      <c r="BS1489" s="17"/>
      <c r="BT1489" s="17">
        <v>8.5918597929824606E-2</v>
      </c>
      <c r="BU1489" s="17">
        <v>0.17023286596617099</v>
      </c>
      <c r="BV1489" s="17"/>
      <c r="BW1489" s="17">
        <v>0.105438746498734</v>
      </c>
      <c r="BX1489" s="17">
        <v>0.194123732660969</v>
      </c>
      <c r="BY1489" s="17"/>
      <c r="BZ1489" s="17">
        <v>0.105438746498734</v>
      </c>
      <c r="CA1489" s="17">
        <v>0.194123732660969</v>
      </c>
    </row>
    <row r="1490" spans="2:79" x14ac:dyDescent="0.25">
      <c r="B1490" t="s">
        <v>75</v>
      </c>
      <c r="C1490" s="17">
        <v>0.111819038043546</v>
      </c>
      <c r="D1490" s="17">
        <v>9.7629851310529495E-2</v>
      </c>
      <c r="E1490" s="17">
        <v>8.3085963335100099E-2</v>
      </c>
      <c r="F1490" s="17">
        <v>0.122317402556039</v>
      </c>
      <c r="G1490" s="17">
        <v>0.14636152686641701</v>
      </c>
      <c r="H1490" s="17">
        <v>0.145889454064215</v>
      </c>
      <c r="I1490" s="17">
        <v>5.18975916241078E-2</v>
      </c>
      <c r="J1490" s="17">
        <v>0.14669929105924401</v>
      </c>
      <c r="K1490" s="17">
        <v>0.14816460433015699</v>
      </c>
      <c r="L1490" s="17">
        <v>0.10246113228557401</v>
      </c>
      <c r="M1490" s="17"/>
      <c r="N1490" s="17">
        <v>0.115596408655233</v>
      </c>
      <c r="O1490" s="17">
        <v>6.5926413882795395E-2</v>
      </c>
      <c r="P1490" s="17">
        <v>4.7953391395299298E-2</v>
      </c>
      <c r="Q1490" s="17">
        <v>4.43900345487728E-2</v>
      </c>
      <c r="R1490" s="17"/>
      <c r="S1490" s="17">
        <v>0.103079279773846</v>
      </c>
      <c r="T1490" s="17">
        <v>9.1655908276327303E-2</v>
      </c>
      <c r="U1490" s="17">
        <v>8.7482962849704804E-2</v>
      </c>
      <c r="V1490" s="17">
        <v>0.108601197356386</v>
      </c>
      <c r="W1490" s="17">
        <v>0.127969962896472</v>
      </c>
      <c r="X1490" s="17">
        <v>6.6570005494333104E-2</v>
      </c>
      <c r="Y1490" s="17">
        <v>9.9413885344530203E-2</v>
      </c>
      <c r="Z1490" s="17"/>
      <c r="AA1490" s="17">
        <v>3.8231235755135401E-2</v>
      </c>
      <c r="AB1490" s="17">
        <v>0.149878429133908</v>
      </c>
      <c r="AC1490" s="17"/>
      <c r="AD1490" s="17">
        <v>2.91841676997148E-2</v>
      </c>
      <c r="AE1490" s="17">
        <v>1.5606520600414999E-2</v>
      </c>
      <c r="AF1490" s="17">
        <v>3.8049111440804702E-2</v>
      </c>
      <c r="AG1490" s="17"/>
      <c r="AH1490" s="17">
        <v>1.3398334303361601E-3</v>
      </c>
      <c r="AI1490" s="17">
        <v>0.115907188085085</v>
      </c>
      <c r="AJ1490" s="17"/>
      <c r="AK1490" s="17">
        <v>0.145480541520983</v>
      </c>
      <c r="AL1490" s="17">
        <v>8.9270158993582302E-2</v>
      </c>
      <c r="AM1490" s="17"/>
      <c r="AN1490" s="17">
        <v>0.111952122481196</v>
      </c>
      <c r="AO1490" s="17">
        <v>4.43900345487728E-2</v>
      </c>
      <c r="AP1490" s="17"/>
      <c r="AQ1490" s="17">
        <v>6.4655898058903899E-2</v>
      </c>
      <c r="AR1490" s="17">
        <v>0.124047973801118</v>
      </c>
      <c r="AS1490" s="17"/>
      <c r="AT1490" s="17">
        <v>0.19671598685910899</v>
      </c>
      <c r="AU1490" s="17">
        <v>7.95210134005091E-2</v>
      </c>
      <c r="AV1490" s="17">
        <v>2.3630444610895401E-2</v>
      </c>
      <c r="AW1490" s="17">
        <v>3.0662028513541899E-3</v>
      </c>
      <c r="AX1490" s="17"/>
      <c r="AY1490" s="17">
        <v>4.2922326466367899E-2</v>
      </c>
      <c r="AZ1490" s="17">
        <v>0.12005380869523</v>
      </c>
      <c r="BA1490" s="17"/>
      <c r="BB1490" s="17">
        <v>0.14599646487922899</v>
      </c>
      <c r="BC1490" s="17">
        <v>0.1043713729805</v>
      </c>
      <c r="BD1490" s="17"/>
      <c r="BE1490" s="17">
        <v>8.0212276424101697E-2</v>
      </c>
      <c r="BF1490" s="17">
        <v>0.11421758191017101</v>
      </c>
      <c r="BG1490" s="17"/>
      <c r="BH1490" s="17">
        <v>0.13174636725313599</v>
      </c>
      <c r="BI1490" s="17">
        <v>0.110274052480883</v>
      </c>
      <c r="BJ1490" s="17"/>
      <c r="BK1490" s="17">
        <v>7.7854853717558098E-2</v>
      </c>
      <c r="BL1490" s="17">
        <v>0.113992816436398</v>
      </c>
      <c r="BM1490" s="17"/>
      <c r="BN1490" s="17">
        <v>8.4179207277307405E-2</v>
      </c>
      <c r="BO1490" s="17">
        <v>0.112404473232283</v>
      </c>
      <c r="BP1490" s="17"/>
      <c r="BQ1490" s="17">
        <v>3.1055141606970201E-2</v>
      </c>
      <c r="BR1490" s="17">
        <v>0.11388689405025799</v>
      </c>
      <c r="BS1490" s="17"/>
      <c r="BT1490" s="17">
        <v>5.3417988548556498E-2</v>
      </c>
      <c r="BU1490" s="17">
        <v>0.11645363172279601</v>
      </c>
      <c r="BV1490" s="17"/>
      <c r="BW1490" s="17">
        <v>3.82747663546174E-2</v>
      </c>
      <c r="BX1490" s="17">
        <v>0.149585752394127</v>
      </c>
      <c r="BY1490" s="17"/>
      <c r="BZ1490" s="17">
        <v>3.82747663546174E-2</v>
      </c>
      <c r="CA1490" s="17">
        <v>0.149585752394127</v>
      </c>
    </row>
    <row r="1491" spans="2:79" x14ac:dyDescent="0.25">
      <c r="C1491" s="17"/>
      <c r="D1491" s="17"/>
      <c r="E1491" s="17"/>
      <c r="F1491" s="17"/>
      <c r="G1491" s="17"/>
      <c r="H1491" s="17"/>
      <c r="I1491" s="17"/>
      <c r="J1491" s="17"/>
      <c r="K1491" s="17"/>
      <c r="L1491" s="17"/>
      <c r="M1491" s="17"/>
      <c r="N1491" s="17"/>
      <c r="O1491" s="17"/>
      <c r="P1491" s="17"/>
      <c r="Q1491" s="17"/>
      <c r="R1491" s="17"/>
      <c r="S1491" s="17"/>
      <c r="T1491" s="17"/>
      <c r="U1491" s="17"/>
      <c r="V1491" s="17"/>
      <c r="W1491" s="17"/>
      <c r="X1491" s="17"/>
      <c r="Y1491" s="17"/>
      <c r="Z1491" s="17"/>
      <c r="AA1491" s="17"/>
      <c r="AB1491" s="17"/>
      <c r="AC1491" s="17"/>
      <c r="AD1491" s="17"/>
      <c r="AE1491" s="17"/>
      <c r="AF1491" s="17"/>
      <c r="AG1491" s="17"/>
      <c r="AH1491" s="17"/>
      <c r="AI1491" s="17"/>
      <c r="AJ1491" s="17"/>
      <c r="AK1491" s="17"/>
      <c r="AL1491" s="17"/>
      <c r="AM1491" s="17"/>
      <c r="AN1491" s="17"/>
      <c r="AO1491" s="17"/>
      <c r="AP1491" s="17"/>
      <c r="AQ1491" s="17"/>
      <c r="AR1491" s="17"/>
      <c r="AS1491" s="17"/>
      <c r="AT1491" s="17"/>
      <c r="AU1491" s="17"/>
      <c r="AV1491" s="17"/>
      <c r="AW1491" s="17"/>
      <c r="AX1491" s="17"/>
      <c r="AY1491" s="17"/>
      <c r="AZ1491" s="17"/>
      <c r="BA1491" s="17"/>
      <c r="BB1491" s="17"/>
      <c r="BC1491" s="17"/>
      <c r="BD1491" s="17"/>
      <c r="BE1491" s="17"/>
      <c r="BF1491" s="17"/>
      <c r="BG1491" s="17"/>
      <c r="BH1491" s="17"/>
      <c r="BI1491" s="17"/>
      <c r="BJ1491" s="17"/>
      <c r="BK1491" s="17"/>
      <c r="BL1491" s="17"/>
      <c r="BM1491" s="17"/>
      <c r="BN1491" s="17"/>
      <c r="BO1491" s="17"/>
      <c r="BP1491" s="17"/>
      <c r="BQ1491" s="17"/>
      <c r="BR1491" s="17"/>
      <c r="BS1491" s="17"/>
      <c r="BT1491" s="17"/>
      <c r="BU1491" s="17"/>
      <c r="BV1491" s="17"/>
      <c r="BW1491" s="17"/>
      <c r="BX1491" s="17"/>
      <c r="BY1491" s="17"/>
      <c r="BZ1491" s="17"/>
      <c r="CA1491" s="17"/>
    </row>
    <row r="1492" spans="2:79" x14ac:dyDescent="0.25">
      <c r="C1492" s="17"/>
      <c r="D1492" s="17"/>
      <c r="E1492" s="17"/>
      <c r="F1492" s="17"/>
      <c r="G1492" s="17"/>
      <c r="H1492" s="17"/>
      <c r="I1492" s="17"/>
      <c r="J1492" s="17"/>
      <c r="K1492" s="17"/>
      <c r="L1492" s="17"/>
      <c r="M1492" s="17"/>
      <c r="N1492" s="17"/>
      <c r="O1492" s="17"/>
      <c r="P1492" s="17"/>
      <c r="Q1492" s="17"/>
      <c r="R1492" s="17"/>
      <c r="S1492" s="17"/>
      <c r="T1492" s="17"/>
      <c r="U1492" s="17"/>
      <c r="V1492" s="17"/>
      <c r="W1492" s="17"/>
      <c r="X1492" s="17"/>
      <c r="Y1492" s="17"/>
      <c r="Z1492" s="17"/>
      <c r="AA1492" s="17"/>
      <c r="AB1492" s="17"/>
      <c r="AC1492" s="17"/>
      <c r="AD1492" s="17"/>
      <c r="AE1492" s="17"/>
      <c r="AF1492" s="17"/>
      <c r="AG1492" s="17"/>
      <c r="AH1492" s="17"/>
      <c r="AI1492" s="17"/>
      <c r="AJ1492" s="17"/>
      <c r="AK1492" s="17"/>
      <c r="AL1492" s="17"/>
      <c r="AM1492" s="17"/>
      <c r="AN1492" s="17"/>
      <c r="AO1492" s="17"/>
      <c r="AP1492" s="17"/>
      <c r="AQ1492" s="17"/>
      <c r="AR1492" s="17"/>
      <c r="AS1492" s="17"/>
      <c r="AT1492" s="17"/>
      <c r="AU1492" s="17"/>
      <c r="AV1492" s="17"/>
      <c r="AW1492" s="17"/>
      <c r="AX1492" s="17"/>
      <c r="AY1492" s="17"/>
      <c r="AZ1492" s="17"/>
      <c r="BA1492" s="17"/>
      <c r="BB1492" s="17"/>
      <c r="BC1492" s="17"/>
      <c r="BD1492" s="17"/>
      <c r="BE1492" s="17"/>
      <c r="BF1492" s="17"/>
      <c r="BG1492" s="17"/>
      <c r="BH1492" s="17"/>
      <c r="BI1492" s="17"/>
      <c r="BJ1492" s="17"/>
      <c r="BK1492" s="17"/>
      <c r="BL1492" s="17"/>
      <c r="BM1492" s="17"/>
      <c r="BN1492" s="17"/>
      <c r="BO1492" s="17"/>
      <c r="BP1492" s="17"/>
      <c r="BQ1492" s="17"/>
      <c r="BR1492" s="17"/>
      <c r="BS1492" s="17"/>
      <c r="BT1492" s="17"/>
      <c r="BU1492" s="17"/>
      <c r="BV1492" s="17"/>
      <c r="BW1492" s="17"/>
      <c r="BX1492" s="17"/>
      <c r="BY1492" s="17"/>
      <c r="BZ1492" s="17"/>
      <c r="CA1492" s="17"/>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45" x14ac:dyDescent="0.25">
      <c r="B9" s="18" t="s">
        <v>72</v>
      </c>
      <c r="C9" s="17">
        <v>0.46105358857141199</v>
      </c>
      <c r="D9" s="17">
        <v>0.46245615585678901</v>
      </c>
      <c r="E9" s="17">
        <v>0.43072436904579198</v>
      </c>
      <c r="F9" s="17">
        <v>0.44139578856764999</v>
      </c>
      <c r="G9" s="17">
        <v>0.41656843207278799</v>
      </c>
      <c r="H9" s="17">
        <v>0.29465486354669002</v>
      </c>
      <c r="I9" s="17">
        <v>0.56206281594014895</v>
      </c>
      <c r="J9" s="17">
        <v>0.62087038482887102</v>
      </c>
      <c r="K9" s="17">
        <v>0.382106829729572</v>
      </c>
      <c r="L9" s="17">
        <v>0.79678241087884705</v>
      </c>
      <c r="M9" s="17"/>
      <c r="N9" s="17">
        <v>0.45383200199714102</v>
      </c>
      <c r="O9" s="17">
        <v>0.52694054380230304</v>
      </c>
      <c r="P9" s="17">
        <v>0.68789962999107301</v>
      </c>
      <c r="Q9" s="17">
        <v>0.73936727783649003</v>
      </c>
      <c r="R9" s="17"/>
      <c r="S9" s="17">
        <v>0.44969214732206497</v>
      </c>
      <c r="T9" s="17">
        <v>0.44647293724667397</v>
      </c>
      <c r="U9" s="17">
        <v>0.54779424875828298</v>
      </c>
      <c r="V9" s="17">
        <v>0.48259458686710099</v>
      </c>
      <c r="W9" s="17">
        <v>0.44111887118430398</v>
      </c>
      <c r="X9" s="17">
        <v>0.47521045194837402</v>
      </c>
      <c r="Y9" s="17">
        <v>0.4731055378613</v>
      </c>
      <c r="Z9" s="17"/>
      <c r="AA9" s="17">
        <v>0.69667552107795405</v>
      </c>
      <c r="AB9" s="17">
        <v>0.339190630311202</v>
      </c>
      <c r="AC9" s="17"/>
      <c r="AD9" s="17">
        <v>0.72369337332565897</v>
      </c>
      <c r="AE9" s="17">
        <v>0.79179860699848603</v>
      </c>
      <c r="AF9" s="17">
        <v>0.69424047612700801</v>
      </c>
      <c r="AG9" s="17"/>
      <c r="AH9" s="17">
        <v>0.83855216148980505</v>
      </c>
      <c r="AI9" s="17">
        <v>0.447084708075214</v>
      </c>
      <c r="AJ9" s="17"/>
      <c r="AK9" s="17">
        <v>0.35535566553022302</v>
      </c>
      <c r="AL9" s="17">
        <v>0.53185760610692601</v>
      </c>
      <c r="AM9" s="17"/>
      <c r="AN9" s="17">
        <v>0.46050428161288998</v>
      </c>
      <c r="AO9" s="17">
        <v>0.73936727783649003</v>
      </c>
      <c r="AP9" s="17"/>
      <c r="AQ9" s="17">
        <v>0.62252594028447406</v>
      </c>
      <c r="AR9" s="17">
        <v>0.41918540472347499</v>
      </c>
      <c r="AS9" s="17"/>
      <c r="AT9" s="17">
        <v>0.33175290502931898</v>
      </c>
      <c r="AU9" s="17">
        <v>0.48067164645078903</v>
      </c>
      <c r="AV9" s="17">
        <v>0.64113232287124899</v>
      </c>
      <c r="AW9" s="17">
        <v>0.76272906301981502</v>
      </c>
      <c r="AX9" s="17"/>
      <c r="AY9" s="17">
        <v>0.747336611523024</v>
      </c>
      <c r="AZ9" s="17">
        <v>0.42683606234250898</v>
      </c>
      <c r="BA9" s="17"/>
      <c r="BB9" s="17">
        <v>0.396716031939711</v>
      </c>
      <c r="BC9" s="17">
        <v>0.47506915410634898</v>
      </c>
      <c r="BD9" s="17"/>
      <c r="BE9" s="17">
        <v>0.50006714483859505</v>
      </c>
      <c r="BF9" s="17">
        <v>0.458092964916685</v>
      </c>
      <c r="BG9" s="17"/>
      <c r="BH9" s="17">
        <v>0.29808957331679098</v>
      </c>
      <c r="BI9" s="17">
        <v>0.47368835001656001</v>
      </c>
      <c r="BJ9" s="17"/>
      <c r="BK9" s="17">
        <v>0.48301847891549798</v>
      </c>
      <c r="BL9" s="17">
        <v>0.459647789934441</v>
      </c>
      <c r="BM9" s="17"/>
      <c r="BN9" s="17">
        <v>0.31001603793814198</v>
      </c>
      <c r="BO9" s="17">
        <v>0.46425269270881298</v>
      </c>
      <c r="BP9" s="17"/>
      <c r="BQ9" s="17">
        <v>0.62845028642879197</v>
      </c>
      <c r="BR9" s="17">
        <v>0.45676761077141897</v>
      </c>
      <c r="BS9" s="17"/>
      <c r="BT9" s="17">
        <v>0.56252376369461199</v>
      </c>
      <c r="BU9" s="17">
        <v>0.45300111286549699</v>
      </c>
      <c r="BV9" s="17"/>
      <c r="BW9" s="17">
        <v>0.69604967152951003</v>
      </c>
      <c r="BX9" s="17">
        <v>0.34037756942307401</v>
      </c>
      <c r="BY9" s="17"/>
      <c r="BZ9" s="17">
        <v>0.69604967152951003</v>
      </c>
      <c r="CA9" s="17">
        <v>0.34037756942307401</v>
      </c>
    </row>
    <row r="10" spans="2:79" ht="45" x14ac:dyDescent="0.25">
      <c r="B10" s="18" t="s">
        <v>73</v>
      </c>
      <c r="C10" s="17">
        <v>0.318326248623094</v>
      </c>
      <c r="D10" s="17">
        <v>0.25306659306745399</v>
      </c>
      <c r="E10" s="17">
        <v>0.327594559975874</v>
      </c>
      <c r="F10" s="17">
        <v>0.33555524101916301</v>
      </c>
      <c r="G10" s="17">
        <v>0.30631508227506499</v>
      </c>
      <c r="H10" s="17">
        <v>0.40699782474283802</v>
      </c>
      <c r="I10" s="17">
        <v>0.335837988407379</v>
      </c>
      <c r="J10" s="17">
        <v>0.29088624211494002</v>
      </c>
      <c r="K10" s="17">
        <v>0.313062682962373</v>
      </c>
      <c r="L10" s="17">
        <v>0.18119700027973501</v>
      </c>
      <c r="M10" s="17"/>
      <c r="N10" s="17">
        <v>0.31934644266677198</v>
      </c>
      <c r="O10" s="17">
        <v>0.32063711212106299</v>
      </c>
      <c r="P10" s="17">
        <v>0.23045702666466999</v>
      </c>
      <c r="Q10" s="17">
        <v>0.200182485037293</v>
      </c>
      <c r="R10" s="17"/>
      <c r="S10" s="17">
        <v>0.31845163650477099</v>
      </c>
      <c r="T10" s="17">
        <v>0.34822063021799599</v>
      </c>
      <c r="U10" s="17">
        <v>0.307952590810255</v>
      </c>
      <c r="V10" s="17">
        <v>0.31216926144871099</v>
      </c>
      <c r="W10" s="17">
        <v>0.31411994001965399</v>
      </c>
      <c r="X10" s="17">
        <v>0.349090305517744</v>
      </c>
      <c r="Y10" s="17">
        <v>0.31322187678201502</v>
      </c>
      <c r="Z10" s="17"/>
      <c r="AA10" s="17">
        <v>0.236974907528434</v>
      </c>
      <c r="AB10" s="17">
        <v>0.36040091874725799</v>
      </c>
      <c r="AC10" s="17"/>
      <c r="AD10" s="17">
        <v>0.209726458865691</v>
      </c>
      <c r="AE10" s="17">
        <v>0.183170301687612</v>
      </c>
      <c r="AF10" s="17">
        <v>0.25082884209623801</v>
      </c>
      <c r="AG10" s="17"/>
      <c r="AH10" s="17">
        <v>0.12769502139688399</v>
      </c>
      <c r="AI10" s="17">
        <v>0.325380327824983</v>
      </c>
      <c r="AJ10" s="17"/>
      <c r="AK10" s="17">
        <v>0.340791065108349</v>
      </c>
      <c r="AL10" s="17">
        <v>0.30327771016000399</v>
      </c>
      <c r="AM10" s="17"/>
      <c r="AN10" s="17">
        <v>0.31855942864242798</v>
      </c>
      <c r="AO10" s="17">
        <v>0.200182485037293</v>
      </c>
      <c r="AP10" s="17"/>
      <c r="AQ10" s="17">
        <v>0.24715589810830099</v>
      </c>
      <c r="AR10" s="17">
        <v>0.33678001664135299</v>
      </c>
      <c r="AS10" s="17"/>
      <c r="AT10" s="17">
        <v>0.33087221571624198</v>
      </c>
      <c r="AU10" s="17">
        <v>0.33236301206844299</v>
      </c>
      <c r="AV10" s="17">
        <v>0.28360592961363901</v>
      </c>
      <c r="AW10" s="17">
        <v>0.16596068786370699</v>
      </c>
      <c r="AX10" s="17"/>
      <c r="AY10" s="17">
        <v>0.16758994204202601</v>
      </c>
      <c r="AZ10" s="17">
        <v>0.33634276762903398</v>
      </c>
      <c r="BA10" s="17"/>
      <c r="BB10" s="17">
        <v>0.32475806206036001</v>
      </c>
      <c r="BC10" s="17">
        <v>0.31692861598378602</v>
      </c>
      <c r="BD10" s="17"/>
      <c r="BE10" s="17">
        <v>0.36035952964581602</v>
      </c>
      <c r="BF10" s="17">
        <v>0.31513646696798298</v>
      </c>
      <c r="BG10" s="17"/>
      <c r="BH10" s="17">
        <v>0.379442906972567</v>
      </c>
      <c r="BI10" s="17">
        <v>0.31358781359273702</v>
      </c>
      <c r="BJ10" s="17"/>
      <c r="BK10" s="17">
        <v>0.33449666526682198</v>
      </c>
      <c r="BL10" s="17">
        <v>0.31729130834700298</v>
      </c>
      <c r="BM10" s="17"/>
      <c r="BN10" s="17">
        <v>0.50187149311136703</v>
      </c>
      <c r="BO10" s="17">
        <v>0.31443860380509497</v>
      </c>
      <c r="BP10" s="17"/>
      <c r="BQ10" s="17">
        <v>0.28335415185986002</v>
      </c>
      <c r="BR10" s="17">
        <v>0.319221664316862</v>
      </c>
      <c r="BS10" s="17"/>
      <c r="BT10" s="17">
        <v>0.31724315421016003</v>
      </c>
      <c r="BU10" s="17">
        <v>0.31841220088874</v>
      </c>
      <c r="BV10" s="17"/>
      <c r="BW10" s="17">
        <v>0.23735747139183</v>
      </c>
      <c r="BX10" s="17">
        <v>0.35990562130276499</v>
      </c>
      <c r="BY10" s="17"/>
      <c r="BZ10" s="17">
        <v>0.23735747139183</v>
      </c>
      <c r="CA10" s="17">
        <v>0.35990562130276499</v>
      </c>
    </row>
    <row r="11" spans="2:79" ht="30" x14ac:dyDescent="0.25">
      <c r="B11" s="18" t="s">
        <v>74</v>
      </c>
      <c r="C11" s="17">
        <v>0.20581329139385601</v>
      </c>
      <c r="D11" s="17">
        <v>0.26516481036807399</v>
      </c>
      <c r="E11" s="17">
        <v>0.23689568308097</v>
      </c>
      <c r="F11" s="17">
        <v>0.20722377018666699</v>
      </c>
      <c r="G11" s="17">
        <v>0.24949014626987401</v>
      </c>
      <c r="H11" s="17">
        <v>0.27227223516182703</v>
      </c>
      <c r="I11" s="17">
        <v>9.5151611717098697E-2</v>
      </c>
      <c r="J11" s="17">
        <v>8.1705281629075102E-2</v>
      </c>
      <c r="K11" s="17">
        <v>0.30152830627330401</v>
      </c>
      <c r="L11" s="17">
        <v>2.2020588841418502E-2</v>
      </c>
      <c r="M11" s="17"/>
      <c r="N11" s="17">
        <v>0.211971169343801</v>
      </c>
      <c r="O11" s="17">
        <v>0.137519960181127</v>
      </c>
      <c r="P11" s="17">
        <v>6.9585874737819006E-2</v>
      </c>
      <c r="Q11" s="17">
        <v>5.5510431939547099E-2</v>
      </c>
      <c r="R11" s="17"/>
      <c r="S11" s="17">
        <v>0.21712485943017801</v>
      </c>
      <c r="T11" s="17">
        <v>0.20068344870800001</v>
      </c>
      <c r="U11" s="17">
        <v>0.13646854472771799</v>
      </c>
      <c r="V11" s="17">
        <v>0.19096031926905599</v>
      </c>
      <c r="W11" s="17">
        <v>0.229108430004652</v>
      </c>
      <c r="X11" s="17">
        <v>0.16533445317874301</v>
      </c>
      <c r="Y11" s="17">
        <v>0.19654668310134199</v>
      </c>
      <c r="Z11" s="17"/>
      <c r="AA11" s="17">
        <v>5.9290228085243701E-2</v>
      </c>
      <c r="AB11" s="17">
        <v>0.28159458118376002</v>
      </c>
      <c r="AC11" s="17"/>
      <c r="AD11" s="17">
        <v>5.3572453337077497E-2</v>
      </c>
      <c r="AE11" s="17">
        <v>2.50310913139025E-2</v>
      </c>
      <c r="AF11" s="17">
        <v>4.88591295096613E-2</v>
      </c>
      <c r="AG11" s="17"/>
      <c r="AH11" s="17">
        <v>3.3752817113310803E-2</v>
      </c>
      <c r="AI11" s="17">
        <v>0.212180182226749</v>
      </c>
      <c r="AJ11" s="17"/>
      <c r="AK11" s="17">
        <v>0.282456696332619</v>
      </c>
      <c r="AL11" s="17">
        <v>0.15447206508469799</v>
      </c>
      <c r="AM11" s="17"/>
      <c r="AN11" s="17">
        <v>0.206109943731735</v>
      </c>
      <c r="AO11" s="17">
        <v>5.5510431939547099E-2</v>
      </c>
      <c r="AP11" s="17"/>
      <c r="AQ11" s="17">
        <v>0.12158742552471299</v>
      </c>
      <c r="AR11" s="17">
        <v>0.22765222542528399</v>
      </c>
      <c r="AS11" s="17"/>
      <c r="AT11" s="17">
        <v>0.31271197042269799</v>
      </c>
      <c r="AU11" s="17">
        <v>0.17823770059871599</v>
      </c>
      <c r="AV11" s="17">
        <v>6.7098877103173901E-2</v>
      </c>
      <c r="AW11" s="17">
        <v>5.7755804921893902E-2</v>
      </c>
      <c r="AX11" s="17"/>
      <c r="AY11" s="17">
        <v>7.7179261023420001E-2</v>
      </c>
      <c r="AZ11" s="17">
        <v>0.22118807073895899</v>
      </c>
      <c r="BA11" s="17"/>
      <c r="BB11" s="17">
        <v>0.26191301780466603</v>
      </c>
      <c r="BC11" s="17">
        <v>0.19358879309621699</v>
      </c>
      <c r="BD11" s="17"/>
      <c r="BE11" s="17">
        <v>0.114911016589488</v>
      </c>
      <c r="BF11" s="17">
        <v>0.21271159677292101</v>
      </c>
      <c r="BG11" s="17"/>
      <c r="BH11" s="17">
        <v>0.29472120546889602</v>
      </c>
      <c r="BI11" s="17">
        <v>0.19892017279237401</v>
      </c>
      <c r="BJ11" s="17"/>
      <c r="BK11" s="17">
        <v>0.173713384960831</v>
      </c>
      <c r="BL11" s="17">
        <v>0.20786775212657799</v>
      </c>
      <c r="BM11" s="17"/>
      <c r="BN11" s="17">
        <v>0.160031390408402</v>
      </c>
      <c r="BO11" s="17">
        <v>0.206782991102614</v>
      </c>
      <c r="BP11" s="17"/>
      <c r="BQ11" s="17">
        <v>8.8188948630649605E-2</v>
      </c>
      <c r="BR11" s="17">
        <v>0.20882491186352301</v>
      </c>
      <c r="BS11" s="17"/>
      <c r="BT11" s="17">
        <v>0.11624512930106699</v>
      </c>
      <c r="BU11" s="17">
        <v>0.21292124649888999</v>
      </c>
      <c r="BV11" s="17"/>
      <c r="BW11" s="17">
        <v>5.9500229522874697E-2</v>
      </c>
      <c r="BX11" s="17">
        <v>0.280948492090554</v>
      </c>
      <c r="BY11" s="17"/>
      <c r="BZ11" s="17">
        <v>5.9500229522874697E-2</v>
      </c>
      <c r="CA11" s="17">
        <v>0.280948492090554</v>
      </c>
    </row>
    <row r="12" spans="2:79" x14ac:dyDescent="0.25">
      <c r="B12" s="18" t="s">
        <v>75</v>
      </c>
      <c r="C12" s="19">
        <v>1.48068714116376E-2</v>
      </c>
      <c r="D12" s="19">
        <v>1.9312440707682701E-2</v>
      </c>
      <c r="E12" s="19">
        <v>4.7853878973634096E-3</v>
      </c>
      <c r="F12" s="19">
        <v>1.5825200226519998E-2</v>
      </c>
      <c r="G12" s="19">
        <v>2.7626339382272901E-2</v>
      </c>
      <c r="H12" s="19">
        <v>2.6075076548644601E-2</v>
      </c>
      <c r="I12" s="19">
        <v>6.9475839353726797E-3</v>
      </c>
      <c r="J12" s="19">
        <v>6.5380914271132504E-3</v>
      </c>
      <c r="K12" s="19">
        <v>3.3021810347503401E-3</v>
      </c>
      <c r="L12" s="19">
        <v>0</v>
      </c>
      <c r="M12" s="19"/>
      <c r="N12" s="19">
        <v>1.48503859922856E-2</v>
      </c>
      <c r="O12" s="19">
        <v>1.49023838955059E-2</v>
      </c>
      <c r="P12" s="19">
        <v>1.20574686064379E-2</v>
      </c>
      <c r="Q12" s="19">
        <v>4.9398051866695498E-3</v>
      </c>
      <c r="R12" s="19"/>
      <c r="S12" s="19">
        <v>1.4731356742986101E-2</v>
      </c>
      <c r="T12" s="19">
        <v>4.6229838273292899E-3</v>
      </c>
      <c r="U12" s="19">
        <v>7.7846157037445296E-3</v>
      </c>
      <c r="V12" s="19">
        <v>1.42758324151328E-2</v>
      </c>
      <c r="W12" s="19">
        <v>1.5652758791390199E-2</v>
      </c>
      <c r="X12" s="19">
        <v>1.03647893551389E-2</v>
      </c>
      <c r="Y12" s="19">
        <v>1.7125902255342499E-2</v>
      </c>
      <c r="Z12" s="19"/>
      <c r="AA12" s="19">
        <v>7.0593433083680204E-3</v>
      </c>
      <c r="AB12" s="19">
        <v>1.8813869757779801E-2</v>
      </c>
      <c r="AC12" s="19"/>
      <c r="AD12" s="19">
        <v>1.3007714471572901E-2</v>
      </c>
      <c r="AE12" s="19">
        <v>0</v>
      </c>
      <c r="AF12" s="19">
        <v>6.0715522670931601E-3</v>
      </c>
      <c r="AG12" s="19"/>
      <c r="AH12" s="19">
        <v>0</v>
      </c>
      <c r="AI12" s="19">
        <v>1.53547818730539E-2</v>
      </c>
      <c r="AJ12" s="19"/>
      <c r="AK12" s="19">
        <v>2.1396573028808302E-2</v>
      </c>
      <c r="AL12" s="19">
        <v>1.03926186483724E-2</v>
      </c>
      <c r="AM12" s="19"/>
      <c r="AN12" s="19">
        <v>1.4826346012947701E-2</v>
      </c>
      <c r="AO12" s="19">
        <v>4.9398051866695498E-3</v>
      </c>
      <c r="AP12" s="19"/>
      <c r="AQ12" s="19">
        <v>8.7307360825113704E-3</v>
      </c>
      <c r="AR12" s="19">
        <v>1.6382353209889101E-2</v>
      </c>
      <c r="AS12" s="19"/>
      <c r="AT12" s="19">
        <v>2.46629088317405E-2</v>
      </c>
      <c r="AU12" s="19">
        <v>8.7276408820522108E-3</v>
      </c>
      <c r="AV12" s="19">
        <v>8.1628704119384703E-3</v>
      </c>
      <c r="AW12" s="19">
        <v>1.3554444194583499E-2</v>
      </c>
      <c r="AX12" s="19"/>
      <c r="AY12" s="19">
        <v>7.8941854115306392E-3</v>
      </c>
      <c r="AZ12" s="19">
        <v>1.5633099289498201E-2</v>
      </c>
      <c r="BA12" s="19"/>
      <c r="BB12" s="19">
        <v>1.6612888195262899E-2</v>
      </c>
      <c r="BC12" s="19">
        <v>1.4413436813648201E-2</v>
      </c>
      <c r="BD12" s="19"/>
      <c r="BE12" s="19">
        <v>2.4662308926100201E-2</v>
      </c>
      <c r="BF12" s="19">
        <v>1.4058971342410799E-2</v>
      </c>
      <c r="BG12" s="19"/>
      <c r="BH12" s="19">
        <v>2.7746314241745701E-2</v>
      </c>
      <c r="BI12" s="19">
        <v>1.3803663598329199E-2</v>
      </c>
      <c r="BJ12" s="19"/>
      <c r="BK12" s="19">
        <v>8.7714708568485192E-3</v>
      </c>
      <c r="BL12" s="19">
        <v>1.51931495919784E-2</v>
      </c>
      <c r="BM12" s="19"/>
      <c r="BN12" s="19">
        <v>2.8081078542088599E-2</v>
      </c>
      <c r="BO12" s="19">
        <v>1.4525712383477401E-2</v>
      </c>
      <c r="BP12" s="19"/>
      <c r="BQ12" s="19">
        <v>6.6130806976179097E-6</v>
      </c>
      <c r="BR12" s="19">
        <v>1.5185813048196099E-2</v>
      </c>
      <c r="BS12" s="19"/>
      <c r="BT12" s="19">
        <v>3.98795279416114E-3</v>
      </c>
      <c r="BU12" s="19">
        <v>1.56654397468723E-2</v>
      </c>
      <c r="BV12" s="19"/>
      <c r="BW12" s="19">
        <v>7.0926275557850298E-3</v>
      </c>
      <c r="BX12" s="19">
        <v>1.8768317183607299E-2</v>
      </c>
      <c r="BY12" s="19"/>
      <c r="BZ12" s="19">
        <v>7.0926275557850298E-3</v>
      </c>
      <c r="CA12" s="19">
        <v>1.8768317183607299E-2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CA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80</v>
      </c>
      <c r="C9" s="17">
        <v>0.22781650443454601</v>
      </c>
      <c r="D9" s="17">
        <v>0.227564821367331</v>
      </c>
      <c r="E9" s="17">
        <v>0.189693486579737</v>
      </c>
      <c r="F9" s="17">
        <v>0.30397668020719698</v>
      </c>
      <c r="G9" s="17">
        <v>0.178536380942453</v>
      </c>
      <c r="H9" s="17">
        <v>9.3443248144581395E-2</v>
      </c>
      <c r="I9" s="17">
        <v>0.32396697010182801</v>
      </c>
      <c r="J9" s="17">
        <v>0.26682763048713498</v>
      </c>
      <c r="K9" s="17">
        <v>0.24887788475515699</v>
      </c>
      <c r="L9" s="17">
        <v>0.30271002095639499</v>
      </c>
      <c r="M9" s="17"/>
      <c r="N9" s="17">
        <v>0.21684750628057001</v>
      </c>
      <c r="O9" s="17">
        <v>0.341525405548187</v>
      </c>
      <c r="P9" s="17">
        <v>0.49584323885765402</v>
      </c>
      <c r="Q9" s="17">
        <v>0.61246541932038401</v>
      </c>
      <c r="R9" s="17"/>
      <c r="S9" s="17">
        <v>0.22585715936140299</v>
      </c>
      <c r="T9" s="17">
        <v>0.224887551197375</v>
      </c>
      <c r="U9" s="17">
        <v>0.27281464474237599</v>
      </c>
      <c r="V9" s="17">
        <v>0.20493701020994801</v>
      </c>
      <c r="W9" s="17">
        <v>0.248137065784588</v>
      </c>
      <c r="X9" s="17">
        <v>0.31057616838364599</v>
      </c>
      <c r="Y9" s="17">
        <v>0.28997841890845699</v>
      </c>
      <c r="Z9" s="17"/>
      <c r="AA9" s="17">
        <v>0.66829953388090901</v>
      </c>
      <c r="AB9" s="17">
        <v>0</v>
      </c>
      <c r="AC9" s="17"/>
      <c r="AD9" s="17">
        <v>0.70863805865351803</v>
      </c>
      <c r="AE9" s="17">
        <v>0.74605530457199598</v>
      </c>
      <c r="AF9" s="17">
        <v>0.61293498969323701</v>
      </c>
      <c r="AG9" s="17"/>
      <c r="AH9" s="17">
        <v>0.77885015184042705</v>
      </c>
      <c r="AI9" s="17">
        <v>0.20742616729899099</v>
      </c>
      <c r="AJ9" s="17"/>
      <c r="AK9" s="17">
        <v>0.21423704696210599</v>
      </c>
      <c r="AL9" s="17">
        <v>0.236912994860633</v>
      </c>
      <c r="AM9" s="17"/>
      <c r="AN9" s="17">
        <v>0.22705732393540201</v>
      </c>
      <c r="AO9" s="17">
        <v>0.61246541932038401</v>
      </c>
      <c r="AP9" s="17"/>
      <c r="AQ9" s="17">
        <v>0.38474307243411898</v>
      </c>
      <c r="AR9" s="17">
        <v>0.18712699734600499</v>
      </c>
      <c r="AS9" s="17"/>
      <c r="AT9" s="17">
        <v>8.3705077103634701E-2</v>
      </c>
      <c r="AU9" s="17">
        <v>0.22048311742464999</v>
      </c>
      <c r="AV9" s="17">
        <v>0.48427421507604801</v>
      </c>
      <c r="AW9" s="17">
        <v>0.62086548857867596</v>
      </c>
      <c r="AX9" s="17"/>
      <c r="AY9" s="17">
        <v>0.418143387452723</v>
      </c>
      <c r="AZ9" s="17">
        <v>0.205067984300187</v>
      </c>
      <c r="BA9" s="17"/>
      <c r="BB9" s="17">
        <v>0.209018353222963</v>
      </c>
      <c r="BC9" s="17">
        <v>0.231903435522791</v>
      </c>
      <c r="BD9" s="17"/>
      <c r="BE9" s="17">
        <v>0.34797290170171902</v>
      </c>
      <c r="BF9" s="17">
        <v>0.21869819003173199</v>
      </c>
      <c r="BG9" s="17"/>
      <c r="BH9" s="17">
        <v>0.19168496746979199</v>
      </c>
      <c r="BI9" s="17">
        <v>0.23061781826743699</v>
      </c>
      <c r="BJ9" s="17"/>
      <c r="BK9" s="17">
        <v>0.282335446804169</v>
      </c>
      <c r="BL9" s="17">
        <v>0.22432717880297201</v>
      </c>
      <c r="BM9" s="17"/>
      <c r="BN9" s="17">
        <v>0.36137446000795698</v>
      </c>
      <c r="BO9" s="17">
        <v>0.224987633028288</v>
      </c>
      <c r="BP9" s="17"/>
      <c r="BQ9" s="17">
        <v>0.51012746261834596</v>
      </c>
      <c r="BR9" s="17">
        <v>0.22058829435060801</v>
      </c>
      <c r="BS9" s="17"/>
      <c r="BT9" s="17">
        <v>0.31300239043557898</v>
      </c>
      <c r="BU9" s="17">
        <v>0.221056318235229</v>
      </c>
      <c r="BV9" s="17"/>
      <c r="BW9" s="17">
        <v>0.66789473574964997</v>
      </c>
      <c r="BX9" s="17">
        <v>1.8259755693577E-3</v>
      </c>
      <c r="BY9" s="17"/>
      <c r="BZ9" s="17">
        <v>0.66789473574964997</v>
      </c>
      <c r="CA9" s="17">
        <v>1.8259755693577E-3</v>
      </c>
    </row>
    <row r="10" spans="2:79" ht="30" x14ac:dyDescent="0.25">
      <c r="B10" s="18" t="s">
        <v>81</v>
      </c>
      <c r="C10" s="17">
        <v>0.113073310513526</v>
      </c>
      <c r="D10" s="17">
        <v>9.1531692431848097E-2</v>
      </c>
      <c r="E10" s="17">
        <v>8.16924047071175E-2</v>
      </c>
      <c r="F10" s="17">
        <v>8.9288714078125497E-2</v>
      </c>
      <c r="G10" s="17">
        <v>8.1682408791951794E-2</v>
      </c>
      <c r="H10" s="17">
        <v>0.180036607924179</v>
      </c>
      <c r="I10" s="17">
        <v>0.12001356516438901</v>
      </c>
      <c r="J10" s="17">
        <v>0.101917311043698</v>
      </c>
      <c r="K10" s="17">
        <v>0.168137307720024</v>
      </c>
      <c r="L10" s="17">
        <v>0.19891337682239499</v>
      </c>
      <c r="M10" s="17"/>
      <c r="N10" s="17">
        <v>0.106019092344127</v>
      </c>
      <c r="O10" s="17">
        <v>0.205693186920856</v>
      </c>
      <c r="P10" s="17">
        <v>0.19757754991260301</v>
      </c>
      <c r="Q10" s="17">
        <v>0.19965681534409899</v>
      </c>
      <c r="R10" s="17"/>
      <c r="S10" s="17">
        <v>8.80593730158237E-2</v>
      </c>
      <c r="T10" s="17">
        <v>0.18270194516605801</v>
      </c>
      <c r="U10" s="17">
        <v>0.13583615973768701</v>
      </c>
      <c r="V10" s="17">
        <v>0.10657890289482599</v>
      </c>
      <c r="W10" s="17">
        <v>0.114726550554006</v>
      </c>
      <c r="X10" s="17">
        <v>0.122903893271917</v>
      </c>
      <c r="Y10" s="17">
        <v>0.12337452055890601</v>
      </c>
      <c r="Z10" s="17"/>
      <c r="AA10" s="17">
        <v>0.33170046611909099</v>
      </c>
      <c r="AB10" s="17">
        <v>0</v>
      </c>
      <c r="AC10" s="17"/>
      <c r="AD10" s="17">
        <v>0.27926286285977597</v>
      </c>
      <c r="AE10" s="17">
        <v>0.25394469542800402</v>
      </c>
      <c r="AF10" s="17">
        <v>0.32959998884279401</v>
      </c>
      <c r="AG10" s="17"/>
      <c r="AH10" s="17">
        <v>0.21868993084464</v>
      </c>
      <c r="AI10" s="17">
        <v>0.109165094552836</v>
      </c>
      <c r="AJ10" s="17"/>
      <c r="AK10" s="17">
        <v>0.11170293314067301</v>
      </c>
      <c r="AL10" s="17">
        <v>0.113991287146804</v>
      </c>
      <c r="AM10" s="17"/>
      <c r="AN10" s="17">
        <v>0.11290242088958299</v>
      </c>
      <c r="AO10" s="17">
        <v>0.19965681534409899</v>
      </c>
      <c r="AP10" s="17"/>
      <c r="AQ10" s="17">
        <v>0.13589240245196599</v>
      </c>
      <c r="AR10" s="17">
        <v>0.107156545653253</v>
      </c>
      <c r="AS10" s="17"/>
      <c r="AT10" s="17">
        <v>5.01622839859963E-2</v>
      </c>
      <c r="AU10" s="17">
        <v>0.121785295389198</v>
      </c>
      <c r="AV10" s="17">
        <v>0.202106278419526</v>
      </c>
      <c r="AW10" s="17">
        <v>0.25260097973383899</v>
      </c>
      <c r="AX10" s="17"/>
      <c r="AY10" s="17">
        <v>0.179548027643327</v>
      </c>
      <c r="AZ10" s="17">
        <v>0.105128024923426</v>
      </c>
      <c r="BA10" s="17"/>
      <c r="BB10" s="17">
        <v>0.15378016161071001</v>
      </c>
      <c r="BC10" s="17">
        <v>0.104202540572411</v>
      </c>
      <c r="BD10" s="17"/>
      <c r="BE10" s="17">
        <v>0.110902494785776</v>
      </c>
      <c r="BF10" s="17">
        <v>0.11323804731295101</v>
      </c>
      <c r="BG10" s="17"/>
      <c r="BH10" s="17">
        <v>0.174300237356113</v>
      </c>
      <c r="BI10" s="17">
        <v>0.10832632625772699</v>
      </c>
      <c r="BJ10" s="17"/>
      <c r="BK10" s="17">
        <v>0.158482851826933</v>
      </c>
      <c r="BL10" s="17">
        <v>0.11016700548382399</v>
      </c>
      <c r="BM10" s="17"/>
      <c r="BN10" s="17">
        <v>0.20277466861770599</v>
      </c>
      <c r="BO10" s="17">
        <v>0.111173359245525</v>
      </c>
      <c r="BP10" s="17"/>
      <c r="BQ10" s="17">
        <v>0.18625008924751801</v>
      </c>
      <c r="BR10" s="17">
        <v>0.11119971292681601</v>
      </c>
      <c r="BS10" s="17"/>
      <c r="BT10" s="17">
        <v>0.15046793587089499</v>
      </c>
      <c r="BU10" s="17">
        <v>0.110105745789642</v>
      </c>
      <c r="BV10" s="17"/>
      <c r="BW10" s="17">
        <v>0.33210526425034997</v>
      </c>
      <c r="BX10" s="17">
        <v>5.9524743042411597E-4</v>
      </c>
      <c r="BY10" s="17"/>
      <c r="BZ10" s="17">
        <v>0.33210526425034997</v>
      </c>
      <c r="CA10" s="17">
        <v>5.9524743042411597E-4</v>
      </c>
    </row>
    <row r="11" spans="2:79" x14ac:dyDescent="0.25">
      <c r="B11" s="18" t="s">
        <v>82</v>
      </c>
      <c r="C11" s="17">
        <v>9.3719895500029404E-2</v>
      </c>
      <c r="D11" s="17">
        <v>7.0943055829925897E-2</v>
      </c>
      <c r="E11" s="17">
        <v>0.121241672067171</v>
      </c>
      <c r="F11" s="17">
        <v>4.5507270290554201E-2</v>
      </c>
      <c r="G11" s="17">
        <v>7.5820185086320796E-2</v>
      </c>
      <c r="H11" s="17">
        <v>0.18055026226477</v>
      </c>
      <c r="I11" s="17">
        <v>0.1155992525292</v>
      </c>
      <c r="J11" s="17">
        <v>6.5248764992359806E-2</v>
      </c>
      <c r="K11" s="17">
        <v>2.1518184801875801E-2</v>
      </c>
      <c r="L11" s="17">
        <v>4.9802073426090603E-2</v>
      </c>
      <c r="M11" s="17"/>
      <c r="N11" s="17">
        <v>9.2242320505658906E-2</v>
      </c>
      <c r="O11" s="17">
        <v>0.117689711421765</v>
      </c>
      <c r="P11" s="17">
        <v>8.8029798861908995E-2</v>
      </c>
      <c r="Q11" s="17">
        <v>8.7925587741970304E-2</v>
      </c>
      <c r="R11" s="17"/>
      <c r="S11" s="17">
        <v>9.0344232564888896E-2</v>
      </c>
      <c r="T11" s="17">
        <v>0.15876555186977201</v>
      </c>
      <c r="U11" s="17">
        <v>0.10479349061422399</v>
      </c>
      <c r="V11" s="17">
        <v>8.4245440953323703E-2</v>
      </c>
      <c r="W11" s="17">
        <v>8.4911317608519596E-2</v>
      </c>
      <c r="X11" s="17">
        <v>0.10103846603458</v>
      </c>
      <c r="Y11" s="17">
        <v>6.1821814472884401E-2</v>
      </c>
      <c r="Z11" s="17"/>
      <c r="AA11" s="17">
        <v>0</v>
      </c>
      <c r="AB11" s="17">
        <v>0.142191544942741</v>
      </c>
      <c r="AC11" s="17"/>
      <c r="AD11" s="17">
        <v>1.91515822998473E-3</v>
      </c>
      <c r="AE11" s="17">
        <v>0</v>
      </c>
      <c r="AF11" s="17">
        <v>8.8695929834012692E-3</v>
      </c>
      <c r="AG11" s="17"/>
      <c r="AH11" s="17">
        <v>0</v>
      </c>
      <c r="AI11" s="17">
        <v>9.7187887472118498E-2</v>
      </c>
      <c r="AJ11" s="17"/>
      <c r="AK11" s="17">
        <v>9.28881858683301E-2</v>
      </c>
      <c r="AL11" s="17">
        <v>9.4277034009972893E-2</v>
      </c>
      <c r="AM11" s="17"/>
      <c r="AN11" s="17">
        <v>9.3731331709221002E-2</v>
      </c>
      <c r="AO11" s="17">
        <v>8.7925587741970304E-2</v>
      </c>
      <c r="AP11" s="17"/>
      <c r="AQ11" s="17">
        <v>0.100884380976749</v>
      </c>
      <c r="AR11" s="17">
        <v>9.1862215272220493E-2</v>
      </c>
      <c r="AS11" s="17"/>
      <c r="AT11" s="17">
        <v>8.15605789234638E-2</v>
      </c>
      <c r="AU11" s="17">
        <v>0.12027434172258999</v>
      </c>
      <c r="AV11" s="17">
        <v>6.4176355870935703E-2</v>
      </c>
      <c r="AW11" s="17">
        <v>8.5803226567902693E-2</v>
      </c>
      <c r="AX11" s="17"/>
      <c r="AY11" s="17">
        <v>3.6313841638026999E-2</v>
      </c>
      <c r="AZ11" s="17">
        <v>0.10058126343400201</v>
      </c>
      <c r="BA11" s="17"/>
      <c r="BB11" s="17">
        <v>0.10787475730681099</v>
      </c>
      <c r="BC11" s="17">
        <v>9.0636011504679606E-2</v>
      </c>
      <c r="BD11" s="17"/>
      <c r="BE11" s="17">
        <v>0.106595629976074</v>
      </c>
      <c r="BF11" s="17">
        <v>9.2742794007391702E-2</v>
      </c>
      <c r="BG11" s="17"/>
      <c r="BH11" s="17">
        <v>0.12013426927749001</v>
      </c>
      <c r="BI11" s="17">
        <v>9.1671962949522998E-2</v>
      </c>
      <c r="BJ11" s="17"/>
      <c r="BK11" s="17">
        <v>8.7988310970420994E-2</v>
      </c>
      <c r="BL11" s="17">
        <v>9.4086728823264201E-2</v>
      </c>
      <c r="BM11" s="17"/>
      <c r="BN11" s="17">
        <v>0.111765844865418</v>
      </c>
      <c r="BO11" s="17">
        <v>9.3337666901670294E-2</v>
      </c>
      <c r="BP11" s="17"/>
      <c r="BQ11" s="17">
        <v>1.72138657896624E-2</v>
      </c>
      <c r="BR11" s="17">
        <v>9.5678734288973902E-2</v>
      </c>
      <c r="BS11" s="17"/>
      <c r="BT11" s="17">
        <v>8.8384970176971098E-2</v>
      </c>
      <c r="BU11" s="17">
        <v>9.41432647955356E-2</v>
      </c>
      <c r="BV11" s="17"/>
      <c r="BW11" s="17">
        <v>0</v>
      </c>
      <c r="BX11" s="17">
        <v>0.14184726750375101</v>
      </c>
      <c r="BY11" s="17"/>
      <c r="BZ11" s="17">
        <v>0</v>
      </c>
      <c r="CA11" s="17">
        <v>0.14184726750375101</v>
      </c>
    </row>
    <row r="12" spans="2:79" ht="30" x14ac:dyDescent="0.25">
      <c r="B12" s="18" t="s">
        <v>83</v>
      </c>
      <c r="C12" s="17">
        <v>0.13649046250559599</v>
      </c>
      <c r="D12" s="17">
        <v>0.173727725893359</v>
      </c>
      <c r="E12" s="17">
        <v>0.108333748758579</v>
      </c>
      <c r="F12" s="17">
        <v>0.117550887913021</v>
      </c>
      <c r="G12" s="17">
        <v>0.133260905728145</v>
      </c>
      <c r="H12" s="17">
        <v>0.16494390315653601</v>
      </c>
      <c r="I12" s="17">
        <v>0.144788113748089</v>
      </c>
      <c r="J12" s="17">
        <v>0.115477619757025</v>
      </c>
      <c r="K12" s="17">
        <v>0.13565163476788</v>
      </c>
      <c r="L12" s="17">
        <v>9.1751528105573799E-2</v>
      </c>
      <c r="M12" s="17"/>
      <c r="N12" s="17">
        <v>0.136765236134856</v>
      </c>
      <c r="O12" s="17">
        <v>0.14294408863739499</v>
      </c>
      <c r="P12" s="17">
        <v>8.8140302228629799E-2</v>
      </c>
      <c r="Q12" s="17">
        <v>4.8685422778873E-2</v>
      </c>
      <c r="R12" s="17"/>
      <c r="S12" s="17">
        <v>0.15290426145962599</v>
      </c>
      <c r="T12" s="17">
        <v>0.107827619816174</v>
      </c>
      <c r="U12" s="17">
        <v>0.124649308804201</v>
      </c>
      <c r="V12" s="17">
        <v>0.13668123443225699</v>
      </c>
      <c r="W12" s="17">
        <v>0.13915924019266601</v>
      </c>
      <c r="X12" s="17">
        <v>0.15584421231142501</v>
      </c>
      <c r="Y12" s="17">
        <v>8.2289380986078103E-2</v>
      </c>
      <c r="Z12" s="17"/>
      <c r="AA12" s="17">
        <v>0</v>
      </c>
      <c r="AB12" s="17">
        <v>0.207082921188425</v>
      </c>
      <c r="AC12" s="17"/>
      <c r="AD12" s="17">
        <v>1.13256188750333E-3</v>
      </c>
      <c r="AE12" s="17">
        <v>0</v>
      </c>
      <c r="AF12" s="17">
        <v>1.1147122687812899E-2</v>
      </c>
      <c r="AG12" s="17"/>
      <c r="AH12" s="17">
        <v>2.4599173149329298E-3</v>
      </c>
      <c r="AI12" s="17">
        <v>0.14145010156895599</v>
      </c>
      <c r="AJ12" s="17"/>
      <c r="AK12" s="17">
        <v>0.13824289361605699</v>
      </c>
      <c r="AL12" s="17">
        <v>0.135316558993543</v>
      </c>
      <c r="AM12" s="17"/>
      <c r="AN12" s="17">
        <v>0.136663763069584</v>
      </c>
      <c r="AO12" s="17">
        <v>4.8685422778873E-2</v>
      </c>
      <c r="AP12" s="17"/>
      <c r="AQ12" s="17">
        <v>0.110785951578703</v>
      </c>
      <c r="AR12" s="17">
        <v>0.14315538797296601</v>
      </c>
      <c r="AS12" s="17"/>
      <c r="AT12" s="17">
        <v>0.15755634022736301</v>
      </c>
      <c r="AU12" s="17">
        <v>0.152621033016102</v>
      </c>
      <c r="AV12" s="17">
        <v>7.72557154025547E-2</v>
      </c>
      <c r="AW12" s="17">
        <v>1.26386108251459E-3</v>
      </c>
      <c r="AX12" s="17"/>
      <c r="AY12" s="17">
        <v>3.8809173700028801E-2</v>
      </c>
      <c r="AZ12" s="17">
        <v>0.14816566429478001</v>
      </c>
      <c r="BA12" s="17"/>
      <c r="BB12" s="17">
        <v>0.13919071957791801</v>
      </c>
      <c r="BC12" s="17">
        <v>0.13590373452413601</v>
      </c>
      <c r="BD12" s="17"/>
      <c r="BE12" s="17">
        <v>0.12390994124806801</v>
      </c>
      <c r="BF12" s="17">
        <v>0.13744516113826499</v>
      </c>
      <c r="BG12" s="17"/>
      <c r="BH12" s="17">
        <v>0.14964839635813099</v>
      </c>
      <c r="BI12" s="17">
        <v>0.13547031486700201</v>
      </c>
      <c r="BJ12" s="17"/>
      <c r="BK12" s="17">
        <v>0.15313130910174599</v>
      </c>
      <c r="BL12" s="17">
        <v>0.13542541373474201</v>
      </c>
      <c r="BM12" s="17"/>
      <c r="BN12" s="17">
        <v>0.159331047511207</v>
      </c>
      <c r="BO12" s="17">
        <v>0.13600667943518899</v>
      </c>
      <c r="BP12" s="17"/>
      <c r="BQ12" s="17">
        <v>5.2842648968683799E-2</v>
      </c>
      <c r="BR12" s="17">
        <v>0.138632157511687</v>
      </c>
      <c r="BS12" s="17"/>
      <c r="BT12" s="17">
        <v>6.4780033332046502E-2</v>
      </c>
      <c r="BU12" s="17">
        <v>0.142181262665147</v>
      </c>
      <c r="BV12" s="17"/>
      <c r="BW12" s="17">
        <v>0</v>
      </c>
      <c r="BX12" s="17">
        <v>0.206581527256781</v>
      </c>
      <c r="BY12" s="17"/>
      <c r="BZ12" s="17">
        <v>0</v>
      </c>
      <c r="CA12" s="17">
        <v>0.206581527256781</v>
      </c>
    </row>
    <row r="13" spans="2:79" x14ac:dyDescent="0.25">
      <c r="B13" s="18" t="s">
        <v>84</v>
      </c>
      <c r="C13" s="19">
        <v>0.42889982704630197</v>
      </c>
      <c r="D13" s="19">
        <v>0.43623270447753598</v>
      </c>
      <c r="E13" s="19">
        <v>0.49903868788739503</v>
      </c>
      <c r="F13" s="19">
        <v>0.44367644751110202</v>
      </c>
      <c r="G13" s="19">
        <v>0.53070011945113005</v>
      </c>
      <c r="H13" s="19">
        <v>0.38102597850993403</v>
      </c>
      <c r="I13" s="19">
        <v>0.29563209845649402</v>
      </c>
      <c r="J13" s="19">
        <v>0.450528673719783</v>
      </c>
      <c r="K13" s="19">
        <v>0.42581498795506301</v>
      </c>
      <c r="L13" s="19">
        <v>0.35682300068954498</v>
      </c>
      <c r="M13" s="19"/>
      <c r="N13" s="19">
        <v>0.448125844734788</v>
      </c>
      <c r="O13" s="19">
        <v>0.19214760747179599</v>
      </c>
      <c r="P13" s="19">
        <v>0.130409110139204</v>
      </c>
      <c r="Q13" s="19">
        <v>5.1266754814673597E-2</v>
      </c>
      <c r="R13" s="19"/>
      <c r="S13" s="19">
        <v>0.44283497359825802</v>
      </c>
      <c r="T13" s="19">
        <v>0.32581733195062101</v>
      </c>
      <c r="U13" s="19">
        <v>0.36190639610151198</v>
      </c>
      <c r="V13" s="19">
        <v>0.46755741150964603</v>
      </c>
      <c r="W13" s="19">
        <v>0.41306582586022</v>
      </c>
      <c r="X13" s="19">
        <v>0.309637259998433</v>
      </c>
      <c r="Y13" s="19">
        <v>0.44253586507367498</v>
      </c>
      <c r="Z13" s="19"/>
      <c r="AA13" s="19">
        <v>0</v>
      </c>
      <c r="AB13" s="19">
        <v>0.65072553386883503</v>
      </c>
      <c r="AC13" s="19"/>
      <c r="AD13" s="19">
        <v>9.0513583692181602E-3</v>
      </c>
      <c r="AE13" s="19">
        <v>0</v>
      </c>
      <c r="AF13" s="19">
        <v>3.74483057927553E-2</v>
      </c>
      <c r="AG13" s="19"/>
      <c r="AH13" s="19">
        <v>0</v>
      </c>
      <c r="AI13" s="19">
        <v>0.44477074910709902</v>
      </c>
      <c r="AJ13" s="19"/>
      <c r="AK13" s="19">
        <v>0.44292894041283398</v>
      </c>
      <c r="AL13" s="19">
        <v>0.41950212498904799</v>
      </c>
      <c r="AM13" s="19"/>
      <c r="AN13" s="19">
        <v>0.42964516039620898</v>
      </c>
      <c r="AO13" s="19">
        <v>5.1266754814673597E-2</v>
      </c>
      <c r="AP13" s="19"/>
      <c r="AQ13" s="19">
        <v>0.26769419255846399</v>
      </c>
      <c r="AR13" s="19">
        <v>0.47069885375555498</v>
      </c>
      <c r="AS13" s="19"/>
      <c r="AT13" s="19">
        <v>0.62701571975954296</v>
      </c>
      <c r="AU13" s="19">
        <v>0.38483621244746002</v>
      </c>
      <c r="AV13" s="19">
        <v>0.17218743523093499</v>
      </c>
      <c r="AW13" s="19">
        <v>3.9466444037068102E-2</v>
      </c>
      <c r="AX13" s="19"/>
      <c r="AY13" s="19">
        <v>0.32718556956589401</v>
      </c>
      <c r="AZ13" s="19">
        <v>0.441057063047605</v>
      </c>
      <c r="BA13" s="19"/>
      <c r="BB13" s="19">
        <v>0.390136008281598</v>
      </c>
      <c r="BC13" s="19">
        <v>0.43735427787598302</v>
      </c>
      <c r="BD13" s="19"/>
      <c r="BE13" s="19">
        <v>0.31061903228836202</v>
      </c>
      <c r="BF13" s="19">
        <v>0.43787580750965999</v>
      </c>
      <c r="BG13" s="19"/>
      <c r="BH13" s="19">
        <v>0.364232129538474</v>
      </c>
      <c r="BI13" s="19">
        <v>0.43391357765831101</v>
      </c>
      <c r="BJ13" s="19"/>
      <c r="BK13" s="19">
        <v>0.31806208129673103</v>
      </c>
      <c r="BL13" s="19">
        <v>0.43599367315519799</v>
      </c>
      <c r="BM13" s="19"/>
      <c r="BN13" s="19">
        <v>0.16475397899771099</v>
      </c>
      <c r="BO13" s="19">
        <v>0.43449466138932802</v>
      </c>
      <c r="BP13" s="19"/>
      <c r="BQ13" s="19">
        <v>0.23356593337579001</v>
      </c>
      <c r="BR13" s="19">
        <v>0.43390110092191497</v>
      </c>
      <c r="BS13" s="19"/>
      <c r="BT13" s="19">
        <v>0.38336467018450798</v>
      </c>
      <c r="BU13" s="19">
        <v>0.43251340851444697</v>
      </c>
      <c r="BV13" s="19"/>
      <c r="BW13" s="19">
        <v>0</v>
      </c>
      <c r="BX13" s="19">
        <v>0.64914998223968601</v>
      </c>
      <c r="BY13" s="19"/>
      <c r="BZ13" s="19">
        <v>0</v>
      </c>
      <c r="CA13" s="19">
        <v>0.64914998223968601</v>
      </c>
    </row>
    <row r="14" spans="2:79" x14ac:dyDescent="0.25">
      <c r="B14" s="16"/>
    </row>
    <row r="15" spans="2:79" x14ac:dyDescent="0.25">
      <c r="B15" t="s">
        <v>78</v>
      </c>
    </row>
    <row r="16" spans="2:79" x14ac:dyDescent="0.25">
      <c r="B16" t="s">
        <v>79</v>
      </c>
    </row>
    <row r="18" spans="2:2" x14ac:dyDescent="0.2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CA25"/>
  <sheetViews>
    <sheetView showGridLines="0" topLeftCell="A12" workbookViewId="0">
      <pane xSplit="2" topLeftCell="C1" activePane="topRight" state="frozen"/>
      <selection pane="topRight" activeCell="B21" sqref="B21"/>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100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4504</v>
      </c>
      <c r="D7" s="10">
        <v>647</v>
      </c>
      <c r="E7" s="10">
        <v>604</v>
      </c>
      <c r="F7" s="10">
        <v>612</v>
      </c>
      <c r="G7" s="10">
        <v>624</v>
      </c>
      <c r="H7" s="10">
        <v>587</v>
      </c>
      <c r="I7" s="10">
        <v>690</v>
      </c>
      <c r="J7" s="10">
        <v>348</v>
      </c>
      <c r="K7" s="10">
        <v>184</v>
      </c>
      <c r="L7" s="10">
        <v>208</v>
      </c>
      <c r="M7" s="10"/>
      <c r="N7" s="10">
        <v>689</v>
      </c>
      <c r="O7" s="10">
        <v>641</v>
      </c>
      <c r="P7" s="10">
        <v>886</v>
      </c>
      <c r="Q7" s="10">
        <v>2288</v>
      </c>
      <c r="R7" s="10"/>
      <c r="S7" s="10">
        <v>449</v>
      </c>
      <c r="T7" s="10">
        <v>351</v>
      </c>
      <c r="U7" s="10">
        <v>410</v>
      </c>
      <c r="V7" s="10">
        <v>842</v>
      </c>
      <c r="W7" s="10">
        <v>819</v>
      </c>
      <c r="X7" s="10">
        <v>877</v>
      </c>
      <c r="Y7" s="10">
        <v>565</v>
      </c>
      <c r="Z7" s="10"/>
      <c r="AA7" s="10">
        <v>4504</v>
      </c>
      <c r="AB7" s="10" t="s">
        <v>98</v>
      </c>
      <c r="AC7" s="10"/>
      <c r="AD7" s="10">
        <v>1433</v>
      </c>
      <c r="AE7" s="10">
        <v>1077</v>
      </c>
      <c r="AF7" s="10">
        <v>1868</v>
      </c>
      <c r="AG7" s="10"/>
      <c r="AH7" s="10">
        <v>942</v>
      </c>
      <c r="AI7" s="10">
        <v>3562</v>
      </c>
      <c r="AJ7" s="10"/>
      <c r="AK7" s="10">
        <v>1219</v>
      </c>
      <c r="AL7" s="10">
        <v>3285</v>
      </c>
      <c r="AM7" s="10"/>
      <c r="AN7" s="10">
        <v>2216</v>
      </c>
      <c r="AO7" s="10">
        <v>2288</v>
      </c>
      <c r="AP7" s="10"/>
      <c r="AQ7" s="10">
        <v>1973</v>
      </c>
      <c r="AR7" s="10">
        <v>2531</v>
      </c>
      <c r="AS7" s="10"/>
      <c r="AT7" s="10">
        <v>287</v>
      </c>
      <c r="AU7" s="10">
        <v>1075</v>
      </c>
      <c r="AV7" s="10">
        <v>2232</v>
      </c>
      <c r="AW7" s="10">
        <v>900</v>
      </c>
      <c r="AX7" s="10"/>
      <c r="AY7" s="10">
        <v>1255</v>
      </c>
      <c r="AZ7" s="10">
        <v>3249</v>
      </c>
      <c r="BA7" s="10"/>
      <c r="BB7" s="10">
        <v>713</v>
      </c>
      <c r="BC7" s="10">
        <v>3790</v>
      </c>
      <c r="BD7" s="10"/>
      <c r="BE7" s="10">
        <v>682</v>
      </c>
      <c r="BF7" s="10">
        <v>3822</v>
      </c>
      <c r="BG7" s="10"/>
      <c r="BH7" s="10">
        <v>352</v>
      </c>
      <c r="BI7" s="10">
        <v>4152</v>
      </c>
      <c r="BJ7" s="10"/>
      <c r="BK7" s="10">
        <v>798</v>
      </c>
      <c r="BL7" s="10">
        <v>3706</v>
      </c>
      <c r="BM7" s="10"/>
      <c r="BN7" s="10">
        <v>249</v>
      </c>
      <c r="BO7" s="10">
        <v>4255</v>
      </c>
      <c r="BP7" s="10"/>
      <c r="BQ7" s="10">
        <v>492</v>
      </c>
      <c r="BR7" s="10">
        <v>4012</v>
      </c>
      <c r="BS7" s="10"/>
      <c r="BT7" s="10">
        <v>329</v>
      </c>
      <c r="BU7" s="10">
        <v>4175</v>
      </c>
      <c r="BV7" s="10"/>
      <c r="BW7" s="10">
        <v>2216</v>
      </c>
      <c r="BX7" s="10">
        <v>2288</v>
      </c>
      <c r="BY7" s="10"/>
      <c r="BZ7" s="10">
        <v>2216</v>
      </c>
      <c r="CA7" s="10">
        <v>2288</v>
      </c>
    </row>
    <row r="8" spans="2:79" ht="30" customHeight="1" x14ac:dyDescent="0.25">
      <c r="B8" s="11" t="s">
        <v>27</v>
      </c>
      <c r="C8" s="11">
        <v>2449</v>
      </c>
      <c r="D8" s="11">
        <v>325</v>
      </c>
      <c r="E8" s="11">
        <v>274</v>
      </c>
      <c r="F8" s="11">
        <v>400</v>
      </c>
      <c r="G8" s="11">
        <v>264</v>
      </c>
      <c r="H8" s="11">
        <v>276</v>
      </c>
      <c r="I8" s="11">
        <v>458</v>
      </c>
      <c r="J8" s="11">
        <v>187</v>
      </c>
      <c r="K8" s="11">
        <v>116</v>
      </c>
      <c r="L8" s="11">
        <v>148</v>
      </c>
      <c r="M8" s="11"/>
      <c r="N8" s="11">
        <v>2153</v>
      </c>
      <c r="O8" s="11">
        <v>236</v>
      </c>
      <c r="P8" s="11">
        <v>48</v>
      </c>
      <c r="Q8" s="11">
        <v>11</v>
      </c>
      <c r="R8" s="11"/>
      <c r="S8" s="11">
        <v>532</v>
      </c>
      <c r="T8" s="11">
        <v>213</v>
      </c>
      <c r="U8" s="11">
        <v>141</v>
      </c>
      <c r="V8" s="11">
        <v>724</v>
      </c>
      <c r="W8" s="11">
        <v>198</v>
      </c>
      <c r="X8" s="11">
        <v>281</v>
      </c>
      <c r="Y8" s="11">
        <v>265</v>
      </c>
      <c r="Z8" s="11"/>
      <c r="AA8" s="11">
        <v>2449</v>
      </c>
      <c r="AB8" s="11" t="s">
        <v>98</v>
      </c>
      <c r="AC8" s="11"/>
      <c r="AD8" s="11">
        <v>632</v>
      </c>
      <c r="AE8" s="11">
        <v>304</v>
      </c>
      <c r="AF8" s="11">
        <v>1390</v>
      </c>
      <c r="AG8" s="11"/>
      <c r="AH8" s="11">
        <v>256</v>
      </c>
      <c r="AI8" s="11">
        <v>2193</v>
      </c>
      <c r="AJ8" s="11"/>
      <c r="AK8" s="11">
        <v>939</v>
      </c>
      <c r="AL8" s="11">
        <v>1510</v>
      </c>
      <c r="AM8" s="11"/>
      <c r="AN8" s="11">
        <v>2437</v>
      </c>
      <c r="AO8" s="11">
        <v>11</v>
      </c>
      <c r="AP8" s="11"/>
      <c r="AQ8" s="11">
        <v>770</v>
      </c>
      <c r="AR8" s="11">
        <v>1679</v>
      </c>
      <c r="AS8" s="11"/>
      <c r="AT8" s="11">
        <v>368</v>
      </c>
      <c r="AU8" s="11">
        <v>987</v>
      </c>
      <c r="AV8" s="11">
        <v>951</v>
      </c>
      <c r="AW8" s="11">
        <v>135</v>
      </c>
      <c r="AX8" s="11"/>
      <c r="AY8" s="11">
        <v>458</v>
      </c>
      <c r="AZ8" s="11">
        <v>1991</v>
      </c>
      <c r="BA8" s="11"/>
      <c r="BB8" s="11">
        <v>466</v>
      </c>
      <c r="BC8" s="11">
        <v>1982</v>
      </c>
      <c r="BD8" s="11"/>
      <c r="BE8" s="11">
        <v>233</v>
      </c>
      <c r="BF8" s="11">
        <v>2216</v>
      </c>
      <c r="BG8" s="11"/>
      <c r="BH8" s="11">
        <v>189</v>
      </c>
      <c r="BI8" s="11">
        <v>2260</v>
      </c>
      <c r="BJ8" s="11"/>
      <c r="BK8" s="11">
        <v>190</v>
      </c>
      <c r="BL8" s="11">
        <v>2258</v>
      </c>
      <c r="BM8" s="11"/>
      <c r="BN8" s="11">
        <v>84</v>
      </c>
      <c r="BO8" s="11">
        <v>2365</v>
      </c>
      <c r="BP8" s="11"/>
      <c r="BQ8" s="11">
        <v>125</v>
      </c>
      <c r="BR8" s="11">
        <v>2324</v>
      </c>
      <c r="BS8" s="11"/>
      <c r="BT8" s="11">
        <v>245</v>
      </c>
      <c r="BU8" s="11">
        <v>2204</v>
      </c>
      <c r="BV8" s="11"/>
      <c r="BW8" s="11">
        <v>2437</v>
      </c>
      <c r="BX8" s="11">
        <v>11</v>
      </c>
      <c r="BY8" s="11"/>
      <c r="BZ8" s="11">
        <v>2437</v>
      </c>
      <c r="CA8" s="11">
        <v>11</v>
      </c>
    </row>
    <row r="9" spans="2:79" ht="45" x14ac:dyDescent="0.25">
      <c r="B9" s="18" t="s">
        <v>86</v>
      </c>
      <c r="C9" s="17">
        <v>0.64503493845869897</v>
      </c>
      <c r="D9" s="17">
        <v>0.70551657106510102</v>
      </c>
      <c r="E9" s="17">
        <v>0.62659003181317396</v>
      </c>
      <c r="F9" s="17">
        <v>0.54417554919448596</v>
      </c>
      <c r="G9" s="17">
        <v>0.69610419933432799</v>
      </c>
      <c r="H9" s="17">
        <v>0.68052229566925704</v>
      </c>
      <c r="I9" s="17">
        <v>0.64113832312748698</v>
      </c>
      <c r="J9" s="17">
        <v>0.55455258931881601</v>
      </c>
      <c r="K9" s="17">
        <v>0.69385293210097099</v>
      </c>
      <c r="L9" s="17">
        <v>0.750256728573785</v>
      </c>
      <c r="M9" s="17"/>
      <c r="N9" s="17">
        <v>0.64851934842089498</v>
      </c>
      <c r="O9" s="17">
        <v>0.61880072785948104</v>
      </c>
      <c r="P9" s="17">
        <v>0.61834474635021197</v>
      </c>
      <c r="Q9" s="17">
        <v>0.64299203664191895</v>
      </c>
      <c r="R9" s="17"/>
      <c r="S9" s="17">
        <v>0.63395168962619697</v>
      </c>
      <c r="T9" s="17">
        <v>0.50574078161410196</v>
      </c>
      <c r="U9" s="17">
        <v>0.64091888407836795</v>
      </c>
      <c r="V9" s="17">
        <v>0.65195894856064895</v>
      </c>
      <c r="W9" s="17">
        <v>0.56210302057935702</v>
      </c>
      <c r="X9" s="17">
        <v>0.727400551971919</v>
      </c>
      <c r="Y9" s="17">
        <v>0.71163155840477299</v>
      </c>
      <c r="Z9" s="17"/>
      <c r="AA9" s="17">
        <v>0.64503493845869897</v>
      </c>
      <c r="AB9" s="17" t="s">
        <v>99</v>
      </c>
      <c r="AC9" s="17"/>
      <c r="AD9" s="17">
        <v>0.55438069983458704</v>
      </c>
      <c r="AE9" s="17">
        <v>0.81422857356909994</v>
      </c>
      <c r="AF9" s="17">
        <v>0.66694759233909096</v>
      </c>
      <c r="AG9" s="17"/>
      <c r="AH9" s="17">
        <v>0.69236636336806701</v>
      </c>
      <c r="AI9" s="17">
        <v>0.63951635902199</v>
      </c>
      <c r="AJ9" s="17"/>
      <c r="AK9" s="17">
        <v>0.63838386027828198</v>
      </c>
      <c r="AL9" s="17">
        <v>0.64917333847480996</v>
      </c>
      <c r="AM9" s="17"/>
      <c r="AN9" s="17">
        <v>0.64504457057978304</v>
      </c>
      <c r="AO9" s="17">
        <v>0.64299203664191895</v>
      </c>
      <c r="AP9" s="17"/>
      <c r="AQ9" s="17">
        <v>0.68731644533648595</v>
      </c>
      <c r="AR9" s="17">
        <v>0.62563929511876704</v>
      </c>
      <c r="AS9" s="17"/>
      <c r="AT9" s="17">
        <v>0.56203783851163203</v>
      </c>
      <c r="AU9" s="17">
        <v>0.66305479165582304</v>
      </c>
      <c r="AV9" s="17">
        <v>0.66398421962602105</v>
      </c>
      <c r="AW9" s="17">
        <v>0.64158143013283697</v>
      </c>
      <c r="AX9" s="17"/>
      <c r="AY9" s="17">
        <v>0.67812881019767701</v>
      </c>
      <c r="AZ9" s="17">
        <v>0.63741342175927496</v>
      </c>
      <c r="BA9" s="17"/>
      <c r="BB9" s="17">
        <v>0.66340809628050601</v>
      </c>
      <c r="BC9" s="17">
        <v>0.64073779310742895</v>
      </c>
      <c r="BD9" s="17"/>
      <c r="BE9" s="17">
        <v>0.53619643674055095</v>
      </c>
      <c r="BF9" s="17">
        <v>0.65645294599373905</v>
      </c>
      <c r="BG9" s="17"/>
      <c r="BH9" s="17">
        <v>0.65176346655681805</v>
      </c>
      <c r="BI9" s="17">
        <v>0.64447165007690399</v>
      </c>
      <c r="BJ9" s="17"/>
      <c r="BK9" s="17">
        <v>0.66012009710380104</v>
      </c>
      <c r="BL9" s="17">
        <v>0.64376256382291597</v>
      </c>
      <c r="BM9" s="17"/>
      <c r="BN9" s="17">
        <v>0.43104535839968799</v>
      </c>
      <c r="BO9" s="17">
        <v>0.65264140001312798</v>
      </c>
      <c r="BP9" s="17"/>
      <c r="BQ9" s="17">
        <v>0.71509602167087705</v>
      </c>
      <c r="BR9" s="17">
        <v>0.64126994733147602</v>
      </c>
      <c r="BS9" s="17"/>
      <c r="BT9" s="17">
        <v>0.69987307423057998</v>
      </c>
      <c r="BU9" s="17">
        <v>0.63894440899159899</v>
      </c>
      <c r="BV9" s="17"/>
      <c r="BW9" s="17">
        <v>0.64504457057978304</v>
      </c>
      <c r="BX9" s="17">
        <v>0.64299203664191895</v>
      </c>
      <c r="BY9" s="17"/>
      <c r="BZ9" s="17">
        <v>0.64504457057978304</v>
      </c>
      <c r="CA9" s="17">
        <v>0.64299203664191895</v>
      </c>
    </row>
    <row r="10" spans="2:79" ht="30" x14ac:dyDescent="0.25">
      <c r="B10" s="18" t="s">
        <v>87</v>
      </c>
      <c r="C10" s="17">
        <v>0.64480944157266895</v>
      </c>
      <c r="D10" s="17">
        <v>0.67984336349089702</v>
      </c>
      <c r="E10" s="17">
        <v>0.70616563692051804</v>
      </c>
      <c r="F10" s="17">
        <v>0.58310973166512003</v>
      </c>
      <c r="G10" s="17">
        <v>0.74906653872593199</v>
      </c>
      <c r="H10" s="17">
        <v>0.56173846902516</v>
      </c>
      <c r="I10" s="17">
        <v>0.68806719361846402</v>
      </c>
      <c r="J10" s="17">
        <v>0.59374956123627398</v>
      </c>
      <c r="K10" s="17">
        <v>0.50036979143728599</v>
      </c>
      <c r="L10" s="17">
        <v>0.63416816007752597</v>
      </c>
      <c r="M10" s="17"/>
      <c r="N10" s="17">
        <v>0.64855439408045501</v>
      </c>
      <c r="O10" s="17">
        <v>0.61678794604614995</v>
      </c>
      <c r="P10" s="17">
        <v>0.62165056971302002</v>
      </c>
      <c r="Q10" s="17">
        <v>0.61577781679792198</v>
      </c>
      <c r="R10" s="17"/>
      <c r="S10" s="17">
        <v>0.57569501954092905</v>
      </c>
      <c r="T10" s="17">
        <v>0.59802056561483596</v>
      </c>
      <c r="U10" s="17">
        <v>0.65204427830927403</v>
      </c>
      <c r="V10" s="17">
        <v>0.63764013735809599</v>
      </c>
      <c r="W10" s="17">
        <v>0.70468518751987697</v>
      </c>
      <c r="X10" s="17">
        <v>0.70522309897310298</v>
      </c>
      <c r="Y10" s="17">
        <v>0.69921135446737803</v>
      </c>
      <c r="Z10" s="17"/>
      <c r="AA10" s="17">
        <v>0.64480944157266895</v>
      </c>
      <c r="AB10" s="17" t="s">
        <v>99</v>
      </c>
      <c r="AC10" s="17"/>
      <c r="AD10" s="17">
        <v>0.61013846724030996</v>
      </c>
      <c r="AE10" s="17">
        <v>0.73552595419694</v>
      </c>
      <c r="AF10" s="17">
        <v>0.66603742688866796</v>
      </c>
      <c r="AG10" s="17"/>
      <c r="AH10" s="17">
        <v>0.63503682318768695</v>
      </c>
      <c r="AI10" s="17">
        <v>0.64594887422160097</v>
      </c>
      <c r="AJ10" s="17"/>
      <c r="AK10" s="17">
        <v>0.64801670555612001</v>
      </c>
      <c r="AL10" s="17">
        <v>0.64281383409960402</v>
      </c>
      <c r="AM10" s="17"/>
      <c r="AN10" s="17">
        <v>0.64494632339576696</v>
      </c>
      <c r="AO10" s="17">
        <v>0.61577781679792198</v>
      </c>
      <c r="AP10" s="17"/>
      <c r="AQ10" s="17">
        <v>0.63696452203512299</v>
      </c>
      <c r="AR10" s="17">
        <v>0.64840811325247805</v>
      </c>
      <c r="AS10" s="17"/>
      <c r="AT10" s="17">
        <v>0.60491323206251002</v>
      </c>
      <c r="AU10" s="17">
        <v>0.65653888663026705</v>
      </c>
      <c r="AV10" s="17">
        <v>0.63877620108915101</v>
      </c>
      <c r="AW10" s="17">
        <v>0.69697081720203002</v>
      </c>
      <c r="AX10" s="17"/>
      <c r="AY10" s="17">
        <v>0.65177486972422005</v>
      </c>
      <c r="AZ10" s="17">
        <v>0.64320530388233199</v>
      </c>
      <c r="BA10" s="17"/>
      <c r="BB10" s="17">
        <v>0.60087966335586795</v>
      </c>
      <c r="BC10" s="17">
        <v>0.65513056786944102</v>
      </c>
      <c r="BD10" s="17"/>
      <c r="BE10" s="17">
        <v>0.61699041477331096</v>
      </c>
      <c r="BF10" s="17">
        <v>0.64772787441213597</v>
      </c>
      <c r="BG10" s="17"/>
      <c r="BH10" s="17">
        <v>0.577351704736214</v>
      </c>
      <c r="BI10" s="17">
        <v>0.65045676277992803</v>
      </c>
      <c r="BJ10" s="17"/>
      <c r="BK10" s="17">
        <v>0.59040914151069201</v>
      </c>
      <c r="BL10" s="17">
        <v>0.64939789593409003</v>
      </c>
      <c r="BM10" s="17"/>
      <c r="BN10" s="17">
        <v>0.536157491243616</v>
      </c>
      <c r="BO10" s="17">
        <v>0.64867157767650996</v>
      </c>
      <c r="BP10" s="17"/>
      <c r="BQ10" s="17">
        <v>0.68831066206732905</v>
      </c>
      <c r="BR10" s="17">
        <v>0.64247174278645802</v>
      </c>
      <c r="BS10" s="17"/>
      <c r="BT10" s="17">
        <v>0.65414871392294605</v>
      </c>
      <c r="BU10" s="17">
        <v>0.643772186883938</v>
      </c>
      <c r="BV10" s="17"/>
      <c r="BW10" s="17">
        <v>0.64494632339576696</v>
      </c>
      <c r="BX10" s="17">
        <v>0.61577781679792198</v>
      </c>
      <c r="BY10" s="17"/>
      <c r="BZ10" s="17">
        <v>0.64494632339576696</v>
      </c>
      <c r="CA10" s="17">
        <v>0.61577781679792198</v>
      </c>
    </row>
    <row r="11" spans="2:79" x14ac:dyDescent="0.25">
      <c r="B11" s="18" t="s">
        <v>88</v>
      </c>
      <c r="C11" s="17">
        <v>0.57071293344476104</v>
      </c>
      <c r="D11" s="17">
        <v>0.63675982458792701</v>
      </c>
      <c r="E11" s="17">
        <v>0.48235531551199501</v>
      </c>
      <c r="F11" s="17">
        <v>0.45658869735388402</v>
      </c>
      <c r="G11" s="17">
        <v>0.62485757723366198</v>
      </c>
      <c r="H11" s="17">
        <v>0.57402890922753202</v>
      </c>
      <c r="I11" s="17">
        <v>0.58341587753990298</v>
      </c>
      <c r="J11" s="17">
        <v>0.62651184218704303</v>
      </c>
      <c r="K11" s="17">
        <v>0.57924783623535603</v>
      </c>
      <c r="L11" s="17">
        <v>0.67889149680023797</v>
      </c>
      <c r="M11" s="17"/>
      <c r="N11" s="17">
        <v>0.57875650961969705</v>
      </c>
      <c r="O11" s="17">
        <v>0.511761077276635</v>
      </c>
      <c r="P11" s="17">
        <v>0.51607842702894802</v>
      </c>
      <c r="Q11" s="17">
        <v>0.50361795264408304</v>
      </c>
      <c r="R11" s="17"/>
      <c r="S11" s="17">
        <v>0.51732324512713501</v>
      </c>
      <c r="T11" s="17">
        <v>0.57445474950008002</v>
      </c>
      <c r="U11" s="17">
        <v>0.48509691004913502</v>
      </c>
      <c r="V11" s="17">
        <v>0.60145627898854703</v>
      </c>
      <c r="W11" s="17">
        <v>0.60709006174315205</v>
      </c>
      <c r="X11" s="17">
        <v>0.50074877741004897</v>
      </c>
      <c r="Y11" s="17">
        <v>0.68144259497552495</v>
      </c>
      <c r="Z11" s="17"/>
      <c r="AA11" s="17">
        <v>0.57071293344476104</v>
      </c>
      <c r="AB11" s="17" t="s">
        <v>99</v>
      </c>
      <c r="AC11" s="17"/>
      <c r="AD11" s="17">
        <v>0.51347115045007896</v>
      </c>
      <c r="AE11" s="17">
        <v>0.62428339427748503</v>
      </c>
      <c r="AF11" s="17">
        <v>0.61435220811510904</v>
      </c>
      <c r="AG11" s="17"/>
      <c r="AH11" s="17">
        <v>0.63597772467923896</v>
      </c>
      <c r="AI11" s="17">
        <v>0.563103423789445</v>
      </c>
      <c r="AJ11" s="17"/>
      <c r="AK11" s="17">
        <v>0.588466762690672</v>
      </c>
      <c r="AL11" s="17">
        <v>0.55966623616586897</v>
      </c>
      <c r="AM11" s="17"/>
      <c r="AN11" s="17">
        <v>0.57102928099209804</v>
      </c>
      <c r="AO11" s="17">
        <v>0.50361795264408304</v>
      </c>
      <c r="AP11" s="17"/>
      <c r="AQ11" s="17">
        <v>0.57866567701732596</v>
      </c>
      <c r="AR11" s="17">
        <v>0.56706480003378201</v>
      </c>
      <c r="AS11" s="17"/>
      <c r="AT11" s="17">
        <v>0.51410371228997098</v>
      </c>
      <c r="AU11" s="17">
        <v>0.57619752967353199</v>
      </c>
      <c r="AV11" s="17">
        <v>0.60201326254023402</v>
      </c>
      <c r="AW11" s="17">
        <v>0.48621721020651099</v>
      </c>
      <c r="AX11" s="17"/>
      <c r="AY11" s="17">
        <v>0.56678575337854098</v>
      </c>
      <c r="AZ11" s="17">
        <v>0.57161736278117803</v>
      </c>
      <c r="BA11" s="17"/>
      <c r="BB11" s="17">
        <v>0.59436579151046598</v>
      </c>
      <c r="BC11" s="17">
        <v>0.56513134791975705</v>
      </c>
      <c r="BD11" s="17"/>
      <c r="BE11" s="17">
        <v>0.57260161519120201</v>
      </c>
      <c r="BF11" s="17">
        <v>0.570514796001929</v>
      </c>
      <c r="BG11" s="17"/>
      <c r="BH11" s="17">
        <v>0.48216047438310999</v>
      </c>
      <c r="BI11" s="17">
        <v>0.57812622958344095</v>
      </c>
      <c r="BJ11" s="17"/>
      <c r="BK11" s="17">
        <v>0.52567565081783696</v>
      </c>
      <c r="BL11" s="17">
        <v>0.574511653592639</v>
      </c>
      <c r="BM11" s="17"/>
      <c r="BN11" s="17">
        <v>0.59108687916103497</v>
      </c>
      <c r="BO11" s="17">
        <v>0.56998872231840603</v>
      </c>
      <c r="BP11" s="17"/>
      <c r="BQ11" s="17">
        <v>0.77399726634666999</v>
      </c>
      <c r="BR11" s="17">
        <v>0.55978869883992</v>
      </c>
      <c r="BS11" s="17"/>
      <c r="BT11" s="17">
        <v>0.55538549771392498</v>
      </c>
      <c r="BU11" s="17">
        <v>0.57241525606495502</v>
      </c>
      <c r="BV11" s="17"/>
      <c r="BW11" s="17">
        <v>0.57102928099209804</v>
      </c>
      <c r="BX11" s="17">
        <v>0.50361795264408304</v>
      </c>
      <c r="BY11" s="17"/>
      <c r="BZ11" s="17">
        <v>0.57102928099209804</v>
      </c>
      <c r="CA11" s="17">
        <v>0.50361795264408304</v>
      </c>
    </row>
    <row r="12" spans="2:79" x14ac:dyDescent="0.25">
      <c r="B12" s="18" t="s">
        <v>89</v>
      </c>
      <c r="C12" s="17">
        <v>0.35661365744326601</v>
      </c>
      <c r="D12" s="17">
        <v>7.1444133255307601E-2</v>
      </c>
      <c r="E12" s="17">
        <v>0.35800485604688298</v>
      </c>
      <c r="F12" s="17">
        <v>0.30217621044929299</v>
      </c>
      <c r="G12" s="17">
        <v>0.29123399820345902</v>
      </c>
      <c r="H12" s="17">
        <v>0.66099598857944797</v>
      </c>
      <c r="I12" s="17">
        <v>0.56961449783274698</v>
      </c>
      <c r="J12" s="17">
        <v>0.256085977081776</v>
      </c>
      <c r="K12" s="17">
        <v>0.11302713630375499</v>
      </c>
      <c r="L12" s="17">
        <v>0.33580680827944298</v>
      </c>
      <c r="M12" s="17"/>
      <c r="N12" s="17">
        <v>0.35355826686426001</v>
      </c>
      <c r="O12" s="17">
        <v>0.375547912606015</v>
      </c>
      <c r="P12" s="17">
        <v>0.38898068928711799</v>
      </c>
      <c r="Q12" s="17">
        <v>0.404226799732603</v>
      </c>
      <c r="R12" s="17"/>
      <c r="S12" s="17">
        <v>0.356048758942482</v>
      </c>
      <c r="T12" s="17">
        <v>0.346021901337422</v>
      </c>
      <c r="U12" s="17">
        <v>0.50480694739235499</v>
      </c>
      <c r="V12" s="17">
        <v>0.33712029094367502</v>
      </c>
      <c r="W12" s="17">
        <v>0.40771123568954898</v>
      </c>
      <c r="X12" s="17">
        <v>0.44493555726659401</v>
      </c>
      <c r="Y12" s="17">
        <v>0.25452210088719301</v>
      </c>
      <c r="Z12" s="17"/>
      <c r="AA12" s="17">
        <v>0.35661365744326601</v>
      </c>
      <c r="AB12" s="17" t="s">
        <v>99</v>
      </c>
      <c r="AC12" s="17"/>
      <c r="AD12" s="17">
        <v>0.42528115136571698</v>
      </c>
      <c r="AE12" s="17">
        <v>0.48808269414541999</v>
      </c>
      <c r="AF12" s="17">
        <v>0.31253797010286799</v>
      </c>
      <c r="AG12" s="17"/>
      <c r="AH12" s="17">
        <v>0.482719919676875</v>
      </c>
      <c r="AI12" s="17">
        <v>0.34191037253402801</v>
      </c>
      <c r="AJ12" s="17"/>
      <c r="AK12" s="17">
        <v>0.33761767602045301</v>
      </c>
      <c r="AL12" s="17">
        <v>0.36843324032799002</v>
      </c>
      <c r="AM12" s="17"/>
      <c r="AN12" s="17">
        <v>0.35638916522932601</v>
      </c>
      <c r="AO12" s="17">
        <v>0.404226799732603</v>
      </c>
      <c r="AP12" s="17"/>
      <c r="AQ12" s="17">
        <v>0.39532565991991198</v>
      </c>
      <c r="AR12" s="17">
        <v>0.33885543999889101</v>
      </c>
      <c r="AS12" s="17"/>
      <c r="AT12" s="17">
        <v>0.26193931812992399</v>
      </c>
      <c r="AU12" s="17">
        <v>0.32827156707932298</v>
      </c>
      <c r="AV12" s="17">
        <v>0.411018995600963</v>
      </c>
      <c r="AW12" s="17">
        <v>0.45497068459155499</v>
      </c>
      <c r="AX12" s="17"/>
      <c r="AY12" s="17">
        <v>0.345682954955221</v>
      </c>
      <c r="AZ12" s="17">
        <v>0.35913099757820599</v>
      </c>
      <c r="BA12" s="17"/>
      <c r="BB12" s="17">
        <v>0.37167129110960301</v>
      </c>
      <c r="BC12" s="17">
        <v>0.35308517710297399</v>
      </c>
      <c r="BD12" s="17"/>
      <c r="BE12" s="17">
        <v>0.32314223077989701</v>
      </c>
      <c r="BF12" s="17">
        <v>0.36012507110495601</v>
      </c>
      <c r="BG12" s="17"/>
      <c r="BH12" s="17">
        <v>0.34522096834879001</v>
      </c>
      <c r="BI12" s="17">
        <v>0.35756741275360099</v>
      </c>
      <c r="BJ12" s="17"/>
      <c r="BK12" s="17">
        <v>0.41376404255167598</v>
      </c>
      <c r="BL12" s="17">
        <v>0.35179324407222301</v>
      </c>
      <c r="BM12" s="17"/>
      <c r="BN12" s="17">
        <v>0.42597270836892798</v>
      </c>
      <c r="BO12" s="17">
        <v>0.35414822452745698</v>
      </c>
      <c r="BP12" s="17"/>
      <c r="BQ12" s="17">
        <v>0.36446587990102502</v>
      </c>
      <c r="BR12" s="17">
        <v>0.35619168926168798</v>
      </c>
      <c r="BS12" s="17"/>
      <c r="BT12" s="17">
        <v>0.34196232567983398</v>
      </c>
      <c r="BU12" s="17">
        <v>0.35824088941571502</v>
      </c>
      <c r="BV12" s="17"/>
      <c r="BW12" s="17">
        <v>0.35638916522932601</v>
      </c>
      <c r="BX12" s="17">
        <v>0.404226799732603</v>
      </c>
      <c r="BY12" s="17"/>
      <c r="BZ12" s="17">
        <v>0.35638916522932601</v>
      </c>
      <c r="CA12" s="17">
        <v>0.404226799732603</v>
      </c>
    </row>
    <row r="13" spans="2:79" ht="45" x14ac:dyDescent="0.25">
      <c r="B13" s="18" t="s">
        <v>90</v>
      </c>
      <c r="C13" s="17">
        <v>0.27209778226044601</v>
      </c>
      <c r="D13" s="17">
        <v>0.230308839495452</v>
      </c>
      <c r="E13" s="17">
        <v>0.224026176420423</v>
      </c>
      <c r="F13" s="17">
        <v>0.21405452032239999</v>
      </c>
      <c r="G13" s="17">
        <v>0.37484710989707598</v>
      </c>
      <c r="H13" s="17">
        <v>0.32458838100458398</v>
      </c>
      <c r="I13" s="17">
        <v>0.29740603628261902</v>
      </c>
      <c r="J13" s="17">
        <v>0.26270478904203598</v>
      </c>
      <c r="K13" s="17">
        <v>0.27242062300002901</v>
      </c>
      <c r="L13" s="17">
        <v>0.26179885188077601</v>
      </c>
      <c r="M13" s="17"/>
      <c r="N13" s="17">
        <v>0.26216141335658399</v>
      </c>
      <c r="O13" s="17">
        <v>0.33514204316287999</v>
      </c>
      <c r="P13" s="17">
        <v>0.37574085248155098</v>
      </c>
      <c r="Q13" s="17">
        <v>0.403599776361106</v>
      </c>
      <c r="R13" s="17"/>
      <c r="S13" s="17">
        <v>0.21810140134438699</v>
      </c>
      <c r="T13" s="17">
        <v>0.33743663556924802</v>
      </c>
      <c r="U13" s="17">
        <v>0.35003534979710199</v>
      </c>
      <c r="V13" s="17">
        <v>0.25807038359622902</v>
      </c>
      <c r="W13" s="17">
        <v>0.26879207728777899</v>
      </c>
      <c r="X13" s="17">
        <v>0.36331865132654301</v>
      </c>
      <c r="Y13" s="17">
        <v>0.28190218311204301</v>
      </c>
      <c r="Z13" s="17"/>
      <c r="AA13" s="17">
        <v>0.27209778226044601</v>
      </c>
      <c r="AB13" s="17" t="s">
        <v>99</v>
      </c>
      <c r="AC13" s="17"/>
      <c r="AD13" s="17">
        <v>0.29469902219487498</v>
      </c>
      <c r="AE13" s="17">
        <v>0.33951787111493398</v>
      </c>
      <c r="AF13" s="17">
        <v>0.25708407407878497</v>
      </c>
      <c r="AG13" s="17"/>
      <c r="AH13" s="17">
        <v>0.40210157492763299</v>
      </c>
      <c r="AI13" s="17">
        <v>0.256940067100145</v>
      </c>
      <c r="AJ13" s="17"/>
      <c r="AK13" s="17">
        <v>0.24885487203637899</v>
      </c>
      <c r="AL13" s="17">
        <v>0.28655986757000601</v>
      </c>
      <c r="AM13" s="17"/>
      <c r="AN13" s="17">
        <v>0.27147776072072399</v>
      </c>
      <c r="AO13" s="17">
        <v>0.403599776361106</v>
      </c>
      <c r="AP13" s="17"/>
      <c r="AQ13" s="17">
        <v>0.33134426043167597</v>
      </c>
      <c r="AR13" s="17">
        <v>0.244919858751764</v>
      </c>
      <c r="AS13" s="17"/>
      <c r="AT13" s="17">
        <v>0.20081137463339099</v>
      </c>
      <c r="AU13" s="17">
        <v>0.22866343178575499</v>
      </c>
      <c r="AV13" s="17">
        <v>0.31882642807735001</v>
      </c>
      <c r="AW13" s="17">
        <v>0.47008871676108299</v>
      </c>
      <c r="AX13" s="17"/>
      <c r="AY13" s="17">
        <v>0.35708281300139999</v>
      </c>
      <c r="AZ13" s="17">
        <v>0.252525734719378</v>
      </c>
      <c r="BA13" s="17"/>
      <c r="BB13" s="17">
        <v>0.25849766188964102</v>
      </c>
      <c r="BC13" s="17">
        <v>0.27530812453076398</v>
      </c>
      <c r="BD13" s="17"/>
      <c r="BE13" s="17">
        <v>0.200139316494333</v>
      </c>
      <c r="BF13" s="17">
        <v>0.27964678643963897</v>
      </c>
      <c r="BG13" s="17"/>
      <c r="BH13" s="17">
        <v>0.178539722592606</v>
      </c>
      <c r="BI13" s="17">
        <v>0.27993012943439799</v>
      </c>
      <c r="BJ13" s="17"/>
      <c r="BK13" s="17">
        <v>0.32738365391996399</v>
      </c>
      <c r="BL13" s="17">
        <v>0.26743463336876599</v>
      </c>
      <c r="BM13" s="17"/>
      <c r="BN13" s="17">
        <v>0.42978083573068399</v>
      </c>
      <c r="BO13" s="17">
        <v>0.26649278932725901</v>
      </c>
      <c r="BP13" s="17"/>
      <c r="BQ13" s="17">
        <v>0.447646667320447</v>
      </c>
      <c r="BR13" s="17">
        <v>0.26266401440614101</v>
      </c>
      <c r="BS13" s="17"/>
      <c r="BT13" s="17">
        <v>0.29123813050334901</v>
      </c>
      <c r="BU13" s="17">
        <v>0.26997198324589</v>
      </c>
      <c r="BV13" s="17"/>
      <c r="BW13" s="17">
        <v>0.27147776072072399</v>
      </c>
      <c r="BX13" s="17">
        <v>0.403599776361106</v>
      </c>
      <c r="BY13" s="17"/>
      <c r="BZ13" s="17">
        <v>0.27147776072072399</v>
      </c>
      <c r="CA13" s="17">
        <v>0.403599776361106</v>
      </c>
    </row>
    <row r="14" spans="2:79" ht="30" x14ac:dyDescent="0.25">
      <c r="B14" s="18" t="s">
        <v>91</v>
      </c>
      <c r="C14" s="17">
        <v>0.264231458578225</v>
      </c>
      <c r="D14" s="17">
        <v>0.18289338428146901</v>
      </c>
      <c r="E14" s="17">
        <v>0.21656301347679199</v>
      </c>
      <c r="F14" s="17">
        <v>0.27496554514518601</v>
      </c>
      <c r="G14" s="17">
        <v>0.33593173127526599</v>
      </c>
      <c r="H14" s="17">
        <v>0.26187198906046999</v>
      </c>
      <c r="I14" s="17">
        <v>0.31278737667947298</v>
      </c>
      <c r="J14" s="17">
        <v>0.28561911863046502</v>
      </c>
      <c r="K14" s="17">
        <v>0.24782082726236601</v>
      </c>
      <c r="L14" s="17">
        <v>0.21387969280602101</v>
      </c>
      <c r="M14" s="17"/>
      <c r="N14" s="17">
        <v>0.25536238648944798</v>
      </c>
      <c r="O14" s="17">
        <v>0.30602169558384301</v>
      </c>
      <c r="P14" s="17">
        <v>0.41540209025320102</v>
      </c>
      <c r="Q14" s="17">
        <v>0.43203291582486197</v>
      </c>
      <c r="R14" s="17"/>
      <c r="S14" s="17">
        <v>0.21592805640502699</v>
      </c>
      <c r="T14" s="17">
        <v>0.31646368137328901</v>
      </c>
      <c r="U14" s="17">
        <v>0.30091704076264603</v>
      </c>
      <c r="V14" s="17">
        <v>0.238849319913365</v>
      </c>
      <c r="W14" s="17">
        <v>0.28578391440438</v>
      </c>
      <c r="X14" s="17">
        <v>0.29617644626386003</v>
      </c>
      <c r="Y14" s="17">
        <v>0.35786148287149999</v>
      </c>
      <c r="Z14" s="17"/>
      <c r="AA14" s="17">
        <v>0.264231458578225</v>
      </c>
      <c r="AB14" s="17" t="s">
        <v>99</v>
      </c>
      <c r="AC14" s="17"/>
      <c r="AD14" s="17">
        <v>0.26880799555743501</v>
      </c>
      <c r="AE14" s="17">
        <v>0.40677521300499903</v>
      </c>
      <c r="AF14" s="17">
        <v>0.24408058516031</v>
      </c>
      <c r="AG14" s="17"/>
      <c r="AH14" s="17">
        <v>0.40180364438805199</v>
      </c>
      <c r="AI14" s="17">
        <v>0.248191311104806</v>
      </c>
      <c r="AJ14" s="17"/>
      <c r="AK14" s="17">
        <v>0.257908413490752</v>
      </c>
      <c r="AL14" s="17">
        <v>0.268165751512701</v>
      </c>
      <c r="AM14" s="17"/>
      <c r="AN14" s="17">
        <v>0.26344028793019703</v>
      </c>
      <c r="AO14" s="17">
        <v>0.43203291582486197</v>
      </c>
      <c r="AP14" s="17"/>
      <c r="AQ14" s="17">
        <v>0.28187829235650003</v>
      </c>
      <c r="AR14" s="17">
        <v>0.25613639008807298</v>
      </c>
      <c r="AS14" s="17"/>
      <c r="AT14" s="17">
        <v>0.15939286330261901</v>
      </c>
      <c r="AU14" s="17">
        <v>0.227880741799666</v>
      </c>
      <c r="AV14" s="17">
        <v>0.328386114021883</v>
      </c>
      <c r="AW14" s="17">
        <v>0.37474842096122901</v>
      </c>
      <c r="AX14" s="17"/>
      <c r="AY14" s="17">
        <v>0.360094457155341</v>
      </c>
      <c r="AZ14" s="17">
        <v>0.242154215689419</v>
      </c>
      <c r="BA14" s="17"/>
      <c r="BB14" s="17">
        <v>0.26535535202910299</v>
      </c>
      <c r="BC14" s="17">
        <v>0.26393806669424003</v>
      </c>
      <c r="BD14" s="17"/>
      <c r="BE14" s="17">
        <v>0.25957659605896</v>
      </c>
      <c r="BF14" s="17">
        <v>0.26471978995435103</v>
      </c>
      <c r="BG14" s="17"/>
      <c r="BH14" s="17">
        <v>0.368953149269511</v>
      </c>
      <c r="BI14" s="17">
        <v>0.25546453201893798</v>
      </c>
      <c r="BJ14" s="17"/>
      <c r="BK14" s="17">
        <v>0.27570748908388099</v>
      </c>
      <c r="BL14" s="17">
        <v>0.26326349990583697</v>
      </c>
      <c r="BM14" s="17"/>
      <c r="BN14" s="17">
        <v>0.33282324564055599</v>
      </c>
      <c r="BO14" s="17">
        <v>0.26179329878046598</v>
      </c>
      <c r="BP14" s="17"/>
      <c r="BQ14" s="17">
        <v>0.31457528520831801</v>
      </c>
      <c r="BR14" s="17">
        <v>0.261526047073256</v>
      </c>
      <c r="BS14" s="17"/>
      <c r="BT14" s="17">
        <v>0.218478243419132</v>
      </c>
      <c r="BU14" s="17">
        <v>0.26931298261653702</v>
      </c>
      <c r="BV14" s="17"/>
      <c r="BW14" s="17">
        <v>0.26344028793019703</v>
      </c>
      <c r="BX14" s="17">
        <v>0.43203291582486197</v>
      </c>
      <c r="BY14" s="17"/>
      <c r="BZ14" s="17">
        <v>0.26344028793019703</v>
      </c>
      <c r="CA14" s="17">
        <v>0.43203291582486197</v>
      </c>
    </row>
    <row r="15" spans="2:79" ht="45" x14ac:dyDescent="0.25">
      <c r="B15" s="18" t="s">
        <v>92</v>
      </c>
      <c r="C15" s="17">
        <v>0.22453587237639899</v>
      </c>
      <c r="D15" s="17">
        <v>0.19027486616043601</v>
      </c>
      <c r="E15" s="17">
        <v>0.21689070819704201</v>
      </c>
      <c r="F15" s="17">
        <v>0.24293692808755701</v>
      </c>
      <c r="G15" s="17">
        <v>0.246201420086752</v>
      </c>
      <c r="H15" s="17">
        <v>0.17498611169450701</v>
      </c>
      <c r="I15" s="17">
        <v>0.24219765798701001</v>
      </c>
      <c r="J15" s="17">
        <v>0.112319800112816</v>
      </c>
      <c r="K15" s="17">
        <v>0.312831323659572</v>
      </c>
      <c r="L15" s="17">
        <v>0.335748959372202</v>
      </c>
      <c r="M15" s="17"/>
      <c r="N15" s="17">
        <v>0.211727739881687</v>
      </c>
      <c r="O15" s="17">
        <v>0.30690248827752198</v>
      </c>
      <c r="P15" s="17">
        <v>0.34981348448796301</v>
      </c>
      <c r="Q15" s="17">
        <v>0.40644216996798499</v>
      </c>
      <c r="R15" s="17"/>
      <c r="S15" s="17">
        <v>0.161674237781847</v>
      </c>
      <c r="T15" s="17">
        <v>0.29408386319137197</v>
      </c>
      <c r="U15" s="17">
        <v>0.33854901299048801</v>
      </c>
      <c r="V15" s="17">
        <v>0.19107360169611001</v>
      </c>
      <c r="W15" s="17">
        <v>0.27123230839116402</v>
      </c>
      <c r="X15" s="17">
        <v>0.24759812990206401</v>
      </c>
      <c r="Y15" s="17">
        <v>0.25438634038794</v>
      </c>
      <c r="Z15" s="17"/>
      <c r="AA15" s="17">
        <v>0.22453587237639899</v>
      </c>
      <c r="AB15" s="17" t="s">
        <v>99</v>
      </c>
      <c r="AC15" s="17"/>
      <c r="AD15" s="17">
        <v>0.25006163157815098</v>
      </c>
      <c r="AE15" s="17">
        <v>0.41648656451152999</v>
      </c>
      <c r="AF15" s="17">
        <v>0.17941082638387501</v>
      </c>
      <c r="AG15" s="17"/>
      <c r="AH15" s="17">
        <v>0.47022212187454299</v>
      </c>
      <c r="AI15" s="17">
        <v>0.19589022972019501</v>
      </c>
      <c r="AJ15" s="17"/>
      <c r="AK15" s="17">
        <v>0.21729383992017501</v>
      </c>
      <c r="AL15" s="17">
        <v>0.22904197295446199</v>
      </c>
      <c r="AM15" s="17"/>
      <c r="AN15" s="17">
        <v>0.223678198517618</v>
      </c>
      <c r="AO15" s="17">
        <v>0.40644216996798499</v>
      </c>
      <c r="AP15" s="17"/>
      <c r="AQ15" s="17">
        <v>0.265487902319337</v>
      </c>
      <c r="AR15" s="17">
        <v>0.20575009520163301</v>
      </c>
      <c r="AS15" s="17"/>
      <c r="AT15" s="17">
        <v>0.121663678999179</v>
      </c>
      <c r="AU15" s="17">
        <v>0.22033299834850201</v>
      </c>
      <c r="AV15" s="17">
        <v>0.25017554891757499</v>
      </c>
      <c r="AW15" s="17">
        <v>0.36399631048390102</v>
      </c>
      <c r="AX15" s="17"/>
      <c r="AY15" s="17">
        <v>0.31361753748100102</v>
      </c>
      <c r="AZ15" s="17">
        <v>0.204020370184263</v>
      </c>
      <c r="BA15" s="17"/>
      <c r="BB15" s="17">
        <v>0.189042493281048</v>
      </c>
      <c r="BC15" s="17">
        <v>0.232855660374165</v>
      </c>
      <c r="BD15" s="17"/>
      <c r="BE15" s="17">
        <v>0.27493592449063797</v>
      </c>
      <c r="BF15" s="17">
        <v>0.219248513898266</v>
      </c>
      <c r="BG15" s="17"/>
      <c r="BH15" s="17">
        <v>0.335480180237129</v>
      </c>
      <c r="BI15" s="17">
        <v>0.21524801049444001</v>
      </c>
      <c r="BJ15" s="17"/>
      <c r="BK15" s="17">
        <v>0.24599866253255401</v>
      </c>
      <c r="BL15" s="17">
        <v>0.22272556925329001</v>
      </c>
      <c r="BM15" s="17"/>
      <c r="BN15" s="17">
        <v>0.25440543351727501</v>
      </c>
      <c r="BO15" s="17">
        <v>0.22347413063923999</v>
      </c>
      <c r="BP15" s="17"/>
      <c r="BQ15" s="17">
        <v>0.29951025124936498</v>
      </c>
      <c r="BR15" s="17">
        <v>0.220506847156065</v>
      </c>
      <c r="BS15" s="17"/>
      <c r="BT15" s="17">
        <v>0.21193230104712901</v>
      </c>
      <c r="BU15" s="17">
        <v>0.225935672378554</v>
      </c>
      <c r="BV15" s="17"/>
      <c r="BW15" s="17">
        <v>0.223678198517618</v>
      </c>
      <c r="BX15" s="17">
        <v>0.40644216996798499</v>
      </c>
      <c r="BY15" s="17"/>
      <c r="BZ15" s="17">
        <v>0.223678198517618</v>
      </c>
      <c r="CA15" s="17">
        <v>0.40644216996798499</v>
      </c>
    </row>
    <row r="16" spans="2:79" x14ac:dyDescent="0.25">
      <c r="B16" s="18" t="s">
        <v>93</v>
      </c>
      <c r="C16" s="17">
        <v>0.14703454623900999</v>
      </c>
      <c r="D16" s="17">
        <v>0.18125410342041501</v>
      </c>
      <c r="E16" s="17">
        <v>0.129172133481813</v>
      </c>
      <c r="F16" s="17">
        <v>0.135776330792412</v>
      </c>
      <c r="G16" s="17">
        <v>0.12615597977131501</v>
      </c>
      <c r="H16" s="17">
        <v>0.12673595100840701</v>
      </c>
      <c r="I16" s="17">
        <v>0.19557258545614101</v>
      </c>
      <c r="J16" s="17">
        <v>6.2115424127664E-2</v>
      </c>
      <c r="K16" s="17">
        <v>0.26886810686929702</v>
      </c>
      <c r="L16" s="17">
        <v>7.2284212498321204E-2</v>
      </c>
      <c r="M16" s="17"/>
      <c r="N16" s="17">
        <v>0.13510700717331101</v>
      </c>
      <c r="O16" s="17">
        <v>0.200423046483127</v>
      </c>
      <c r="P16" s="17">
        <v>0.341229035261231</v>
      </c>
      <c r="Q16" s="17">
        <v>0.46876064757540797</v>
      </c>
      <c r="R16" s="17"/>
      <c r="S16" s="17">
        <v>0.10651097328815801</v>
      </c>
      <c r="T16" s="17">
        <v>0.22398688053117899</v>
      </c>
      <c r="U16" s="17">
        <v>0.181592517130551</v>
      </c>
      <c r="V16" s="17">
        <v>0.140972485692268</v>
      </c>
      <c r="W16" s="17">
        <v>0.15048968550608899</v>
      </c>
      <c r="X16" s="17">
        <v>0.13359052051251399</v>
      </c>
      <c r="Y16" s="17">
        <v>0.19720580323192699</v>
      </c>
      <c r="Z16" s="17"/>
      <c r="AA16" s="17">
        <v>0.14703454623900999</v>
      </c>
      <c r="AB16" s="17" t="s">
        <v>99</v>
      </c>
      <c r="AC16" s="17"/>
      <c r="AD16" s="17">
        <v>0.170738778500757</v>
      </c>
      <c r="AE16" s="17">
        <v>0.22929896665309199</v>
      </c>
      <c r="AF16" s="17">
        <v>0.12839845200408101</v>
      </c>
      <c r="AG16" s="17"/>
      <c r="AH16" s="17">
        <v>0.30720170198188301</v>
      </c>
      <c r="AI16" s="17">
        <v>0.12835995163698</v>
      </c>
      <c r="AJ16" s="17"/>
      <c r="AK16" s="17">
        <v>0.12590964548963901</v>
      </c>
      <c r="AL16" s="17">
        <v>0.160178774472403</v>
      </c>
      <c r="AM16" s="17"/>
      <c r="AN16" s="17">
        <v>0.145517633023485</v>
      </c>
      <c r="AO16" s="17">
        <v>0.46876064757540797</v>
      </c>
      <c r="AP16" s="17"/>
      <c r="AQ16" s="17">
        <v>0.20934836980018401</v>
      </c>
      <c r="AR16" s="17">
        <v>0.118449550429058</v>
      </c>
      <c r="AS16" s="17"/>
      <c r="AT16" s="17">
        <v>5.3204538448211401E-2</v>
      </c>
      <c r="AU16" s="17">
        <v>8.3612170543008402E-2</v>
      </c>
      <c r="AV16" s="17">
        <v>0.21267820134882401</v>
      </c>
      <c r="AW16" s="17">
        <v>0.41239436911431498</v>
      </c>
      <c r="AX16" s="17"/>
      <c r="AY16" s="17">
        <v>0.166344328481873</v>
      </c>
      <c r="AZ16" s="17">
        <v>0.14258750453331301</v>
      </c>
      <c r="BA16" s="17"/>
      <c r="BB16" s="17">
        <v>0.16752303730413701</v>
      </c>
      <c r="BC16" s="17">
        <v>0.14222012340568699</v>
      </c>
      <c r="BD16" s="17"/>
      <c r="BE16" s="17">
        <v>0.19724230749073801</v>
      </c>
      <c r="BF16" s="17">
        <v>0.141767360571806</v>
      </c>
      <c r="BG16" s="17"/>
      <c r="BH16" s="17">
        <v>0.18708862265086701</v>
      </c>
      <c r="BI16" s="17">
        <v>0.14368136177469501</v>
      </c>
      <c r="BJ16" s="17"/>
      <c r="BK16" s="17">
        <v>0.27044188880868703</v>
      </c>
      <c r="BL16" s="17">
        <v>0.136625615431643</v>
      </c>
      <c r="BM16" s="17"/>
      <c r="BN16" s="17">
        <v>0.33798980228702002</v>
      </c>
      <c r="BO16" s="17">
        <v>0.14024686146788801</v>
      </c>
      <c r="BP16" s="17"/>
      <c r="BQ16" s="17">
        <v>0.31311436687847199</v>
      </c>
      <c r="BR16" s="17">
        <v>0.138109633542118</v>
      </c>
      <c r="BS16" s="17"/>
      <c r="BT16" s="17">
        <v>0.20108261559344801</v>
      </c>
      <c r="BU16" s="17">
        <v>0.14103176451768301</v>
      </c>
      <c r="BV16" s="17"/>
      <c r="BW16" s="17">
        <v>0.145517633023485</v>
      </c>
      <c r="BX16" s="17">
        <v>0.46876064757540797</v>
      </c>
      <c r="BY16" s="17"/>
      <c r="BZ16" s="17">
        <v>0.145517633023485</v>
      </c>
      <c r="CA16" s="17">
        <v>0.46876064757540797</v>
      </c>
    </row>
    <row r="17" spans="2:79" x14ac:dyDescent="0.25">
      <c r="B17" s="18" t="s">
        <v>94</v>
      </c>
      <c r="C17" s="17">
        <v>0.135256937240957</v>
      </c>
      <c r="D17" s="17">
        <v>0.136263428713287</v>
      </c>
      <c r="E17" s="17">
        <v>0.19267048074506399</v>
      </c>
      <c r="F17" s="17">
        <v>0.123632571281149</v>
      </c>
      <c r="G17" s="17">
        <v>0.121502726782602</v>
      </c>
      <c r="H17" s="17">
        <v>0.18794999884311001</v>
      </c>
      <c r="I17" s="17">
        <v>0.1028484669627</v>
      </c>
      <c r="J17" s="17">
        <v>7.6035350108604002E-2</v>
      </c>
      <c r="K17" s="17">
        <v>6.5955350533177207E-2</v>
      </c>
      <c r="L17" s="17">
        <v>0.21406577352372999</v>
      </c>
      <c r="M17" s="17"/>
      <c r="N17" s="17">
        <v>0.122736043465363</v>
      </c>
      <c r="O17" s="17">
        <v>0.21316157690976101</v>
      </c>
      <c r="P17" s="17">
        <v>0.26703326275963202</v>
      </c>
      <c r="Q17" s="17">
        <v>0.32758676345798698</v>
      </c>
      <c r="R17" s="17"/>
      <c r="S17" s="17">
        <v>0.13517573353322901</v>
      </c>
      <c r="T17" s="17">
        <v>0.26572672315200901</v>
      </c>
      <c r="U17" s="17">
        <v>0.16759218174781701</v>
      </c>
      <c r="V17" s="17">
        <v>0.111160523175167</v>
      </c>
      <c r="W17" s="17">
        <v>0.13099862146979699</v>
      </c>
      <c r="X17" s="17">
        <v>0.109224243894558</v>
      </c>
      <c r="Y17" s="17">
        <v>0.124519205919518</v>
      </c>
      <c r="Z17" s="17"/>
      <c r="AA17" s="17">
        <v>0.135256937240957</v>
      </c>
      <c r="AB17" s="17" t="s">
        <v>99</v>
      </c>
      <c r="AC17" s="17"/>
      <c r="AD17" s="17">
        <v>0.146637639177669</v>
      </c>
      <c r="AE17" s="17">
        <v>0.273062481250893</v>
      </c>
      <c r="AF17" s="17">
        <v>0.107324390787743</v>
      </c>
      <c r="AG17" s="17"/>
      <c r="AH17" s="17">
        <v>0.222773638877861</v>
      </c>
      <c r="AI17" s="17">
        <v>0.12505297927969</v>
      </c>
      <c r="AJ17" s="17"/>
      <c r="AK17" s="17">
        <v>0.13152548785587201</v>
      </c>
      <c r="AL17" s="17">
        <v>0.13757870068689301</v>
      </c>
      <c r="AM17" s="17"/>
      <c r="AN17" s="17">
        <v>0.134350117266089</v>
      </c>
      <c r="AO17" s="17">
        <v>0.32758676345798698</v>
      </c>
      <c r="AP17" s="17"/>
      <c r="AQ17" s="17">
        <v>0.15759877394694699</v>
      </c>
      <c r="AR17" s="17">
        <v>0.12500814697052201</v>
      </c>
      <c r="AS17" s="17"/>
      <c r="AT17" s="17">
        <v>7.2742650284687793E-2</v>
      </c>
      <c r="AU17" s="17">
        <v>9.0157538101291707E-2</v>
      </c>
      <c r="AV17" s="17">
        <v>0.182265425015805</v>
      </c>
      <c r="AW17" s="17">
        <v>0.30189128716318703</v>
      </c>
      <c r="AX17" s="17"/>
      <c r="AY17" s="17">
        <v>0.147162447835469</v>
      </c>
      <c r="AZ17" s="17">
        <v>0.132515098856892</v>
      </c>
      <c r="BA17" s="17"/>
      <c r="BB17" s="17">
        <v>0.19634858019715501</v>
      </c>
      <c r="BC17" s="17">
        <v>0.12085018439063699</v>
      </c>
      <c r="BD17" s="17"/>
      <c r="BE17" s="17">
        <v>0.19694673328972701</v>
      </c>
      <c r="BF17" s="17">
        <v>0.128785196588517</v>
      </c>
      <c r="BG17" s="17"/>
      <c r="BH17" s="17">
        <v>0.160336958312392</v>
      </c>
      <c r="BI17" s="17">
        <v>0.13315732729971899</v>
      </c>
      <c r="BJ17" s="17"/>
      <c r="BK17" s="17">
        <v>0.28133814427563197</v>
      </c>
      <c r="BL17" s="17">
        <v>0.12293555388873</v>
      </c>
      <c r="BM17" s="17"/>
      <c r="BN17" s="17">
        <v>0.46439561122699102</v>
      </c>
      <c r="BO17" s="17">
        <v>0.123557392482469</v>
      </c>
      <c r="BP17" s="17"/>
      <c r="BQ17" s="17">
        <v>0.36105076527309798</v>
      </c>
      <c r="BR17" s="17">
        <v>0.123123071760342</v>
      </c>
      <c r="BS17" s="17"/>
      <c r="BT17" s="17">
        <v>0.105265472727628</v>
      </c>
      <c r="BU17" s="17">
        <v>0.13858790201225701</v>
      </c>
      <c r="BV17" s="17"/>
      <c r="BW17" s="17">
        <v>0.134350117266089</v>
      </c>
      <c r="BX17" s="17">
        <v>0.32758676345798698</v>
      </c>
      <c r="BY17" s="17"/>
      <c r="BZ17" s="17">
        <v>0.134350117266089</v>
      </c>
      <c r="CA17" s="17">
        <v>0.32758676345798698</v>
      </c>
    </row>
    <row r="18" spans="2:79" ht="30" x14ac:dyDescent="0.25">
      <c r="B18" s="18" t="s">
        <v>95</v>
      </c>
      <c r="C18" s="17">
        <v>8.7033447972014594E-2</v>
      </c>
      <c r="D18" s="17">
        <v>0.17756605850322099</v>
      </c>
      <c r="E18" s="17">
        <v>7.1645558772499507E-2</v>
      </c>
      <c r="F18" s="17">
        <v>7.6793651545332201E-2</v>
      </c>
      <c r="G18" s="17">
        <v>3.8795229449405201E-2</v>
      </c>
      <c r="H18" s="17">
        <v>6.3494676931765998E-2</v>
      </c>
      <c r="I18" s="17">
        <v>9.0951045415921999E-2</v>
      </c>
      <c r="J18" s="17">
        <v>5.0460493669190497E-2</v>
      </c>
      <c r="K18" s="17">
        <v>8.4442696773539494E-2</v>
      </c>
      <c r="L18" s="17">
        <v>0.111019569694428</v>
      </c>
      <c r="M18" s="17"/>
      <c r="N18" s="17">
        <v>8.0124415815759797E-2</v>
      </c>
      <c r="O18" s="17">
        <v>0.109425295730808</v>
      </c>
      <c r="P18" s="17">
        <v>0.22502473161242201</v>
      </c>
      <c r="Q18" s="17">
        <v>0.34123196417673102</v>
      </c>
      <c r="R18" s="17"/>
      <c r="S18" s="17">
        <v>7.8108918953190803E-2</v>
      </c>
      <c r="T18" s="17">
        <v>0.14350195564097201</v>
      </c>
      <c r="U18" s="17">
        <v>0.16648006314695299</v>
      </c>
      <c r="V18" s="17">
        <v>6.9244160294205798E-2</v>
      </c>
      <c r="W18" s="17">
        <v>0.105412573798205</v>
      </c>
      <c r="X18" s="17">
        <v>7.4965167502895003E-2</v>
      </c>
      <c r="Y18" s="17">
        <v>8.3364646291992195E-2</v>
      </c>
      <c r="Z18" s="17"/>
      <c r="AA18" s="17">
        <v>8.7033447972014594E-2</v>
      </c>
      <c r="AB18" s="17" t="s">
        <v>99</v>
      </c>
      <c r="AC18" s="17"/>
      <c r="AD18" s="17">
        <v>9.9961780067730099E-2</v>
      </c>
      <c r="AE18" s="17">
        <v>0.16601514867772499</v>
      </c>
      <c r="AF18" s="17">
        <v>7.0991426289301204E-2</v>
      </c>
      <c r="AG18" s="17"/>
      <c r="AH18" s="17">
        <v>0.17526692539505201</v>
      </c>
      <c r="AI18" s="17">
        <v>7.6745917962755095E-2</v>
      </c>
      <c r="AJ18" s="17"/>
      <c r="AK18" s="17">
        <v>9.0172533436280095E-2</v>
      </c>
      <c r="AL18" s="17">
        <v>8.5080262190175601E-2</v>
      </c>
      <c r="AM18" s="17"/>
      <c r="AN18" s="17">
        <v>8.5834921999157501E-2</v>
      </c>
      <c r="AO18" s="17">
        <v>0.34123196417673102</v>
      </c>
      <c r="AP18" s="17"/>
      <c r="AQ18" s="17">
        <v>0.14287639793735299</v>
      </c>
      <c r="AR18" s="17">
        <v>6.1416812696737599E-2</v>
      </c>
      <c r="AS18" s="17"/>
      <c r="AT18" s="17">
        <v>3.9708165015126702E-2</v>
      </c>
      <c r="AU18" s="17">
        <v>3.9467246751130697E-2</v>
      </c>
      <c r="AV18" s="17">
        <v>0.11533326798129701</v>
      </c>
      <c r="AW18" s="17">
        <v>0.36599508564333599</v>
      </c>
      <c r="AX18" s="17"/>
      <c r="AY18" s="17">
        <v>0.167720404231639</v>
      </c>
      <c r="AZ18" s="17">
        <v>6.8451246729173507E-2</v>
      </c>
      <c r="BA18" s="17"/>
      <c r="BB18" s="17">
        <v>0.143465728717421</v>
      </c>
      <c r="BC18" s="17">
        <v>7.3720978145650096E-2</v>
      </c>
      <c r="BD18" s="17"/>
      <c r="BE18" s="17">
        <v>0.135562464179104</v>
      </c>
      <c r="BF18" s="17">
        <v>8.1942375750572505E-2</v>
      </c>
      <c r="BG18" s="17"/>
      <c r="BH18" s="17">
        <v>0.118197715147497</v>
      </c>
      <c r="BI18" s="17">
        <v>8.4424486640337207E-2</v>
      </c>
      <c r="BJ18" s="17"/>
      <c r="BK18" s="17">
        <v>0.26751536483636201</v>
      </c>
      <c r="BL18" s="17">
        <v>7.1810498141770596E-2</v>
      </c>
      <c r="BM18" s="17"/>
      <c r="BN18" s="17">
        <v>0.37047906086077897</v>
      </c>
      <c r="BO18" s="17">
        <v>7.6958106188478703E-2</v>
      </c>
      <c r="BP18" s="17"/>
      <c r="BQ18" s="17">
        <v>0.31582657397589498</v>
      </c>
      <c r="BR18" s="17">
        <v>7.4738404134832001E-2</v>
      </c>
      <c r="BS18" s="17"/>
      <c r="BT18" s="17">
        <v>0.10461330359148099</v>
      </c>
      <c r="BU18" s="17">
        <v>8.5080963133304405E-2</v>
      </c>
      <c r="BV18" s="17"/>
      <c r="BW18" s="17">
        <v>8.5834921999157501E-2</v>
      </c>
      <c r="BX18" s="17">
        <v>0.34123196417673102</v>
      </c>
      <c r="BY18" s="17"/>
      <c r="BZ18" s="17">
        <v>8.5834921999157501E-2</v>
      </c>
      <c r="CA18" s="17">
        <v>0.34123196417673102</v>
      </c>
    </row>
    <row r="19" spans="2:79" x14ac:dyDescent="0.25">
      <c r="B19" s="18" t="s">
        <v>96</v>
      </c>
      <c r="C19" s="17">
        <v>6.45618048247097E-3</v>
      </c>
      <c r="D19" s="17">
        <v>3.4890718777131099E-3</v>
      </c>
      <c r="E19" s="17">
        <v>1.54066789611921E-2</v>
      </c>
      <c r="F19" s="17">
        <v>1.8191640714366498E-2</v>
      </c>
      <c r="G19" s="17">
        <v>7.2377344564779397E-3</v>
      </c>
      <c r="H19" s="17">
        <v>5.2396047480485199E-5</v>
      </c>
      <c r="I19" s="17">
        <v>1.24433018715241E-3</v>
      </c>
      <c r="J19" s="17">
        <v>4.5950274378837398E-5</v>
      </c>
      <c r="K19" s="17">
        <v>1.4421288427556001E-4</v>
      </c>
      <c r="L19" s="17">
        <v>4.3626353700341597E-3</v>
      </c>
      <c r="M19" s="17"/>
      <c r="N19" s="17">
        <v>5.4048151932561796E-3</v>
      </c>
      <c r="O19" s="17">
        <v>1.6913967933135099E-2</v>
      </c>
      <c r="P19" s="17">
        <v>1.52211980809157E-3</v>
      </c>
      <c r="Q19" s="17">
        <v>9.5448841094036303E-3</v>
      </c>
      <c r="R19" s="17"/>
      <c r="S19" s="17">
        <v>5.1271157065968303E-3</v>
      </c>
      <c r="T19" s="17">
        <v>3.0772638925372498E-5</v>
      </c>
      <c r="U19" s="17">
        <v>1.3492174028176099E-2</v>
      </c>
      <c r="V19" s="17">
        <v>1.0802014653984801E-2</v>
      </c>
      <c r="W19" s="17">
        <v>1.8301761591397301E-4</v>
      </c>
      <c r="X19" s="17">
        <v>4.6552195688965003E-5</v>
      </c>
      <c r="Y19" s="17">
        <v>7.9271644207746499E-3</v>
      </c>
      <c r="Z19" s="17"/>
      <c r="AA19" s="17">
        <v>6.45618048247097E-3</v>
      </c>
      <c r="AB19" s="17" t="s">
        <v>99</v>
      </c>
      <c r="AC19" s="17"/>
      <c r="AD19" s="17">
        <v>1.36354993246458E-4</v>
      </c>
      <c r="AE19" s="17">
        <v>2.0735557370747399E-5</v>
      </c>
      <c r="AF19" s="17">
        <v>5.35487351003687E-3</v>
      </c>
      <c r="AG19" s="17"/>
      <c r="AH19" s="17">
        <v>0</v>
      </c>
      <c r="AI19" s="17">
        <v>7.2089350196198696E-3</v>
      </c>
      <c r="AJ19" s="17"/>
      <c r="AK19" s="17">
        <v>4.3415777270893003E-3</v>
      </c>
      <c r="AL19" s="17">
        <v>7.77191784708445E-3</v>
      </c>
      <c r="AM19" s="17"/>
      <c r="AN19" s="17">
        <v>6.4416174882623196E-3</v>
      </c>
      <c r="AO19" s="17">
        <v>9.5448841094036303E-3</v>
      </c>
      <c r="AP19" s="17"/>
      <c r="AQ19" s="17">
        <v>6.0166693229647098E-4</v>
      </c>
      <c r="AR19" s="17">
        <v>9.1418003937055493E-3</v>
      </c>
      <c r="AS19" s="17"/>
      <c r="AT19" s="17">
        <v>2.03945264583269E-2</v>
      </c>
      <c r="AU19" s="17">
        <v>7.0666655478283996E-3</v>
      </c>
      <c r="AV19" s="17">
        <v>8.0160055560450096E-4</v>
      </c>
      <c r="AW19" s="17">
        <v>4.2096005013349796E-3</v>
      </c>
      <c r="AX19" s="17"/>
      <c r="AY19" s="17">
        <v>9.8216042267542498E-4</v>
      </c>
      <c r="AZ19" s="17">
        <v>7.7168469776994E-3</v>
      </c>
      <c r="BA19" s="17"/>
      <c r="BB19" s="17">
        <v>8.9959098043136797E-3</v>
      </c>
      <c r="BC19" s="17">
        <v>5.8589266883999E-3</v>
      </c>
      <c r="BD19" s="17"/>
      <c r="BE19" s="17">
        <v>1.9998557187355201E-2</v>
      </c>
      <c r="BF19" s="17">
        <v>5.0354795648935502E-3</v>
      </c>
      <c r="BG19" s="17"/>
      <c r="BH19" s="17">
        <v>2.9491366360409098E-3</v>
      </c>
      <c r="BI19" s="17">
        <v>6.7497776889225902E-3</v>
      </c>
      <c r="BJ19" s="17"/>
      <c r="BK19" s="17">
        <v>1.1451971634040201E-2</v>
      </c>
      <c r="BL19" s="17">
        <v>6.0348048710856103E-3</v>
      </c>
      <c r="BM19" s="17"/>
      <c r="BN19" s="17">
        <v>9.7841489300978994E-5</v>
      </c>
      <c r="BO19" s="17">
        <v>6.6821936420287196E-3</v>
      </c>
      <c r="BP19" s="17"/>
      <c r="BQ19" s="17">
        <v>1.44581666043294E-5</v>
      </c>
      <c r="BR19" s="17">
        <v>6.8023502282315799E-3</v>
      </c>
      <c r="BS19" s="17"/>
      <c r="BT19" s="17">
        <v>1.0014533642102299E-2</v>
      </c>
      <c r="BU19" s="17">
        <v>6.0609764065476402E-3</v>
      </c>
      <c r="BV19" s="17"/>
      <c r="BW19" s="17">
        <v>6.4416174882623196E-3</v>
      </c>
      <c r="BX19" s="17">
        <v>9.5448841094036303E-3</v>
      </c>
      <c r="BY19" s="17"/>
      <c r="BZ19" s="17">
        <v>6.4416174882623196E-3</v>
      </c>
      <c r="CA19" s="17">
        <v>9.5448841094036303E-3</v>
      </c>
    </row>
    <row r="20" spans="2:79" x14ac:dyDescent="0.25">
      <c r="B20" s="18" t="s">
        <v>97</v>
      </c>
      <c r="C20" s="19">
        <v>1.97666242608588E-2</v>
      </c>
      <c r="D20" s="19">
        <v>3.3429837925425997E-2</v>
      </c>
      <c r="E20" s="19">
        <v>1.40772308712253E-2</v>
      </c>
      <c r="F20" s="19">
        <v>1.77612956186253E-2</v>
      </c>
      <c r="G20" s="19">
        <v>1.95375487130614E-2</v>
      </c>
      <c r="H20" s="19">
        <v>1.6008364641250099E-3</v>
      </c>
      <c r="I20" s="19">
        <v>1.68291037675244E-2</v>
      </c>
      <c r="J20" s="19">
        <v>4.8065510346726702E-2</v>
      </c>
      <c r="K20" s="19">
        <v>3.6713626027233499E-2</v>
      </c>
      <c r="L20" s="19">
        <v>0</v>
      </c>
      <c r="M20" s="19"/>
      <c r="N20" s="19">
        <v>2.11802195590792E-2</v>
      </c>
      <c r="O20" s="19">
        <v>1.10736045220199E-2</v>
      </c>
      <c r="P20" s="19">
        <v>2.9787381362543701E-3</v>
      </c>
      <c r="Q20" s="19">
        <v>3.9915347448249601E-3</v>
      </c>
      <c r="R20" s="19"/>
      <c r="S20" s="19">
        <v>4.6629742128034002E-2</v>
      </c>
      <c r="T20" s="19">
        <v>3.8875362415892299E-4</v>
      </c>
      <c r="U20" s="19">
        <v>0</v>
      </c>
      <c r="V20" s="19">
        <v>2.5148982526587E-2</v>
      </c>
      <c r="W20" s="19">
        <v>2.8234257590217002E-4</v>
      </c>
      <c r="X20" s="19">
        <v>8.5491588420004705E-3</v>
      </c>
      <c r="Y20" s="19">
        <v>1.06670736434621E-2</v>
      </c>
      <c r="Z20" s="19"/>
      <c r="AA20" s="19">
        <v>1.97666242608588E-2</v>
      </c>
      <c r="AB20" s="19" t="s">
        <v>99</v>
      </c>
      <c r="AC20" s="19"/>
      <c r="AD20" s="19">
        <v>1.7422564434895101E-2</v>
      </c>
      <c r="AE20" s="19">
        <v>8.42543723473994E-4</v>
      </c>
      <c r="AF20" s="19">
        <v>2.2385397179432099E-2</v>
      </c>
      <c r="AG20" s="19"/>
      <c r="AH20" s="19">
        <v>1.89465521818932E-2</v>
      </c>
      <c r="AI20" s="19">
        <v>1.98622400788965E-2</v>
      </c>
      <c r="AJ20" s="19"/>
      <c r="AK20" s="19">
        <v>2.1251108539791799E-2</v>
      </c>
      <c r="AL20" s="19">
        <v>1.88429560078015E-2</v>
      </c>
      <c r="AM20" s="19"/>
      <c r="AN20" s="19">
        <v>1.9841002564837101E-2</v>
      </c>
      <c r="AO20" s="19">
        <v>3.9915347448249601E-3</v>
      </c>
      <c r="AP20" s="19"/>
      <c r="AQ20" s="19">
        <v>1.3469636008248799E-2</v>
      </c>
      <c r="AR20" s="19">
        <v>2.2655218998420799E-2</v>
      </c>
      <c r="AS20" s="19"/>
      <c r="AT20" s="19">
        <v>3.2515489565974498E-2</v>
      </c>
      <c r="AU20" s="19">
        <v>1.46083240280008E-2</v>
      </c>
      <c r="AV20" s="19">
        <v>2.3132385309008699E-2</v>
      </c>
      <c r="AW20" s="19">
        <v>1.03180434197725E-4</v>
      </c>
      <c r="AX20" s="19"/>
      <c r="AY20" s="19">
        <v>2.1569102133281799E-2</v>
      </c>
      <c r="AZ20" s="19">
        <v>1.93515137137047E-2</v>
      </c>
      <c r="BA20" s="19"/>
      <c r="BB20" s="19">
        <v>2.86928692588043E-5</v>
      </c>
      <c r="BC20" s="19">
        <v>2.4411036857439901E-2</v>
      </c>
      <c r="BD20" s="19"/>
      <c r="BE20" s="19">
        <v>5.7128422370737598E-2</v>
      </c>
      <c r="BF20" s="19">
        <v>1.5847080297951399E-2</v>
      </c>
      <c r="BG20" s="19"/>
      <c r="BH20" s="19">
        <v>0</v>
      </c>
      <c r="BI20" s="19">
        <v>2.1421415566041501E-2</v>
      </c>
      <c r="BJ20" s="19"/>
      <c r="BK20" s="19">
        <v>2.73069620531299E-3</v>
      </c>
      <c r="BL20" s="19">
        <v>2.1203538731886601E-2</v>
      </c>
      <c r="BM20" s="19"/>
      <c r="BN20" s="19">
        <v>1.02007085382184E-2</v>
      </c>
      <c r="BO20" s="19">
        <v>2.0106653762094799E-2</v>
      </c>
      <c r="BP20" s="19"/>
      <c r="BQ20" s="19">
        <v>3.4333986575657898E-5</v>
      </c>
      <c r="BR20" s="19">
        <v>2.0827011774101699E-2</v>
      </c>
      <c r="BS20" s="19"/>
      <c r="BT20" s="19">
        <v>4.0601559633752601E-5</v>
      </c>
      <c r="BU20" s="19">
        <v>2.1957470482004599E-2</v>
      </c>
      <c r="BV20" s="19"/>
      <c r="BW20" s="19">
        <v>1.9841002564837101E-2</v>
      </c>
      <c r="BX20" s="19">
        <v>3.9915347448249601E-3</v>
      </c>
      <c r="BY20" s="19"/>
      <c r="BZ20" s="19">
        <v>1.9841002564837101E-2</v>
      </c>
      <c r="CA20" s="19">
        <v>3.9915347448249601E-3</v>
      </c>
    </row>
    <row r="21" spans="2:79" x14ac:dyDescent="0.25">
      <c r="B21" s="16" t="s">
        <v>682</v>
      </c>
    </row>
    <row r="22" spans="2:79" x14ac:dyDescent="0.25">
      <c r="B22" t="s">
        <v>78</v>
      </c>
    </row>
    <row r="23" spans="2:79" x14ac:dyDescent="0.25">
      <c r="B23" t="s">
        <v>79</v>
      </c>
    </row>
    <row r="25" spans="2:79" x14ac:dyDescent="0.25">
      <c r="B25"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CA16"/>
  <sheetViews>
    <sheetView showGridLines="0" topLeftCell="A10" workbookViewId="0">
      <pane xSplit="2" topLeftCell="C1" activePane="topRight" state="frozen"/>
      <selection pane="topRight" activeCell="B12" sqref="B12"/>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104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4591</v>
      </c>
      <c r="D7" s="10">
        <v>647</v>
      </c>
      <c r="E7" s="10">
        <v>604</v>
      </c>
      <c r="F7" s="10">
        <v>612</v>
      </c>
      <c r="G7" s="10">
        <v>624</v>
      </c>
      <c r="H7" s="10">
        <v>587</v>
      </c>
      <c r="I7" s="10">
        <v>690</v>
      </c>
      <c r="J7" s="10">
        <v>348</v>
      </c>
      <c r="K7" s="10">
        <v>184</v>
      </c>
      <c r="L7" s="10">
        <v>295</v>
      </c>
      <c r="M7" s="10"/>
      <c r="N7" s="10">
        <v>730</v>
      </c>
      <c r="O7" s="10">
        <v>656</v>
      </c>
      <c r="P7" s="10">
        <v>899</v>
      </c>
      <c r="Q7" s="10">
        <v>2306</v>
      </c>
      <c r="R7" s="10"/>
      <c r="S7" s="10">
        <v>459</v>
      </c>
      <c r="T7" s="10">
        <v>355</v>
      </c>
      <c r="U7" s="10">
        <v>412</v>
      </c>
      <c r="V7" s="10">
        <v>874</v>
      </c>
      <c r="W7" s="10">
        <v>823</v>
      </c>
      <c r="X7" s="10">
        <v>885</v>
      </c>
      <c r="Y7" s="10">
        <v>576</v>
      </c>
      <c r="Z7" s="10"/>
      <c r="AA7" s="10">
        <v>4504</v>
      </c>
      <c r="AB7" s="10">
        <v>87</v>
      </c>
      <c r="AC7" s="10"/>
      <c r="AD7" s="10">
        <v>1442</v>
      </c>
      <c r="AE7" s="10">
        <v>1077</v>
      </c>
      <c r="AF7" s="10">
        <v>1921</v>
      </c>
      <c r="AG7" s="10"/>
      <c r="AH7" s="10">
        <v>943</v>
      </c>
      <c r="AI7" s="10">
        <v>3648</v>
      </c>
      <c r="AJ7" s="10"/>
      <c r="AK7" s="10">
        <v>1241</v>
      </c>
      <c r="AL7" s="10">
        <v>3350</v>
      </c>
      <c r="AM7" s="10"/>
      <c r="AN7" s="10">
        <v>2285</v>
      </c>
      <c r="AO7" s="10">
        <v>2306</v>
      </c>
      <c r="AP7" s="10"/>
      <c r="AQ7" s="10">
        <v>1992</v>
      </c>
      <c r="AR7" s="10">
        <v>2599</v>
      </c>
      <c r="AS7" s="10"/>
      <c r="AT7" s="10">
        <v>313</v>
      </c>
      <c r="AU7" s="10">
        <v>1109</v>
      </c>
      <c r="AV7" s="10">
        <v>2257</v>
      </c>
      <c r="AW7" s="10">
        <v>902</v>
      </c>
      <c r="AX7" s="10"/>
      <c r="AY7" s="10">
        <v>1267</v>
      </c>
      <c r="AZ7" s="10">
        <v>3324</v>
      </c>
      <c r="BA7" s="10"/>
      <c r="BB7" s="10">
        <v>718</v>
      </c>
      <c r="BC7" s="10">
        <v>3872</v>
      </c>
      <c r="BD7" s="10"/>
      <c r="BE7" s="10">
        <v>682</v>
      </c>
      <c r="BF7" s="10">
        <v>3909</v>
      </c>
      <c r="BG7" s="10"/>
      <c r="BH7" s="10">
        <v>364</v>
      </c>
      <c r="BI7" s="10">
        <v>4227</v>
      </c>
      <c r="BJ7" s="10"/>
      <c r="BK7" s="10">
        <v>812</v>
      </c>
      <c r="BL7" s="10">
        <v>3779</v>
      </c>
      <c r="BM7" s="10"/>
      <c r="BN7" s="10">
        <v>254</v>
      </c>
      <c r="BO7" s="10">
        <v>4337</v>
      </c>
      <c r="BP7" s="10"/>
      <c r="BQ7" s="10">
        <v>496</v>
      </c>
      <c r="BR7" s="10">
        <v>4095</v>
      </c>
      <c r="BS7" s="10"/>
      <c r="BT7" s="10">
        <v>333</v>
      </c>
      <c r="BU7" s="10">
        <v>4258</v>
      </c>
      <c r="BV7" s="10"/>
      <c r="BW7" s="10">
        <v>2216</v>
      </c>
      <c r="BX7" s="10">
        <v>2375</v>
      </c>
      <c r="BY7" s="10"/>
      <c r="BZ7" s="10">
        <v>2216</v>
      </c>
      <c r="CA7" s="10">
        <v>2375</v>
      </c>
    </row>
    <row r="8" spans="2:79" ht="30" customHeight="1" x14ac:dyDescent="0.25">
      <c r="B8" s="11" t="s">
        <v>27</v>
      </c>
      <c r="C8" s="11">
        <v>2596</v>
      </c>
      <c r="D8" s="11">
        <v>325</v>
      </c>
      <c r="E8" s="11">
        <v>274</v>
      </c>
      <c r="F8" s="11">
        <v>400</v>
      </c>
      <c r="G8" s="11">
        <v>264</v>
      </c>
      <c r="H8" s="11">
        <v>276</v>
      </c>
      <c r="I8" s="11">
        <v>458</v>
      </c>
      <c r="J8" s="11">
        <v>187</v>
      </c>
      <c r="K8" s="11">
        <v>116</v>
      </c>
      <c r="L8" s="11">
        <v>295</v>
      </c>
      <c r="M8" s="11"/>
      <c r="N8" s="11">
        <v>2292</v>
      </c>
      <c r="O8" s="11">
        <v>243</v>
      </c>
      <c r="P8" s="11">
        <v>49</v>
      </c>
      <c r="Q8" s="11">
        <v>12</v>
      </c>
      <c r="R8" s="11"/>
      <c r="S8" s="11">
        <v>560</v>
      </c>
      <c r="T8" s="11">
        <v>223</v>
      </c>
      <c r="U8" s="11">
        <v>141</v>
      </c>
      <c r="V8" s="11">
        <v>791</v>
      </c>
      <c r="W8" s="11">
        <v>207</v>
      </c>
      <c r="X8" s="11">
        <v>293</v>
      </c>
      <c r="Y8" s="11">
        <v>273</v>
      </c>
      <c r="Z8" s="11"/>
      <c r="AA8" s="11">
        <v>2449</v>
      </c>
      <c r="AB8" s="11">
        <v>147</v>
      </c>
      <c r="AC8" s="11"/>
      <c r="AD8" s="11">
        <v>640</v>
      </c>
      <c r="AE8" s="11">
        <v>304</v>
      </c>
      <c r="AF8" s="11">
        <v>1474</v>
      </c>
      <c r="AG8" s="11"/>
      <c r="AH8" s="11">
        <v>256</v>
      </c>
      <c r="AI8" s="11">
        <v>2340</v>
      </c>
      <c r="AJ8" s="11"/>
      <c r="AK8" s="11">
        <v>995</v>
      </c>
      <c r="AL8" s="11">
        <v>1601</v>
      </c>
      <c r="AM8" s="11"/>
      <c r="AN8" s="11">
        <v>2584</v>
      </c>
      <c r="AO8" s="11">
        <v>12</v>
      </c>
      <c r="AP8" s="11"/>
      <c r="AQ8" s="11">
        <v>797</v>
      </c>
      <c r="AR8" s="11">
        <v>1799</v>
      </c>
      <c r="AS8" s="11"/>
      <c r="AT8" s="11">
        <v>434</v>
      </c>
      <c r="AU8" s="11">
        <v>1057</v>
      </c>
      <c r="AV8" s="11">
        <v>963</v>
      </c>
      <c r="AW8" s="11">
        <v>135</v>
      </c>
      <c r="AX8" s="11"/>
      <c r="AY8" s="11">
        <v>475</v>
      </c>
      <c r="AZ8" s="11">
        <v>2121</v>
      </c>
      <c r="BA8" s="11"/>
      <c r="BB8" s="11">
        <v>479</v>
      </c>
      <c r="BC8" s="11">
        <v>2116</v>
      </c>
      <c r="BD8" s="11"/>
      <c r="BE8" s="11">
        <v>233</v>
      </c>
      <c r="BF8" s="11">
        <v>2363</v>
      </c>
      <c r="BG8" s="11"/>
      <c r="BH8" s="11">
        <v>213</v>
      </c>
      <c r="BI8" s="11">
        <v>2383</v>
      </c>
      <c r="BJ8" s="11"/>
      <c r="BK8" s="11">
        <v>212</v>
      </c>
      <c r="BL8" s="11">
        <v>2384</v>
      </c>
      <c r="BM8" s="11"/>
      <c r="BN8" s="11">
        <v>86</v>
      </c>
      <c r="BO8" s="11">
        <v>2509</v>
      </c>
      <c r="BP8" s="11"/>
      <c r="BQ8" s="11">
        <v>127</v>
      </c>
      <c r="BR8" s="11">
        <v>2469</v>
      </c>
      <c r="BS8" s="11"/>
      <c r="BT8" s="11">
        <v>259</v>
      </c>
      <c r="BU8" s="11">
        <v>2337</v>
      </c>
      <c r="BV8" s="11"/>
      <c r="BW8" s="11">
        <v>2437</v>
      </c>
      <c r="BX8" s="11">
        <v>159</v>
      </c>
      <c r="BY8" s="11"/>
      <c r="BZ8" s="11">
        <v>2437</v>
      </c>
      <c r="CA8" s="11">
        <v>159</v>
      </c>
    </row>
    <row r="9" spans="2:79" ht="150" x14ac:dyDescent="0.25">
      <c r="B9" s="18" t="s">
        <v>101</v>
      </c>
      <c r="C9" s="17">
        <v>0.68487122513104304</v>
      </c>
      <c r="D9" s="17">
        <v>0.81471550701957196</v>
      </c>
      <c r="E9" s="17">
        <v>0.65878336463224196</v>
      </c>
      <c r="F9" s="17">
        <v>0.62447325186895797</v>
      </c>
      <c r="G9" s="17">
        <v>0.702634521823011</v>
      </c>
      <c r="H9" s="17">
        <v>0.73515934767604896</v>
      </c>
      <c r="I9" s="17">
        <v>0.63598366008294005</v>
      </c>
      <c r="J9" s="17">
        <v>0.69773740309333099</v>
      </c>
      <c r="K9" s="17">
        <v>0.68514965073352596</v>
      </c>
      <c r="L9" s="17">
        <v>0.65288180160521403</v>
      </c>
      <c r="M9" s="17"/>
      <c r="N9" s="17">
        <v>0.694111018405838</v>
      </c>
      <c r="O9" s="17">
        <v>0.60482061064633696</v>
      </c>
      <c r="P9" s="17">
        <v>0.65870075822796503</v>
      </c>
      <c r="Q9" s="17">
        <v>0.64544624140565199</v>
      </c>
      <c r="R9" s="17"/>
      <c r="S9" s="17">
        <v>0.65183604279234897</v>
      </c>
      <c r="T9" s="17">
        <v>0.70921361550556805</v>
      </c>
      <c r="U9" s="17">
        <v>0.64044297388488702</v>
      </c>
      <c r="V9" s="17">
        <v>0.70602879269702601</v>
      </c>
      <c r="W9" s="17">
        <v>0.702348647954257</v>
      </c>
      <c r="X9" s="17">
        <v>0.69147607558625102</v>
      </c>
      <c r="Y9" s="17">
        <v>0.742571712446219</v>
      </c>
      <c r="Z9" s="17"/>
      <c r="AA9" s="17">
        <v>0.69139340468897004</v>
      </c>
      <c r="AB9" s="17">
        <v>0.57623030391699803</v>
      </c>
      <c r="AC9" s="17"/>
      <c r="AD9" s="17">
        <v>0</v>
      </c>
      <c r="AE9" s="17">
        <v>1</v>
      </c>
      <c r="AF9" s="17">
        <v>1</v>
      </c>
      <c r="AG9" s="17"/>
      <c r="AH9" s="17">
        <v>0.39482344587690499</v>
      </c>
      <c r="AI9" s="17">
        <v>0.71665135837007199</v>
      </c>
      <c r="AJ9" s="17"/>
      <c r="AK9" s="17">
        <v>0.69221240970267905</v>
      </c>
      <c r="AL9" s="17">
        <v>0.68031179888397797</v>
      </c>
      <c r="AM9" s="17"/>
      <c r="AN9" s="17">
        <v>0.68504917424283895</v>
      </c>
      <c r="AO9" s="17">
        <v>0.64544624140565199</v>
      </c>
      <c r="AP9" s="17"/>
      <c r="AQ9" s="17">
        <v>0.69106046909801</v>
      </c>
      <c r="AR9" s="17">
        <v>0.68212985243299795</v>
      </c>
      <c r="AS9" s="17"/>
      <c r="AT9" s="17">
        <v>0.65434328766135297</v>
      </c>
      <c r="AU9" s="17">
        <v>0.70496716082812305</v>
      </c>
      <c r="AV9" s="17">
        <v>0.67975111721553705</v>
      </c>
      <c r="AW9" s="17">
        <v>0.67264692450167296</v>
      </c>
      <c r="AX9" s="17"/>
      <c r="AY9" s="17">
        <v>0.68324996760631496</v>
      </c>
      <c r="AZ9" s="17">
        <v>0.68523419064427304</v>
      </c>
      <c r="BA9" s="17"/>
      <c r="BB9" s="17">
        <v>0.73235410912982601</v>
      </c>
      <c r="BC9" s="17">
        <v>0.67410229977590097</v>
      </c>
      <c r="BD9" s="17"/>
      <c r="BE9" s="17">
        <v>0.70489533140106797</v>
      </c>
      <c r="BF9" s="17">
        <v>0.68290121559082595</v>
      </c>
      <c r="BG9" s="17"/>
      <c r="BH9" s="17">
        <v>0.627651412741693</v>
      </c>
      <c r="BI9" s="17">
        <v>0.689984085349995</v>
      </c>
      <c r="BJ9" s="17"/>
      <c r="BK9" s="17">
        <v>0.73349080756894802</v>
      </c>
      <c r="BL9" s="17">
        <v>0.68054907289103495</v>
      </c>
      <c r="BM9" s="17"/>
      <c r="BN9" s="17">
        <v>0.76178539112640997</v>
      </c>
      <c r="BO9" s="17">
        <v>0.68222064424541695</v>
      </c>
      <c r="BP9" s="17"/>
      <c r="BQ9" s="17">
        <v>0.78420028501620298</v>
      </c>
      <c r="BR9" s="17">
        <v>0.67975024216687596</v>
      </c>
      <c r="BS9" s="17"/>
      <c r="BT9" s="17">
        <v>0.69706813293884795</v>
      </c>
      <c r="BU9" s="17">
        <v>0.683518166292296</v>
      </c>
      <c r="BV9" s="17"/>
      <c r="BW9" s="17">
        <v>0.69161397965318105</v>
      </c>
      <c r="BX9" s="17">
        <v>0.58118799702197399</v>
      </c>
      <c r="BY9" s="17"/>
      <c r="BZ9" s="17">
        <v>0.69161397965318105</v>
      </c>
      <c r="CA9" s="17">
        <v>0.58118799702197399</v>
      </c>
    </row>
    <row r="10" spans="2:79" ht="240" x14ac:dyDescent="0.25">
      <c r="B10" s="18" t="s">
        <v>102</v>
      </c>
      <c r="C10" s="17">
        <v>0.36331519901981002</v>
      </c>
      <c r="D10" s="17">
        <v>0.266496170667473</v>
      </c>
      <c r="E10" s="17">
        <v>0.56983702849343898</v>
      </c>
      <c r="F10" s="17">
        <v>0.33936648266132102</v>
      </c>
      <c r="G10" s="17">
        <v>0.331860181584828</v>
      </c>
      <c r="H10" s="17">
        <v>0.37701312019198302</v>
      </c>
      <c r="I10" s="17">
        <v>0.43970715173609798</v>
      </c>
      <c r="J10" s="17">
        <v>0.35771555464945998</v>
      </c>
      <c r="K10" s="17">
        <v>0.40234355805598598</v>
      </c>
      <c r="L10" s="17">
        <v>0.195248745839463</v>
      </c>
      <c r="M10" s="17"/>
      <c r="N10" s="17">
        <v>0.34444496759114701</v>
      </c>
      <c r="O10" s="17">
        <v>0.48405283463166099</v>
      </c>
      <c r="P10" s="17">
        <v>0.576153098544257</v>
      </c>
      <c r="Q10" s="17">
        <v>0.66253297484465801</v>
      </c>
      <c r="R10" s="17"/>
      <c r="S10" s="17">
        <v>0.29854520037728999</v>
      </c>
      <c r="T10" s="17">
        <v>0.39159071249689298</v>
      </c>
      <c r="U10" s="17">
        <v>0.42327907687831601</v>
      </c>
      <c r="V10" s="17">
        <v>0.354075184594282</v>
      </c>
      <c r="W10" s="17">
        <v>0.43181844885429799</v>
      </c>
      <c r="X10" s="17">
        <v>0.37312674792920097</v>
      </c>
      <c r="Y10" s="17">
        <v>0.41932713888420098</v>
      </c>
      <c r="Z10" s="17"/>
      <c r="AA10" s="17">
        <v>0.38196709540684398</v>
      </c>
      <c r="AB10" s="17">
        <v>5.2627768862585203E-2</v>
      </c>
      <c r="AC10" s="17"/>
      <c r="AD10" s="17">
        <v>1</v>
      </c>
      <c r="AE10" s="17">
        <v>1</v>
      </c>
      <c r="AF10" s="17">
        <v>0</v>
      </c>
      <c r="AG10" s="17"/>
      <c r="AH10" s="17">
        <v>0.95992752813589399</v>
      </c>
      <c r="AI10" s="17">
        <v>0.29794521287437598</v>
      </c>
      <c r="AJ10" s="17"/>
      <c r="AK10" s="17">
        <v>0.33251219776815899</v>
      </c>
      <c r="AL10" s="17">
        <v>0.38244617318681001</v>
      </c>
      <c r="AM10" s="17"/>
      <c r="AN10" s="17">
        <v>0.361964645832206</v>
      </c>
      <c r="AO10" s="17">
        <v>0.66253297484465801</v>
      </c>
      <c r="AP10" s="17"/>
      <c r="AQ10" s="17">
        <v>0.45107343502618702</v>
      </c>
      <c r="AR10" s="17">
        <v>0.324444856616043</v>
      </c>
      <c r="AS10" s="17"/>
      <c r="AT10" s="17">
        <v>0.22131844360221101</v>
      </c>
      <c r="AU10" s="17">
        <v>0.33644924861459402</v>
      </c>
      <c r="AV10" s="17">
        <v>0.43232063115388802</v>
      </c>
      <c r="AW10" s="17">
        <v>0.54878159713123698</v>
      </c>
      <c r="AX10" s="17"/>
      <c r="AY10" s="17">
        <v>0.47423903484903601</v>
      </c>
      <c r="AZ10" s="17">
        <v>0.33848168158831399</v>
      </c>
      <c r="BA10" s="17"/>
      <c r="BB10" s="17">
        <v>0.30631469299356101</v>
      </c>
      <c r="BC10" s="17">
        <v>0.37620523564008501</v>
      </c>
      <c r="BD10" s="17"/>
      <c r="BE10" s="17">
        <v>0.45011254307148701</v>
      </c>
      <c r="BF10" s="17">
        <v>0.35477591174568901</v>
      </c>
      <c r="BG10" s="17"/>
      <c r="BH10" s="17">
        <v>0.42244239964453301</v>
      </c>
      <c r="BI10" s="17">
        <v>0.35803190466233897</v>
      </c>
      <c r="BJ10" s="17"/>
      <c r="BK10" s="17">
        <v>0.38004610491227098</v>
      </c>
      <c r="BL10" s="17">
        <v>0.361827865752956</v>
      </c>
      <c r="BM10" s="17"/>
      <c r="BN10" s="17">
        <v>0.38585911351518698</v>
      </c>
      <c r="BO10" s="17">
        <v>0.36253830092730199</v>
      </c>
      <c r="BP10" s="17"/>
      <c r="BQ10" s="17">
        <v>0.41927272484213401</v>
      </c>
      <c r="BR10" s="17">
        <v>0.360430267492376</v>
      </c>
      <c r="BS10" s="17"/>
      <c r="BT10" s="17">
        <v>0.32425355052976401</v>
      </c>
      <c r="BU10" s="17">
        <v>0.36764848656927102</v>
      </c>
      <c r="BV10" s="17"/>
      <c r="BW10" s="17">
        <v>0.38060258103477601</v>
      </c>
      <c r="BX10" s="17">
        <v>9.7487403126987796E-2</v>
      </c>
      <c r="BY10" s="17"/>
      <c r="BZ10" s="17">
        <v>0.38060258103477601</v>
      </c>
      <c r="CA10" s="17">
        <v>9.7487403126987796E-2</v>
      </c>
    </row>
    <row r="11" spans="2:79" x14ac:dyDescent="0.25">
      <c r="B11" s="18" t="s">
        <v>103</v>
      </c>
      <c r="C11" s="19">
        <v>6.8784731306942806E-2</v>
      </c>
      <c r="D11" s="19">
        <v>3.4301455700047202E-2</v>
      </c>
      <c r="E11" s="19">
        <v>3.9791662918874503E-2</v>
      </c>
      <c r="F11" s="19">
        <v>0.100672889057471</v>
      </c>
      <c r="G11" s="19">
        <v>7.2282149660484005E-2</v>
      </c>
      <c r="H11" s="19">
        <v>2.4542370936549599E-2</v>
      </c>
      <c r="I11" s="19">
        <v>3.0211214251762201E-2</v>
      </c>
      <c r="J11" s="19">
        <v>4.5422759904997501E-3</v>
      </c>
      <c r="K11" s="19">
        <v>9.1862319134140905E-2</v>
      </c>
      <c r="L11" s="19">
        <v>0.220203854975144</v>
      </c>
      <c r="M11" s="19"/>
      <c r="N11" s="19">
        <v>7.2180280952849604E-2</v>
      </c>
      <c r="O11" s="19">
        <v>5.0956215861225701E-2</v>
      </c>
      <c r="P11" s="19">
        <v>9.6653302459531291E-3</v>
      </c>
      <c r="Q11" s="19">
        <v>2.1485552678552799E-2</v>
      </c>
      <c r="R11" s="19"/>
      <c r="S11" s="19">
        <v>0.113096828267977</v>
      </c>
      <c r="T11" s="19">
        <v>1.7776050104355099E-2</v>
      </c>
      <c r="U11" s="19">
        <v>4.7429379526660799E-2</v>
      </c>
      <c r="V11" s="19">
        <v>5.5750575237522401E-2</v>
      </c>
      <c r="W11" s="19">
        <v>1.6747051678181E-2</v>
      </c>
      <c r="X11" s="19">
        <v>6.0533094269281697E-2</v>
      </c>
      <c r="Y11" s="19">
        <v>5.3874996805459298E-2</v>
      </c>
      <c r="Z11" s="19"/>
      <c r="AA11" s="19">
        <v>5.0632934540660798E-2</v>
      </c>
      <c r="AB11" s="19">
        <v>0.371141927220416</v>
      </c>
      <c r="AC11" s="19"/>
      <c r="AD11" s="19">
        <v>0</v>
      </c>
      <c r="AE11" s="19">
        <v>0</v>
      </c>
      <c r="AF11" s="19">
        <v>0</v>
      </c>
      <c r="AG11" s="19"/>
      <c r="AH11" s="19">
        <v>2.5039911230001599E-2</v>
      </c>
      <c r="AI11" s="19">
        <v>7.3577790623368194E-2</v>
      </c>
      <c r="AJ11" s="19"/>
      <c r="AK11" s="19">
        <v>8.0217542353174603E-2</v>
      </c>
      <c r="AL11" s="19">
        <v>6.1684098125299999E-2</v>
      </c>
      <c r="AM11" s="19"/>
      <c r="AN11" s="19">
        <v>6.8998221485764996E-2</v>
      </c>
      <c r="AO11" s="19">
        <v>2.1485552678552799E-2</v>
      </c>
      <c r="AP11" s="19"/>
      <c r="AQ11" s="19">
        <v>3.0873569006252301E-2</v>
      </c>
      <c r="AR11" s="19">
        <v>8.5576543980177805E-2</v>
      </c>
      <c r="AS11" s="19"/>
      <c r="AT11" s="19">
        <v>0.18264036031645001</v>
      </c>
      <c r="AU11" s="19">
        <v>6.5123452585525404E-2</v>
      </c>
      <c r="AV11" s="19">
        <v>2.59209796316981E-2</v>
      </c>
      <c r="AW11" s="19">
        <v>1.8900259583198901E-2</v>
      </c>
      <c r="AX11" s="19"/>
      <c r="AY11" s="19">
        <v>6.1251737126243197E-2</v>
      </c>
      <c r="AZ11" s="19">
        <v>7.0471210510436699E-2</v>
      </c>
      <c r="BA11" s="19"/>
      <c r="BB11" s="19">
        <v>3.6040295233895903E-2</v>
      </c>
      <c r="BC11" s="19">
        <v>7.6205556622571696E-2</v>
      </c>
      <c r="BD11" s="19"/>
      <c r="BE11" s="19">
        <v>3.5915692627329202E-2</v>
      </c>
      <c r="BF11" s="19">
        <v>7.2018449651392494E-2</v>
      </c>
      <c r="BG11" s="19"/>
      <c r="BH11" s="19">
        <v>7.8909925933234606E-2</v>
      </c>
      <c r="BI11" s="19">
        <v>6.7879997393072905E-2</v>
      </c>
      <c r="BJ11" s="19"/>
      <c r="BK11" s="19">
        <v>4.9941227230238999E-2</v>
      </c>
      <c r="BL11" s="19">
        <v>7.0459868962819097E-2</v>
      </c>
      <c r="BM11" s="19"/>
      <c r="BN11" s="19">
        <v>7.1229460854837601E-5</v>
      </c>
      <c r="BO11" s="19">
        <v>7.1152704647362397E-2</v>
      </c>
      <c r="BP11" s="19"/>
      <c r="BQ11" s="19">
        <v>7.5263146061667896E-3</v>
      </c>
      <c r="BR11" s="19">
        <v>7.19429541744422E-2</v>
      </c>
      <c r="BS11" s="19"/>
      <c r="BT11" s="19">
        <v>0.100116970393005</v>
      </c>
      <c r="BU11" s="19">
        <v>6.5308902539424799E-2</v>
      </c>
      <c r="BV11" s="19"/>
      <c r="BW11" s="19">
        <v>5.0784825349556799E-2</v>
      </c>
      <c r="BX11" s="19">
        <v>0.34556899643092698</v>
      </c>
      <c r="BY11" s="19"/>
      <c r="BZ11" s="19">
        <v>5.0784825349556799E-2</v>
      </c>
      <c r="CA11" s="19">
        <v>0.34556899643092698</v>
      </c>
    </row>
    <row r="12" spans="2:79" x14ac:dyDescent="0.25">
      <c r="B12" s="16" t="s">
        <v>682</v>
      </c>
    </row>
    <row r="13" spans="2:79" x14ac:dyDescent="0.25">
      <c r="B13" t="s">
        <v>78</v>
      </c>
    </row>
    <row r="14" spans="2:79" x14ac:dyDescent="0.25">
      <c r="B14" t="s">
        <v>79</v>
      </c>
    </row>
    <row r="16" spans="2:79" x14ac:dyDescent="0.25">
      <c r="B1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CA16"/>
  <sheetViews>
    <sheetView showGridLines="0" workbookViewId="0">
      <pane xSplit="2" topLeftCell="C1" activePane="topRight" state="frozen"/>
      <selection pane="topRight" activeCell="B12" sqref="B12"/>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106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4591</v>
      </c>
      <c r="D7" s="10">
        <v>647</v>
      </c>
      <c r="E7" s="10">
        <v>604</v>
      </c>
      <c r="F7" s="10">
        <v>612</v>
      </c>
      <c r="G7" s="10">
        <v>624</v>
      </c>
      <c r="H7" s="10">
        <v>587</v>
      </c>
      <c r="I7" s="10">
        <v>690</v>
      </c>
      <c r="J7" s="10">
        <v>348</v>
      </c>
      <c r="K7" s="10">
        <v>184</v>
      </c>
      <c r="L7" s="10">
        <v>295</v>
      </c>
      <c r="M7" s="10"/>
      <c r="N7" s="10">
        <v>730</v>
      </c>
      <c r="O7" s="10">
        <v>656</v>
      </c>
      <c r="P7" s="10">
        <v>899</v>
      </c>
      <c r="Q7" s="10">
        <v>2306</v>
      </c>
      <c r="R7" s="10"/>
      <c r="S7" s="10">
        <v>459</v>
      </c>
      <c r="T7" s="10">
        <v>355</v>
      </c>
      <c r="U7" s="10">
        <v>412</v>
      </c>
      <c r="V7" s="10">
        <v>874</v>
      </c>
      <c r="W7" s="10">
        <v>823</v>
      </c>
      <c r="X7" s="10">
        <v>885</v>
      </c>
      <c r="Y7" s="10">
        <v>576</v>
      </c>
      <c r="Z7" s="10"/>
      <c r="AA7" s="10">
        <v>4504</v>
      </c>
      <c r="AB7" s="10">
        <v>87</v>
      </c>
      <c r="AC7" s="10"/>
      <c r="AD7" s="10">
        <v>1442</v>
      </c>
      <c r="AE7" s="10">
        <v>1077</v>
      </c>
      <c r="AF7" s="10">
        <v>1921</v>
      </c>
      <c r="AG7" s="10"/>
      <c r="AH7" s="10">
        <v>943</v>
      </c>
      <c r="AI7" s="10">
        <v>3648</v>
      </c>
      <c r="AJ7" s="10"/>
      <c r="AK7" s="10">
        <v>1241</v>
      </c>
      <c r="AL7" s="10">
        <v>3350</v>
      </c>
      <c r="AM7" s="10"/>
      <c r="AN7" s="10">
        <v>2285</v>
      </c>
      <c r="AO7" s="10">
        <v>2306</v>
      </c>
      <c r="AP7" s="10"/>
      <c r="AQ7" s="10">
        <v>1992</v>
      </c>
      <c r="AR7" s="10">
        <v>2599</v>
      </c>
      <c r="AS7" s="10"/>
      <c r="AT7" s="10">
        <v>313</v>
      </c>
      <c r="AU7" s="10">
        <v>1109</v>
      </c>
      <c r="AV7" s="10">
        <v>2257</v>
      </c>
      <c r="AW7" s="10">
        <v>902</v>
      </c>
      <c r="AX7" s="10"/>
      <c r="AY7" s="10">
        <v>1267</v>
      </c>
      <c r="AZ7" s="10">
        <v>3324</v>
      </c>
      <c r="BA7" s="10"/>
      <c r="BB7" s="10">
        <v>718</v>
      </c>
      <c r="BC7" s="10">
        <v>3872</v>
      </c>
      <c r="BD7" s="10"/>
      <c r="BE7" s="10">
        <v>682</v>
      </c>
      <c r="BF7" s="10">
        <v>3909</v>
      </c>
      <c r="BG7" s="10"/>
      <c r="BH7" s="10">
        <v>364</v>
      </c>
      <c r="BI7" s="10">
        <v>4227</v>
      </c>
      <c r="BJ7" s="10"/>
      <c r="BK7" s="10">
        <v>812</v>
      </c>
      <c r="BL7" s="10">
        <v>3779</v>
      </c>
      <c r="BM7" s="10"/>
      <c r="BN7" s="10">
        <v>254</v>
      </c>
      <c r="BO7" s="10">
        <v>4337</v>
      </c>
      <c r="BP7" s="10"/>
      <c r="BQ7" s="10">
        <v>496</v>
      </c>
      <c r="BR7" s="10">
        <v>4095</v>
      </c>
      <c r="BS7" s="10"/>
      <c r="BT7" s="10">
        <v>333</v>
      </c>
      <c r="BU7" s="10">
        <v>4258</v>
      </c>
      <c r="BV7" s="10"/>
      <c r="BW7" s="10">
        <v>2216</v>
      </c>
      <c r="BX7" s="10">
        <v>2375</v>
      </c>
      <c r="BY7" s="10"/>
      <c r="BZ7" s="10">
        <v>2216</v>
      </c>
      <c r="CA7" s="10">
        <v>2375</v>
      </c>
    </row>
    <row r="8" spans="2:79" ht="30" customHeight="1" x14ac:dyDescent="0.25">
      <c r="B8" s="11" t="s">
        <v>27</v>
      </c>
      <c r="C8" s="11">
        <v>2596</v>
      </c>
      <c r="D8" s="11">
        <v>325</v>
      </c>
      <c r="E8" s="11">
        <v>274</v>
      </c>
      <c r="F8" s="11">
        <v>400</v>
      </c>
      <c r="G8" s="11">
        <v>264</v>
      </c>
      <c r="H8" s="11">
        <v>276</v>
      </c>
      <c r="I8" s="11">
        <v>458</v>
      </c>
      <c r="J8" s="11">
        <v>187</v>
      </c>
      <c r="K8" s="11">
        <v>116</v>
      </c>
      <c r="L8" s="11">
        <v>295</v>
      </c>
      <c r="M8" s="11"/>
      <c r="N8" s="11">
        <v>2292</v>
      </c>
      <c r="O8" s="11">
        <v>243</v>
      </c>
      <c r="P8" s="11">
        <v>49</v>
      </c>
      <c r="Q8" s="11">
        <v>12</v>
      </c>
      <c r="R8" s="11"/>
      <c r="S8" s="11">
        <v>560</v>
      </c>
      <c r="T8" s="11">
        <v>223</v>
      </c>
      <c r="U8" s="11">
        <v>141</v>
      </c>
      <c r="V8" s="11">
        <v>791</v>
      </c>
      <c r="W8" s="11">
        <v>207</v>
      </c>
      <c r="X8" s="11">
        <v>293</v>
      </c>
      <c r="Y8" s="11">
        <v>273</v>
      </c>
      <c r="Z8" s="11"/>
      <c r="AA8" s="11">
        <v>2449</v>
      </c>
      <c r="AB8" s="11">
        <v>147</v>
      </c>
      <c r="AC8" s="11"/>
      <c r="AD8" s="11">
        <v>640</v>
      </c>
      <c r="AE8" s="11">
        <v>304</v>
      </c>
      <c r="AF8" s="11">
        <v>1474</v>
      </c>
      <c r="AG8" s="11"/>
      <c r="AH8" s="11">
        <v>256</v>
      </c>
      <c r="AI8" s="11">
        <v>2340</v>
      </c>
      <c r="AJ8" s="11"/>
      <c r="AK8" s="11">
        <v>995</v>
      </c>
      <c r="AL8" s="11">
        <v>1601</v>
      </c>
      <c r="AM8" s="11"/>
      <c r="AN8" s="11">
        <v>2584</v>
      </c>
      <c r="AO8" s="11">
        <v>12</v>
      </c>
      <c r="AP8" s="11"/>
      <c r="AQ8" s="11">
        <v>797</v>
      </c>
      <c r="AR8" s="11">
        <v>1799</v>
      </c>
      <c r="AS8" s="11"/>
      <c r="AT8" s="11">
        <v>434</v>
      </c>
      <c r="AU8" s="11">
        <v>1057</v>
      </c>
      <c r="AV8" s="11">
        <v>963</v>
      </c>
      <c r="AW8" s="11">
        <v>135</v>
      </c>
      <c r="AX8" s="11"/>
      <c r="AY8" s="11">
        <v>475</v>
      </c>
      <c r="AZ8" s="11">
        <v>2121</v>
      </c>
      <c r="BA8" s="11"/>
      <c r="BB8" s="11">
        <v>479</v>
      </c>
      <c r="BC8" s="11">
        <v>2116</v>
      </c>
      <c r="BD8" s="11"/>
      <c r="BE8" s="11">
        <v>233</v>
      </c>
      <c r="BF8" s="11">
        <v>2363</v>
      </c>
      <c r="BG8" s="11"/>
      <c r="BH8" s="11">
        <v>213</v>
      </c>
      <c r="BI8" s="11">
        <v>2383</v>
      </c>
      <c r="BJ8" s="11"/>
      <c r="BK8" s="11">
        <v>212</v>
      </c>
      <c r="BL8" s="11">
        <v>2384</v>
      </c>
      <c r="BM8" s="11"/>
      <c r="BN8" s="11">
        <v>86</v>
      </c>
      <c r="BO8" s="11">
        <v>2509</v>
      </c>
      <c r="BP8" s="11"/>
      <c r="BQ8" s="11">
        <v>127</v>
      </c>
      <c r="BR8" s="11">
        <v>2469</v>
      </c>
      <c r="BS8" s="11"/>
      <c r="BT8" s="11">
        <v>259</v>
      </c>
      <c r="BU8" s="11">
        <v>2337</v>
      </c>
      <c r="BV8" s="11"/>
      <c r="BW8" s="11">
        <v>2437</v>
      </c>
      <c r="BX8" s="11">
        <v>159</v>
      </c>
      <c r="BY8" s="11"/>
      <c r="BZ8" s="11">
        <v>2437</v>
      </c>
      <c r="CA8" s="11">
        <v>159</v>
      </c>
    </row>
    <row r="9" spans="2:79" x14ac:dyDescent="0.25">
      <c r="B9" s="18" t="s">
        <v>39</v>
      </c>
      <c r="C9" s="17">
        <v>0.50779766511524205</v>
      </c>
      <c r="D9" s="17">
        <v>0.58403601455152099</v>
      </c>
      <c r="E9" s="17">
        <v>0.56399346493708502</v>
      </c>
      <c r="F9" s="17">
        <v>0.74655059749324104</v>
      </c>
      <c r="G9" s="17">
        <v>0.294333831274806</v>
      </c>
      <c r="H9" s="17">
        <v>0.51586938812018601</v>
      </c>
      <c r="I9" s="17">
        <v>0.56813477312857696</v>
      </c>
      <c r="J9" s="17">
        <v>0.29942786131958699</v>
      </c>
      <c r="K9" s="17">
        <v>0.30580417164902202</v>
      </c>
      <c r="L9" s="17">
        <v>0.34976616393063897</v>
      </c>
      <c r="M9" s="17"/>
      <c r="N9" s="17">
        <v>0.47981917135211299</v>
      </c>
      <c r="O9" s="17">
        <v>0.69735791846950501</v>
      </c>
      <c r="P9" s="17">
        <v>0.785600684249254</v>
      </c>
      <c r="Q9" s="17">
        <v>0.89096054894523802</v>
      </c>
      <c r="R9" s="17"/>
      <c r="S9" s="17">
        <v>0.541203525828861</v>
      </c>
      <c r="T9" s="17">
        <v>0.549333269207266</v>
      </c>
      <c r="U9" s="17">
        <v>0.65743820791603702</v>
      </c>
      <c r="V9" s="17">
        <v>0.41598917693827803</v>
      </c>
      <c r="W9" s="17">
        <v>0.66528993461035002</v>
      </c>
      <c r="X9" s="17">
        <v>0.54815559646675305</v>
      </c>
      <c r="Y9" s="17">
        <v>0.541298056779144</v>
      </c>
      <c r="Z9" s="17"/>
      <c r="AA9" s="17">
        <v>0.521733605265844</v>
      </c>
      <c r="AB9" s="17">
        <v>0.27566462392887198</v>
      </c>
      <c r="AC9" s="17"/>
      <c r="AD9" s="17">
        <v>0.58321340476994599</v>
      </c>
      <c r="AE9" s="17">
        <v>0.68394229318745703</v>
      </c>
      <c r="AF9" s="17">
        <v>0.46921315029764099</v>
      </c>
      <c r="AG9" s="17"/>
      <c r="AH9" s="17">
        <v>0.76021830440052296</v>
      </c>
      <c r="AI9" s="17">
        <v>0.48014028546077298</v>
      </c>
      <c r="AJ9" s="17"/>
      <c r="AK9" s="17">
        <v>0.47873342115484202</v>
      </c>
      <c r="AL9" s="17">
        <v>0.52584874058828601</v>
      </c>
      <c r="AM9" s="17"/>
      <c r="AN9" s="17">
        <v>0.50606821621234299</v>
      </c>
      <c r="AO9" s="17">
        <v>0.89096054894523802</v>
      </c>
      <c r="AP9" s="17"/>
      <c r="AQ9" s="17">
        <v>0.54213521518766605</v>
      </c>
      <c r="AR9" s="17">
        <v>0.492588695685585</v>
      </c>
      <c r="AS9" s="17"/>
      <c r="AT9" s="17">
        <v>0.33054704796784701</v>
      </c>
      <c r="AU9" s="17">
        <v>0.45469029273064698</v>
      </c>
      <c r="AV9" s="17">
        <v>0.59832734541398203</v>
      </c>
      <c r="AW9" s="17">
        <v>0.84896852261185596</v>
      </c>
      <c r="AX9" s="17"/>
      <c r="AY9" s="17">
        <v>0.67488715645965502</v>
      </c>
      <c r="AZ9" s="17">
        <v>0.47038983689778402</v>
      </c>
      <c r="BA9" s="17"/>
      <c r="BB9" s="17">
        <v>0.52491378478519701</v>
      </c>
      <c r="BC9" s="17">
        <v>0.50390183022885204</v>
      </c>
      <c r="BD9" s="17"/>
      <c r="BE9" s="17">
        <v>0.56076762705850502</v>
      </c>
      <c r="BF9" s="17">
        <v>0.50258637982909904</v>
      </c>
      <c r="BG9" s="17"/>
      <c r="BH9" s="17">
        <v>0.45429928960572202</v>
      </c>
      <c r="BI9" s="17">
        <v>0.51257799739001397</v>
      </c>
      <c r="BJ9" s="17"/>
      <c r="BK9" s="17">
        <v>0.67706404408389298</v>
      </c>
      <c r="BL9" s="17">
        <v>0.49275033187350398</v>
      </c>
      <c r="BM9" s="17"/>
      <c r="BN9" s="17">
        <v>0.856281606077542</v>
      </c>
      <c r="BO9" s="17">
        <v>0.49578837058661401</v>
      </c>
      <c r="BP9" s="17"/>
      <c r="BQ9" s="17">
        <v>0.79397455282061802</v>
      </c>
      <c r="BR9" s="17">
        <v>0.49304360453748203</v>
      </c>
      <c r="BS9" s="17"/>
      <c r="BT9" s="17">
        <v>0.47084519740347403</v>
      </c>
      <c r="BU9" s="17">
        <v>0.51189697158199499</v>
      </c>
      <c r="BV9" s="17"/>
      <c r="BW9" s="17">
        <v>0.51996582753338905</v>
      </c>
      <c r="BX9" s="17">
        <v>0.32068802683216102</v>
      </c>
      <c r="BY9" s="17"/>
      <c r="BZ9" s="17">
        <v>0.51996582753338905</v>
      </c>
      <c r="CA9" s="17">
        <v>0.32068802683216102</v>
      </c>
    </row>
    <row r="10" spans="2:79" x14ac:dyDescent="0.25">
      <c r="B10" s="18" t="s">
        <v>40</v>
      </c>
      <c r="C10" s="17">
        <v>0.45511592403982398</v>
      </c>
      <c r="D10" s="17">
        <v>0.40111071490289701</v>
      </c>
      <c r="E10" s="17">
        <v>0.39040901538957501</v>
      </c>
      <c r="F10" s="17">
        <v>0.21853172080268901</v>
      </c>
      <c r="G10" s="17">
        <v>0.69534744997645104</v>
      </c>
      <c r="H10" s="17">
        <v>0.437555417708613</v>
      </c>
      <c r="I10" s="17">
        <v>0.39009929974200103</v>
      </c>
      <c r="J10" s="17">
        <v>0.65597710598397196</v>
      </c>
      <c r="K10" s="17">
        <v>0.62039022968408097</v>
      </c>
      <c r="L10" s="17">
        <v>0.60505933041974402</v>
      </c>
      <c r="M10" s="17"/>
      <c r="N10" s="17">
        <v>0.48240098486104199</v>
      </c>
      <c r="O10" s="17">
        <v>0.273807037498627</v>
      </c>
      <c r="P10" s="17">
        <v>0.16751905037138701</v>
      </c>
      <c r="Q10" s="17">
        <v>7.7715084862305606E-2</v>
      </c>
      <c r="R10" s="17"/>
      <c r="S10" s="17">
        <v>0.42110023324952101</v>
      </c>
      <c r="T10" s="17">
        <v>0.366105261316307</v>
      </c>
      <c r="U10" s="17">
        <v>0.33971307259814398</v>
      </c>
      <c r="V10" s="17">
        <v>0.56503999005515404</v>
      </c>
      <c r="W10" s="17">
        <v>0.31330643803574199</v>
      </c>
      <c r="X10" s="17">
        <v>0.43414991061446601</v>
      </c>
      <c r="Y10" s="17">
        <v>0.403958391565024</v>
      </c>
      <c r="Z10" s="17"/>
      <c r="AA10" s="17">
        <v>0.44276119608685299</v>
      </c>
      <c r="AB10" s="17">
        <v>0.66091047695554705</v>
      </c>
      <c r="AC10" s="17"/>
      <c r="AD10" s="17">
        <v>0.38820037561882997</v>
      </c>
      <c r="AE10" s="17">
        <v>0.28042791651150401</v>
      </c>
      <c r="AF10" s="17">
        <v>0.50292924440076703</v>
      </c>
      <c r="AG10" s="17"/>
      <c r="AH10" s="17">
        <v>0.214670244680427</v>
      </c>
      <c r="AI10" s="17">
        <v>0.48146122392952001</v>
      </c>
      <c r="AJ10" s="17"/>
      <c r="AK10" s="17">
        <v>0.48036227004221699</v>
      </c>
      <c r="AL10" s="17">
        <v>0.43943604956145399</v>
      </c>
      <c r="AM10" s="17"/>
      <c r="AN10" s="17">
        <v>0.45681936530413503</v>
      </c>
      <c r="AO10" s="17">
        <v>7.7715084862305606E-2</v>
      </c>
      <c r="AP10" s="17"/>
      <c r="AQ10" s="17">
        <v>0.41697701994905201</v>
      </c>
      <c r="AR10" s="17">
        <v>0.47200860931217797</v>
      </c>
      <c r="AS10" s="17"/>
      <c r="AT10" s="17">
        <v>0.59657016933685902</v>
      </c>
      <c r="AU10" s="17">
        <v>0.521378306071132</v>
      </c>
      <c r="AV10" s="17">
        <v>0.363826650750809</v>
      </c>
      <c r="AW10" s="17">
        <v>0.129274852259922</v>
      </c>
      <c r="AX10" s="17"/>
      <c r="AY10" s="17">
        <v>0.26892129105815699</v>
      </c>
      <c r="AZ10" s="17">
        <v>0.49680099226014701</v>
      </c>
      <c r="BA10" s="17"/>
      <c r="BB10" s="17">
        <v>0.43194394688805898</v>
      </c>
      <c r="BC10" s="17">
        <v>0.46038235174583098</v>
      </c>
      <c r="BD10" s="17"/>
      <c r="BE10" s="17">
        <v>0.38802867327594698</v>
      </c>
      <c r="BF10" s="17">
        <v>0.46171609496628302</v>
      </c>
      <c r="BG10" s="17"/>
      <c r="BH10" s="17">
        <v>0.52889532377207304</v>
      </c>
      <c r="BI10" s="17">
        <v>0.44852338655818302</v>
      </c>
      <c r="BJ10" s="17"/>
      <c r="BK10" s="17">
        <v>0.289665717686164</v>
      </c>
      <c r="BL10" s="17">
        <v>0.46982400963299897</v>
      </c>
      <c r="BM10" s="17"/>
      <c r="BN10" s="17">
        <v>0.119811045087318</v>
      </c>
      <c r="BO10" s="17">
        <v>0.46667104774827101</v>
      </c>
      <c r="BP10" s="17"/>
      <c r="BQ10" s="17">
        <v>0.17955555126723499</v>
      </c>
      <c r="BR10" s="17">
        <v>0.46932264235769999</v>
      </c>
      <c r="BS10" s="17"/>
      <c r="BT10" s="17">
        <v>0.47982433313950601</v>
      </c>
      <c r="BU10" s="17">
        <v>0.45237490706646299</v>
      </c>
      <c r="BV10" s="17"/>
      <c r="BW10" s="17">
        <v>0.444493244514504</v>
      </c>
      <c r="BX10" s="17">
        <v>0.61846069667496895</v>
      </c>
      <c r="BY10" s="17"/>
      <c r="BZ10" s="17">
        <v>0.444493244514504</v>
      </c>
      <c r="CA10" s="17">
        <v>0.61846069667496895</v>
      </c>
    </row>
    <row r="11" spans="2:79" x14ac:dyDescent="0.25">
      <c r="B11" s="18" t="s">
        <v>105</v>
      </c>
      <c r="C11" s="19">
        <v>3.7086410844934102E-2</v>
      </c>
      <c r="D11" s="19">
        <v>1.48532705455818E-2</v>
      </c>
      <c r="E11" s="19">
        <v>4.5597519673339297E-2</v>
      </c>
      <c r="F11" s="19">
        <v>3.4917681704069899E-2</v>
      </c>
      <c r="G11" s="19">
        <v>1.03187187487425E-2</v>
      </c>
      <c r="H11" s="19">
        <v>4.6575194171200499E-2</v>
      </c>
      <c r="I11" s="19">
        <v>4.1765927129422703E-2</v>
      </c>
      <c r="J11" s="19">
        <v>4.4595032696440898E-2</v>
      </c>
      <c r="K11" s="19">
        <v>7.3805598666897093E-2</v>
      </c>
      <c r="L11" s="19">
        <v>4.5174505649617197E-2</v>
      </c>
      <c r="M11" s="19"/>
      <c r="N11" s="19">
        <v>3.7779843786845201E-2</v>
      </c>
      <c r="O11" s="19">
        <v>2.8835044031867998E-2</v>
      </c>
      <c r="P11" s="19">
        <v>4.68802653793595E-2</v>
      </c>
      <c r="Q11" s="19">
        <v>3.1324366192456002E-2</v>
      </c>
      <c r="R11" s="19"/>
      <c r="S11" s="19">
        <v>3.7696240921618801E-2</v>
      </c>
      <c r="T11" s="19">
        <v>8.4561469476426801E-2</v>
      </c>
      <c r="U11" s="19">
        <v>2.8487194858192399E-3</v>
      </c>
      <c r="V11" s="19">
        <v>1.89708330065676E-2</v>
      </c>
      <c r="W11" s="19">
        <v>2.14036273539083E-2</v>
      </c>
      <c r="X11" s="19">
        <v>1.7694492918780402E-2</v>
      </c>
      <c r="Y11" s="19">
        <v>5.4743551655831703E-2</v>
      </c>
      <c r="Z11" s="19"/>
      <c r="AA11" s="19">
        <v>3.5505198647303102E-2</v>
      </c>
      <c r="AB11" s="19">
        <v>6.3424899115581496E-2</v>
      </c>
      <c r="AC11" s="19"/>
      <c r="AD11" s="19">
        <v>2.8586219611224799E-2</v>
      </c>
      <c r="AE11" s="19">
        <v>3.5629790301038501E-2</v>
      </c>
      <c r="AF11" s="19">
        <v>2.78576053015922E-2</v>
      </c>
      <c r="AG11" s="19"/>
      <c r="AH11" s="19">
        <v>2.5111450919049701E-2</v>
      </c>
      <c r="AI11" s="19">
        <v>3.8398490609706903E-2</v>
      </c>
      <c r="AJ11" s="19"/>
      <c r="AK11" s="19">
        <v>4.09043088029412E-2</v>
      </c>
      <c r="AL11" s="19">
        <v>3.4715209850259499E-2</v>
      </c>
      <c r="AM11" s="19"/>
      <c r="AN11" s="19">
        <v>3.7112418483521301E-2</v>
      </c>
      <c r="AO11" s="19">
        <v>3.1324366192456002E-2</v>
      </c>
      <c r="AP11" s="19"/>
      <c r="AQ11" s="19">
        <v>4.0887764863281197E-2</v>
      </c>
      <c r="AR11" s="19">
        <v>3.5402695002237E-2</v>
      </c>
      <c r="AS11" s="19"/>
      <c r="AT11" s="19">
        <v>7.2882782695293594E-2</v>
      </c>
      <c r="AU11" s="19">
        <v>2.3931401198220799E-2</v>
      </c>
      <c r="AV11" s="19">
        <v>3.7846003835208697E-2</v>
      </c>
      <c r="AW11" s="19">
        <v>2.1756625128222198E-2</v>
      </c>
      <c r="AX11" s="19"/>
      <c r="AY11" s="19">
        <v>5.6191552482188802E-2</v>
      </c>
      <c r="AZ11" s="19">
        <v>3.2809170842069399E-2</v>
      </c>
      <c r="BA11" s="19"/>
      <c r="BB11" s="19">
        <v>4.3142268326743997E-2</v>
      </c>
      <c r="BC11" s="19">
        <v>3.5715818025316301E-2</v>
      </c>
      <c r="BD11" s="19"/>
      <c r="BE11" s="19">
        <v>5.1203699665548101E-2</v>
      </c>
      <c r="BF11" s="19">
        <v>3.56975252046179E-2</v>
      </c>
      <c r="BG11" s="19"/>
      <c r="BH11" s="19">
        <v>1.6805386622205001E-2</v>
      </c>
      <c r="BI11" s="19">
        <v>3.88986160518024E-2</v>
      </c>
      <c r="BJ11" s="19"/>
      <c r="BK11" s="19">
        <v>3.3270238229942101E-2</v>
      </c>
      <c r="BL11" s="19">
        <v>3.7425658493496501E-2</v>
      </c>
      <c r="BM11" s="19"/>
      <c r="BN11" s="19">
        <v>2.39073488351404E-2</v>
      </c>
      <c r="BO11" s="19">
        <v>3.75405816651148E-2</v>
      </c>
      <c r="BP11" s="19"/>
      <c r="BQ11" s="19">
        <v>2.6469895912147001E-2</v>
      </c>
      <c r="BR11" s="19">
        <v>3.7633753104817397E-2</v>
      </c>
      <c r="BS11" s="19"/>
      <c r="BT11" s="19">
        <v>4.93304694570205E-2</v>
      </c>
      <c r="BU11" s="19">
        <v>3.5728121351541402E-2</v>
      </c>
      <c r="BV11" s="19"/>
      <c r="BW11" s="19">
        <v>3.5540927952107199E-2</v>
      </c>
      <c r="BX11" s="19">
        <v>6.0851276492870802E-2</v>
      </c>
      <c r="BY11" s="19"/>
      <c r="BZ11" s="19">
        <v>3.5540927952107199E-2</v>
      </c>
      <c r="CA11" s="19">
        <v>6.0851276492870802E-2</v>
      </c>
    </row>
    <row r="12" spans="2:79" x14ac:dyDescent="0.25">
      <c r="B12" s="16" t="s">
        <v>682</v>
      </c>
    </row>
    <row r="13" spans="2:79" x14ac:dyDescent="0.25">
      <c r="B13" t="s">
        <v>78</v>
      </c>
    </row>
    <row r="14" spans="2:79" x14ac:dyDescent="0.25">
      <c r="B14" t="s">
        <v>79</v>
      </c>
    </row>
    <row r="16" spans="2:79" x14ac:dyDescent="0.25">
      <c r="B1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CA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116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107</v>
      </c>
      <c r="C9" s="17">
        <v>0.17896061173543501</v>
      </c>
      <c r="D9" s="17">
        <v>0.22696730837781301</v>
      </c>
      <c r="E9" s="17">
        <v>0.14478781889391301</v>
      </c>
      <c r="F9" s="17">
        <v>0.20750463041637901</v>
      </c>
      <c r="G9" s="17">
        <v>0.123500223900894</v>
      </c>
      <c r="H9" s="17">
        <v>0.211127642556516</v>
      </c>
      <c r="I9" s="17">
        <v>0.18878859866703901</v>
      </c>
      <c r="J9" s="17">
        <v>0.15753567883092601</v>
      </c>
      <c r="K9" s="17">
        <v>0.14999702799141801</v>
      </c>
      <c r="L9" s="17">
        <v>0.14299906330192799</v>
      </c>
      <c r="M9" s="17"/>
      <c r="N9" s="17">
        <v>0.18288027609516699</v>
      </c>
      <c r="O9" s="17">
        <v>0.12896814914323701</v>
      </c>
      <c r="P9" s="17">
        <v>0.11961291486136801</v>
      </c>
      <c r="Q9" s="17">
        <v>0.14709769234942799</v>
      </c>
      <c r="R9" s="17"/>
      <c r="S9" s="17">
        <v>0.20782779104372601</v>
      </c>
      <c r="T9" s="17">
        <v>0.26019553682472202</v>
      </c>
      <c r="U9" s="17">
        <v>0.20914185246012101</v>
      </c>
      <c r="V9" s="17">
        <v>0.138240182719291</v>
      </c>
      <c r="W9" s="17">
        <v>0.195760027389761</v>
      </c>
      <c r="X9" s="17">
        <v>0.190194969416144</v>
      </c>
      <c r="Y9" s="17">
        <v>0.149274105075204</v>
      </c>
      <c r="Z9" s="17"/>
      <c r="AA9" s="17">
        <v>0.19048257558734899</v>
      </c>
      <c r="AB9" s="17">
        <v>0.17300148651723199</v>
      </c>
      <c r="AC9" s="17"/>
      <c r="AD9" s="17">
        <v>0.17364985552194001</v>
      </c>
      <c r="AE9" s="17">
        <v>0.118224585713192</v>
      </c>
      <c r="AF9" s="17">
        <v>0.21388831180392401</v>
      </c>
      <c r="AG9" s="17"/>
      <c r="AH9" s="17">
        <v>0.16990402459835799</v>
      </c>
      <c r="AI9" s="17">
        <v>0.17929573984583599</v>
      </c>
      <c r="AJ9" s="17"/>
      <c r="AK9" s="17">
        <v>0.20839792337532501</v>
      </c>
      <c r="AL9" s="17">
        <v>0.159241398059525</v>
      </c>
      <c r="AM9" s="17"/>
      <c r="AN9" s="17">
        <v>0.17902349949127599</v>
      </c>
      <c r="AO9" s="17">
        <v>0.14709769234942799</v>
      </c>
      <c r="AP9" s="17"/>
      <c r="AQ9" s="17">
        <v>0.16365968202397799</v>
      </c>
      <c r="AR9" s="17">
        <v>0.18292799148439701</v>
      </c>
      <c r="AS9" s="17"/>
      <c r="AT9" s="17">
        <v>0.15840789032012101</v>
      </c>
      <c r="AU9" s="17">
        <v>0.16734893761977701</v>
      </c>
      <c r="AV9" s="17">
        <v>0.240451330824654</v>
      </c>
      <c r="AW9" s="17">
        <v>0.21863699043004201</v>
      </c>
      <c r="AX9" s="17"/>
      <c r="AY9" s="17">
        <v>0.12905352501030701</v>
      </c>
      <c r="AZ9" s="17">
        <v>0.18492567746451199</v>
      </c>
      <c r="BA9" s="17"/>
      <c r="BB9" s="17">
        <v>1</v>
      </c>
      <c r="BC9" s="17">
        <v>0</v>
      </c>
      <c r="BD9" s="17"/>
      <c r="BE9" s="17">
        <v>7.9046487624016004E-2</v>
      </c>
      <c r="BF9" s="17">
        <v>0.18654279976412499</v>
      </c>
      <c r="BG9" s="17"/>
      <c r="BH9" s="17">
        <v>9.2804114212177199E-2</v>
      </c>
      <c r="BI9" s="17">
        <v>0.18564041028761799</v>
      </c>
      <c r="BJ9" s="17"/>
      <c r="BK9" s="17">
        <v>0.22682915847101601</v>
      </c>
      <c r="BL9" s="17">
        <v>0.175896925247567</v>
      </c>
      <c r="BM9" s="17"/>
      <c r="BN9" s="17">
        <v>0.22021887675575</v>
      </c>
      <c r="BO9" s="17">
        <v>0.17808672649448001</v>
      </c>
      <c r="BP9" s="17"/>
      <c r="BQ9" s="17">
        <v>0.27823673915866098</v>
      </c>
      <c r="BR9" s="17">
        <v>0.17641877379208601</v>
      </c>
      <c r="BS9" s="17"/>
      <c r="BT9" s="17">
        <v>0.118930176690394</v>
      </c>
      <c r="BU9" s="17">
        <v>0.183724510282262</v>
      </c>
      <c r="BV9" s="17"/>
      <c r="BW9" s="17">
        <v>0.19066805462087699</v>
      </c>
      <c r="BX9" s="17">
        <v>0.17294856428325001</v>
      </c>
      <c r="BY9" s="17"/>
      <c r="BZ9" s="17">
        <v>0.19066805462087699</v>
      </c>
      <c r="CA9" s="17">
        <v>0.17294856428325001</v>
      </c>
    </row>
    <row r="10" spans="2:79" x14ac:dyDescent="0.25">
      <c r="B10" s="18" t="s">
        <v>108</v>
      </c>
      <c r="C10" s="17">
        <v>0.10676276941301401</v>
      </c>
      <c r="D10" s="17">
        <v>8.4788372132288001E-2</v>
      </c>
      <c r="E10" s="17">
        <v>8.4138966820355293E-2</v>
      </c>
      <c r="F10" s="17">
        <v>0.113707141388104</v>
      </c>
      <c r="G10" s="17">
        <v>0.124439501377097</v>
      </c>
      <c r="H10" s="17">
        <v>8.31878530419633E-2</v>
      </c>
      <c r="I10" s="17">
        <v>8.8223378103565703E-2</v>
      </c>
      <c r="J10" s="17">
        <v>0.15313577726762201</v>
      </c>
      <c r="K10" s="17">
        <v>0.16735171776208199</v>
      </c>
      <c r="L10" s="17">
        <v>0.183478344408043</v>
      </c>
      <c r="M10" s="17"/>
      <c r="N10" s="17">
        <v>0.101456633047967</v>
      </c>
      <c r="O10" s="17">
        <v>0.16071917889652701</v>
      </c>
      <c r="P10" s="17">
        <v>0.24220810834099901</v>
      </c>
      <c r="Q10" s="17">
        <v>0.29625383134011102</v>
      </c>
      <c r="R10" s="17"/>
      <c r="S10" s="17">
        <v>0.10101119560433899</v>
      </c>
      <c r="T10" s="17">
        <v>8.1722872928502499E-2</v>
      </c>
      <c r="U10" s="17">
        <v>0.156203285407361</v>
      </c>
      <c r="V10" s="17">
        <v>9.5285464001548095E-2</v>
      </c>
      <c r="W10" s="17">
        <v>0.108759478652005</v>
      </c>
      <c r="X10" s="17">
        <v>0.14003277762442001</v>
      </c>
      <c r="Y10" s="17">
        <v>0.144058508200026</v>
      </c>
      <c r="Z10" s="17"/>
      <c r="AA10" s="17">
        <v>0.18719007706275301</v>
      </c>
      <c r="AB10" s="17">
        <v>6.5166006620869299E-2</v>
      </c>
      <c r="AC10" s="17"/>
      <c r="AD10" s="17">
        <v>0.18972336386799099</v>
      </c>
      <c r="AE10" s="17">
        <v>0.34207849393341699</v>
      </c>
      <c r="AF10" s="17">
        <v>0.14962263522444499</v>
      </c>
      <c r="AG10" s="17"/>
      <c r="AH10" s="17">
        <v>0.34614918990188298</v>
      </c>
      <c r="AI10" s="17">
        <v>9.7904562945185403E-2</v>
      </c>
      <c r="AJ10" s="17"/>
      <c r="AK10" s="17">
        <v>5.02370370806298E-2</v>
      </c>
      <c r="AL10" s="17">
        <v>0.14462774185632499</v>
      </c>
      <c r="AM10" s="17"/>
      <c r="AN10" s="17">
        <v>0.106388771428332</v>
      </c>
      <c r="AO10" s="17">
        <v>0.29625383134011102</v>
      </c>
      <c r="AP10" s="17"/>
      <c r="AQ10" s="17">
        <v>0.211042787115614</v>
      </c>
      <c r="AR10" s="17">
        <v>7.9723992145453407E-2</v>
      </c>
      <c r="AS10" s="17"/>
      <c r="AT10" s="17">
        <v>5.12738288183546E-2</v>
      </c>
      <c r="AU10" s="17">
        <v>0.117288423463578</v>
      </c>
      <c r="AV10" s="17">
        <v>0.177714784161979</v>
      </c>
      <c r="AW10" s="17">
        <v>0.25974094904705802</v>
      </c>
      <c r="AX10" s="17"/>
      <c r="AY10" s="17">
        <v>1</v>
      </c>
      <c r="AZ10" s="17">
        <v>0</v>
      </c>
      <c r="BA10" s="17"/>
      <c r="BB10" s="17">
        <v>7.6933570576173796E-2</v>
      </c>
      <c r="BC10" s="17">
        <v>0.113252371335002</v>
      </c>
      <c r="BD10" s="17"/>
      <c r="BE10" s="17">
        <v>9.5328758584697401E-2</v>
      </c>
      <c r="BF10" s="17">
        <v>0.107630462752603</v>
      </c>
      <c r="BG10" s="17"/>
      <c r="BH10" s="17">
        <v>6.2361626162236797E-2</v>
      </c>
      <c r="BI10" s="17">
        <v>0.11020523400858</v>
      </c>
      <c r="BJ10" s="17"/>
      <c r="BK10" s="17">
        <v>0.15171288818935</v>
      </c>
      <c r="BL10" s="17">
        <v>0.10388586838061301</v>
      </c>
      <c r="BM10" s="17"/>
      <c r="BN10" s="17">
        <v>0.24065678857214501</v>
      </c>
      <c r="BO10" s="17">
        <v>0.103926779893393</v>
      </c>
      <c r="BP10" s="17"/>
      <c r="BQ10" s="17">
        <v>0.51527452495743398</v>
      </c>
      <c r="BR10" s="17">
        <v>9.6303349736817798E-2</v>
      </c>
      <c r="BS10" s="17"/>
      <c r="BT10" s="17">
        <v>0.16078635787072601</v>
      </c>
      <c r="BU10" s="17">
        <v>0.102475562526124</v>
      </c>
      <c r="BV10" s="17"/>
      <c r="BW10" s="17">
        <v>0.18654338841332599</v>
      </c>
      <c r="BX10" s="17">
        <v>6.5793543947818806E-2</v>
      </c>
      <c r="BY10" s="17"/>
      <c r="BZ10" s="17">
        <v>0.18654338841332599</v>
      </c>
      <c r="CA10" s="17">
        <v>6.5793543947818806E-2</v>
      </c>
    </row>
    <row r="11" spans="2:79" x14ac:dyDescent="0.25">
      <c r="B11" s="18" t="s">
        <v>109</v>
      </c>
      <c r="C11" s="17">
        <v>7.3523382103662702E-2</v>
      </c>
      <c r="D11" s="17">
        <v>9.0358662296968303E-2</v>
      </c>
      <c r="E11" s="17">
        <v>6.8440708181856394E-2</v>
      </c>
      <c r="F11" s="17">
        <v>5.3693550368965101E-2</v>
      </c>
      <c r="G11" s="17">
        <v>7.9954390070970202E-2</v>
      </c>
      <c r="H11" s="17">
        <v>5.6864090403989799E-2</v>
      </c>
      <c r="I11" s="17">
        <v>3.7166753876167899E-2</v>
      </c>
      <c r="J11" s="17">
        <v>0.118921606797239</v>
      </c>
      <c r="K11" s="17">
        <v>8.8712495868876307E-2</v>
      </c>
      <c r="L11" s="17">
        <v>0.17068547096572201</v>
      </c>
      <c r="M11" s="17"/>
      <c r="N11" s="17">
        <v>7.4607660611320806E-2</v>
      </c>
      <c r="O11" s="17">
        <v>5.8045843676975802E-2</v>
      </c>
      <c r="P11" s="17">
        <v>6.7078495161882704E-2</v>
      </c>
      <c r="Q11" s="17">
        <v>6.5776813339131407E-2</v>
      </c>
      <c r="R11" s="17"/>
      <c r="S11" s="17">
        <v>8.4632637392850193E-2</v>
      </c>
      <c r="T11" s="17">
        <v>8.9883971311450095E-2</v>
      </c>
      <c r="U11" s="17">
        <v>4.6463346922504797E-2</v>
      </c>
      <c r="V11" s="17">
        <v>8.1642296769002906E-2</v>
      </c>
      <c r="W11" s="17">
        <v>2.8461522936583699E-2</v>
      </c>
      <c r="X11" s="17">
        <v>8.2833931120304002E-2</v>
      </c>
      <c r="Y11" s="17">
        <v>6.7092671837432602E-2</v>
      </c>
      <c r="Z11" s="17"/>
      <c r="AA11" s="17">
        <v>9.9961642737642104E-2</v>
      </c>
      <c r="AB11" s="17">
        <v>5.98495928352476E-2</v>
      </c>
      <c r="AC11" s="17"/>
      <c r="AD11" s="17">
        <v>8.2212194536471994E-2</v>
      </c>
      <c r="AE11" s="17">
        <v>0.103670840831784</v>
      </c>
      <c r="AF11" s="17">
        <v>0.10121609115093499</v>
      </c>
      <c r="AG11" s="17"/>
      <c r="AH11" s="17">
        <v>0.13584083541825301</v>
      </c>
      <c r="AI11" s="17">
        <v>7.1217399722195304E-2</v>
      </c>
      <c r="AJ11" s="17"/>
      <c r="AK11" s="17">
        <v>5.8727982073843103E-2</v>
      </c>
      <c r="AL11" s="17">
        <v>8.3434397694272397E-2</v>
      </c>
      <c r="AM11" s="17"/>
      <c r="AN11" s="17">
        <v>7.3538671485001705E-2</v>
      </c>
      <c r="AO11" s="17">
        <v>6.5776813339131407E-2</v>
      </c>
      <c r="AP11" s="17"/>
      <c r="AQ11" s="17">
        <v>0.132231990373852</v>
      </c>
      <c r="AR11" s="17">
        <v>5.8300820603593699E-2</v>
      </c>
      <c r="AS11" s="17"/>
      <c r="AT11" s="17">
        <v>4.8267300406265999E-2</v>
      </c>
      <c r="AU11" s="17">
        <v>8.5738859579177096E-2</v>
      </c>
      <c r="AV11" s="17">
        <v>8.8005997872943997E-2</v>
      </c>
      <c r="AW11" s="17">
        <v>0.15056570568042599</v>
      </c>
      <c r="AX11" s="17"/>
      <c r="AY11" s="17">
        <v>0.11072733399274901</v>
      </c>
      <c r="AZ11" s="17">
        <v>6.9076638505461793E-2</v>
      </c>
      <c r="BA11" s="17"/>
      <c r="BB11" s="17">
        <v>4.8802974614756398E-2</v>
      </c>
      <c r="BC11" s="17">
        <v>7.8899056738462897E-2</v>
      </c>
      <c r="BD11" s="17"/>
      <c r="BE11" s="17">
        <v>6.0274644346228097E-2</v>
      </c>
      <c r="BF11" s="17">
        <v>7.4528789714579199E-2</v>
      </c>
      <c r="BG11" s="17"/>
      <c r="BH11" s="17">
        <v>2.0439486890294001E-2</v>
      </c>
      <c r="BI11" s="17">
        <v>7.7639029055243905E-2</v>
      </c>
      <c r="BJ11" s="17"/>
      <c r="BK11" s="17">
        <v>9.9159734721722306E-2</v>
      </c>
      <c r="BL11" s="17">
        <v>7.1882602249868005E-2</v>
      </c>
      <c r="BM11" s="17"/>
      <c r="BN11" s="17">
        <v>8.0704240772782307E-2</v>
      </c>
      <c r="BO11" s="17">
        <v>7.3371285392731203E-2</v>
      </c>
      <c r="BP11" s="17"/>
      <c r="BQ11" s="17">
        <v>0.22951100675206201</v>
      </c>
      <c r="BR11" s="17">
        <v>6.9529518993612899E-2</v>
      </c>
      <c r="BS11" s="17"/>
      <c r="BT11" s="17">
        <v>1</v>
      </c>
      <c r="BU11" s="17">
        <v>0</v>
      </c>
      <c r="BV11" s="17"/>
      <c r="BW11" s="17">
        <v>0.10006930049896701</v>
      </c>
      <c r="BX11" s="17">
        <v>5.9891428258912097E-2</v>
      </c>
      <c r="BY11" s="17"/>
      <c r="BZ11" s="17">
        <v>0.10006930049896701</v>
      </c>
      <c r="CA11" s="17">
        <v>5.9891428258912097E-2</v>
      </c>
    </row>
    <row r="12" spans="2:79" x14ac:dyDescent="0.25">
      <c r="B12" s="18" t="s">
        <v>110</v>
      </c>
      <c r="C12" s="17">
        <v>7.1952445698125395E-2</v>
      </c>
      <c r="D12" s="17">
        <v>0.114920544624879</v>
      </c>
      <c r="E12" s="17">
        <v>6.4484770243741704E-2</v>
      </c>
      <c r="F12" s="17">
        <v>4.0950730866700397E-2</v>
      </c>
      <c r="G12" s="17">
        <v>6.48732224685587E-2</v>
      </c>
      <c r="H12" s="17">
        <v>2.7998050442203E-2</v>
      </c>
      <c r="I12" s="17">
        <v>0.10228808004049</v>
      </c>
      <c r="J12" s="17">
        <v>5.3045577600427302E-2</v>
      </c>
      <c r="K12" s="17">
        <v>9.6200340470169496E-2</v>
      </c>
      <c r="L12" s="17">
        <v>0.13472184192814499</v>
      </c>
      <c r="M12" s="17"/>
      <c r="N12" s="17">
        <v>7.0810497058126295E-2</v>
      </c>
      <c r="O12" s="17">
        <v>8.8845572148772506E-2</v>
      </c>
      <c r="P12" s="17">
        <v>7.0431991091725807E-2</v>
      </c>
      <c r="Q12" s="17">
        <v>0.10301029801197301</v>
      </c>
      <c r="R12" s="17"/>
      <c r="S12" s="17">
        <v>4.2213584648289698E-2</v>
      </c>
      <c r="T12" s="17">
        <v>4.7210618268823001E-2</v>
      </c>
      <c r="U12" s="17">
        <v>6.2894263025298505E-2</v>
      </c>
      <c r="V12" s="17">
        <v>6.2548742349764805E-2</v>
      </c>
      <c r="W12" s="17">
        <v>0.156196025913208</v>
      </c>
      <c r="X12" s="17">
        <v>7.3857874750853605E-2</v>
      </c>
      <c r="Y12" s="17">
        <v>0.118789146019815</v>
      </c>
      <c r="Z12" s="17"/>
      <c r="AA12" s="17">
        <v>7.7249390922884006E-2</v>
      </c>
      <c r="AB12" s="17">
        <v>6.9212881481990896E-2</v>
      </c>
      <c r="AC12" s="17"/>
      <c r="AD12" s="17">
        <v>9.7706495912588301E-2</v>
      </c>
      <c r="AE12" s="17">
        <v>9.0463146012760898E-2</v>
      </c>
      <c r="AF12" s="17">
        <v>7.2022807637737801E-2</v>
      </c>
      <c r="AG12" s="17"/>
      <c r="AH12" s="17">
        <v>0.113489442115933</v>
      </c>
      <c r="AI12" s="17">
        <v>7.0415419121718198E-2</v>
      </c>
      <c r="AJ12" s="17"/>
      <c r="AK12" s="17">
        <v>9.9117271820168995E-2</v>
      </c>
      <c r="AL12" s="17">
        <v>5.3755505117326699E-2</v>
      </c>
      <c r="AM12" s="17"/>
      <c r="AN12" s="17">
        <v>7.1891146900937897E-2</v>
      </c>
      <c r="AO12" s="17">
        <v>0.10301029801197301</v>
      </c>
      <c r="AP12" s="17"/>
      <c r="AQ12" s="17">
        <v>5.8318070020872699E-2</v>
      </c>
      <c r="AR12" s="17">
        <v>7.5487704468131203E-2</v>
      </c>
      <c r="AS12" s="17"/>
      <c r="AT12" s="17">
        <v>7.20734822640407E-2</v>
      </c>
      <c r="AU12" s="17">
        <v>7.1111651487855296E-2</v>
      </c>
      <c r="AV12" s="17">
        <v>6.7984458111239598E-2</v>
      </c>
      <c r="AW12" s="17">
        <v>0.126038791954239</v>
      </c>
      <c r="AX12" s="17"/>
      <c r="AY12" s="17">
        <v>4.2028429430551899E-2</v>
      </c>
      <c r="AZ12" s="17">
        <v>7.5529066487416502E-2</v>
      </c>
      <c r="BA12" s="17"/>
      <c r="BB12" s="17">
        <v>3.7314851025675201E-2</v>
      </c>
      <c r="BC12" s="17">
        <v>7.9502839501626302E-2</v>
      </c>
      <c r="BD12" s="17"/>
      <c r="BE12" s="17">
        <v>2.76644505127841E-2</v>
      </c>
      <c r="BF12" s="17">
        <v>7.5313330957295699E-2</v>
      </c>
      <c r="BG12" s="17"/>
      <c r="BH12" s="17">
        <v>1</v>
      </c>
      <c r="BI12" s="17">
        <v>0</v>
      </c>
      <c r="BJ12" s="17"/>
      <c r="BK12" s="17">
        <v>4.1966083984487701E-2</v>
      </c>
      <c r="BL12" s="17">
        <v>7.3871635175714295E-2</v>
      </c>
      <c r="BM12" s="17"/>
      <c r="BN12" s="17">
        <v>0.10892378099549101</v>
      </c>
      <c r="BO12" s="17">
        <v>7.11693612848842E-2</v>
      </c>
      <c r="BP12" s="17"/>
      <c r="BQ12" s="17">
        <v>8.6601657437611695E-2</v>
      </c>
      <c r="BR12" s="17">
        <v>7.1577371415857696E-2</v>
      </c>
      <c r="BS12" s="17"/>
      <c r="BT12" s="17">
        <v>2.0002766854466499E-2</v>
      </c>
      <c r="BU12" s="17">
        <v>7.6075071152459595E-2</v>
      </c>
      <c r="BV12" s="17"/>
      <c r="BW12" s="17">
        <v>7.7226538071371406E-2</v>
      </c>
      <c r="BX12" s="17">
        <v>6.9244075140572597E-2</v>
      </c>
      <c r="BY12" s="17"/>
      <c r="BZ12" s="17">
        <v>7.7226538071371406E-2</v>
      </c>
      <c r="CA12" s="17">
        <v>6.9244075140572597E-2</v>
      </c>
    </row>
    <row r="13" spans="2:79" x14ac:dyDescent="0.25">
      <c r="B13" s="18" t="s">
        <v>111</v>
      </c>
      <c r="C13" s="17">
        <v>7.0534401392371604E-2</v>
      </c>
      <c r="D13" s="17">
        <v>5.6309090953972303E-2</v>
      </c>
      <c r="E13" s="17">
        <v>8.1329332876061006E-2</v>
      </c>
      <c r="F13" s="17">
        <v>5.2284596732318903E-2</v>
      </c>
      <c r="G13" s="17">
        <v>0.122999378810799</v>
      </c>
      <c r="H13" s="17">
        <v>6.1969882448034398E-2</v>
      </c>
      <c r="I13" s="17">
        <v>4.54255478264197E-2</v>
      </c>
      <c r="J13" s="17">
        <v>6.5895114028238902E-2</v>
      </c>
      <c r="K13" s="17">
        <v>0.16186812018444799</v>
      </c>
      <c r="L13" s="17">
        <v>3.5202563576624199E-3</v>
      </c>
      <c r="M13" s="17"/>
      <c r="N13" s="17">
        <v>6.9451441916041107E-2</v>
      </c>
      <c r="O13" s="17">
        <v>7.7771732959622503E-2</v>
      </c>
      <c r="P13" s="17">
        <v>0.11024324770616099</v>
      </c>
      <c r="Q13" s="17">
        <v>0.16474289254389801</v>
      </c>
      <c r="R13" s="17"/>
      <c r="S13" s="17">
        <v>5.5861446779276097E-2</v>
      </c>
      <c r="T13" s="17">
        <v>6.5738913475175006E-2</v>
      </c>
      <c r="U13" s="17">
        <v>9.7592444345680304E-2</v>
      </c>
      <c r="V13" s="17">
        <v>7.2435704354543801E-2</v>
      </c>
      <c r="W13" s="17">
        <v>5.2230234333915299E-2</v>
      </c>
      <c r="X13" s="17">
        <v>0.12462280666155499</v>
      </c>
      <c r="Y13" s="17">
        <v>6.9926536121158303E-2</v>
      </c>
      <c r="Z13" s="17"/>
      <c r="AA13" s="17">
        <v>9.4947106031498807E-2</v>
      </c>
      <c r="AB13" s="17">
        <v>5.79082236218698E-2</v>
      </c>
      <c r="AC13" s="17"/>
      <c r="AD13" s="17">
        <v>9.42402179602084E-2</v>
      </c>
      <c r="AE13" s="17">
        <v>0.14619838721696399</v>
      </c>
      <c r="AF13" s="17">
        <v>8.1064211173777101E-2</v>
      </c>
      <c r="AG13" s="17"/>
      <c r="AH13" s="17">
        <v>6.6175491414429397E-2</v>
      </c>
      <c r="AI13" s="17">
        <v>7.0695697611599301E-2</v>
      </c>
      <c r="AJ13" s="17"/>
      <c r="AK13" s="17">
        <v>4.68971533048851E-2</v>
      </c>
      <c r="AL13" s="17">
        <v>8.6368318274782904E-2</v>
      </c>
      <c r="AM13" s="17"/>
      <c r="AN13" s="17">
        <v>7.0348462354022201E-2</v>
      </c>
      <c r="AO13" s="17">
        <v>0.16474289254389801</v>
      </c>
      <c r="AP13" s="17"/>
      <c r="AQ13" s="17">
        <v>8.1195861434732799E-2</v>
      </c>
      <c r="AR13" s="17">
        <v>6.7769990244547204E-2</v>
      </c>
      <c r="AS13" s="17"/>
      <c r="AT13" s="17">
        <v>6.2209821665650401E-2</v>
      </c>
      <c r="AU13" s="17">
        <v>7.0074515475624904E-2</v>
      </c>
      <c r="AV13" s="17">
        <v>8.4960203494174394E-2</v>
      </c>
      <c r="AW13" s="17">
        <v>0.102626967534695</v>
      </c>
      <c r="AX13" s="17"/>
      <c r="AY13" s="17">
        <v>6.2980353162606598E-2</v>
      </c>
      <c r="AZ13" s="17">
        <v>7.1437287077912498E-2</v>
      </c>
      <c r="BA13" s="17"/>
      <c r="BB13" s="17">
        <v>3.1156773985112199E-2</v>
      </c>
      <c r="BC13" s="17">
        <v>7.9117890851675393E-2</v>
      </c>
      <c r="BD13" s="17"/>
      <c r="BE13" s="17">
        <v>1</v>
      </c>
      <c r="BF13" s="17">
        <v>0</v>
      </c>
      <c r="BG13" s="17"/>
      <c r="BH13" s="17">
        <v>2.7119237405142899E-2</v>
      </c>
      <c r="BI13" s="17">
        <v>7.3900422039466798E-2</v>
      </c>
      <c r="BJ13" s="17"/>
      <c r="BK13" s="17">
        <v>7.9959107589366196E-2</v>
      </c>
      <c r="BL13" s="17">
        <v>6.9931200606115101E-2</v>
      </c>
      <c r="BM13" s="17"/>
      <c r="BN13" s="17">
        <v>0.15668266671630199</v>
      </c>
      <c r="BO13" s="17">
        <v>6.8709707659772204E-2</v>
      </c>
      <c r="BP13" s="17"/>
      <c r="BQ13" s="17">
        <v>0.11934837872682399</v>
      </c>
      <c r="BR13" s="17">
        <v>6.9284582095678601E-2</v>
      </c>
      <c r="BS13" s="17"/>
      <c r="BT13" s="17">
        <v>5.7824270816392499E-2</v>
      </c>
      <c r="BU13" s="17">
        <v>7.1543052629622503E-2</v>
      </c>
      <c r="BV13" s="17"/>
      <c r="BW13" s="17">
        <v>9.4522489820405994E-2</v>
      </c>
      <c r="BX13" s="17">
        <v>5.8215953433434102E-2</v>
      </c>
      <c r="BY13" s="17"/>
      <c r="BZ13" s="17">
        <v>9.4522489820405994E-2</v>
      </c>
      <c r="CA13" s="17">
        <v>5.8215953433434102E-2</v>
      </c>
    </row>
    <row r="14" spans="2:79" x14ac:dyDescent="0.25">
      <c r="B14" s="18" t="s">
        <v>112</v>
      </c>
      <c r="C14" s="17">
        <v>6.0152211948516797E-2</v>
      </c>
      <c r="D14" s="17">
        <v>6.1510267765323097E-2</v>
      </c>
      <c r="E14" s="17">
        <v>5.2439711878663801E-2</v>
      </c>
      <c r="F14" s="17">
        <v>7.0242691288771406E-2</v>
      </c>
      <c r="G14" s="17">
        <v>4.73461265964156E-2</v>
      </c>
      <c r="H14" s="17">
        <v>5.54449148466096E-2</v>
      </c>
      <c r="I14" s="17">
        <v>5.8045525336852102E-2</v>
      </c>
      <c r="J14" s="17">
        <v>7.3130674038090995E-2</v>
      </c>
      <c r="K14" s="17">
        <v>3.5489091466018398E-2</v>
      </c>
      <c r="L14" s="17">
        <v>0.115625697025054</v>
      </c>
      <c r="M14" s="17"/>
      <c r="N14" s="17">
        <v>5.4073562210705299E-2</v>
      </c>
      <c r="O14" s="17">
        <v>0.12896009763778901</v>
      </c>
      <c r="P14" s="17">
        <v>0.18821094584116899</v>
      </c>
      <c r="Q14" s="17">
        <v>0.1976996237102</v>
      </c>
      <c r="R14" s="17"/>
      <c r="S14" s="17">
        <v>6.0672635982160002E-2</v>
      </c>
      <c r="T14" s="17">
        <v>6.3341461862821094E-2</v>
      </c>
      <c r="U14" s="17">
        <v>5.6655310634916099E-2</v>
      </c>
      <c r="V14" s="17">
        <v>5.7147372915873698E-2</v>
      </c>
      <c r="W14" s="17">
        <v>5.1626841929008002E-2</v>
      </c>
      <c r="X14" s="17">
        <v>9.7915216952167802E-2</v>
      </c>
      <c r="Y14" s="17">
        <v>6.0147032353627998E-2</v>
      </c>
      <c r="Z14" s="17"/>
      <c r="AA14" s="17">
        <v>7.7785239004813905E-2</v>
      </c>
      <c r="AB14" s="17">
        <v>5.1032463131827001E-2</v>
      </c>
      <c r="AC14" s="17"/>
      <c r="AD14" s="17">
        <v>7.1771833860126005E-2</v>
      </c>
      <c r="AE14" s="17">
        <v>0.11409925268830599</v>
      </c>
      <c r="AF14" s="17">
        <v>8.1943494074580306E-2</v>
      </c>
      <c r="AG14" s="17"/>
      <c r="AH14" s="17">
        <v>0.111068812621875</v>
      </c>
      <c r="AI14" s="17">
        <v>5.8268104401883597E-2</v>
      </c>
      <c r="AJ14" s="17"/>
      <c r="AK14" s="17">
        <v>5.2781984668464697E-2</v>
      </c>
      <c r="AL14" s="17">
        <v>6.5089316543979606E-2</v>
      </c>
      <c r="AM14" s="17"/>
      <c r="AN14" s="17">
        <v>5.9880735002460099E-2</v>
      </c>
      <c r="AO14" s="17">
        <v>0.1976996237102</v>
      </c>
      <c r="AP14" s="17"/>
      <c r="AQ14" s="17">
        <v>6.5431854423407904E-2</v>
      </c>
      <c r="AR14" s="17">
        <v>5.8783252870104802E-2</v>
      </c>
      <c r="AS14" s="17"/>
      <c r="AT14" s="17">
        <v>4.8311994105904497E-2</v>
      </c>
      <c r="AU14" s="17">
        <v>5.2283689996249799E-2</v>
      </c>
      <c r="AV14" s="17">
        <v>8.4116321380471398E-2</v>
      </c>
      <c r="AW14" s="17">
        <v>0.206884770298953</v>
      </c>
      <c r="AX14" s="17"/>
      <c r="AY14" s="17">
        <v>8.5477979410442301E-2</v>
      </c>
      <c r="AZ14" s="17">
        <v>5.7125189586307003E-2</v>
      </c>
      <c r="BA14" s="17"/>
      <c r="BB14" s="17">
        <v>7.6185672791181797E-2</v>
      </c>
      <c r="BC14" s="17">
        <v>5.6645195098822897E-2</v>
      </c>
      <c r="BD14" s="17"/>
      <c r="BE14" s="17">
        <v>6.8189664787457596E-2</v>
      </c>
      <c r="BF14" s="17">
        <v>5.9542273371377998E-2</v>
      </c>
      <c r="BG14" s="17"/>
      <c r="BH14" s="17">
        <v>3.5083627165016999E-2</v>
      </c>
      <c r="BI14" s="17">
        <v>6.2095804145923597E-2</v>
      </c>
      <c r="BJ14" s="17"/>
      <c r="BK14" s="17">
        <v>1</v>
      </c>
      <c r="BL14" s="17">
        <v>0</v>
      </c>
      <c r="BM14" s="17"/>
      <c r="BN14" s="17">
        <v>0.181879785662868</v>
      </c>
      <c r="BO14" s="17">
        <v>5.7573918119779501E-2</v>
      </c>
      <c r="BP14" s="17"/>
      <c r="BQ14" s="17">
        <v>0.106544097176217</v>
      </c>
      <c r="BR14" s="17">
        <v>5.8964407214428298E-2</v>
      </c>
      <c r="BS14" s="17"/>
      <c r="BT14" s="17">
        <v>8.1126264993222993E-2</v>
      </c>
      <c r="BU14" s="17">
        <v>5.8487751900113301E-2</v>
      </c>
      <c r="BV14" s="17"/>
      <c r="BW14" s="17">
        <v>7.7193385705320305E-2</v>
      </c>
      <c r="BX14" s="17">
        <v>5.1401168166425898E-2</v>
      </c>
      <c r="BY14" s="17"/>
      <c r="BZ14" s="17">
        <v>7.7193385705320305E-2</v>
      </c>
      <c r="CA14" s="17">
        <v>5.1401168166425898E-2</v>
      </c>
    </row>
    <row r="15" spans="2:79" x14ac:dyDescent="0.25">
      <c r="B15" s="18" t="s">
        <v>113</v>
      </c>
      <c r="C15" s="17">
        <v>2.4964532871953202E-2</v>
      </c>
      <c r="D15" s="17">
        <v>4.5974504507726201E-2</v>
      </c>
      <c r="E15" s="17">
        <v>2.1903322591323798E-2</v>
      </c>
      <c r="F15" s="17">
        <v>3.1002376048812501E-2</v>
      </c>
      <c r="G15" s="17">
        <v>8.0850206158848102E-3</v>
      </c>
      <c r="H15" s="17">
        <v>2.1236695417109899E-2</v>
      </c>
      <c r="I15" s="17">
        <v>2.6198703308955101E-2</v>
      </c>
      <c r="J15" s="17">
        <v>1.18558302984895E-2</v>
      </c>
      <c r="K15" s="17">
        <v>2.0137762916836398E-2</v>
      </c>
      <c r="L15" s="17">
        <v>3.58989414333859E-2</v>
      </c>
      <c r="M15" s="17"/>
      <c r="N15" s="17">
        <v>2.2487179250614601E-2</v>
      </c>
      <c r="O15" s="17">
        <v>4.9063515585461799E-2</v>
      </c>
      <c r="P15" s="17">
        <v>9.2331889437431799E-2</v>
      </c>
      <c r="Q15" s="17">
        <v>0.12635955659454001</v>
      </c>
      <c r="R15" s="17"/>
      <c r="S15" s="17">
        <v>2.2474418520565399E-2</v>
      </c>
      <c r="T15" s="17">
        <v>5.7024836877496397E-2</v>
      </c>
      <c r="U15" s="17">
        <v>4.73019339695595E-2</v>
      </c>
      <c r="V15" s="17">
        <v>1.4179678719804399E-2</v>
      </c>
      <c r="W15" s="17">
        <v>3.3903286237160601E-2</v>
      </c>
      <c r="X15" s="17">
        <v>3.8689938384292397E-2</v>
      </c>
      <c r="Y15" s="17">
        <v>2.07022530923461E-2</v>
      </c>
      <c r="Z15" s="17"/>
      <c r="AA15" s="17">
        <v>5.0998121746447203E-2</v>
      </c>
      <c r="AB15" s="17">
        <v>1.15000386263344E-2</v>
      </c>
      <c r="AC15" s="17"/>
      <c r="AD15" s="17">
        <v>4.14511372598515E-2</v>
      </c>
      <c r="AE15" s="17">
        <v>8.8439645585614304E-2</v>
      </c>
      <c r="AF15" s="17">
        <v>4.9485697513848001E-2</v>
      </c>
      <c r="AG15" s="17"/>
      <c r="AH15" s="17">
        <v>6.0070573074740903E-2</v>
      </c>
      <c r="AI15" s="17">
        <v>2.36654760927545E-2</v>
      </c>
      <c r="AJ15" s="17"/>
      <c r="AK15" s="17">
        <v>2.4192823284166099E-2</v>
      </c>
      <c r="AL15" s="17">
        <v>2.54814790674305E-2</v>
      </c>
      <c r="AM15" s="17"/>
      <c r="AN15" s="17">
        <v>2.4764409794150399E-2</v>
      </c>
      <c r="AO15" s="17">
        <v>0.12635955659454001</v>
      </c>
      <c r="AP15" s="17"/>
      <c r="AQ15" s="17">
        <v>5.6249596333992499E-2</v>
      </c>
      <c r="AR15" s="17">
        <v>1.6852625323528599E-2</v>
      </c>
      <c r="AS15" s="17"/>
      <c r="AT15" s="17">
        <v>9.3040784937780292E-3</v>
      </c>
      <c r="AU15" s="17">
        <v>1.8889455325094499E-2</v>
      </c>
      <c r="AV15" s="17">
        <v>5.5661751946860197E-2</v>
      </c>
      <c r="AW15" s="17">
        <v>0.14331195616786899</v>
      </c>
      <c r="AX15" s="17"/>
      <c r="AY15" s="17">
        <v>0.12048758089645401</v>
      </c>
      <c r="AZ15" s="17">
        <v>1.35472914038986E-2</v>
      </c>
      <c r="BA15" s="17"/>
      <c r="BB15" s="17">
        <v>3.8815648000882302E-2</v>
      </c>
      <c r="BC15" s="17">
        <v>2.1945941825187599E-2</v>
      </c>
      <c r="BD15" s="17"/>
      <c r="BE15" s="17">
        <v>4.2241466080725203E-2</v>
      </c>
      <c r="BF15" s="17">
        <v>2.36534373955824E-2</v>
      </c>
      <c r="BG15" s="17"/>
      <c r="BH15" s="17">
        <v>3.0047205524290001E-2</v>
      </c>
      <c r="BI15" s="17">
        <v>2.45704682291196E-2</v>
      </c>
      <c r="BJ15" s="17"/>
      <c r="BK15" s="17">
        <v>4.42182179193134E-2</v>
      </c>
      <c r="BL15" s="17">
        <v>2.3732257009326699E-2</v>
      </c>
      <c r="BM15" s="17"/>
      <c r="BN15" s="17">
        <v>0.191020653363531</v>
      </c>
      <c r="BO15" s="17">
        <v>2.1447322616106199E-2</v>
      </c>
      <c r="BP15" s="17"/>
      <c r="BQ15" s="17">
        <v>1</v>
      </c>
      <c r="BR15" s="17">
        <v>0</v>
      </c>
      <c r="BS15" s="17"/>
      <c r="BT15" s="17">
        <v>7.7929427463749604E-2</v>
      </c>
      <c r="BU15" s="17">
        <v>2.0761341870765299E-2</v>
      </c>
      <c r="BV15" s="17"/>
      <c r="BW15" s="17">
        <v>5.0553932181223303E-2</v>
      </c>
      <c r="BX15" s="17">
        <v>1.1823774089218199E-2</v>
      </c>
      <c r="BY15" s="17"/>
      <c r="BZ15" s="17">
        <v>5.0553932181223303E-2</v>
      </c>
      <c r="CA15" s="17">
        <v>1.1823774089218199E-2</v>
      </c>
    </row>
    <row r="16" spans="2:79" x14ac:dyDescent="0.25">
      <c r="B16" s="18" t="s">
        <v>114</v>
      </c>
      <c r="C16" s="17">
        <v>2.0741529581003299E-2</v>
      </c>
      <c r="D16" s="17">
        <v>3.4550770288901897E-2</v>
      </c>
      <c r="E16" s="17">
        <v>1.4247937822340399E-2</v>
      </c>
      <c r="F16" s="17">
        <v>1.09345316619981E-2</v>
      </c>
      <c r="G16" s="17">
        <v>1.07962561626381E-2</v>
      </c>
      <c r="H16" s="17">
        <v>2.7142760125957899E-2</v>
      </c>
      <c r="I16" s="17">
        <v>1.6176651740504599E-2</v>
      </c>
      <c r="J16" s="17">
        <v>3.9566899508306198E-2</v>
      </c>
      <c r="K16" s="17">
        <v>1.83439334510501E-2</v>
      </c>
      <c r="L16" s="17">
        <v>2.73928312317075E-2</v>
      </c>
      <c r="M16" s="17"/>
      <c r="N16" s="17">
        <v>1.9638946471856499E-2</v>
      </c>
      <c r="O16" s="17">
        <v>3.1632610956743301E-2</v>
      </c>
      <c r="P16" s="17">
        <v>4.8269590863160301E-2</v>
      </c>
      <c r="Q16" s="17">
        <v>7.2926028202075097E-2</v>
      </c>
      <c r="R16" s="17"/>
      <c r="S16" s="17">
        <v>2.0910147769580601E-2</v>
      </c>
      <c r="T16" s="17">
        <v>4.0601199329333697E-2</v>
      </c>
      <c r="U16" s="17">
        <v>2.0089360451127702E-2</v>
      </c>
      <c r="V16" s="17">
        <v>1.7282091616726201E-2</v>
      </c>
      <c r="W16" s="17">
        <v>1.5717344079019799E-2</v>
      </c>
      <c r="X16" s="17">
        <v>2.1251265284240199E-2</v>
      </c>
      <c r="Y16" s="17">
        <v>1.7958458163141601E-2</v>
      </c>
      <c r="Z16" s="17"/>
      <c r="AA16" s="17">
        <v>3.4325800673361002E-2</v>
      </c>
      <c r="AB16" s="17">
        <v>1.3715785230666201E-2</v>
      </c>
      <c r="AC16" s="17"/>
      <c r="AD16" s="17">
        <v>3.2204519426531103E-2</v>
      </c>
      <c r="AE16" s="17">
        <v>4.2069597162938503E-2</v>
      </c>
      <c r="AF16" s="17">
        <v>3.60218565556659E-2</v>
      </c>
      <c r="AG16" s="17"/>
      <c r="AH16" s="17">
        <v>6.35252167143599E-2</v>
      </c>
      <c r="AI16" s="17">
        <v>1.9158370714647099E-2</v>
      </c>
      <c r="AJ16" s="17"/>
      <c r="AK16" s="17">
        <v>1.7384126138221202E-2</v>
      </c>
      <c r="AL16" s="17">
        <v>2.2990558184374298E-2</v>
      </c>
      <c r="AM16" s="17"/>
      <c r="AN16" s="17">
        <v>2.0638533180448101E-2</v>
      </c>
      <c r="AO16" s="17">
        <v>7.2926028202075097E-2</v>
      </c>
      <c r="AP16" s="17"/>
      <c r="AQ16" s="17">
        <v>4.3644748192994E-2</v>
      </c>
      <c r="AR16" s="17">
        <v>1.4802951506285401E-2</v>
      </c>
      <c r="AS16" s="17"/>
      <c r="AT16" s="17">
        <v>1.06053528298337E-2</v>
      </c>
      <c r="AU16" s="17">
        <v>2.21671507579645E-2</v>
      </c>
      <c r="AV16" s="17">
        <v>3.3865120177048097E-2</v>
      </c>
      <c r="AW16" s="17">
        <v>5.8164486191975603E-2</v>
      </c>
      <c r="AX16" s="17"/>
      <c r="AY16" s="17">
        <v>4.6754031639328897E-2</v>
      </c>
      <c r="AZ16" s="17">
        <v>1.7632426350629098E-2</v>
      </c>
      <c r="BA16" s="17"/>
      <c r="BB16" s="17">
        <v>2.5524911512285999E-2</v>
      </c>
      <c r="BC16" s="17">
        <v>1.96992415536426E-2</v>
      </c>
      <c r="BD16" s="17"/>
      <c r="BE16" s="17">
        <v>4.60745126119146E-2</v>
      </c>
      <c r="BF16" s="17">
        <v>1.8819084257319301E-2</v>
      </c>
      <c r="BG16" s="17"/>
      <c r="BH16" s="17">
        <v>3.13991526441132E-2</v>
      </c>
      <c r="BI16" s="17">
        <v>1.99152335133451E-2</v>
      </c>
      <c r="BJ16" s="17"/>
      <c r="BK16" s="17">
        <v>6.2715315568805996E-2</v>
      </c>
      <c r="BL16" s="17">
        <v>1.8055120033501501E-2</v>
      </c>
      <c r="BM16" s="17"/>
      <c r="BN16" s="17">
        <v>1</v>
      </c>
      <c r="BO16" s="17">
        <v>0</v>
      </c>
      <c r="BP16" s="17"/>
      <c r="BQ16" s="17">
        <v>0.15870757737163599</v>
      </c>
      <c r="BR16" s="17">
        <v>1.7209085837774502E-2</v>
      </c>
      <c r="BS16" s="17"/>
      <c r="BT16" s="17">
        <v>2.2767306799637701E-2</v>
      </c>
      <c r="BU16" s="17">
        <v>2.0580767841715499E-2</v>
      </c>
      <c r="BV16" s="17"/>
      <c r="BW16" s="17">
        <v>3.4127731304361197E-2</v>
      </c>
      <c r="BX16" s="17">
        <v>1.38673999565555E-2</v>
      </c>
      <c r="BY16" s="17"/>
      <c r="BZ16" s="17">
        <v>3.4127731304361197E-2</v>
      </c>
      <c r="CA16" s="17">
        <v>1.38673999565555E-2</v>
      </c>
    </row>
    <row r="17" spans="2:79" x14ac:dyDescent="0.25">
      <c r="B17" s="18" t="s">
        <v>115</v>
      </c>
      <c r="C17" s="19">
        <v>0.49329728254951599</v>
      </c>
      <c r="D17" s="19">
        <v>0.44231664986854302</v>
      </c>
      <c r="E17" s="19">
        <v>0.52929293117111398</v>
      </c>
      <c r="F17" s="19">
        <v>0.50654909645065505</v>
      </c>
      <c r="G17" s="19">
        <v>0.50582097038668195</v>
      </c>
      <c r="H17" s="19">
        <v>0.53627536062743997</v>
      </c>
      <c r="I17" s="19">
        <v>0.52351988157678997</v>
      </c>
      <c r="J17" s="19">
        <v>0.43053248045280601</v>
      </c>
      <c r="K17" s="19">
        <v>0.39713535939643202</v>
      </c>
      <c r="L17" s="19">
        <v>0.40323153635171</v>
      </c>
      <c r="M17" s="19"/>
      <c r="N17" s="19">
        <v>0.49977820936320799</v>
      </c>
      <c r="O17" s="19">
        <v>0.42849013386368101</v>
      </c>
      <c r="P17" s="19">
        <v>0.33356147516546902</v>
      </c>
      <c r="Q17" s="19">
        <v>0.20040783425578501</v>
      </c>
      <c r="R17" s="19"/>
      <c r="S17" s="19">
        <v>0.52241874819023504</v>
      </c>
      <c r="T17" s="19">
        <v>0.39778683887232802</v>
      </c>
      <c r="U17" s="19">
        <v>0.43484362303504398</v>
      </c>
      <c r="V17" s="19">
        <v>0.52574767658177601</v>
      </c>
      <c r="W17" s="19">
        <v>0.43345333666323599</v>
      </c>
      <c r="X17" s="19">
        <v>0.43178831862057998</v>
      </c>
      <c r="Y17" s="19">
        <v>0.46037180490326501</v>
      </c>
      <c r="Z17" s="19"/>
      <c r="AA17" s="19">
        <v>0.39247140072744602</v>
      </c>
      <c r="AB17" s="19">
        <v>0.545444126849295</v>
      </c>
      <c r="AC17" s="19"/>
      <c r="AD17" s="19">
        <v>0.36428134041682297</v>
      </c>
      <c r="AE17" s="19">
        <v>0.39659906530653599</v>
      </c>
      <c r="AF17" s="19">
        <v>0.40472278638904902</v>
      </c>
      <c r="AG17" s="19"/>
      <c r="AH17" s="19">
        <v>0.34390272390603899</v>
      </c>
      <c r="AI17" s="19">
        <v>0.498825448445189</v>
      </c>
      <c r="AJ17" s="19"/>
      <c r="AK17" s="19">
        <v>0.54236136546386104</v>
      </c>
      <c r="AL17" s="19">
        <v>0.46043065577883202</v>
      </c>
      <c r="AM17" s="19"/>
      <c r="AN17" s="19">
        <v>0.49387535764330798</v>
      </c>
      <c r="AO17" s="19">
        <v>0.20040783425578501</v>
      </c>
      <c r="AP17" s="19"/>
      <c r="AQ17" s="19">
        <v>0.38389540375963399</v>
      </c>
      <c r="AR17" s="19">
        <v>0.52166410774212901</v>
      </c>
      <c r="AS17" s="19"/>
      <c r="AT17" s="19">
        <v>0.57471241296424203</v>
      </c>
      <c r="AU17" s="19">
        <v>0.48707495808550699</v>
      </c>
      <c r="AV17" s="19">
        <v>0.371543316704667</v>
      </c>
      <c r="AW17" s="19">
        <v>0.24686722075919501</v>
      </c>
      <c r="AX17" s="19"/>
      <c r="AY17" s="19">
        <v>0</v>
      </c>
      <c r="AZ17" s="19">
        <v>0.55225786124627596</v>
      </c>
      <c r="BA17" s="19"/>
      <c r="BB17" s="19">
        <v>0</v>
      </c>
      <c r="BC17" s="19">
        <v>0.60082048388957399</v>
      </c>
      <c r="BD17" s="19"/>
      <c r="BE17" s="19">
        <v>0</v>
      </c>
      <c r="BF17" s="19">
        <v>0.53073215758441405</v>
      </c>
      <c r="BG17" s="19"/>
      <c r="BH17" s="19">
        <v>0</v>
      </c>
      <c r="BI17" s="19">
        <v>0.531543109254352</v>
      </c>
      <c r="BJ17" s="19"/>
      <c r="BK17" s="19">
        <v>0</v>
      </c>
      <c r="BL17" s="19">
        <v>0.52486933397186797</v>
      </c>
      <c r="BM17" s="19"/>
      <c r="BN17" s="19">
        <v>0</v>
      </c>
      <c r="BO17" s="19">
        <v>0.50374573971103698</v>
      </c>
      <c r="BP17" s="19"/>
      <c r="BQ17" s="19">
        <v>0</v>
      </c>
      <c r="BR17" s="19">
        <v>0.50592752692629295</v>
      </c>
      <c r="BS17" s="19"/>
      <c r="BT17" s="19">
        <v>0</v>
      </c>
      <c r="BU17" s="19">
        <v>0.532444395272057</v>
      </c>
      <c r="BV17" s="19"/>
      <c r="BW17" s="19">
        <v>0.39352122280705198</v>
      </c>
      <c r="BX17" s="19">
        <v>0.54453463742140196</v>
      </c>
      <c r="BY17" s="19"/>
      <c r="BZ17" s="19">
        <v>0.39352122280705198</v>
      </c>
      <c r="CA17" s="19">
        <v>0.54453463742140196</v>
      </c>
    </row>
    <row r="18" spans="2:79" x14ac:dyDescent="0.25">
      <c r="B18" s="16"/>
    </row>
    <row r="19" spans="2:79" x14ac:dyDescent="0.25">
      <c r="B19" t="s">
        <v>78</v>
      </c>
    </row>
    <row r="20" spans="2:79" x14ac:dyDescent="0.25">
      <c r="B20" t="s">
        <v>79</v>
      </c>
    </row>
    <row r="22" spans="2:79" x14ac:dyDescent="0.2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CA33"/>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135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117</v>
      </c>
      <c r="C9" s="17">
        <v>2.73279137305272E-2</v>
      </c>
      <c r="D9" s="17">
        <v>3.3770821699741799E-2</v>
      </c>
      <c r="E9" s="17">
        <v>9.2452310810684397E-3</v>
      </c>
      <c r="F9" s="17">
        <v>3.1364513052805999E-2</v>
      </c>
      <c r="G9" s="17">
        <v>1.5244181462123E-2</v>
      </c>
      <c r="H9" s="17">
        <v>6.1213941916488497E-2</v>
      </c>
      <c r="I9" s="17">
        <v>1.5076648019569001E-2</v>
      </c>
      <c r="J9" s="17">
        <v>2.9569291311994501E-2</v>
      </c>
      <c r="K9" s="17">
        <v>3.53413257360776E-3</v>
      </c>
      <c r="L9" s="17">
        <v>4.0334240134627303E-2</v>
      </c>
      <c r="M9" s="17"/>
      <c r="N9" s="17">
        <v>2.77563838664419E-2</v>
      </c>
      <c r="O9" s="17">
        <v>2.3344714798811401E-2</v>
      </c>
      <c r="P9" s="17">
        <v>1.47078762901445E-2</v>
      </c>
      <c r="Q9" s="17">
        <v>8.9337953738068097E-3</v>
      </c>
      <c r="R9" s="17"/>
      <c r="S9" s="17">
        <v>2.1121530962259698E-2</v>
      </c>
      <c r="T9" s="17">
        <v>1.06190354876858E-2</v>
      </c>
      <c r="U9" s="17">
        <v>2.1510272736221098E-2</v>
      </c>
      <c r="V9" s="17">
        <v>4.1846222620128201E-2</v>
      </c>
      <c r="W9" s="17">
        <v>7.4332566032940701E-3</v>
      </c>
      <c r="X9" s="17">
        <v>3.4891318015193698E-2</v>
      </c>
      <c r="Y9" s="17">
        <v>9.6845384000560693E-3</v>
      </c>
      <c r="Z9" s="17"/>
      <c r="AA9" s="17">
        <v>1.1124489069983701E-2</v>
      </c>
      <c r="AB9" s="17">
        <v>3.5708276467028503E-2</v>
      </c>
      <c r="AC9" s="17"/>
      <c r="AD9" s="17">
        <v>1.18921091029601E-2</v>
      </c>
      <c r="AE9" s="17">
        <v>3.9250459545945302E-4</v>
      </c>
      <c r="AF9" s="17">
        <v>1.4174252410721899E-2</v>
      </c>
      <c r="AG9" s="17"/>
      <c r="AH9" s="17">
        <v>9.7254751854268897E-4</v>
      </c>
      <c r="AI9" s="17">
        <v>2.8303162347237398E-2</v>
      </c>
      <c r="AJ9" s="17"/>
      <c r="AK9" s="17">
        <v>3.4156003863426702E-2</v>
      </c>
      <c r="AL9" s="17">
        <v>2.2753971314312501E-2</v>
      </c>
      <c r="AM9" s="17"/>
      <c r="AN9" s="17">
        <v>2.7364218151038799E-2</v>
      </c>
      <c r="AO9" s="17">
        <v>8.9337953738068097E-3</v>
      </c>
      <c r="AP9" s="17"/>
      <c r="AQ9" s="17">
        <v>8.7763397454869701E-3</v>
      </c>
      <c r="AR9" s="17">
        <v>3.2138153390964597E-2</v>
      </c>
      <c r="AS9" s="17"/>
      <c r="AT9" s="17">
        <v>4.60101397989717E-2</v>
      </c>
      <c r="AU9" s="17">
        <v>1.2039476150263399E-2</v>
      </c>
      <c r="AV9" s="17">
        <v>2.12857133579114E-2</v>
      </c>
      <c r="AW9" s="17">
        <v>3.6417581779477903E-2</v>
      </c>
      <c r="AX9" s="17"/>
      <c r="AY9" s="17">
        <v>6.5722562420123202E-3</v>
      </c>
      <c r="AZ9" s="17">
        <v>2.9808700915142799E-2</v>
      </c>
      <c r="BA9" s="17"/>
      <c r="BB9" s="17">
        <v>2.2557588528903799E-2</v>
      </c>
      <c r="BC9" s="17">
        <v>2.8367992329206601E-2</v>
      </c>
      <c r="BD9" s="17"/>
      <c r="BE9" s="17">
        <v>8.7459112547526707E-3</v>
      </c>
      <c r="BF9" s="17">
        <v>2.8738047062265001E-2</v>
      </c>
      <c r="BG9" s="17"/>
      <c r="BH9" s="17">
        <v>1.0866527655885E-2</v>
      </c>
      <c r="BI9" s="17">
        <v>2.86041812904827E-2</v>
      </c>
      <c r="BJ9" s="17"/>
      <c r="BK9" s="17">
        <v>5.4536736317778403E-2</v>
      </c>
      <c r="BL9" s="17">
        <v>2.5586492530259099E-2</v>
      </c>
      <c r="BM9" s="17"/>
      <c r="BN9" s="17">
        <v>2.8622803182177099E-2</v>
      </c>
      <c r="BO9" s="17">
        <v>2.7300486867572301E-2</v>
      </c>
      <c r="BP9" s="17"/>
      <c r="BQ9" s="17">
        <v>7.2445257950293903E-3</v>
      </c>
      <c r="BR9" s="17">
        <v>2.7842123126184001E-2</v>
      </c>
      <c r="BS9" s="17"/>
      <c r="BT9" s="17">
        <v>4.6344627705113299E-3</v>
      </c>
      <c r="BU9" s="17">
        <v>2.9128821852712102E-2</v>
      </c>
      <c r="BV9" s="17"/>
      <c r="BW9" s="17">
        <v>1.1133159092310999E-2</v>
      </c>
      <c r="BX9" s="17">
        <v>3.5644301375050098E-2</v>
      </c>
      <c r="BY9" s="17"/>
      <c r="BZ9" s="17">
        <v>1.1133159092310999E-2</v>
      </c>
      <c r="CA9" s="17">
        <v>3.5644301375050098E-2</v>
      </c>
    </row>
    <row r="10" spans="2:79" x14ac:dyDescent="0.25">
      <c r="B10" s="18" t="s">
        <v>118</v>
      </c>
      <c r="C10" s="17">
        <v>1.8030040562419501E-3</v>
      </c>
      <c r="D10" s="17">
        <v>2.8058290471136E-4</v>
      </c>
      <c r="E10" s="17">
        <v>1.84853506720504E-3</v>
      </c>
      <c r="F10" s="17">
        <v>2.126726380726E-3</v>
      </c>
      <c r="G10" s="17">
        <v>3.1534226111945502E-3</v>
      </c>
      <c r="H10" s="17">
        <v>2.48926264346171E-3</v>
      </c>
      <c r="I10" s="17">
        <v>2.7684144780431102E-3</v>
      </c>
      <c r="J10" s="17">
        <v>2.7523021385059499E-5</v>
      </c>
      <c r="K10" s="17">
        <v>2.5653249232416599E-5</v>
      </c>
      <c r="L10" s="17">
        <v>1.44522905147899E-4</v>
      </c>
      <c r="M10" s="17"/>
      <c r="N10" s="17">
        <v>1.4257868273596199E-3</v>
      </c>
      <c r="O10" s="17">
        <v>6.18191122492641E-3</v>
      </c>
      <c r="P10" s="17">
        <v>9.2590173591411903E-3</v>
      </c>
      <c r="Q10" s="17">
        <v>9.4383447394064297E-3</v>
      </c>
      <c r="R10" s="17"/>
      <c r="S10" s="17">
        <v>2.00364225208017E-3</v>
      </c>
      <c r="T10" s="17">
        <v>1.81649851321157E-3</v>
      </c>
      <c r="U10" s="17">
        <v>1.0000683667435301E-3</v>
      </c>
      <c r="V10" s="17">
        <v>1.38828598032866E-3</v>
      </c>
      <c r="W10" s="17">
        <v>4.06993633746402E-3</v>
      </c>
      <c r="X10" s="17">
        <v>4.1406124275517597E-3</v>
      </c>
      <c r="Y10" s="17">
        <v>1.8243987613416501E-4</v>
      </c>
      <c r="Z10" s="17"/>
      <c r="AA10" s="17">
        <v>3.8512800600320101E-3</v>
      </c>
      <c r="AB10" s="17">
        <v>7.4364183770855299E-4</v>
      </c>
      <c r="AC10" s="17"/>
      <c r="AD10" s="17">
        <v>5.3081677240035801E-3</v>
      </c>
      <c r="AE10" s="17">
        <v>3.6359402963015999E-4</v>
      </c>
      <c r="AF10" s="17">
        <v>4.0187593517492601E-3</v>
      </c>
      <c r="AG10" s="17"/>
      <c r="AH10" s="17">
        <v>2.8094912103908398E-4</v>
      </c>
      <c r="AI10" s="17">
        <v>1.85932586782955E-3</v>
      </c>
      <c r="AJ10" s="17"/>
      <c r="AK10" s="17">
        <v>8.6455701898523305E-4</v>
      </c>
      <c r="AL10" s="17">
        <v>2.4316429033476102E-3</v>
      </c>
      <c r="AM10" s="17"/>
      <c r="AN10" s="17">
        <v>1.7879342054594499E-3</v>
      </c>
      <c r="AO10" s="17">
        <v>9.4383447394064297E-3</v>
      </c>
      <c r="AP10" s="17"/>
      <c r="AQ10" s="17">
        <v>1.5096703018570401E-3</v>
      </c>
      <c r="AR10" s="17">
        <v>1.87906259770184E-3</v>
      </c>
      <c r="AS10" s="17"/>
      <c r="AT10" s="17">
        <v>2.0239080131476901E-4</v>
      </c>
      <c r="AU10" s="17">
        <v>3.1007574120355099E-3</v>
      </c>
      <c r="AV10" s="17">
        <v>2.2598141594519601E-3</v>
      </c>
      <c r="AW10" s="17">
        <v>2.0797282247071299E-3</v>
      </c>
      <c r="AX10" s="17"/>
      <c r="AY10" s="17">
        <v>4.3946077498990804E-3</v>
      </c>
      <c r="AZ10" s="17">
        <v>1.49324671733882E-3</v>
      </c>
      <c r="BA10" s="17"/>
      <c r="BB10" s="17">
        <v>4.2138454763834604E-3</v>
      </c>
      <c r="BC10" s="17">
        <v>1.27757268120141E-3</v>
      </c>
      <c r="BD10" s="17"/>
      <c r="BE10" s="17">
        <v>4.4326177496703301E-4</v>
      </c>
      <c r="BF10" s="17">
        <v>1.9061908853201901E-3</v>
      </c>
      <c r="BG10" s="17"/>
      <c r="BH10" s="17">
        <v>3.33276508871822E-3</v>
      </c>
      <c r="BI10" s="17">
        <v>1.6844001688547899E-3</v>
      </c>
      <c r="BJ10" s="17"/>
      <c r="BK10" s="17">
        <v>1.24465935088222E-2</v>
      </c>
      <c r="BL10" s="17">
        <v>1.12179220812774E-3</v>
      </c>
      <c r="BM10" s="17"/>
      <c r="BN10" s="17">
        <v>1.0384985650778E-3</v>
      </c>
      <c r="BO10" s="17">
        <v>1.8191969345665499E-3</v>
      </c>
      <c r="BP10" s="17"/>
      <c r="BQ10" s="17">
        <v>3.7611758676224299E-3</v>
      </c>
      <c r="BR10" s="17">
        <v>1.7528675779268301E-3</v>
      </c>
      <c r="BS10" s="17"/>
      <c r="BT10" s="17">
        <v>1.2971100023940799E-3</v>
      </c>
      <c r="BU10" s="17">
        <v>1.84315082422999E-3</v>
      </c>
      <c r="BV10" s="17"/>
      <c r="BW10" s="17">
        <v>3.8181414731253199E-3</v>
      </c>
      <c r="BX10" s="17">
        <v>7.6818356712890197E-4</v>
      </c>
      <c r="BY10" s="17"/>
      <c r="BZ10" s="17">
        <v>3.8181414731253199E-3</v>
      </c>
      <c r="CA10" s="17">
        <v>7.6818356712890197E-4</v>
      </c>
    </row>
    <row r="11" spans="2:79" x14ac:dyDescent="0.25">
      <c r="B11" s="18" t="s">
        <v>112</v>
      </c>
      <c r="C11" s="17">
        <v>3.4795157788003302E-2</v>
      </c>
      <c r="D11" s="17">
        <v>3.3296686841285297E-2</v>
      </c>
      <c r="E11" s="17">
        <v>2.4606239299901401E-2</v>
      </c>
      <c r="F11" s="17">
        <v>4.9669338152049401E-2</v>
      </c>
      <c r="G11" s="17">
        <v>3.4321078998555098E-2</v>
      </c>
      <c r="H11" s="17">
        <v>1.9704164943993401E-2</v>
      </c>
      <c r="I11" s="17">
        <v>3.1787034609792597E-2</v>
      </c>
      <c r="J11" s="17">
        <v>6.6820445536164105E-2</v>
      </c>
      <c r="K11" s="17">
        <v>2.4548738720562499E-2</v>
      </c>
      <c r="L11" s="17">
        <v>4.1855434061746299E-2</v>
      </c>
      <c r="M11" s="17"/>
      <c r="N11" s="17">
        <v>2.9991772134762201E-2</v>
      </c>
      <c r="O11" s="17">
        <v>8.8655596787680396E-2</v>
      </c>
      <c r="P11" s="17">
        <v>0.137372254143168</v>
      </c>
      <c r="Q11" s="17">
        <v>0.15225945221915099</v>
      </c>
      <c r="R11" s="17"/>
      <c r="S11" s="17">
        <v>2.8103257130004999E-2</v>
      </c>
      <c r="T11" s="17">
        <v>4.8637190254383102E-2</v>
      </c>
      <c r="U11" s="17">
        <v>4.3438042825522598E-2</v>
      </c>
      <c r="V11" s="17">
        <v>2.7599610205992602E-2</v>
      </c>
      <c r="W11" s="17">
        <v>4.54170619625252E-2</v>
      </c>
      <c r="X11" s="17">
        <v>6.0868587924324702E-2</v>
      </c>
      <c r="Y11" s="17">
        <v>3.7772573704145398E-2</v>
      </c>
      <c r="Z11" s="17"/>
      <c r="AA11" s="17">
        <v>5.0919971943817803E-2</v>
      </c>
      <c r="AB11" s="17">
        <v>2.64554521692613E-2</v>
      </c>
      <c r="AC11" s="17"/>
      <c r="AD11" s="17">
        <v>5.0687634146354299E-2</v>
      </c>
      <c r="AE11" s="17">
        <v>5.6107147203890102E-2</v>
      </c>
      <c r="AF11" s="17">
        <v>5.4443525982254E-2</v>
      </c>
      <c r="AG11" s="17"/>
      <c r="AH11" s="17">
        <v>6.3634926872005601E-2</v>
      </c>
      <c r="AI11" s="17">
        <v>3.3727976832170999E-2</v>
      </c>
      <c r="AJ11" s="17"/>
      <c r="AK11" s="17">
        <v>3.0836293752413899E-2</v>
      </c>
      <c r="AL11" s="17">
        <v>3.7447087651254797E-2</v>
      </c>
      <c r="AM11" s="17"/>
      <c r="AN11" s="17">
        <v>3.45633188350601E-2</v>
      </c>
      <c r="AO11" s="17">
        <v>0.15225945221915099</v>
      </c>
      <c r="AP11" s="17"/>
      <c r="AQ11" s="17">
        <v>3.7042556679990998E-2</v>
      </c>
      <c r="AR11" s="17">
        <v>3.4212429481942599E-2</v>
      </c>
      <c r="AS11" s="17"/>
      <c r="AT11" s="17">
        <v>2.4912556786733899E-2</v>
      </c>
      <c r="AU11" s="17">
        <v>3.1507638644552499E-2</v>
      </c>
      <c r="AV11" s="17">
        <v>4.8808672767876302E-2</v>
      </c>
      <c r="AW11" s="17">
        <v>0.143446368512539</v>
      </c>
      <c r="AX11" s="17"/>
      <c r="AY11" s="17">
        <v>6.67334487657857E-2</v>
      </c>
      <c r="AZ11" s="17">
        <v>3.0977783994855498E-2</v>
      </c>
      <c r="BA11" s="17"/>
      <c r="BB11" s="17">
        <v>3.7162575162481698E-2</v>
      </c>
      <c r="BC11" s="17">
        <v>3.4279627662700499E-2</v>
      </c>
      <c r="BD11" s="17"/>
      <c r="BE11" s="17">
        <v>1.25327348993849E-3</v>
      </c>
      <c r="BF11" s="17">
        <v>3.7340552404092703E-2</v>
      </c>
      <c r="BG11" s="17"/>
      <c r="BH11" s="17">
        <v>1.80839979115066E-2</v>
      </c>
      <c r="BI11" s="17">
        <v>3.6090790558105101E-2</v>
      </c>
      <c r="BJ11" s="17"/>
      <c r="BK11" s="17">
        <v>0.39214738889849599</v>
      </c>
      <c r="BL11" s="17">
        <v>1.19238722252647E-2</v>
      </c>
      <c r="BM11" s="17"/>
      <c r="BN11" s="17">
        <v>3.0476852602682299E-2</v>
      </c>
      <c r="BO11" s="17">
        <v>3.4886623174769697E-2</v>
      </c>
      <c r="BP11" s="17"/>
      <c r="BQ11" s="17">
        <v>1.01456304163716E-2</v>
      </c>
      <c r="BR11" s="17">
        <v>3.5426277328874697E-2</v>
      </c>
      <c r="BS11" s="17"/>
      <c r="BT11" s="17">
        <v>2.7953749753893399E-2</v>
      </c>
      <c r="BU11" s="17">
        <v>3.5338078620869101E-2</v>
      </c>
      <c r="BV11" s="17"/>
      <c r="BW11" s="17">
        <v>5.0441837388306598E-2</v>
      </c>
      <c r="BX11" s="17">
        <v>2.6760219574199998E-2</v>
      </c>
      <c r="BY11" s="17"/>
      <c r="BZ11" s="17">
        <v>5.0441837388306598E-2</v>
      </c>
      <c r="CA11" s="17">
        <v>2.6760219574199998E-2</v>
      </c>
    </row>
    <row r="12" spans="2:79" x14ac:dyDescent="0.25">
      <c r="B12" s="18" t="s">
        <v>119</v>
      </c>
      <c r="C12" s="17">
        <v>3.37361708403296E-3</v>
      </c>
      <c r="D12" s="17">
        <v>1.81595527741654E-5</v>
      </c>
      <c r="E12" s="17">
        <v>7.4524135250675404E-3</v>
      </c>
      <c r="F12" s="17">
        <v>4.5043494227853002E-3</v>
      </c>
      <c r="G12" s="17">
        <v>1.6668818687889001E-4</v>
      </c>
      <c r="H12" s="17">
        <v>5.80789258512813E-4</v>
      </c>
      <c r="I12" s="17">
        <v>1.01241816345824E-2</v>
      </c>
      <c r="J12" s="17">
        <v>2.0511605588783901E-4</v>
      </c>
      <c r="K12" s="17">
        <v>1.09904050010555E-3</v>
      </c>
      <c r="L12" s="17">
        <v>1.6730338500454401E-3</v>
      </c>
      <c r="M12" s="17"/>
      <c r="N12" s="17">
        <v>2.9099144292468299E-3</v>
      </c>
      <c r="O12" s="17">
        <v>8.3316898740189108E-3</v>
      </c>
      <c r="P12" s="17">
        <v>1.25383323681399E-2</v>
      </c>
      <c r="Q12" s="17">
        <v>2.5703540680194401E-2</v>
      </c>
      <c r="R12" s="17"/>
      <c r="S12" s="17">
        <v>6.8952439763516997E-5</v>
      </c>
      <c r="T12" s="17">
        <v>4.2203090022974602E-3</v>
      </c>
      <c r="U12" s="17">
        <v>2.2912482673009202E-3</v>
      </c>
      <c r="V12" s="17">
        <v>3.1189342350492399E-3</v>
      </c>
      <c r="W12" s="17">
        <v>4.2301698674752902E-3</v>
      </c>
      <c r="X12" s="17">
        <v>1.29334879707316E-2</v>
      </c>
      <c r="Y12" s="17">
        <v>4.9066987450383601E-3</v>
      </c>
      <c r="Z12" s="17"/>
      <c r="AA12" s="17">
        <v>3.7013929162144198E-3</v>
      </c>
      <c r="AB12" s="17">
        <v>3.2040924046836598E-3</v>
      </c>
      <c r="AC12" s="17"/>
      <c r="AD12" s="17">
        <v>8.4670694829898504E-4</v>
      </c>
      <c r="AE12" s="17">
        <v>7.1927439933452799E-3</v>
      </c>
      <c r="AF12" s="17">
        <v>2.8264471388993601E-3</v>
      </c>
      <c r="AG12" s="17"/>
      <c r="AH12" s="17">
        <v>7.6598774678252697E-3</v>
      </c>
      <c r="AI12" s="17">
        <v>3.2150091756271001E-3</v>
      </c>
      <c r="AJ12" s="17"/>
      <c r="AK12" s="17">
        <v>3.54027438554841E-3</v>
      </c>
      <c r="AL12" s="17">
        <v>3.2619781212283299E-3</v>
      </c>
      <c r="AM12" s="17"/>
      <c r="AN12" s="17">
        <v>3.32954457560897E-3</v>
      </c>
      <c r="AO12" s="17">
        <v>2.5703540680194401E-2</v>
      </c>
      <c r="AP12" s="17"/>
      <c r="AQ12" s="17">
        <v>2.6944663951881101E-3</v>
      </c>
      <c r="AR12" s="17">
        <v>3.54971414089343E-3</v>
      </c>
      <c r="AS12" s="17"/>
      <c r="AT12" s="17">
        <v>1.4459433816694099E-4</v>
      </c>
      <c r="AU12" s="17">
        <v>6.8338089655624601E-3</v>
      </c>
      <c r="AV12" s="17">
        <v>2.66730697995357E-3</v>
      </c>
      <c r="AW12" s="17">
        <v>2.7971319301312199E-3</v>
      </c>
      <c r="AX12" s="17"/>
      <c r="AY12" s="17">
        <v>5.6670948561778301E-3</v>
      </c>
      <c r="AZ12" s="17">
        <v>3.0994927751072498E-3</v>
      </c>
      <c r="BA12" s="17"/>
      <c r="BB12" s="17">
        <v>4.6710441526911698E-4</v>
      </c>
      <c r="BC12" s="17">
        <v>4.0071510772213799E-3</v>
      </c>
      <c r="BD12" s="17"/>
      <c r="BE12" s="17">
        <v>8.5417081630677696E-4</v>
      </c>
      <c r="BF12" s="17">
        <v>3.56481042631537E-3</v>
      </c>
      <c r="BG12" s="17"/>
      <c r="BH12" s="17">
        <v>3.2422515261547298E-3</v>
      </c>
      <c r="BI12" s="17">
        <v>3.3838019857936798E-3</v>
      </c>
      <c r="BJ12" s="17"/>
      <c r="BK12" s="17">
        <v>5.6575901400462798E-3</v>
      </c>
      <c r="BL12" s="17">
        <v>3.22743806111389E-3</v>
      </c>
      <c r="BM12" s="17"/>
      <c r="BN12" s="17">
        <v>1.20386839702642E-2</v>
      </c>
      <c r="BO12" s="17">
        <v>3.1900835772303701E-3</v>
      </c>
      <c r="BP12" s="17"/>
      <c r="BQ12" s="17">
        <v>3.6019654014318499E-3</v>
      </c>
      <c r="BR12" s="17">
        <v>3.36777051817136E-3</v>
      </c>
      <c r="BS12" s="17"/>
      <c r="BT12" s="17">
        <v>8.5164779044167899E-4</v>
      </c>
      <c r="BU12" s="17">
        <v>3.5737556611375198E-3</v>
      </c>
      <c r="BV12" s="17"/>
      <c r="BW12" s="17">
        <v>3.5891885349242101E-3</v>
      </c>
      <c r="BX12" s="17">
        <v>3.26291607060277E-3</v>
      </c>
      <c r="BY12" s="17"/>
      <c r="BZ12" s="17">
        <v>3.5891885349242101E-3</v>
      </c>
      <c r="CA12" s="17">
        <v>3.26291607060277E-3</v>
      </c>
    </row>
    <row r="13" spans="2:79" ht="30" x14ac:dyDescent="0.25">
      <c r="B13" s="18" t="s">
        <v>120</v>
      </c>
      <c r="C13" s="17">
        <v>2.3477311989863101E-3</v>
      </c>
      <c r="D13" s="17">
        <v>4.06029533338147E-4</v>
      </c>
      <c r="E13" s="17">
        <v>4.2609043386308501E-4</v>
      </c>
      <c r="F13" s="17">
        <v>2.52933044768771E-3</v>
      </c>
      <c r="G13" s="17">
        <v>2.2089480728017301E-5</v>
      </c>
      <c r="H13" s="17">
        <v>5.0929132614222297E-5</v>
      </c>
      <c r="I13" s="17">
        <v>4.8925912153825104E-3</v>
      </c>
      <c r="J13" s="17">
        <v>1.60527625210941E-2</v>
      </c>
      <c r="K13" s="17">
        <v>5.7679005192247303E-4</v>
      </c>
      <c r="L13" s="17">
        <v>4.64858757225597E-5</v>
      </c>
      <c r="M13" s="17"/>
      <c r="N13" s="17">
        <v>2.2925766629199001E-3</v>
      </c>
      <c r="O13" s="17">
        <v>1.4518345641283E-3</v>
      </c>
      <c r="P13" s="17">
        <v>1.0322250249954401E-2</v>
      </c>
      <c r="Q13" s="17">
        <v>1.6331379817767999E-2</v>
      </c>
      <c r="R13" s="17"/>
      <c r="S13" s="17">
        <v>2.6703525217776202E-3</v>
      </c>
      <c r="T13" s="17">
        <v>4.1181273444117498E-4</v>
      </c>
      <c r="U13" s="17">
        <v>2.9073303169943301E-4</v>
      </c>
      <c r="V13" s="17">
        <v>3.5779069012271802E-3</v>
      </c>
      <c r="W13" s="17">
        <v>5.9538598213655196E-3</v>
      </c>
      <c r="X13" s="17">
        <v>5.6013407202215495E-4</v>
      </c>
      <c r="Y13" s="17">
        <v>1.13548064327613E-4</v>
      </c>
      <c r="Z13" s="17"/>
      <c r="AA13" s="17">
        <v>3.87731882489697E-3</v>
      </c>
      <c r="AB13" s="17">
        <v>1.55663305702318E-3</v>
      </c>
      <c r="AC13" s="17"/>
      <c r="AD13" s="17">
        <v>1.2614190686016801E-3</v>
      </c>
      <c r="AE13" s="17">
        <v>1.0604165235452E-3</v>
      </c>
      <c r="AF13" s="17">
        <v>5.6834634454800102E-3</v>
      </c>
      <c r="AG13" s="17"/>
      <c r="AH13" s="17">
        <v>2.9274832367549202E-3</v>
      </c>
      <c r="AI13" s="17">
        <v>2.32627817236846E-3</v>
      </c>
      <c r="AJ13" s="17"/>
      <c r="AK13" s="17">
        <v>8.9428288767860005E-4</v>
      </c>
      <c r="AL13" s="17">
        <v>3.3213546795601901E-3</v>
      </c>
      <c r="AM13" s="17"/>
      <c r="AN13" s="17">
        <v>2.3201317103944399E-3</v>
      </c>
      <c r="AO13" s="17">
        <v>1.6331379817767999E-2</v>
      </c>
      <c r="AP13" s="17"/>
      <c r="AQ13" s="17">
        <v>7.15380238777138E-3</v>
      </c>
      <c r="AR13" s="17">
        <v>1.10156447147185E-3</v>
      </c>
      <c r="AS13" s="17"/>
      <c r="AT13" s="17">
        <v>1.3416500377111699E-4</v>
      </c>
      <c r="AU13" s="17">
        <v>2.5623671934977199E-3</v>
      </c>
      <c r="AV13" s="17">
        <v>6.5662511537882403E-3</v>
      </c>
      <c r="AW13" s="17">
        <v>3.59073932525976E-5</v>
      </c>
      <c r="AX13" s="17"/>
      <c r="AY13" s="17">
        <v>1.1348375533485699E-2</v>
      </c>
      <c r="AZ13" s="17">
        <v>1.27194339844732E-3</v>
      </c>
      <c r="BA13" s="17"/>
      <c r="BB13" s="17">
        <v>1.6932664053154801E-3</v>
      </c>
      <c r="BC13" s="17">
        <v>2.4904062347403601E-3</v>
      </c>
      <c r="BD13" s="17"/>
      <c r="BE13" s="17">
        <v>1.4915859585533001E-4</v>
      </c>
      <c r="BF13" s="17">
        <v>2.5145743857721498E-3</v>
      </c>
      <c r="BG13" s="17"/>
      <c r="BH13" s="17">
        <v>5.5233402196731797E-3</v>
      </c>
      <c r="BI13" s="17">
        <v>2.1015230876020399E-3</v>
      </c>
      <c r="BJ13" s="17"/>
      <c r="BK13" s="17">
        <v>3.85103437194058E-4</v>
      </c>
      <c r="BL13" s="17">
        <v>2.4733434551454901E-3</v>
      </c>
      <c r="BM13" s="17"/>
      <c r="BN13" s="17">
        <v>5.4759693202714198E-2</v>
      </c>
      <c r="BO13" s="17">
        <v>1.2376011432987601E-3</v>
      </c>
      <c r="BP13" s="17"/>
      <c r="BQ13" s="17">
        <v>8.0079909440194995E-4</v>
      </c>
      <c r="BR13" s="17">
        <v>2.3873384119314201E-3</v>
      </c>
      <c r="BS13" s="17"/>
      <c r="BT13" s="17">
        <v>1.53857067120453E-4</v>
      </c>
      <c r="BU13" s="17">
        <v>2.52183278230609E-3</v>
      </c>
      <c r="BV13" s="17"/>
      <c r="BW13" s="17">
        <v>3.8138214281659001E-3</v>
      </c>
      <c r="BX13" s="17">
        <v>1.5948593623897099E-3</v>
      </c>
      <c r="BY13" s="17"/>
      <c r="BZ13" s="17">
        <v>3.8138214281659001E-3</v>
      </c>
      <c r="CA13" s="17">
        <v>1.5948593623897099E-3</v>
      </c>
    </row>
    <row r="14" spans="2:79" x14ac:dyDescent="0.25">
      <c r="B14" s="18" t="s">
        <v>121</v>
      </c>
      <c r="C14" s="17">
        <v>5.2180312569004697E-2</v>
      </c>
      <c r="D14" s="17">
        <v>5.4178692216527297E-2</v>
      </c>
      <c r="E14" s="17">
        <v>3.0324023654183001E-2</v>
      </c>
      <c r="F14" s="17">
        <v>7.3435480189274302E-2</v>
      </c>
      <c r="G14" s="17">
        <v>2.3473518614262601E-2</v>
      </c>
      <c r="H14" s="17">
        <v>0.129462528683322</v>
      </c>
      <c r="I14" s="17">
        <v>4.1569932353374799E-2</v>
      </c>
      <c r="J14" s="17">
        <v>1.7103310465194602E-2</v>
      </c>
      <c r="K14" s="17">
        <v>1.0552113468646099E-2</v>
      </c>
      <c r="L14" s="17">
        <v>1.8240070467913001E-2</v>
      </c>
      <c r="M14" s="17"/>
      <c r="N14" s="17">
        <v>5.1396046011032703E-2</v>
      </c>
      <c r="O14" s="17">
        <v>6.3592109906375704E-2</v>
      </c>
      <c r="P14" s="17">
        <v>5.9785071269416797E-2</v>
      </c>
      <c r="Q14" s="17">
        <v>3.6675392753788297E-2</v>
      </c>
      <c r="R14" s="17"/>
      <c r="S14" s="17">
        <v>6.5900576533498498E-2</v>
      </c>
      <c r="T14" s="17">
        <v>1.17771262136498E-2</v>
      </c>
      <c r="U14" s="17">
        <v>4.8060613051223403E-2</v>
      </c>
      <c r="V14" s="17">
        <v>5.5107489588092799E-2</v>
      </c>
      <c r="W14" s="17">
        <v>5.97351463217526E-2</v>
      </c>
      <c r="X14" s="17">
        <v>4.8474615641376999E-2</v>
      </c>
      <c r="Y14" s="17">
        <v>5.3066904769304903E-2</v>
      </c>
      <c r="Z14" s="17"/>
      <c r="AA14" s="17">
        <v>3.5667198012667899E-2</v>
      </c>
      <c r="AB14" s="17">
        <v>6.07208459926879E-2</v>
      </c>
      <c r="AC14" s="17"/>
      <c r="AD14" s="17">
        <v>3.3262374127736999E-2</v>
      </c>
      <c r="AE14" s="17">
        <v>3.2977782808367197E-2</v>
      </c>
      <c r="AF14" s="17">
        <v>3.8669927042548999E-2</v>
      </c>
      <c r="AG14" s="17"/>
      <c r="AH14" s="17">
        <v>1.4157240761233999E-2</v>
      </c>
      <c r="AI14" s="17">
        <v>5.3587310593063299E-2</v>
      </c>
      <c r="AJ14" s="17"/>
      <c r="AK14" s="17">
        <v>3.3433029558460101E-2</v>
      </c>
      <c r="AL14" s="17">
        <v>6.4738581613748195E-2</v>
      </c>
      <c r="AM14" s="17"/>
      <c r="AN14" s="17">
        <v>5.22109145863483E-2</v>
      </c>
      <c r="AO14" s="17">
        <v>3.6675392753788297E-2</v>
      </c>
      <c r="AP14" s="17"/>
      <c r="AQ14" s="17">
        <v>3.6872939422014299E-2</v>
      </c>
      <c r="AR14" s="17">
        <v>5.6149363037075302E-2</v>
      </c>
      <c r="AS14" s="17"/>
      <c r="AT14" s="17">
        <v>6.0655571582264103E-2</v>
      </c>
      <c r="AU14" s="17">
        <v>5.0423503776937197E-2</v>
      </c>
      <c r="AV14" s="17">
        <v>4.2208876152178401E-2</v>
      </c>
      <c r="AW14" s="17">
        <v>2.6912748993446801E-2</v>
      </c>
      <c r="AX14" s="17"/>
      <c r="AY14" s="17">
        <v>3.4607262962614398E-2</v>
      </c>
      <c r="AZ14" s="17">
        <v>5.4280703572386499E-2</v>
      </c>
      <c r="BA14" s="17"/>
      <c r="BB14" s="17">
        <v>2.09131215796549E-2</v>
      </c>
      <c r="BC14" s="17">
        <v>5.8995847868524999E-2</v>
      </c>
      <c r="BD14" s="17"/>
      <c r="BE14" s="17">
        <v>1.6718544671201201E-2</v>
      </c>
      <c r="BF14" s="17">
        <v>5.48714014858337E-2</v>
      </c>
      <c r="BG14" s="17"/>
      <c r="BH14" s="17">
        <v>9.0240937303532297E-3</v>
      </c>
      <c r="BI14" s="17">
        <v>5.5526256942362198E-2</v>
      </c>
      <c r="BJ14" s="17"/>
      <c r="BK14" s="17">
        <v>8.4921089768410396E-2</v>
      </c>
      <c r="BL14" s="17">
        <v>5.0084834775158099E-2</v>
      </c>
      <c r="BM14" s="17"/>
      <c r="BN14" s="17">
        <v>4.38724964929326E-3</v>
      </c>
      <c r="BO14" s="17">
        <v>5.31926104027848E-2</v>
      </c>
      <c r="BP14" s="17"/>
      <c r="BQ14" s="17">
        <v>7.4690477245865097E-2</v>
      </c>
      <c r="BR14" s="17">
        <v>5.1603968666681099E-2</v>
      </c>
      <c r="BS14" s="17"/>
      <c r="BT14" s="17">
        <v>1.1618640373004499E-3</v>
      </c>
      <c r="BU14" s="17">
        <v>5.6229037397322303E-2</v>
      </c>
      <c r="BV14" s="17"/>
      <c r="BW14" s="17">
        <v>3.5657798867319603E-2</v>
      </c>
      <c r="BX14" s="17">
        <v>6.0665012206312201E-2</v>
      </c>
      <c r="BY14" s="17"/>
      <c r="BZ14" s="17">
        <v>3.5657798867319603E-2</v>
      </c>
      <c r="CA14" s="17">
        <v>6.0665012206312201E-2</v>
      </c>
    </row>
    <row r="15" spans="2:79" x14ac:dyDescent="0.25">
      <c r="B15" s="18" t="s">
        <v>122</v>
      </c>
      <c r="C15" s="17">
        <v>0.13688949777742601</v>
      </c>
      <c r="D15" s="17">
        <v>0.15816119715098501</v>
      </c>
      <c r="E15" s="17">
        <v>0.16623792347035801</v>
      </c>
      <c r="F15" s="17">
        <v>0.11532394415706</v>
      </c>
      <c r="G15" s="17">
        <v>0.10953827842000199</v>
      </c>
      <c r="H15" s="17">
        <v>0.14216891089935099</v>
      </c>
      <c r="I15" s="17">
        <v>0.14421656785498899</v>
      </c>
      <c r="J15" s="17">
        <v>0.119077395372831</v>
      </c>
      <c r="K15" s="17">
        <v>0.130312507616896</v>
      </c>
      <c r="L15" s="17">
        <v>0.124823013020767</v>
      </c>
      <c r="M15" s="17"/>
      <c r="N15" s="17">
        <v>0.13835029787392999</v>
      </c>
      <c r="O15" s="17">
        <v>0.119461515150489</v>
      </c>
      <c r="P15" s="17">
        <v>0.1098314079703</v>
      </c>
      <c r="Q15" s="17">
        <v>0.112700433351606</v>
      </c>
      <c r="R15" s="17"/>
      <c r="S15" s="17">
        <v>0.17181877294542799</v>
      </c>
      <c r="T15" s="17">
        <v>0.17324309576146801</v>
      </c>
      <c r="U15" s="17">
        <v>0.15946478195477201</v>
      </c>
      <c r="V15" s="17">
        <v>0.100688140273134</v>
      </c>
      <c r="W15" s="17">
        <v>0.13671082549048899</v>
      </c>
      <c r="X15" s="17">
        <v>0.17549450330782199</v>
      </c>
      <c r="Y15" s="17">
        <v>0.124317299597824</v>
      </c>
      <c r="Z15" s="17"/>
      <c r="AA15" s="17">
        <v>0.12489778031724399</v>
      </c>
      <c r="AB15" s="17">
        <v>0.14309157815582099</v>
      </c>
      <c r="AC15" s="17"/>
      <c r="AD15" s="17">
        <v>0.125725465870409</v>
      </c>
      <c r="AE15" s="17">
        <v>8.8406350136446404E-2</v>
      </c>
      <c r="AF15" s="17">
        <v>0.13676413119282901</v>
      </c>
      <c r="AG15" s="17"/>
      <c r="AH15" s="17">
        <v>8.3257216349403404E-2</v>
      </c>
      <c r="AI15" s="17">
        <v>0.13887409582296201</v>
      </c>
      <c r="AJ15" s="17"/>
      <c r="AK15" s="17">
        <v>0.13713593911459401</v>
      </c>
      <c r="AL15" s="17">
        <v>0.13672441376956401</v>
      </c>
      <c r="AM15" s="17"/>
      <c r="AN15" s="17">
        <v>0.136937239666962</v>
      </c>
      <c r="AO15" s="17">
        <v>0.112700433351606</v>
      </c>
      <c r="AP15" s="17"/>
      <c r="AQ15" s="17">
        <v>0.11847277133900901</v>
      </c>
      <c r="AR15" s="17">
        <v>0.14166477280265799</v>
      </c>
      <c r="AS15" s="17"/>
      <c r="AT15" s="17">
        <v>0.12197900200749</v>
      </c>
      <c r="AU15" s="17">
        <v>0.123996324053049</v>
      </c>
      <c r="AV15" s="17">
        <v>0.20001827541158701</v>
      </c>
      <c r="AW15" s="17">
        <v>8.5479729026077006E-2</v>
      </c>
      <c r="AX15" s="17"/>
      <c r="AY15" s="17">
        <v>7.5225528474389805E-2</v>
      </c>
      <c r="AZ15" s="17">
        <v>0.144259786330518</v>
      </c>
      <c r="BA15" s="17"/>
      <c r="BB15" s="17">
        <v>0.61066117872689996</v>
      </c>
      <c r="BC15" s="17">
        <v>3.3617105720620301E-2</v>
      </c>
      <c r="BD15" s="17"/>
      <c r="BE15" s="17">
        <v>3.9218395295826998E-2</v>
      </c>
      <c r="BF15" s="17">
        <v>0.14430146951386499</v>
      </c>
      <c r="BG15" s="17"/>
      <c r="BH15" s="17">
        <v>4.5405915433030297E-2</v>
      </c>
      <c r="BI15" s="17">
        <v>0.14398231048987001</v>
      </c>
      <c r="BJ15" s="17"/>
      <c r="BK15" s="17">
        <v>0.115759336924723</v>
      </c>
      <c r="BL15" s="17">
        <v>0.138241871991928</v>
      </c>
      <c r="BM15" s="17"/>
      <c r="BN15" s="17">
        <v>0.13642402774673801</v>
      </c>
      <c r="BO15" s="17">
        <v>0.13689935682966001</v>
      </c>
      <c r="BP15" s="17"/>
      <c r="BQ15" s="17">
        <v>0.113807836658607</v>
      </c>
      <c r="BR15" s="17">
        <v>0.13748047411333</v>
      </c>
      <c r="BS15" s="17"/>
      <c r="BT15" s="17">
        <v>5.2034508538270199E-2</v>
      </c>
      <c r="BU15" s="17">
        <v>0.14362342465342001</v>
      </c>
      <c r="BV15" s="17"/>
      <c r="BW15" s="17">
        <v>0.124955501219137</v>
      </c>
      <c r="BX15" s="17">
        <v>0.14301788587247799</v>
      </c>
      <c r="BY15" s="17"/>
      <c r="BZ15" s="17">
        <v>0.124955501219137</v>
      </c>
      <c r="CA15" s="17">
        <v>0.14301788587247799</v>
      </c>
    </row>
    <row r="16" spans="2:79" x14ac:dyDescent="0.25">
      <c r="B16" s="18" t="s">
        <v>123</v>
      </c>
      <c r="C16" s="17">
        <v>2.0661524736027202E-2</v>
      </c>
      <c r="D16" s="17">
        <v>1.7835321930261799E-2</v>
      </c>
      <c r="E16" s="17">
        <v>2.28049961609114E-2</v>
      </c>
      <c r="F16" s="17">
        <v>1.78859422602997E-2</v>
      </c>
      <c r="G16" s="17">
        <v>3.3507781019190101E-2</v>
      </c>
      <c r="H16" s="17">
        <v>2.14237568937631E-2</v>
      </c>
      <c r="I16" s="17">
        <v>1.36152675224356E-2</v>
      </c>
      <c r="J16" s="17">
        <v>1.4671914082657901E-2</v>
      </c>
      <c r="K16" s="17">
        <v>6.2597368980202E-3</v>
      </c>
      <c r="L16" s="17">
        <v>3.43475084454909E-2</v>
      </c>
      <c r="M16" s="17"/>
      <c r="N16" s="17">
        <v>1.7893256233461E-2</v>
      </c>
      <c r="O16" s="17">
        <v>5.6632386390960597E-2</v>
      </c>
      <c r="P16" s="17">
        <v>5.5688375055275498E-2</v>
      </c>
      <c r="Q16" s="17">
        <v>5.6892942846136399E-2</v>
      </c>
      <c r="R16" s="17"/>
      <c r="S16" s="17">
        <v>1.9889961199201299E-2</v>
      </c>
      <c r="T16" s="17">
        <v>2.19034881943613E-2</v>
      </c>
      <c r="U16" s="17">
        <v>2.2999494990170701E-2</v>
      </c>
      <c r="V16" s="17">
        <v>1.41473120429404E-2</v>
      </c>
      <c r="W16" s="17">
        <v>2.4369169916726999E-2</v>
      </c>
      <c r="X16" s="17">
        <v>3.1866917996302903E-2</v>
      </c>
      <c r="Y16" s="17">
        <v>2.8911547755336001E-2</v>
      </c>
      <c r="Z16" s="17"/>
      <c r="AA16" s="17">
        <v>2.1356974838567199E-2</v>
      </c>
      <c r="AB16" s="17">
        <v>2.0301840024522101E-2</v>
      </c>
      <c r="AC16" s="17"/>
      <c r="AD16" s="17">
        <v>1.7972518627551101E-2</v>
      </c>
      <c r="AE16" s="17">
        <v>1.16070964805071E-2</v>
      </c>
      <c r="AF16" s="17">
        <v>2.4593699539054201E-2</v>
      </c>
      <c r="AG16" s="17"/>
      <c r="AH16" s="17">
        <v>2.9401856580217999E-2</v>
      </c>
      <c r="AI16" s="17">
        <v>2.0338099272230799E-2</v>
      </c>
      <c r="AJ16" s="17"/>
      <c r="AK16" s="17">
        <v>1.39876606320268E-2</v>
      </c>
      <c r="AL16" s="17">
        <v>2.5132155543646201E-2</v>
      </c>
      <c r="AM16" s="17"/>
      <c r="AN16" s="17">
        <v>2.05900148863408E-2</v>
      </c>
      <c r="AO16" s="17">
        <v>5.6892942846136399E-2</v>
      </c>
      <c r="AP16" s="17"/>
      <c r="AQ16" s="17">
        <v>2.8574658753832902E-2</v>
      </c>
      <c r="AR16" s="17">
        <v>1.8609727345600902E-2</v>
      </c>
      <c r="AS16" s="17"/>
      <c r="AT16" s="17">
        <v>1.5532908669547801E-2</v>
      </c>
      <c r="AU16" s="17">
        <v>2.17756328387981E-2</v>
      </c>
      <c r="AV16" s="17">
        <v>2.8619228895307901E-2</v>
      </c>
      <c r="AW16" s="17">
        <v>2.1128204968766499E-2</v>
      </c>
      <c r="AX16" s="17"/>
      <c r="AY16" s="17">
        <v>3.1513259399072002E-3</v>
      </c>
      <c r="AZ16" s="17">
        <v>2.2754403595563501E-2</v>
      </c>
      <c r="BA16" s="17"/>
      <c r="BB16" s="17">
        <v>1.08352705792955E-2</v>
      </c>
      <c r="BC16" s="17">
        <v>2.28034807121647E-2</v>
      </c>
      <c r="BD16" s="17"/>
      <c r="BE16" s="17">
        <v>1.5809084990342701E-2</v>
      </c>
      <c r="BF16" s="17">
        <v>2.10297620686054E-2</v>
      </c>
      <c r="BG16" s="17"/>
      <c r="BH16" s="17">
        <v>1.33985769857628E-2</v>
      </c>
      <c r="BI16" s="17">
        <v>2.1224628265783699E-2</v>
      </c>
      <c r="BJ16" s="17"/>
      <c r="BK16" s="17">
        <v>3.48479516836947E-3</v>
      </c>
      <c r="BL16" s="17">
        <v>2.1760871130913399E-2</v>
      </c>
      <c r="BM16" s="17"/>
      <c r="BN16" s="17">
        <v>7.2143563709535896E-2</v>
      </c>
      <c r="BO16" s="17">
        <v>1.9571091243220699E-2</v>
      </c>
      <c r="BP16" s="17"/>
      <c r="BQ16" s="17">
        <v>2.1396321059411302E-2</v>
      </c>
      <c r="BR16" s="17">
        <v>2.0642711218378101E-2</v>
      </c>
      <c r="BS16" s="17"/>
      <c r="BT16" s="17">
        <v>2.5430519267561698E-3</v>
      </c>
      <c r="BU16" s="17">
        <v>2.20993714919611E-2</v>
      </c>
      <c r="BV16" s="17"/>
      <c r="BW16" s="17">
        <v>2.1178476542348602E-2</v>
      </c>
      <c r="BX16" s="17">
        <v>2.0396057817204001E-2</v>
      </c>
      <c r="BY16" s="17"/>
      <c r="BZ16" s="17">
        <v>2.1178476542348602E-2</v>
      </c>
      <c r="CA16" s="17">
        <v>2.0396057817204001E-2</v>
      </c>
    </row>
    <row r="17" spans="2:79" ht="30" x14ac:dyDescent="0.25">
      <c r="B17" s="18" t="s">
        <v>124</v>
      </c>
      <c r="C17" s="17">
        <v>2.69716731784535E-2</v>
      </c>
      <c r="D17" s="17">
        <v>3.0750013470933001E-2</v>
      </c>
      <c r="E17" s="17">
        <v>1.5714964174704801E-2</v>
      </c>
      <c r="F17" s="17">
        <v>4.5651256723791299E-2</v>
      </c>
      <c r="G17" s="17">
        <v>1.09604152183412E-2</v>
      </c>
      <c r="H17" s="17">
        <v>2.6373014125419598E-2</v>
      </c>
      <c r="I17" s="17">
        <v>4.8717103870366998E-2</v>
      </c>
      <c r="J17" s="17">
        <v>8.7970212007236395E-3</v>
      </c>
      <c r="K17" s="17">
        <v>1.6284034343702802E-2</v>
      </c>
      <c r="L17" s="17">
        <v>1.0662063311667301E-2</v>
      </c>
      <c r="M17" s="17"/>
      <c r="N17" s="17">
        <v>2.6506719723762999E-2</v>
      </c>
      <c r="O17" s="17">
        <v>3.4735497748199E-2</v>
      </c>
      <c r="P17" s="17">
        <v>2.6957013596294901E-2</v>
      </c>
      <c r="Q17" s="17">
        <v>9.6593567721262093E-3</v>
      </c>
      <c r="R17" s="17"/>
      <c r="S17" s="17">
        <v>5.42301955256611E-2</v>
      </c>
      <c r="T17" s="17">
        <v>2.4214138425420199E-2</v>
      </c>
      <c r="U17" s="17">
        <v>6.5879884929524197E-3</v>
      </c>
      <c r="V17" s="17">
        <v>1.31735514666013E-2</v>
      </c>
      <c r="W17" s="17">
        <v>3.9527283436881201E-2</v>
      </c>
      <c r="X17" s="17">
        <v>9.1596117843313306E-3</v>
      </c>
      <c r="Y17" s="17">
        <v>2.5638461949166899E-2</v>
      </c>
      <c r="Z17" s="17"/>
      <c r="AA17" s="17">
        <v>2.4111267104076399E-2</v>
      </c>
      <c r="AB17" s="17">
        <v>2.8451066638734999E-2</v>
      </c>
      <c r="AC17" s="17"/>
      <c r="AD17" s="17">
        <v>9.5478150990395607E-3</v>
      </c>
      <c r="AE17" s="17">
        <v>2.30834178307655E-2</v>
      </c>
      <c r="AF17" s="17">
        <v>2.80613775083879E-2</v>
      </c>
      <c r="AG17" s="17"/>
      <c r="AH17" s="17">
        <v>2.00686998299404E-2</v>
      </c>
      <c r="AI17" s="17">
        <v>2.7227109401770401E-2</v>
      </c>
      <c r="AJ17" s="17"/>
      <c r="AK17" s="17">
        <v>2.6858413429490299E-2</v>
      </c>
      <c r="AL17" s="17">
        <v>2.7047542647038299E-2</v>
      </c>
      <c r="AM17" s="17"/>
      <c r="AN17" s="17">
        <v>2.7005842449448501E-2</v>
      </c>
      <c r="AO17" s="17">
        <v>9.6593567721262093E-3</v>
      </c>
      <c r="AP17" s="17"/>
      <c r="AQ17" s="17">
        <v>8.6598275219492097E-3</v>
      </c>
      <c r="AR17" s="17">
        <v>3.1719753654199399E-2</v>
      </c>
      <c r="AS17" s="17"/>
      <c r="AT17" s="17">
        <v>2.86956288311013E-2</v>
      </c>
      <c r="AU17" s="17">
        <v>2.8303340869679901E-2</v>
      </c>
      <c r="AV17" s="17">
        <v>1.8290794482836499E-2</v>
      </c>
      <c r="AW17" s="17">
        <v>5.11785788596439E-2</v>
      </c>
      <c r="AX17" s="17"/>
      <c r="AY17" s="17">
        <v>4.4231042132688502E-3</v>
      </c>
      <c r="AZ17" s="17">
        <v>2.9666755276007199E-2</v>
      </c>
      <c r="BA17" s="17"/>
      <c r="BB17" s="17">
        <v>3.42410654431606E-2</v>
      </c>
      <c r="BC17" s="17">
        <v>2.5387628933465099E-2</v>
      </c>
      <c r="BD17" s="17"/>
      <c r="BE17" s="17">
        <v>7.6482574133460903E-3</v>
      </c>
      <c r="BF17" s="17">
        <v>2.8438070176781901E-2</v>
      </c>
      <c r="BG17" s="17"/>
      <c r="BH17" s="17">
        <v>9.3412446355337802E-5</v>
      </c>
      <c r="BI17" s="17">
        <v>2.90555713438241E-2</v>
      </c>
      <c r="BJ17" s="17"/>
      <c r="BK17" s="17">
        <v>2.68425684145546E-2</v>
      </c>
      <c r="BL17" s="17">
        <v>2.69799361516927E-2</v>
      </c>
      <c r="BM17" s="17"/>
      <c r="BN17" s="17">
        <v>1.55903977244776E-4</v>
      </c>
      <c r="BO17" s="17">
        <v>2.75396540404278E-2</v>
      </c>
      <c r="BP17" s="17"/>
      <c r="BQ17" s="17">
        <v>1.5797509891234102E-2</v>
      </c>
      <c r="BR17" s="17">
        <v>2.7257773301069502E-2</v>
      </c>
      <c r="BS17" s="17"/>
      <c r="BT17" s="17">
        <v>8.3044208066242499E-3</v>
      </c>
      <c r="BU17" s="17">
        <v>2.8453070012920599E-2</v>
      </c>
      <c r="BV17" s="17"/>
      <c r="BW17" s="17">
        <v>2.4182504942165398E-2</v>
      </c>
      <c r="BX17" s="17">
        <v>2.8403976709871201E-2</v>
      </c>
      <c r="BY17" s="17"/>
      <c r="BZ17" s="17">
        <v>2.4182504942165398E-2</v>
      </c>
      <c r="CA17" s="17">
        <v>2.8403976709871201E-2</v>
      </c>
    </row>
    <row r="18" spans="2:79" ht="30" x14ac:dyDescent="0.25">
      <c r="B18" s="18" t="s">
        <v>125</v>
      </c>
      <c r="C18" s="17">
        <v>6.7611900510073097E-2</v>
      </c>
      <c r="D18" s="17">
        <v>4.8818461023029502E-2</v>
      </c>
      <c r="E18" s="17">
        <v>7.7971750546122306E-2</v>
      </c>
      <c r="F18" s="17">
        <v>3.6756228493876497E-2</v>
      </c>
      <c r="G18" s="17">
        <v>0.122771885018364</v>
      </c>
      <c r="H18" s="17">
        <v>6.3429425855953195E-2</v>
      </c>
      <c r="I18" s="17">
        <v>3.9693062458974998E-2</v>
      </c>
      <c r="J18" s="17">
        <v>7.7710700934668003E-2</v>
      </c>
      <c r="K18" s="17">
        <v>0.121043390744647</v>
      </c>
      <c r="L18" s="17">
        <v>5.7356009209174698E-2</v>
      </c>
      <c r="M18" s="17"/>
      <c r="N18" s="17">
        <v>6.4928941556626901E-2</v>
      </c>
      <c r="O18" s="17">
        <v>8.9162836865419301E-2</v>
      </c>
      <c r="P18" s="17">
        <v>0.17444779428905699</v>
      </c>
      <c r="Q18" s="17">
        <v>0.14901237338526499</v>
      </c>
      <c r="R18" s="17"/>
      <c r="S18" s="17">
        <v>4.1224150517190597E-2</v>
      </c>
      <c r="T18" s="17">
        <v>6.5644973720958705E-2</v>
      </c>
      <c r="U18" s="17">
        <v>5.2142690689679402E-2</v>
      </c>
      <c r="V18" s="17">
        <v>8.5518119119920299E-2</v>
      </c>
      <c r="W18" s="17">
        <v>6.2649157413375803E-2</v>
      </c>
      <c r="X18" s="17">
        <v>7.83001567641229E-2</v>
      </c>
      <c r="Y18" s="17">
        <v>8.9146677826256099E-2</v>
      </c>
      <c r="Z18" s="17"/>
      <c r="AA18" s="17">
        <v>9.6602998112833002E-2</v>
      </c>
      <c r="AB18" s="17">
        <v>5.26177916022161E-2</v>
      </c>
      <c r="AC18" s="17"/>
      <c r="AD18" s="17">
        <v>6.7128331429000099E-2</v>
      </c>
      <c r="AE18" s="17">
        <v>0.20001433091335699</v>
      </c>
      <c r="AF18" s="17">
        <v>8.7785252226344104E-2</v>
      </c>
      <c r="AG18" s="17"/>
      <c r="AH18" s="17">
        <v>0.13823412150682199</v>
      </c>
      <c r="AI18" s="17">
        <v>6.4998610192567793E-2</v>
      </c>
      <c r="AJ18" s="17"/>
      <c r="AK18" s="17">
        <v>5.1489427824413597E-2</v>
      </c>
      <c r="AL18" s="17">
        <v>7.8411884141789595E-2</v>
      </c>
      <c r="AM18" s="17"/>
      <c r="AN18" s="17">
        <v>6.7451240621961006E-2</v>
      </c>
      <c r="AO18" s="17">
        <v>0.14901237338526499</v>
      </c>
      <c r="AP18" s="17"/>
      <c r="AQ18" s="17">
        <v>9.4981182703078607E-2</v>
      </c>
      <c r="AR18" s="17">
        <v>6.0515316317881901E-2</v>
      </c>
      <c r="AS18" s="17"/>
      <c r="AT18" s="17">
        <v>5.3739843971471198E-2</v>
      </c>
      <c r="AU18" s="17">
        <v>6.8094811776700306E-2</v>
      </c>
      <c r="AV18" s="17">
        <v>9.0587735307373601E-2</v>
      </c>
      <c r="AW18" s="17">
        <v>0.103862706944051</v>
      </c>
      <c r="AX18" s="17"/>
      <c r="AY18" s="17">
        <v>0.31865619255594102</v>
      </c>
      <c r="AZ18" s="17">
        <v>3.7606227944753101E-2</v>
      </c>
      <c r="BA18" s="17"/>
      <c r="BB18" s="17">
        <v>2.46227572302096E-2</v>
      </c>
      <c r="BC18" s="17">
        <v>7.6982499674909693E-2</v>
      </c>
      <c r="BD18" s="17"/>
      <c r="BE18" s="17">
        <v>4.2576245111065399E-2</v>
      </c>
      <c r="BF18" s="17">
        <v>6.9511782517196294E-2</v>
      </c>
      <c r="BG18" s="17"/>
      <c r="BH18" s="17">
        <v>2.15916313515917E-2</v>
      </c>
      <c r="BI18" s="17">
        <v>7.1179897540278703E-2</v>
      </c>
      <c r="BJ18" s="17"/>
      <c r="BK18" s="17">
        <v>4.5437605098185202E-2</v>
      </c>
      <c r="BL18" s="17">
        <v>6.9031101506641102E-2</v>
      </c>
      <c r="BM18" s="17"/>
      <c r="BN18" s="17">
        <v>5.89772019365035E-2</v>
      </c>
      <c r="BO18" s="17">
        <v>6.7794790790113302E-2</v>
      </c>
      <c r="BP18" s="17"/>
      <c r="BQ18" s="17">
        <v>0.306375708691077</v>
      </c>
      <c r="BR18" s="17">
        <v>6.1498659362523501E-2</v>
      </c>
      <c r="BS18" s="17"/>
      <c r="BT18" s="17">
        <v>0.136667100275352</v>
      </c>
      <c r="BU18" s="17">
        <v>6.2131814191094301E-2</v>
      </c>
      <c r="BV18" s="17"/>
      <c r="BW18" s="17">
        <v>9.6241926709872305E-2</v>
      </c>
      <c r="BX18" s="17">
        <v>5.2909708258977298E-2</v>
      </c>
      <c r="BY18" s="17"/>
      <c r="BZ18" s="17">
        <v>9.6241926709872305E-2</v>
      </c>
      <c r="CA18" s="17">
        <v>5.2909708258977298E-2</v>
      </c>
    </row>
    <row r="19" spans="2:79" ht="30" x14ac:dyDescent="0.25">
      <c r="B19" s="18" t="s">
        <v>126</v>
      </c>
      <c r="C19" s="17">
        <v>4.3660324116590501E-2</v>
      </c>
      <c r="D19" s="17">
        <v>3.2502707651747897E-2</v>
      </c>
      <c r="E19" s="17">
        <v>6.0765654366170901E-2</v>
      </c>
      <c r="F19" s="17">
        <v>3.2249484116041102E-2</v>
      </c>
      <c r="G19" s="17">
        <v>5.2752541972421102E-2</v>
      </c>
      <c r="H19" s="17">
        <v>5.2587658771936698E-2</v>
      </c>
      <c r="I19" s="17">
        <v>3.5468076627213803E-2</v>
      </c>
      <c r="J19" s="17">
        <v>4.5691783970915098E-2</v>
      </c>
      <c r="K19" s="17">
        <v>5.6337790892970099E-2</v>
      </c>
      <c r="L19" s="17">
        <v>1.41751733499445E-2</v>
      </c>
      <c r="M19" s="17"/>
      <c r="N19" s="17">
        <v>4.3510271790120403E-2</v>
      </c>
      <c r="O19" s="17">
        <v>4.04950345614596E-2</v>
      </c>
      <c r="P19" s="17">
        <v>6.4120738300386795E-2</v>
      </c>
      <c r="Q19" s="17">
        <v>0.109964351665152</v>
      </c>
      <c r="R19" s="17"/>
      <c r="S19" s="17">
        <v>2.8596116260896799E-2</v>
      </c>
      <c r="T19" s="17">
        <v>5.8484488392213103E-2</v>
      </c>
      <c r="U19" s="17">
        <v>9.7660974620916205E-2</v>
      </c>
      <c r="V19" s="17">
        <v>3.4411301611106497E-2</v>
      </c>
      <c r="W19" s="17">
        <v>4.8116407874805998E-2</v>
      </c>
      <c r="X19" s="17">
        <v>8.5042797268819706E-2</v>
      </c>
      <c r="Y19" s="17">
        <v>3.7833117584264199E-2</v>
      </c>
      <c r="Z19" s="17"/>
      <c r="AA19" s="17">
        <v>4.7138146508082603E-2</v>
      </c>
      <c r="AB19" s="17">
        <v>4.1861604785065301E-2</v>
      </c>
      <c r="AC19" s="17"/>
      <c r="AD19" s="17">
        <v>6.8008082791066807E-2</v>
      </c>
      <c r="AE19" s="17">
        <v>6.5189770573654104E-2</v>
      </c>
      <c r="AF19" s="17">
        <v>3.3511349327642603E-2</v>
      </c>
      <c r="AG19" s="17"/>
      <c r="AH19" s="17">
        <v>3.6294776705753103E-2</v>
      </c>
      <c r="AI19" s="17">
        <v>4.3932877336528897E-2</v>
      </c>
      <c r="AJ19" s="17"/>
      <c r="AK19" s="17">
        <v>3.35411835695094E-2</v>
      </c>
      <c r="AL19" s="17">
        <v>5.04388471388513E-2</v>
      </c>
      <c r="AM19" s="17"/>
      <c r="AN19" s="17">
        <v>4.3529460040853903E-2</v>
      </c>
      <c r="AO19" s="17">
        <v>0.109964351665152</v>
      </c>
      <c r="AP19" s="17"/>
      <c r="AQ19" s="17">
        <v>5.2042257695086198E-2</v>
      </c>
      <c r="AR19" s="17">
        <v>4.1486971636475002E-2</v>
      </c>
      <c r="AS19" s="17"/>
      <c r="AT19" s="17">
        <v>4.5034324912104302E-2</v>
      </c>
      <c r="AU19" s="17">
        <v>4.0489479149503703E-2</v>
      </c>
      <c r="AV19" s="17">
        <v>4.2691665444354703E-2</v>
      </c>
      <c r="AW19" s="17">
        <v>9.0092023350385797E-2</v>
      </c>
      <c r="AX19" s="17"/>
      <c r="AY19" s="17">
        <v>2.28497971398068E-2</v>
      </c>
      <c r="AZ19" s="17">
        <v>4.6147669490143199E-2</v>
      </c>
      <c r="BA19" s="17"/>
      <c r="BB19" s="17">
        <v>1.45029819720258E-2</v>
      </c>
      <c r="BC19" s="17">
        <v>5.0015894257769401E-2</v>
      </c>
      <c r="BD19" s="17"/>
      <c r="BE19" s="17">
        <v>0.52735165047015597</v>
      </c>
      <c r="BF19" s="17">
        <v>6.9544167498850002E-3</v>
      </c>
      <c r="BG19" s="17"/>
      <c r="BH19" s="17">
        <v>9.5091244321443905E-3</v>
      </c>
      <c r="BI19" s="17">
        <v>4.6308100439506797E-2</v>
      </c>
      <c r="BJ19" s="17"/>
      <c r="BK19" s="17">
        <v>2.0669796168863701E-2</v>
      </c>
      <c r="BL19" s="17">
        <v>4.5131765692025899E-2</v>
      </c>
      <c r="BM19" s="17"/>
      <c r="BN19" s="17">
        <v>9.4347701614282506E-2</v>
      </c>
      <c r="BO19" s="17">
        <v>4.2586722231582497E-2</v>
      </c>
      <c r="BP19" s="17"/>
      <c r="BQ19" s="17">
        <v>7.6561708929518496E-2</v>
      </c>
      <c r="BR19" s="17">
        <v>4.2817926347087303E-2</v>
      </c>
      <c r="BS19" s="17"/>
      <c r="BT19" s="17">
        <v>1.6896010854266001E-2</v>
      </c>
      <c r="BU19" s="17">
        <v>4.5784287951960802E-2</v>
      </c>
      <c r="BV19" s="17"/>
      <c r="BW19" s="17">
        <v>4.6776976302149102E-2</v>
      </c>
      <c r="BX19" s="17">
        <v>4.2059849870003801E-2</v>
      </c>
      <c r="BY19" s="17"/>
      <c r="BZ19" s="17">
        <v>4.6776976302149102E-2</v>
      </c>
      <c r="CA19" s="17">
        <v>4.2059849870003801E-2</v>
      </c>
    </row>
    <row r="20" spans="2:79" x14ac:dyDescent="0.25">
      <c r="B20" s="18" t="s">
        <v>127</v>
      </c>
      <c r="C20" s="17">
        <v>3.6892856792504397E-2</v>
      </c>
      <c r="D20" s="17">
        <v>1.3316402271335201E-2</v>
      </c>
      <c r="E20" s="17">
        <v>3.8318615138393498E-2</v>
      </c>
      <c r="F20" s="17">
        <v>2.8578250173462098E-2</v>
      </c>
      <c r="G20" s="17">
        <v>7.3279651030786402E-2</v>
      </c>
      <c r="H20" s="17">
        <v>3.8486105369039902E-2</v>
      </c>
      <c r="I20" s="17">
        <v>4.50372008111714E-2</v>
      </c>
      <c r="J20" s="17">
        <v>3.20719753440235E-2</v>
      </c>
      <c r="K20" s="17">
        <v>1.5695167209895101E-2</v>
      </c>
      <c r="L20" s="17">
        <v>1.10957578665241E-2</v>
      </c>
      <c r="M20" s="17"/>
      <c r="N20" s="17">
        <v>3.7520685513514798E-2</v>
      </c>
      <c r="O20" s="17">
        <v>3.0508469366918398E-2</v>
      </c>
      <c r="P20" s="17">
        <v>2.18278750781974E-2</v>
      </c>
      <c r="Q20" s="17">
        <v>9.7416121812783397E-3</v>
      </c>
      <c r="R20" s="17"/>
      <c r="S20" s="17">
        <v>2.20382972348264E-2</v>
      </c>
      <c r="T20" s="17">
        <v>2.22901003299887E-2</v>
      </c>
      <c r="U20" s="17">
        <v>6.0594667537308598E-2</v>
      </c>
      <c r="V20" s="17">
        <v>4.86012179328549E-2</v>
      </c>
      <c r="W20" s="17">
        <v>3.1805379804594497E-2</v>
      </c>
      <c r="X20" s="17">
        <v>5.3152865594904897E-2</v>
      </c>
      <c r="Y20" s="17">
        <v>2.0634064366674001E-2</v>
      </c>
      <c r="Z20" s="17"/>
      <c r="AA20" s="17">
        <v>3.8240856791809601E-2</v>
      </c>
      <c r="AB20" s="17">
        <v>3.61956752275178E-2</v>
      </c>
      <c r="AC20" s="17"/>
      <c r="AD20" s="17">
        <v>2.0509794280268601E-2</v>
      </c>
      <c r="AE20" s="17">
        <v>1.5008957311642901E-2</v>
      </c>
      <c r="AF20" s="17">
        <v>4.4788625510257099E-2</v>
      </c>
      <c r="AG20" s="17"/>
      <c r="AH20" s="17">
        <v>7.3948760814503698E-4</v>
      </c>
      <c r="AI20" s="17">
        <v>3.8230668720552197E-2</v>
      </c>
      <c r="AJ20" s="17"/>
      <c r="AK20" s="17">
        <v>2.81585347628697E-2</v>
      </c>
      <c r="AL20" s="17">
        <v>4.2743729471488703E-2</v>
      </c>
      <c r="AM20" s="17"/>
      <c r="AN20" s="17">
        <v>3.6946445128877202E-2</v>
      </c>
      <c r="AO20" s="17">
        <v>9.7416121812783397E-3</v>
      </c>
      <c r="AP20" s="17"/>
      <c r="AQ20" s="17">
        <v>1.81732873819094E-2</v>
      </c>
      <c r="AR20" s="17">
        <v>4.1746656005324199E-2</v>
      </c>
      <c r="AS20" s="17"/>
      <c r="AT20" s="17">
        <v>4.03727867978729E-2</v>
      </c>
      <c r="AU20" s="17">
        <v>3.60125044959618E-2</v>
      </c>
      <c r="AV20" s="17">
        <v>3.4065873388623102E-2</v>
      </c>
      <c r="AW20" s="17">
        <v>1.9286839669581699E-2</v>
      </c>
      <c r="AX20" s="17"/>
      <c r="AY20" s="17">
        <v>5.78959187228032E-4</v>
      </c>
      <c r="AZ20" s="17">
        <v>4.1233218057979401E-2</v>
      </c>
      <c r="BA20" s="17"/>
      <c r="BB20" s="17">
        <v>4.8204097562877298E-3</v>
      </c>
      <c r="BC20" s="17">
        <v>4.3883699396275899E-2</v>
      </c>
      <c r="BD20" s="17"/>
      <c r="BE20" s="17">
        <v>5.36724183999766E-2</v>
      </c>
      <c r="BF20" s="17">
        <v>3.5619505379194998E-2</v>
      </c>
      <c r="BG20" s="17"/>
      <c r="BH20" s="17">
        <v>7.0498371178878095E-5</v>
      </c>
      <c r="BI20" s="17">
        <v>3.9747730696870702E-2</v>
      </c>
      <c r="BJ20" s="17"/>
      <c r="BK20" s="17">
        <v>2.0073205109951801E-3</v>
      </c>
      <c r="BL20" s="17">
        <v>3.9125603625577897E-2</v>
      </c>
      <c r="BM20" s="17"/>
      <c r="BN20" s="17">
        <v>1.7551080193987101E-2</v>
      </c>
      <c r="BO20" s="17">
        <v>3.7302532116829802E-2</v>
      </c>
      <c r="BP20" s="17"/>
      <c r="BQ20" s="17">
        <v>3.2031307423877898E-5</v>
      </c>
      <c r="BR20" s="17">
        <v>3.78366309633252E-2</v>
      </c>
      <c r="BS20" s="17"/>
      <c r="BT20" s="17">
        <v>1.9281972465845799E-5</v>
      </c>
      <c r="BU20" s="17">
        <v>3.9819071959356099E-2</v>
      </c>
      <c r="BV20" s="17"/>
      <c r="BW20" s="17">
        <v>3.8376888188438603E-2</v>
      </c>
      <c r="BX20" s="17">
        <v>3.6130771744540401E-2</v>
      </c>
      <c r="BY20" s="17"/>
      <c r="BZ20" s="17">
        <v>3.8376888188438603E-2</v>
      </c>
      <c r="CA20" s="17">
        <v>3.6130771744540401E-2</v>
      </c>
    </row>
    <row r="21" spans="2:79" ht="30" x14ac:dyDescent="0.25">
      <c r="B21" s="18" t="s">
        <v>128</v>
      </c>
      <c r="C21" s="17">
        <v>0.12067178047152299</v>
      </c>
      <c r="D21" s="17">
        <v>6.2334644315694E-2</v>
      </c>
      <c r="E21" s="17">
        <v>0.141565759823153</v>
      </c>
      <c r="F21" s="17">
        <v>0.23523473921159099</v>
      </c>
      <c r="G21" s="17">
        <v>6.2491848971109001E-2</v>
      </c>
      <c r="H21" s="17">
        <v>4.5646052062714798E-2</v>
      </c>
      <c r="I21" s="17">
        <v>0.220966380432498</v>
      </c>
      <c r="J21" s="17">
        <v>5.4260472259671698E-2</v>
      </c>
      <c r="K21" s="17">
        <v>7.1162609657607706E-2</v>
      </c>
      <c r="L21" s="17">
        <v>0.12249551987551099</v>
      </c>
      <c r="M21" s="17"/>
      <c r="N21" s="17">
        <v>0.123389473311787</v>
      </c>
      <c r="O21" s="17">
        <v>9.0544144772249396E-2</v>
      </c>
      <c r="P21" s="17">
        <v>5.43134863046804E-2</v>
      </c>
      <c r="Q21" s="17">
        <v>8.4685557741857403E-2</v>
      </c>
      <c r="R21" s="17"/>
      <c r="S21" s="17">
        <v>0.121310719491576</v>
      </c>
      <c r="T21" s="17">
        <v>9.0147731847942406E-2</v>
      </c>
      <c r="U21" s="17">
        <v>0.13406657052429</v>
      </c>
      <c r="V21" s="17">
        <v>0.14635514395885399</v>
      </c>
      <c r="W21" s="17">
        <v>9.33775541659842E-2</v>
      </c>
      <c r="X21" s="17">
        <v>0.115540250055002</v>
      </c>
      <c r="Y21" s="17">
        <v>0.10489838629588601</v>
      </c>
      <c r="Z21" s="17"/>
      <c r="AA21" s="17">
        <v>0.13343409307544199</v>
      </c>
      <c r="AB21" s="17">
        <v>0.11407115059122901</v>
      </c>
      <c r="AC21" s="17"/>
      <c r="AD21" s="17">
        <v>0.18796434494749401</v>
      </c>
      <c r="AE21" s="17">
        <v>0.160463379131354</v>
      </c>
      <c r="AF21" s="17">
        <v>0.10948897763340799</v>
      </c>
      <c r="AG21" s="17"/>
      <c r="AH21" s="17">
        <v>0.17644273015583101</v>
      </c>
      <c r="AI21" s="17">
        <v>0.11860804358034201</v>
      </c>
      <c r="AJ21" s="17"/>
      <c r="AK21" s="17">
        <v>9.7987262533680106E-2</v>
      </c>
      <c r="AL21" s="17">
        <v>0.13586749065808701</v>
      </c>
      <c r="AM21" s="17"/>
      <c r="AN21" s="17">
        <v>0.12074280637976501</v>
      </c>
      <c r="AO21" s="17">
        <v>8.4685557741857403E-2</v>
      </c>
      <c r="AP21" s="17"/>
      <c r="AQ21" s="17">
        <v>9.8037500939606906E-2</v>
      </c>
      <c r="AR21" s="17">
        <v>0.12654062530256699</v>
      </c>
      <c r="AS21" s="17"/>
      <c r="AT21" s="17">
        <v>0.121927694159794</v>
      </c>
      <c r="AU21" s="17">
        <v>0.13105682846344799</v>
      </c>
      <c r="AV21" s="17">
        <v>0.103930260663229</v>
      </c>
      <c r="AW21" s="17">
        <v>4.3457547414302002E-2</v>
      </c>
      <c r="AX21" s="17"/>
      <c r="AY21" s="17">
        <v>0.20653057544344799</v>
      </c>
      <c r="AZ21" s="17">
        <v>0.110409643588084</v>
      </c>
      <c r="BA21" s="17"/>
      <c r="BB21" s="17">
        <v>1.6165474884991801E-2</v>
      </c>
      <c r="BC21" s="17">
        <v>0.14345106286537401</v>
      </c>
      <c r="BD21" s="17"/>
      <c r="BE21" s="17">
        <v>4.8529546174412602E-2</v>
      </c>
      <c r="BF21" s="17">
        <v>0.12614644173803699</v>
      </c>
      <c r="BG21" s="17"/>
      <c r="BH21" s="17">
        <v>0.108983071137608</v>
      </c>
      <c r="BI21" s="17">
        <v>0.12157801767858301</v>
      </c>
      <c r="BJ21" s="17"/>
      <c r="BK21" s="17">
        <v>0.10168320099421201</v>
      </c>
      <c r="BL21" s="17">
        <v>0.12188708902663301</v>
      </c>
      <c r="BM21" s="17"/>
      <c r="BN21" s="17">
        <v>0.106777722502822</v>
      </c>
      <c r="BO21" s="17">
        <v>0.120966068469087</v>
      </c>
      <c r="BP21" s="17"/>
      <c r="BQ21" s="17">
        <v>8.9806865778351994E-2</v>
      </c>
      <c r="BR21" s="17">
        <v>0.121462037034925</v>
      </c>
      <c r="BS21" s="17"/>
      <c r="BT21" s="17">
        <v>2.3785752391447E-2</v>
      </c>
      <c r="BU21" s="17">
        <v>0.128360467185724</v>
      </c>
      <c r="BV21" s="17"/>
      <c r="BW21" s="17">
        <v>0.13364159430835301</v>
      </c>
      <c r="BX21" s="17">
        <v>0.114011475826348</v>
      </c>
      <c r="BY21" s="17"/>
      <c r="BZ21" s="17">
        <v>0.13364159430835301</v>
      </c>
      <c r="CA21" s="17">
        <v>0.114011475826348</v>
      </c>
    </row>
    <row r="22" spans="2:79" ht="30" x14ac:dyDescent="0.25">
      <c r="B22" s="18" t="s">
        <v>129</v>
      </c>
      <c r="C22" s="17">
        <v>4.0429467036223701E-2</v>
      </c>
      <c r="D22" s="17">
        <v>3.5495885940516801E-2</v>
      </c>
      <c r="E22" s="17">
        <v>1.47461362773151E-2</v>
      </c>
      <c r="F22" s="17">
        <v>3.4887245813832603E-2</v>
      </c>
      <c r="G22" s="17">
        <v>8.6828898109475902E-2</v>
      </c>
      <c r="H22" s="17">
        <v>6.9365846689320599E-3</v>
      </c>
      <c r="I22" s="17">
        <v>1.42446773303707E-2</v>
      </c>
      <c r="J22" s="17">
        <v>9.5207883071464897E-2</v>
      </c>
      <c r="K22" s="17">
        <v>6.6221067818363996E-2</v>
      </c>
      <c r="L22" s="17">
        <v>9.2127782943440997E-2</v>
      </c>
      <c r="M22" s="17"/>
      <c r="N22" s="17">
        <v>4.1268511889003497E-2</v>
      </c>
      <c r="O22" s="17">
        <v>2.9271944895919499E-2</v>
      </c>
      <c r="P22" s="17">
        <v>3.2786891639021397E-2</v>
      </c>
      <c r="Q22" s="17">
        <v>2.25594167854858E-2</v>
      </c>
      <c r="R22" s="17"/>
      <c r="S22" s="17">
        <v>2.31449426206192E-2</v>
      </c>
      <c r="T22" s="17">
        <v>6.7145829885944294E-2</v>
      </c>
      <c r="U22" s="17">
        <v>4.98572658582579E-2</v>
      </c>
      <c r="V22" s="17">
        <v>5.6663371544508602E-2</v>
      </c>
      <c r="W22" s="17">
        <v>2.2086193748015199E-2</v>
      </c>
      <c r="X22" s="17">
        <v>3.3709604354203102E-2</v>
      </c>
      <c r="Y22" s="17">
        <v>4.00263434983886E-2</v>
      </c>
      <c r="Z22" s="17"/>
      <c r="AA22" s="17">
        <v>5.0927104094870203E-2</v>
      </c>
      <c r="AB22" s="17">
        <v>3.5000120569620201E-2</v>
      </c>
      <c r="AC22" s="17"/>
      <c r="AD22" s="17">
        <v>6.3933320341770197E-2</v>
      </c>
      <c r="AE22" s="17">
        <v>1.8197258405651898E-2</v>
      </c>
      <c r="AF22" s="17">
        <v>5.6237416524999202E-2</v>
      </c>
      <c r="AG22" s="17"/>
      <c r="AH22" s="17">
        <v>3.38372671751987E-2</v>
      </c>
      <c r="AI22" s="17">
        <v>4.06734034605492E-2</v>
      </c>
      <c r="AJ22" s="17"/>
      <c r="AK22" s="17">
        <v>5.2116038206503998E-2</v>
      </c>
      <c r="AL22" s="17">
        <v>3.2600967040551002E-2</v>
      </c>
      <c r="AM22" s="17"/>
      <c r="AN22" s="17">
        <v>4.0464737104964503E-2</v>
      </c>
      <c r="AO22" s="17">
        <v>2.25594167854858E-2</v>
      </c>
      <c r="AP22" s="17"/>
      <c r="AQ22" s="17">
        <v>2.3786263193140499E-2</v>
      </c>
      <c r="AR22" s="17">
        <v>4.47448851925107E-2</v>
      </c>
      <c r="AS22" s="17"/>
      <c r="AT22" s="17">
        <v>4.4712482007366001E-2</v>
      </c>
      <c r="AU22" s="17">
        <v>4.46424565539238E-2</v>
      </c>
      <c r="AV22" s="17">
        <v>2.4031192617858601E-2</v>
      </c>
      <c r="AW22" s="17">
        <v>1.4871896268683901E-2</v>
      </c>
      <c r="AX22" s="17"/>
      <c r="AY22" s="17">
        <v>2.0075769041211E-2</v>
      </c>
      <c r="AZ22" s="17">
        <v>4.28622106471407E-2</v>
      </c>
      <c r="BA22" s="17"/>
      <c r="BB22" s="17">
        <v>2.2053128131636298E-3</v>
      </c>
      <c r="BC22" s="17">
        <v>4.8761152568388498E-2</v>
      </c>
      <c r="BD22" s="17"/>
      <c r="BE22" s="17">
        <v>0.137347653916984</v>
      </c>
      <c r="BF22" s="17">
        <v>3.3074631842851199E-2</v>
      </c>
      <c r="BG22" s="17"/>
      <c r="BH22" s="17">
        <v>2.40771086538091E-2</v>
      </c>
      <c r="BI22" s="17">
        <v>4.1697281571258002E-2</v>
      </c>
      <c r="BJ22" s="17"/>
      <c r="BK22" s="17">
        <v>1.0076149399396399E-2</v>
      </c>
      <c r="BL22" s="17">
        <v>4.2372142455630098E-2</v>
      </c>
      <c r="BM22" s="17"/>
      <c r="BN22" s="17">
        <v>5.2010035430108202E-2</v>
      </c>
      <c r="BO22" s="17">
        <v>4.0184180720953103E-2</v>
      </c>
      <c r="BP22" s="17"/>
      <c r="BQ22" s="17">
        <v>2.2934105992327401E-2</v>
      </c>
      <c r="BR22" s="17">
        <v>4.0877413321884E-2</v>
      </c>
      <c r="BS22" s="17"/>
      <c r="BT22" s="17">
        <v>6.1364837580105301E-3</v>
      </c>
      <c r="BU22" s="17">
        <v>4.3150891478389901E-2</v>
      </c>
      <c r="BV22" s="17"/>
      <c r="BW22" s="17">
        <v>5.1056840650187403E-2</v>
      </c>
      <c r="BX22" s="17">
        <v>3.4972060573989598E-2</v>
      </c>
      <c r="BY22" s="17"/>
      <c r="BZ22" s="17">
        <v>5.1056840650187403E-2</v>
      </c>
      <c r="CA22" s="17">
        <v>3.4972060573989598E-2</v>
      </c>
    </row>
    <row r="23" spans="2:79" ht="30" x14ac:dyDescent="0.25">
      <c r="B23" s="18" t="s">
        <v>130</v>
      </c>
      <c r="C23" s="17">
        <v>5.0371639329874702E-3</v>
      </c>
      <c r="D23" s="17">
        <v>4.9868798163438203E-3</v>
      </c>
      <c r="E23" s="17">
        <v>6.16908070606047E-3</v>
      </c>
      <c r="F23" s="17">
        <v>1.16184058202522E-3</v>
      </c>
      <c r="G23" s="17">
        <v>1.32192266544009E-2</v>
      </c>
      <c r="H23" s="17">
        <v>5.2943856638364203E-3</v>
      </c>
      <c r="I23" s="17">
        <v>2.5489433057807099E-3</v>
      </c>
      <c r="J23" s="17">
        <v>3.3846596736097299E-4</v>
      </c>
      <c r="K23" s="17">
        <v>7.2995180169245603E-3</v>
      </c>
      <c r="L23" s="17">
        <v>2.92876000960808E-4</v>
      </c>
      <c r="M23" s="17"/>
      <c r="N23" s="17">
        <v>4.1728794813776504E-3</v>
      </c>
      <c r="O23" s="17">
        <v>1.3088979448011399E-2</v>
      </c>
      <c r="P23" s="17">
        <v>3.1156873912549801E-2</v>
      </c>
      <c r="Q23" s="17">
        <v>3.8349439742940902E-2</v>
      </c>
      <c r="R23" s="17"/>
      <c r="S23" s="17">
        <v>6.09344296897738E-4</v>
      </c>
      <c r="T23" s="17">
        <v>4.9641371730594101E-4</v>
      </c>
      <c r="U23" s="17">
        <v>4.6451814597143999E-4</v>
      </c>
      <c r="V23" s="17">
        <v>7.7332341511497102E-3</v>
      </c>
      <c r="W23" s="17">
        <v>1.0173620626650799E-3</v>
      </c>
      <c r="X23" s="17">
        <v>3.85705878968813E-3</v>
      </c>
      <c r="Y23" s="17">
        <v>1.39425868824964E-2</v>
      </c>
      <c r="Z23" s="17"/>
      <c r="AA23" s="17">
        <v>3.5613605656913002E-3</v>
      </c>
      <c r="AB23" s="17">
        <v>5.8004450173750497E-3</v>
      </c>
      <c r="AC23" s="17"/>
      <c r="AD23" s="17">
        <v>6.1218488849238599E-3</v>
      </c>
      <c r="AE23" s="17">
        <v>9.5134991941452806E-5</v>
      </c>
      <c r="AF23" s="17">
        <v>3.0843625768379799E-3</v>
      </c>
      <c r="AG23" s="17"/>
      <c r="AH23" s="17">
        <v>5.7814222246986102E-4</v>
      </c>
      <c r="AI23" s="17">
        <v>5.2021646664276999E-3</v>
      </c>
      <c r="AJ23" s="17"/>
      <c r="AK23" s="17">
        <v>5.4842190155175996E-3</v>
      </c>
      <c r="AL23" s="17">
        <v>4.7376945111477498E-3</v>
      </c>
      <c r="AM23" s="17"/>
      <c r="AN23" s="17">
        <v>4.9714155863827903E-3</v>
      </c>
      <c r="AO23" s="17">
        <v>3.8349439742940902E-2</v>
      </c>
      <c r="AP23" s="17"/>
      <c r="AQ23" s="17">
        <v>4.2279562610885802E-3</v>
      </c>
      <c r="AR23" s="17">
        <v>5.2469834792985897E-3</v>
      </c>
      <c r="AS23" s="17"/>
      <c r="AT23" s="17">
        <v>7.4646658855336097E-3</v>
      </c>
      <c r="AU23" s="17">
        <v>4.8135428637867796E-3</v>
      </c>
      <c r="AV23" s="17">
        <v>1.2303232639458901E-3</v>
      </c>
      <c r="AW23" s="17">
        <v>5.1781498440270303E-4</v>
      </c>
      <c r="AX23" s="17"/>
      <c r="AY23" s="17">
        <v>3.4719032527661298E-3</v>
      </c>
      <c r="AZ23" s="17">
        <v>5.2242492439791696E-3</v>
      </c>
      <c r="BA23" s="17"/>
      <c r="BB23" s="17">
        <v>4.0105686124583198E-5</v>
      </c>
      <c r="BC23" s="17">
        <v>6.12636507172721E-3</v>
      </c>
      <c r="BD23" s="17"/>
      <c r="BE23" s="17">
        <v>3.4338464232039399E-4</v>
      </c>
      <c r="BF23" s="17">
        <v>5.3933609918469603E-3</v>
      </c>
      <c r="BG23" s="17"/>
      <c r="BH23" s="17">
        <v>3.17050951782964E-3</v>
      </c>
      <c r="BI23" s="17">
        <v>5.1818874978751001E-3</v>
      </c>
      <c r="BJ23" s="17"/>
      <c r="BK23" s="17">
        <v>1.4147486852068099E-4</v>
      </c>
      <c r="BL23" s="17">
        <v>5.3504982090093103E-3</v>
      </c>
      <c r="BM23" s="17"/>
      <c r="BN23" s="17">
        <v>5.5614317230297597E-4</v>
      </c>
      <c r="BO23" s="17">
        <v>5.1320757744148498E-3</v>
      </c>
      <c r="BP23" s="17"/>
      <c r="BQ23" s="17">
        <v>6.5986716109838405E-4</v>
      </c>
      <c r="BR23" s="17">
        <v>5.1492390039323196E-3</v>
      </c>
      <c r="BS23" s="17"/>
      <c r="BT23" s="17">
        <v>3.6346814349641699E-4</v>
      </c>
      <c r="BU23" s="17">
        <v>5.4080593390121497E-3</v>
      </c>
      <c r="BV23" s="17"/>
      <c r="BW23" s="17">
        <v>3.4652120481074799E-3</v>
      </c>
      <c r="BX23" s="17">
        <v>5.8443982212026896E-3</v>
      </c>
      <c r="BY23" s="17"/>
      <c r="BZ23" s="17">
        <v>3.4652120481074799E-3</v>
      </c>
      <c r="CA23" s="17">
        <v>5.8443982212026896E-3</v>
      </c>
    </row>
    <row r="24" spans="2:79" x14ac:dyDescent="0.25">
      <c r="B24" s="18" t="s">
        <v>131</v>
      </c>
      <c r="C24" s="17">
        <v>4.3617604958511802E-2</v>
      </c>
      <c r="D24" s="17">
        <v>4.3696840301978797E-2</v>
      </c>
      <c r="E24" s="17">
        <v>4.72223640273274E-2</v>
      </c>
      <c r="F24" s="17">
        <v>3.0559777509886199E-2</v>
      </c>
      <c r="G24" s="17">
        <v>4.7650395718764997E-2</v>
      </c>
      <c r="H24" s="17">
        <v>4.9294571044192603E-2</v>
      </c>
      <c r="I24" s="17">
        <v>5.22674480931467E-2</v>
      </c>
      <c r="J24" s="17">
        <v>5.7261306658714498E-2</v>
      </c>
      <c r="K24" s="17">
        <v>8.6033214307788403E-3</v>
      </c>
      <c r="L24" s="17">
        <v>2.21345430828154E-2</v>
      </c>
      <c r="M24" s="17"/>
      <c r="N24" s="17">
        <v>4.3472956878787598E-2</v>
      </c>
      <c r="O24" s="17">
        <v>4.7628301742516997E-2</v>
      </c>
      <c r="P24" s="17">
        <v>3.6727786924297498E-2</v>
      </c>
      <c r="Q24" s="17">
        <v>2.3565643953290701E-2</v>
      </c>
      <c r="R24" s="17"/>
      <c r="S24" s="17">
        <v>4.3176662372652302E-2</v>
      </c>
      <c r="T24" s="17">
        <v>3.2060343558754999E-2</v>
      </c>
      <c r="U24" s="17">
        <v>2.6630572810540199E-2</v>
      </c>
      <c r="V24" s="17">
        <v>3.9748478042748003E-2</v>
      </c>
      <c r="W24" s="17">
        <v>4.4395824362816499E-2</v>
      </c>
      <c r="X24" s="17">
        <v>4.0982611728410903E-2</v>
      </c>
      <c r="Y24" s="17">
        <v>5.9791657034825599E-2</v>
      </c>
      <c r="Z24" s="17"/>
      <c r="AA24" s="17">
        <v>4.17976069540925E-2</v>
      </c>
      <c r="AB24" s="17">
        <v>4.4558902479021903E-2</v>
      </c>
      <c r="AC24" s="17"/>
      <c r="AD24" s="17">
        <v>4.8702039589338698E-2</v>
      </c>
      <c r="AE24" s="17">
        <v>1.152267972894E-2</v>
      </c>
      <c r="AF24" s="17">
        <v>4.4344223892750403E-2</v>
      </c>
      <c r="AG24" s="17"/>
      <c r="AH24" s="17">
        <v>7.6322285139021201E-2</v>
      </c>
      <c r="AI24" s="17">
        <v>4.2407407617695098E-2</v>
      </c>
      <c r="AJ24" s="17"/>
      <c r="AK24" s="17">
        <v>5.5080234648970702E-2</v>
      </c>
      <c r="AL24" s="17">
        <v>3.5939116959366503E-2</v>
      </c>
      <c r="AM24" s="17"/>
      <c r="AN24" s="17">
        <v>4.3657181458472201E-2</v>
      </c>
      <c r="AO24" s="17">
        <v>2.3565643953290701E-2</v>
      </c>
      <c r="AP24" s="17"/>
      <c r="AQ24" s="17">
        <v>4.2505414815429E-2</v>
      </c>
      <c r="AR24" s="17">
        <v>4.3905984863123602E-2</v>
      </c>
      <c r="AS24" s="17"/>
      <c r="AT24" s="17">
        <v>3.77117194345458E-2</v>
      </c>
      <c r="AU24" s="17">
        <v>4.46264406526692E-2</v>
      </c>
      <c r="AV24" s="17">
        <v>5.2057970214237997E-2</v>
      </c>
      <c r="AW24" s="17">
        <v>5.7123393404833599E-2</v>
      </c>
      <c r="AX24" s="17"/>
      <c r="AY24" s="17">
        <v>7.0861419132097299E-3</v>
      </c>
      <c r="AZ24" s="17">
        <v>4.7983970389633201E-2</v>
      </c>
      <c r="BA24" s="17"/>
      <c r="BB24" s="17">
        <v>1.89192447419938E-3</v>
      </c>
      <c r="BC24" s="17">
        <v>5.2712508290500101E-2</v>
      </c>
      <c r="BD24" s="17"/>
      <c r="BE24" s="17">
        <v>1.01318396528972E-2</v>
      </c>
      <c r="BF24" s="17">
        <v>4.6158740869873302E-2</v>
      </c>
      <c r="BG24" s="17"/>
      <c r="BH24" s="17">
        <v>5.6284907893709497E-2</v>
      </c>
      <c r="BI24" s="17">
        <v>4.2635496420687799E-2</v>
      </c>
      <c r="BJ24" s="17"/>
      <c r="BK24" s="17">
        <v>1.29286802950549E-2</v>
      </c>
      <c r="BL24" s="17">
        <v>4.5581759925195801E-2</v>
      </c>
      <c r="BM24" s="17"/>
      <c r="BN24" s="17">
        <v>3.3246783754639297E-2</v>
      </c>
      <c r="BO24" s="17">
        <v>4.3837267796544101E-2</v>
      </c>
      <c r="BP24" s="17"/>
      <c r="BQ24" s="17">
        <v>4.8593522956540499E-4</v>
      </c>
      <c r="BR24" s="17">
        <v>4.4721936055248303E-2</v>
      </c>
      <c r="BS24" s="17"/>
      <c r="BT24" s="17">
        <v>1.02149568707686E-2</v>
      </c>
      <c r="BU24" s="17">
        <v>4.6268374131948301E-2</v>
      </c>
      <c r="BV24" s="17"/>
      <c r="BW24" s="17">
        <v>4.1900373150548301E-2</v>
      </c>
      <c r="BX24" s="17">
        <v>4.44994439063418E-2</v>
      </c>
      <c r="BY24" s="17"/>
      <c r="BZ24" s="17">
        <v>4.1900373150548301E-2</v>
      </c>
      <c r="CA24" s="17">
        <v>4.44994439063418E-2</v>
      </c>
    </row>
    <row r="25" spans="2:79" ht="30" x14ac:dyDescent="0.25">
      <c r="B25" s="18" t="s">
        <v>132</v>
      </c>
      <c r="C25" s="17">
        <v>4.7253328134614199E-2</v>
      </c>
      <c r="D25" s="17">
        <v>8.8439556019209303E-2</v>
      </c>
      <c r="E25" s="17">
        <v>4.2718330963908598E-2</v>
      </c>
      <c r="F25" s="17">
        <v>2.6874890693676198E-2</v>
      </c>
      <c r="G25" s="17">
        <v>5.2849750720266098E-2</v>
      </c>
      <c r="H25" s="17">
        <v>1.9556628243861101E-2</v>
      </c>
      <c r="I25" s="17">
        <v>6.2107895325013401E-2</v>
      </c>
      <c r="J25" s="17">
        <v>1.46323505294749E-2</v>
      </c>
      <c r="K25" s="17">
        <v>6.0268292098319798E-2</v>
      </c>
      <c r="L25" s="17">
        <v>5.8537956680135998E-2</v>
      </c>
      <c r="M25" s="17"/>
      <c r="N25" s="17">
        <v>4.6702747504683E-2</v>
      </c>
      <c r="O25" s="17">
        <v>5.6749615316408299E-2</v>
      </c>
      <c r="P25" s="17">
        <v>3.8441336961125699E-2</v>
      </c>
      <c r="Q25" s="17">
        <v>6.0875181210453599E-2</v>
      </c>
      <c r="R25" s="17"/>
      <c r="S25" s="17">
        <v>2.0123810469969802E-2</v>
      </c>
      <c r="T25" s="17">
        <v>3.6525188083866601E-2</v>
      </c>
      <c r="U25" s="17">
        <v>5.0345601123806399E-2</v>
      </c>
      <c r="V25" s="17">
        <v>4.3866322978535002E-2</v>
      </c>
      <c r="W25" s="17">
        <v>0.11032078647346</v>
      </c>
      <c r="X25" s="17">
        <v>3.2640653311609799E-2</v>
      </c>
      <c r="Y25" s="17">
        <v>7.3948870726309998E-2</v>
      </c>
      <c r="Z25" s="17"/>
      <c r="AA25" s="17">
        <v>4.0416082170805598E-2</v>
      </c>
      <c r="AB25" s="17">
        <v>5.0789531282762403E-2</v>
      </c>
      <c r="AC25" s="17"/>
      <c r="AD25" s="17">
        <v>3.9955228987006201E-2</v>
      </c>
      <c r="AE25" s="17">
        <v>3.9249726675253997E-2</v>
      </c>
      <c r="AF25" s="17">
        <v>3.8600867799244799E-2</v>
      </c>
      <c r="AG25" s="17"/>
      <c r="AH25" s="17">
        <v>4.5673770348299302E-2</v>
      </c>
      <c r="AI25" s="17">
        <v>4.7311777770021497E-2</v>
      </c>
      <c r="AJ25" s="17"/>
      <c r="AK25" s="17">
        <v>7.0266903527732502E-2</v>
      </c>
      <c r="AL25" s="17">
        <v>3.1837191764041997E-2</v>
      </c>
      <c r="AM25" s="17"/>
      <c r="AN25" s="17">
        <v>4.7226442720884498E-2</v>
      </c>
      <c r="AO25" s="17">
        <v>6.0875181210453599E-2</v>
      </c>
      <c r="AP25" s="17"/>
      <c r="AQ25" s="17">
        <v>2.8700132766707201E-2</v>
      </c>
      <c r="AR25" s="17">
        <v>5.2063988203593703E-2</v>
      </c>
      <c r="AS25" s="17"/>
      <c r="AT25" s="17">
        <v>5.6198982005322501E-2</v>
      </c>
      <c r="AU25" s="17">
        <v>4.3902446594921499E-2</v>
      </c>
      <c r="AV25" s="17">
        <v>3.4350445128005502E-2</v>
      </c>
      <c r="AW25" s="17">
        <v>6.9648836280065504E-2</v>
      </c>
      <c r="AX25" s="17"/>
      <c r="AY25" s="17">
        <v>1.9512994070697101E-3</v>
      </c>
      <c r="AZ25" s="17">
        <v>5.2667981578696697E-2</v>
      </c>
      <c r="BA25" s="17"/>
      <c r="BB25" s="17">
        <v>1.09402757397482E-2</v>
      </c>
      <c r="BC25" s="17">
        <v>5.5168569564130299E-2</v>
      </c>
      <c r="BD25" s="17"/>
      <c r="BE25" s="17">
        <v>7.4482723926878696E-4</v>
      </c>
      <c r="BF25" s="17">
        <v>5.07827210193256E-2</v>
      </c>
      <c r="BG25" s="17"/>
      <c r="BH25" s="17">
        <v>0.59166417549157402</v>
      </c>
      <c r="BI25" s="17">
        <v>5.0446161452926503E-3</v>
      </c>
      <c r="BJ25" s="17"/>
      <c r="BK25" s="17">
        <v>8.9880541680350708E-3</v>
      </c>
      <c r="BL25" s="17">
        <v>4.9702385204459298E-2</v>
      </c>
      <c r="BM25" s="17"/>
      <c r="BN25" s="17">
        <v>5.8606818115643298E-4</v>
      </c>
      <c r="BO25" s="17">
        <v>4.8241780501408503E-2</v>
      </c>
      <c r="BP25" s="17"/>
      <c r="BQ25" s="17">
        <v>1.60981413991233E-2</v>
      </c>
      <c r="BR25" s="17">
        <v>4.8051016741451201E-2</v>
      </c>
      <c r="BS25" s="17"/>
      <c r="BT25" s="17">
        <v>2.4200263906618401E-4</v>
      </c>
      <c r="BU25" s="17">
        <v>5.0984055473914998E-2</v>
      </c>
      <c r="BV25" s="17"/>
      <c r="BW25" s="17">
        <v>4.0432165286448898E-2</v>
      </c>
      <c r="BX25" s="17">
        <v>5.07561557907922E-2</v>
      </c>
      <c r="BY25" s="17"/>
      <c r="BZ25" s="17">
        <v>4.0432165286448898E-2</v>
      </c>
      <c r="CA25" s="17">
        <v>5.07561557907922E-2</v>
      </c>
    </row>
    <row r="26" spans="2:79" ht="30" x14ac:dyDescent="0.25">
      <c r="B26" s="18" t="s">
        <v>133</v>
      </c>
      <c r="C26" s="17">
        <v>7.8801914066062295E-2</v>
      </c>
      <c r="D26" s="17">
        <v>9.3063124761762303E-2</v>
      </c>
      <c r="E26" s="17">
        <v>9.7199464426790394E-2</v>
      </c>
      <c r="F26" s="17">
        <v>5.7084828128550799E-2</v>
      </c>
      <c r="G26" s="17">
        <v>7.0942067320737406E-2</v>
      </c>
      <c r="H26" s="17">
        <v>7.4039578260482797E-2</v>
      </c>
      <c r="I26" s="17">
        <v>5.80028241654032E-2</v>
      </c>
      <c r="J26" s="17">
        <v>0.100542461519965</v>
      </c>
      <c r="K26" s="17">
        <v>9.3988185266364793E-2</v>
      </c>
      <c r="L26" s="17">
        <v>0.105777893327772</v>
      </c>
      <c r="M26" s="17"/>
      <c r="N26" s="17">
        <v>8.1770031884382699E-2</v>
      </c>
      <c r="O26" s="17">
        <v>4.5633959423146901E-2</v>
      </c>
      <c r="P26" s="17">
        <v>1.4437433854471601E-2</v>
      </c>
      <c r="Q26" s="17">
        <v>7.5865445600417497E-3</v>
      </c>
      <c r="R26" s="17"/>
      <c r="S26" s="17">
        <v>0.10289998521221699</v>
      </c>
      <c r="T26" s="17">
        <v>8.6268655837452898E-2</v>
      </c>
      <c r="U26" s="17">
        <v>7.5045656847434403E-2</v>
      </c>
      <c r="V26" s="17">
        <v>9.1089709141780495E-2</v>
      </c>
      <c r="W26" s="17">
        <v>4.7953695372998498E-2</v>
      </c>
      <c r="X26" s="17">
        <v>2.7365958183507198E-2</v>
      </c>
      <c r="Y26" s="17">
        <v>5.66834873690314E-2</v>
      </c>
      <c r="Z26" s="17"/>
      <c r="AA26" s="17">
        <v>8.3413107406578604E-2</v>
      </c>
      <c r="AB26" s="17">
        <v>7.6417018671956702E-2</v>
      </c>
      <c r="AC26" s="17"/>
      <c r="AD26" s="17">
        <v>8.29378819335891E-2</v>
      </c>
      <c r="AE26" s="17">
        <v>8.1578596484298493E-2</v>
      </c>
      <c r="AF26" s="17">
        <v>8.0234353990676202E-2</v>
      </c>
      <c r="AG26" s="17"/>
      <c r="AH26" s="17">
        <v>8.4995860813599E-2</v>
      </c>
      <c r="AI26" s="17">
        <v>7.8572714519035497E-2</v>
      </c>
      <c r="AJ26" s="17"/>
      <c r="AK26" s="17">
        <v>8.0405764902954105E-2</v>
      </c>
      <c r="AL26" s="17">
        <v>7.7727540232478104E-2</v>
      </c>
      <c r="AM26" s="17"/>
      <c r="AN26" s="17">
        <v>7.8942471643832501E-2</v>
      </c>
      <c r="AO26" s="17">
        <v>7.5865445600417497E-3</v>
      </c>
      <c r="AP26" s="17"/>
      <c r="AQ26" s="17">
        <v>0.12345219814538901</v>
      </c>
      <c r="AR26" s="17">
        <v>6.7224536992754505E-2</v>
      </c>
      <c r="AS26" s="17"/>
      <c r="AT26" s="17">
        <v>6.9218444532351306E-2</v>
      </c>
      <c r="AU26" s="17">
        <v>8.6855715719797305E-2</v>
      </c>
      <c r="AV26" s="17">
        <v>8.3505147010748099E-2</v>
      </c>
      <c r="AW26" s="17">
        <v>6.2141973947832503E-2</v>
      </c>
      <c r="AX26" s="17"/>
      <c r="AY26" s="17">
        <v>4.2855701597408299E-2</v>
      </c>
      <c r="AZ26" s="17">
        <v>8.3098328346219594E-2</v>
      </c>
      <c r="BA26" s="17"/>
      <c r="BB26" s="17">
        <v>5.0926089520505202E-2</v>
      </c>
      <c r="BC26" s="17">
        <v>8.4878636089585499E-2</v>
      </c>
      <c r="BD26" s="17"/>
      <c r="BE26" s="17">
        <v>1.3286864230524401E-2</v>
      </c>
      <c r="BF26" s="17">
        <v>8.3773657860844494E-2</v>
      </c>
      <c r="BG26" s="17"/>
      <c r="BH26" s="17">
        <v>3.2406054830632202E-3</v>
      </c>
      <c r="BI26" s="17">
        <v>8.4660257129944794E-2</v>
      </c>
      <c r="BJ26" s="17"/>
      <c r="BK26" s="17">
        <v>5.07537696072679E-2</v>
      </c>
      <c r="BL26" s="17">
        <v>8.0597053610674999E-2</v>
      </c>
      <c r="BM26" s="17"/>
      <c r="BN26" s="17">
        <v>0</v>
      </c>
      <c r="BO26" s="17">
        <v>8.0471005813557303E-2</v>
      </c>
      <c r="BP26" s="17"/>
      <c r="BQ26" s="17">
        <v>1.5867177710154601E-2</v>
      </c>
      <c r="BR26" s="17">
        <v>8.0413277290799598E-2</v>
      </c>
      <c r="BS26" s="17"/>
      <c r="BT26" s="17">
        <v>0.56178614503978297</v>
      </c>
      <c r="BU26" s="17">
        <v>4.0473225054400902E-2</v>
      </c>
      <c r="BV26" s="17"/>
      <c r="BW26" s="17">
        <v>8.3770958085846406E-2</v>
      </c>
      <c r="BX26" s="17">
        <v>7.6250193017216805E-2</v>
      </c>
      <c r="BY26" s="17"/>
      <c r="BZ26" s="17">
        <v>8.3770958085846406E-2</v>
      </c>
      <c r="CA26" s="17">
        <v>7.6250193017216805E-2</v>
      </c>
    </row>
    <row r="27" spans="2:79" x14ac:dyDescent="0.25">
      <c r="B27" s="18" t="s">
        <v>134</v>
      </c>
      <c r="C27" s="17">
        <v>0.12771038853526501</v>
      </c>
      <c r="D27" s="17">
        <v>0.14767187098135201</v>
      </c>
      <c r="E27" s="17">
        <v>0.158323061125172</v>
      </c>
      <c r="F27" s="17">
        <v>6.8524937342645795E-2</v>
      </c>
      <c r="G27" s="17">
        <v>0.13867287102464701</v>
      </c>
      <c r="H27" s="17">
        <v>0.15550678300420201</v>
      </c>
      <c r="I27" s="17">
        <v>9.9654431890856904E-2</v>
      </c>
      <c r="J27" s="17">
        <v>8.52557332706846E-2</v>
      </c>
      <c r="K27" s="17">
        <v>0.12474942020221701</v>
      </c>
      <c r="L27" s="17">
        <v>0.19935402202382199</v>
      </c>
      <c r="M27" s="17"/>
      <c r="N27" s="17">
        <v>0.13147650451958001</v>
      </c>
      <c r="O27" s="17">
        <v>8.4597959238081999E-2</v>
      </c>
      <c r="P27" s="17">
        <v>5.3396022078508201E-2</v>
      </c>
      <c r="Q27" s="17">
        <v>3.2387831042118002E-2</v>
      </c>
      <c r="R27" s="17"/>
      <c r="S27" s="17">
        <v>0.13415733079044101</v>
      </c>
      <c r="T27" s="17">
        <v>0.15735030663802299</v>
      </c>
      <c r="U27" s="17">
        <v>7.2182947028802694E-2</v>
      </c>
      <c r="V27" s="17">
        <v>0.13113274882857401</v>
      </c>
      <c r="W27" s="17">
        <v>0.11947618364745401</v>
      </c>
      <c r="X27" s="17">
        <v>7.8911904721212595E-2</v>
      </c>
      <c r="Y27" s="17">
        <v>0.114330889265508</v>
      </c>
      <c r="Z27" s="17"/>
      <c r="AA27" s="17">
        <v>0.107451896248679</v>
      </c>
      <c r="AB27" s="17">
        <v>0.138188020110867</v>
      </c>
      <c r="AC27" s="17"/>
      <c r="AD27" s="17">
        <v>8.1002869099390598E-2</v>
      </c>
      <c r="AE27" s="17">
        <v>0.114846277411587</v>
      </c>
      <c r="AF27" s="17">
        <v>0.125453539720356</v>
      </c>
      <c r="AG27" s="17"/>
      <c r="AH27" s="17">
        <v>9.9179241666120493E-2</v>
      </c>
      <c r="AI27" s="17">
        <v>0.12876614929736099</v>
      </c>
      <c r="AJ27" s="17"/>
      <c r="AK27" s="17">
        <v>0.15807279947031</v>
      </c>
      <c r="AL27" s="17">
        <v>0.10737147728316999</v>
      </c>
      <c r="AM27" s="17"/>
      <c r="AN27" s="17">
        <v>0.12789852640327001</v>
      </c>
      <c r="AO27" s="17">
        <v>3.2387831042118002E-2</v>
      </c>
      <c r="AP27" s="17"/>
      <c r="AQ27" s="17">
        <v>0.15447572380198901</v>
      </c>
      <c r="AR27" s="17">
        <v>0.12077040180806201</v>
      </c>
      <c r="AS27" s="17"/>
      <c r="AT27" s="17">
        <v>0.15703797626490201</v>
      </c>
      <c r="AU27" s="17">
        <v>0.117670492734939</v>
      </c>
      <c r="AV27" s="17">
        <v>9.2917298222495004E-2</v>
      </c>
      <c r="AW27" s="17">
        <v>9.1802865684520896E-2</v>
      </c>
      <c r="AX27" s="17"/>
      <c r="AY27" s="17">
        <v>8.7201107395277505E-2</v>
      </c>
      <c r="AZ27" s="17">
        <v>0.13255219639250501</v>
      </c>
      <c r="BA27" s="17"/>
      <c r="BB27" s="17">
        <v>9.0874938046666395E-2</v>
      </c>
      <c r="BC27" s="17">
        <v>0.135740554412625</v>
      </c>
      <c r="BD27" s="17"/>
      <c r="BE27" s="17">
        <v>5.39255072721391E-2</v>
      </c>
      <c r="BF27" s="17">
        <v>0.13330970543252099</v>
      </c>
      <c r="BG27" s="17"/>
      <c r="BH27" s="17">
        <v>5.4690176754812601E-2</v>
      </c>
      <c r="BI27" s="17">
        <v>0.13337171784823401</v>
      </c>
      <c r="BJ27" s="17"/>
      <c r="BK27" s="17">
        <v>3.03771527471027E-2</v>
      </c>
      <c r="BL27" s="17">
        <v>0.13393991793693799</v>
      </c>
      <c r="BM27" s="17"/>
      <c r="BN27" s="17">
        <v>0.27465785573505602</v>
      </c>
      <c r="BO27" s="17">
        <v>0.124597915853283</v>
      </c>
      <c r="BP27" s="17"/>
      <c r="BQ27" s="17">
        <v>0.19086238978009001</v>
      </c>
      <c r="BR27" s="17">
        <v>0.12609346252164</v>
      </c>
      <c r="BS27" s="17"/>
      <c r="BT27" s="17">
        <v>5.2766434601784401E-2</v>
      </c>
      <c r="BU27" s="17">
        <v>0.13365779492952601</v>
      </c>
      <c r="BV27" s="17"/>
      <c r="BW27" s="17">
        <v>0.10781532787421901</v>
      </c>
      <c r="BX27" s="17">
        <v>0.137926970407899</v>
      </c>
      <c r="BY27" s="17"/>
      <c r="BZ27" s="17">
        <v>0.10781532787421901</v>
      </c>
      <c r="CA27" s="17">
        <v>0.137926970407899</v>
      </c>
    </row>
    <row r="28" spans="2:79" x14ac:dyDescent="0.25">
      <c r="B28" s="18" t="s">
        <v>97</v>
      </c>
      <c r="C28" s="19">
        <v>8.1962839326942205E-2</v>
      </c>
      <c r="D28" s="19">
        <v>0.100976121616473</v>
      </c>
      <c r="E28" s="19">
        <v>3.6339365732323999E-2</v>
      </c>
      <c r="F28" s="19">
        <v>0.10559689714793299</v>
      </c>
      <c r="G28" s="19">
        <v>4.8153409447752302E-2</v>
      </c>
      <c r="H28" s="19">
        <v>8.57549285579223E-2</v>
      </c>
      <c r="I28" s="19">
        <v>5.7241318001034699E-2</v>
      </c>
      <c r="J28" s="19">
        <v>0.164702086905124</v>
      </c>
      <c r="K28" s="19">
        <v>0.18143848923921499</v>
      </c>
      <c r="L28" s="19">
        <v>4.4526093566771202E-2</v>
      </c>
      <c r="M28" s="19"/>
      <c r="N28" s="19">
        <v>8.3264241907219094E-2</v>
      </c>
      <c r="O28" s="19">
        <v>6.9931497924278899E-2</v>
      </c>
      <c r="P28" s="19">
        <v>4.1882162355869099E-2</v>
      </c>
      <c r="Q28" s="19">
        <v>3.2677409178131903E-2</v>
      </c>
      <c r="R28" s="19"/>
      <c r="S28" s="19">
        <v>9.6911399223038402E-2</v>
      </c>
      <c r="T28" s="19">
        <v>8.6743273400631093E-2</v>
      </c>
      <c r="U28" s="19">
        <v>7.5365291096387302E-2</v>
      </c>
      <c r="V28" s="19">
        <v>5.4232899376473402E-2</v>
      </c>
      <c r="W28" s="19">
        <v>9.1354745315855704E-2</v>
      </c>
      <c r="X28" s="19">
        <v>7.2106350088861307E-2</v>
      </c>
      <c r="Y28" s="19">
        <v>0.104169906289027</v>
      </c>
      <c r="Z28" s="19"/>
      <c r="AA28" s="19">
        <v>7.7509074983614507E-2</v>
      </c>
      <c r="AB28" s="19">
        <v>8.4266312914897307E-2</v>
      </c>
      <c r="AC28" s="19"/>
      <c r="AD28" s="19">
        <v>7.7232047001196499E-2</v>
      </c>
      <c r="AE28" s="19">
        <v>7.2642834770362305E-2</v>
      </c>
      <c r="AF28" s="19">
        <v>6.72354471855586E-2</v>
      </c>
      <c r="AG28" s="19"/>
      <c r="AH28" s="19">
        <v>8.5341518921776396E-2</v>
      </c>
      <c r="AI28" s="19">
        <v>8.1837815353658597E-2</v>
      </c>
      <c r="AJ28" s="19"/>
      <c r="AK28" s="19">
        <v>8.5691176894913706E-2</v>
      </c>
      <c r="AL28" s="19">
        <v>7.94653325553277E-2</v>
      </c>
      <c r="AM28" s="19"/>
      <c r="AN28" s="19">
        <v>8.2060113844074398E-2</v>
      </c>
      <c r="AO28" s="19">
        <v>3.2677409178131903E-2</v>
      </c>
      <c r="AP28" s="19"/>
      <c r="AQ28" s="19">
        <v>0.109861049749475</v>
      </c>
      <c r="AR28" s="19">
        <v>7.4729109275901096E-2</v>
      </c>
      <c r="AS28" s="19"/>
      <c r="AT28" s="19">
        <v>6.8314122209375605E-2</v>
      </c>
      <c r="AU28" s="19">
        <v>0.101292431089973</v>
      </c>
      <c r="AV28" s="19">
        <v>6.9907155378237607E-2</v>
      </c>
      <c r="AW28" s="19">
        <v>7.7718122363298101E-2</v>
      </c>
      <c r="AX28" s="19"/>
      <c r="AY28" s="19">
        <v>7.6619548329092194E-2</v>
      </c>
      <c r="AZ28" s="19">
        <v>8.2601487745498706E-2</v>
      </c>
      <c r="BA28" s="19"/>
      <c r="BB28" s="19">
        <v>4.02647135587135E-2</v>
      </c>
      <c r="BC28" s="19">
        <v>9.1052244588868902E-2</v>
      </c>
      <c r="BD28" s="19"/>
      <c r="BE28" s="19">
        <v>2.12500045877176E-2</v>
      </c>
      <c r="BF28" s="19">
        <v>8.6570157189572394E-2</v>
      </c>
      <c r="BG28" s="19"/>
      <c r="BH28" s="19">
        <v>1.7747309915239901E-2</v>
      </c>
      <c r="BI28" s="19">
        <v>8.69415328987901E-2</v>
      </c>
      <c r="BJ28" s="19"/>
      <c r="BK28" s="19">
        <v>2.0755593563971501E-2</v>
      </c>
      <c r="BL28" s="19">
        <v>8.5880230277611297E-2</v>
      </c>
      <c r="BM28" s="19"/>
      <c r="BN28" s="19">
        <v>2.12421308734148E-2</v>
      </c>
      <c r="BO28" s="19">
        <v>8.32489557186947E-2</v>
      </c>
      <c r="BP28" s="19"/>
      <c r="BQ28" s="19">
        <v>2.90698265912946E-2</v>
      </c>
      <c r="BR28" s="19">
        <v>8.3317097094636694E-2</v>
      </c>
      <c r="BS28" s="19"/>
      <c r="BT28" s="19">
        <v>9.2187690760247895E-2</v>
      </c>
      <c r="BU28" s="19">
        <v>8.1151415007793104E-2</v>
      </c>
      <c r="BV28" s="19"/>
      <c r="BW28" s="19">
        <v>7.7751307908025702E-2</v>
      </c>
      <c r="BX28" s="19">
        <v>8.4125559827452095E-2</v>
      </c>
      <c r="BY28" s="19"/>
      <c r="BZ28" s="19">
        <v>7.7751307908025702E-2</v>
      </c>
      <c r="CA28" s="19">
        <v>8.4125559827452095E-2</v>
      </c>
    </row>
    <row r="29" spans="2:79" x14ac:dyDescent="0.25">
      <c r="B29" s="16"/>
    </row>
    <row r="30" spans="2:79" x14ac:dyDescent="0.25">
      <c r="B30" t="s">
        <v>78</v>
      </c>
    </row>
    <row r="31" spans="2:79" x14ac:dyDescent="0.25">
      <c r="B31" t="s">
        <v>79</v>
      </c>
    </row>
    <row r="33" spans="2:2" x14ac:dyDescent="0.25">
      <c r="B33"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CA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142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136</v>
      </c>
      <c r="C9" s="17">
        <v>6.4434947167335097E-2</v>
      </c>
      <c r="D9" s="17">
        <v>7.8811733082491495E-2</v>
      </c>
      <c r="E9" s="17">
        <v>7.4389144380284405E-2</v>
      </c>
      <c r="F9" s="17">
        <v>9.1433711882389093E-2</v>
      </c>
      <c r="G9" s="17">
        <v>3.3770310173910703E-2</v>
      </c>
      <c r="H9" s="17">
        <v>5.8624692059666902E-2</v>
      </c>
      <c r="I9" s="17">
        <v>6.5157736948652303E-2</v>
      </c>
      <c r="J9" s="17">
        <v>6.0596033184032602E-2</v>
      </c>
      <c r="K9" s="17">
        <v>3.2790601261125603E-2</v>
      </c>
      <c r="L9" s="17">
        <v>4.7085577600686303E-2</v>
      </c>
      <c r="M9" s="17"/>
      <c r="N9" s="17">
        <v>6.8253709900537807E-2</v>
      </c>
      <c r="O9" s="17">
        <v>1.6394872657414201E-2</v>
      </c>
      <c r="P9" s="17">
        <v>7.8756405469233501E-3</v>
      </c>
      <c r="Q9" s="17">
        <v>6.9080133358597404E-3</v>
      </c>
      <c r="R9" s="17"/>
      <c r="S9" s="17">
        <v>0.27314429186657602</v>
      </c>
      <c r="T9" s="17">
        <v>0</v>
      </c>
      <c r="U9" s="17">
        <v>0</v>
      </c>
      <c r="V9" s="17">
        <v>0</v>
      </c>
      <c r="W9" s="17">
        <v>0</v>
      </c>
      <c r="X9" s="17">
        <v>0</v>
      </c>
      <c r="Y9" s="17">
        <v>0</v>
      </c>
      <c r="Z9" s="17"/>
      <c r="AA9" s="17">
        <v>3.9598447556989699E-2</v>
      </c>
      <c r="AB9" s="17">
        <v>7.7280310428504306E-2</v>
      </c>
      <c r="AC9" s="17"/>
      <c r="AD9" s="17">
        <v>4.3996523995340098E-2</v>
      </c>
      <c r="AE9" s="17">
        <v>3.02343196065308E-2</v>
      </c>
      <c r="AF9" s="17">
        <v>3.6820858975866899E-2</v>
      </c>
      <c r="AG9" s="17"/>
      <c r="AH9" s="17">
        <v>2.65876972765756E-2</v>
      </c>
      <c r="AI9" s="17">
        <v>6.5835439112898103E-2</v>
      </c>
      <c r="AJ9" s="17"/>
      <c r="AK9" s="17">
        <v>7.4772994346960206E-2</v>
      </c>
      <c r="AL9" s="17">
        <v>5.7509784848829501E-2</v>
      </c>
      <c r="AM9" s="17"/>
      <c r="AN9" s="17">
        <v>6.4548487917484798E-2</v>
      </c>
      <c r="AO9" s="17">
        <v>6.9080133358597404E-3</v>
      </c>
      <c r="AP9" s="17"/>
      <c r="AQ9" s="17">
        <v>5.7209005293882703E-2</v>
      </c>
      <c r="AR9" s="17">
        <v>6.6308562431017001E-2</v>
      </c>
      <c r="AS9" s="17"/>
      <c r="AT9" s="17">
        <v>7.9356128761345499E-2</v>
      </c>
      <c r="AU9" s="17">
        <v>7.0389548027187304E-2</v>
      </c>
      <c r="AV9" s="17">
        <v>2.9776056463584399E-2</v>
      </c>
      <c r="AW9" s="17">
        <v>3.1227537041504301E-3</v>
      </c>
      <c r="AX9" s="17"/>
      <c r="AY9" s="17">
        <v>2.16063725850195E-2</v>
      </c>
      <c r="AZ9" s="17">
        <v>6.9553964910712196E-2</v>
      </c>
      <c r="BA9" s="17"/>
      <c r="BB9" s="17">
        <v>8.0315246764709303E-2</v>
      </c>
      <c r="BC9" s="17">
        <v>6.0974607482584299E-2</v>
      </c>
      <c r="BD9" s="17"/>
      <c r="BE9" s="17">
        <v>4.6327163034638998E-2</v>
      </c>
      <c r="BF9" s="17">
        <v>6.5809093468451901E-2</v>
      </c>
      <c r="BG9" s="17"/>
      <c r="BH9" s="17">
        <v>4.83802600004742E-3</v>
      </c>
      <c r="BI9" s="17">
        <v>6.9055555469342306E-2</v>
      </c>
      <c r="BJ9" s="17"/>
      <c r="BK9" s="17">
        <v>4.8407676412685799E-2</v>
      </c>
      <c r="BL9" s="17">
        <v>6.5460725808990095E-2</v>
      </c>
      <c r="BM9" s="17"/>
      <c r="BN9" s="17">
        <v>5.9719152285111397E-2</v>
      </c>
      <c r="BO9" s="17">
        <v>6.4534831724887803E-2</v>
      </c>
      <c r="BP9" s="17"/>
      <c r="BQ9" s="17">
        <v>2.1986232090297798E-3</v>
      </c>
      <c r="BR9" s="17">
        <v>6.6028428438188694E-2</v>
      </c>
      <c r="BS9" s="17"/>
      <c r="BT9" s="17">
        <v>9.2470146020612307E-2</v>
      </c>
      <c r="BU9" s="17">
        <v>6.2210128323744701E-2</v>
      </c>
      <c r="BV9" s="17"/>
      <c r="BW9" s="17">
        <v>3.9756233079161499E-2</v>
      </c>
      <c r="BX9" s="17">
        <v>7.7108047656383696E-2</v>
      </c>
      <c r="BY9" s="17"/>
      <c r="BZ9" s="17">
        <v>3.9756233079161499E-2</v>
      </c>
      <c r="CA9" s="17">
        <v>7.7108047656383696E-2</v>
      </c>
    </row>
    <row r="10" spans="2:79" x14ac:dyDescent="0.25">
      <c r="B10" s="18" t="s">
        <v>137</v>
      </c>
      <c r="C10" s="17">
        <v>7.1944277689135694E-2</v>
      </c>
      <c r="D10" s="17">
        <v>0.120948415571169</v>
      </c>
      <c r="E10" s="17">
        <v>7.7490894631288304E-2</v>
      </c>
      <c r="F10" s="17">
        <v>9.2380940537699893E-2</v>
      </c>
      <c r="G10" s="17">
        <v>1.7269645154439999E-2</v>
      </c>
      <c r="H10" s="17">
        <v>0.11281530914552799</v>
      </c>
      <c r="I10" s="17">
        <v>4.7887653538148001E-2</v>
      </c>
      <c r="J10" s="17">
        <v>2.4615117835811801E-2</v>
      </c>
      <c r="K10" s="17">
        <v>5.5789516164569897E-2</v>
      </c>
      <c r="L10" s="17">
        <v>4.2839078979445298E-2</v>
      </c>
      <c r="M10" s="17"/>
      <c r="N10" s="17">
        <v>7.3641817829914399E-2</v>
      </c>
      <c r="O10" s="17">
        <v>5.6880191262099797E-2</v>
      </c>
      <c r="P10" s="17">
        <v>1.52555496321883E-2</v>
      </c>
      <c r="Q10" s="17">
        <v>1.0202988734009599E-2</v>
      </c>
      <c r="R10" s="17"/>
      <c r="S10" s="17">
        <v>0.30497687430732201</v>
      </c>
      <c r="T10" s="17">
        <v>0</v>
      </c>
      <c r="U10" s="17">
        <v>0</v>
      </c>
      <c r="V10" s="17">
        <v>0</v>
      </c>
      <c r="W10" s="17">
        <v>0</v>
      </c>
      <c r="X10" s="17">
        <v>0</v>
      </c>
      <c r="Y10" s="17">
        <v>0</v>
      </c>
      <c r="Z10" s="17"/>
      <c r="AA10" s="17">
        <v>6.8335059082199598E-2</v>
      </c>
      <c r="AB10" s="17">
        <v>7.3810954750010899E-2</v>
      </c>
      <c r="AC10" s="17"/>
      <c r="AD10" s="17">
        <v>5.6458154106445599E-2</v>
      </c>
      <c r="AE10" s="17">
        <v>4.0280338406086101E-2</v>
      </c>
      <c r="AF10" s="17">
        <v>7.1878918023382699E-2</v>
      </c>
      <c r="AG10" s="17"/>
      <c r="AH10" s="17">
        <v>5.8175101960742999E-2</v>
      </c>
      <c r="AI10" s="17">
        <v>7.2453789470317095E-2</v>
      </c>
      <c r="AJ10" s="17"/>
      <c r="AK10" s="17">
        <v>7.0389951937802203E-2</v>
      </c>
      <c r="AL10" s="17">
        <v>7.2985476083454598E-2</v>
      </c>
      <c r="AM10" s="17"/>
      <c r="AN10" s="17">
        <v>7.2066136300333594E-2</v>
      </c>
      <c r="AO10" s="17">
        <v>1.0202988734009599E-2</v>
      </c>
      <c r="AP10" s="17"/>
      <c r="AQ10" s="17">
        <v>9.2268024986265601E-2</v>
      </c>
      <c r="AR10" s="17">
        <v>6.66745310155544E-2</v>
      </c>
      <c r="AS10" s="17"/>
      <c r="AT10" s="17">
        <v>7.3594812910866003E-2</v>
      </c>
      <c r="AU10" s="17">
        <v>7.0415255717767605E-2</v>
      </c>
      <c r="AV10" s="17">
        <v>7.4289339687917802E-2</v>
      </c>
      <c r="AW10" s="17">
        <v>5.4988211700947399E-2</v>
      </c>
      <c r="AX10" s="17"/>
      <c r="AY10" s="17">
        <v>8.7353940116654705E-2</v>
      </c>
      <c r="AZ10" s="17">
        <v>7.0102462121953799E-2</v>
      </c>
      <c r="BA10" s="17"/>
      <c r="BB10" s="17">
        <v>8.1657487088515196E-2</v>
      </c>
      <c r="BC10" s="17">
        <v>6.9828186330529105E-2</v>
      </c>
      <c r="BD10" s="17"/>
      <c r="BE10" s="17">
        <v>3.4444383046097801E-2</v>
      </c>
      <c r="BF10" s="17">
        <v>7.4790034030076197E-2</v>
      </c>
      <c r="BG10" s="17"/>
      <c r="BH10" s="17">
        <v>4.1256739960241401E-2</v>
      </c>
      <c r="BI10" s="17">
        <v>7.4323512871441094E-2</v>
      </c>
      <c r="BJ10" s="17"/>
      <c r="BK10" s="17">
        <v>0.100913523408054</v>
      </c>
      <c r="BL10" s="17">
        <v>7.0090185749327294E-2</v>
      </c>
      <c r="BM10" s="17"/>
      <c r="BN10" s="17">
        <v>7.8096063182683598E-3</v>
      </c>
      <c r="BO10" s="17">
        <v>7.3302704727134793E-2</v>
      </c>
      <c r="BP10" s="17"/>
      <c r="BQ10" s="17">
        <v>0.113348475931513</v>
      </c>
      <c r="BR10" s="17">
        <v>7.0884176284718894E-2</v>
      </c>
      <c r="BS10" s="17"/>
      <c r="BT10" s="17">
        <v>0.102061049192957</v>
      </c>
      <c r="BU10" s="17">
        <v>6.9554269289321097E-2</v>
      </c>
      <c r="BV10" s="17"/>
      <c r="BW10" s="17">
        <v>6.8603659774099796E-2</v>
      </c>
      <c r="BX10" s="17">
        <v>7.3659763608762904E-2</v>
      </c>
      <c r="BY10" s="17"/>
      <c r="BZ10" s="17">
        <v>6.8603659774099796E-2</v>
      </c>
      <c r="CA10" s="17">
        <v>7.3659763608762904E-2</v>
      </c>
    </row>
    <row r="11" spans="2:79" x14ac:dyDescent="0.25">
      <c r="B11" s="18" t="s">
        <v>138</v>
      </c>
      <c r="C11" s="17">
        <v>9.9521539267166295E-2</v>
      </c>
      <c r="D11" s="17">
        <v>7.7020830390602896E-2</v>
      </c>
      <c r="E11" s="17">
        <v>7.3742842613765902E-2</v>
      </c>
      <c r="F11" s="17">
        <v>0.13532316881965201</v>
      </c>
      <c r="G11" s="17">
        <v>8.8870906986102505E-2</v>
      </c>
      <c r="H11" s="17">
        <v>0.13777349079691201</v>
      </c>
      <c r="I11" s="17">
        <v>0.11244687257375</v>
      </c>
      <c r="J11" s="17">
        <v>8.4279784672546307E-2</v>
      </c>
      <c r="K11" s="17">
        <v>6.3577178159362396E-2</v>
      </c>
      <c r="L11" s="17">
        <v>6.2808037784913298E-2</v>
      </c>
      <c r="M11" s="17"/>
      <c r="N11" s="17">
        <v>0.100518649298263</v>
      </c>
      <c r="O11" s="17">
        <v>9.2447445433738104E-2</v>
      </c>
      <c r="P11" s="17">
        <v>6.11656729625559E-2</v>
      </c>
      <c r="Q11" s="17">
        <v>3.4131138734659901E-2</v>
      </c>
      <c r="R11" s="17"/>
      <c r="S11" s="17">
        <v>0.42187883382610197</v>
      </c>
      <c r="T11" s="17">
        <v>0</v>
      </c>
      <c r="U11" s="17">
        <v>0</v>
      </c>
      <c r="V11" s="17">
        <v>0</v>
      </c>
      <c r="W11" s="17">
        <v>0</v>
      </c>
      <c r="X11" s="17">
        <v>0</v>
      </c>
      <c r="Y11" s="17">
        <v>0</v>
      </c>
      <c r="Z11" s="17"/>
      <c r="AA11" s="17">
        <v>0.109301349351186</v>
      </c>
      <c r="AB11" s="17">
        <v>9.4463450763335705E-2</v>
      </c>
      <c r="AC11" s="17"/>
      <c r="AD11" s="17">
        <v>0.105560497497109</v>
      </c>
      <c r="AE11" s="17">
        <v>4.6649376848770803E-2</v>
      </c>
      <c r="AF11" s="17">
        <v>0.114976072526561</v>
      </c>
      <c r="AG11" s="17"/>
      <c r="AH11" s="17">
        <v>0.10161297456749201</v>
      </c>
      <c r="AI11" s="17">
        <v>9.9444148220228207E-2</v>
      </c>
      <c r="AJ11" s="17"/>
      <c r="AK11" s="17">
        <v>0.104594544690986</v>
      </c>
      <c r="AL11" s="17">
        <v>9.6123277932873993E-2</v>
      </c>
      <c r="AM11" s="17"/>
      <c r="AN11" s="17">
        <v>9.9650600119788796E-2</v>
      </c>
      <c r="AO11" s="17">
        <v>3.4131138734659901E-2</v>
      </c>
      <c r="AP11" s="17"/>
      <c r="AQ11" s="17">
        <v>9.4144454247037296E-2</v>
      </c>
      <c r="AR11" s="17">
        <v>0.10091576423385799</v>
      </c>
      <c r="AS11" s="17"/>
      <c r="AT11" s="17">
        <v>9.2727113677160494E-2</v>
      </c>
      <c r="AU11" s="17">
        <v>0.113259552259317</v>
      </c>
      <c r="AV11" s="17">
        <v>8.8357926016716104E-2</v>
      </c>
      <c r="AW11" s="17">
        <v>6.7894371684023999E-2</v>
      </c>
      <c r="AX11" s="17"/>
      <c r="AY11" s="17">
        <v>0.114231895210472</v>
      </c>
      <c r="AZ11" s="17">
        <v>9.7763307203186503E-2</v>
      </c>
      <c r="BA11" s="17"/>
      <c r="BB11" s="17">
        <v>0.11199656045689201</v>
      </c>
      <c r="BC11" s="17">
        <v>9.6803861947082306E-2</v>
      </c>
      <c r="BD11" s="17"/>
      <c r="BE11" s="17">
        <v>0.10605584197601201</v>
      </c>
      <c r="BF11" s="17">
        <v>9.9025670317551107E-2</v>
      </c>
      <c r="BG11" s="17"/>
      <c r="BH11" s="17">
        <v>9.2305211668113202E-2</v>
      </c>
      <c r="BI11" s="17">
        <v>0.10008102829044301</v>
      </c>
      <c r="BJ11" s="17"/>
      <c r="BK11" s="17">
        <v>8.8620527107554303E-2</v>
      </c>
      <c r="BL11" s="17">
        <v>0.100219226703594</v>
      </c>
      <c r="BM11" s="17"/>
      <c r="BN11" s="17">
        <v>0.17028975991610201</v>
      </c>
      <c r="BO11" s="17">
        <v>9.8022607997920397E-2</v>
      </c>
      <c r="BP11" s="17"/>
      <c r="BQ11" s="17">
        <v>9.6823487941104805E-2</v>
      </c>
      <c r="BR11" s="17">
        <v>9.9590619411725603E-2</v>
      </c>
      <c r="BS11" s="17"/>
      <c r="BT11" s="17">
        <v>7.7013764492215003E-2</v>
      </c>
      <c r="BU11" s="17">
        <v>0.101307712488504</v>
      </c>
      <c r="BV11" s="17"/>
      <c r="BW11" s="17">
        <v>0.10965671528305999</v>
      </c>
      <c r="BX11" s="17">
        <v>9.43168878552368E-2</v>
      </c>
      <c r="BY11" s="17"/>
      <c r="BZ11" s="17">
        <v>0.10965671528305999</v>
      </c>
      <c r="CA11" s="17">
        <v>9.43168878552368E-2</v>
      </c>
    </row>
    <row r="12" spans="2:79" x14ac:dyDescent="0.25">
      <c r="B12" s="18" t="s">
        <v>33</v>
      </c>
      <c r="C12" s="17">
        <v>7.27005563522784E-2</v>
      </c>
      <c r="D12" s="17">
        <v>4.5911059630945703E-2</v>
      </c>
      <c r="E12" s="17">
        <v>0.11270959941616</v>
      </c>
      <c r="F12" s="17">
        <v>6.7698420716625698E-2</v>
      </c>
      <c r="G12" s="17">
        <v>5.07903104697255E-2</v>
      </c>
      <c r="H12" s="17">
        <v>6.5052392735162903E-2</v>
      </c>
      <c r="I12" s="17">
        <v>0.103260965537383</v>
      </c>
      <c r="J12" s="17">
        <v>3.8790645013105397E-2</v>
      </c>
      <c r="K12" s="17">
        <v>0.12709303973316</v>
      </c>
      <c r="L12" s="17">
        <v>4.6967359012097101E-2</v>
      </c>
      <c r="M12" s="17"/>
      <c r="N12" s="17">
        <v>7.1971943786818801E-2</v>
      </c>
      <c r="O12" s="17">
        <v>8.2152151283806304E-2</v>
      </c>
      <c r="P12" s="17">
        <v>8.6041569055346906E-2</v>
      </c>
      <c r="Q12" s="17">
        <v>6.2410214357723197E-2</v>
      </c>
      <c r="R12" s="17"/>
      <c r="S12" s="17">
        <v>0</v>
      </c>
      <c r="T12" s="17">
        <v>1</v>
      </c>
      <c r="U12" s="17">
        <v>0</v>
      </c>
      <c r="V12" s="17">
        <v>0</v>
      </c>
      <c r="W12" s="17">
        <v>0</v>
      </c>
      <c r="X12" s="17">
        <v>0</v>
      </c>
      <c r="Y12" s="17">
        <v>0</v>
      </c>
      <c r="Z12" s="17"/>
      <c r="AA12" s="17">
        <v>8.6925398910731005E-2</v>
      </c>
      <c r="AB12" s="17">
        <v>6.5343510356950005E-2</v>
      </c>
      <c r="AC12" s="17"/>
      <c r="AD12" s="17">
        <v>9.5343694225087997E-2</v>
      </c>
      <c r="AE12" s="17">
        <v>8.7214562186998995E-2</v>
      </c>
      <c r="AF12" s="17">
        <v>8.9474836827795598E-2</v>
      </c>
      <c r="AG12" s="17"/>
      <c r="AH12" s="17">
        <v>0.15807655555439501</v>
      </c>
      <c r="AI12" s="17">
        <v>6.9541320223574593E-2</v>
      </c>
      <c r="AJ12" s="17"/>
      <c r="AK12" s="17">
        <v>7.6556449891863804E-2</v>
      </c>
      <c r="AL12" s="17">
        <v>7.0117603481146804E-2</v>
      </c>
      <c r="AM12" s="17"/>
      <c r="AN12" s="17">
        <v>7.2720866371803902E-2</v>
      </c>
      <c r="AO12" s="17">
        <v>6.2410214357723197E-2</v>
      </c>
      <c r="AP12" s="17"/>
      <c r="AQ12" s="17">
        <v>8.5803914144091095E-2</v>
      </c>
      <c r="AR12" s="17">
        <v>6.9302985268234099E-2</v>
      </c>
      <c r="AS12" s="17"/>
      <c r="AT12" s="17">
        <v>5.1080571592127103E-2</v>
      </c>
      <c r="AU12" s="17">
        <v>8.4539333968646505E-2</v>
      </c>
      <c r="AV12" s="17">
        <v>8.7904131884103204E-2</v>
      </c>
      <c r="AW12" s="17">
        <v>0.104937842361867</v>
      </c>
      <c r="AX12" s="17"/>
      <c r="AY12" s="17">
        <v>5.5649533646178299E-2</v>
      </c>
      <c r="AZ12" s="17">
        <v>7.47385529147718E-2</v>
      </c>
      <c r="BA12" s="17"/>
      <c r="BB12" s="17">
        <v>0.105707669686638</v>
      </c>
      <c r="BC12" s="17">
        <v>6.5507449257002498E-2</v>
      </c>
      <c r="BD12" s="17"/>
      <c r="BE12" s="17">
        <v>6.7757796044135593E-2</v>
      </c>
      <c r="BF12" s="17">
        <v>7.3075647845802297E-2</v>
      </c>
      <c r="BG12" s="17"/>
      <c r="BH12" s="17">
        <v>4.7701480895845201E-2</v>
      </c>
      <c r="BI12" s="17">
        <v>7.4638759422740106E-2</v>
      </c>
      <c r="BJ12" s="17"/>
      <c r="BK12" s="17">
        <v>7.6555115238904597E-2</v>
      </c>
      <c r="BL12" s="17">
        <v>7.2453856571671305E-2</v>
      </c>
      <c r="BM12" s="17"/>
      <c r="BN12" s="17">
        <v>0.14231013042141899</v>
      </c>
      <c r="BO12" s="17">
        <v>7.1226166205764399E-2</v>
      </c>
      <c r="BP12" s="17"/>
      <c r="BQ12" s="17">
        <v>0.16606508874634299</v>
      </c>
      <c r="BR12" s="17">
        <v>7.0310077219358696E-2</v>
      </c>
      <c r="BS12" s="17"/>
      <c r="BT12" s="17">
        <v>8.8878048513618593E-2</v>
      </c>
      <c r="BU12" s="17">
        <v>7.1416742044737705E-2</v>
      </c>
      <c r="BV12" s="17"/>
      <c r="BW12" s="17">
        <v>8.7020702378592094E-2</v>
      </c>
      <c r="BX12" s="17">
        <v>6.5346824348215302E-2</v>
      </c>
      <c r="BY12" s="17"/>
      <c r="BZ12" s="17">
        <v>8.7020702378592094E-2</v>
      </c>
      <c r="CA12" s="17">
        <v>6.5346824348215302E-2</v>
      </c>
    </row>
    <row r="13" spans="2:79" x14ac:dyDescent="0.25">
      <c r="B13" s="18" t="s">
        <v>34</v>
      </c>
      <c r="C13" s="17">
        <v>4.8146474273671601E-2</v>
      </c>
      <c r="D13" s="17">
        <v>5.2323922358705997E-2</v>
      </c>
      <c r="E13" s="17">
        <v>5.7537348567927998E-2</v>
      </c>
      <c r="F13" s="17">
        <v>5.2278993716300397E-2</v>
      </c>
      <c r="G13" s="17">
        <v>2.95496468110448E-2</v>
      </c>
      <c r="H13" s="17">
        <v>6.3160167856329996E-2</v>
      </c>
      <c r="I13" s="17">
        <v>5.0834200396660902E-2</v>
      </c>
      <c r="J13" s="17">
        <v>3.3470869953898703E-2</v>
      </c>
      <c r="K13" s="17">
        <v>4.2609138142310703E-2</v>
      </c>
      <c r="L13" s="17">
        <v>2.11128966616159E-2</v>
      </c>
      <c r="M13" s="17"/>
      <c r="N13" s="17">
        <v>4.61068426756144E-2</v>
      </c>
      <c r="O13" s="17">
        <v>6.9973330764884295E-2</v>
      </c>
      <c r="P13" s="17">
        <v>9.9562939024169905E-2</v>
      </c>
      <c r="Q13" s="17">
        <v>9.1079134206716802E-2</v>
      </c>
      <c r="R13" s="17"/>
      <c r="S13" s="17">
        <v>0</v>
      </c>
      <c r="T13" s="17">
        <v>0</v>
      </c>
      <c r="U13" s="17">
        <v>1</v>
      </c>
      <c r="V13" s="17">
        <v>0</v>
      </c>
      <c r="W13" s="17">
        <v>0</v>
      </c>
      <c r="X13" s="17">
        <v>0</v>
      </c>
      <c r="Y13" s="17">
        <v>0</v>
      </c>
      <c r="Z13" s="17"/>
      <c r="AA13" s="17">
        <v>5.7716876779705703E-2</v>
      </c>
      <c r="AB13" s="17">
        <v>4.3196690742404398E-2</v>
      </c>
      <c r="AC13" s="17"/>
      <c r="AD13" s="17">
        <v>6.9036322633695399E-2</v>
      </c>
      <c r="AE13" s="17">
        <v>5.1775434626056202E-2</v>
      </c>
      <c r="AF13" s="17">
        <v>5.0782083012558203E-2</v>
      </c>
      <c r="AG13" s="17"/>
      <c r="AH13" s="17">
        <v>8.0825151067290907E-2</v>
      </c>
      <c r="AI13" s="17">
        <v>4.6937239156900401E-2</v>
      </c>
      <c r="AJ13" s="17"/>
      <c r="AK13" s="17">
        <v>4.1184896728867403E-2</v>
      </c>
      <c r="AL13" s="17">
        <v>5.2809836091718701E-2</v>
      </c>
      <c r="AM13" s="17"/>
      <c r="AN13" s="17">
        <v>4.8061738201538903E-2</v>
      </c>
      <c r="AO13" s="17">
        <v>9.1079134206716802E-2</v>
      </c>
      <c r="AP13" s="17"/>
      <c r="AQ13" s="17">
        <v>5.2065242195156902E-2</v>
      </c>
      <c r="AR13" s="17">
        <v>4.71303765079953E-2</v>
      </c>
      <c r="AS13" s="17"/>
      <c r="AT13" s="17">
        <v>3.9800357628059599E-2</v>
      </c>
      <c r="AU13" s="17">
        <v>4.04437434042519E-2</v>
      </c>
      <c r="AV13" s="17">
        <v>7.0385063222263095E-2</v>
      </c>
      <c r="AW13" s="17">
        <v>0.118402433633243</v>
      </c>
      <c r="AX13" s="17"/>
      <c r="AY13" s="17">
        <v>7.0442510096705893E-2</v>
      </c>
      <c r="AZ13" s="17">
        <v>4.5481575801140803E-2</v>
      </c>
      <c r="BA13" s="17"/>
      <c r="BB13" s="17">
        <v>5.6269669178518403E-2</v>
      </c>
      <c r="BC13" s="17">
        <v>4.63766196834186E-2</v>
      </c>
      <c r="BD13" s="17"/>
      <c r="BE13" s="17">
        <v>6.6616176195438706E-2</v>
      </c>
      <c r="BF13" s="17">
        <v>4.6744863099574402E-2</v>
      </c>
      <c r="BG13" s="17"/>
      <c r="BH13" s="17">
        <v>4.20852548836705E-2</v>
      </c>
      <c r="BI13" s="17">
        <v>4.86164066138862E-2</v>
      </c>
      <c r="BJ13" s="17"/>
      <c r="BK13" s="17">
        <v>4.5347517033712703E-2</v>
      </c>
      <c r="BL13" s="17">
        <v>4.8325613354779501E-2</v>
      </c>
      <c r="BM13" s="17"/>
      <c r="BN13" s="17">
        <v>4.6632620432226997E-2</v>
      </c>
      <c r="BO13" s="17">
        <v>4.8178538989149901E-2</v>
      </c>
      <c r="BP13" s="17"/>
      <c r="BQ13" s="17">
        <v>9.1226275237816207E-2</v>
      </c>
      <c r="BR13" s="17">
        <v>4.7043471210147798E-2</v>
      </c>
      <c r="BS13" s="17"/>
      <c r="BT13" s="17">
        <v>3.0426325248734901E-2</v>
      </c>
      <c r="BU13" s="17">
        <v>4.9552710828947598E-2</v>
      </c>
      <c r="BV13" s="17"/>
      <c r="BW13" s="17">
        <v>5.7518397659116101E-2</v>
      </c>
      <c r="BX13" s="17">
        <v>4.3333771050357399E-2</v>
      </c>
      <c r="BY13" s="17"/>
      <c r="BZ13" s="17">
        <v>5.7518397659116101E-2</v>
      </c>
      <c r="CA13" s="17">
        <v>4.3333771050357399E-2</v>
      </c>
    </row>
    <row r="14" spans="2:79" x14ac:dyDescent="0.25">
      <c r="B14" s="18" t="s">
        <v>35</v>
      </c>
      <c r="C14" s="17">
        <v>0.32362732060204702</v>
      </c>
      <c r="D14" s="17">
        <v>0.31468884610796299</v>
      </c>
      <c r="E14" s="17">
        <v>0.31654339389972103</v>
      </c>
      <c r="F14" s="17">
        <v>0.24474595502976601</v>
      </c>
      <c r="G14" s="17">
        <v>0.435749772333901</v>
      </c>
      <c r="H14" s="17">
        <v>0.29588669132253997</v>
      </c>
      <c r="I14" s="17">
        <v>0.26803455221566103</v>
      </c>
      <c r="J14" s="17">
        <v>0.421689196652345</v>
      </c>
      <c r="K14" s="17">
        <v>0.30048993707363297</v>
      </c>
      <c r="L14" s="17">
        <v>0.406960994940682</v>
      </c>
      <c r="M14" s="17"/>
      <c r="N14" s="17">
        <v>0.33274220738918298</v>
      </c>
      <c r="O14" s="17">
        <v>0.209549180738269</v>
      </c>
      <c r="P14" s="17">
        <v>0.188453509154723</v>
      </c>
      <c r="Q14" s="17">
        <v>0.16928790416581699</v>
      </c>
      <c r="R14" s="17"/>
      <c r="S14" s="17">
        <v>0</v>
      </c>
      <c r="T14" s="17">
        <v>0</v>
      </c>
      <c r="U14" s="17">
        <v>0</v>
      </c>
      <c r="V14" s="17">
        <v>1</v>
      </c>
      <c r="W14" s="17">
        <v>0</v>
      </c>
      <c r="X14" s="17">
        <v>0</v>
      </c>
      <c r="Y14" s="17">
        <v>0</v>
      </c>
      <c r="Z14" s="17"/>
      <c r="AA14" s="17">
        <v>0.29574089885423799</v>
      </c>
      <c r="AB14" s="17">
        <v>0.33805009446409101</v>
      </c>
      <c r="AC14" s="17"/>
      <c r="AD14" s="17">
        <v>0.29471879335095902</v>
      </c>
      <c r="AE14" s="17">
        <v>0.30185949961082897</v>
      </c>
      <c r="AF14" s="17">
        <v>0.31672245214803701</v>
      </c>
      <c r="AG14" s="17"/>
      <c r="AH14" s="17">
        <v>0.224571842975611</v>
      </c>
      <c r="AI14" s="17">
        <v>0.32729274937111502</v>
      </c>
      <c r="AJ14" s="17"/>
      <c r="AK14" s="17">
        <v>0.31271664149167</v>
      </c>
      <c r="AL14" s="17">
        <v>0.330936072683717</v>
      </c>
      <c r="AM14" s="17"/>
      <c r="AN14" s="17">
        <v>0.323931939881273</v>
      </c>
      <c r="AO14" s="17">
        <v>0.16928790416581699</v>
      </c>
      <c r="AP14" s="17"/>
      <c r="AQ14" s="17">
        <v>0.29124826773652401</v>
      </c>
      <c r="AR14" s="17">
        <v>0.33202288878330899</v>
      </c>
      <c r="AS14" s="17"/>
      <c r="AT14" s="17">
        <v>0.38318211812418002</v>
      </c>
      <c r="AU14" s="17">
        <v>0.29990769544974999</v>
      </c>
      <c r="AV14" s="17">
        <v>0.25843089741670799</v>
      </c>
      <c r="AW14" s="17">
        <v>0.29422547462015403</v>
      </c>
      <c r="AX14" s="17"/>
      <c r="AY14" s="17">
        <v>0.28883645091530302</v>
      </c>
      <c r="AZ14" s="17">
        <v>0.32778564436067797</v>
      </c>
      <c r="BA14" s="17"/>
      <c r="BB14" s="17">
        <v>0.25000482966975102</v>
      </c>
      <c r="BC14" s="17">
        <v>0.33967800407061399</v>
      </c>
      <c r="BD14" s="17"/>
      <c r="BE14" s="17">
        <v>0.33235091605552802</v>
      </c>
      <c r="BF14" s="17">
        <v>0.32296531268672202</v>
      </c>
      <c r="BG14" s="17"/>
      <c r="BH14" s="17">
        <v>0.28133139460761297</v>
      </c>
      <c r="BI14" s="17">
        <v>0.32690656561945902</v>
      </c>
      <c r="BJ14" s="17"/>
      <c r="BK14" s="17">
        <v>0.30746086597844902</v>
      </c>
      <c r="BL14" s="17">
        <v>0.32466200730061401</v>
      </c>
      <c r="BM14" s="17"/>
      <c r="BN14" s="17">
        <v>0.269650171289326</v>
      </c>
      <c r="BO14" s="17">
        <v>0.32477060265983598</v>
      </c>
      <c r="BP14" s="17"/>
      <c r="BQ14" s="17">
        <v>0.18381803715797401</v>
      </c>
      <c r="BR14" s="17">
        <v>0.32720695803064598</v>
      </c>
      <c r="BS14" s="17"/>
      <c r="BT14" s="17">
        <v>0.359364286505439</v>
      </c>
      <c r="BU14" s="17">
        <v>0.32079130450775301</v>
      </c>
      <c r="BV14" s="17"/>
      <c r="BW14" s="17">
        <v>0.29637028614695599</v>
      </c>
      <c r="BX14" s="17">
        <v>0.33762444927936103</v>
      </c>
      <c r="BY14" s="17"/>
      <c r="BZ14" s="17">
        <v>0.29637028614695599</v>
      </c>
      <c r="CA14" s="17">
        <v>0.33762444927936103</v>
      </c>
    </row>
    <row r="15" spans="2:79" x14ac:dyDescent="0.25">
      <c r="B15" s="18" t="s">
        <v>36</v>
      </c>
      <c r="C15" s="17">
        <v>7.6025117001248907E-2</v>
      </c>
      <c r="D15" s="17">
        <v>7.4457436483530801E-2</v>
      </c>
      <c r="E15" s="17">
        <v>7.90204332373248E-2</v>
      </c>
      <c r="F15" s="17">
        <v>0.10712025311422201</v>
      </c>
      <c r="G15" s="17">
        <v>5.87946014425033E-2</v>
      </c>
      <c r="H15" s="17">
        <v>4.3969519914310397E-2</v>
      </c>
      <c r="I15" s="17">
        <v>0.100879358952155</v>
      </c>
      <c r="J15" s="17">
        <v>8.4126859893800296E-2</v>
      </c>
      <c r="K15" s="17">
        <v>4.2933315857589999E-2</v>
      </c>
      <c r="L15" s="17">
        <v>6.3325871873264994E-2</v>
      </c>
      <c r="M15" s="17"/>
      <c r="N15" s="17">
        <v>7.1483668157930599E-2</v>
      </c>
      <c r="O15" s="17">
        <v>0.12455717557233099</v>
      </c>
      <c r="P15" s="17">
        <v>0.18715333197571099</v>
      </c>
      <c r="Q15" s="17">
        <v>0.19021887005978</v>
      </c>
      <c r="R15" s="17"/>
      <c r="S15" s="17">
        <v>0</v>
      </c>
      <c r="T15" s="17">
        <v>0</v>
      </c>
      <c r="U15" s="17">
        <v>0</v>
      </c>
      <c r="V15" s="17">
        <v>0</v>
      </c>
      <c r="W15" s="17">
        <v>1</v>
      </c>
      <c r="X15" s="17">
        <v>0</v>
      </c>
      <c r="Y15" s="17">
        <v>0</v>
      </c>
      <c r="Z15" s="17"/>
      <c r="AA15" s="17">
        <v>8.0925705837941106E-2</v>
      </c>
      <c r="AB15" s="17">
        <v>7.3490547122701297E-2</v>
      </c>
      <c r="AC15" s="17"/>
      <c r="AD15" s="17">
        <v>9.0725068637624001E-2</v>
      </c>
      <c r="AE15" s="17">
        <v>0.10265075808129</v>
      </c>
      <c r="AF15" s="17">
        <v>7.7256138117004394E-2</v>
      </c>
      <c r="AG15" s="17"/>
      <c r="AH15" s="17">
        <v>7.7066077274526995E-2</v>
      </c>
      <c r="AI15" s="17">
        <v>7.5986597518787599E-2</v>
      </c>
      <c r="AJ15" s="17"/>
      <c r="AK15" s="17">
        <v>6.68561830370583E-2</v>
      </c>
      <c r="AL15" s="17">
        <v>8.2167123792901198E-2</v>
      </c>
      <c r="AM15" s="17"/>
      <c r="AN15" s="17">
        <v>7.5799733106764605E-2</v>
      </c>
      <c r="AO15" s="17">
        <v>0.19021887005978</v>
      </c>
      <c r="AP15" s="17"/>
      <c r="AQ15" s="17">
        <v>6.9850917823312694E-2</v>
      </c>
      <c r="AR15" s="17">
        <v>7.7626025785651795E-2</v>
      </c>
      <c r="AS15" s="17"/>
      <c r="AT15" s="17">
        <v>6.4566020206457603E-2</v>
      </c>
      <c r="AU15" s="17">
        <v>7.1716775222458798E-2</v>
      </c>
      <c r="AV15" s="17">
        <v>0.10328115758449501</v>
      </c>
      <c r="AW15" s="17">
        <v>0.120893483522498</v>
      </c>
      <c r="AX15" s="17"/>
      <c r="AY15" s="17">
        <v>7.7446961473309803E-2</v>
      </c>
      <c r="AZ15" s="17">
        <v>7.5855173286059105E-2</v>
      </c>
      <c r="BA15" s="17"/>
      <c r="BB15" s="17">
        <v>8.3166808542497195E-2</v>
      </c>
      <c r="BC15" s="17">
        <v>7.44695551622825E-2</v>
      </c>
      <c r="BD15" s="17"/>
      <c r="BE15" s="17">
        <v>5.6296071106488599E-2</v>
      </c>
      <c r="BF15" s="17">
        <v>7.7522296073087804E-2</v>
      </c>
      <c r="BG15" s="17"/>
      <c r="BH15" s="17">
        <v>0.16503707455619099</v>
      </c>
      <c r="BI15" s="17">
        <v>6.9123931805762207E-2</v>
      </c>
      <c r="BJ15" s="17"/>
      <c r="BK15" s="17">
        <v>6.5250080934963803E-2</v>
      </c>
      <c r="BL15" s="17">
        <v>7.6714741705857598E-2</v>
      </c>
      <c r="BM15" s="17"/>
      <c r="BN15" s="17">
        <v>5.7609681961486497E-2</v>
      </c>
      <c r="BO15" s="17">
        <v>7.6415171621313505E-2</v>
      </c>
      <c r="BP15" s="17"/>
      <c r="BQ15" s="17">
        <v>0.103246526427206</v>
      </c>
      <c r="BR15" s="17">
        <v>7.5328147718237204E-2</v>
      </c>
      <c r="BS15" s="17"/>
      <c r="BT15" s="17">
        <v>2.9429965670468201E-2</v>
      </c>
      <c r="BU15" s="17">
        <v>7.9722817568425294E-2</v>
      </c>
      <c r="BV15" s="17"/>
      <c r="BW15" s="17">
        <v>8.0340350800551297E-2</v>
      </c>
      <c r="BX15" s="17">
        <v>7.3809142887812207E-2</v>
      </c>
      <c r="BY15" s="17"/>
      <c r="BZ15" s="17">
        <v>8.0340350800551297E-2</v>
      </c>
      <c r="CA15" s="17">
        <v>7.3809142887812207E-2</v>
      </c>
    </row>
    <row r="16" spans="2:79" x14ac:dyDescent="0.25">
      <c r="B16" s="18" t="s">
        <v>37</v>
      </c>
      <c r="C16" s="17">
        <v>9.0376062770708199E-2</v>
      </c>
      <c r="D16" s="17">
        <v>8.8745001115392505E-2</v>
      </c>
      <c r="E16" s="17">
        <v>7.5137052602218604E-2</v>
      </c>
      <c r="F16" s="17">
        <v>8.2138104927102107E-2</v>
      </c>
      <c r="G16" s="17">
        <v>0.12572897865201799</v>
      </c>
      <c r="H16" s="17">
        <v>7.9972685635662996E-2</v>
      </c>
      <c r="I16" s="17">
        <v>0.111268481493272</v>
      </c>
      <c r="J16" s="17">
        <v>5.25261403442022E-2</v>
      </c>
      <c r="K16" s="17">
        <v>7.8259950289796196E-2</v>
      </c>
      <c r="L16" s="17">
        <v>9.4098731578536293E-2</v>
      </c>
      <c r="M16" s="17"/>
      <c r="N16" s="17">
        <v>8.6013244342696707E-2</v>
      </c>
      <c r="O16" s="17">
        <v>0.13510845880990399</v>
      </c>
      <c r="P16" s="17">
        <v>0.20370193902034001</v>
      </c>
      <c r="Q16" s="17">
        <v>0.225302280819698</v>
      </c>
      <c r="R16" s="17"/>
      <c r="S16" s="17">
        <v>0</v>
      </c>
      <c r="T16" s="17">
        <v>0</v>
      </c>
      <c r="U16" s="17">
        <v>0</v>
      </c>
      <c r="V16" s="17">
        <v>0</v>
      </c>
      <c r="W16" s="17">
        <v>0</v>
      </c>
      <c r="X16" s="17">
        <v>1</v>
      </c>
      <c r="Y16" s="17">
        <v>0</v>
      </c>
      <c r="Z16" s="17"/>
      <c r="AA16" s="17">
        <v>0.114923413795749</v>
      </c>
      <c r="AB16" s="17">
        <v>7.7680246292417501E-2</v>
      </c>
      <c r="AC16" s="17"/>
      <c r="AD16" s="17">
        <v>0.113746343048083</v>
      </c>
      <c r="AE16" s="17">
        <v>0.120877950980202</v>
      </c>
      <c r="AF16" s="17">
        <v>0.112680644372136</v>
      </c>
      <c r="AG16" s="17"/>
      <c r="AH16" s="17">
        <v>0.15512773250423101</v>
      </c>
      <c r="AI16" s="17">
        <v>8.7980005139432299E-2</v>
      </c>
      <c r="AJ16" s="17"/>
      <c r="AK16" s="17">
        <v>6.3299260985551498E-2</v>
      </c>
      <c r="AL16" s="17">
        <v>0.108514038364181</v>
      </c>
      <c r="AM16" s="17"/>
      <c r="AN16" s="17">
        <v>9.0109759267430506E-2</v>
      </c>
      <c r="AO16" s="17">
        <v>0.225302280819698</v>
      </c>
      <c r="AP16" s="17"/>
      <c r="AQ16" s="17">
        <v>9.5614794938765402E-2</v>
      </c>
      <c r="AR16" s="17">
        <v>8.9017711330258001E-2</v>
      </c>
      <c r="AS16" s="17"/>
      <c r="AT16" s="17">
        <v>6.1871880904021098E-2</v>
      </c>
      <c r="AU16" s="17">
        <v>9.8336312266843806E-2</v>
      </c>
      <c r="AV16" s="17">
        <v>0.12765745506312501</v>
      </c>
      <c r="AW16" s="17">
        <v>0.12028949200439</v>
      </c>
      <c r="AX16" s="17"/>
      <c r="AY16" s="17">
        <v>0.118539554285846</v>
      </c>
      <c r="AZ16" s="17">
        <v>8.7009865922285198E-2</v>
      </c>
      <c r="BA16" s="17"/>
      <c r="BB16" s="17">
        <v>9.5994568995761406E-2</v>
      </c>
      <c r="BC16" s="17">
        <v>8.9139438767703402E-2</v>
      </c>
      <c r="BD16" s="17"/>
      <c r="BE16" s="17">
        <v>0.159679792770236</v>
      </c>
      <c r="BF16" s="17">
        <v>8.5116807218810306E-2</v>
      </c>
      <c r="BG16" s="17"/>
      <c r="BH16" s="17">
        <v>9.2769382052681995E-2</v>
      </c>
      <c r="BI16" s="17">
        <v>9.0190506357271993E-2</v>
      </c>
      <c r="BJ16" s="17"/>
      <c r="BK16" s="17">
        <v>0.14711332313183301</v>
      </c>
      <c r="BL16" s="17">
        <v>8.6744760176810307E-2</v>
      </c>
      <c r="BM16" s="17"/>
      <c r="BN16" s="17">
        <v>9.2597109474727296E-2</v>
      </c>
      <c r="BO16" s="17">
        <v>9.0329019107259004E-2</v>
      </c>
      <c r="BP16" s="17"/>
      <c r="BQ16" s="17">
        <v>0.14006447939356401</v>
      </c>
      <c r="BR16" s="17">
        <v>8.9103854577307504E-2</v>
      </c>
      <c r="BS16" s="17"/>
      <c r="BT16" s="17">
        <v>0.10182073164042001</v>
      </c>
      <c r="BU16" s="17">
        <v>8.9467836112739896E-2</v>
      </c>
      <c r="BV16" s="17"/>
      <c r="BW16" s="17">
        <v>0.11435402172556899</v>
      </c>
      <c r="BX16" s="17">
        <v>7.8062816534638799E-2</v>
      </c>
      <c r="BY16" s="17"/>
      <c r="BZ16" s="17">
        <v>0.11435402172556899</v>
      </c>
      <c r="CA16" s="17">
        <v>7.8062816534638799E-2</v>
      </c>
    </row>
    <row r="17" spans="2:79" x14ac:dyDescent="0.25">
      <c r="B17" s="18" t="s">
        <v>139</v>
      </c>
      <c r="C17" s="17">
        <v>4.53297146402954E-2</v>
      </c>
      <c r="D17" s="17">
        <v>5.8563753596216003E-2</v>
      </c>
      <c r="E17" s="17">
        <v>4.5761424250643799E-2</v>
      </c>
      <c r="F17" s="17">
        <v>3.4791381155998502E-2</v>
      </c>
      <c r="G17" s="17">
        <v>3.6260452490423603E-2</v>
      </c>
      <c r="H17" s="17">
        <v>3.0296470581703799E-2</v>
      </c>
      <c r="I17" s="17">
        <v>5.33967509084474E-2</v>
      </c>
      <c r="J17" s="17">
        <v>5.7550642778788699E-2</v>
      </c>
      <c r="K17" s="17">
        <v>5.8253441164739399E-2</v>
      </c>
      <c r="L17" s="17">
        <v>5.5785292450339197E-2</v>
      </c>
      <c r="M17" s="17"/>
      <c r="N17" s="17">
        <v>4.2809307236337302E-2</v>
      </c>
      <c r="O17" s="17">
        <v>8.0018886834270705E-2</v>
      </c>
      <c r="P17" s="17">
        <v>6.2047896806745502E-2</v>
      </c>
      <c r="Q17" s="17">
        <v>9.4023677171043402E-2</v>
      </c>
      <c r="R17" s="17"/>
      <c r="S17" s="17">
        <v>0</v>
      </c>
      <c r="T17" s="17">
        <v>0</v>
      </c>
      <c r="U17" s="17">
        <v>0</v>
      </c>
      <c r="V17" s="17">
        <v>0</v>
      </c>
      <c r="W17" s="17">
        <v>0</v>
      </c>
      <c r="X17" s="17">
        <v>0</v>
      </c>
      <c r="Y17" s="17">
        <v>0.50771096535397298</v>
      </c>
      <c r="Z17" s="17"/>
      <c r="AA17" s="17">
        <v>5.2997705623017997E-2</v>
      </c>
      <c r="AB17" s="17">
        <v>4.1363852654840202E-2</v>
      </c>
      <c r="AC17" s="17"/>
      <c r="AD17" s="17">
        <v>4.2904416285041602E-2</v>
      </c>
      <c r="AE17" s="17">
        <v>7.7665903603670802E-2</v>
      </c>
      <c r="AF17" s="17">
        <v>5.37253012848245E-2</v>
      </c>
      <c r="AG17" s="17"/>
      <c r="AH17" s="17">
        <v>3.4205290834287902E-2</v>
      </c>
      <c r="AI17" s="17">
        <v>4.5741360558672901E-2</v>
      </c>
      <c r="AJ17" s="17"/>
      <c r="AK17" s="17">
        <v>5.27344546274265E-2</v>
      </c>
      <c r="AL17" s="17">
        <v>4.0369490968819498E-2</v>
      </c>
      <c r="AM17" s="17"/>
      <c r="AN17" s="17">
        <v>4.5233607501164702E-2</v>
      </c>
      <c r="AO17" s="17">
        <v>9.4023677171043402E-2</v>
      </c>
      <c r="AP17" s="17"/>
      <c r="AQ17" s="17">
        <v>4.9155673442217898E-2</v>
      </c>
      <c r="AR17" s="17">
        <v>4.4337681361445502E-2</v>
      </c>
      <c r="AS17" s="17"/>
      <c r="AT17" s="17">
        <v>3.2257595340750601E-2</v>
      </c>
      <c r="AU17" s="17">
        <v>4.3909446047111202E-2</v>
      </c>
      <c r="AV17" s="17">
        <v>7.5621796801461402E-2</v>
      </c>
      <c r="AW17" s="17">
        <v>3.5737610068897599E-2</v>
      </c>
      <c r="AX17" s="17"/>
      <c r="AY17" s="17">
        <v>5.5079815923607403E-2</v>
      </c>
      <c r="AZ17" s="17">
        <v>4.4164349181469102E-2</v>
      </c>
      <c r="BA17" s="17"/>
      <c r="BB17" s="17">
        <v>3.5532824023584701E-2</v>
      </c>
      <c r="BC17" s="17">
        <v>4.7465597244598201E-2</v>
      </c>
      <c r="BD17" s="17"/>
      <c r="BE17" s="17">
        <v>2.65678742970742E-2</v>
      </c>
      <c r="BF17" s="17">
        <v>4.67534953370859E-2</v>
      </c>
      <c r="BG17" s="17"/>
      <c r="BH17" s="17">
        <v>9.29251749014436E-2</v>
      </c>
      <c r="BI17" s="17">
        <v>4.1639591484382697E-2</v>
      </c>
      <c r="BJ17" s="17"/>
      <c r="BK17" s="17">
        <v>6.0684210262656697E-2</v>
      </c>
      <c r="BL17" s="17">
        <v>4.4346995005498303E-2</v>
      </c>
      <c r="BM17" s="17"/>
      <c r="BN17" s="17">
        <v>3.4052639331567401E-2</v>
      </c>
      <c r="BO17" s="17">
        <v>4.5568572713183098E-2</v>
      </c>
      <c r="BP17" s="17"/>
      <c r="BQ17" s="17">
        <v>2.47383364062344E-2</v>
      </c>
      <c r="BR17" s="17">
        <v>4.5856930476163599E-2</v>
      </c>
      <c r="BS17" s="17"/>
      <c r="BT17" s="17">
        <v>3.3799480624864597E-2</v>
      </c>
      <c r="BU17" s="17">
        <v>4.6244731581776402E-2</v>
      </c>
      <c r="BV17" s="17"/>
      <c r="BW17" s="17">
        <v>5.2774257426440901E-2</v>
      </c>
      <c r="BX17" s="17">
        <v>4.1506766714939101E-2</v>
      </c>
      <c r="BY17" s="17"/>
      <c r="BZ17" s="17">
        <v>5.2774257426440901E-2</v>
      </c>
      <c r="CA17" s="17">
        <v>4.1506766714939101E-2</v>
      </c>
    </row>
    <row r="18" spans="2:79" x14ac:dyDescent="0.25">
      <c r="B18" s="18" t="s">
        <v>140</v>
      </c>
      <c r="C18" s="17">
        <v>2.8996167229765401E-2</v>
      </c>
      <c r="D18" s="17">
        <v>3.1402521090064597E-2</v>
      </c>
      <c r="E18" s="17">
        <v>3.6342204574710803E-2</v>
      </c>
      <c r="F18" s="17">
        <v>3.5139002573010898E-2</v>
      </c>
      <c r="G18" s="17">
        <v>1.8425845151703899E-2</v>
      </c>
      <c r="H18" s="17">
        <v>3.4640455061484297E-2</v>
      </c>
      <c r="I18" s="17">
        <v>1.6539167858914801E-2</v>
      </c>
      <c r="J18" s="17">
        <v>1.45158760570807E-2</v>
      </c>
      <c r="K18" s="17">
        <v>6.40161185402921E-2</v>
      </c>
      <c r="L18" s="17">
        <v>2.6777308483924601E-2</v>
      </c>
      <c r="M18" s="17"/>
      <c r="N18" s="17">
        <v>2.89046191570143E-2</v>
      </c>
      <c r="O18" s="17">
        <v>3.2623535928102201E-2</v>
      </c>
      <c r="P18" s="17">
        <v>1.5210479175004701E-2</v>
      </c>
      <c r="Q18" s="17">
        <v>2.9581172632476602E-2</v>
      </c>
      <c r="R18" s="17"/>
      <c r="S18" s="17">
        <v>0</v>
      </c>
      <c r="T18" s="17">
        <v>0</v>
      </c>
      <c r="U18" s="17">
        <v>0</v>
      </c>
      <c r="V18" s="17">
        <v>0</v>
      </c>
      <c r="W18" s="17">
        <v>0</v>
      </c>
      <c r="X18" s="17">
        <v>0</v>
      </c>
      <c r="Y18" s="17">
        <v>0.32476869030855898</v>
      </c>
      <c r="Z18" s="17"/>
      <c r="AA18" s="17">
        <v>3.82219611184079E-2</v>
      </c>
      <c r="AB18" s="17">
        <v>2.4224614243976601E-2</v>
      </c>
      <c r="AC18" s="17"/>
      <c r="AD18" s="17">
        <v>2.6813429343502702E-2</v>
      </c>
      <c r="AE18" s="17">
        <v>6.2584338649614699E-2</v>
      </c>
      <c r="AF18" s="17">
        <v>3.4627251761197603E-2</v>
      </c>
      <c r="AG18" s="17"/>
      <c r="AH18" s="17">
        <v>4.3032942779658002E-2</v>
      </c>
      <c r="AI18" s="17">
        <v>2.8476753239157299E-2</v>
      </c>
      <c r="AJ18" s="17"/>
      <c r="AK18" s="17">
        <v>3.1379507914814198E-2</v>
      </c>
      <c r="AL18" s="17">
        <v>2.73996354266615E-2</v>
      </c>
      <c r="AM18" s="17"/>
      <c r="AN18" s="17">
        <v>2.8995012606220599E-2</v>
      </c>
      <c r="AO18" s="17">
        <v>2.9581172632476602E-2</v>
      </c>
      <c r="AP18" s="17"/>
      <c r="AQ18" s="17">
        <v>4.9130324191960902E-2</v>
      </c>
      <c r="AR18" s="17">
        <v>2.3775579454996299E-2</v>
      </c>
      <c r="AS18" s="17"/>
      <c r="AT18" s="17">
        <v>2.6178086665445501E-2</v>
      </c>
      <c r="AU18" s="17">
        <v>2.4366940973169299E-2</v>
      </c>
      <c r="AV18" s="17">
        <v>4.5787265838237799E-2</v>
      </c>
      <c r="AW18" s="17">
        <v>1.68803709368321E-2</v>
      </c>
      <c r="AX18" s="17"/>
      <c r="AY18" s="17">
        <v>3.1832195819667702E-2</v>
      </c>
      <c r="AZ18" s="17">
        <v>2.8657195391126902E-2</v>
      </c>
      <c r="BA18" s="17"/>
      <c r="BB18" s="17">
        <v>2.5096114592904398E-2</v>
      </c>
      <c r="BC18" s="17">
        <v>2.9846587547296601E-2</v>
      </c>
      <c r="BD18" s="17"/>
      <c r="BE18" s="17">
        <v>3.3042742814641202E-2</v>
      </c>
      <c r="BF18" s="17">
        <v>2.86890845502174E-2</v>
      </c>
      <c r="BG18" s="17"/>
      <c r="BH18" s="17">
        <v>5.4429612580727399E-2</v>
      </c>
      <c r="BI18" s="17">
        <v>2.7024287031333201E-2</v>
      </c>
      <c r="BJ18" s="17"/>
      <c r="BK18" s="17">
        <v>2.70830502545998E-2</v>
      </c>
      <c r="BL18" s="17">
        <v>2.9118610692670299E-2</v>
      </c>
      <c r="BM18" s="17"/>
      <c r="BN18" s="17">
        <v>4.31876655826995E-2</v>
      </c>
      <c r="BO18" s="17">
        <v>2.86955791911854E-2</v>
      </c>
      <c r="BP18" s="17"/>
      <c r="BQ18" s="17">
        <v>3.5972018997348802E-2</v>
      </c>
      <c r="BR18" s="17">
        <v>2.8817559490218601E-2</v>
      </c>
      <c r="BS18" s="17"/>
      <c r="BT18" s="17">
        <v>3.2017317024995898E-2</v>
      </c>
      <c r="BU18" s="17">
        <v>2.8756414659116099E-2</v>
      </c>
      <c r="BV18" s="17"/>
      <c r="BW18" s="17">
        <v>3.8245421114206202E-2</v>
      </c>
      <c r="BX18" s="17">
        <v>2.4246457682199799E-2</v>
      </c>
      <c r="BY18" s="17"/>
      <c r="BZ18" s="17">
        <v>3.8245421114206202E-2</v>
      </c>
      <c r="CA18" s="17">
        <v>2.4246457682199799E-2</v>
      </c>
    </row>
    <row r="19" spans="2:79" x14ac:dyDescent="0.25">
      <c r="B19" s="18" t="s">
        <v>141</v>
      </c>
      <c r="C19" s="17">
        <v>1.4956638566920101E-2</v>
      </c>
      <c r="D19" s="17">
        <v>2.8817140462816301E-3</v>
      </c>
      <c r="E19" s="17">
        <v>7.9389326697556703E-3</v>
      </c>
      <c r="F19" s="17">
        <v>1.36029898643745E-2</v>
      </c>
      <c r="G19" s="17">
        <v>2.9215690519576398E-2</v>
      </c>
      <c r="H19" s="17">
        <v>9.6518820984986993E-3</v>
      </c>
      <c r="I19" s="17">
        <v>1.09913670092643E-2</v>
      </c>
      <c r="J19" s="17">
        <v>2.76413028213644E-2</v>
      </c>
      <c r="K19" s="17">
        <v>4.0124171746388E-2</v>
      </c>
      <c r="L19" s="17">
        <v>2.2553450632213E-2</v>
      </c>
      <c r="M19" s="17"/>
      <c r="N19" s="17">
        <v>1.5771921664275799E-2</v>
      </c>
      <c r="O19" s="17">
        <v>4.4087374129353702E-3</v>
      </c>
      <c r="P19" s="17">
        <v>3.5002703743074299E-3</v>
      </c>
      <c r="Q19" s="17">
        <v>8.50962901082245E-3</v>
      </c>
      <c r="R19" s="17"/>
      <c r="S19" s="17">
        <v>0</v>
      </c>
      <c r="T19" s="17">
        <v>0</v>
      </c>
      <c r="U19" s="17">
        <v>0</v>
      </c>
      <c r="V19" s="17">
        <v>0</v>
      </c>
      <c r="W19" s="17">
        <v>0</v>
      </c>
      <c r="X19" s="17">
        <v>0</v>
      </c>
      <c r="Y19" s="17">
        <v>0.16752034433746801</v>
      </c>
      <c r="Z19" s="17"/>
      <c r="AA19" s="17">
        <v>1.7041685306603799E-2</v>
      </c>
      <c r="AB19" s="17">
        <v>1.3878258633839799E-2</v>
      </c>
      <c r="AC19" s="17"/>
      <c r="AD19" s="17">
        <v>1.7327488311050802E-2</v>
      </c>
      <c r="AE19" s="17">
        <v>5.40751086780136E-2</v>
      </c>
      <c r="AF19" s="17">
        <v>9.3670102308858107E-3</v>
      </c>
      <c r="AG19" s="17"/>
      <c r="AH19" s="17">
        <v>2.3333450694907599E-2</v>
      </c>
      <c r="AI19" s="17">
        <v>1.46466647128461E-2</v>
      </c>
      <c r="AJ19" s="17"/>
      <c r="AK19" s="17">
        <v>1.8303773895693799E-2</v>
      </c>
      <c r="AL19" s="17">
        <v>1.2714488279635099E-2</v>
      </c>
      <c r="AM19" s="17"/>
      <c r="AN19" s="17">
        <v>1.49693630118447E-2</v>
      </c>
      <c r="AO19" s="17">
        <v>8.50962901082245E-3</v>
      </c>
      <c r="AP19" s="17"/>
      <c r="AQ19" s="17">
        <v>2.1108563019690899E-2</v>
      </c>
      <c r="AR19" s="17">
        <v>1.33615053984571E-2</v>
      </c>
      <c r="AS19" s="17"/>
      <c r="AT19" s="17">
        <v>1.2586029569356E-2</v>
      </c>
      <c r="AU19" s="17">
        <v>1.6558935448631899E-2</v>
      </c>
      <c r="AV19" s="17">
        <v>1.2963985680926399E-2</v>
      </c>
      <c r="AW19" s="17">
        <v>4.61388959949382E-2</v>
      </c>
      <c r="AX19" s="17"/>
      <c r="AY19" s="17">
        <v>3.3559822897256703E-2</v>
      </c>
      <c r="AZ19" s="17">
        <v>1.27331223374159E-2</v>
      </c>
      <c r="BA19" s="17"/>
      <c r="BB19" s="17">
        <v>1.38476610088252E-2</v>
      </c>
      <c r="BC19" s="17">
        <v>1.51985439082695E-2</v>
      </c>
      <c r="BD19" s="17"/>
      <c r="BE19" s="17">
        <v>2.8902466817282299E-2</v>
      </c>
      <c r="BF19" s="17">
        <v>1.3898330815634101E-2</v>
      </c>
      <c r="BG19" s="17"/>
      <c r="BH19" s="17">
        <v>4.5266182466718299E-5</v>
      </c>
      <c r="BI19" s="17">
        <v>1.61127320308849E-2</v>
      </c>
      <c r="BJ19" s="17"/>
      <c r="BK19" s="17">
        <v>1.5075719682505399E-3</v>
      </c>
      <c r="BL19" s="17">
        <v>1.58174067836865E-2</v>
      </c>
      <c r="BM19" s="17"/>
      <c r="BN19" s="17">
        <v>6.2403244529977706E-5</v>
      </c>
      <c r="BO19" s="17">
        <v>1.5272111173854601E-2</v>
      </c>
      <c r="BP19" s="17"/>
      <c r="BQ19" s="17">
        <v>1.33286560327375E-2</v>
      </c>
      <c r="BR19" s="17">
        <v>1.49983209721861E-2</v>
      </c>
      <c r="BS19" s="17"/>
      <c r="BT19" s="17">
        <v>1.5656642133574299E-2</v>
      </c>
      <c r="BU19" s="17">
        <v>1.49010876456007E-2</v>
      </c>
      <c r="BV19" s="17"/>
      <c r="BW19" s="17">
        <v>1.7074191499821E-2</v>
      </c>
      <c r="BX19" s="17">
        <v>1.3869225300019199E-2</v>
      </c>
      <c r="BY19" s="17"/>
      <c r="BZ19" s="17">
        <v>1.7074191499821E-2</v>
      </c>
      <c r="CA19" s="17">
        <v>1.3869225300019199E-2</v>
      </c>
    </row>
    <row r="20" spans="2:79" x14ac:dyDescent="0.25">
      <c r="B20" s="18" t="s">
        <v>75</v>
      </c>
      <c r="C20" s="19">
        <v>6.3941184439428297E-2</v>
      </c>
      <c r="D20" s="19">
        <v>5.42447665266362E-2</v>
      </c>
      <c r="E20" s="19">
        <v>4.3386729156198602E-2</v>
      </c>
      <c r="F20" s="19">
        <v>4.3347077662860098E-2</v>
      </c>
      <c r="G20" s="19">
        <v>7.5573839814650004E-2</v>
      </c>
      <c r="H20" s="19">
        <v>6.8156242792200006E-2</v>
      </c>
      <c r="I20" s="19">
        <v>5.9302892567691799E-2</v>
      </c>
      <c r="J20" s="19">
        <v>0.100197530793024</v>
      </c>
      <c r="K20" s="19">
        <v>9.4063591867031907E-2</v>
      </c>
      <c r="L20" s="19">
        <v>0.109685400002282</v>
      </c>
      <c r="M20" s="19"/>
      <c r="N20" s="19">
        <v>6.1782068561414098E-2</v>
      </c>
      <c r="O20" s="19">
        <v>9.5886033302245793E-2</v>
      </c>
      <c r="P20" s="19">
        <v>7.0031202271985102E-2</v>
      </c>
      <c r="Q20" s="19">
        <v>7.8344976771393807E-2</v>
      </c>
      <c r="R20" s="19"/>
      <c r="S20" s="19">
        <v>0</v>
      </c>
      <c r="T20" s="19">
        <v>0</v>
      </c>
      <c r="U20" s="19">
        <v>0</v>
      </c>
      <c r="V20" s="19">
        <v>0</v>
      </c>
      <c r="W20" s="19">
        <v>0</v>
      </c>
      <c r="X20" s="19">
        <v>0</v>
      </c>
      <c r="Y20" s="19">
        <v>0</v>
      </c>
      <c r="Z20" s="19"/>
      <c r="AA20" s="19">
        <v>3.82714977832301E-2</v>
      </c>
      <c r="AB20" s="19">
        <v>7.7217469546928194E-2</v>
      </c>
      <c r="AC20" s="19"/>
      <c r="AD20" s="19">
        <v>4.3369268566060798E-2</v>
      </c>
      <c r="AE20" s="19">
        <v>2.41324087219363E-2</v>
      </c>
      <c r="AF20" s="19">
        <v>3.1688432719750498E-2</v>
      </c>
      <c r="AG20" s="19"/>
      <c r="AH20" s="19">
        <v>1.7385182510280501E-2</v>
      </c>
      <c r="AI20" s="19">
        <v>6.5663933276069897E-2</v>
      </c>
      <c r="AJ20" s="19"/>
      <c r="AK20" s="19">
        <v>8.7211340451306907E-2</v>
      </c>
      <c r="AL20" s="19">
        <v>4.8353172046061398E-2</v>
      </c>
      <c r="AM20" s="19"/>
      <c r="AN20" s="19">
        <v>6.3912755714352107E-2</v>
      </c>
      <c r="AO20" s="19">
        <v>7.8344976771393807E-2</v>
      </c>
      <c r="AP20" s="19"/>
      <c r="AQ20" s="19">
        <v>4.24008179810949E-2</v>
      </c>
      <c r="AR20" s="19">
        <v>6.9526388429223804E-2</v>
      </c>
      <c r="AS20" s="19"/>
      <c r="AT20" s="19">
        <v>8.2799284620230104E-2</v>
      </c>
      <c r="AU20" s="19">
        <v>6.6156461214864307E-2</v>
      </c>
      <c r="AV20" s="19">
        <v>2.5544924340461898E-2</v>
      </c>
      <c r="AW20" s="19">
        <v>1.6489059768058398E-2</v>
      </c>
      <c r="AX20" s="19"/>
      <c r="AY20" s="19">
        <v>4.5420947029979397E-2</v>
      </c>
      <c r="AZ20" s="19">
        <v>6.6154786569200597E-2</v>
      </c>
      <c r="BA20" s="19"/>
      <c r="BB20" s="19">
        <v>6.0410559991403302E-2</v>
      </c>
      <c r="BC20" s="19">
        <v>6.4711548598619301E-2</v>
      </c>
      <c r="BD20" s="19"/>
      <c r="BE20" s="19">
        <v>4.1958775842427E-2</v>
      </c>
      <c r="BF20" s="19">
        <v>6.5609364556986904E-2</v>
      </c>
      <c r="BG20" s="19"/>
      <c r="BH20" s="19">
        <v>8.5275381710959094E-2</v>
      </c>
      <c r="BI20" s="19">
        <v>6.2287123003053203E-2</v>
      </c>
      <c r="BJ20" s="19"/>
      <c r="BK20" s="19">
        <v>3.1056538268336199E-2</v>
      </c>
      <c r="BL20" s="19">
        <v>6.6045870146500596E-2</v>
      </c>
      <c r="BM20" s="19"/>
      <c r="BN20" s="19">
        <v>7.6079059742534302E-2</v>
      </c>
      <c r="BO20" s="19">
        <v>6.3684093888511498E-2</v>
      </c>
      <c r="BP20" s="19"/>
      <c r="BQ20" s="19">
        <v>2.91699945191288E-2</v>
      </c>
      <c r="BR20" s="19">
        <v>6.4831456171100796E-2</v>
      </c>
      <c r="BS20" s="19"/>
      <c r="BT20" s="19">
        <v>3.7062242932100101E-2</v>
      </c>
      <c r="BU20" s="19">
        <v>6.6074244949333602E-2</v>
      </c>
      <c r="BV20" s="19"/>
      <c r="BW20" s="19">
        <v>3.8285763112425798E-2</v>
      </c>
      <c r="BX20" s="19">
        <v>7.7115847082073599E-2</v>
      </c>
      <c r="BY20" s="19"/>
      <c r="BZ20" s="19">
        <v>3.8285763112425798E-2</v>
      </c>
      <c r="CA20" s="19">
        <v>7.7115847082073599E-2</v>
      </c>
    </row>
    <row r="21" spans="2:79" x14ac:dyDescent="0.25">
      <c r="B21" s="16"/>
    </row>
    <row r="22" spans="2:79" x14ac:dyDescent="0.25">
      <c r="B22" t="s">
        <v>78</v>
      </c>
    </row>
    <row r="23" spans="2:79" x14ac:dyDescent="0.25">
      <c r="B23" t="s">
        <v>79</v>
      </c>
    </row>
    <row r="25" spans="2:79" x14ac:dyDescent="0.25">
      <c r="B25"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CA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143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136</v>
      </c>
      <c r="C9" s="17">
        <v>4.3354481460412202E-2</v>
      </c>
      <c r="D9" s="17">
        <v>6.3126005522583697E-2</v>
      </c>
      <c r="E9" s="17">
        <v>6.5938636018503693E-2</v>
      </c>
      <c r="F9" s="17">
        <v>8.0432705332409593E-2</v>
      </c>
      <c r="G9" s="17">
        <v>1.17115532975104E-2</v>
      </c>
      <c r="H9" s="17">
        <v>2.4495775278929599E-2</v>
      </c>
      <c r="I9" s="17">
        <v>3.0285006257942601E-2</v>
      </c>
      <c r="J9" s="17">
        <v>3.5503542983697602E-2</v>
      </c>
      <c r="K9" s="17">
        <v>1.6983144884198598E-2</v>
      </c>
      <c r="L9" s="17">
        <v>2.74639933400769E-2</v>
      </c>
      <c r="M9" s="17"/>
      <c r="N9" s="17">
        <v>4.6053639383722901E-2</v>
      </c>
      <c r="O9" s="17">
        <v>9.6749655912152996E-3</v>
      </c>
      <c r="P9" s="17">
        <v>9.3122171707757601E-4</v>
      </c>
      <c r="Q9" s="17">
        <v>6.3444349467472703E-3</v>
      </c>
      <c r="R9" s="17"/>
      <c r="S9" s="17">
        <v>0.16230866933635699</v>
      </c>
      <c r="T9" s="17">
        <v>5.2079608190204298E-3</v>
      </c>
      <c r="U9" s="17">
        <v>5.8764469471576297E-3</v>
      </c>
      <c r="V9" s="17">
        <v>1.0634575816832199E-2</v>
      </c>
      <c r="W9" s="17">
        <v>3.9491984313662302E-3</v>
      </c>
      <c r="X9" s="17">
        <v>3.9932400468527703E-3</v>
      </c>
      <c r="Y9" s="17">
        <v>3.3760205755232098E-3</v>
      </c>
      <c r="Z9" s="17"/>
      <c r="AA9" s="17">
        <v>2.0547210797377698E-2</v>
      </c>
      <c r="AB9" s="17">
        <v>5.5150333583649999E-2</v>
      </c>
      <c r="AC9" s="17"/>
      <c r="AD9" s="17">
        <v>1.6541567559671101E-2</v>
      </c>
      <c r="AE9" s="17">
        <v>3.01096484985168E-2</v>
      </c>
      <c r="AF9" s="17">
        <v>1.6422879678958301E-2</v>
      </c>
      <c r="AG9" s="17"/>
      <c r="AH9" s="17">
        <v>2.1099637854674901E-2</v>
      </c>
      <c r="AI9" s="17">
        <v>4.4177995171700603E-2</v>
      </c>
      <c r="AJ9" s="17"/>
      <c r="AK9" s="17">
        <v>4.5598058451267402E-2</v>
      </c>
      <c r="AL9" s="17">
        <v>4.1851573361254203E-2</v>
      </c>
      <c r="AM9" s="17"/>
      <c r="AN9" s="17">
        <v>4.3427528086824603E-2</v>
      </c>
      <c r="AO9" s="17">
        <v>6.3444349467472703E-3</v>
      </c>
      <c r="AP9" s="17"/>
      <c r="AQ9" s="17">
        <v>3.2630465410460101E-2</v>
      </c>
      <c r="AR9" s="17">
        <v>4.6135112762330101E-2</v>
      </c>
      <c r="AS9" s="17"/>
      <c r="AT9" s="17">
        <v>5.7050920733058098E-2</v>
      </c>
      <c r="AU9" s="17">
        <v>4.4980001418554301E-2</v>
      </c>
      <c r="AV9" s="17">
        <v>1.7576856918305E-2</v>
      </c>
      <c r="AW9" s="17">
        <v>3.5370279305580502E-3</v>
      </c>
      <c r="AX9" s="17"/>
      <c r="AY9" s="17">
        <v>1.0261911007707999E-2</v>
      </c>
      <c r="AZ9" s="17">
        <v>4.7309818684997201E-2</v>
      </c>
      <c r="BA9" s="17"/>
      <c r="BB9" s="17">
        <v>4.1776649349925601E-2</v>
      </c>
      <c r="BC9" s="17">
        <v>4.3698951990491397E-2</v>
      </c>
      <c r="BD9" s="17"/>
      <c r="BE9" s="17">
        <v>1.2383382479289299E-2</v>
      </c>
      <c r="BF9" s="17">
        <v>4.5704786765277602E-2</v>
      </c>
      <c r="BG9" s="17"/>
      <c r="BH9" s="17">
        <v>1.43080418137909E-4</v>
      </c>
      <c r="BI9" s="17">
        <v>4.6704704164649599E-2</v>
      </c>
      <c r="BJ9" s="17"/>
      <c r="BK9" s="17">
        <v>4.3251613559265198E-2</v>
      </c>
      <c r="BL9" s="17">
        <v>4.33610652199009E-2</v>
      </c>
      <c r="BM9" s="17"/>
      <c r="BN9" s="17">
        <v>1.62162288381912E-2</v>
      </c>
      <c r="BO9" s="17">
        <v>4.39292927962791E-2</v>
      </c>
      <c r="BP9" s="17"/>
      <c r="BQ9" s="17">
        <v>1.31346550896857E-2</v>
      </c>
      <c r="BR9" s="17">
        <v>4.4128221364498801E-2</v>
      </c>
      <c r="BS9" s="17"/>
      <c r="BT9" s="17">
        <v>3.3371183661193099E-2</v>
      </c>
      <c r="BU9" s="17">
        <v>4.4146736553059097E-2</v>
      </c>
      <c r="BV9" s="17"/>
      <c r="BW9" s="17">
        <v>2.06128704188814E-2</v>
      </c>
      <c r="BX9" s="17">
        <v>5.5032833945977598E-2</v>
      </c>
      <c r="BY9" s="17"/>
      <c r="BZ9" s="17">
        <v>2.06128704188814E-2</v>
      </c>
      <c r="CA9" s="17">
        <v>5.5032833945977598E-2</v>
      </c>
    </row>
    <row r="10" spans="2:79" x14ac:dyDescent="0.25">
      <c r="B10" s="18" t="s">
        <v>137</v>
      </c>
      <c r="C10" s="17">
        <v>6.0503734933060299E-2</v>
      </c>
      <c r="D10" s="17">
        <v>6.9533293038250898E-2</v>
      </c>
      <c r="E10" s="17">
        <v>6.9461793701119795E-2</v>
      </c>
      <c r="F10" s="17">
        <v>9.0740851959156696E-2</v>
      </c>
      <c r="G10" s="17">
        <v>3.5731990019480603E-2</v>
      </c>
      <c r="H10" s="17">
        <v>7.8339220799272302E-2</v>
      </c>
      <c r="I10" s="17">
        <v>6.1389005824168903E-2</v>
      </c>
      <c r="J10" s="17">
        <v>1.6647480649381999E-2</v>
      </c>
      <c r="K10" s="17">
        <v>3.09390328443582E-2</v>
      </c>
      <c r="L10" s="17">
        <v>1.90320712096591E-2</v>
      </c>
      <c r="M10" s="17"/>
      <c r="N10" s="17">
        <v>6.2090536781085198E-2</v>
      </c>
      <c r="O10" s="17">
        <v>4.4970720203849297E-2</v>
      </c>
      <c r="P10" s="17">
        <v>1.51429164913961E-2</v>
      </c>
      <c r="Q10" s="17">
        <v>9.4084399403303806E-3</v>
      </c>
      <c r="R10" s="17"/>
      <c r="S10" s="17">
        <v>0.22571234820736399</v>
      </c>
      <c r="T10" s="17">
        <v>1.0024478056248899E-2</v>
      </c>
      <c r="U10" s="17">
        <v>1.2941232437206801E-2</v>
      </c>
      <c r="V10" s="17">
        <v>1.0554189363728801E-2</v>
      </c>
      <c r="W10" s="17">
        <v>9.8434696765189109E-3</v>
      </c>
      <c r="X10" s="17">
        <v>5.20557019152667E-3</v>
      </c>
      <c r="Y10" s="17">
        <v>9.2207714883569703E-3</v>
      </c>
      <c r="Z10" s="17"/>
      <c r="AA10" s="17">
        <v>5.5087015356058297E-2</v>
      </c>
      <c r="AB10" s="17">
        <v>6.3305246085682401E-2</v>
      </c>
      <c r="AC10" s="17"/>
      <c r="AD10" s="17">
        <v>6.4584670064183405E-2</v>
      </c>
      <c r="AE10" s="17">
        <v>4.64494092116913E-2</v>
      </c>
      <c r="AF10" s="17">
        <v>5.17329614940025E-2</v>
      </c>
      <c r="AG10" s="17"/>
      <c r="AH10" s="17">
        <v>4.16935494873951E-2</v>
      </c>
      <c r="AI10" s="17">
        <v>6.1199783213641799E-2</v>
      </c>
      <c r="AJ10" s="17"/>
      <c r="AK10" s="17">
        <v>6.4063728768187694E-2</v>
      </c>
      <c r="AL10" s="17">
        <v>5.8118996816394902E-2</v>
      </c>
      <c r="AM10" s="17"/>
      <c r="AN10" s="17">
        <v>6.0604581575427703E-2</v>
      </c>
      <c r="AO10" s="17">
        <v>9.4084399403303806E-3</v>
      </c>
      <c r="AP10" s="17"/>
      <c r="AQ10" s="17">
        <v>7.8031402528983704E-2</v>
      </c>
      <c r="AR10" s="17">
        <v>5.5958984072951898E-2</v>
      </c>
      <c r="AS10" s="17"/>
      <c r="AT10" s="17">
        <v>6.3867100505879307E-2</v>
      </c>
      <c r="AU10" s="17">
        <v>5.7682695427967397E-2</v>
      </c>
      <c r="AV10" s="17">
        <v>6.3378692276674795E-2</v>
      </c>
      <c r="AW10" s="17">
        <v>3.1650257916492203E-2</v>
      </c>
      <c r="AX10" s="17"/>
      <c r="AY10" s="17">
        <v>5.7362170626022502E-2</v>
      </c>
      <c r="AZ10" s="17">
        <v>6.08792254457967E-2</v>
      </c>
      <c r="BA10" s="17"/>
      <c r="BB10" s="17">
        <v>8.5646947493920503E-2</v>
      </c>
      <c r="BC10" s="17">
        <v>5.5024443851543897E-2</v>
      </c>
      <c r="BD10" s="17"/>
      <c r="BE10" s="17">
        <v>4.81332158404204E-2</v>
      </c>
      <c r="BF10" s="17">
        <v>6.14424971211599E-2</v>
      </c>
      <c r="BG10" s="17"/>
      <c r="BH10" s="17">
        <v>3.7201226308853703E-2</v>
      </c>
      <c r="BI10" s="17">
        <v>6.2310401497334099E-2</v>
      </c>
      <c r="BJ10" s="17"/>
      <c r="BK10" s="17">
        <v>6.24123112773943E-2</v>
      </c>
      <c r="BL10" s="17">
        <v>6.0381582079966599E-2</v>
      </c>
      <c r="BM10" s="17"/>
      <c r="BN10" s="17">
        <v>6.7658991938297497E-2</v>
      </c>
      <c r="BO10" s="17">
        <v>6.0352180487204601E-2</v>
      </c>
      <c r="BP10" s="17"/>
      <c r="BQ10" s="17">
        <v>6.8904618691555494E-2</v>
      </c>
      <c r="BR10" s="17">
        <v>6.0288641076669397E-2</v>
      </c>
      <c r="BS10" s="17"/>
      <c r="BT10" s="17">
        <v>6.6900898247301402E-2</v>
      </c>
      <c r="BU10" s="17">
        <v>5.99960684969656E-2</v>
      </c>
      <c r="BV10" s="17"/>
      <c r="BW10" s="17">
        <v>5.5304102769594403E-2</v>
      </c>
      <c r="BX10" s="17">
        <v>6.3173868420496299E-2</v>
      </c>
      <c r="BY10" s="17"/>
      <c r="BZ10" s="17">
        <v>5.5304102769594403E-2</v>
      </c>
      <c r="CA10" s="17">
        <v>6.3173868420496299E-2</v>
      </c>
    </row>
    <row r="11" spans="2:79" x14ac:dyDescent="0.25">
      <c r="B11" s="18" t="s">
        <v>138</v>
      </c>
      <c r="C11" s="17">
        <v>7.6203970218831393E-2</v>
      </c>
      <c r="D11" s="17">
        <v>7.6661504176703296E-2</v>
      </c>
      <c r="E11" s="17">
        <v>5.2649194077619102E-2</v>
      </c>
      <c r="F11" s="17">
        <v>0.106059293967942</v>
      </c>
      <c r="G11" s="17">
        <v>7.2402167561924399E-2</v>
      </c>
      <c r="H11" s="17">
        <v>0.10062266882293799</v>
      </c>
      <c r="I11" s="17">
        <v>9.7618775601902297E-2</v>
      </c>
      <c r="J11" s="17">
        <v>2.3821075328446E-2</v>
      </c>
      <c r="K11" s="17">
        <v>3.7059697944307801E-2</v>
      </c>
      <c r="L11" s="17">
        <v>3.4282308635402797E-2</v>
      </c>
      <c r="M11" s="17"/>
      <c r="N11" s="17">
        <v>7.7679954892324807E-2</v>
      </c>
      <c r="O11" s="17">
        <v>5.98246237463348E-2</v>
      </c>
      <c r="P11" s="17">
        <v>4.7909834346818503E-2</v>
      </c>
      <c r="Q11" s="17">
        <v>1.9006419630973902E-2</v>
      </c>
      <c r="R11" s="17"/>
      <c r="S11" s="17">
        <v>0.20939046058557501</v>
      </c>
      <c r="T11" s="17">
        <v>0.15126773638670901</v>
      </c>
      <c r="U11" s="17">
        <v>3.25246492831434E-2</v>
      </c>
      <c r="V11" s="17">
        <v>2.6962315810768599E-2</v>
      </c>
      <c r="W11" s="17">
        <v>7.4816525126557998E-3</v>
      </c>
      <c r="X11" s="17">
        <v>2.9921292433434599E-2</v>
      </c>
      <c r="Y11" s="17">
        <v>2.5162098311587399E-2</v>
      </c>
      <c r="Z11" s="17"/>
      <c r="AA11" s="17">
        <v>7.5280604239457996E-2</v>
      </c>
      <c r="AB11" s="17">
        <v>7.6681532339667305E-2</v>
      </c>
      <c r="AC11" s="17"/>
      <c r="AD11" s="17">
        <v>9.3327078334459301E-2</v>
      </c>
      <c r="AE11" s="17">
        <v>2.3212655202762798E-2</v>
      </c>
      <c r="AF11" s="17">
        <v>7.8371952779709805E-2</v>
      </c>
      <c r="AG11" s="17"/>
      <c r="AH11" s="17">
        <v>0.106911423610762</v>
      </c>
      <c r="AI11" s="17">
        <v>7.5067677852324405E-2</v>
      </c>
      <c r="AJ11" s="17"/>
      <c r="AK11" s="17">
        <v>9.1448615002283906E-2</v>
      </c>
      <c r="AL11" s="17">
        <v>6.5992018408296493E-2</v>
      </c>
      <c r="AM11" s="17"/>
      <c r="AN11" s="17">
        <v>7.6316860866184402E-2</v>
      </c>
      <c r="AO11" s="17">
        <v>1.9006419630973902E-2</v>
      </c>
      <c r="AP11" s="17"/>
      <c r="AQ11" s="17">
        <v>6.6353866676739703E-2</v>
      </c>
      <c r="AR11" s="17">
        <v>7.8758004650400004E-2</v>
      </c>
      <c r="AS11" s="17"/>
      <c r="AT11" s="17">
        <v>6.9853880595850501E-2</v>
      </c>
      <c r="AU11" s="17">
        <v>7.8858342097608503E-2</v>
      </c>
      <c r="AV11" s="17">
        <v>8.0340964523146596E-2</v>
      </c>
      <c r="AW11" s="17">
        <v>0.104742243047501</v>
      </c>
      <c r="AX11" s="17"/>
      <c r="AY11" s="17">
        <v>6.8360540680868706E-2</v>
      </c>
      <c r="AZ11" s="17">
        <v>7.7141443748252506E-2</v>
      </c>
      <c r="BA11" s="17"/>
      <c r="BB11" s="17">
        <v>0.104562972922745</v>
      </c>
      <c r="BC11" s="17">
        <v>7.0023989036796394E-2</v>
      </c>
      <c r="BD11" s="17"/>
      <c r="BE11" s="17">
        <v>5.7089800310459203E-2</v>
      </c>
      <c r="BF11" s="17">
        <v>7.7654488166584101E-2</v>
      </c>
      <c r="BG11" s="17"/>
      <c r="BH11" s="17">
        <v>3.8205896346579303E-2</v>
      </c>
      <c r="BI11" s="17">
        <v>7.91499985061246E-2</v>
      </c>
      <c r="BJ11" s="17"/>
      <c r="BK11" s="17">
        <v>4.2836331475951901E-2</v>
      </c>
      <c r="BL11" s="17">
        <v>7.8339568454418501E-2</v>
      </c>
      <c r="BM11" s="17"/>
      <c r="BN11" s="17">
        <v>0.124226734700859</v>
      </c>
      <c r="BO11" s="17">
        <v>7.51868071100565E-2</v>
      </c>
      <c r="BP11" s="17"/>
      <c r="BQ11" s="17">
        <v>0.135049012065033</v>
      </c>
      <c r="BR11" s="17">
        <v>7.4697318377900904E-2</v>
      </c>
      <c r="BS11" s="17"/>
      <c r="BT11" s="17">
        <v>5.7359860445505902E-2</v>
      </c>
      <c r="BU11" s="17">
        <v>7.7699402112637303E-2</v>
      </c>
      <c r="BV11" s="17"/>
      <c r="BW11" s="17">
        <v>7.5543904456360902E-2</v>
      </c>
      <c r="BX11" s="17">
        <v>7.6542929522273304E-2</v>
      </c>
      <c r="BY11" s="17"/>
      <c r="BZ11" s="17">
        <v>7.5543904456360902E-2</v>
      </c>
      <c r="CA11" s="17">
        <v>7.6542929522273304E-2</v>
      </c>
    </row>
    <row r="12" spans="2:79" x14ac:dyDescent="0.25">
      <c r="B12" s="18" t="s">
        <v>33</v>
      </c>
      <c r="C12" s="17">
        <v>6.2227734300063599E-2</v>
      </c>
      <c r="D12" s="17">
        <v>6.4498326982255702E-2</v>
      </c>
      <c r="E12" s="17">
        <v>6.3794722589338104E-2</v>
      </c>
      <c r="F12" s="17">
        <v>8.3870263132395706E-2</v>
      </c>
      <c r="G12" s="17">
        <v>4.58839102373114E-2</v>
      </c>
      <c r="H12" s="17">
        <v>7.5848515456325802E-2</v>
      </c>
      <c r="I12" s="17">
        <v>6.08819022340076E-2</v>
      </c>
      <c r="J12" s="17">
        <v>2.2698520107253602E-2</v>
      </c>
      <c r="K12" s="17">
        <v>8.9959547789630695E-2</v>
      </c>
      <c r="L12" s="17">
        <v>3.0592691882858802E-2</v>
      </c>
      <c r="M12" s="17"/>
      <c r="N12" s="17">
        <v>6.1966582387176297E-2</v>
      </c>
      <c r="O12" s="17">
        <v>6.66326367809673E-2</v>
      </c>
      <c r="P12" s="17">
        <v>6.3332441524746902E-2</v>
      </c>
      <c r="Q12" s="17">
        <v>4.5673511234486902E-2</v>
      </c>
      <c r="R12" s="17"/>
      <c r="S12" s="17">
        <v>0.11432084195202399</v>
      </c>
      <c r="T12" s="17">
        <v>0.29444017866841898</v>
      </c>
      <c r="U12" s="17">
        <v>7.7850986629521501E-2</v>
      </c>
      <c r="V12" s="17">
        <v>1.32989336607762E-2</v>
      </c>
      <c r="W12" s="17">
        <v>2.19156515047755E-2</v>
      </c>
      <c r="X12" s="17">
        <v>4.0770091379138597E-2</v>
      </c>
      <c r="Y12" s="17">
        <v>4.87043751450478E-3</v>
      </c>
      <c r="Z12" s="17"/>
      <c r="AA12" s="17">
        <v>6.5222246271283493E-2</v>
      </c>
      <c r="AB12" s="17">
        <v>6.06789816713229E-2</v>
      </c>
      <c r="AC12" s="17"/>
      <c r="AD12" s="17">
        <v>6.3600401057583106E-2</v>
      </c>
      <c r="AE12" s="17">
        <v>4.3210883515770501E-2</v>
      </c>
      <c r="AF12" s="17">
        <v>6.8642847367732601E-2</v>
      </c>
      <c r="AG12" s="17"/>
      <c r="AH12" s="17">
        <v>6.1674503755763402E-2</v>
      </c>
      <c r="AI12" s="17">
        <v>6.2248205930725498E-2</v>
      </c>
      <c r="AJ12" s="17"/>
      <c r="AK12" s="17">
        <v>6.5180669182102399E-2</v>
      </c>
      <c r="AL12" s="17">
        <v>6.0249647624816202E-2</v>
      </c>
      <c r="AM12" s="17"/>
      <c r="AN12" s="17">
        <v>6.22604073243294E-2</v>
      </c>
      <c r="AO12" s="17">
        <v>4.5673511234486902E-2</v>
      </c>
      <c r="AP12" s="17"/>
      <c r="AQ12" s="17">
        <v>6.6503266077215295E-2</v>
      </c>
      <c r="AR12" s="17">
        <v>6.1119131194984799E-2</v>
      </c>
      <c r="AS12" s="17"/>
      <c r="AT12" s="17">
        <v>5.0282402002900801E-2</v>
      </c>
      <c r="AU12" s="17">
        <v>7.59679278689631E-2</v>
      </c>
      <c r="AV12" s="17">
        <v>5.76071551085919E-2</v>
      </c>
      <c r="AW12" s="17">
        <v>6.3966553778351198E-2</v>
      </c>
      <c r="AX12" s="17"/>
      <c r="AY12" s="17">
        <v>4.92899597162125E-2</v>
      </c>
      <c r="AZ12" s="17">
        <v>6.37741013762608E-2</v>
      </c>
      <c r="BA12" s="17"/>
      <c r="BB12" s="17">
        <v>8.5850523418115193E-2</v>
      </c>
      <c r="BC12" s="17">
        <v>5.7079850123006801E-2</v>
      </c>
      <c r="BD12" s="17"/>
      <c r="BE12" s="17">
        <v>5.8103903802315601E-2</v>
      </c>
      <c r="BF12" s="17">
        <v>6.2540679626967605E-2</v>
      </c>
      <c r="BG12" s="17"/>
      <c r="BH12" s="17">
        <v>3.6091967600180602E-2</v>
      </c>
      <c r="BI12" s="17">
        <v>6.4254066168010701E-2</v>
      </c>
      <c r="BJ12" s="17"/>
      <c r="BK12" s="17">
        <v>8.2291859538767595E-2</v>
      </c>
      <c r="BL12" s="17">
        <v>6.0943588580657002E-2</v>
      </c>
      <c r="BM12" s="17"/>
      <c r="BN12" s="17">
        <v>0.10179217627616099</v>
      </c>
      <c r="BO12" s="17">
        <v>6.1389725675790999E-2</v>
      </c>
      <c r="BP12" s="17"/>
      <c r="BQ12" s="17">
        <v>5.2939795933113203E-2</v>
      </c>
      <c r="BR12" s="17">
        <v>6.2465540052255797E-2</v>
      </c>
      <c r="BS12" s="17"/>
      <c r="BT12" s="17">
        <v>8.70928274278744E-2</v>
      </c>
      <c r="BU12" s="17">
        <v>6.02544888799793E-2</v>
      </c>
      <c r="BV12" s="17"/>
      <c r="BW12" s="17">
        <v>6.5305269777768807E-2</v>
      </c>
      <c r="BX12" s="17">
        <v>6.0647347403557497E-2</v>
      </c>
      <c r="BY12" s="17"/>
      <c r="BZ12" s="17">
        <v>6.5305269777768807E-2</v>
      </c>
      <c r="CA12" s="17">
        <v>6.0647347403557497E-2</v>
      </c>
    </row>
    <row r="13" spans="2:79" x14ac:dyDescent="0.25">
      <c r="B13" s="18" t="s">
        <v>34</v>
      </c>
      <c r="C13" s="17">
        <v>6.3157952335016601E-2</v>
      </c>
      <c r="D13" s="17">
        <v>4.7363519542365798E-2</v>
      </c>
      <c r="E13" s="17">
        <v>7.7915402560535404E-2</v>
      </c>
      <c r="F13" s="17">
        <v>6.7123850440687804E-2</v>
      </c>
      <c r="G13" s="17">
        <v>5.1191981649169001E-2</v>
      </c>
      <c r="H13" s="17">
        <v>7.7915085096139605E-2</v>
      </c>
      <c r="I13" s="17">
        <v>7.0195222745650196E-2</v>
      </c>
      <c r="J13" s="17">
        <v>4.92911951320456E-2</v>
      </c>
      <c r="K13" s="17">
        <v>4.06741248587782E-2</v>
      </c>
      <c r="L13" s="17">
        <v>6.4633293618438906E-2</v>
      </c>
      <c r="M13" s="17"/>
      <c r="N13" s="17">
        <v>6.4163410997423703E-2</v>
      </c>
      <c r="O13" s="17">
        <v>4.6505342394911803E-2</v>
      </c>
      <c r="P13" s="17">
        <v>6.94604058442891E-2</v>
      </c>
      <c r="Q13" s="17">
        <v>6.5530585217842705E-2</v>
      </c>
      <c r="R13" s="17"/>
      <c r="S13" s="17">
        <v>4.9958928274601598E-2</v>
      </c>
      <c r="T13" s="17">
        <v>0.260338929314958</v>
      </c>
      <c r="U13" s="17">
        <v>0.30541521420270901</v>
      </c>
      <c r="V13" s="17">
        <v>3.7770477445557997E-2</v>
      </c>
      <c r="W13" s="17">
        <v>3.6356066371987301E-2</v>
      </c>
      <c r="X13" s="17">
        <v>2.07256957015832E-2</v>
      </c>
      <c r="Y13" s="17">
        <v>9.2049718313219302E-5</v>
      </c>
      <c r="Z13" s="17"/>
      <c r="AA13" s="17">
        <v>7.7251110336009898E-2</v>
      </c>
      <c r="AB13" s="17">
        <v>5.58690131986656E-2</v>
      </c>
      <c r="AC13" s="17"/>
      <c r="AD13" s="17">
        <v>6.4646882973138198E-2</v>
      </c>
      <c r="AE13" s="17">
        <v>9.5637855591509696E-2</v>
      </c>
      <c r="AF13" s="17">
        <v>7.37728657731163E-2</v>
      </c>
      <c r="AG13" s="17"/>
      <c r="AH13" s="17">
        <v>8.8651635636727094E-2</v>
      </c>
      <c r="AI13" s="17">
        <v>6.22145892576507E-2</v>
      </c>
      <c r="AJ13" s="17"/>
      <c r="AK13" s="17">
        <v>6.4855324709053794E-2</v>
      </c>
      <c r="AL13" s="17">
        <v>6.2020931096777199E-2</v>
      </c>
      <c r="AM13" s="17"/>
      <c r="AN13" s="17">
        <v>6.3153269476059898E-2</v>
      </c>
      <c r="AO13" s="17">
        <v>6.5530585217842705E-2</v>
      </c>
      <c r="AP13" s="17"/>
      <c r="AQ13" s="17">
        <v>6.2923297310012505E-2</v>
      </c>
      <c r="AR13" s="17">
        <v>6.32187960622769E-2</v>
      </c>
      <c r="AS13" s="17"/>
      <c r="AT13" s="17">
        <v>6.3295489173775102E-2</v>
      </c>
      <c r="AU13" s="17">
        <v>6.3269194739191098E-2</v>
      </c>
      <c r="AV13" s="17">
        <v>6.4328189426975504E-2</v>
      </c>
      <c r="AW13" s="17">
        <v>7.1809206600315896E-3</v>
      </c>
      <c r="AX13" s="17"/>
      <c r="AY13" s="17">
        <v>7.5349393122698005E-2</v>
      </c>
      <c r="AZ13" s="17">
        <v>6.1700789627219102E-2</v>
      </c>
      <c r="BA13" s="17"/>
      <c r="BB13" s="17">
        <v>6.0473626036491097E-2</v>
      </c>
      <c r="BC13" s="17">
        <v>6.3743851106505003E-2</v>
      </c>
      <c r="BD13" s="17"/>
      <c r="BE13" s="17">
        <v>6.0689822753216799E-2</v>
      </c>
      <c r="BF13" s="17">
        <v>6.3345251405441394E-2</v>
      </c>
      <c r="BG13" s="17"/>
      <c r="BH13" s="17">
        <v>5.8109144291041803E-2</v>
      </c>
      <c r="BI13" s="17">
        <v>6.3549391421236306E-2</v>
      </c>
      <c r="BJ13" s="17"/>
      <c r="BK13" s="17">
        <v>5.4328538567631597E-2</v>
      </c>
      <c r="BL13" s="17">
        <v>6.3723053168437696E-2</v>
      </c>
      <c r="BM13" s="17"/>
      <c r="BN13" s="17">
        <v>6.7571021188857897E-2</v>
      </c>
      <c r="BO13" s="17">
        <v>6.3064479772930102E-2</v>
      </c>
      <c r="BP13" s="17"/>
      <c r="BQ13" s="17">
        <v>0.100639005584925</v>
      </c>
      <c r="BR13" s="17">
        <v>6.2198298027580097E-2</v>
      </c>
      <c r="BS13" s="17"/>
      <c r="BT13" s="17">
        <v>7.0709510468779005E-2</v>
      </c>
      <c r="BU13" s="17">
        <v>6.2558675371710906E-2</v>
      </c>
      <c r="BV13" s="17"/>
      <c r="BW13" s="17">
        <v>7.7282338765749206E-2</v>
      </c>
      <c r="BX13" s="17">
        <v>5.5904747490416899E-2</v>
      </c>
      <c r="BY13" s="17"/>
      <c r="BZ13" s="17">
        <v>7.7282338765749206E-2</v>
      </c>
      <c r="CA13" s="17">
        <v>5.5904747490416899E-2</v>
      </c>
    </row>
    <row r="14" spans="2:79" x14ac:dyDescent="0.25">
      <c r="B14" s="18" t="s">
        <v>35</v>
      </c>
      <c r="C14" s="17">
        <v>0.28398492368915101</v>
      </c>
      <c r="D14" s="17">
        <v>0.27276791079957802</v>
      </c>
      <c r="E14" s="17">
        <v>0.28986271420689103</v>
      </c>
      <c r="F14" s="17">
        <v>0.22015789493884799</v>
      </c>
      <c r="G14" s="17">
        <v>0.40159047513128199</v>
      </c>
      <c r="H14" s="17">
        <v>0.25498523775557003</v>
      </c>
      <c r="I14" s="17">
        <v>0.229341713221068</v>
      </c>
      <c r="J14" s="17">
        <v>0.34154284298829601</v>
      </c>
      <c r="K14" s="17">
        <v>0.296466235206017</v>
      </c>
      <c r="L14" s="17">
        <v>0.29696816175495899</v>
      </c>
      <c r="M14" s="17"/>
      <c r="N14" s="17">
        <v>0.29217004178738898</v>
      </c>
      <c r="O14" s="17">
        <v>0.182681136001036</v>
      </c>
      <c r="P14" s="17">
        <v>0.15518031160814</v>
      </c>
      <c r="Q14" s="17">
        <v>0.14729426027085599</v>
      </c>
      <c r="R14" s="17"/>
      <c r="S14" s="17">
        <v>0.10972473405424001</v>
      </c>
      <c r="T14" s="17">
        <v>8.4487985304521798E-2</v>
      </c>
      <c r="U14" s="17">
        <v>0.259810989525803</v>
      </c>
      <c r="V14" s="17">
        <v>0.67238496940652404</v>
      </c>
      <c r="W14" s="17">
        <v>0.14325288386711699</v>
      </c>
      <c r="X14" s="17">
        <v>4.3846540986307102E-2</v>
      </c>
      <c r="Y14" s="17">
        <v>6.57381641802878E-2</v>
      </c>
      <c r="Z14" s="17"/>
      <c r="AA14" s="17">
        <v>0.23055057534006301</v>
      </c>
      <c r="AB14" s="17">
        <v>0.31162100872272802</v>
      </c>
      <c r="AC14" s="17"/>
      <c r="AD14" s="17">
        <v>0.187946909627346</v>
      </c>
      <c r="AE14" s="17">
        <v>0.215017046141602</v>
      </c>
      <c r="AF14" s="17">
        <v>0.26319092244387399</v>
      </c>
      <c r="AG14" s="17"/>
      <c r="AH14" s="17">
        <v>0.17558163594170101</v>
      </c>
      <c r="AI14" s="17">
        <v>0.287996256924751</v>
      </c>
      <c r="AJ14" s="17"/>
      <c r="AK14" s="17">
        <v>0.27584858491862702</v>
      </c>
      <c r="AL14" s="17">
        <v>0.28943522447470799</v>
      </c>
      <c r="AM14" s="17"/>
      <c r="AN14" s="17">
        <v>0.28425470967337302</v>
      </c>
      <c r="AO14" s="17">
        <v>0.14729426027085599</v>
      </c>
      <c r="AP14" s="17"/>
      <c r="AQ14" s="17">
        <v>0.22402306362996399</v>
      </c>
      <c r="AR14" s="17">
        <v>0.29953244098352699</v>
      </c>
      <c r="AS14" s="17"/>
      <c r="AT14" s="17">
        <v>0.36319783115413801</v>
      </c>
      <c r="AU14" s="17">
        <v>0.24075072804193201</v>
      </c>
      <c r="AV14" s="17">
        <v>0.21478049408196101</v>
      </c>
      <c r="AW14" s="17">
        <v>0.32194872948669201</v>
      </c>
      <c r="AX14" s="17"/>
      <c r="AY14" s="17">
        <v>0.22538644926530799</v>
      </c>
      <c r="AZ14" s="17">
        <v>0.290988813807744</v>
      </c>
      <c r="BA14" s="17"/>
      <c r="BB14" s="17">
        <v>0.22141453900840799</v>
      </c>
      <c r="BC14" s="17">
        <v>0.29762621916237503</v>
      </c>
      <c r="BD14" s="17"/>
      <c r="BE14" s="17">
        <v>0.28763897679895301</v>
      </c>
      <c r="BF14" s="17">
        <v>0.28370762838188901</v>
      </c>
      <c r="BG14" s="17"/>
      <c r="BH14" s="17">
        <v>0.28382247363811303</v>
      </c>
      <c r="BI14" s="17">
        <v>0.28399751860244199</v>
      </c>
      <c r="BJ14" s="17"/>
      <c r="BK14" s="17">
        <v>0.254863300933729</v>
      </c>
      <c r="BL14" s="17">
        <v>0.285848768076018</v>
      </c>
      <c r="BM14" s="17"/>
      <c r="BN14" s="17">
        <v>0.22367551078975501</v>
      </c>
      <c r="BO14" s="17">
        <v>0.28526232849028699</v>
      </c>
      <c r="BP14" s="17"/>
      <c r="BQ14" s="17">
        <v>0.172898603823469</v>
      </c>
      <c r="BR14" s="17">
        <v>0.28682914646607199</v>
      </c>
      <c r="BS14" s="17"/>
      <c r="BT14" s="17">
        <v>0.29410066847821797</v>
      </c>
      <c r="BU14" s="17">
        <v>0.28318215786104201</v>
      </c>
      <c r="BV14" s="17"/>
      <c r="BW14" s="17">
        <v>0.23096115556934699</v>
      </c>
      <c r="BX14" s="17">
        <v>0.311213876514223</v>
      </c>
      <c r="BY14" s="17"/>
      <c r="BZ14" s="17">
        <v>0.23096115556934699</v>
      </c>
      <c r="CA14" s="17">
        <v>0.311213876514223</v>
      </c>
    </row>
    <row r="15" spans="2:79" x14ac:dyDescent="0.25">
      <c r="B15" s="18" t="s">
        <v>36</v>
      </c>
      <c r="C15" s="17">
        <v>0.101278936644768</v>
      </c>
      <c r="D15" s="17">
        <v>0.103047396428337</v>
      </c>
      <c r="E15" s="17">
        <v>9.2831603824013606E-2</v>
      </c>
      <c r="F15" s="17">
        <v>0.105480602994849</v>
      </c>
      <c r="G15" s="17">
        <v>9.61784953700454E-2</v>
      </c>
      <c r="H15" s="17">
        <v>6.8851031000222399E-2</v>
      </c>
      <c r="I15" s="17">
        <v>0.119343529923022</v>
      </c>
      <c r="J15" s="17">
        <v>0.12963765817294301</v>
      </c>
      <c r="K15" s="17">
        <v>0.113688557609548</v>
      </c>
      <c r="L15" s="17">
        <v>0.11440818469236699</v>
      </c>
      <c r="M15" s="17"/>
      <c r="N15" s="17">
        <v>9.8069210630528106E-2</v>
      </c>
      <c r="O15" s="17">
        <v>0.13418985627630001</v>
      </c>
      <c r="P15" s="17">
        <v>0.18498005942505399</v>
      </c>
      <c r="Q15" s="17">
        <v>0.19889202287042901</v>
      </c>
      <c r="R15" s="17"/>
      <c r="S15" s="17">
        <v>2.7307705284578199E-2</v>
      </c>
      <c r="T15" s="17">
        <v>5.2722727857459697E-2</v>
      </c>
      <c r="U15" s="17">
        <v>0.15250836344993199</v>
      </c>
      <c r="V15" s="17">
        <v>9.7333487721849896E-2</v>
      </c>
      <c r="W15" s="17">
        <v>0.415292566141716</v>
      </c>
      <c r="X15" s="17">
        <v>0.19039159499549599</v>
      </c>
      <c r="Y15" s="17">
        <v>3.1231373090180699E-2</v>
      </c>
      <c r="Z15" s="17"/>
      <c r="AA15" s="17">
        <v>0.117497016219669</v>
      </c>
      <c r="AB15" s="17">
        <v>9.2890994430423604E-2</v>
      </c>
      <c r="AC15" s="17"/>
      <c r="AD15" s="17">
        <v>0.12292891319798201</v>
      </c>
      <c r="AE15" s="17">
        <v>6.4472817814692204E-2</v>
      </c>
      <c r="AF15" s="17">
        <v>0.131230609897172</v>
      </c>
      <c r="AG15" s="17"/>
      <c r="AH15" s="17">
        <v>9.3521878957601404E-2</v>
      </c>
      <c r="AI15" s="17">
        <v>0.101565977231429</v>
      </c>
      <c r="AJ15" s="17"/>
      <c r="AK15" s="17">
        <v>8.5194708600504196E-2</v>
      </c>
      <c r="AL15" s="17">
        <v>0.11205330128434</v>
      </c>
      <c r="AM15" s="17"/>
      <c r="AN15" s="17">
        <v>0.10108627796654</v>
      </c>
      <c r="AO15" s="17">
        <v>0.19889202287042901</v>
      </c>
      <c r="AP15" s="17"/>
      <c r="AQ15" s="17">
        <v>9.50826504895467E-2</v>
      </c>
      <c r="AR15" s="17">
        <v>0.102885572363942</v>
      </c>
      <c r="AS15" s="17"/>
      <c r="AT15" s="17">
        <v>7.6858609836473399E-2</v>
      </c>
      <c r="AU15" s="17">
        <v>0.117222433605164</v>
      </c>
      <c r="AV15" s="17">
        <v>0.120351250816747</v>
      </c>
      <c r="AW15" s="17">
        <v>7.36635768102996E-2</v>
      </c>
      <c r="AX15" s="17"/>
      <c r="AY15" s="17">
        <v>0.101629673913914</v>
      </c>
      <c r="AZ15" s="17">
        <v>0.101237015326547</v>
      </c>
      <c r="BA15" s="17"/>
      <c r="BB15" s="17">
        <v>9.5101311917533696E-2</v>
      </c>
      <c r="BC15" s="17">
        <v>0.102613484174612</v>
      </c>
      <c r="BD15" s="17"/>
      <c r="BE15" s="17">
        <v>7.7743968794735593E-2</v>
      </c>
      <c r="BF15" s="17">
        <v>0.103064935902381</v>
      </c>
      <c r="BG15" s="17"/>
      <c r="BH15" s="17">
        <v>0.132792629389373</v>
      </c>
      <c r="BI15" s="17">
        <v>9.8835648846159793E-2</v>
      </c>
      <c r="BJ15" s="17"/>
      <c r="BK15" s="17">
        <v>0.13122236988595101</v>
      </c>
      <c r="BL15" s="17">
        <v>9.9362494678644497E-2</v>
      </c>
      <c r="BM15" s="17"/>
      <c r="BN15" s="17">
        <v>2.7615522685613601E-2</v>
      </c>
      <c r="BO15" s="17">
        <v>0.10283919057754</v>
      </c>
      <c r="BP15" s="17"/>
      <c r="BQ15" s="17">
        <v>0.15764360598746299</v>
      </c>
      <c r="BR15" s="17">
        <v>9.9835791561269205E-2</v>
      </c>
      <c r="BS15" s="17"/>
      <c r="BT15" s="17">
        <v>9.5570250645436297E-2</v>
      </c>
      <c r="BU15" s="17">
        <v>0.101731966860459</v>
      </c>
      <c r="BV15" s="17"/>
      <c r="BW15" s="17">
        <v>0.117120982461371</v>
      </c>
      <c r="BX15" s="17">
        <v>9.3143673281019607E-2</v>
      </c>
      <c r="BY15" s="17"/>
      <c r="BZ15" s="17">
        <v>0.117120982461371</v>
      </c>
      <c r="CA15" s="17">
        <v>9.3143673281019607E-2</v>
      </c>
    </row>
    <row r="16" spans="2:79" x14ac:dyDescent="0.25">
      <c r="B16" s="18" t="s">
        <v>37</v>
      </c>
      <c r="C16" s="17">
        <v>0.10925120566787801</v>
      </c>
      <c r="D16" s="17">
        <v>0.125418285887967</v>
      </c>
      <c r="E16" s="17">
        <v>0.11082541836458699</v>
      </c>
      <c r="F16" s="17">
        <v>9.5154835648394206E-2</v>
      </c>
      <c r="G16" s="17">
        <v>0.11899545617406899</v>
      </c>
      <c r="H16" s="17">
        <v>9.7967535164153699E-2</v>
      </c>
      <c r="I16" s="17">
        <v>0.118015469668678</v>
      </c>
      <c r="J16" s="17">
        <v>0.157990221432628</v>
      </c>
      <c r="K16" s="17">
        <v>5.2462044147384798E-2</v>
      </c>
      <c r="L16" s="17">
        <v>4.0947883443807002E-2</v>
      </c>
      <c r="M16" s="17"/>
      <c r="N16" s="17">
        <v>0.103269649297933</v>
      </c>
      <c r="O16" s="17">
        <v>0.177298061991469</v>
      </c>
      <c r="P16" s="17">
        <v>0.23548782695225201</v>
      </c>
      <c r="Q16" s="17">
        <v>0.233203714523608</v>
      </c>
      <c r="R16" s="17"/>
      <c r="S16" s="17">
        <v>3.42611198888369E-2</v>
      </c>
      <c r="T16" s="17">
        <v>8.1459942608651498E-2</v>
      </c>
      <c r="U16" s="17">
        <v>9.5626680130489597E-2</v>
      </c>
      <c r="V16" s="17">
        <v>6.4753747923810306E-2</v>
      </c>
      <c r="W16" s="17">
        <v>0.270164463725104</v>
      </c>
      <c r="X16" s="17">
        <v>0.34187839502134598</v>
      </c>
      <c r="Y16" s="17">
        <v>0.197537723796918</v>
      </c>
      <c r="Z16" s="17"/>
      <c r="AA16" s="17">
        <v>0.13584846650861801</v>
      </c>
      <c r="AB16" s="17">
        <v>9.5495181968425102E-2</v>
      </c>
      <c r="AC16" s="17"/>
      <c r="AD16" s="17">
        <v>0.15250538623988399</v>
      </c>
      <c r="AE16" s="17">
        <v>0.17051573806751799</v>
      </c>
      <c r="AF16" s="17">
        <v>0.12075308638106901</v>
      </c>
      <c r="AG16" s="17"/>
      <c r="AH16" s="17">
        <v>0.17301515792830999</v>
      </c>
      <c r="AI16" s="17">
        <v>0.106891697333303</v>
      </c>
      <c r="AJ16" s="17"/>
      <c r="AK16" s="17">
        <v>9.3794265289675605E-2</v>
      </c>
      <c r="AL16" s="17">
        <v>0.1196053682294</v>
      </c>
      <c r="AM16" s="17"/>
      <c r="AN16" s="17">
        <v>0.109006560944076</v>
      </c>
      <c r="AO16" s="17">
        <v>0.233203714523608</v>
      </c>
      <c r="AP16" s="17"/>
      <c r="AQ16" s="17">
        <v>0.14507924730347399</v>
      </c>
      <c r="AR16" s="17">
        <v>9.9961348808815007E-2</v>
      </c>
      <c r="AS16" s="17"/>
      <c r="AT16" s="17">
        <v>7.0298688999857903E-2</v>
      </c>
      <c r="AU16" s="17">
        <v>0.10622269942552599</v>
      </c>
      <c r="AV16" s="17">
        <v>0.18303965021799701</v>
      </c>
      <c r="AW16" s="17">
        <v>0.20403751709965301</v>
      </c>
      <c r="AX16" s="17"/>
      <c r="AY16" s="17">
        <v>0.14926979587873099</v>
      </c>
      <c r="AZ16" s="17">
        <v>0.104468046869059</v>
      </c>
      <c r="BA16" s="17"/>
      <c r="BB16" s="17">
        <v>0.110020799620114</v>
      </c>
      <c r="BC16" s="17">
        <v>0.109084915009985</v>
      </c>
      <c r="BD16" s="17"/>
      <c r="BE16" s="17">
        <v>0.15643201634562501</v>
      </c>
      <c r="BF16" s="17">
        <v>0.105670793177791</v>
      </c>
      <c r="BG16" s="17"/>
      <c r="BH16" s="17">
        <v>0.14537384935904199</v>
      </c>
      <c r="BI16" s="17">
        <v>0.106450581339294</v>
      </c>
      <c r="BJ16" s="17"/>
      <c r="BK16" s="17">
        <v>0.133545847138444</v>
      </c>
      <c r="BL16" s="17">
        <v>0.107696298116326</v>
      </c>
      <c r="BM16" s="17"/>
      <c r="BN16" s="17">
        <v>0.101336517829345</v>
      </c>
      <c r="BO16" s="17">
        <v>0.109418845506477</v>
      </c>
      <c r="BP16" s="17"/>
      <c r="BQ16" s="17">
        <v>8.7845016564014805E-2</v>
      </c>
      <c r="BR16" s="17">
        <v>0.10979928369125599</v>
      </c>
      <c r="BS16" s="17"/>
      <c r="BT16" s="17">
        <v>0.104212350954142</v>
      </c>
      <c r="BU16" s="17">
        <v>0.109651079375781</v>
      </c>
      <c r="BV16" s="17"/>
      <c r="BW16" s="17">
        <v>0.13528170981291901</v>
      </c>
      <c r="BX16" s="17">
        <v>9.5883929170729895E-2</v>
      </c>
      <c r="BY16" s="17"/>
      <c r="BZ16" s="17">
        <v>0.13528170981291901</v>
      </c>
      <c r="CA16" s="17">
        <v>9.5883929170729895E-2</v>
      </c>
    </row>
    <row r="17" spans="2:79" x14ac:dyDescent="0.25">
      <c r="B17" s="18" t="s">
        <v>139</v>
      </c>
      <c r="C17" s="17">
        <v>7.1586275212841194E-2</v>
      </c>
      <c r="D17" s="17">
        <v>6.5032598557418095E-2</v>
      </c>
      <c r="E17" s="17">
        <v>7.5417605597159806E-2</v>
      </c>
      <c r="F17" s="17">
        <v>6.1247578037575197E-2</v>
      </c>
      <c r="G17" s="17">
        <v>5.2619517504293702E-2</v>
      </c>
      <c r="H17" s="17">
        <v>4.6298519314746697E-2</v>
      </c>
      <c r="I17" s="17">
        <v>9.7749228256278506E-2</v>
      </c>
      <c r="J17" s="17">
        <v>5.72517019331098E-2</v>
      </c>
      <c r="K17" s="17">
        <v>0.14486287171811099</v>
      </c>
      <c r="L17" s="17">
        <v>0.13248718221738101</v>
      </c>
      <c r="M17" s="17"/>
      <c r="N17" s="17">
        <v>6.77516693405672E-2</v>
      </c>
      <c r="O17" s="17">
        <v>0.12141818633358301</v>
      </c>
      <c r="P17" s="17">
        <v>0.11694977864220001</v>
      </c>
      <c r="Q17" s="17">
        <v>0.13717162642281899</v>
      </c>
      <c r="R17" s="17"/>
      <c r="S17" s="17">
        <v>2.34275982612175E-2</v>
      </c>
      <c r="T17" s="17">
        <v>4.2350689918520701E-2</v>
      </c>
      <c r="U17" s="17">
        <v>3.4225626532367798E-2</v>
      </c>
      <c r="V17" s="17">
        <v>3.6900090915156503E-2</v>
      </c>
      <c r="W17" s="17">
        <v>4.4211134878950398E-2</v>
      </c>
      <c r="X17" s="17">
        <v>0.23151824545420699</v>
      </c>
      <c r="Y17" s="17">
        <v>0.26400235390405102</v>
      </c>
      <c r="Z17" s="17"/>
      <c r="AA17" s="17">
        <v>0.104998556901232</v>
      </c>
      <c r="AB17" s="17">
        <v>5.4305543128795299E-2</v>
      </c>
      <c r="AC17" s="17"/>
      <c r="AD17" s="17">
        <v>0.12216390921912799</v>
      </c>
      <c r="AE17" s="17">
        <v>0.116301585810496</v>
      </c>
      <c r="AF17" s="17">
        <v>0.100371987600769</v>
      </c>
      <c r="AG17" s="17"/>
      <c r="AH17" s="17">
        <v>0.127646616563521</v>
      </c>
      <c r="AI17" s="17">
        <v>6.9511829731234001E-2</v>
      </c>
      <c r="AJ17" s="17"/>
      <c r="AK17" s="17">
        <v>5.8887375815667498E-2</v>
      </c>
      <c r="AL17" s="17">
        <v>8.0092904952848806E-2</v>
      </c>
      <c r="AM17" s="17"/>
      <c r="AN17" s="17">
        <v>7.1456829586605902E-2</v>
      </c>
      <c r="AO17" s="17">
        <v>0.13717162642281899</v>
      </c>
      <c r="AP17" s="17"/>
      <c r="AQ17" s="17">
        <v>0.102491901299363</v>
      </c>
      <c r="AR17" s="17">
        <v>6.3572752023276793E-2</v>
      </c>
      <c r="AS17" s="17"/>
      <c r="AT17" s="17">
        <v>4.9180372236159203E-2</v>
      </c>
      <c r="AU17" s="17">
        <v>7.9583525957238596E-2</v>
      </c>
      <c r="AV17" s="17">
        <v>9.6809536953763403E-2</v>
      </c>
      <c r="AW17" s="17">
        <v>9.94982640731224E-2</v>
      </c>
      <c r="AX17" s="17"/>
      <c r="AY17" s="17">
        <v>9.4092537138298904E-2</v>
      </c>
      <c r="AZ17" s="17">
        <v>6.8896249797400902E-2</v>
      </c>
      <c r="BA17" s="17"/>
      <c r="BB17" s="17">
        <v>7.0991364827826101E-2</v>
      </c>
      <c r="BC17" s="17">
        <v>7.1716886653063E-2</v>
      </c>
      <c r="BD17" s="17"/>
      <c r="BE17" s="17">
        <v>0.108309212002811</v>
      </c>
      <c r="BF17" s="17">
        <v>6.8799479910539904E-2</v>
      </c>
      <c r="BG17" s="17"/>
      <c r="BH17" s="17">
        <v>8.8573547428068694E-2</v>
      </c>
      <c r="BI17" s="17">
        <v>7.0269235179752698E-2</v>
      </c>
      <c r="BJ17" s="17"/>
      <c r="BK17" s="17">
        <v>0.130745540358496</v>
      </c>
      <c r="BL17" s="17">
        <v>6.7799959278494401E-2</v>
      </c>
      <c r="BM17" s="17"/>
      <c r="BN17" s="17">
        <v>0.12757494725567001</v>
      </c>
      <c r="BO17" s="17">
        <v>7.0400387388066504E-2</v>
      </c>
      <c r="BP17" s="17"/>
      <c r="BQ17" s="17">
        <v>0.109969479721782</v>
      </c>
      <c r="BR17" s="17">
        <v>7.0603522479223496E-2</v>
      </c>
      <c r="BS17" s="17"/>
      <c r="BT17" s="17">
        <v>7.7545449993993196E-2</v>
      </c>
      <c r="BU17" s="17">
        <v>7.1113366694705096E-2</v>
      </c>
      <c r="BV17" s="17"/>
      <c r="BW17" s="17">
        <v>0.104786862941477</v>
      </c>
      <c r="BX17" s="17">
        <v>5.45369920501457E-2</v>
      </c>
      <c r="BY17" s="17"/>
      <c r="BZ17" s="17">
        <v>0.104786862941477</v>
      </c>
      <c r="CA17" s="17">
        <v>5.45369920501457E-2</v>
      </c>
    </row>
    <row r="18" spans="2:79" x14ac:dyDescent="0.25">
      <c r="B18" s="18" t="s">
        <v>140</v>
      </c>
      <c r="C18" s="17">
        <v>2.7739381474522401E-2</v>
      </c>
      <c r="D18" s="17">
        <v>2.9252870129418199E-2</v>
      </c>
      <c r="E18" s="17">
        <v>2.70190571286037E-2</v>
      </c>
      <c r="F18" s="17">
        <v>1.94132653761128E-2</v>
      </c>
      <c r="G18" s="17">
        <v>1.4491235181731E-2</v>
      </c>
      <c r="H18" s="17">
        <v>5.20778288023582E-2</v>
      </c>
      <c r="I18" s="17">
        <v>1.9158276156848002E-2</v>
      </c>
      <c r="J18" s="17">
        <v>1.7256203431217101E-2</v>
      </c>
      <c r="K18" s="17">
        <v>5.5361877356755497E-3</v>
      </c>
      <c r="L18" s="17">
        <v>8.5145837485309003E-2</v>
      </c>
      <c r="M18" s="17"/>
      <c r="N18" s="17">
        <v>2.7113382505959301E-2</v>
      </c>
      <c r="O18" s="17">
        <v>3.6230080759333601E-2</v>
      </c>
      <c r="P18" s="17">
        <v>3.14178187049877E-2</v>
      </c>
      <c r="Q18" s="17">
        <v>4.5980650518887799E-2</v>
      </c>
      <c r="R18" s="17"/>
      <c r="S18" s="17">
        <v>1.4311073361405399E-2</v>
      </c>
      <c r="T18" s="17">
        <v>1.40528446634329E-4</v>
      </c>
      <c r="U18" s="17">
        <v>2.0398591009629301E-3</v>
      </c>
      <c r="V18" s="17">
        <v>6.8929346748061397E-3</v>
      </c>
      <c r="W18" s="17">
        <v>2.2537597439310198E-3</v>
      </c>
      <c r="X18" s="17">
        <v>4.4944802871807903E-2</v>
      </c>
      <c r="Y18" s="17">
        <v>0.19446716422770399</v>
      </c>
      <c r="Z18" s="17"/>
      <c r="AA18" s="17">
        <v>3.9904505082567501E-2</v>
      </c>
      <c r="AB18" s="17">
        <v>2.1447615955468499E-2</v>
      </c>
      <c r="AC18" s="17"/>
      <c r="AD18" s="17">
        <v>4.4832150340458003E-2</v>
      </c>
      <c r="AE18" s="17">
        <v>7.0574906477024704E-2</v>
      </c>
      <c r="AF18" s="17">
        <v>2.7332274015440701E-2</v>
      </c>
      <c r="AG18" s="17"/>
      <c r="AH18" s="17">
        <v>4.3775330100586499E-2</v>
      </c>
      <c r="AI18" s="17">
        <v>2.7145990489574001E-2</v>
      </c>
      <c r="AJ18" s="17"/>
      <c r="AK18" s="17">
        <v>2.8826948689736499E-2</v>
      </c>
      <c r="AL18" s="17">
        <v>2.7010851282428999E-2</v>
      </c>
      <c r="AM18" s="17"/>
      <c r="AN18" s="17">
        <v>2.7703378732275599E-2</v>
      </c>
      <c r="AO18" s="17">
        <v>4.5980650518887799E-2</v>
      </c>
      <c r="AP18" s="17"/>
      <c r="AQ18" s="17">
        <v>3.0507404331586999E-2</v>
      </c>
      <c r="AR18" s="17">
        <v>2.7021660523255001E-2</v>
      </c>
      <c r="AS18" s="17"/>
      <c r="AT18" s="17">
        <v>2.2172364964976501E-2</v>
      </c>
      <c r="AU18" s="17">
        <v>2.8664237046842699E-2</v>
      </c>
      <c r="AV18" s="17">
        <v>3.9417655104534897E-2</v>
      </c>
      <c r="AW18" s="17">
        <v>6.6309066275189402E-3</v>
      </c>
      <c r="AX18" s="17"/>
      <c r="AY18" s="17">
        <v>6.3398135772639502E-2</v>
      </c>
      <c r="AZ18" s="17">
        <v>2.3477325178253301E-2</v>
      </c>
      <c r="BA18" s="17"/>
      <c r="BB18" s="17">
        <v>2.36844168086425E-2</v>
      </c>
      <c r="BC18" s="17">
        <v>2.8623549025162801E-2</v>
      </c>
      <c r="BD18" s="17"/>
      <c r="BE18" s="17">
        <v>1.9548403408158499E-2</v>
      </c>
      <c r="BF18" s="17">
        <v>2.8360970628111801E-2</v>
      </c>
      <c r="BG18" s="17"/>
      <c r="BH18" s="17">
        <v>7.6771236391109707E-2</v>
      </c>
      <c r="BI18" s="17">
        <v>2.3937893218871499E-2</v>
      </c>
      <c r="BJ18" s="17"/>
      <c r="BK18" s="17">
        <v>1.6247746271509302E-2</v>
      </c>
      <c r="BL18" s="17">
        <v>2.8474870013363102E-2</v>
      </c>
      <c r="BM18" s="17"/>
      <c r="BN18" s="17">
        <v>3.1259766740132901E-2</v>
      </c>
      <c r="BO18" s="17">
        <v>2.76648167121753E-2</v>
      </c>
      <c r="BP18" s="17"/>
      <c r="BQ18" s="17">
        <v>1.89690665080396E-2</v>
      </c>
      <c r="BR18" s="17">
        <v>2.7963934143281199E-2</v>
      </c>
      <c r="BS18" s="17"/>
      <c r="BT18" s="17">
        <v>3.2961189720285299E-2</v>
      </c>
      <c r="BU18" s="17">
        <v>2.7324988930221599E-2</v>
      </c>
      <c r="BV18" s="17"/>
      <c r="BW18" s="17">
        <v>3.98620080956784E-2</v>
      </c>
      <c r="BX18" s="17">
        <v>2.15141274028465E-2</v>
      </c>
      <c r="BY18" s="17"/>
      <c r="BZ18" s="17">
        <v>3.98620080956784E-2</v>
      </c>
      <c r="CA18" s="17">
        <v>2.15141274028465E-2</v>
      </c>
    </row>
    <row r="19" spans="2:79" x14ac:dyDescent="0.25">
      <c r="B19" s="18" t="s">
        <v>141</v>
      </c>
      <c r="C19" s="17">
        <v>2.4743030682483999E-2</v>
      </c>
      <c r="D19" s="17">
        <v>1.33589003713744E-2</v>
      </c>
      <c r="E19" s="17">
        <v>1.91419707459934E-2</v>
      </c>
      <c r="F19" s="17">
        <v>2.3421832741723901E-2</v>
      </c>
      <c r="G19" s="17">
        <v>2.27113978214314E-2</v>
      </c>
      <c r="H19" s="17">
        <v>2.1745639913107E-2</v>
      </c>
      <c r="I19" s="17">
        <v>1.93092418603351E-2</v>
      </c>
      <c r="J19" s="17">
        <v>3.0321773836219999E-2</v>
      </c>
      <c r="K19" s="17">
        <v>8.9320329646637595E-2</v>
      </c>
      <c r="L19" s="17">
        <v>5.3302306121628201E-2</v>
      </c>
      <c r="M19" s="17"/>
      <c r="N19" s="17">
        <v>2.5570532360173301E-2</v>
      </c>
      <c r="O19" s="17">
        <v>1.50474796854083E-2</v>
      </c>
      <c r="P19" s="17">
        <v>8.31259210628588E-3</v>
      </c>
      <c r="Q19" s="17">
        <v>1.108652809522E-2</v>
      </c>
      <c r="R19" s="17"/>
      <c r="S19" s="17">
        <v>2.9306139467786502E-3</v>
      </c>
      <c r="T19" s="17">
        <v>1.07638466724016E-2</v>
      </c>
      <c r="U19" s="17">
        <v>7.0945898479753602E-3</v>
      </c>
      <c r="V19" s="17">
        <v>6.3702418608116403E-3</v>
      </c>
      <c r="W19" s="17">
        <v>1.51295825537102E-2</v>
      </c>
      <c r="X19" s="17">
        <v>2.5495093085426201E-2</v>
      </c>
      <c r="Y19" s="17">
        <v>0.19178082002982599</v>
      </c>
      <c r="Z19" s="17"/>
      <c r="AA19" s="17">
        <v>3.2893433679218501E-2</v>
      </c>
      <c r="AB19" s="17">
        <v>2.05276666472732E-2</v>
      </c>
      <c r="AC19" s="17"/>
      <c r="AD19" s="17">
        <v>2.7789354319826501E-2</v>
      </c>
      <c r="AE19" s="17">
        <v>8.9921840066910605E-2</v>
      </c>
      <c r="AF19" s="17">
        <v>2.26871183665707E-2</v>
      </c>
      <c r="AG19" s="17"/>
      <c r="AH19" s="17">
        <v>4.7029721387875097E-2</v>
      </c>
      <c r="AI19" s="17">
        <v>2.39183385075903E-2</v>
      </c>
      <c r="AJ19" s="17"/>
      <c r="AK19" s="17">
        <v>1.9111360250354301E-2</v>
      </c>
      <c r="AL19" s="17">
        <v>2.85155257378065E-2</v>
      </c>
      <c r="AM19" s="17"/>
      <c r="AN19" s="17">
        <v>2.47699844838585E-2</v>
      </c>
      <c r="AO19" s="17">
        <v>1.108652809522E-2</v>
      </c>
      <c r="AP19" s="17"/>
      <c r="AQ19" s="17">
        <v>4.01419494160472E-2</v>
      </c>
      <c r="AR19" s="17">
        <v>2.0750243349195199E-2</v>
      </c>
      <c r="AS19" s="17"/>
      <c r="AT19" s="17">
        <v>1.29091962062665E-2</v>
      </c>
      <c r="AU19" s="17">
        <v>2.9753570002583898E-2</v>
      </c>
      <c r="AV19" s="17">
        <v>3.3746396466462901E-2</v>
      </c>
      <c r="AW19" s="17">
        <v>6.2687732118030304E-2</v>
      </c>
      <c r="AX19" s="17"/>
      <c r="AY19" s="17">
        <v>5.7993343737395397E-2</v>
      </c>
      <c r="AZ19" s="17">
        <v>2.0768839522472399E-2</v>
      </c>
      <c r="BA19" s="17"/>
      <c r="BB19" s="17">
        <v>2.90300924119231E-2</v>
      </c>
      <c r="BC19" s="17">
        <v>2.3808971159488299E-2</v>
      </c>
      <c r="BD19" s="17"/>
      <c r="BE19" s="17">
        <v>5.5118438416008803E-2</v>
      </c>
      <c r="BF19" s="17">
        <v>2.2437930628492801E-2</v>
      </c>
      <c r="BG19" s="17"/>
      <c r="BH19" s="17">
        <v>1.8841451174633799E-2</v>
      </c>
      <c r="BI19" s="17">
        <v>2.5200585984583999E-2</v>
      </c>
      <c r="BJ19" s="17"/>
      <c r="BK19" s="17">
        <v>1.25650664551928E-2</v>
      </c>
      <c r="BL19" s="17">
        <v>2.55224457054423E-2</v>
      </c>
      <c r="BM19" s="17"/>
      <c r="BN19" s="17">
        <v>2.1621937504979798E-2</v>
      </c>
      <c r="BO19" s="17">
        <v>2.4809138097861901E-2</v>
      </c>
      <c r="BP19" s="17"/>
      <c r="BQ19" s="17">
        <v>5.1894219361132699E-2</v>
      </c>
      <c r="BR19" s="17">
        <v>2.4047859311664799E-2</v>
      </c>
      <c r="BS19" s="17"/>
      <c r="BT19" s="17">
        <v>3.7197717927970997E-2</v>
      </c>
      <c r="BU19" s="17">
        <v>2.3754650931022199E-2</v>
      </c>
      <c r="BV19" s="17"/>
      <c r="BW19" s="17">
        <v>3.2987984397180203E-2</v>
      </c>
      <c r="BX19" s="17">
        <v>2.0509052907929998E-2</v>
      </c>
      <c r="BY19" s="17"/>
      <c r="BZ19" s="17">
        <v>3.2987984397180203E-2</v>
      </c>
      <c r="CA19" s="17">
        <v>2.0509052907929998E-2</v>
      </c>
    </row>
    <row r="20" spans="2:79" x14ac:dyDescent="0.25">
      <c r="B20" s="18" t="s">
        <v>75</v>
      </c>
      <c r="C20" s="19">
        <v>7.5968373380970802E-2</v>
      </c>
      <c r="D20" s="19">
        <v>6.9939388563748595E-2</v>
      </c>
      <c r="E20" s="19">
        <v>5.5141881185635802E-2</v>
      </c>
      <c r="F20" s="19">
        <v>4.6897025429906002E-2</v>
      </c>
      <c r="G20" s="19">
        <v>7.64918200517513E-2</v>
      </c>
      <c r="H20" s="19">
        <v>0.10085294259623701</v>
      </c>
      <c r="I20" s="19">
        <v>7.6712628250099293E-2</v>
      </c>
      <c r="J20" s="19">
        <v>0.118037784004761</v>
      </c>
      <c r="K20" s="19">
        <v>8.2048225615352993E-2</v>
      </c>
      <c r="L20" s="19">
        <v>0.10073608559811099</v>
      </c>
      <c r="M20" s="19"/>
      <c r="N20" s="19">
        <v>7.4101389635717094E-2</v>
      </c>
      <c r="O20" s="19">
        <v>0.10552691023559101</v>
      </c>
      <c r="P20" s="19">
        <v>7.0894792636752704E-2</v>
      </c>
      <c r="Q20" s="19">
        <v>8.0407806327799494E-2</v>
      </c>
      <c r="R20" s="19"/>
      <c r="S20" s="19">
        <v>2.6345906847022899E-2</v>
      </c>
      <c r="T20" s="19">
        <v>6.79499594645474E-3</v>
      </c>
      <c r="U20" s="19">
        <v>1.4085361912731E-2</v>
      </c>
      <c r="V20" s="19">
        <v>1.6144035399377501E-2</v>
      </c>
      <c r="W20" s="19">
        <v>3.0149570592168301E-2</v>
      </c>
      <c r="X20" s="19">
        <v>2.1309437832874201E-2</v>
      </c>
      <c r="Y20" s="19">
        <v>1.2521023162747801E-2</v>
      </c>
      <c r="Z20" s="19"/>
      <c r="AA20" s="19">
        <v>4.4919259268444797E-2</v>
      </c>
      <c r="AB20" s="19">
        <v>9.2026882267898E-2</v>
      </c>
      <c r="AC20" s="19"/>
      <c r="AD20" s="19">
        <v>3.9132777066339497E-2</v>
      </c>
      <c r="AE20" s="19">
        <v>3.4575613601506197E-2</v>
      </c>
      <c r="AF20" s="19">
        <v>4.5490494201585102E-2</v>
      </c>
      <c r="AG20" s="19"/>
      <c r="AH20" s="19">
        <v>1.93989087750817E-2</v>
      </c>
      <c r="AI20" s="19">
        <v>7.8061658356075606E-2</v>
      </c>
      <c r="AJ20" s="19"/>
      <c r="AK20" s="19">
        <v>0.10719036032253899</v>
      </c>
      <c r="AL20" s="19">
        <v>5.5053656730928997E-2</v>
      </c>
      <c r="AM20" s="19"/>
      <c r="AN20" s="19">
        <v>7.5959611284445797E-2</v>
      </c>
      <c r="AO20" s="19">
        <v>8.0407806327799494E-2</v>
      </c>
      <c r="AP20" s="19"/>
      <c r="AQ20" s="19">
        <v>5.6231485526605701E-2</v>
      </c>
      <c r="AR20" s="19">
        <v>8.1085953205045705E-2</v>
      </c>
      <c r="AS20" s="19"/>
      <c r="AT20" s="19">
        <v>0.10103314359066499</v>
      </c>
      <c r="AU20" s="19">
        <v>7.7044644368428603E-2</v>
      </c>
      <c r="AV20" s="19">
        <v>2.8623158104840001E-2</v>
      </c>
      <c r="AW20" s="19">
        <v>2.0456270451749799E-2</v>
      </c>
      <c r="AX20" s="19"/>
      <c r="AY20" s="19">
        <v>4.7606089140203603E-2</v>
      </c>
      <c r="AZ20" s="19">
        <v>7.93583306159973E-2</v>
      </c>
      <c r="BA20" s="19"/>
      <c r="BB20" s="19">
        <v>7.1446756184354698E-2</v>
      </c>
      <c r="BC20" s="19">
        <v>7.6954888706971494E-2</v>
      </c>
      <c r="BD20" s="19"/>
      <c r="BE20" s="19">
        <v>5.8808859048007499E-2</v>
      </c>
      <c r="BF20" s="19">
        <v>7.7270558285363805E-2</v>
      </c>
      <c r="BG20" s="19"/>
      <c r="BH20" s="19">
        <v>8.40734976548662E-2</v>
      </c>
      <c r="BI20" s="19">
        <v>7.5339975071540805E-2</v>
      </c>
      <c r="BJ20" s="19"/>
      <c r="BK20" s="19">
        <v>3.5689474537667E-2</v>
      </c>
      <c r="BL20" s="19">
        <v>7.8546306628330398E-2</v>
      </c>
      <c r="BM20" s="19"/>
      <c r="BN20" s="19">
        <v>8.9450644252137695E-2</v>
      </c>
      <c r="BO20" s="19">
        <v>7.5682807385331605E-2</v>
      </c>
      <c r="BP20" s="19"/>
      <c r="BQ20" s="19">
        <v>3.0112920669785499E-2</v>
      </c>
      <c r="BR20" s="19">
        <v>7.7142443448328005E-2</v>
      </c>
      <c r="BS20" s="19"/>
      <c r="BT20" s="19">
        <v>4.2978092029301099E-2</v>
      </c>
      <c r="BU20" s="19">
        <v>7.8586417932417399E-2</v>
      </c>
      <c r="BV20" s="19"/>
      <c r="BW20" s="19">
        <v>4.4950810533673197E-2</v>
      </c>
      <c r="BX20" s="19">
        <v>9.1896621890384098E-2</v>
      </c>
      <c r="BY20" s="19"/>
      <c r="BZ20" s="19">
        <v>4.4950810533673197E-2</v>
      </c>
      <c r="CA20" s="19">
        <v>9.1896621890384098E-2</v>
      </c>
    </row>
    <row r="21" spans="2:79" x14ac:dyDescent="0.25">
      <c r="B21" s="16"/>
    </row>
    <row r="22" spans="2:79" x14ac:dyDescent="0.25">
      <c r="B22" t="s">
        <v>78</v>
      </c>
    </row>
    <row r="23" spans="2:79" x14ac:dyDescent="0.25">
      <c r="B23" t="s">
        <v>79</v>
      </c>
    </row>
    <row r="25" spans="2:79" x14ac:dyDescent="0.25">
      <c r="B25"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CA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144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136</v>
      </c>
      <c r="C9" s="17">
        <v>2.4672847912792201E-2</v>
      </c>
      <c r="D9" s="17">
        <v>3.3791053539615597E-2</v>
      </c>
      <c r="E9" s="17">
        <v>1.6077223080098301E-2</v>
      </c>
      <c r="F9" s="17">
        <v>4.0127482723615403E-2</v>
      </c>
      <c r="G9" s="17">
        <v>1.1143557254861301E-2</v>
      </c>
      <c r="H9" s="17">
        <v>2.48687320159456E-2</v>
      </c>
      <c r="I9" s="17">
        <v>2.04407985111725E-2</v>
      </c>
      <c r="J9" s="17">
        <v>1.8020658216026601E-2</v>
      </c>
      <c r="K9" s="17">
        <v>5.0857143554783997E-2</v>
      </c>
      <c r="L9" s="17">
        <v>1.6772483190333701E-2</v>
      </c>
      <c r="M9" s="17"/>
      <c r="N9" s="17">
        <v>2.6171035085498999E-2</v>
      </c>
      <c r="O9" s="17">
        <v>6.0543490810340602E-3</v>
      </c>
      <c r="P9" s="17">
        <v>8.2991265462018101E-4</v>
      </c>
      <c r="Q9" s="17">
        <v>3.2851721712898801E-3</v>
      </c>
      <c r="R9" s="17"/>
      <c r="S9" s="17">
        <v>8.8627961491957202E-2</v>
      </c>
      <c r="T9" s="17">
        <v>3.1391201784958002E-2</v>
      </c>
      <c r="U9" s="17">
        <v>0</v>
      </c>
      <c r="V9" s="17">
        <v>1.8279767920514999E-3</v>
      </c>
      <c r="W9" s="17">
        <v>0</v>
      </c>
      <c r="X9" s="17">
        <v>3.7993259033775499E-3</v>
      </c>
      <c r="Y9" s="17">
        <v>6.0911602164870999E-3</v>
      </c>
      <c r="Z9" s="17"/>
      <c r="AA9" s="17">
        <v>2.2986347722284001E-2</v>
      </c>
      <c r="AB9" s="17">
        <v>2.5545100763515401E-2</v>
      </c>
      <c r="AC9" s="17"/>
      <c r="AD9" s="17">
        <v>2.9462669121281201E-2</v>
      </c>
      <c r="AE9" s="17">
        <v>2.8613032175028801E-2</v>
      </c>
      <c r="AF9" s="17">
        <v>1.9509911211888799E-2</v>
      </c>
      <c r="AG9" s="17"/>
      <c r="AH9" s="17">
        <v>8.0206211137154107E-3</v>
      </c>
      <c r="AI9" s="17">
        <v>2.5289043530046101E-2</v>
      </c>
      <c r="AJ9" s="17"/>
      <c r="AK9" s="17">
        <v>2.0564068169478301E-2</v>
      </c>
      <c r="AL9" s="17">
        <v>2.74252020236842E-2</v>
      </c>
      <c r="AM9" s="17"/>
      <c r="AN9" s="17">
        <v>2.4715060709232298E-2</v>
      </c>
      <c r="AO9" s="17">
        <v>3.2851721712898801E-3</v>
      </c>
      <c r="AP9" s="17"/>
      <c r="AQ9" s="17">
        <v>2.0201632310793499E-2</v>
      </c>
      <c r="AR9" s="17">
        <v>2.5832189898353401E-2</v>
      </c>
      <c r="AS9" s="17"/>
      <c r="AT9" s="17">
        <v>2.5482814773324501E-2</v>
      </c>
      <c r="AU9" s="17">
        <v>2.0875707153536E-2</v>
      </c>
      <c r="AV9" s="17">
        <v>3.2409720616312303E-2</v>
      </c>
      <c r="AW9" s="17">
        <v>1.34119566849177E-2</v>
      </c>
      <c r="AX9" s="17"/>
      <c r="AY9" s="17">
        <v>1.0099478015322899E-2</v>
      </c>
      <c r="AZ9" s="17">
        <v>2.6414706935967602E-2</v>
      </c>
      <c r="BA9" s="17"/>
      <c r="BB9" s="17">
        <v>2.3647987315652701E-2</v>
      </c>
      <c r="BC9" s="17">
        <v>2.48965481564196E-2</v>
      </c>
      <c r="BD9" s="17"/>
      <c r="BE9" s="17">
        <v>5.92750264134193E-2</v>
      </c>
      <c r="BF9" s="17">
        <v>2.20469906986362E-2</v>
      </c>
      <c r="BG9" s="17"/>
      <c r="BH9" s="17">
        <v>4.2310461360248099E-3</v>
      </c>
      <c r="BI9" s="17">
        <v>2.6257721042942501E-2</v>
      </c>
      <c r="BJ9" s="17"/>
      <c r="BK9" s="17">
        <v>2.4776197311223699E-2</v>
      </c>
      <c r="BL9" s="17">
        <v>2.4666233336476599E-2</v>
      </c>
      <c r="BM9" s="17"/>
      <c r="BN9" s="17">
        <v>6.4935705755440207E-2</v>
      </c>
      <c r="BO9" s="17">
        <v>2.382004624481E-2</v>
      </c>
      <c r="BP9" s="17"/>
      <c r="BQ9" s="17">
        <v>1.21734610422175E-2</v>
      </c>
      <c r="BR9" s="17">
        <v>2.4992878685958699E-2</v>
      </c>
      <c r="BS9" s="17"/>
      <c r="BT9" s="17">
        <v>9.2369703581698902E-3</v>
      </c>
      <c r="BU9" s="17">
        <v>2.58978091278208E-2</v>
      </c>
      <c r="BV9" s="17"/>
      <c r="BW9" s="17">
        <v>2.3077392055499399E-2</v>
      </c>
      <c r="BX9" s="17">
        <v>2.54921520439991E-2</v>
      </c>
      <c r="BY9" s="17"/>
      <c r="BZ9" s="17">
        <v>2.3077392055499399E-2</v>
      </c>
      <c r="CA9" s="17">
        <v>2.54921520439991E-2</v>
      </c>
    </row>
    <row r="10" spans="2:79" x14ac:dyDescent="0.25">
      <c r="B10" s="18" t="s">
        <v>137</v>
      </c>
      <c r="C10" s="17">
        <v>2.5122952733805499E-2</v>
      </c>
      <c r="D10" s="17">
        <v>6.2039120501438401E-2</v>
      </c>
      <c r="E10" s="17">
        <v>3.04753416195295E-2</v>
      </c>
      <c r="F10" s="17">
        <v>2.4461766731677399E-2</v>
      </c>
      <c r="G10" s="17">
        <v>6.6087415159925998E-3</v>
      </c>
      <c r="H10" s="17">
        <v>1.8978098139201299E-2</v>
      </c>
      <c r="I10" s="17">
        <v>3.0508877268089801E-2</v>
      </c>
      <c r="J10" s="17">
        <v>2.9599044064305001E-3</v>
      </c>
      <c r="K10" s="17">
        <v>4.5570529308651999E-4</v>
      </c>
      <c r="L10" s="17">
        <v>9.2476267230553102E-3</v>
      </c>
      <c r="M10" s="17"/>
      <c r="N10" s="17">
        <v>2.5381752675050599E-2</v>
      </c>
      <c r="O10" s="17">
        <v>2.40984459240297E-2</v>
      </c>
      <c r="P10" s="17">
        <v>1.0037696152187E-2</v>
      </c>
      <c r="Q10" s="17">
        <v>8.7101960470968107E-3</v>
      </c>
      <c r="R10" s="17"/>
      <c r="S10" s="17">
        <v>8.3883387491505798E-2</v>
      </c>
      <c r="T10" s="17">
        <v>2.96873960647683E-2</v>
      </c>
      <c r="U10" s="17">
        <v>0</v>
      </c>
      <c r="V10" s="17">
        <v>5.6437885359652698E-3</v>
      </c>
      <c r="W10" s="17">
        <v>9.5913832517848796E-3</v>
      </c>
      <c r="X10" s="17">
        <v>0</v>
      </c>
      <c r="Y10" s="17">
        <v>7.44156316811616E-5</v>
      </c>
      <c r="Z10" s="17"/>
      <c r="AA10" s="17">
        <v>2.9078039939519702E-2</v>
      </c>
      <c r="AB10" s="17">
        <v>2.30773934688502E-2</v>
      </c>
      <c r="AC10" s="17"/>
      <c r="AD10" s="17">
        <v>2.9798628219055399E-2</v>
      </c>
      <c r="AE10" s="17">
        <v>2.9266218758903999E-2</v>
      </c>
      <c r="AF10" s="17">
        <v>2.72621090898474E-2</v>
      </c>
      <c r="AG10" s="17"/>
      <c r="AH10" s="17">
        <v>3.0529568458712901E-2</v>
      </c>
      <c r="AI10" s="17">
        <v>2.4922887423978701E-2</v>
      </c>
      <c r="AJ10" s="17"/>
      <c r="AK10" s="17">
        <v>1.8885616488110001E-2</v>
      </c>
      <c r="AL10" s="17">
        <v>2.9301166006199E-2</v>
      </c>
      <c r="AM10" s="17"/>
      <c r="AN10" s="17">
        <v>2.5155346546270701E-2</v>
      </c>
      <c r="AO10" s="17">
        <v>8.7101960470968107E-3</v>
      </c>
      <c r="AP10" s="17"/>
      <c r="AQ10" s="17">
        <v>4.1213926422175799E-2</v>
      </c>
      <c r="AR10" s="17">
        <v>2.0950722395114599E-2</v>
      </c>
      <c r="AS10" s="17"/>
      <c r="AT10" s="17">
        <v>1.54185626689286E-2</v>
      </c>
      <c r="AU10" s="17">
        <v>3.44246813195066E-2</v>
      </c>
      <c r="AV10" s="17">
        <v>2.7398686439269401E-2</v>
      </c>
      <c r="AW10" s="17">
        <v>5.4286917438416196E-3</v>
      </c>
      <c r="AX10" s="17"/>
      <c r="AY10" s="17">
        <v>2.3506210757549099E-2</v>
      </c>
      <c r="AZ10" s="17">
        <v>2.53161912654081E-2</v>
      </c>
      <c r="BA10" s="17"/>
      <c r="BB10" s="17">
        <v>3.4022416554336299E-2</v>
      </c>
      <c r="BC10" s="17">
        <v>2.3183601565076602E-2</v>
      </c>
      <c r="BD10" s="17"/>
      <c r="BE10" s="17">
        <v>1.9608919749604301E-2</v>
      </c>
      <c r="BF10" s="17">
        <v>2.5541396424869599E-2</v>
      </c>
      <c r="BG10" s="17"/>
      <c r="BH10" s="17">
        <v>1.87284618896288E-2</v>
      </c>
      <c r="BI10" s="17">
        <v>2.5618723939817602E-2</v>
      </c>
      <c r="BJ10" s="17"/>
      <c r="BK10" s="17">
        <v>4.6375383192470802E-2</v>
      </c>
      <c r="BL10" s="17">
        <v>2.37627530103789E-2</v>
      </c>
      <c r="BM10" s="17"/>
      <c r="BN10" s="17">
        <v>1.8227640352476499E-2</v>
      </c>
      <c r="BO10" s="17">
        <v>2.5269001330828499E-2</v>
      </c>
      <c r="BP10" s="17"/>
      <c r="BQ10" s="17">
        <v>2.4516810272422598E-2</v>
      </c>
      <c r="BR10" s="17">
        <v>2.5138472234287799E-2</v>
      </c>
      <c r="BS10" s="17"/>
      <c r="BT10" s="17">
        <v>4.7562938479363902E-2</v>
      </c>
      <c r="BU10" s="17">
        <v>2.3342159117969202E-2</v>
      </c>
      <c r="BV10" s="17"/>
      <c r="BW10" s="17">
        <v>2.9167994358055602E-2</v>
      </c>
      <c r="BX10" s="17">
        <v>2.3045728661135099E-2</v>
      </c>
      <c r="BY10" s="17"/>
      <c r="BZ10" s="17">
        <v>2.9167994358055602E-2</v>
      </c>
      <c r="CA10" s="17">
        <v>2.3045728661135099E-2</v>
      </c>
    </row>
    <row r="11" spans="2:79" x14ac:dyDescent="0.25">
      <c r="B11" s="18" t="s">
        <v>138</v>
      </c>
      <c r="C11" s="17">
        <v>2.5578516000379199E-2</v>
      </c>
      <c r="D11" s="17">
        <v>2.36883929414923E-2</v>
      </c>
      <c r="E11" s="17">
        <v>3.09741240713606E-2</v>
      </c>
      <c r="F11" s="17">
        <v>4.0227835741645401E-2</v>
      </c>
      <c r="G11" s="17">
        <v>2.0556526776067102E-2</v>
      </c>
      <c r="H11" s="17">
        <v>2.7397536115520701E-2</v>
      </c>
      <c r="I11" s="17">
        <v>1.7612236366066798E-2</v>
      </c>
      <c r="J11" s="17">
        <v>2.8380971882518299E-2</v>
      </c>
      <c r="K11" s="17">
        <v>2.1395068951241401E-2</v>
      </c>
      <c r="L11" s="17">
        <v>1.09718074171511E-3</v>
      </c>
      <c r="M11" s="17"/>
      <c r="N11" s="17">
        <v>2.3959617051996999E-2</v>
      </c>
      <c r="O11" s="17">
        <v>4.8453286984907702E-2</v>
      </c>
      <c r="P11" s="17">
        <v>3.90255752981696E-2</v>
      </c>
      <c r="Q11" s="17">
        <v>2.54315768622311E-2</v>
      </c>
      <c r="R11" s="17"/>
      <c r="S11" s="17">
        <v>6.9413102683510294E-2</v>
      </c>
      <c r="T11" s="17">
        <v>4.4532757091603398E-2</v>
      </c>
      <c r="U11" s="17">
        <v>2.4690593117195E-2</v>
      </c>
      <c r="V11" s="17">
        <v>4.5168387078550797E-3</v>
      </c>
      <c r="W11" s="17">
        <v>4.5725243679043803E-3</v>
      </c>
      <c r="X11" s="17">
        <v>1.1693501883648001E-2</v>
      </c>
      <c r="Y11" s="17">
        <v>1.73649885958332E-2</v>
      </c>
      <c r="Z11" s="17"/>
      <c r="AA11" s="17">
        <v>4.2476754954433302E-2</v>
      </c>
      <c r="AB11" s="17">
        <v>1.68387973908996E-2</v>
      </c>
      <c r="AC11" s="17"/>
      <c r="AD11" s="17">
        <v>4.84087212841589E-2</v>
      </c>
      <c r="AE11" s="17">
        <v>2.2675225981308202E-2</v>
      </c>
      <c r="AF11" s="17">
        <v>4.1323268469432302E-2</v>
      </c>
      <c r="AG11" s="17"/>
      <c r="AH11" s="17">
        <v>5.9831524942184001E-2</v>
      </c>
      <c r="AI11" s="17">
        <v>2.4311024616652199E-2</v>
      </c>
      <c r="AJ11" s="17"/>
      <c r="AK11" s="17">
        <v>2.9447773143627499E-2</v>
      </c>
      <c r="AL11" s="17">
        <v>2.29866112331189E-2</v>
      </c>
      <c r="AM11" s="17"/>
      <c r="AN11" s="17">
        <v>2.5578806013749601E-2</v>
      </c>
      <c r="AO11" s="17">
        <v>2.54315768622311E-2</v>
      </c>
      <c r="AP11" s="17"/>
      <c r="AQ11" s="17">
        <v>2.1459889159186799E-2</v>
      </c>
      <c r="AR11" s="17">
        <v>2.66464352073436E-2</v>
      </c>
      <c r="AS11" s="17"/>
      <c r="AT11" s="17">
        <v>2.2360844923125602E-2</v>
      </c>
      <c r="AU11" s="17">
        <v>2.2266468172623101E-2</v>
      </c>
      <c r="AV11" s="17">
        <v>3.6989038270707299E-2</v>
      </c>
      <c r="AW11" s="17">
        <v>4.40395477346468E-2</v>
      </c>
      <c r="AX11" s="17"/>
      <c r="AY11" s="17">
        <v>3.7732369426012602E-2</v>
      </c>
      <c r="AZ11" s="17">
        <v>2.41258458626737E-2</v>
      </c>
      <c r="BA11" s="17"/>
      <c r="BB11" s="17">
        <v>2.5084870099421099E-2</v>
      </c>
      <c r="BC11" s="17">
        <v>2.56864472678019E-2</v>
      </c>
      <c r="BD11" s="17"/>
      <c r="BE11" s="17">
        <v>1.8316701274065799E-2</v>
      </c>
      <c r="BF11" s="17">
        <v>2.6129593690086099E-2</v>
      </c>
      <c r="BG11" s="17"/>
      <c r="BH11" s="17">
        <v>2.09006571673142E-2</v>
      </c>
      <c r="BI11" s="17">
        <v>2.5941195027018901E-2</v>
      </c>
      <c r="BJ11" s="17"/>
      <c r="BK11" s="17">
        <v>3.4657299333764102E-2</v>
      </c>
      <c r="BL11" s="17">
        <v>2.4997454996408899E-2</v>
      </c>
      <c r="BM11" s="17"/>
      <c r="BN11" s="17">
        <v>9.5950388145722695E-2</v>
      </c>
      <c r="BO11" s="17">
        <v>2.4087979730472098E-2</v>
      </c>
      <c r="BP11" s="17"/>
      <c r="BQ11" s="17">
        <v>3.2030152107502902E-2</v>
      </c>
      <c r="BR11" s="17">
        <v>2.5413330130629599E-2</v>
      </c>
      <c r="BS11" s="17"/>
      <c r="BT11" s="17">
        <v>2.16127202988519E-2</v>
      </c>
      <c r="BU11" s="17">
        <v>2.58932338325145E-2</v>
      </c>
      <c r="BV11" s="17"/>
      <c r="BW11" s="17">
        <v>4.25639623885933E-2</v>
      </c>
      <c r="BX11" s="17">
        <v>1.68560895335827E-2</v>
      </c>
      <c r="BY11" s="17"/>
      <c r="BZ11" s="17">
        <v>4.25639623885933E-2</v>
      </c>
      <c r="CA11" s="17">
        <v>1.68560895335827E-2</v>
      </c>
    </row>
    <row r="12" spans="2:79" x14ac:dyDescent="0.25">
      <c r="B12" s="18" t="s">
        <v>33</v>
      </c>
      <c r="C12" s="17">
        <v>2.4634832506924199E-2</v>
      </c>
      <c r="D12" s="17">
        <v>2.1424038859881301E-2</v>
      </c>
      <c r="E12" s="17">
        <v>2.6201721232669901E-2</v>
      </c>
      <c r="F12" s="17">
        <v>3.1874902138374801E-2</v>
      </c>
      <c r="G12" s="17">
        <v>1.1523992074776101E-2</v>
      </c>
      <c r="H12" s="17">
        <v>4.1618927119307897E-2</v>
      </c>
      <c r="I12" s="17">
        <v>2.51885922333514E-2</v>
      </c>
      <c r="J12" s="17">
        <v>1.28686464533227E-2</v>
      </c>
      <c r="K12" s="17">
        <v>1.74648425503891E-2</v>
      </c>
      <c r="L12" s="17">
        <v>1.75204175836365E-2</v>
      </c>
      <c r="M12" s="17"/>
      <c r="N12" s="17">
        <v>2.1579331944619799E-2</v>
      </c>
      <c r="O12" s="17">
        <v>6.4817916179803495E-2</v>
      </c>
      <c r="P12" s="17">
        <v>6.0169806398274198E-2</v>
      </c>
      <c r="Q12" s="17">
        <v>6.5412496448216395E-2</v>
      </c>
      <c r="R12" s="17"/>
      <c r="S12" s="17">
        <v>4.8975261210697403E-2</v>
      </c>
      <c r="T12" s="17">
        <v>7.4846238270902907E-2</v>
      </c>
      <c r="U12" s="17">
        <v>2.60786914760077E-2</v>
      </c>
      <c r="V12" s="17">
        <v>1.0188711897448599E-2</v>
      </c>
      <c r="W12" s="17">
        <v>2.0809746453316499E-2</v>
      </c>
      <c r="X12" s="17">
        <v>1.76186315764163E-3</v>
      </c>
      <c r="Y12" s="17">
        <v>9.0812545209872607E-3</v>
      </c>
      <c r="Z12" s="17"/>
      <c r="AA12" s="17">
        <v>3.5366998866518701E-2</v>
      </c>
      <c r="AB12" s="17">
        <v>1.90841881878323E-2</v>
      </c>
      <c r="AC12" s="17"/>
      <c r="AD12" s="17">
        <v>3.05175145218647E-2</v>
      </c>
      <c r="AE12" s="17">
        <v>3.9000160496368098E-2</v>
      </c>
      <c r="AF12" s="17">
        <v>3.5459780250296703E-2</v>
      </c>
      <c r="AG12" s="17"/>
      <c r="AH12" s="17">
        <v>3.0871675631111099E-2</v>
      </c>
      <c r="AI12" s="17">
        <v>2.4404045631091099E-2</v>
      </c>
      <c r="AJ12" s="17"/>
      <c r="AK12" s="17">
        <v>2.49928590286553E-2</v>
      </c>
      <c r="AL12" s="17">
        <v>2.4395000773305899E-2</v>
      </c>
      <c r="AM12" s="17"/>
      <c r="AN12" s="17">
        <v>2.4554349744418402E-2</v>
      </c>
      <c r="AO12" s="17">
        <v>6.5412496448216395E-2</v>
      </c>
      <c r="AP12" s="17"/>
      <c r="AQ12" s="17">
        <v>3.4997322656781002E-2</v>
      </c>
      <c r="AR12" s="17">
        <v>2.1947941295433E-2</v>
      </c>
      <c r="AS12" s="17"/>
      <c r="AT12" s="17">
        <v>2.0374977852710099E-2</v>
      </c>
      <c r="AU12" s="17">
        <v>2.0864615269106199E-2</v>
      </c>
      <c r="AV12" s="17">
        <v>3.4815959201719301E-2</v>
      </c>
      <c r="AW12" s="17">
        <v>8.1176725363811805E-2</v>
      </c>
      <c r="AX12" s="17"/>
      <c r="AY12" s="17">
        <v>1.3379302636463501E-2</v>
      </c>
      <c r="AZ12" s="17">
        <v>2.5980131940302801E-2</v>
      </c>
      <c r="BA12" s="17"/>
      <c r="BB12" s="17">
        <v>3.4080875315094197E-2</v>
      </c>
      <c r="BC12" s="17">
        <v>2.2576345184686701E-2</v>
      </c>
      <c r="BD12" s="17"/>
      <c r="BE12" s="17">
        <v>9.1469913203162095E-3</v>
      </c>
      <c r="BF12" s="17">
        <v>2.5810159069407E-2</v>
      </c>
      <c r="BG12" s="17"/>
      <c r="BH12" s="17">
        <v>1.1755194430285399E-2</v>
      </c>
      <c r="BI12" s="17">
        <v>2.5633403598486499E-2</v>
      </c>
      <c r="BJ12" s="17"/>
      <c r="BK12" s="17">
        <v>4.8810303932196202E-2</v>
      </c>
      <c r="BL12" s="17">
        <v>2.3087552085970998E-2</v>
      </c>
      <c r="BM12" s="17"/>
      <c r="BN12" s="17">
        <v>1.6062944534736001E-2</v>
      </c>
      <c r="BO12" s="17">
        <v>2.4816392404858199E-2</v>
      </c>
      <c r="BP12" s="17"/>
      <c r="BQ12" s="17">
        <v>2.5956112577181101E-2</v>
      </c>
      <c r="BR12" s="17">
        <v>2.4601002824970099E-2</v>
      </c>
      <c r="BS12" s="17"/>
      <c r="BT12" s="17">
        <v>8.6803051133110595E-3</v>
      </c>
      <c r="BU12" s="17">
        <v>2.59009527642357E-2</v>
      </c>
      <c r="BV12" s="17"/>
      <c r="BW12" s="17">
        <v>3.5213612812330403E-2</v>
      </c>
      <c r="BX12" s="17">
        <v>1.9202379852260702E-2</v>
      </c>
      <c r="BY12" s="17"/>
      <c r="BZ12" s="17">
        <v>3.5213612812330403E-2</v>
      </c>
      <c r="CA12" s="17">
        <v>1.9202379852260702E-2</v>
      </c>
    </row>
    <row r="13" spans="2:79" x14ac:dyDescent="0.25">
      <c r="B13" s="18" t="s">
        <v>34</v>
      </c>
      <c r="C13" s="17">
        <v>2.8433495928512499E-2</v>
      </c>
      <c r="D13" s="17">
        <v>3.7986091419214899E-2</v>
      </c>
      <c r="E13" s="17">
        <v>4.3534994891090903E-2</v>
      </c>
      <c r="F13" s="17">
        <v>2.5081151559025398E-2</v>
      </c>
      <c r="G13" s="17">
        <v>1.7077577272563201E-2</v>
      </c>
      <c r="H13" s="17">
        <v>3.1519452187218598E-2</v>
      </c>
      <c r="I13" s="17">
        <v>3.4711185131280201E-2</v>
      </c>
      <c r="J13" s="17">
        <v>1.3943929029271499E-2</v>
      </c>
      <c r="K13" s="17">
        <v>8.5101279051668297E-3</v>
      </c>
      <c r="L13" s="17">
        <v>5.7249775423444003E-3</v>
      </c>
      <c r="M13" s="17"/>
      <c r="N13" s="17">
        <v>2.3844993400545401E-2</v>
      </c>
      <c r="O13" s="17">
        <v>8.2199855100854702E-2</v>
      </c>
      <c r="P13" s="17">
        <v>0.11829627130300099</v>
      </c>
      <c r="Q13" s="17">
        <v>0.110154297345523</v>
      </c>
      <c r="R13" s="17"/>
      <c r="S13" s="17">
        <v>2.57770142772508E-2</v>
      </c>
      <c r="T13" s="17">
        <v>9.4101524556210694E-2</v>
      </c>
      <c r="U13" s="17">
        <v>0.12730343888342299</v>
      </c>
      <c r="V13" s="17">
        <v>1.3973344335211401E-2</v>
      </c>
      <c r="W13" s="17">
        <v>3.3341112029649497E-2</v>
      </c>
      <c r="X13" s="17">
        <v>1.75870187843492E-2</v>
      </c>
      <c r="Y13" s="17">
        <v>3.0737732890901998E-3</v>
      </c>
      <c r="Z13" s="17"/>
      <c r="AA13" s="17">
        <v>4.8097307595006897E-2</v>
      </c>
      <c r="AB13" s="17">
        <v>1.82634313897026E-2</v>
      </c>
      <c r="AC13" s="17"/>
      <c r="AD13" s="17">
        <v>5.4386688564968699E-2</v>
      </c>
      <c r="AE13" s="17">
        <v>2.8009197784767501E-2</v>
      </c>
      <c r="AF13" s="17">
        <v>4.6283118785069299E-2</v>
      </c>
      <c r="AG13" s="17"/>
      <c r="AH13" s="17">
        <v>3.5517568892692301E-2</v>
      </c>
      <c r="AI13" s="17">
        <v>2.8171358331811301E-2</v>
      </c>
      <c r="AJ13" s="17"/>
      <c r="AK13" s="17">
        <v>3.1806877982168101E-2</v>
      </c>
      <c r="AL13" s="17">
        <v>2.6173763710425901E-2</v>
      </c>
      <c r="AM13" s="17"/>
      <c r="AN13" s="17">
        <v>2.82722038088437E-2</v>
      </c>
      <c r="AO13" s="17">
        <v>0.110154297345523</v>
      </c>
      <c r="AP13" s="17"/>
      <c r="AQ13" s="17">
        <v>4.6596093484906002E-2</v>
      </c>
      <c r="AR13" s="17">
        <v>2.3724114009071099E-2</v>
      </c>
      <c r="AS13" s="17"/>
      <c r="AT13" s="17">
        <v>1.8810446623256701E-2</v>
      </c>
      <c r="AU13" s="17">
        <v>2.50522777253314E-2</v>
      </c>
      <c r="AV13" s="17">
        <v>4.6467414278052302E-2</v>
      </c>
      <c r="AW13" s="17">
        <v>0.102950244071616</v>
      </c>
      <c r="AX13" s="17"/>
      <c r="AY13" s="17">
        <v>3.08759650969078E-2</v>
      </c>
      <c r="AZ13" s="17">
        <v>2.8141563658232598E-2</v>
      </c>
      <c r="BA13" s="17"/>
      <c r="BB13" s="17">
        <v>3.1950815980331698E-2</v>
      </c>
      <c r="BC13" s="17">
        <v>2.7667254404313699E-2</v>
      </c>
      <c r="BD13" s="17"/>
      <c r="BE13" s="17">
        <v>4.7117389895885299E-2</v>
      </c>
      <c r="BF13" s="17">
        <v>2.70156303521626E-2</v>
      </c>
      <c r="BG13" s="17"/>
      <c r="BH13" s="17">
        <v>5.2759432178959599E-2</v>
      </c>
      <c r="BI13" s="17">
        <v>2.6547482007132101E-2</v>
      </c>
      <c r="BJ13" s="17"/>
      <c r="BK13" s="17">
        <v>6.5421410446163897E-2</v>
      </c>
      <c r="BL13" s="17">
        <v>2.60661925184443E-2</v>
      </c>
      <c r="BM13" s="17"/>
      <c r="BN13" s="17">
        <v>9.2459108178895202E-2</v>
      </c>
      <c r="BO13" s="17">
        <v>2.70773788556983E-2</v>
      </c>
      <c r="BP13" s="17"/>
      <c r="BQ13" s="17">
        <v>0.14757616409848601</v>
      </c>
      <c r="BR13" s="17">
        <v>2.53830006837166E-2</v>
      </c>
      <c r="BS13" s="17"/>
      <c r="BT13" s="17">
        <v>3.5032961352520299E-2</v>
      </c>
      <c r="BU13" s="17">
        <v>2.7909775190528899E-2</v>
      </c>
      <c r="BV13" s="17"/>
      <c r="BW13" s="17">
        <v>4.7767561017857701E-2</v>
      </c>
      <c r="BX13" s="17">
        <v>1.8504998484778299E-2</v>
      </c>
      <c r="BY13" s="17"/>
      <c r="BZ13" s="17">
        <v>4.7767561017857701E-2</v>
      </c>
      <c r="CA13" s="17">
        <v>1.8504998484778299E-2</v>
      </c>
    </row>
    <row r="14" spans="2:79" x14ac:dyDescent="0.25">
      <c r="B14" s="18" t="s">
        <v>35</v>
      </c>
      <c r="C14" s="17">
        <v>0.74538480907587801</v>
      </c>
      <c r="D14" s="17">
        <v>0.66809183618906498</v>
      </c>
      <c r="E14" s="17">
        <v>0.72613236741800102</v>
      </c>
      <c r="F14" s="17">
        <v>0.70415299738816395</v>
      </c>
      <c r="G14" s="17">
        <v>0.79639672362427105</v>
      </c>
      <c r="H14" s="17">
        <v>0.75339129283221795</v>
      </c>
      <c r="I14" s="17">
        <v>0.74537709324476997</v>
      </c>
      <c r="J14" s="17">
        <v>0.83256128549803998</v>
      </c>
      <c r="K14" s="17">
        <v>0.80453765353218998</v>
      </c>
      <c r="L14" s="17">
        <v>0.811002335788364</v>
      </c>
      <c r="M14" s="17"/>
      <c r="N14" s="17">
        <v>0.76865919789695303</v>
      </c>
      <c r="O14" s="17">
        <v>0.46180808961012099</v>
      </c>
      <c r="P14" s="17">
        <v>0.36015519715120298</v>
      </c>
      <c r="Q14" s="17">
        <v>0.31371947291697999</v>
      </c>
      <c r="R14" s="17"/>
      <c r="S14" s="17">
        <v>0.60899166475168598</v>
      </c>
      <c r="T14" s="17">
        <v>0.70826611428907305</v>
      </c>
      <c r="U14" s="17">
        <v>0.76939737820009402</v>
      </c>
      <c r="V14" s="17">
        <v>0.92075998055310304</v>
      </c>
      <c r="W14" s="17">
        <v>0.75566481762352899</v>
      </c>
      <c r="X14" s="17">
        <v>0.72689872927358801</v>
      </c>
      <c r="Y14" s="17">
        <v>0.68243372988770001</v>
      </c>
      <c r="Z14" s="17"/>
      <c r="AA14" s="17">
        <v>0.66085154967257898</v>
      </c>
      <c r="AB14" s="17">
        <v>0.789105157825576</v>
      </c>
      <c r="AC14" s="17"/>
      <c r="AD14" s="17">
        <v>0.63196743837735703</v>
      </c>
      <c r="AE14" s="17">
        <v>0.63343717925913001</v>
      </c>
      <c r="AF14" s="17">
        <v>0.70211780963077497</v>
      </c>
      <c r="AG14" s="17"/>
      <c r="AH14" s="17">
        <v>0.54667473235251896</v>
      </c>
      <c r="AI14" s="17">
        <v>0.75273783638318703</v>
      </c>
      <c r="AJ14" s="17"/>
      <c r="AK14" s="17">
        <v>0.71732183168203401</v>
      </c>
      <c r="AL14" s="17">
        <v>0.764183395522257</v>
      </c>
      <c r="AM14" s="17"/>
      <c r="AN14" s="17">
        <v>0.74623678575561403</v>
      </c>
      <c r="AO14" s="17">
        <v>0.31371947291697999</v>
      </c>
      <c r="AP14" s="17"/>
      <c r="AQ14" s="17">
        <v>0.66744076901224303</v>
      </c>
      <c r="AR14" s="17">
        <v>0.76559492780279403</v>
      </c>
      <c r="AS14" s="17"/>
      <c r="AT14" s="17">
        <v>0.79154494258780295</v>
      </c>
      <c r="AU14" s="17">
        <v>0.75458076652714001</v>
      </c>
      <c r="AV14" s="17">
        <v>0.66067115075767602</v>
      </c>
      <c r="AW14" s="17">
        <v>0.52291786121432704</v>
      </c>
      <c r="AX14" s="17"/>
      <c r="AY14" s="17">
        <v>0.70094834965945896</v>
      </c>
      <c r="AZ14" s="17">
        <v>0.75069600671492898</v>
      </c>
      <c r="BA14" s="17"/>
      <c r="BB14" s="17">
        <v>0.71207237712347904</v>
      </c>
      <c r="BC14" s="17">
        <v>0.75265529189900104</v>
      </c>
      <c r="BD14" s="17"/>
      <c r="BE14" s="17">
        <v>0.71187310990657804</v>
      </c>
      <c r="BF14" s="17">
        <v>0.74792791303162298</v>
      </c>
      <c r="BG14" s="17"/>
      <c r="BH14" s="17">
        <v>0.75149945768813797</v>
      </c>
      <c r="BI14" s="17">
        <v>0.74491073431516497</v>
      </c>
      <c r="BJ14" s="17"/>
      <c r="BK14" s="17">
        <v>0.645646184233306</v>
      </c>
      <c r="BL14" s="17">
        <v>0.75176828837673604</v>
      </c>
      <c r="BM14" s="17"/>
      <c r="BN14" s="17">
        <v>0.55849994867194697</v>
      </c>
      <c r="BO14" s="17">
        <v>0.74934318980722003</v>
      </c>
      <c r="BP14" s="17"/>
      <c r="BQ14" s="17">
        <v>0.61930091576605295</v>
      </c>
      <c r="BR14" s="17">
        <v>0.74861302548981901</v>
      </c>
      <c r="BS14" s="17"/>
      <c r="BT14" s="17">
        <v>0.79343783228355003</v>
      </c>
      <c r="BU14" s="17">
        <v>0.74157141463257803</v>
      </c>
      <c r="BV14" s="17"/>
      <c r="BW14" s="17">
        <v>0.662504983738046</v>
      </c>
      <c r="BX14" s="17">
        <v>0.78794554993411003</v>
      </c>
      <c r="BY14" s="17"/>
      <c r="BZ14" s="17">
        <v>0.662504983738046</v>
      </c>
      <c r="CA14" s="17">
        <v>0.78794554993411003</v>
      </c>
    </row>
    <row r="15" spans="2:79" x14ac:dyDescent="0.25">
      <c r="B15" s="18" t="s">
        <v>36</v>
      </c>
      <c r="C15" s="17">
        <v>3.49331909832249E-2</v>
      </c>
      <c r="D15" s="17">
        <v>3.59980728672478E-2</v>
      </c>
      <c r="E15" s="17">
        <v>3.12596814296148E-2</v>
      </c>
      <c r="F15" s="17">
        <v>6.2552603672163101E-2</v>
      </c>
      <c r="G15" s="17">
        <v>1.4357053257172099E-2</v>
      </c>
      <c r="H15" s="17">
        <v>1.44147116670866E-2</v>
      </c>
      <c r="I15" s="17">
        <v>5.4428415137290499E-2</v>
      </c>
      <c r="J15" s="17">
        <v>1.4972095045229301E-2</v>
      </c>
      <c r="K15" s="17">
        <v>2.0916298797041499E-2</v>
      </c>
      <c r="L15" s="17">
        <v>6.9083178178868193E-2</v>
      </c>
      <c r="M15" s="17"/>
      <c r="N15" s="17">
        <v>2.71410701641683E-2</v>
      </c>
      <c r="O15" s="17">
        <v>0.13103392921867901</v>
      </c>
      <c r="P15" s="17">
        <v>0.157584563569904</v>
      </c>
      <c r="Q15" s="17">
        <v>0.17523675174957001</v>
      </c>
      <c r="R15" s="17"/>
      <c r="S15" s="17">
        <v>4.5102659937207397E-3</v>
      </c>
      <c r="T15" s="17">
        <v>1.0349176011603799E-2</v>
      </c>
      <c r="U15" s="17">
        <v>2.7239429343770799E-2</v>
      </c>
      <c r="V15" s="17">
        <v>1.7594551032362401E-2</v>
      </c>
      <c r="W15" s="17">
        <v>0.112106391467936</v>
      </c>
      <c r="X15" s="17">
        <v>0.107492138968735</v>
      </c>
      <c r="Y15" s="17">
        <v>6.1768506753745199E-2</v>
      </c>
      <c r="Z15" s="17"/>
      <c r="AA15" s="17">
        <v>5.6889511057587099E-2</v>
      </c>
      <c r="AB15" s="17">
        <v>2.35774479574965E-2</v>
      </c>
      <c r="AC15" s="17"/>
      <c r="AD15" s="17">
        <v>7.6720155322991604E-2</v>
      </c>
      <c r="AE15" s="17">
        <v>7.5923966164446396E-2</v>
      </c>
      <c r="AF15" s="17">
        <v>4.0182023346111102E-2</v>
      </c>
      <c r="AG15" s="17"/>
      <c r="AH15" s="17">
        <v>0.13259311909871199</v>
      </c>
      <c r="AI15" s="17">
        <v>3.13194028447265E-2</v>
      </c>
      <c r="AJ15" s="17"/>
      <c r="AK15" s="17">
        <v>4.0024507657367203E-2</v>
      </c>
      <c r="AL15" s="17">
        <v>3.1522663465722502E-2</v>
      </c>
      <c r="AM15" s="17"/>
      <c r="AN15" s="17">
        <v>3.4656274233502801E-2</v>
      </c>
      <c r="AO15" s="17">
        <v>0.17523675174957001</v>
      </c>
      <c r="AP15" s="17"/>
      <c r="AQ15" s="17">
        <v>5.4917833745972901E-2</v>
      </c>
      <c r="AR15" s="17">
        <v>2.9751370761686598E-2</v>
      </c>
      <c r="AS15" s="17"/>
      <c r="AT15" s="17">
        <v>1.9547542816167399E-2</v>
      </c>
      <c r="AU15" s="17">
        <v>3.4755036916920098E-2</v>
      </c>
      <c r="AV15" s="17">
        <v>5.88846874058917E-2</v>
      </c>
      <c r="AW15" s="17">
        <v>9.3973748002364799E-2</v>
      </c>
      <c r="AX15" s="17"/>
      <c r="AY15" s="17">
        <v>5.4042688257536303E-2</v>
      </c>
      <c r="AZ15" s="17">
        <v>3.2649158498645997E-2</v>
      </c>
      <c r="BA15" s="17"/>
      <c r="BB15" s="17">
        <v>3.6657757863254897E-2</v>
      </c>
      <c r="BC15" s="17">
        <v>3.4557775245231098E-2</v>
      </c>
      <c r="BD15" s="17"/>
      <c r="BE15" s="17">
        <v>2.3494513499602E-2</v>
      </c>
      <c r="BF15" s="17">
        <v>3.5801238461513903E-2</v>
      </c>
      <c r="BG15" s="17"/>
      <c r="BH15" s="17">
        <v>4.6205608250423302E-2</v>
      </c>
      <c r="BI15" s="17">
        <v>3.4059229312246898E-2</v>
      </c>
      <c r="BJ15" s="17"/>
      <c r="BK15" s="17">
        <v>4.4412990296089298E-2</v>
      </c>
      <c r="BL15" s="17">
        <v>3.4326464123039302E-2</v>
      </c>
      <c r="BM15" s="17"/>
      <c r="BN15" s="17">
        <v>1.3977340585308201E-2</v>
      </c>
      <c r="BO15" s="17">
        <v>3.5377053767212299E-2</v>
      </c>
      <c r="BP15" s="17"/>
      <c r="BQ15" s="17">
        <v>4.0158540491768903E-2</v>
      </c>
      <c r="BR15" s="17">
        <v>3.4799402609395E-2</v>
      </c>
      <c r="BS15" s="17"/>
      <c r="BT15" s="17">
        <v>2.92235241142654E-2</v>
      </c>
      <c r="BU15" s="17">
        <v>3.53862990388219E-2</v>
      </c>
      <c r="BV15" s="17"/>
      <c r="BW15" s="17">
        <v>5.6306564181637403E-2</v>
      </c>
      <c r="BX15" s="17">
        <v>2.39574608310925E-2</v>
      </c>
      <c r="BY15" s="17"/>
      <c r="BZ15" s="17">
        <v>5.6306564181637403E-2</v>
      </c>
      <c r="CA15" s="17">
        <v>2.39574608310925E-2</v>
      </c>
    </row>
    <row r="16" spans="2:79" x14ac:dyDescent="0.25">
      <c r="B16" s="18" t="s">
        <v>37</v>
      </c>
      <c r="C16" s="17">
        <v>2.45793101202154E-2</v>
      </c>
      <c r="D16" s="17">
        <v>4.5652919864019002E-2</v>
      </c>
      <c r="E16" s="17">
        <v>2.8532261409096E-2</v>
      </c>
      <c r="F16" s="17">
        <v>2.25400314331747E-2</v>
      </c>
      <c r="G16" s="17">
        <v>1.9462257762494699E-2</v>
      </c>
      <c r="H16" s="17">
        <v>1.4670162970029601E-2</v>
      </c>
      <c r="I16" s="17">
        <v>2.16852707998305E-2</v>
      </c>
      <c r="J16" s="17">
        <v>2.0019691940220401E-2</v>
      </c>
      <c r="K16" s="17">
        <v>9.9144956693501905E-3</v>
      </c>
      <c r="L16" s="17">
        <v>2.8770731549989399E-2</v>
      </c>
      <c r="M16" s="17"/>
      <c r="N16" s="17">
        <v>1.9469745363817299E-2</v>
      </c>
      <c r="O16" s="17">
        <v>8.5100321010885299E-2</v>
      </c>
      <c r="P16" s="17">
        <v>0.111720605648077</v>
      </c>
      <c r="Q16" s="17">
        <v>0.159511967682332</v>
      </c>
      <c r="R16" s="17"/>
      <c r="S16" s="17">
        <v>4.4270955778579202E-3</v>
      </c>
      <c r="T16" s="17">
        <v>3.8305279617399299E-4</v>
      </c>
      <c r="U16" s="17">
        <v>1.27475695799884E-2</v>
      </c>
      <c r="V16" s="17">
        <v>1.4152527371797599E-2</v>
      </c>
      <c r="W16" s="17">
        <v>3.8257386767999398E-2</v>
      </c>
      <c r="X16" s="17">
        <v>8.2783258357386105E-2</v>
      </c>
      <c r="Y16" s="17">
        <v>7.7742283940582996E-2</v>
      </c>
      <c r="Z16" s="17"/>
      <c r="AA16" s="17">
        <v>3.5897690033287202E-2</v>
      </c>
      <c r="AB16" s="17">
        <v>1.8725477905841299E-2</v>
      </c>
      <c r="AC16" s="17"/>
      <c r="AD16" s="17">
        <v>3.9456984780833003E-2</v>
      </c>
      <c r="AE16" s="17">
        <v>6.6309070381682905E-2</v>
      </c>
      <c r="AF16" s="17">
        <v>3.2162979156718702E-2</v>
      </c>
      <c r="AG16" s="17"/>
      <c r="AH16" s="17">
        <v>5.8335132539143603E-2</v>
      </c>
      <c r="AI16" s="17">
        <v>2.3330216525568E-2</v>
      </c>
      <c r="AJ16" s="17"/>
      <c r="AK16" s="17">
        <v>2.2514668964965599E-2</v>
      </c>
      <c r="AL16" s="17">
        <v>2.5962354217532999E-2</v>
      </c>
      <c r="AM16" s="17"/>
      <c r="AN16" s="17">
        <v>2.4312993907288399E-2</v>
      </c>
      <c r="AO16" s="17">
        <v>0.159511967682332</v>
      </c>
      <c r="AP16" s="17"/>
      <c r="AQ16" s="17">
        <v>4.3474968076975901E-2</v>
      </c>
      <c r="AR16" s="17">
        <v>1.9679852888879398E-2</v>
      </c>
      <c r="AS16" s="17"/>
      <c r="AT16" s="17">
        <v>6.9545132051747503E-3</v>
      </c>
      <c r="AU16" s="17">
        <v>3.1691355321931E-2</v>
      </c>
      <c r="AV16" s="17">
        <v>4.0745138247169702E-2</v>
      </c>
      <c r="AW16" s="17">
        <v>5.9057102639671601E-2</v>
      </c>
      <c r="AX16" s="17"/>
      <c r="AY16" s="17">
        <v>4.7418943668524699E-2</v>
      </c>
      <c r="AZ16" s="17">
        <v>2.1849438988004E-2</v>
      </c>
      <c r="BA16" s="17"/>
      <c r="BB16" s="17">
        <v>2.78238189254915E-2</v>
      </c>
      <c r="BC16" s="17">
        <v>2.3859239992079801E-2</v>
      </c>
      <c r="BD16" s="17"/>
      <c r="BE16" s="17">
        <v>5.2064292665507703E-2</v>
      </c>
      <c r="BF16" s="17">
        <v>2.2493555904011898E-2</v>
      </c>
      <c r="BG16" s="17"/>
      <c r="BH16" s="17">
        <v>2.3180688184453801E-2</v>
      </c>
      <c r="BI16" s="17">
        <v>2.4687746663600098E-2</v>
      </c>
      <c r="BJ16" s="17"/>
      <c r="BK16" s="17">
        <v>5.3172660924525099E-2</v>
      </c>
      <c r="BL16" s="17">
        <v>2.2749276236255299E-2</v>
      </c>
      <c r="BM16" s="17"/>
      <c r="BN16" s="17">
        <v>4.3794015541686798E-2</v>
      </c>
      <c r="BO16" s="17">
        <v>2.4172326271794699E-2</v>
      </c>
      <c r="BP16" s="17"/>
      <c r="BQ16" s="17">
        <v>2.8932027255345199E-2</v>
      </c>
      <c r="BR16" s="17">
        <v>2.4467864379351899E-2</v>
      </c>
      <c r="BS16" s="17"/>
      <c r="BT16" s="17">
        <v>1.8883068599769699E-2</v>
      </c>
      <c r="BU16" s="17">
        <v>2.5031352766271001E-2</v>
      </c>
      <c r="BV16" s="17"/>
      <c r="BW16" s="17">
        <v>3.5364719774132899E-2</v>
      </c>
      <c r="BX16" s="17">
        <v>1.9040748432142901E-2</v>
      </c>
      <c r="BY16" s="17"/>
      <c r="BZ16" s="17">
        <v>3.5364719774132899E-2</v>
      </c>
      <c r="CA16" s="17">
        <v>1.9040748432142901E-2</v>
      </c>
    </row>
    <row r="17" spans="2:79" x14ac:dyDescent="0.25">
      <c r="B17" s="18" t="s">
        <v>139</v>
      </c>
      <c r="C17" s="17">
        <v>1.1581284502094599E-2</v>
      </c>
      <c r="D17" s="17">
        <v>1.60087864671562E-2</v>
      </c>
      <c r="E17" s="17">
        <v>1.1264640586320001E-2</v>
      </c>
      <c r="F17" s="17">
        <v>1.12205494393604E-2</v>
      </c>
      <c r="G17" s="17">
        <v>2.4993418620020899E-3</v>
      </c>
      <c r="H17" s="17">
        <v>2.03827858917097E-2</v>
      </c>
      <c r="I17" s="17">
        <v>6.4866974045611299E-3</v>
      </c>
      <c r="J17" s="17">
        <v>1.1643302899886099E-2</v>
      </c>
      <c r="K17" s="17">
        <v>2.1679738333011501E-2</v>
      </c>
      <c r="L17" s="17">
        <v>7.9699962202544397E-3</v>
      </c>
      <c r="M17" s="17"/>
      <c r="N17" s="17">
        <v>8.5163210517371895E-3</v>
      </c>
      <c r="O17" s="17">
        <v>4.38748616235849E-2</v>
      </c>
      <c r="P17" s="17">
        <v>9.1437942829048699E-2</v>
      </c>
      <c r="Q17" s="17">
        <v>7.8723861069652901E-2</v>
      </c>
      <c r="R17" s="17"/>
      <c r="S17" s="17">
        <v>8.5241359618448698E-3</v>
      </c>
      <c r="T17" s="17">
        <v>3.3710837254943501E-4</v>
      </c>
      <c r="U17" s="17">
        <v>2.1440411268907201E-4</v>
      </c>
      <c r="V17" s="17">
        <v>3.20708032934117E-3</v>
      </c>
      <c r="W17" s="17">
        <v>5.4612937238265298E-3</v>
      </c>
      <c r="X17" s="17">
        <v>2.7484924778921001E-2</v>
      </c>
      <c r="Y17" s="17">
        <v>5.5155458604027999E-2</v>
      </c>
      <c r="Z17" s="17"/>
      <c r="AA17" s="17">
        <v>1.9478905362137301E-2</v>
      </c>
      <c r="AB17" s="17">
        <v>7.4966586313869503E-3</v>
      </c>
      <c r="AC17" s="17"/>
      <c r="AD17" s="17">
        <v>1.7581037654751101E-2</v>
      </c>
      <c r="AE17" s="17">
        <v>1.23521314352514E-2</v>
      </c>
      <c r="AF17" s="17">
        <v>2.0475942796560401E-2</v>
      </c>
      <c r="AG17" s="17"/>
      <c r="AH17" s="17">
        <v>2.69338817823239E-2</v>
      </c>
      <c r="AI17" s="17">
        <v>1.1013180111511501E-2</v>
      </c>
      <c r="AJ17" s="17"/>
      <c r="AK17" s="17">
        <v>1.0381794680513199E-2</v>
      </c>
      <c r="AL17" s="17">
        <v>1.2384788449166699E-2</v>
      </c>
      <c r="AM17" s="17"/>
      <c r="AN17" s="17">
        <v>1.14487653844792E-2</v>
      </c>
      <c r="AO17" s="17">
        <v>7.8723861069652901E-2</v>
      </c>
      <c r="AP17" s="17"/>
      <c r="AQ17" s="17">
        <v>1.6104731363571399E-2</v>
      </c>
      <c r="AR17" s="17">
        <v>1.04083994675146E-2</v>
      </c>
      <c r="AS17" s="17"/>
      <c r="AT17" s="17">
        <v>3.6390627287471999E-3</v>
      </c>
      <c r="AU17" s="17">
        <v>1.16223653740283E-2</v>
      </c>
      <c r="AV17" s="17">
        <v>2.2371618733128599E-2</v>
      </c>
      <c r="AW17" s="17">
        <v>5.6127343108261799E-2</v>
      </c>
      <c r="AX17" s="17"/>
      <c r="AY17" s="17">
        <v>2.9227001913839801E-2</v>
      </c>
      <c r="AZ17" s="17">
        <v>9.47220799403262E-3</v>
      </c>
      <c r="BA17" s="17"/>
      <c r="BB17" s="17">
        <v>4.1359731393499901E-3</v>
      </c>
      <c r="BC17" s="17">
        <v>1.3204181587532801E-2</v>
      </c>
      <c r="BD17" s="17"/>
      <c r="BE17" s="17">
        <v>4.82542010007205E-3</v>
      </c>
      <c r="BF17" s="17">
        <v>1.2093967114768501E-2</v>
      </c>
      <c r="BG17" s="17"/>
      <c r="BH17" s="17">
        <v>1.03417469721788E-2</v>
      </c>
      <c r="BI17" s="17">
        <v>1.1677387073992599E-2</v>
      </c>
      <c r="BJ17" s="17"/>
      <c r="BK17" s="17">
        <v>8.0919663578617705E-3</v>
      </c>
      <c r="BL17" s="17">
        <v>1.18046081160203E-2</v>
      </c>
      <c r="BM17" s="17"/>
      <c r="BN17" s="17">
        <v>4.6774838687634997E-2</v>
      </c>
      <c r="BO17" s="17">
        <v>1.0835855009013301E-2</v>
      </c>
      <c r="BP17" s="17"/>
      <c r="BQ17" s="17">
        <v>1.16582838589681E-2</v>
      </c>
      <c r="BR17" s="17">
        <v>1.15793130322962E-2</v>
      </c>
      <c r="BS17" s="17"/>
      <c r="BT17" s="17">
        <v>4.3020686738165E-3</v>
      </c>
      <c r="BU17" s="17">
        <v>1.21589489098297E-2</v>
      </c>
      <c r="BV17" s="17"/>
      <c r="BW17" s="17">
        <v>1.9138106497387598E-2</v>
      </c>
      <c r="BX17" s="17">
        <v>7.7006785603897596E-3</v>
      </c>
      <c r="BY17" s="17"/>
      <c r="BZ17" s="17">
        <v>1.9138106497387598E-2</v>
      </c>
      <c r="CA17" s="17">
        <v>7.7006785603897596E-3</v>
      </c>
    </row>
    <row r="18" spans="2:79" x14ac:dyDescent="0.25">
      <c r="B18" s="18" t="s">
        <v>140</v>
      </c>
      <c r="C18" s="17">
        <v>7.2563689557436101E-3</v>
      </c>
      <c r="D18" s="17">
        <v>9.83395082703774E-5</v>
      </c>
      <c r="E18" s="17">
        <v>8.2206780057128906E-3</v>
      </c>
      <c r="F18" s="17">
        <v>4.4435904928646699E-3</v>
      </c>
      <c r="G18" s="17">
        <v>8.1415627471140093E-3</v>
      </c>
      <c r="H18" s="17">
        <v>4.3189732542726501E-3</v>
      </c>
      <c r="I18" s="17">
        <v>1.37713970446198E-2</v>
      </c>
      <c r="J18" s="17">
        <v>2.2636167642873701E-2</v>
      </c>
      <c r="K18" s="17">
        <v>6.3506656579666505E-4</v>
      </c>
      <c r="L18" s="17">
        <v>2.3414367807630902E-3</v>
      </c>
      <c r="M18" s="17"/>
      <c r="N18" s="17">
        <v>7.1283084312656498E-3</v>
      </c>
      <c r="O18" s="17">
        <v>7.2722471455858202E-3</v>
      </c>
      <c r="P18" s="17">
        <v>1.7208848143728198E-2</v>
      </c>
      <c r="Q18" s="17">
        <v>1.8075952000877499E-2</v>
      </c>
      <c r="R18" s="17"/>
      <c r="S18" s="17">
        <v>6.3383751255617201E-3</v>
      </c>
      <c r="T18" s="17">
        <v>0</v>
      </c>
      <c r="U18" s="17">
        <v>1.10919123323177E-4</v>
      </c>
      <c r="V18" s="17">
        <v>1.26806580802964E-3</v>
      </c>
      <c r="W18" s="17">
        <v>3.35998549760654E-3</v>
      </c>
      <c r="X18" s="17">
        <v>1.10758525775659E-2</v>
      </c>
      <c r="Y18" s="17">
        <v>4.0103899794760201E-2</v>
      </c>
      <c r="Z18" s="17"/>
      <c r="AA18" s="17">
        <v>1.50280914789518E-2</v>
      </c>
      <c r="AB18" s="17">
        <v>3.2368573280246401E-3</v>
      </c>
      <c r="AC18" s="17"/>
      <c r="AD18" s="17">
        <v>2.0714881693329398E-2</v>
      </c>
      <c r="AE18" s="17">
        <v>3.1466773412523699E-2</v>
      </c>
      <c r="AF18" s="17">
        <v>9.4751162487428792E-3</v>
      </c>
      <c r="AG18" s="17"/>
      <c r="AH18" s="17">
        <v>3.5971370781646E-2</v>
      </c>
      <c r="AI18" s="17">
        <v>6.1938048621811804E-3</v>
      </c>
      <c r="AJ18" s="17"/>
      <c r="AK18" s="17">
        <v>3.82455860489243E-3</v>
      </c>
      <c r="AL18" s="17">
        <v>9.5552406200953809E-3</v>
      </c>
      <c r="AM18" s="17"/>
      <c r="AN18" s="17">
        <v>7.2350143746207803E-3</v>
      </c>
      <c r="AO18" s="17">
        <v>1.8075952000877499E-2</v>
      </c>
      <c r="AP18" s="17"/>
      <c r="AQ18" s="17">
        <v>1.28545761809174E-2</v>
      </c>
      <c r="AR18" s="17">
        <v>5.8048091881684298E-3</v>
      </c>
      <c r="AS18" s="17"/>
      <c r="AT18" s="17">
        <v>5.2381481852252403E-3</v>
      </c>
      <c r="AU18" s="17">
        <v>6.4963459857788697E-3</v>
      </c>
      <c r="AV18" s="17">
        <v>1.35625551259434E-2</v>
      </c>
      <c r="AW18" s="17">
        <v>1.2669281811892E-3</v>
      </c>
      <c r="AX18" s="17"/>
      <c r="AY18" s="17">
        <v>1.6938499265981899E-2</v>
      </c>
      <c r="AZ18" s="17">
        <v>6.0991276201362299E-3</v>
      </c>
      <c r="BA18" s="17"/>
      <c r="BB18" s="17">
        <v>5.7551590631211604E-3</v>
      </c>
      <c r="BC18" s="17">
        <v>7.5836614070315797E-3</v>
      </c>
      <c r="BD18" s="17"/>
      <c r="BE18" s="17">
        <v>1.5665381905966499E-2</v>
      </c>
      <c r="BF18" s="17">
        <v>6.6182337782467798E-3</v>
      </c>
      <c r="BG18" s="17"/>
      <c r="BH18" s="17">
        <v>2.0734040571794701E-2</v>
      </c>
      <c r="BI18" s="17">
        <v>6.2114317317879001E-3</v>
      </c>
      <c r="BJ18" s="17"/>
      <c r="BK18" s="17">
        <v>6.7373293783264702E-3</v>
      </c>
      <c r="BL18" s="17">
        <v>7.2895885675439299E-3</v>
      </c>
      <c r="BM18" s="17"/>
      <c r="BN18" s="17">
        <v>7.3954683102419097E-4</v>
      </c>
      <c r="BO18" s="17">
        <v>7.3944008063296599E-3</v>
      </c>
      <c r="BP18" s="17"/>
      <c r="BQ18" s="17">
        <v>1.7807188801377799E-2</v>
      </c>
      <c r="BR18" s="17">
        <v>6.9862287426514401E-3</v>
      </c>
      <c r="BS18" s="17"/>
      <c r="BT18" s="17">
        <v>4.2400452449377303E-3</v>
      </c>
      <c r="BU18" s="17">
        <v>7.4957385377212599E-3</v>
      </c>
      <c r="BV18" s="17"/>
      <c r="BW18" s="17">
        <v>1.5002122904966201E-2</v>
      </c>
      <c r="BX18" s="17">
        <v>3.2787420092494899E-3</v>
      </c>
      <c r="BY18" s="17"/>
      <c r="BZ18" s="17">
        <v>1.5002122904966201E-2</v>
      </c>
      <c r="CA18" s="17">
        <v>3.2787420092494899E-3</v>
      </c>
    </row>
    <row r="19" spans="2:79" x14ac:dyDescent="0.25">
      <c r="B19" s="18" t="s">
        <v>141</v>
      </c>
      <c r="C19" s="17">
        <v>5.9005874028182402E-3</v>
      </c>
      <c r="D19" s="17">
        <v>2.4695699965843498E-3</v>
      </c>
      <c r="E19" s="17">
        <v>6.5394219592499001E-3</v>
      </c>
      <c r="F19" s="17">
        <v>4.1920109552784903E-3</v>
      </c>
      <c r="G19" s="17">
        <v>9.3009000780781802E-3</v>
      </c>
      <c r="H19" s="17">
        <v>1.60227847759832E-2</v>
      </c>
      <c r="I19" s="17">
        <v>2.0001268028629398E-3</v>
      </c>
      <c r="J19" s="17">
        <v>7.5522008160116096E-5</v>
      </c>
      <c r="K19" s="17">
        <v>2.3016029701695201E-3</v>
      </c>
      <c r="L19" s="17">
        <v>2.1698203741766899E-3</v>
      </c>
      <c r="M19" s="17"/>
      <c r="N19" s="17">
        <v>6.0018249874824996E-3</v>
      </c>
      <c r="O19" s="17">
        <v>4.5879770066372602E-3</v>
      </c>
      <c r="P19" s="17">
        <v>4.1946359878665797E-3</v>
      </c>
      <c r="Q19" s="17">
        <v>6.58262010685178E-3</v>
      </c>
      <c r="R19" s="17"/>
      <c r="S19" s="17">
        <v>3.26695642785443E-3</v>
      </c>
      <c r="T19" s="17">
        <v>0</v>
      </c>
      <c r="U19" s="17">
        <v>0</v>
      </c>
      <c r="V19" s="17">
        <v>1.45152052512856E-3</v>
      </c>
      <c r="W19" s="17">
        <v>5.58952853024248E-3</v>
      </c>
      <c r="X19" s="17">
        <v>3.7984404312034498E-3</v>
      </c>
      <c r="Y19" s="17">
        <v>4.2542813019272603E-2</v>
      </c>
      <c r="Z19" s="17"/>
      <c r="AA19" s="17">
        <v>6.2121841433710398E-3</v>
      </c>
      <c r="AB19" s="17">
        <v>5.7394305012341803E-3</v>
      </c>
      <c r="AC19" s="17"/>
      <c r="AD19" s="17">
        <v>3.2474895016541099E-3</v>
      </c>
      <c r="AE19" s="17">
        <v>1.96744027548185E-2</v>
      </c>
      <c r="AF19" s="17">
        <v>4.8582917697845597E-3</v>
      </c>
      <c r="AG19" s="17"/>
      <c r="AH19" s="17">
        <v>2.3401987873438598E-2</v>
      </c>
      <c r="AI19" s="17">
        <v>5.25296913554852E-3</v>
      </c>
      <c r="AJ19" s="17"/>
      <c r="AK19" s="17">
        <v>8.8493696127243393E-3</v>
      </c>
      <c r="AL19" s="17">
        <v>3.9252824839387896E-3</v>
      </c>
      <c r="AM19" s="17"/>
      <c r="AN19" s="17">
        <v>5.8992412767571896E-3</v>
      </c>
      <c r="AO19" s="17">
        <v>6.58262010685178E-3</v>
      </c>
      <c r="AP19" s="17"/>
      <c r="AQ19" s="17">
        <v>9.0669556307625201E-3</v>
      </c>
      <c r="AR19" s="17">
        <v>5.0795794364921001E-3</v>
      </c>
      <c r="AS19" s="17"/>
      <c r="AT19" s="17">
        <v>4.2498615826441601E-3</v>
      </c>
      <c r="AU19" s="17">
        <v>7.0453114617684397E-3</v>
      </c>
      <c r="AV19" s="17">
        <v>7.4520673330828397E-3</v>
      </c>
      <c r="AW19" s="17">
        <v>3.81339592847742E-4</v>
      </c>
      <c r="AX19" s="17"/>
      <c r="AY19" s="17">
        <v>8.7486160313903806E-3</v>
      </c>
      <c r="AZ19" s="17">
        <v>5.5601812785078001E-3</v>
      </c>
      <c r="BA19" s="17"/>
      <c r="BB19" s="17">
        <v>4.80442353901197E-3</v>
      </c>
      <c r="BC19" s="17">
        <v>6.1395800480908199E-3</v>
      </c>
      <c r="BD19" s="17"/>
      <c r="BE19" s="17">
        <v>1.2513566841121899E-4</v>
      </c>
      <c r="BF19" s="17">
        <v>6.3388693913793903E-3</v>
      </c>
      <c r="BG19" s="17"/>
      <c r="BH19" s="17">
        <v>1.2567825322320899E-3</v>
      </c>
      <c r="BI19" s="17">
        <v>6.2606261920318904E-3</v>
      </c>
      <c r="BJ19" s="17"/>
      <c r="BK19" s="17">
        <v>7.6643462156986594E-5</v>
      </c>
      <c r="BL19" s="17">
        <v>6.2733319203333903E-3</v>
      </c>
      <c r="BM19" s="17"/>
      <c r="BN19" s="17">
        <v>1.5958821037583299E-3</v>
      </c>
      <c r="BO19" s="17">
        <v>5.9917647323947196E-3</v>
      </c>
      <c r="BP19" s="17"/>
      <c r="BQ19" s="17">
        <v>1.3954287375435401E-2</v>
      </c>
      <c r="BR19" s="17">
        <v>5.69438274207963E-3</v>
      </c>
      <c r="BS19" s="17"/>
      <c r="BT19" s="17">
        <v>2.0913329610022E-5</v>
      </c>
      <c r="BU19" s="17">
        <v>6.3671868994262101E-3</v>
      </c>
      <c r="BV19" s="17"/>
      <c r="BW19" s="17">
        <v>6.2073522375956404E-3</v>
      </c>
      <c r="BX19" s="17">
        <v>5.7430564405585999E-3</v>
      </c>
      <c r="BY19" s="17"/>
      <c r="BZ19" s="17">
        <v>6.2073522375956404E-3</v>
      </c>
      <c r="CA19" s="17">
        <v>5.7430564405585999E-3</v>
      </c>
    </row>
    <row r="20" spans="2:79" x14ac:dyDescent="0.25">
      <c r="B20" s="18" t="s">
        <v>75</v>
      </c>
      <c r="C20" s="19">
        <v>4.1921803877611297E-2</v>
      </c>
      <c r="D20" s="19">
        <v>5.2751777846015098E-2</v>
      </c>
      <c r="E20" s="19">
        <v>4.0787544297255902E-2</v>
      </c>
      <c r="F20" s="19">
        <v>2.9125077724656799E-2</v>
      </c>
      <c r="G20" s="19">
        <v>8.2931765774607799E-2</v>
      </c>
      <c r="H20" s="19">
        <v>3.2416543031506297E-2</v>
      </c>
      <c r="I20" s="19">
        <v>2.7789310056104199E-2</v>
      </c>
      <c r="J20" s="19">
        <v>2.1917824978021201E-2</v>
      </c>
      <c r="K20" s="19">
        <v>4.13322558777727E-2</v>
      </c>
      <c r="L20" s="19">
        <v>2.8299815326499202E-2</v>
      </c>
      <c r="M20" s="19"/>
      <c r="N20" s="19">
        <v>4.2146801946864397E-2</v>
      </c>
      <c r="O20" s="19">
        <v>4.0698721113876998E-2</v>
      </c>
      <c r="P20" s="19">
        <v>2.9338944863919102E-2</v>
      </c>
      <c r="Q20" s="19">
        <v>3.5155635599378302E-2</v>
      </c>
      <c r="R20" s="19"/>
      <c r="S20" s="19">
        <v>4.7264779006552397E-2</v>
      </c>
      <c r="T20" s="19">
        <v>6.1054307621561396E-3</v>
      </c>
      <c r="U20" s="19">
        <v>1.22175761635081E-2</v>
      </c>
      <c r="V20" s="19">
        <v>5.4156141117058399E-3</v>
      </c>
      <c r="W20" s="19">
        <v>1.12458302862046E-2</v>
      </c>
      <c r="X20" s="19">
        <v>5.62494588358448E-3</v>
      </c>
      <c r="Y20" s="19">
        <v>4.5677157458317201E-3</v>
      </c>
      <c r="Z20" s="19"/>
      <c r="AA20" s="19">
        <v>2.7636619174324199E-2</v>
      </c>
      <c r="AB20" s="19">
        <v>4.9310058649639901E-2</v>
      </c>
      <c r="AC20" s="19"/>
      <c r="AD20" s="19">
        <v>1.7737790957755399E-2</v>
      </c>
      <c r="AE20" s="19">
        <v>1.3272641395770999E-2</v>
      </c>
      <c r="AF20" s="19">
        <v>2.0889649244773101E-2</v>
      </c>
      <c r="AG20" s="19"/>
      <c r="AH20" s="19">
        <v>1.1318816533800799E-2</v>
      </c>
      <c r="AI20" s="19">
        <v>4.3054230603697903E-2</v>
      </c>
      <c r="AJ20" s="19"/>
      <c r="AK20" s="19">
        <v>7.1386073985463594E-2</v>
      </c>
      <c r="AL20" s="19">
        <v>2.2184531494553E-2</v>
      </c>
      <c r="AM20" s="19"/>
      <c r="AN20" s="19">
        <v>4.1935158245222801E-2</v>
      </c>
      <c r="AO20" s="19">
        <v>3.5155635599378302E-2</v>
      </c>
      <c r="AP20" s="19"/>
      <c r="AQ20" s="19">
        <v>3.1671301955714201E-2</v>
      </c>
      <c r="AR20" s="19">
        <v>4.4579657649149E-2</v>
      </c>
      <c r="AS20" s="19"/>
      <c r="AT20" s="19">
        <v>6.6378282052892798E-2</v>
      </c>
      <c r="AU20" s="19">
        <v>3.0325068772330301E-2</v>
      </c>
      <c r="AV20" s="19">
        <v>1.8231963591046899E-2</v>
      </c>
      <c r="AW20" s="19">
        <v>1.9268511662503599E-2</v>
      </c>
      <c r="AX20" s="19"/>
      <c r="AY20" s="19">
        <v>2.7082575271011902E-2</v>
      </c>
      <c r="AZ20" s="19">
        <v>4.3695439243159398E-2</v>
      </c>
      <c r="BA20" s="19"/>
      <c r="BB20" s="19">
        <v>5.9963525081455603E-2</v>
      </c>
      <c r="BC20" s="19">
        <v>3.79900732427347E-2</v>
      </c>
      <c r="BD20" s="19"/>
      <c r="BE20" s="19">
        <v>3.84871176005709E-2</v>
      </c>
      <c r="BF20" s="19">
        <v>4.2182452083294797E-2</v>
      </c>
      <c r="BG20" s="19"/>
      <c r="BH20" s="19">
        <v>3.8406883998566697E-2</v>
      </c>
      <c r="BI20" s="19">
        <v>4.2194319095778601E-2</v>
      </c>
      <c r="BJ20" s="19"/>
      <c r="BK20" s="19">
        <v>2.1821631131915899E-2</v>
      </c>
      <c r="BL20" s="19">
        <v>4.3208256712391598E-2</v>
      </c>
      <c r="BM20" s="19"/>
      <c r="BN20" s="19">
        <v>4.69826406113696E-2</v>
      </c>
      <c r="BO20" s="19">
        <v>4.1814611039368101E-2</v>
      </c>
      <c r="BP20" s="19"/>
      <c r="BQ20" s="19">
        <v>2.5936056353241799E-2</v>
      </c>
      <c r="BR20" s="19">
        <v>4.2331098444844201E-2</v>
      </c>
      <c r="BS20" s="19"/>
      <c r="BT20" s="19">
        <v>2.7766652151833701E-2</v>
      </c>
      <c r="BU20" s="19">
        <v>4.30451291822831E-2</v>
      </c>
      <c r="BV20" s="19"/>
      <c r="BW20" s="19">
        <v>2.7685628033898201E-2</v>
      </c>
      <c r="BX20" s="19">
        <v>4.9232415216700499E-2</v>
      </c>
      <c r="BY20" s="19"/>
      <c r="BZ20" s="19">
        <v>2.7685628033898201E-2</v>
      </c>
      <c r="CA20" s="19">
        <v>4.9232415216700499E-2</v>
      </c>
    </row>
    <row r="21" spans="2:79" x14ac:dyDescent="0.25">
      <c r="B21" s="16"/>
    </row>
    <row r="22" spans="2:79" x14ac:dyDescent="0.25">
      <c r="B22" t="s">
        <v>78</v>
      </c>
    </row>
    <row r="23" spans="2:79" x14ac:dyDescent="0.25">
      <c r="B23" t="s">
        <v>79</v>
      </c>
    </row>
    <row r="25" spans="2:79" x14ac:dyDescent="0.25">
      <c r="B25"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CA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157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145</v>
      </c>
      <c r="C9" s="17">
        <v>0.483471359548651</v>
      </c>
      <c r="D9" s="17">
        <v>0.58438522690815597</v>
      </c>
      <c r="E9" s="17">
        <v>0.50424031922014101</v>
      </c>
      <c r="F9" s="17">
        <v>0.56122194374555501</v>
      </c>
      <c r="G9" s="17">
        <v>0.32873354962941997</v>
      </c>
      <c r="H9" s="17">
        <v>0.58702167542899197</v>
      </c>
      <c r="I9" s="17">
        <v>0.43101846346917999</v>
      </c>
      <c r="J9" s="17">
        <v>0.409510431409639</v>
      </c>
      <c r="K9" s="17">
        <v>0.40839338407965198</v>
      </c>
      <c r="L9" s="17">
        <v>0.35652991094178799</v>
      </c>
      <c r="M9" s="17"/>
      <c r="N9" s="17">
        <v>0.50015591650888902</v>
      </c>
      <c r="O9" s="17">
        <v>0.29213966585423501</v>
      </c>
      <c r="P9" s="17">
        <v>0.15243135748519701</v>
      </c>
      <c r="Q9" s="17">
        <v>8.03533994314857E-2</v>
      </c>
      <c r="R9" s="17"/>
      <c r="S9" s="17">
        <v>0.54935424315199999</v>
      </c>
      <c r="T9" s="17">
        <v>0.45137128029128298</v>
      </c>
      <c r="U9" s="17">
        <v>0.41984001326665199</v>
      </c>
      <c r="V9" s="17">
        <v>0.478280140897202</v>
      </c>
      <c r="W9" s="17">
        <v>0.49321033065631298</v>
      </c>
      <c r="X9" s="17">
        <v>0.383862719939425</v>
      </c>
      <c r="Y9" s="17">
        <v>0.44931723335447799</v>
      </c>
      <c r="Z9" s="17"/>
      <c r="AA9" s="17">
        <v>0.34559803546400297</v>
      </c>
      <c r="AB9" s="17">
        <v>0.55477903010116703</v>
      </c>
      <c r="AC9" s="17"/>
      <c r="AD9" s="17">
        <v>0.27698006476481302</v>
      </c>
      <c r="AE9" s="17">
        <v>0.21389548249927201</v>
      </c>
      <c r="AF9" s="17">
        <v>0.38250627879785698</v>
      </c>
      <c r="AG9" s="17"/>
      <c r="AH9" s="17">
        <v>0.29143738026923399</v>
      </c>
      <c r="AI9" s="17">
        <v>0.490577345902521</v>
      </c>
      <c r="AJ9" s="17"/>
      <c r="AK9" s="17">
        <v>0.54217689963640603</v>
      </c>
      <c r="AL9" s="17">
        <v>0.44414619619434897</v>
      </c>
      <c r="AM9" s="17"/>
      <c r="AN9" s="17">
        <v>0.48426699235127202</v>
      </c>
      <c r="AO9" s="17">
        <v>8.03533994314857E-2</v>
      </c>
      <c r="AP9" s="17"/>
      <c r="AQ9" s="17">
        <v>0.356084199063401</v>
      </c>
      <c r="AR9" s="17">
        <v>0.51650159041158406</v>
      </c>
      <c r="AS9" s="17"/>
      <c r="AT9" s="17">
        <v>0.61875491021709295</v>
      </c>
      <c r="AU9" s="17">
        <v>0.448834073237661</v>
      </c>
      <c r="AV9" s="17">
        <v>0.32115634942354898</v>
      </c>
      <c r="AW9" s="17">
        <v>0.15281431271624399</v>
      </c>
      <c r="AX9" s="17"/>
      <c r="AY9" s="17">
        <v>0.24044370441683899</v>
      </c>
      <c r="AZ9" s="17">
        <v>0.512518856246446</v>
      </c>
      <c r="BA9" s="17"/>
      <c r="BB9" s="17">
        <v>0.57864906218899703</v>
      </c>
      <c r="BC9" s="17">
        <v>0.46273329174004002</v>
      </c>
      <c r="BD9" s="17"/>
      <c r="BE9" s="17">
        <v>0.347167017741152</v>
      </c>
      <c r="BF9" s="17">
        <v>0.49381509380947303</v>
      </c>
      <c r="BG9" s="17"/>
      <c r="BH9" s="17">
        <v>0.58100565877072197</v>
      </c>
      <c r="BI9" s="17">
        <v>0.47590942876617098</v>
      </c>
      <c r="BJ9" s="17"/>
      <c r="BK9" s="17">
        <v>0.48045844828871098</v>
      </c>
      <c r="BL9" s="17">
        <v>0.48366419213174999</v>
      </c>
      <c r="BM9" s="17"/>
      <c r="BN9" s="17">
        <v>0.39649029216746601</v>
      </c>
      <c r="BO9" s="17">
        <v>0.48531369273909303</v>
      </c>
      <c r="BP9" s="17"/>
      <c r="BQ9" s="17">
        <v>0.33627363753675799</v>
      </c>
      <c r="BR9" s="17">
        <v>0.48724016847276802</v>
      </c>
      <c r="BS9" s="17"/>
      <c r="BT9" s="17">
        <v>0.337985277143945</v>
      </c>
      <c r="BU9" s="17">
        <v>0.49501685203144402</v>
      </c>
      <c r="BV9" s="17"/>
      <c r="BW9" s="17">
        <v>0.34694151378362198</v>
      </c>
      <c r="BX9" s="17">
        <v>0.55358264853042505</v>
      </c>
      <c r="BY9" s="17"/>
      <c r="BZ9" s="17">
        <v>0.34694151378362198</v>
      </c>
      <c r="CA9" s="17">
        <v>0.55358264853042505</v>
      </c>
    </row>
    <row r="10" spans="2:79" x14ac:dyDescent="0.25">
      <c r="B10" s="18" t="s">
        <v>146</v>
      </c>
      <c r="C10" s="17">
        <v>7.4045537971003397E-2</v>
      </c>
      <c r="D10" s="17">
        <v>7.4354998610975498E-2</v>
      </c>
      <c r="E10" s="17">
        <v>7.6384571617188798E-2</v>
      </c>
      <c r="F10" s="17">
        <v>8.4548301885978103E-2</v>
      </c>
      <c r="G10" s="17">
        <v>8.3279863258545195E-2</v>
      </c>
      <c r="H10" s="17">
        <v>5.3504077150437999E-2</v>
      </c>
      <c r="I10" s="17">
        <v>7.8161244220705306E-2</v>
      </c>
      <c r="J10" s="17">
        <v>5.4024942270977802E-2</v>
      </c>
      <c r="K10" s="17">
        <v>3.82606120938421E-2</v>
      </c>
      <c r="L10" s="17">
        <v>0.12111036881986099</v>
      </c>
      <c r="M10" s="17"/>
      <c r="N10" s="17">
        <v>6.5994981458263796E-2</v>
      </c>
      <c r="O10" s="17">
        <v>0.17179895409816501</v>
      </c>
      <c r="P10" s="17">
        <v>0.220769950778583</v>
      </c>
      <c r="Q10" s="17">
        <v>0.167160704692079</v>
      </c>
      <c r="R10" s="17"/>
      <c r="S10" s="17">
        <v>6.5491708266169693E-2</v>
      </c>
      <c r="T10" s="17">
        <v>8.1282414115191701E-2</v>
      </c>
      <c r="U10" s="17">
        <v>0.113970128106512</v>
      </c>
      <c r="V10" s="17">
        <v>5.1932364782320398E-2</v>
      </c>
      <c r="W10" s="17">
        <v>0.12725481260500701</v>
      </c>
      <c r="X10" s="17">
        <v>0.10695461351839999</v>
      </c>
      <c r="Y10" s="17">
        <v>8.0438822013402494E-2</v>
      </c>
      <c r="Z10" s="17"/>
      <c r="AA10" s="17">
        <v>0.103936547594318</v>
      </c>
      <c r="AB10" s="17">
        <v>5.8585997259612298E-2</v>
      </c>
      <c r="AC10" s="17"/>
      <c r="AD10" s="17">
        <v>8.6370655610814098E-2</v>
      </c>
      <c r="AE10" s="17">
        <v>0.16556331669166599</v>
      </c>
      <c r="AF10" s="17">
        <v>9.9171993700632496E-2</v>
      </c>
      <c r="AG10" s="17"/>
      <c r="AH10" s="17">
        <v>0.13723043644056801</v>
      </c>
      <c r="AI10" s="17">
        <v>7.1707456825259405E-2</v>
      </c>
      <c r="AJ10" s="17"/>
      <c r="AK10" s="17">
        <v>7.2855551431446397E-2</v>
      </c>
      <c r="AL10" s="17">
        <v>7.4842675941074799E-2</v>
      </c>
      <c r="AM10" s="17"/>
      <c r="AN10" s="17">
        <v>7.3861756824057503E-2</v>
      </c>
      <c r="AO10" s="17">
        <v>0.167160704692079</v>
      </c>
      <c r="AP10" s="17"/>
      <c r="AQ10" s="17">
        <v>7.2411553442095003E-2</v>
      </c>
      <c r="AR10" s="17">
        <v>7.4469213999346598E-2</v>
      </c>
      <c r="AS10" s="17"/>
      <c r="AT10" s="17">
        <v>4.3653289259074003E-2</v>
      </c>
      <c r="AU10" s="17">
        <v>7.5467598560271201E-2</v>
      </c>
      <c r="AV10" s="17">
        <v>0.12781681558758201</v>
      </c>
      <c r="AW10" s="17">
        <v>0.11039223618025</v>
      </c>
      <c r="AX10" s="17"/>
      <c r="AY10" s="17">
        <v>0.100315051308581</v>
      </c>
      <c r="AZ10" s="17">
        <v>7.0905715873340894E-2</v>
      </c>
      <c r="BA10" s="17"/>
      <c r="BB10" s="17">
        <v>6.5572387941996796E-2</v>
      </c>
      <c r="BC10" s="17">
        <v>7.5893284675337999E-2</v>
      </c>
      <c r="BD10" s="17"/>
      <c r="BE10" s="17">
        <v>8.3854901461471398E-2</v>
      </c>
      <c r="BF10" s="17">
        <v>7.3301134323491501E-2</v>
      </c>
      <c r="BG10" s="17"/>
      <c r="BH10" s="17">
        <v>7.44764524172883E-2</v>
      </c>
      <c r="BI10" s="17">
        <v>7.4012128747356201E-2</v>
      </c>
      <c r="BJ10" s="17"/>
      <c r="BK10" s="17">
        <v>0.1423742978508</v>
      </c>
      <c r="BL10" s="17">
        <v>6.9672355314490397E-2</v>
      </c>
      <c r="BM10" s="17"/>
      <c r="BN10" s="17">
        <v>5.5606810414615702E-2</v>
      </c>
      <c r="BO10" s="17">
        <v>7.4436085946435498E-2</v>
      </c>
      <c r="BP10" s="17"/>
      <c r="BQ10" s="17">
        <v>4.29727708914419E-2</v>
      </c>
      <c r="BR10" s="17">
        <v>7.4841116328234994E-2</v>
      </c>
      <c r="BS10" s="17"/>
      <c r="BT10" s="17">
        <v>6.2544489869689093E-2</v>
      </c>
      <c r="BU10" s="17">
        <v>7.4958238775115996E-2</v>
      </c>
      <c r="BV10" s="17"/>
      <c r="BW10" s="17">
        <v>0.1036920570166</v>
      </c>
      <c r="BX10" s="17">
        <v>5.8821352720792398E-2</v>
      </c>
      <c r="BY10" s="17"/>
      <c r="BZ10" s="17">
        <v>0.1036920570166</v>
      </c>
      <c r="CA10" s="17">
        <v>5.8821352720792398E-2</v>
      </c>
    </row>
    <row r="11" spans="2:79" x14ac:dyDescent="0.25">
      <c r="B11" s="18" t="s">
        <v>147</v>
      </c>
      <c r="C11" s="17">
        <v>3.0649062937264399E-2</v>
      </c>
      <c r="D11" s="17">
        <v>3.3400174562786697E-2</v>
      </c>
      <c r="E11" s="17">
        <v>3.7288376398783601E-2</v>
      </c>
      <c r="F11" s="17">
        <v>2.21499675107115E-2</v>
      </c>
      <c r="G11" s="17">
        <v>1.7105233432542898E-2</v>
      </c>
      <c r="H11" s="17">
        <v>3.3994850511458098E-2</v>
      </c>
      <c r="I11" s="17">
        <v>4.1074529380935802E-2</v>
      </c>
      <c r="J11" s="17">
        <v>3.66798670608839E-2</v>
      </c>
      <c r="K11" s="17">
        <v>2.5851076569121698E-2</v>
      </c>
      <c r="L11" s="17">
        <v>2.06586141532452E-2</v>
      </c>
      <c r="M11" s="17"/>
      <c r="N11" s="17">
        <v>2.64088112325013E-2</v>
      </c>
      <c r="O11" s="17">
        <v>8.1361034794340703E-2</v>
      </c>
      <c r="P11" s="17">
        <v>0.104440105677876</v>
      </c>
      <c r="Q11" s="17">
        <v>0.120497890362136</v>
      </c>
      <c r="R11" s="17"/>
      <c r="S11" s="17">
        <v>3.91310069694525E-2</v>
      </c>
      <c r="T11" s="17">
        <v>5.3211326419794799E-2</v>
      </c>
      <c r="U11" s="17">
        <v>2.2633718097451402E-2</v>
      </c>
      <c r="V11" s="17">
        <v>2.02943974482841E-2</v>
      </c>
      <c r="W11" s="17">
        <v>3.9686379082690001E-2</v>
      </c>
      <c r="X11" s="17">
        <v>5.6606917605966499E-2</v>
      </c>
      <c r="Y11" s="17">
        <v>5.4349202358975699E-3</v>
      </c>
      <c r="Z11" s="17"/>
      <c r="AA11" s="17">
        <v>5.6715842454874703E-2</v>
      </c>
      <c r="AB11" s="17">
        <v>1.71674025903676E-2</v>
      </c>
      <c r="AC11" s="17"/>
      <c r="AD11" s="17">
        <v>5.6925970718597597E-2</v>
      </c>
      <c r="AE11" s="17">
        <v>5.5031610305713199E-2</v>
      </c>
      <c r="AF11" s="17">
        <v>5.7994003859702499E-2</v>
      </c>
      <c r="AG11" s="17"/>
      <c r="AH11" s="17">
        <v>5.6100015323669698E-2</v>
      </c>
      <c r="AI11" s="17">
        <v>2.97072810660069E-2</v>
      </c>
      <c r="AJ11" s="17"/>
      <c r="AK11" s="17">
        <v>2.5721987717794201E-2</v>
      </c>
      <c r="AL11" s="17">
        <v>3.3949569798711603E-2</v>
      </c>
      <c r="AM11" s="17"/>
      <c r="AN11" s="17">
        <v>3.04717285551508E-2</v>
      </c>
      <c r="AO11" s="17">
        <v>0.120497890362136</v>
      </c>
      <c r="AP11" s="17"/>
      <c r="AQ11" s="17">
        <v>5.5001073648380798E-2</v>
      </c>
      <c r="AR11" s="17">
        <v>2.4334827399704599E-2</v>
      </c>
      <c r="AS11" s="17"/>
      <c r="AT11" s="17">
        <v>1.45142431474989E-2</v>
      </c>
      <c r="AU11" s="17">
        <v>3.2368849174818602E-2</v>
      </c>
      <c r="AV11" s="17">
        <v>5.25355283603295E-2</v>
      </c>
      <c r="AW11" s="17">
        <v>8.6118166184074293E-2</v>
      </c>
      <c r="AX11" s="17"/>
      <c r="AY11" s="17">
        <v>6.5424812175206501E-2</v>
      </c>
      <c r="AZ11" s="17">
        <v>2.64925464263982E-2</v>
      </c>
      <c r="BA11" s="17"/>
      <c r="BB11" s="17">
        <v>4.0503862909676003E-2</v>
      </c>
      <c r="BC11" s="17">
        <v>2.84883263227662E-2</v>
      </c>
      <c r="BD11" s="17"/>
      <c r="BE11" s="17">
        <v>4.07674841784674E-2</v>
      </c>
      <c r="BF11" s="17">
        <v>2.9881205809089598E-2</v>
      </c>
      <c r="BG11" s="17"/>
      <c r="BH11" s="17">
        <v>4.6483376020393999E-2</v>
      </c>
      <c r="BI11" s="17">
        <v>2.9421412967174199E-2</v>
      </c>
      <c r="BJ11" s="17"/>
      <c r="BK11" s="17">
        <v>7.7800941754028796E-2</v>
      </c>
      <c r="BL11" s="17">
        <v>2.76312446858249E-2</v>
      </c>
      <c r="BM11" s="17"/>
      <c r="BN11" s="17">
        <v>0.187018595126757</v>
      </c>
      <c r="BO11" s="17">
        <v>2.7337022883029999E-2</v>
      </c>
      <c r="BP11" s="17"/>
      <c r="BQ11" s="17">
        <v>8.8793286726724305E-2</v>
      </c>
      <c r="BR11" s="17">
        <v>2.9160354644035099E-2</v>
      </c>
      <c r="BS11" s="17"/>
      <c r="BT11" s="17">
        <v>2.83946806635141E-2</v>
      </c>
      <c r="BU11" s="17">
        <v>3.08279663290165E-2</v>
      </c>
      <c r="BV11" s="17"/>
      <c r="BW11" s="17">
        <v>5.6395307882428601E-2</v>
      </c>
      <c r="BX11" s="17">
        <v>1.7427760229191399E-2</v>
      </c>
      <c r="BY11" s="17"/>
      <c r="BZ11" s="17">
        <v>5.6395307882428601E-2</v>
      </c>
      <c r="CA11" s="17">
        <v>1.7427760229191399E-2</v>
      </c>
    </row>
    <row r="12" spans="2:79" x14ac:dyDescent="0.25">
      <c r="B12" s="18" t="s">
        <v>148</v>
      </c>
      <c r="C12" s="17">
        <v>2.0185106658203899E-2</v>
      </c>
      <c r="D12" s="17">
        <v>2.09440565738572E-2</v>
      </c>
      <c r="E12" s="17">
        <v>1.64273683123074E-2</v>
      </c>
      <c r="F12" s="17">
        <v>2.4935428395207699E-2</v>
      </c>
      <c r="G12" s="17">
        <v>2.2395108089787299E-2</v>
      </c>
      <c r="H12" s="17">
        <v>1.4266875577865899E-2</v>
      </c>
      <c r="I12" s="17">
        <v>2.7242963544535301E-2</v>
      </c>
      <c r="J12" s="17">
        <v>2.30510342749192E-2</v>
      </c>
      <c r="K12" s="17">
        <v>6.7133333324381501E-3</v>
      </c>
      <c r="L12" s="17">
        <v>9.8244647686007904E-3</v>
      </c>
      <c r="M12" s="17"/>
      <c r="N12" s="17">
        <v>1.6095678509422999E-2</v>
      </c>
      <c r="O12" s="17">
        <v>6.8960473394998001E-2</v>
      </c>
      <c r="P12" s="17">
        <v>8.7781277659044796E-2</v>
      </c>
      <c r="Q12" s="17">
        <v>0.128478261762276</v>
      </c>
      <c r="R12" s="17"/>
      <c r="S12" s="17">
        <v>2.1227165718064201E-2</v>
      </c>
      <c r="T12" s="17">
        <v>3.9951327908465097E-2</v>
      </c>
      <c r="U12" s="17">
        <v>3.5928708657104E-2</v>
      </c>
      <c r="V12" s="17">
        <v>1.7347118758347099E-2</v>
      </c>
      <c r="W12" s="17">
        <v>1.6751658711046599E-2</v>
      </c>
      <c r="X12" s="17">
        <v>2.1045245269017299E-2</v>
      </c>
      <c r="Y12" s="17">
        <v>1.2348353694160499E-2</v>
      </c>
      <c r="Z12" s="17"/>
      <c r="AA12" s="17">
        <v>4.0044019384481898E-2</v>
      </c>
      <c r="AB12" s="17">
        <v>9.9141364352244594E-3</v>
      </c>
      <c r="AC12" s="17"/>
      <c r="AD12" s="17">
        <v>6.0461916164720499E-2</v>
      </c>
      <c r="AE12" s="17">
        <v>5.2184435248797803E-2</v>
      </c>
      <c r="AF12" s="17">
        <v>2.9526241303757798E-2</v>
      </c>
      <c r="AG12" s="17"/>
      <c r="AH12" s="17">
        <v>5.85910362193693E-2</v>
      </c>
      <c r="AI12" s="17">
        <v>1.8763941443623599E-2</v>
      </c>
      <c r="AJ12" s="17"/>
      <c r="AK12" s="17">
        <v>1.6095981329446701E-2</v>
      </c>
      <c r="AL12" s="17">
        <v>2.29242948385565E-2</v>
      </c>
      <c r="AM12" s="17"/>
      <c r="AN12" s="17">
        <v>1.9971368757577799E-2</v>
      </c>
      <c r="AO12" s="17">
        <v>0.128478261762276</v>
      </c>
      <c r="AP12" s="17"/>
      <c r="AQ12" s="17">
        <v>2.3351301298668799E-2</v>
      </c>
      <c r="AR12" s="17">
        <v>1.9364143701394401E-2</v>
      </c>
      <c r="AS12" s="17"/>
      <c r="AT12" s="17">
        <v>9.0317091396175195E-3</v>
      </c>
      <c r="AU12" s="17">
        <v>2.3649225952945298E-2</v>
      </c>
      <c r="AV12" s="17">
        <v>2.81010952289143E-2</v>
      </c>
      <c r="AW12" s="17">
        <v>8.4344887684771996E-2</v>
      </c>
      <c r="AX12" s="17"/>
      <c r="AY12" s="17">
        <v>5.2970934471426E-2</v>
      </c>
      <c r="AZ12" s="17">
        <v>1.6266432363204401E-2</v>
      </c>
      <c r="BA12" s="17"/>
      <c r="BB12" s="17">
        <v>1.9602761293956598E-2</v>
      </c>
      <c r="BC12" s="17">
        <v>2.03122990292702E-2</v>
      </c>
      <c r="BD12" s="17"/>
      <c r="BE12" s="17">
        <v>1.9241365180029502E-2</v>
      </c>
      <c r="BF12" s="17">
        <v>2.0256724413967999E-2</v>
      </c>
      <c r="BG12" s="17"/>
      <c r="BH12" s="17">
        <v>3.3508991490048802E-2</v>
      </c>
      <c r="BI12" s="17">
        <v>1.9152092675884299E-2</v>
      </c>
      <c r="BJ12" s="17"/>
      <c r="BK12" s="17">
        <v>3.6901943468872198E-2</v>
      </c>
      <c r="BL12" s="17">
        <v>1.9115194355671598E-2</v>
      </c>
      <c r="BM12" s="17"/>
      <c r="BN12" s="17">
        <v>5.3575433133904601E-2</v>
      </c>
      <c r="BO12" s="17">
        <v>1.94778710659309E-2</v>
      </c>
      <c r="BP12" s="17"/>
      <c r="BQ12" s="17">
        <v>8.1729673721185406E-2</v>
      </c>
      <c r="BR12" s="17">
        <v>1.8609336935632201E-2</v>
      </c>
      <c r="BS12" s="17"/>
      <c r="BT12" s="17">
        <v>1.9939691696761502E-2</v>
      </c>
      <c r="BU12" s="17">
        <v>2.0204582312133599E-2</v>
      </c>
      <c r="BV12" s="17"/>
      <c r="BW12" s="17">
        <v>3.9642159899282901E-2</v>
      </c>
      <c r="BX12" s="17">
        <v>1.01934519040719E-2</v>
      </c>
      <c r="BY12" s="17"/>
      <c r="BZ12" s="17">
        <v>3.9642159899282901E-2</v>
      </c>
      <c r="CA12" s="17">
        <v>1.01934519040719E-2</v>
      </c>
    </row>
    <row r="13" spans="2:79" x14ac:dyDescent="0.25">
      <c r="B13" s="18" t="s">
        <v>149</v>
      </c>
      <c r="C13" s="17">
        <v>1.6072079461250499E-2</v>
      </c>
      <c r="D13" s="17">
        <v>4.1924621378371498E-3</v>
      </c>
      <c r="E13" s="17">
        <v>1.8225483131157901E-2</v>
      </c>
      <c r="F13" s="17">
        <v>1.85774241246849E-2</v>
      </c>
      <c r="G13" s="17">
        <v>2.1952165356594101E-2</v>
      </c>
      <c r="H13" s="17">
        <v>5.9413707542222399E-3</v>
      </c>
      <c r="I13" s="17">
        <v>2.6405435114097198E-2</v>
      </c>
      <c r="J13" s="17">
        <v>1.52172326595844E-2</v>
      </c>
      <c r="K13" s="17">
        <v>3.5526830108720098E-2</v>
      </c>
      <c r="L13" s="17">
        <v>2.3583631968030999E-3</v>
      </c>
      <c r="M13" s="17"/>
      <c r="N13" s="17">
        <v>1.3312983944438601E-2</v>
      </c>
      <c r="O13" s="17">
        <v>4.6384286191355602E-2</v>
      </c>
      <c r="P13" s="17">
        <v>7.7773734433683198E-2</v>
      </c>
      <c r="Q13" s="17">
        <v>8.8896799583645394E-2</v>
      </c>
      <c r="R13" s="17"/>
      <c r="S13" s="17">
        <v>7.0564050298725098E-3</v>
      </c>
      <c r="T13" s="17">
        <v>2.5821409424399699E-2</v>
      </c>
      <c r="U13" s="17">
        <v>6.63970171545884E-2</v>
      </c>
      <c r="V13" s="17">
        <v>1.2575277293740901E-2</v>
      </c>
      <c r="W13" s="17">
        <v>2.3243372274954301E-2</v>
      </c>
      <c r="X13" s="17">
        <v>1.97292170191024E-2</v>
      </c>
      <c r="Y13" s="17">
        <v>1.90881746065256E-2</v>
      </c>
      <c r="Z13" s="17"/>
      <c r="AA13" s="17">
        <v>3.4598136203135302E-2</v>
      </c>
      <c r="AB13" s="17">
        <v>6.4904583640722803E-3</v>
      </c>
      <c r="AC13" s="17"/>
      <c r="AD13" s="17">
        <v>4.8853286003409803E-2</v>
      </c>
      <c r="AE13" s="17">
        <v>4.5713937223033803E-2</v>
      </c>
      <c r="AF13" s="17">
        <v>2.4067211621427199E-2</v>
      </c>
      <c r="AG13" s="17"/>
      <c r="AH13" s="17">
        <v>3.7595959627447703E-2</v>
      </c>
      <c r="AI13" s="17">
        <v>1.5275614172569601E-2</v>
      </c>
      <c r="AJ13" s="17"/>
      <c r="AK13" s="17">
        <v>1.30488401378034E-2</v>
      </c>
      <c r="AL13" s="17">
        <v>1.8097261072321399E-2</v>
      </c>
      <c r="AM13" s="17"/>
      <c r="AN13" s="17">
        <v>1.5928345512621098E-2</v>
      </c>
      <c r="AO13" s="17">
        <v>8.8896799583645394E-2</v>
      </c>
      <c r="AP13" s="17"/>
      <c r="AQ13" s="17">
        <v>2.0898330572569599E-2</v>
      </c>
      <c r="AR13" s="17">
        <v>1.48206802794011E-2</v>
      </c>
      <c r="AS13" s="17"/>
      <c r="AT13" s="17">
        <v>5.0814471781480599E-3</v>
      </c>
      <c r="AU13" s="17">
        <v>1.6136909055171001E-2</v>
      </c>
      <c r="AV13" s="17">
        <v>3.18314198044167E-2</v>
      </c>
      <c r="AW13" s="17">
        <v>7.0142620873167194E-2</v>
      </c>
      <c r="AX13" s="17"/>
      <c r="AY13" s="17">
        <v>3.0531825127936299E-2</v>
      </c>
      <c r="AZ13" s="17">
        <v>1.4343801194827701E-2</v>
      </c>
      <c r="BA13" s="17"/>
      <c r="BB13" s="17">
        <v>1.2661135158354E-2</v>
      </c>
      <c r="BC13" s="17">
        <v>1.6815725019077601E-2</v>
      </c>
      <c r="BD13" s="17"/>
      <c r="BE13" s="17">
        <v>1.6831574195242401E-2</v>
      </c>
      <c r="BF13" s="17">
        <v>1.6014443647183799E-2</v>
      </c>
      <c r="BG13" s="17"/>
      <c r="BH13" s="17">
        <v>7.6505410526993703E-3</v>
      </c>
      <c r="BI13" s="17">
        <v>1.6725009671806099E-2</v>
      </c>
      <c r="BJ13" s="17"/>
      <c r="BK13" s="17">
        <v>1.8497027290346399E-2</v>
      </c>
      <c r="BL13" s="17">
        <v>1.59168777598322E-2</v>
      </c>
      <c r="BM13" s="17"/>
      <c r="BN13" s="17">
        <v>1.54822252796593E-2</v>
      </c>
      <c r="BO13" s="17">
        <v>1.6084573075883998E-2</v>
      </c>
      <c r="BP13" s="17"/>
      <c r="BQ13" s="17">
        <v>4.7123067058539699E-2</v>
      </c>
      <c r="BR13" s="17">
        <v>1.52770587397352E-2</v>
      </c>
      <c r="BS13" s="17"/>
      <c r="BT13" s="17">
        <v>2.5593972319285199E-2</v>
      </c>
      <c r="BU13" s="17">
        <v>1.5316440567156199E-2</v>
      </c>
      <c r="BV13" s="17"/>
      <c r="BW13" s="17">
        <v>3.4301436524049302E-2</v>
      </c>
      <c r="BX13" s="17">
        <v>6.7108755880589399E-3</v>
      </c>
      <c r="BY13" s="17"/>
      <c r="BZ13" s="17">
        <v>3.4301436524049302E-2</v>
      </c>
      <c r="CA13" s="17">
        <v>6.7108755880589399E-3</v>
      </c>
    </row>
    <row r="14" spans="2:79" x14ac:dyDescent="0.25">
      <c r="B14" s="18" t="s">
        <v>150</v>
      </c>
      <c r="C14" s="17">
        <v>2.85451944524521E-2</v>
      </c>
      <c r="D14" s="17">
        <v>2.6701515870812698E-2</v>
      </c>
      <c r="E14" s="17">
        <v>3.3359688775681698E-2</v>
      </c>
      <c r="F14" s="17">
        <v>2.7751113130243699E-2</v>
      </c>
      <c r="G14" s="17">
        <v>1.2051375160549599E-2</v>
      </c>
      <c r="H14" s="17">
        <v>2.3672504015866201E-2</v>
      </c>
      <c r="I14" s="17">
        <v>4.0272101608355801E-2</v>
      </c>
      <c r="J14" s="17">
        <v>4.9246953607303398E-2</v>
      </c>
      <c r="K14" s="17">
        <v>2.01467368391605E-2</v>
      </c>
      <c r="L14" s="17">
        <v>2.5922963662864999E-2</v>
      </c>
      <c r="M14" s="17"/>
      <c r="N14" s="17">
        <v>2.53702592348393E-2</v>
      </c>
      <c r="O14" s="17">
        <v>6.5451161572314995E-2</v>
      </c>
      <c r="P14" s="17">
        <v>9.0601727220575995E-2</v>
      </c>
      <c r="Q14" s="17">
        <v>9.4733378297815807E-2</v>
      </c>
      <c r="R14" s="17"/>
      <c r="S14" s="17">
        <v>2.5312756477379E-2</v>
      </c>
      <c r="T14" s="17">
        <v>1.8478821898330101E-2</v>
      </c>
      <c r="U14" s="17">
        <v>6.4527409795625906E-2</v>
      </c>
      <c r="V14" s="17">
        <v>2.8385150366974001E-2</v>
      </c>
      <c r="W14" s="17">
        <v>2.4970895031373098E-2</v>
      </c>
      <c r="X14" s="17">
        <v>4.7745233855395801E-2</v>
      </c>
      <c r="Y14" s="17">
        <v>2.7537510395274599E-2</v>
      </c>
      <c r="Z14" s="17"/>
      <c r="AA14" s="17">
        <v>4.5151276175103602E-2</v>
      </c>
      <c r="AB14" s="17">
        <v>1.9956578688607798E-2</v>
      </c>
      <c r="AC14" s="17"/>
      <c r="AD14" s="17">
        <v>7.1019946749094495E-2</v>
      </c>
      <c r="AE14" s="17">
        <v>2.57217803050722E-2</v>
      </c>
      <c r="AF14" s="17">
        <v>4.2515580426681999E-2</v>
      </c>
      <c r="AG14" s="17"/>
      <c r="AH14" s="17">
        <v>7.6388427744659995E-2</v>
      </c>
      <c r="AI14" s="17">
        <v>2.6774813167977501E-2</v>
      </c>
      <c r="AJ14" s="17"/>
      <c r="AK14" s="17">
        <v>2.2428203414059399E-2</v>
      </c>
      <c r="AL14" s="17">
        <v>3.2642791910239E-2</v>
      </c>
      <c r="AM14" s="17"/>
      <c r="AN14" s="17">
        <v>2.8414559017112099E-2</v>
      </c>
      <c r="AO14" s="17">
        <v>9.4733378297815807E-2</v>
      </c>
      <c r="AP14" s="17"/>
      <c r="AQ14" s="17">
        <v>3.24944422585507E-2</v>
      </c>
      <c r="AR14" s="17">
        <v>2.7521193554139602E-2</v>
      </c>
      <c r="AS14" s="17"/>
      <c r="AT14" s="17">
        <v>7.7403164732049203E-3</v>
      </c>
      <c r="AU14" s="17">
        <v>2.85278136957378E-2</v>
      </c>
      <c r="AV14" s="17">
        <v>6.4677918148785998E-2</v>
      </c>
      <c r="AW14" s="17">
        <v>7.6827373514760405E-2</v>
      </c>
      <c r="AX14" s="17"/>
      <c r="AY14" s="17">
        <v>4.72481668830316E-2</v>
      </c>
      <c r="AZ14" s="17">
        <v>2.6309751207848699E-2</v>
      </c>
      <c r="BA14" s="17"/>
      <c r="BB14" s="17">
        <v>3.8896537929837702E-2</v>
      </c>
      <c r="BC14" s="17">
        <v>2.6289443975634302E-2</v>
      </c>
      <c r="BD14" s="17"/>
      <c r="BE14" s="17">
        <v>4.4886434412438302E-2</v>
      </c>
      <c r="BF14" s="17">
        <v>2.7305105975467699E-2</v>
      </c>
      <c r="BG14" s="17"/>
      <c r="BH14" s="17">
        <v>1.92000844318529E-2</v>
      </c>
      <c r="BI14" s="17">
        <v>2.92697300844715E-2</v>
      </c>
      <c r="BJ14" s="17"/>
      <c r="BK14" s="17">
        <v>3.4155975593200202E-2</v>
      </c>
      <c r="BL14" s="17">
        <v>2.8186092797199198E-2</v>
      </c>
      <c r="BM14" s="17"/>
      <c r="BN14" s="17">
        <v>3.4373834431047703E-2</v>
      </c>
      <c r="BO14" s="17">
        <v>2.8421738886648999E-2</v>
      </c>
      <c r="BP14" s="17"/>
      <c r="BQ14" s="17">
        <v>2.81648484824592E-2</v>
      </c>
      <c r="BR14" s="17">
        <v>2.85549327233055E-2</v>
      </c>
      <c r="BS14" s="17"/>
      <c r="BT14" s="17">
        <v>1.32596959018976E-2</v>
      </c>
      <c r="BU14" s="17">
        <v>2.9758221882252901E-2</v>
      </c>
      <c r="BV14" s="17"/>
      <c r="BW14" s="17">
        <v>4.4885203381104202E-2</v>
      </c>
      <c r="BX14" s="17">
        <v>2.01542153112821E-2</v>
      </c>
      <c r="BY14" s="17"/>
      <c r="BZ14" s="17">
        <v>4.4885203381104202E-2</v>
      </c>
      <c r="CA14" s="17">
        <v>2.01542153112821E-2</v>
      </c>
    </row>
    <row r="15" spans="2:79" x14ac:dyDescent="0.25">
      <c r="B15" s="18" t="s">
        <v>151</v>
      </c>
      <c r="C15" s="17">
        <v>2.7660545145132599E-2</v>
      </c>
      <c r="D15" s="17">
        <v>2.9326525345537199E-2</v>
      </c>
      <c r="E15" s="17">
        <v>2.8639964720915199E-2</v>
      </c>
      <c r="F15" s="17">
        <v>4.06467367229447E-2</v>
      </c>
      <c r="G15" s="17">
        <v>2.3968318038760199E-2</v>
      </c>
      <c r="H15" s="17">
        <v>2.35993806607744E-2</v>
      </c>
      <c r="I15" s="17">
        <v>2.31241929911719E-2</v>
      </c>
      <c r="J15" s="17">
        <v>2.4169655981415399E-2</v>
      </c>
      <c r="K15" s="17">
        <v>2.36135501945786E-2</v>
      </c>
      <c r="L15" s="17">
        <v>2.60471281331199E-2</v>
      </c>
      <c r="M15" s="17"/>
      <c r="N15" s="17">
        <v>2.5579279159768199E-2</v>
      </c>
      <c r="O15" s="17">
        <v>4.8922118647398601E-2</v>
      </c>
      <c r="P15" s="17">
        <v>8.2012341970095701E-2</v>
      </c>
      <c r="Q15" s="17">
        <v>9.2968203964409302E-2</v>
      </c>
      <c r="R15" s="17"/>
      <c r="S15" s="17">
        <v>3.0461481751039601E-2</v>
      </c>
      <c r="T15" s="17">
        <v>1.2564263134681401E-2</v>
      </c>
      <c r="U15" s="17">
        <v>3.7626967930797603E-2</v>
      </c>
      <c r="V15" s="17">
        <v>1.71235063362223E-2</v>
      </c>
      <c r="W15" s="17">
        <v>3.5234294457409297E-2</v>
      </c>
      <c r="X15" s="17">
        <v>5.4348564007698198E-2</v>
      </c>
      <c r="Y15" s="17">
        <v>3.6705464348777098E-2</v>
      </c>
      <c r="Z15" s="17"/>
      <c r="AA15" s="17">
        <v>3.6870982872659802E-2</v>
      </c>
      <c r="AB15" s="17">
        <v>2.2896934319910502E-2</v>
      </c>
      <c r="AC15" s="17"/>
      <c r="AD15" s="17">
        <v>2.7476038211137501E-2</v>
      </c>
      <c r="AE15" s="17">
        <v>3.8361970775326902E-2</v>
      </c>
      <c r="AF15" s="17">
        <v>4.2958771084372203E-2</v>
      </c>
      <c r="AG15" s="17"/>
      <c r="AH15" s="17">
        <v>3.4541395520862703E-2</v>
      </c>
      <c r="AI15" s="17">
        <v>2.7405927555805801E-2</v>
      </c>
      <c r="AJ15" s="17"/>
      <c r="AK15" s="17">
        <v>2.1026221958883901E-2</v>
      </c>
      <c r="AL15" s="17">
        <v>3.2104688622127599E-2</v>
      </c>
      <c r="AM15" s="17"/>
      <c r="AN15" s="17">
        <v>2.7531647599600501E-2</v>
      </c>
      <c r="AO15" s="17">
        <v>9.2968203964409302E-2</v>
      </c>
      <c r="AP15" s="17"/>
      <c r="AQ15" s="17">
        <v>3.4646103868703398E-2</v>
      </c>
      <c r="AR15" s="17">
        <v>2.5849258854840899E-2</v>
      </c>
      <c r="AS15" s="17"/>
      <c r="AT15" s="17">
        <v>1.43686584023768E-2</v>
      </c>
      <c r="AU15" s="17">
        <v>2.83348636064133E-2</v>
      </c>
      <c r="AV15" s="17">
        <v>5.07605461474138E-2</v>
      </c>
      <c r="AW15" s="17">
        <v>4.3213947453648698E-2</v>
      </c>
      <c r="AX15" s="17"/>
      <c r="AY15" s="17">
        <v>4.2348661634235903E-2</v>
      </c>
      <c r="AZ15" s="17">
        <v>2.59049712167965E-2</v>
      </c>
      <c r="BA15" s="17"/>
      <c r="BB15" s="17">
        <v>2.9864169942652199E-2</v>
      </c>
      <c r="BC15" s="17">
        <v>2.7180620002082798E-2</v>
      </c>
      <c r="BD15" s="17"/>
      <c r="BE15" s="17">
        <v>2.3307678022787302E-2</v>
      </c>
      <c r="BF15" s="17">
        <v>2.7990871385582001E-2</v>
      </c>
      <c r="BG15" s="17"/>
      <c r="BH15" s="17">
        <v>1.7769908986419301E-2</v>
      </c>
      <c r="BI15" s="17">
        <v>2.8427375958737899E-2</v>
      </c>
      <c r="BJ15" s="17"/>
      <c r="BK15" s="17">
        <v>4.3987516406148702E-2</v>
      </c>
      <c r="BL15" s="17">
        <v>2.66155850481299E-2</v>
      </c>
      <c r="BM15" s="17"/>
      <c r="BN15" s="17">
        <v>2.02802506174883E-2</v>
      </c>
      <c r="BO15" s="17">
        <v>2.7816866077640001E-2</v>
      </c>
      <c r="BP15" s="17"/>
      <c r="BQ15" s="17">
        <v>4.3153210689196198E-2</v>
      </c>
      <c r="BR15" s="17">
        <v>2.7263875309738599E-2</v>
      </c>
      <c r="BS15" s="17"/>
      <c r="BT15" s="17">
        <v>2.7269201056541199E-2</v>
      </c>
      <c r="BU15" s="17">
        <v>2.7691601450714101E-2</v>
      </c>
      <c r="BV15" s="17"/>
      <c r="BW15" s="17">
        <v>3.6536771452229402E-2</v>
      </c>
      <c r="BX15" s="17">
        <v>2.3102394037604598E-2</v>
      </c>
      <c r="BY15" s="17"/>
      <c r="BZ15" s="17">
        <v>3.6536771452229402E-2</v>
      </c>
      <c r="CA15" s="17">
        <v>2.3102394037604598E-2</v>
      </c>
    </row>
    <row r="16" spans="2:79" x14ac:dyDescent="0.25">
      <c r="B16" s="18" t="s">
        <v>152</v>
      </c>
      <c r="C16" s="17">
        <v>1.0206822851456399E-2</v>
      </c>
      <c r="D16" s="17">
        <v>1.75596421525485E-3</v>
      </c>
      <c r="E16" s="17">
        <v>1.78948872978387E-2</v>
      </c>
      <c r="F16" s="17">
        <v>9.6414189413667802E-3</v>
      </c>
      <c r="G16" s="17">
        <v>8.9570179173109991E-3</v>
      </c>
      <c r="H16" s="17">
        <v>5.7653591426720698E-3</v>
      </c>
      <c r="I16" s="17">
        <v>1.6020241467879101E-2</v>
      </c>
      <c r="J16" s="17">
        <v>1.9917083389983498E-3</v>
      </c>
      <c r="K16" s="17">
        <v>1.6340511840492501E-2</v>
      </c>
      <c r="L16" s="17">
        <v>2.2468023848796499E-2</v>
      </c>
      <c r="M16" s="17"/>
      <c r="N16" s="17">
        <v>7.7442973621991698E-3</v>
      </c>
      <c r="O16" s="17">
        <v>4.0561904663349503E-2</v>
      </c>
      <c r="P16" s="17">
        <v>4.7032845937639102E-2</v>
      </c>
      <c r="Q16" s="17">
        <v>6.45530759070123E-2</v>
      </c>
      <c r="R16" s="17"/>
      <c r="S16" s="17">
        <v>8.9877300447075096E-3</v>
      </c>
      <c r="T16" s="17">
        <v>2.1720828676126201E-2</v>
      </c>
      <c r="U16" s="17">
        <v>6.3758920322455996E-3</v>
      </c>
      <c r="V16" s="17">
        <v>8.0812660477138192E-3</v>
      </c>
      <c r="W16" s="17">
        <v>9.3364798453112307E-3</v>
      </c>
      <c r="X16" s="17">
        <v>1.8605314483141299E-2</v>
      </c>
      <c r="Y16" s="17">
        <v>3.30306298922103E-3</v>
      </c>
      <c r="Z16" s="17"/>
      <c r="AA16" s="17">
        <v>1.8354843897727201E-2</v>
      </c>
      <c r="AB16" s="17">
        <v>5.9926907538960898E-3</v>
      </c>
      <c r="AC16" s="17"/>
      <c r="AD16" s="17">
        <v>3.94453102017676E-2</v>
      </c>
      <c r="AE16" s="17">
        <v>2.02402498253062E-2</v>
      </c>
      <c r="AF16" s="17">
        <v>9.2954761424578897E-3</v>
      </c>
      <c r="AG16" s="17"/>
      <c r="AH16" s="17">
        <v>5.4410642751095299E-2</v>
      </c>
      <c r="AI16" s="17">
        <v>8.5711136807438294E-3</v>
      </c>
      <c r="AJ16" s="17"/>
      <c r="AK16" s="17">
        <v>7.4548983332236697E-3</v>
      </c>
      <c r="AL16" s="17">
        <v>1.20502584293668E-2</v>
      </c>
      <c r="AM16" s="17"/>
      <c r="AN16" s="17">
        <v>1.00995598021545E-2</v>
      </c>
      <c r="AO16" s="17">
        <v>6.45530759070123E-2</v>
      </c>
      <c r="AP16" s="17"/>
      <c r="AQ16" s="17">
        <v>1.4192353740922E-2</v>
      </c>
      <c r="AR16" s="17">
        <v>9.1734141084642493E-3</v>
      </c>
      <c r="AS16" s="17"/>
      <c r="AT16" s="17">
        <v>3.1407896432468102E-3</v>
      </c>
      <c r="AU16" s="17">
        <v>1.36284748274128E-2</v>
      </c>
      <c r="AV16" s="17">
        <v>1.31835754407191E-2</v>
      </c>
      <c r="AW16" s="17">
        <v>4.6047160750075901E-2</v>
      </c>
      <c r="AX16" s="17"/>
      <c r="AY16" s="17">
        <v>1.7210600091494301E-2</v>
      </c>
      <c r="AZ16" s="17">
        <v>9.3697074369915208E-3</v>
      </c>
      <c r="BA16" s="17"/>
      <c r="BB16" s="17">
        <v>9.8555492499087308E-3</v>
      </c>
      <c r="BC16" s="17">
        <v>1.0283519853128699E-2</v>
      </c>
      <c r="BD16" s="17"/>
      <c r="BE16" s="17">
        <v>1.31825452052531E-2</v>
      </c>
      <c r="BF16" s="17">
        <v>9.9810040634890108E-3</v>
      </c>
      <c r="BG16" s="17"/>
      <c r="BH16" s="17">
        <v>1.1553181591396099E-3</v>
      </c>
      <c r="BI16" s="17">
        <v>1.0908594971690199E-2</v>
      </c>
      <c r="BJ16" s="17"/>
      <c r="BK16" s="17">
        <v>7.0759526521346101E-3</v>
      </c>
      <c r="BL16" s="17">
        <v>1.04072050518586E-2</v>
      </c>
      <c r="BM16" s="17"/>
      <c r="BN16" s="17">
        <v>2.0731365386076799E-3</v>
      </c>
      <c r="BO16" s="17">
        <v>1.03791012645176E-2</v>
      </c>
      <c r="BP16" s="17"/>
      <c r="BQ16" s="17">
        <v>2.3101006853557801E-2</v>
      </c>
      <c r="BR16" s="17">
        <v>9.8766838039757703E-3</v>
      </c>
      <c r="BS16" s="17"/>
      <c r="BT16" s="17">
        <v>5.6044942809383002E-3</v>
      </c>
      <c r="BU16" s="17">
        <v>1.05720546938154E-2</v>
      </c>
      <c r="BV16" s="17"/>
      <c r="BW16" s="17">
        <v>1.8100047357936501E-2</v>
      </c>
      <c r="BX16" s="17">
        <v>6.1534663031433401E-3</v>
      </c>
      <c r="BY16" s="17"/>
      <c r="BZ16" s="17">
        <v>1.8100047357936501E-2</v>
      </c>
      <c r="CA16" s="17">
        <v>6.1534663031433401E-3</v>
      </c>
    </row>
    <row r="17" spans="2:79" x14ac:dyDescent="0.25">
      <c r="B17" s="18" t="s">
        <v>153</v>
      </c>
      <c r="C17" s="17">
        <v>1.88929435821273E-2</v>
      </c>
      <c r="D17" s="17">
        <v>2.1921162755303501E-2</v>
      </c>
      <c r="E17" s="17">
        <v>1.42909777334516E-2</v>
      </c>
      <c r="F17" s="17">
        <v>1.2988404177766401E-2</v>
      </c>
      <c r="G17" s="17">
        <v>1.50737496241122E-2</v>
      </c>
      <c r="H17" s="17">
        <v>2.1349605056472098E-2</v>
      </c>
      <c r="I17" s="17">
        <v>2.2258234726855099E-2</v>
      </c>
      <c r="J17" s="17">
        <v>2.2589733393071899E-2</v>
      </c>
      <c r="K17" s="17">
        <v>3.5021723806263103E-2</v>
      </c>
      <c r="L17" s="17">
        <v>1.5969978298003999E-2</v>
      </c>
      <c r="M17" s="17"/>
      <c r="N17" s="17">
        <v>1.7164407479197601E-2</v>
      </c>
      <c r="O17" s="17">
        <v>4.2202098210890798E-2</v>
      </c>
      <c r="P17" s="17">
        <v>3.3450236596777601E-2</v>
      </c>
      <c r="Q17" s="17">
        <v>5.1711159363275402E-2</v>
      </c>
      <c r="R17" s="17"/>
      <c r="S17" s="17">
        <v>2.25259442206623E-2</v>
      </c>
      <c r="T17" s="17">
        <v>2.2216490876627699E-2</v>
      </c>
      <c r="U17" s="17">
        <v>2.2529681631557601E-2</v>
      </c>
      <c r="V17" s="17">
        <v>1.1765714888350501E-2</v>
      </c>
      <c r="W17" s="17">
        <v>8.6757139862900807E-3</v>
      </c>
      <c r="X17" s="17">
        <v>3.07217153551919E-2</v>
      </c>
      <c r="Y17" s="17">
        <v>2.2358052421788101E-2</v>
      </c>
      <c r="Z17" s="17"/>
      <c r="AA17" s="17">
        <v>2.8019192567079399E-2</v>
      </c>
      <c r="AB17" s="17">
        <v>1.4172874922582601E-2</v>
      </c>
      <c r="AC17" s="17"/>
      <c r="AD17" s="17">
        <v>5.5999293940681802E-2</v>
      </c>
      <c r="AE17" s="17">
        <v>3.5042684916138003E-2</v>
      </c>
      <c r="AF17" s="17">
        <v>1.43819253887656E-2</v>
      </c>
      <c r="AG17" s="17"/>
      <c r="AH17" s="17">
        <v>2.3803217782343299E-2</v>
      </c>
      <c r="AI17" s="17">
        <v>1.87112447932389E-2</v>
      </c>
      <c r="AJ17" s="17"/>
      <c r="AK17" s="17">
        <v>1.46432323136092E-2</v>
      </c>
      <c r="AL17" s="17">
        <v>2.17397036935798E-2</v>
      </c>
      <c r="AM17" s="17"/>
      <c r="AN17" s="17">
        <v>1.8828170360434601E-2</v>
      </c>
      <c r="AO17" s="17">
        <v>5.1711159363275402E-2</v>
      </c>
      <c r="AP17" s="17"/>
      <c r="AQ17" s="17">
        <v>3.9585425550744499E-2</v>
      </c>
      <c r="AR17" s="17">
        <v>1.35275876549917E-2</v>
      </c>
      <c r="AS17" s="17"/>
      <c r="AT17" s="17">
        <v>1.2025121618503999E-2</v>
      </c>
      <c r="AU17" s="17">
        <v>1.5194438966796901E-2</v>
      </c>
      <c r="AV17" s="17">
        <v>3.4119420864406398E-2</v>
      </c>
      <c r="AW17" s="17">
        <v>7.4754647392777096E-2</v>
      </c>
      <c r="AX17" s="17"/>
      <c r="AY17" s="17">
        <v>3.0274596285561901E-2</v>
      </c>
      <c r="AZ17" s="17">
        <v>1.7532569516306901E-2</v>
      </c>
      <c r="BA17" s="17"/>
      <c r="BB17" s="17">
        <v>2.0657561108784001E-2</v>
      </c>
      <c r="BC17" s="17">
        <v>1.8508586256577E-2</v>
      </c>
      <c r="BD17" s="17"/>
      <c r="BE17" s="17">
        <v>3.2222680826825001E-2</v>
      </c>
      <c r="BF17" s="17">
        <v>1.7881389159154801E-2</v>
      </c>
      <c r="BG17" s="17"/>
      <c r="BH17" s="17">
        <v>9.6481248521779108E-3</v>
      </c>
      <c r="BI17" s="17">
        <v>1.96097035310893E-2</v>
      </c>
      <c r="BJ17" s="17"/>
      <c r="BK17" s="17">
        <v>9.6576560989235592E-3</v>
      </c>
      <c r="BL17" s="17">
        <v>1.9484021176986499E-2</v>
      </c>
      <c r="BM17" s="17"/>
      <c r="BN17" s="17">
        <v>0.115737790235976</v>
      </c>
      <c r="BO17" s="17">
        <v>1.6841687134195801E-2</v>
      </c>
      <c r="BP17" s="17"/>
      <c r="BQ17" s="17">
        <v>8.2151251494161595E-2</v>
      </c>
      <c r="BR17" s="17">
        <v>1.72732957226031E-2</v>
      </c>
      <c r="BS17" s="17"/>
      <c r="BT17" s="17">
        <v>1.9510078192538801E-2</v>
      </c>
      <c r="BU17" s="17">
        <v>1.88439689799688E-2</v>
      </c>
      <c r="BV17" s="17"/>
      <c r="BW17" s="17">
        <v>2.7902838156247198E-2</v>
      </c>
      <c r="BX17" s="17">
        <v>1.4266150673647801E-2</v>
      </c>
      <c r="BY17" s="17"/>
      <c r="BZ17" s="17">
        <v>2.7902838156247198E-2</v>
      </c>
      <c r="CA17" s="17">
        <v>1.4266150673647801E-2</v>
      </c>
    </row>
    <row r="18" spans="2:79" x14ac:dyDescent="0.25">
      <c r="B18" s="18" t="s">
        <v>154</v>
      </c>
      <c r="C18" s="17">
        <v>1.52845545368507E-2</v>
      </c>
      <c r="D18" s="17">
        <v>1.13061860935404E-2</v>
      </c>
      <c r="E18" s="17">
        <v>5.8633547134630199E-3</v>
      </c>
      <c r="F18" s="17">
        <v>5.7019128437899398E-3</v>
      </c>
      <c r="G18" s="17">
        <v>4.0500255267765503E-2</v>
      </c>
      <c r="H18" s="17">
        <v>1.01303910902967E-2</v>
      </c>
      <c r="I18" s="17">
        <v>1.2003424954391301E-2</v>
      </c>
      <c r="J18" s="17">
        <v>2.9751129692857901E-2</v>
      </c>
      <c r="K18" s="17">
        <v>2.19962602442682E-2</v>
      </c>
      <c r="L18" s="17">
        <v>5.3476748338873196E-3</v>
      </c>
      <c r="M18" s="17"/>
      <c r="N18" s="17">
        <v>1.3907623086123099E-2</v>
      </c>
      <c r="O18" s="17">
        <v>3.0170641175123102E-2</v>
      </c>
      <c r="P18" s="17">
        <v>4.9341174684989303E-2</v>
      </c>
      <c r="Q18" s="17">
        <v>4.2890366277754999E-2</v>
      </c>
      <c r="R18" s="17"/>
      <c r="S18" s="17">
        <v>1.98479923613172E-2</v>
      </c>
      <c r="T18" s="17">
        <v>2.2117494080567301E-2</v>
      </c>
      <c r="U18" s="17">
        <v>2.26022986165977E-2</v>
      </c>
      <c r="V18" s="17">
        <v>5.8146842646269901E-3</v>
      </c>
      <c r="W18" s="17">
        <v>1.1486136224621E-2</v>
      </c>
      <c r="X18" s="17">
        <v>1.25591042626087E-2</v>
      </c>
      <c r="Y18" s="17">
        <v>2.1533536846807401E-2</v>
      </c>
      <c r="Z18" s="17"/>
      <c r="AA18" s="17">
        <v>2.5965656956514E-2</v>
      </c>
      <c r="AB18" s="17">
        <v>9.7603203346533895E-3</v>
      </c>
      <c r="AC18" s="17"/>
      <c r="AD18" s="17">
        <v>2.7627728651156799E-2</v>
      </c>
      <c r="AE18" s="17">
        <v>2.2998395028112802E-2</v>
      </c>
      <c r="AF18" s="17">
        <v>2.3502807410034399E-2</v>
      </c>
      <c r="AG18" s="17"/>
      <c r="AH18" s="17">
        <v>5.9975930837281701E-3</v>
      </c>
      <c r="AI18" s="17">
        <v>1.5628207371637701E-2</v>
      </c>
      <c r="AJ18" s="17"/>
      <c r="AK18" s="17">
        <v>1.21234162204087E-2</v>
      </c>
      <c r="AL18" s="17">
        <v>1.7402110741832299E-2</v>
      </c>
      <c r="AM18" s="17"/>
      <c r="AN18" s="17">
        <v>1.5230069022591599E-2</v>
      </c>
      <c r="AO18" s="17">
        <v>4.2890366277754999E-2</v>
      </c>
      <c r="AP18" s="17"/>
      <c r="AQ18" s="17">
        <v>2.3522400823848998E-2</v>
      </c>
      <c r="AR18" s="17">
        <v>1.31485624664064E-2</v>
      </c>
      <c r="AS18" s="17"/>
      <c r="AT18" s="17">
        <v>8.0509850695438603E-3</v>
      </c>
      <c r="AU18" s="17">
        <v>1.7348627186371601E-2</v>
      </c>
      <c r="AV18" s="17">
        <v>2.4737284085527701E-2</v>
      </c>
      <c r="AW18" s="17">
        <v>2.1691343923542598E-2</v>
      </c>
      <c r="AX18" s="17"/>
      <c r="AY18" s="17">
        <v>3.2905188862461E-2</v>
      </c>
      <c r="AZ18" s="17">
        <v>1.3178476045048499E-2</v>
      </c>
      <c r="BA18" s="17"/>
      <c r="BB18" s="17">
        <v>1.5136809328343499E-2</v>
      </c>
      <c r="BC18" s="17">
        <v>1.53169587021184E-2</v>
      </c>
      <c r="BD18" s="17"/>
      <c r="BE18" s="17">
        <v>1.05214316965758E-2</v>
      </c>
      <c r="BF18" s="17">
        <v>1.5646013873054601E-2</v>
      </c>
      <c r="BG18" s="17"/>
      <c r="BH18" s="17">
        <v>1.2499445780069399E-2</v>
      </c>
      <c r="BI18" s="17">
        <v>1.55004867761597E-2</v>
      </c>
      <c r="BJ18" s="17"/>
      <c r="BK18" s="17">
        <v>8.8920672790728794E-3</v>
      </c>
      <c r="BL18" s="17">
        <v>1.5693687008402499E-2</v>
      </c>
      <c r="BM18" s="17"/>
      <c r="BN18" s="17">
        <v>2.2786621931363198E-2</v>
      </c>
      <c r="BO18" s="17">
        <v>1.51256543511669E-2</v>
      </c>
      <c r="BP18" s="17"/>
      <c r="BQ18" s="17">
        <v>3.1088523378879601E-2</v>
      </c>
      <c r="BR18" s="17">
        <v>1.48799141796888E-2</v>
      </c>
      <c r="BS18" s="17"/>
      <c r="BT18" s="17">
        <v>2.92764995577642E-2</v>
      </c>
      <c r="BU18" s="17">
        <v>1.41741809987878E-2</v>
      </c>
      <c r="BV18" s="17"/>
      <c r="BW18" s="17">
        <v>2.5870986614787501E-2</v>
      </c>
      <c r="BX18" s="17">
        <v>9.8481725169108705E-3</v>
      </c>
      <c r="BY18" s="17"/>
      <c r="BZ18" s="17">
        <v>2.5870986614787501E-2</v>
      </c>
      <c r="CA18" s="17">
        <v>9.8481725169108705E-3</v>
      </c>
    </row>
    <row r="19" spans="2:79" x14ac:dyDescent="0.25">
      <c r="B19" s="18" t="s">
        <v>155</v>
      </c>
      <c r="C19" s="17">
        <v>9.9135540516961003E-3</v>
      </c>
      <c r="D19" s="17">
        <v>8.5501551937673705E-3</v>
      </c>
      <c r="E19" s="17">
        <v>1.2142740005533701E-3</v>
      </c>
      <c r="F19" s="17">
        <v>1.04558223064403E-2</v>
      </c>
      <c r="G19" s="17">
        <v>3.4899977933446698E-3</v>
      </c>
      <c r="H19" s="17">
        <v>2.3213926143624799E-2</v>
      </c>
      <c r="I19" s="17">
        <v>8.48869748199888E-3</v>
      </c>
      <c r="J19" s="17">
        <v>2.38161881435595E-2</v>
      </c>
      <c r="K19" s="17">
        <v>5.2290153225589102E-3</v>
      </c>
      <c r="L19" s="17">
        <v>4.65678360217406E-3</v>
      </c>
      <c r="M19" s="17"/>
      <c r="N19" s="17">
        <v>8.8049179286904204E-3</v>
      </c>
      <c r="O19" s="17">
        <v>2.5546097226055501E-2</v>
      </c>
      <c r="P19" s="17">
        <v>1.7058070117667301E-2</v>
      </c>
      <c r="Q19" s="17">
        <v>2.09694545059518E-2</v>
      </c>
      <c r="R19" s="17"/>
      <c r="S19" s="17">
        <v>1.0491499477981E-2</v>
      </c>
      <c r="T19" s="17">
        <v>9.0329747732031396E-3</v>
      </c>
      <c r="U19" s="17">
        <v>2.1036627367082401E-2</v>
      </c>
      <c r="V19" s="17">
        <v>3.4421982054318899E-3</v>
      </c>
      <c r="W19" s="17">
        <v>1.0851550709291899E-2</v>
      </c>
      <c r="X19" s="17">
        <v>8.0741966891012592E-3</v>
      </c>
      <c r="Y19" s="17">
        <v>1.11931400075823E-2</v>
      </c>
      <c r="Z19" s="17"/>
      <c r="AA19" s="17">
        <v>2.0973257337624899E-2</v>
      </c>
      <c r="AB19" s="17">
        <v>4.1935086146440001E-3</v>
      </c>
      <c r="AC19" s="17"/>
      <c r="AD19" s="17">
        <v>2.13765132701202E-2</v>
      </c>
      <c r="AE19" s="17">
        <v>1.07889941073565E-2</v>
      </c>
      <c r="AF19" s="17">
        <v>2.1687212681079999E-2</v>
      </c>
      <c r="AG19" s="17"/>
      <c r="AH19" s="17">
        <v>5.3606594651575499E-3</v>
      </c>
      <c r="AI19" s="17">
        <v>1.00820284379685E-2</v>
      </c>
      <c r="AJ19" s="17"/>
      <c r="AK19" s="17">
        <v>1.1813503539586099E-2</v>
      </c>
      <c r="AL19" s="17">
        <v>8.64083219504495E-3</v>
      </c>
      <c r="AM19" s="17"/>
      <c r="AN19" s="17">
        <v>9.8917330515566806E-3</v>
      </c>
      <c r="AO19" s="17">
        <v>2.09694545059518E-2</v>
      </c>
      <c r="AP19" s="17"/>
      <c r="AQ19" s="17">
        <v>1.9368742962751099E-2</v>
      </c>
      <c r="AR19" s="17">
        <v>7.4619170782747896E-3</v>
      </c>
      <c r="AS19" s="17"/>
      <c r="AT19" s="17">
        <v>2.9102554142010299E-3</v>
      </c>
      <c r="AU19" s="17">
        <v>8.9270926909170208E-3</v>
      </c>
      <c r="AV19" s="17">
        <v>2.3120119132647301E-2</v>
      </c>
      <c r="AW19" s="17">
        <v>3.5134223983589903E-2</v>
      </c>
      <c r="AX19" s="17"/>
      <c r="AY19" s="17">
        <v>3.5404717549767498E-2</v>
      </c>
      <c r="AZ19" s="17">
        <v>6.8667629894543199E-3</v>
      </c>
      <c r="BA19" s="17"/>
      <c r="BB19" s="17">
        <v>1.62006628151815E-2</v>
      </c>
      <c r="BC19" s="17">
        <v>8.54337771155648E-3</v>
      </c>
      <c r="BD19" s="17"/>
      <c r="BE19" s="17">
        <v>1.2476335796325001E-2</v>
      </c>
      <c r="BF19" s="17">
        <v>9.7190721079560699E-3</v>
      </c>
      <c r="BG19" s="17"/>
      <c r="BH19" s="17">
        <v>1.2389656981353599E-3</v>
      </c>
      <c r="BI19" s="17">
        <v>1.05861034750203E-2</v>
      </c>
      <c r="BJ19" s="17"/>
      <c r="BK19" s="17">
        <v>1.27325193254473E-2</v>
      </c>
      <c r="BL19" s="17">
        <v>9.7331344148379392E-3</v>
      </c>
      <c r="BM19" s="17"/>
      <c r="BN19" s="17">
        <v>1.07475411765053E-3</v>
      </c>
      <c r="BO19" s="17">
        <v>1.01007673726226E-2</v>
      </c>
      <c r="BP19" s="17"/>
      <c r="BQ19" s="17">
        <v>3.9467840413015903E-2</v>
      </c>
      <c r="BR19" s="17">
        <v>9.1568544461448301E-3</v>
      </c>
      <c r="BS19" s="17"/>
      <c r="BT19" s="17">
        <v>9.5814987417086901E-3</v>
      </c>
      <c r="BU19" s="17">
        <v>9.9399053151431899E-3</v>
      </c>
      <c r="BV19" s="17"/>
      <c r="BW19" s="17">
        <v>2.0965230656990502E-2</v>
      </c>
      <c r="BX19" s="17">
        <v>4.2382580175934501E-3</v>
      </c>
      <c r="BY19" s="17"/>
      <c r="BZ19" s="17">
        <v>2.0965230656990502E-2</v>
      </c>
      <c r="CA19" s="17">
        <v>4.2382580175934501E-3</v>
      </c>
    </row>
    <row r="20" spans="2:79" x14ac:dyDescent="0.25">
      <c r="B20" s="18" t="s">
        <v>156</v>
      </c>
      <c r="C20" s="17">
        <v>0.249092072253907</v>
      </c>
      <c r="D20" s="17">
        <v>0.16223075391870101</v>
      </c>
      <c r="E20" s="17">
        <v>0.23819136537086899</v>
      </c>
      <c r="F20" s="17">
        <v>0.16334643777740901</v>
      </c>
      <c r="G20" s="17">
        <v>0.40870557575952099</v>
      </c>
      <c r="H20" s="17">
        <v>0.182631248245715</v>
      </c>
      <c r="I20" s="17">
        <v>0.26291316036436602</v>
      </c>
      <c r="J20" s="17">
        <v>0.29703405601744598</v>
      </c>
      <c r="K20" s="17">
        <v>0.34178580241203299</v>
      </c>
      <c r="L20" s="17">
        <v>0.34086720070882798</v>
      </c>
      <c r="M20" s="17"/>
      <c r="N20" s="17">
        <v>0.26376612102050201</v>
      </c>
      <c r="O20" s="17">
        <v>6.6441730118711601E-2</v>
      </c>
      <c r="P20" s="17">
        <v>2.1252526563010798E-2</v>
      </c>
      <c r="Q20" s="17">
        <v>2.0421141282321E-2</v>
      </c>
      <c r="R20" s="17"/>
      <c r="S20" s="17">
        <v>0.19140996982963401</v>
      </c>
      <c r="T20" s="17">
        <v>0.23399959029040401</v>
      </c>
      <c r="U20" s="17">
        <v>0.16584311779931701</v>
      </c>
      <c r="V20" s="17">
        <v>0.329516611031199</v>
      </c>
      <c r="W20" s="17">
        <v>0.18901151367475899</v>
      </c>
      <c r="X20" s="17">
        <v>0.23066813446563</v>
      </c>
      <c r="Y20" s="17">
        <v>0.306040740636777</v>
      </c>
      <c r="Z20" s="17"/>
      <c r="AA20" s="17">
        <v>0.23431346975065401</v>
      </c>
      <c r="AB20" s="17">
        <v>0.25673552123524601</v>
      </c>
      <c r="AC20" s="17"/>
      <c r="AD20" s="17">
        <v>0.22644585371406301</v>
      </c>
      <c r="AE20" s="17">
        <v>0.31413734691572498</v>
      </c>
      <c r="AF20" s="17">
        <v>0.239408208880521</v>
      </c>
      <c r="AG20" s="17"/>
      <c r="AH20" s="17">
        <v>0.218525640754343</v>
      </c>
      <c r="AI20" s="17">
        <v>0.25022314627496001</v>
      </c>
      <c r="AJ20" s="17"/>
      <c r="AK20" s="17">
        <v>0.21929730361105501</v>
      </c>
      <c r="AL20" s="17">
        <v>0.26905073615908998</v>
      </c>
      <c r="AM20" s="17"/>
      <c r="AN20" s="17">
        <v>0.24954339943772699</v>
      </c>
      <c r="AO20" s="17">
        <v>2.0421141282321E-2</v>
      </c>
      <c r="AP20" s="17"/>
      <c r="AQ20" s="17">
        <v>0.29768981940373401</v>
      </c>
      <c r="AR20" s="17">
        <v>0.236491157046576</v>
      </c>
      <c r="AS20" s="17"/>
      <c r="AT20" s="17">
        <v>0.236354544578398</v>
      </c>
      <c r="AU20" s="17">
        <v>0.27941097558304601</v>
      </c>
      <c r="AV20" s="17">
        <v>0.22082038871988599</v>
      </c>
      <c r="AW20" s="17">
        <v>0.180312995075224</v>
      </c>
      <c r="AX20" s="17"/>
      <c r="AY20" s="17">
        <v>0.29763905355019299</v>
      </c>
      <c r="AZ20" s="17">
        <v>0.243289570978375</v>
      </c>
      <c r="BA20" s="17"/>
      <c r="BB20" s="17">
        <v>0.147558477042186</v>
      </c>
      <c r="BC20" s="17">
        <v>0.27122513723818398</v>
      </c>
      <c r="BD20" s="17"/>
      <c r="BE20" s="17">
        <v>0.343307682290168</v>
      </c>
      <c r="BF20" s="17">
        <v>0.24194232764186299</v>
      </c>
      <c r="BG20" s="17"/>
      <c r="BH20" s="17">
        <v>0.17701481925564799</v>
      </c>
      <c r="BI20" s="17">
        <v>0.25468029303891698</v>
      </c>
      <c r="BJ20" s="17"/>
      <c r="BK20" s="17">
        <v>0.101935097295795</v>
      </c>
      <c r="BL20" s="17">
        <v>0.258510424523198</v>
      </c>
      <c r="BM20" s="17"/>
      <c r="BN20" s="17">
        <v>6.9153495981119001E-2</v>
      </c>
      <c r="BO20" s="17">
        <v>0.25290332476309302</v>
      </c>
      <c r="BP20" s="17"/>
      <c r="BQ20" s="17">
        <v>0.15306789706139901</v>
      </c>
      <c r="BR20" s="17">
        <v>0.25155064813028699</v>
      </c>
      <c r="BS20" s="17"/>
      <c r="BT20" s="17">
        <v>0.42097113561438299</v>
      </c>
      <c r="BU20" s="17">
        <v>0.235452084145231</v>
      </c>
      <c r="BV20" s="17"/>
      <c r="BW20" s="17">
        <v>0.23531017713066599</v>
      </c>
      <c r="BX20" s="17">
        <v>0.256169399751699</v>
      </c>
      <c r="BY20" s="17"/>
      <c r="BZ20" s="17">
        <v>0.23531017713066599</v>
      </c>
      <c r="CA20" s="17">
        <v>0.256169399751699</v>
      </c>
    </row>
    <row r="21" spans="2:79" x14ac:dyDescent="0.25">
      <c r="B21" s="18" t="s">
        <v>75</v>
      </c>
      <c r="C21" s="19">
        <v>1.5981166550004901E-2</v>
      </c>
      <c r="D21" s="19">
        <v>2.0930817813470601E-2</v>
      </c>
      <c r="E21" s="19">
        <v>7.9793687076486798E-3</v>
      </c>
      <c r="F21" s="19">
        <v>1.80350884379024E-2</v>
      </c>
      <c r="G21" s="19">
        <v>1.37877906717462E-2</v>
      </c>
      <c r="H21" s="19">
        <v>1.4908736221601901E-2</v>
      </c>
      <c r="I21" s="19">
        <v>1.10173106755287E-2</v>
      </c>
      <c r="J21" s="19">
        <v>1.2917067149343899E-2</v>
      </c>
      <c r="K21" s="19">
        <v>2.1121163156870699E-2</v>
      </c>
      <c r="L21" s="19">
        <v>4.8238525032027399E-2</v>
      </c>
      <c r="M21" s="19"/>
      <c r="N21" s="19">
        <v>1.5694723075164799E-2</v>
      </c>
      <c r="O21" s="19">
        <v>2.0059834053060801E-2</v>
      </c>
      <c r="P21" s="19">
        <v>1.60546508748599E-2</v>
      </c>
      <c r="Q21" s="19">
        <v>2.6366164569837699E-2</v>
      </c>
      <c r="R21" s="19"/>
      <c r="S21" s="19">
        <v>8.7020967017209898E-3</v>
      </c>
      <c r="T21" s="19">
        <v>8.2317781109256701E-3</v>
      </c>
      <c r="U21" s="19">
        <v>6.8841954446924899E-4</v>
      </c>
      <c r="V21" s="19">
        <v>1.5441569679586299E-2</v>
      </c>
      <c r="W21" s="19">
        <v>1.02868627409341E-2</v>
      </c>
      <c r="X21" s="19">
        <v>9.0790235293208097E-3</v>
      </c>
      <c r="Y21" s="19">
        <v>4.7009884493083897E-3</v>
      </c>
      <c r="Z21" s="19"/>
      <c r="AA21" s="19">
        <v>9.4587393418242797E-3</v>
      </c>
      <c r="AB21" s="19">
        <v>1.93545463800158E-2</v>
      </c>
      <c r="AC21" s="19"/>
      <c r="AD21" s="19">
        <v>1.0174219996233499E-3</v>
      </c>
      <c r="AE21" s="19">
        <v>3.1979615847926298E-4</v>
      </c>
      <c r="AF21" s="19">
        <v>1.2984288702709901E-2</v>
      </c>
      <c r="AG21" s="19"/>
      <c r="AH21" s="19">
        <v>1.75950175206267E-5</v>
      </c>
      <c r="AI21" s="19">
        <v>1.65718793076873E-2</v>
      </c>
      <c r="AJ21" s="19"/>
      <c r="AK21" s="19">
        <v>2.1313960356277299E-2</v>
      </c>
      <c r="AL21" s="19">
        <v>1.24088804037061E-2</v>
      </c>
      <c r="AM21" s="19"/>
      <c r="AN21" s="19">
        <v>1.59606697081442E-2</v>
      </c>
      <c r="AO21" s="19">
        <v>2.6366164569837699E-2</v>
      </c>
      <c r="AP21" s="19"/>
      <c r="AQ21" s="19">
        <v>1.07542533656305E-2</v>
      </c>
      <c r="AR21" s="19">
        <v>1.7336453444875201E-2</v>
      </c>
      <c r="AS21" s="19"/>
      <c r="AT21" s="19">
        <v>2.43737298590932E-2</v>
      </c>
      <c r="AU21" s="19">
        <v>1.21710574624383E-2</v>
      </c>
      <c r="AV21" s="19">
        <v>7.1395390558220001E-3</v>
      </c>
      <c r="AW21" s="19">
        <v>1.82060842678737E-2</v>
      </c>
      <c r="AX21" s="19"/>
      <c r="AY21" s="19">
        <v>7.2826876432658698E-3</v>
      </c>
      <c r="AZ21" s="19">
        <v>1.7020838504961201E-2</v>
      </c>
      <c r="BA21" s="19"/>
      <c r="BB21" s="19">
        <v>4.8410230901262301E-3</v>
      </c>
      <c r="BC21" s="19">
        <v>1.8409429474227201E-2</v>
      </c>
      <c r="BD21" s="19"/>
      <c r="BE21" s="19">
        <v>1.2232868993264E-2</v>
      </c>
      <c r="BF21" s="19">
        <v>1.6265613790226899E-2</v>
      </c>
      <c r="BG21" s="19"/>
      <c r="BH21" s="19">
        <v>1.8348313085405198E-2</v>
      </c>
      <c r="BI21" s="19">
        <v>1.5797639335522799E-2</v>
      </c>
      <c r="BJ21" s="19"/>
      <c r="BK21" s="19">
        <v>2.5530556696518599E-2</v>
      </c>
      <c r="BL21" s="19">
        <v>1.53699857318183E-2</v>
      </c>
      <c r="BM21" s="19"/>
      <c r="BN21" s="19">
        <v>2.63467600243453E-2</v>
      </c>
      <c r="BO21" s="19">
        <v>1.57616144397426E-2</v>
      </c>
      <c r="BP21" s="19"/>
      <c r="BQ21" s="19">
        <v>2.9129856926809702E-3</v>
      </c>
      <c r="BR21" s="19">
        <v>1.6315760563851599E-2</v>
      </c>
      <c r="BS21" s="19"/>
      <c r="BT21" s="19">
        <v>6.9284961033288698E-5</v>
      </c>
      <c r="BU21" s="19">
        <v>1.72439025192197E-2</v>
      </c>
      <c r="BV21" s="19"/>
      <c r="BW21" s="19">
        <v>9.4562701440557093E-3</v>
      </c>
      <c r="BX21" s="19">
        <v>1.93318544155794E-2</v>
      </c>
      <c r="BY21" s="19"/>
      <c r="BZ21" s="19">
        <v>9.4562701440557093E-3</v>
      </c>
      <c r="CA21" s="19">
        <v>1.93318544155794E-2</v>
      </c>
    </row>
    <row r="22" spans="2:79" x14ac:dyDescent="0.25">
      <c r="B22" s="16"/>
    </row>
    <row r="23" spans="2:79" x14ac:dyDescent="0.25">
      <c r="B23" t="s">
        <v>78</v>
      </c>
    </row>
    <row r="24" spans="2:79" x14ac:dyDescent="0.25">
      <c r="B24" t="s">
        <v>79</v>
      </c>
    </row>
    <row r="26" spans="2:79" x14ac:dyDescent="0.25">
      <c r="B2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CA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158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145</v>
      </c>
      <c r="C9" s="17">
        <v>0.50957340058316902</v>
      </c>
      <c r="D9" s="17">
        <v>0.60544490729507305</v>
      </c>
      <c r="E9" s="17">
        <v>0.49060970701745199</v>
      </c>
      <c r="F9" s="17">
        <v>0.65664086384436304</v>
      </c>
      <c r="G9" s="17">
        <v>0.30798494679515598</v>
      </c>
      <c r="H9" s="17">
        <v>0.64222166583114904</v>
      </c>
      <c r="I9" s="17">
        <v>0.48685777743883601</v>
      </c>
      <c r="J9" s="17">
        <v>0.39560040045144801</v>
      </c>
      <c r="K9" s="17">
        <v>0.39013661744456302</v>
      </c>
      <c r="L9" s="17">
        <v>0.36573956210326902</v>
      </c>
      <c r="M9" s="17"/>
      <c r="N9" s="17">
        <v>0.52558215819994103</v>
      </c>
      <c r="O9" s="17">
        <v>0.33324220368715701</v>
      </c>
      <c r="P9" s="17">
        <v>0.15436687657991899</v>
      </c>
      <c r="Q9" s="17">
        <v>8.7088970348341205E-2</v>
      </c>
      <c r="R9" s="17"/>
      <c r="S9" s="17">
        <v>0.59467015061164996</v>
      </c>
      <c r="T9" s="17">
        <v>0.50037603173216805</v>
      </c>
      <c r="U9" s="17">
        <v>0.49381123339709898</v>
      </c>
      <c r="V9" s="17">
        <v>0.47099887852577299</v>
      </c>
      <c r="W9" s="17">
        <v>0.56145266944070904</v>
      </c>
      <c r="X9" s="17">
        <v>0.45309468383342799</v>
      </c>
      <c r="Y9" s="17">
        <v>0.43473981935408101</v>
      </c>
      <c r="Z9" s="17"/>
      <c r="AA9" s="17">
        <v>0.38107181856127698</v>
      </c>
      <c r="AB9" s="17">
        <v>0.57603403419107801</v>
      </c>
      <c r="AC9" s="17"/>
      <c r="AD9" s="17">
        <v>0.267996948790102</v>
      </c>
      <c r="AE9" s="17">
        <v>0.25926829881091501</v>
      </c>
      <c r="AF9" s="17">
        <v>0.43510470969109499</v>
      </c>
      <c r="AG9" s="17"/>
      <c r="AH9" s="17">
        <v>0.222422754533013</v>
      </c>
      <c r="AI9" s="17">
        <v>0.52019906474944899</v>
      </c>
      <c r="AJ9" s="17"/>
      <c r="AK9" s="17">
        <v>0.56212908920575799</v>
      </c>
      <c r="AL9" s="17">
        <v>0.47436784694731599</v>
      </c>
      <c r="AM9" s="17"/>
      <c r="AN9" s="17">
        <v>0.51040725693428202</v>
      </c>
      <c r="AO9" s="17">
        <v>8.7088970348341205E-2</v>
      </c>
      <c r="AP9" s="17"/>
      <c r="AQ9" s="17">
        <v>0.36377327410501098</v>
      </c>
      <c r="AR9" s="17">
        <v>0.54737793142500402</v>
      </c>
      <c r="AS9" s="17"/>
      <c r="AT9" s="17">
        <v>0.62701962788959098</v>
      </c>
      <c r="AU9" s="17">
        <v>0.48774094612885499</v>
      </c>
      <c r="AV9" s="17">
        <v>0.35606882479176399</v>
      </c>
      <c r="AW9" s="17">
        <v>0.17997704738518799</v>
      </c>
      <c r="AX9" s="17"/>
      <c r="AY9" s="17">
        <v>0.27604246879751798</v>
      </c>
      <c r="AZ9" s="17">
        <v>0.53748581641994897</v>
      </c>
      <c r="BA9" s="17"/>
      <c r="BB9" s="17">
        <v>0.61246879164472601</v>
      </c>
      <c r="BC9" s="17">
        <v>0.48715356857229802</v>
      </c>
      <c r="BD9" s="17"/>
      <c r="BE9" s="17">
        <v>0.30984191706757802</v>
      </c>
      <c r="BF9" s="17">
        <v>0.52473043345247194</v>
      </c>
      <c r="BG9" s="17"/>
      <c r="BH9" s="17">
        <v>0.60396308811945598</v>
      </c>
      <c r="BI9" s="17">
        <v>0.50225527465800901</v>
      </c>
      <c r="BJ9" s="17"/>
      <c r="BK9" s="17">
        <v>0.58134999078085603</v>
      </c>
      <c r="BL9" s="17">
        <v>0.50497954961985103</v>
      </c>
      <c r="BM9" s="17"/>
      <c r="BN9" s="17">
        <v>0.47659377956603699</v>
      </c>
      <c r="BO9" s="17">
        <v>0.51027193708355201</v>
      </c>
      <c r="BP9" s="17"/>
      <c r="BQ9" s="17">
        <v>0.283530468996739</v>
      </c>
      <c r="BR9" s="17">
        <v>0.51536093999718002</v>
      </c>
      <c r="BS9" s="17"/>
      <c r="BT9" s="17">
        <v>0.32187363737748798</v>
      </c>
      <c r="BU9" s="17">
        <v>0.52446888865525199</v>
      </c>
      <c r="BV9" s="17"/>
      <c r="BW9" s="17">
        <v>0.38256967828598498</v>
      </c>
      <c r="BX9" s="17">
        <v>0.57479280097027297</v>
      </c>
      <c r="BY9" s="17"/>
      <c r="BZ9" s="17">
        <v>0.38256967828598498</v>
      </c>
      <c r="CA9" s="17">
        <v>0.57479280097027297</v>
      </c>
    </row>
    <row r="10" spans="2:79" x14ac:dyDescent="0.25">
      <c r="B10" s="18" t="s">
        <v>146</v>
      </c>
      <c r="C10" s="17">
        <v>6.3260351023772698E-2</v>
      </c>
      <c r="D10" s="17">
        <v>5.3658361785941099E-2</v>
      </c>
      <c r="E10" s="17">
        <v>7.0509170490779302E-2</v>
      </c>
      <c r="F10" s="17">
        <v>5.6864907489565499E-2</v>
      </c>
      <c r="G10" s="17">
        <v>6.9106245850717202E-2</v>
      </c>
      <c r="H10" s="17">
        <v>3.88850072244269E-2</v>
      </c>
      <c r="I10" s="17">
        <v>8.3642356057934103E-2</v>
      </c>
      <c r="J10" s="17">
        <v>4.4684727337313497E-2</v>
      </c>
      <c r="K10" s="17">
        <v>5.7604290312871599E-2</v>
      </c>
      <c r="L10" s="17">
        <v>0.122931982842811</v>
      </c>
      <c r="M10" s="17"/>
      <c r="N10" s="17">
        <v>5.6412086275577603E-2</v>
      </c>
      <c r="O10" s="17">
        <v>0.14736755158189299</v>
      </c>
      <c r="P10" s="17">
        <v>0.17553841531723399</v>
      </c>
      <c r="Q10" s="17">
        <v>0.175223897152396</v>
      </c>
      <c r="R10" s="17"/>
      <c r="S10" s="17">
        <v>5.7445553031042297E-2</v>
      </c>
      <c r="T10" s="17">
        <v>8.4758874609291004E-2</v>
      </c>
      <c r="U10" s="17">
        <v>0.11633704089687499</v>
      </c>
      <c r="V10" s="17">
        <v>4.5527403068983403E-2</v>
      </c>
      <c r="W10" s="17">
        <v>7.1746868447138901E-2</v>
      </c>
      <c r="X10" s="17">
        <v>6.84077667271413E-2</v>
      </c>
      <c r="Y10" s="17">
        <v>7.5112514654731996E-2</v>
      </c>
      <c r="Z10" s="17"/>
      <c r="AA10" s="17">
        <v>9.9175778594072006E-2</v>
      </c>
      <c r="AB10" s="17">
        <v>4.4684999381686297E-2</v>
      </c>
      <c r="AC10" s="17"/>
      <c r="AD10" s="17">
        <v>0.10156631778576899</v>
      </c>
      <c r="AE10" s="17">
        <v>0.116468066505408</v>
      </c>
      <c r="AF10" s="17">
        <v>9.4910635522564901E-2</v>
      </c>
      <c r="AG10" s="17"/>
      <c r="AH10" s="17">
        <v>0.120951999547427</v>
      </c>
      <c r="AI10" s="17">
        <v>6.1125540982968199E-2</v>
      </c>
      <c r="AJ10" s="17"/>
      <c r="AK10" s="17">
        <v>5.79124810831049E-2</v>
      </c>
      <c r="AL10" s="17">
        <v>6.6842736241589595E-2</v>
      </c>
      <c r="AM10" s="17"/>
      <c r="AN10" s="17">
        <v>6.3039368882535904E-2</v>
      </c>
      <c r="AO10" s="17">
        <v>0.175223897152396</v>
      </c>
      <c r="AP10" s="17"/>
      <c r="AQ10" s="17">
        <v>8.1307873219551199E-2</v>
      </c>
      <c r="AR10" s="17">
        <v>5.8580807007250803E-2</v>
      </c>
      <c r="AS10" s="17"/>
      <c r="AT10" s="17">
        <v>3.2561221163557301E-2</v>
      </c>
      <c r="AU10" s="17">
        <v>6.9163955608231506E-2</v>
      </c>
      <c r="AV10" s="17">
        <v>0.107023482757351</v>
      </c>
      <c r="AW10" s="17">
        <v>0.110466824946111</v>
      </c>
      <c r="AX10" s="17"/>
      <c r="AY10" s="17">
        <v>8.0758078677616502E-2</v>
      </c>
      <c r="AZ10" s="17">
        <v>6.1168962757822999E-2</v>
      </c>
      <c r="BA10" s="17"/>
      <c r="BB10" s="17">
        <v>7.1666272212658103E-2</v>
      </c>
      <c r="BC10" s="17">
        <v>6.1429074871271597E-2</v>
      </c>
      <c r="BD10" s="17"/>
      <c r="BE10" s="17">
        <v>9.6428512905624902E-2</v>
      </c>
      <c r="BF10" s="17">
        <v>6.0743317098981599E-2</v>
      </c>
      <c r="BG10" s="17"/>
      <c r="BH10" s="17">
        <v>6.2445581792456399E-2</v>
      </c>
      <c r="BI10" s="17">
        <v>6.3323520888938598E-2</v>
      </c>
      <c r="BJ10" s="17"/>
      <c r="BK10" s="17">
        <v>0.115771496673957</v>
      </c>
      <c r="BL10" s="17">
        <v>5.9899528555532502E-2</v>
      </c>
      <c r="BM10" s="17"/>
      <c r="BN10" s="17">
        <v>6.5014507180836206E-2</v>
      </c>
      <c r="BO10" s="17">
        <v>6.3223196500303697E-2</v>
      </c>
      <c r="BP10" s="17"/>
      <c r="BQ10" s="17">
        <v>9.1170240738049496E-2</v>
      </c>
      <c r="BR10" s="17">
        <v>6.2545754085799904E-2</v>
      </c>
      <c r="BS10" s="17"/>
      <c r="BT10" s="17">
        <v>7.8678584729264506E-2</v>
      </c>
      <c r="BU10" s="17">
        <v>6.2036789990288298E-2</v>
      </c>
      <c r="BV10" s="17"/>
      <c r="BW10" s="17">
        <v>9.8924440529156804E-2</v>
      </c>
      <c r="BX10" s="17">
        <v>4.4946001721077398E-2</v>
      </c>
      <c r="BY10" s="17"/>
      <c r="BZ10" s="17">
        <v>9.8924440529156804E-2</v>
      </c>
      <c r="CA10" s="17">
        <v>4.4946001721077398E-2</v>
      </c>
    </row>
    <row r="11" spans="2:79" x14ac:dyDescent="0.25">
      <c r="B11" s="18" t="s">
        <v>147</v>
      </c>
      <c r="C11" s="17">
        <v>3.0125312983404699E-2</v>
      </c>
      <c r="D11" s="17">
        <v>1.9714630711062501E-2</v>
      </c>
      <c r="E11" s="17">
        <v>4.1719928840706598E-2</v>
      </c>
      <c r="F11" s="17">
        <v>2.9017247483016199E-2</v>
      </c>
      <c r="G11" s="17">
        <v>3.06147270719852E-2</v>
      </c>
      <c r="H11" s="17">
        <v>2.31534863669931E-2</v>
      </c>
      <c r="I11" s="17">
        <v>4.65242053871621E-2</v>
      </c>
      <c r="J11" s="17">
        <v>3.04011993975687E-2</v>
      </c>
      <c r="K11" s="17">
        <v>1.5541712342367399E-2</v>
      </c>
      <c r="L11" s="17">
        <v>8.2685754997737192E-3</v>
      </c>
      <c r="M11" s="17"/>
      <c r="N11" s="17">
        <v>2.33358498605289E-2</v>
      </c>
      <c r="O11" s="17">
        <v>0.110139057382279</v>
      </c>
      <c r="P11" s="17">
        <v>0.167624149965869</v>
      </c>
      <c r="Q11" s="17">
        <v>0.114779695734364</v>
      </c>
      <c r="R11" s="17"/>
      <c r="S11" s="17">
        <v>3.37287746744196E-2</v>
      </c>
      <c r="T11" s="17">
        <v>2.6264814369486099E-2</v>
      </c>
      <c r="U11" s="17">
        <v>2.76272183263441E-2</v>
      </c>
      <c r="V11" s="17">
        <v>1.6559301607622701E-2</v>
      </c>
      <c r="W11" s="17">
        <v>3.4250758312513598E-2</v>
      </c>
      <c r="X11" s="17">
        <v>8.0999996406325894E-2</v>
      </c>
      <c r="Y11" s="17">
        <v>2.57554397763467E-2</v>
      </c>
      <c r="Z11" s="17"/>
      <c r="AA11" s="17">
        <v>5.1106534447388198E-2</v>
      </c>
      <c r="AB11" s="17">
        <v>1.9273888040429E-2</v>
      </c>
      <c r="AC11" s="17"/>
      <c r="AD11" s="17">
        <v>6.13354571221967E-2</v>
      </c>
      <c r="AE11" s="17">
        <v>6.7674226827095299E-2</v>
      </c>
      <c r="AF11" s="17">
        <v>4.0579210110078201E-2</v>
      </c>
      <c r="AG11" s="17"/>
      <c r="AH11" s="17">
        <v>6.8749299466561706E-2</v>
      </c>
      <c r="AI11" s="17">
        <v>2.8696078834785501E-2</v>
      </c>
      <c r="AJ11" s="17"/>
      <c r="AK11" s="17">
        <v>2.6737655043726501E-2</v>
      </c>
      <c r="AL11" s="17">
        <v>3.2394608209497501E-2</v>
      </c>
      <c r="AM11" s="17"/>
      <c r="AN11" s="17">
        <v>2.99582308623732E-2</v>
      </c>
      <c r="AO11" s="17">
        <v>0.114779695734364</v>
      </c>
      <c r="AP11" s="17"/>
      <c r="AQ11" s="17">
        <v>3.6309967508494002E-2</v>
      </c>
      <c r="AR11" s="17">
        <v>2.8521693230887799E-2</v>
      </c>
      <c r="AS11" s="17"/>
      <c r="AT11" s="17">
        <v>1.33290488255108E-2</v>
      </c>
      <c r="AU11" s="17">
        <v>2.59692024710984E-2</v>
      </c>
      <c r="AV11" s="17">
        <v>6.5190785787295702E-2</v>
      </c>
      <c r="AW11" s="17">
        <v>8.8778815263871394E-2</v>
      </c>
      <c r="AX11" s="17"/>
      <c r="AY11" s="17">
        <v>4.65161316070275E-2</v>
      </c>
      <c r="AZ11" s="17">
        <v>2.8166226271295301E-2</v>
      </c>
      <c r="BA11" s="17"/>
      <c r="BB11" s="17">
        <v>2.9048569967535201E-2</v>
      </c>
      <c r="BC11" s="17">
        <v>3.0360393446875199E-2</v>
      </c>
      <c r="BD11" s="17"/>
      <c r="BE11" s="17">
        <v>4.2338021353874503E-2</v>
      </c>
      <c r="BF11" s="17">
        <v>2.9198526585305501E-2</v>
      </c>
      <c r="BG11" s="17"/>
      <c r="BH11" s="17">
        <v>2.7819886815873801E-2</v>
      </c>
      <c r="BI11" s="17">
        <v>3.0304054956659599E-2</v>
      </c>
      <c r="BJ11" s="17"/>
      <c r="BK11" s="17">
        <v>6.3558171332007099E-2</v>
      </c>
      <c r="BL11" s="17">
        <v>2.7985540557489599E-2</v>
      </c>
      <c r="BM11" s="17"/>
      <c r="BN11" s="17">
        <v>8.51863474027513E-2</v>
      </c>
      <c r="BO11" s="17">
        <v>2.8959073314647098E-2</v>
      </c>
      <c r="BP11" s="17"/>
      <c r="BQ11" s="17">
        <v>0.112314438171224</v>
      </c>
      <c r="BR11" s="17">
        <v>2.8020965822052799E-2</v>
      </c>
      <c r="BS11" s="17"/>
      <c r="BT11" s="17">
        <v>2.3318154293319199E-2</v>
      </c>
      <c r="BU11" s="17">
        <v>3.0665515854954601E-2</v>
      </c>
      <c r="BV11" s="17"/>
      <c r="BW11" s="17">
        <v>5.0801658783987798E-2</v>
      </c>
      <c r="BX11" s="17">
        <v>1.9507522804349999E-2</v>
      </c>
      <c r="BY11" s="17"/>
      <c r="BZ11" s="17">
        <v>5.0801658783987798E-2</v>
      </c>
      <c r="CA11" s="17">
        <v>1.9507522804349999E-2</v>
      </c>
    </row>
    <row r="12" spans="2:79" x14ac:dyDescent="0.25">
      <c r="B12" s="18" t="s">
        <v>148</v>
      </c>
      <c r="C12" s="17">
        <v>2.53188030146171E-2</v>
      </c>
      <c r="D12" s="17">
        <v>2.4241346598111099E-2</v>
      </c>
      <c r="E12" s="17">
        <v>1.4367126746535799E-2</v>
      </c>
      <c r="F12" s="17">
        <v>3.3376407373080799E-2</v>
      </c>
      <c r="G12" s="17">
        <v>6.0258324001246097E-3</v>
      </c>
      <c r="H12" s="17">
        <v>3.3854185120511103E-2</v>
      </c>
      <c r="I12" s="17">
        <v>3.6358798652190799E-2</v>
      </c>
      <c r="J12" s="17">
        <v>4.6550357585122902E-2</v>
      </c>
      <c r="K12" s="17">
        <v>1.7381275808343401E-2</v>
      </c>
      <c r="L12" s="17">
        <v>8.3745287260217297E-3</v>
      </c>
      <c r="M12" s="17"/>
      <c r="N12" s="17">
        <v>2.1827595315547801E-2</v>
      </c>
      <c r="O12" s="17">
        <v>6.12614348403882E-2</v>
      </c>
      <c r="P12" s="17">
        <v>0.11958010333442699</v>
      </c>
      <c r="Q12" s="17">
        <v>0.111190369167171</v>
      </c>
      <c r="R12" s="17"/>
      <c r="S12" s="17">
        <v>2.54439537526422E-2</v>
      </c>
      <c r="T12" s="17">
        <v>2.6864181637189601E-2</v>
      </c>
      <c r="U12" s="17">
        <v>8.4888277779274796E-2</v>
      </c>
      <c r="V12" s="17">
        <v>1.1722465323785699E-2</v>
      </c>
      <c r="W12" s="17">
        <v>1.5689737140281702E-2</v>
      </c>
      <c r="X12" s="17">
        <v>3.8555655164175702E-2</v>
      </c>
      <c r="Y12" s="17">
        <v>3.5957411396020197E-2</v>
      </c>
      <c r="Z12" s="17"/>
      <c r="AA12" s="17">
        <v>4.6934388517483397E-2</v>
      </c>
      <c r="AB12" s="17">
        <v>1.4139286889425E-2</v>
      </c>
      <c r="AC12" s="17"/>
      <c r="AD12" s="17">
        <v>5.4952248746036297E-2</v>
      </c>
      <c r="AE12" s="17">
        <v>6.5847838001178396E-2</v>
      </c>
      <c r="AF12" s="17">
        <v>3.4881008103185597E-2</v>
      </c>
      <c r="AG12" s="17"/>
      <c r="AH12" s="17">
        <v>7.2762145724222294E-2</v>
      </c>
      <c r="AI12" s="17">
        <v>2.3563219200015698E-2</v>
      </c>
      <c r="AJ12" s="17"/>
      <c r="AK12" s="17">
        <v>2.3913867381639201E-2</v>
      </c>
      <c r="AL12" s="17">
        <v>2.6259929238590898E-2</v>
      </c>
      <c r="AM12" s="17"/>
      <c r="AN12" s="17">
        <v>2.5149318542073199E-2</v>
      </c>
      <c r="AO12" s="17">
        <v>0.111190369167171</v>
      </c>
      <c r="AP12" s="17"/>
      <c r="AQ12" s="17">
        <v>2.97205010689656E-2</v>
      </c>
      <c r="AR12" s="17">
        <v>2.41774862416375E-2</v>
      </c>
      <c r="AS12" s="17"/>
      <c r="AT12" s="17">
        <v>7.29567500068839E-3</v>
      </c>
      <c r="AU12" s="17">
        <v>2.06803364943643E-2</v>
      </c>
      <c r="AV12" s="17">
        <v>6.0942508863540801E-2</v>
      </c>
      <c r="AW12" s="17">
        <v>0.111744605020191</v>
      </c>
      <c r="AX12" s="17"/>
      <c r="AY12" s="17">
        <v>5.5478744606922002E-2</v>
      </c>
      <c r="AZ12" s="17">
        <v>2.17139836234535E-2</v>
      </c>
      <c r="BA12" s="17"/>
      <c r="BB12" s="17">
        <v>3.07773500024155E-2</v>
      </c>
      <c r="BC12" s="17">
        <v>2.4129419897655598E-2</v>
      </c>
      <c r="BD12" s="17"/>
      <c r="BE12" s="17">
        <v>4.4770232835281303E-2</v>
      </c>
      <c r="BF12" s="17">
        <v>2.3842691407386499E-2</v>
      </c>
      <c r="BG12" s="17"/>
      <c r="BH12" s="17">
        <v>2.6931946491952699E-2</v>
      </c>
      <c r="BI12" s="17">
        <v>2.51937344037272E-2</v>
      </c>
      <c r="BJ12" s="17"/>
      <c r="BK12" s="17">
        <v>5.0738962773663701E-2</v>
      </c>
      <c r="BL12" s="17">
        <v>2.3691859953165102E-2</v>
      </c>
      <c r="BM12" s="17"/>
      <c r="BN12" s="17">
        <v>7.2598277814700296E-2</v>
      </c>
      <c r="BO12" s="17">
        <v>2.43173834152332E-2</v>
      </c>
      <c r="BP12" s="17"/>
      <c r="BQ12" s="17">
        <v>8.0509770735662706E-2</v>
      </c>
      <c r="BR12" s="17">
        <v>2.3905709056132401E-2</v>
      </c>
      <c r="BS12" s="17"/>
      <c r="BT12" s="17">
        <v>9.7108212619867705E-3</v>
      </c>
      <c r="BU12" s="17">
        <v>2.6557422084002E-2</v>
      </c>
      <c r="BV12" s="17"/>
      <c r="BW12" s="17">
        <v>4.6604492481217001E-2</v>
      </c>
      <c r="BX12" s="17">
        <v>1.43881005223759E-2</v>
      </c>
      <c r="BY12" s="17"/>
      <c r="BZ12" s="17">
        <v>4.6604492481217001E-2</v>
      </c>
      <c r="CA12" s="17">
        <v>1.43881005223759E-2</v>
      </c>
    </row>
    <row r="13" spans="2:79" x14ac:dyDescent="0.25">
      <c r="B13" s="18" t="s">
        <v>149</v>
      </c>
      <c r="C13" s="17">
        <v>1.8182264539158201E-2</v>
      </c>
      <c r="D13" s="17">
        <v>2.1298940464658501E-2</v>
      </c>
      <c r="E13" s="17">
        <v>2.3916611105599402E-2</v>
      </c>
      <c r="F13" s="17">
        <v>2.00820337714065E-2</v>
      </c>
      <c r="G13" s="17">
        <v>1.7427528567041502E-2</v>
      </c>
      <c r="H13" s="17">
        <v>4.6539160285265302E-3</v>
      </c>
      <c r="I13" s="17">
        <v>2.0239304986327901E-2</v>
      </c>
      <c r="J13" s="17">
        <v>2.6908869445199799E-2</v>
      </c>
      <c r="K13" s="17">
        <v>2.08861367356027E-2</v>
      </c>
      <c r="L13" s="17">
        <v>5.3265431148030503E-3</v>
      </c>
      <c r="M13" s="17"/>
      <c r="N13" s="17">
        <v>1.43934443540964E-2</v>
      </c>
      <c r="O13" s="17">
        <v>6.2494094920247101E-2</v>
      </c>
      <c r="P13" s="17">
        <v>8.8321261976448101E-2</v>
      </c>
      <c r="Q13" s="17">
        <v>0.10824530333193599</v>
      </c>
      <c r="R13" s="17"/>
      <c r="S13" s="17">
        <v>1.5289879795986399E-2</v>
      </c>
      <c r="T13" s="17">
        <v>1.9098481208291999E-2</v>
      </c>
      <c r="U13" s="17">
        <v>3.8974912193645302E-2</v>
      </c>
      <c r="V13" s="17">
        <v>1.5589190881850099E-2</v>
      </c>
      <c r="W13" s="17">
        <v>3.1237589415158799E-2</v>
      </c>
      <c r="X13" s="17">
        <v>2.36470481073086E-2</v>
      </c>
      <c r="Y13" s="17">
        <v>1.2881517047558501E-2</v>
      </c>
      <c r="Z13" s="17"/>
      <c r="AA13" s="17">
        <v>3.7916202451817101E-2</v>
      </c>
      <c r="AB13" s="17">
        <v>7.9759309157245994E-3</v>
      </c>
      <c r="AC13" s="17"/>
      <c r="AD13" s="17">
        <v>5.0520835035653397E-2</v>
      </c>
      <c r="AE13" s="17">
        <v>5.5319624791839703E-2</v>
      </c>
      <c r="AF13" s="17">
        <v>2.92864544611115E-2</v>
      </c>
      <c r="AG13" s="17"/>
      <c r="AH13" s="17">
        <v>3.6121196831767503E-2</v>
      </c>
      <c r="AI13" s="17">
        <v>1.7518455933240602E-2</v>
      </c>
      <c r="AJ13" s="17"/>
      <c r="AK13" s="17">
        <v>1.5942112540542602E-2</v>
      </c>
      <c r="AL13" s="17">
        <v>1.9682878333909699E-2</v>
      </c>
      <c r="AM13" s="17"/>
      <c r="AN13" s="17">
        <v>1.80045073686604E-2</v>
      </c>
      <c r="AO13" s="17">
        <v>0.10824530333193599</v>
      </c>
      <c r="AP13" s="17"/>
      <c r="AQ13" s="17">
        <v>2.1329678640887102E-2</v>
      </c>
      <c r="AR13" s="17">
        <v>1.7366171190304602E-2</v>
      </c>
      <c r="AS13" s="17"/>
      <c r="AT13" s="17">
        <v>9.7828994542315997E-3</v>
      </c>
      <c r="AU13" s="17">
        <v>1.63713782358525E-2</v>
      </c>
      <c r="AV13" s="17">
        <v>3.3398188079208899E-2</v>
      </c>
      <c r="AW13" s="17">
        <v>6.6097405715902793E-2</v>
      </c>
      <c r="AX13" s="17"/>
      <c r="AY13" s="17">
        <v>3.2817662600661698E-2</v>
      </c>
      <c r="AZ13" s="17">
        <v>1.6432991697629701E-2</v>
      </c>
      <c r="BA13" s="17"/>
      <c r="BB13" s="17">
        <v>1.0119001387599301E-2</v>
      </c>
      <c r="BC13" s="17">
        <v>1.99399347691257E-2</v>
      </c>
      <c r="BD13" s="17"/>
      <c r="BE13" s="17">
        <v>2.97959338868687E-2</v>
      </c>
      <c r="BF13" s="17">
        <v>1.7300937444710798E-2</v>
      </c>
      <c r="BG13" s="17"/>
      <c r="BH13" s="17">
        <v>2.24272750765169E-2</v>
      </c>
      <c r="BI13" s="17">
        <v>1.7853144669425801E-2</v>
      </c>
      <c r="BJ13" s="17"/>
      <c r="BK13" s="17">
        <v>2.5337727410509301E-2</v>
      </c>
      <c r="BL13" s="17">
        <v>1.77243000424607E-2</v>
      </c>
      <c r="BM13" s="17"/>
      <c r="BN13" s="17">
        <v>1.92003549695661E-2</v>
      </c>
      <c r="BO13" s="17">
        <v>1.8160700515546101E-2</v>
      </c>
      <c r="BP13" s="17"/>
      <c r="BQ13" s="17">
        <v>7.3514353441993405E-2</v>
      </c>
      <c r="BR13" s="17">
        <v>1.676555735377E-2</v>
      </c>
      <c r="BS13" s="17"/>
      <c r="BT13" s="17">
        <v>3.14601678619683E-2</v>
      </c>
      <c r="BU13" s="17">
        <v>1.7128555961217901E-2</v>
      </c>
      <c r="BV13" s="17"/>
      <c r="BW13" s="17">
        <v>3.7554041188931499E-2</v>
      </c>
      <c r="BX13" s="17">
        <v>8.2344013216159601E-3</v>
      </c>
      <c r="BY13" s="17"/>
      <c r="BZ13" s="17">
        <v>3.7554041188931499E-2</v>
      </c>
      <c r="CA13" s="17">
        <v>8.2344013216159601E-3</v>
      </c>
    </row>
    <row r="14" spans="2:79" x14ac:dyDescent="0.25">
      <c r="B14" s="18" t="s">
        <v>150</v>
      </c>
      <c r="C14" s="17">
        <v>2.9588588694445001E-2</v>
      </c>
      <c r="D14" s="17">
        <v>2.89864740197209E-2</v>
      </c>
      <c r="E14" s="17">
        <v>3.05178485274251E-2</v>
      </c>
      <c r="F14" s="17">
        <v>2.0997267598430101E-2</v>
      </c>
      <c r="G14" s="17">
        <v>2.9222146152554598E-2</v>
      </c>
      <c r="H14" s="17">
        <v>1.86168811982532E-2</v>
      </c>
      <c r="I14" s="17">
        <v>3.6576136148844002E-2</v>
      </c>
      <c r="J14" s="17">
        <v>4.7411218324268298E-2</v>
      </c>
      <c r="K14" s="17">
        <v>1.9242628262299302E-2</v>
      </c>
      <c r="L14" s="17">
        <v>5.1588785202023001E-2</v>
      </c>
      <c r="M14" s="17"/>
      <c r="N14" s="17">
        <v>2.74877636451193E-2</v>
      </c>
      <c r="O14" s="17">
        <v>5.27484482817763E-2</v>
      </c>
      <c r="P14" s="17">
        <v>7.0741513910237502E-2</v>
      </c>
      <c r="Q14" s="17">
        <v>0.11133476944913299</v>
      </c>
      <c r="R14" s="17"/>
      <c r="S14" s="17">
        <v>3.19259804587591E-2</v>
      </c>
      <c r="T14" s="17">
        <v>1.47521411974347E-2</v>
      </c>
      <c r="U14" s="17">
        <v>3.7815602926039797E-2</v>
      </c>
      <c r="V14" s="17">
        <v>3.10880683531813E-2</v>
      </c>
      <c r="W14" s="17">
        <v>3.4259026562755E-2</v>
      </c>
      <c r="X14" s="17">
        <v>3.5583933564363998E-2</v>
      </c>
      <c r="Y14" s="17">
        <v>2.42966012240407E-2</v>
      </c>
      <c r="Z14" s="17"/>
      <c r="AA14" s="17">
        <v>4.98899842619785E-2</v>
      </c>
      <c r="AB14" s="17">
        <v>1.9088767670348901E-2</v>
      </c>
      <c r="AC14" s="17"/>
      <c r="AD14" s="17">
        <v>6.9380564471211104E-2</v>
      </c>
      <c r="AE14" s="17">
        <v>3.6007989181199997E-2</v>
      </c>
      <c r="AF14" s="17">
        <v>4.7265278345569602E-2</v>
      </c>
      <c r="AG14" s="17"/>
      <c r="AH14" s="17">
        <v>6.3898266868645803E-2</v>
      </c>
      <c r="AI14" s="17">
        <v>2.8319000333955902E-2</v>
      </c>
      <c r="AJ14" s="17"/>
      <c r="AK14" s="17">
        <v>2.7118587881239501E-2</v>
      </c>
      <c r="AL14" s="17">
        <v>3.1243171640439001E-2</v>
      </c>
      <c r="AM14" s="17"/>
      <c r="AN14" s="17">
        <v>2.9427246483647699E-2</v>
      </c>
      <c r="AO14" s="17">
        <v>0.11133476944913299</v>
      </c>
      <c r="AP14" s="17"/>
      <c r="AQ14" s="17">
        <v>4.61040745278073E-2</v>
      </c>
      <c r="AR14" s="17">
        <v>2.53062865549557E-2</v>
      </c>
      <c r="AS14" s="17"/>
      <c r="AT14" s="17">
        <v>1.8059621646551598E-2</v>
      </c>
      <c r="AU14" s="17">
        <v>2.5220868291918001E-2</v>
      </c>
      <c r="AV14" s="17">
        <v>5.5527431812615803E-2</v>
      </c>
      <c r="AW14" s="17">
        <v>8.5573703447769295E-2</v>
      </c>
      <c r="AX14" s="17"/>
      <c r="AY14" s="17">
        <v>5.2022193381982197E-2</v>
      </c>
      <c r="AZ14" s="17">
        <v>2.6907247520629E-2</v>
      </c>
      <c r="BA14" s="17"/>
      <c r="BB14" s="17">
        <v>3.3541977244424398E-2</v>
      </c>
      <c r="BC14" s="17">
        <v>2.8727319097474599E-2</v>
      </c>
      <c r="BD14" s="17"/>
      <c r="BE14" s="17">
        <v>3.1764419637680001E-2</v>
      </c>
      <c r="BF14" s="17">
        <v>2.9423471305117199E-2</v>
      </c>
      <c r="BG14" s="17"/>
      <c r="BH14" s="17">
        <v>2.3552215007987699E-2</v>
      </c>
      <c r="BI14" s="17">
        <v>3.0056594722665302E-2</v>
      </c>
      <c r="BJ14" s="17"/>
      <c r="BK14" s="17">
        <v>3.4170424169528903E-2</v>
      </c>
      <c r="BL14" s="17">
        <v>2.92953417005016E-2</v>
      </c>
      <c r="BM14" s="17"/>
      <c r="BN14" s="17">
        <v>8.5248640265809195E-2</v>
      </c>
      <c r="BO14" s="17">
        <v>2.8409661331525501E-2</v>
      </c>
      <c r="BP14" s="17"/>
      <c r="BQ14" s="17">
        <v>6.7271151329913501E-2</v>
      </c>
      <c r="BR14" s="17">
        <v>2.86237749975818E-2</v>
      </c>
      <c r="BS14" s="17"/>
      <c r="BT14" s="17">
        <v>1.6346291892280301E-2</v>
      </c>
      <c r="BU14" s="17">
        <v>3.0639471608172899E-2</v>
      </c>
      <c r="BV14" s="17"/>
      <c r="BW14" s="17">
        <v>4.9540327743887898E-2</v>
      </c>
      <c r="BX14" s="17">
        <v>1.9342901135463299E-2</v>
      </c>
      <c r="BY14" s="17"/>
      <c r="BZ14" s="17">
        <v>4.9540327743887898E-2</v>
      </c>
      <c r="CA14" s="17">
        <v>1.9342901135463299E-2</v>
      </c>
    </row>
    <row r="15" spans="2:79" x14ac:dyDescent="0.25">
      <c r="B15" s="18" t="s">
        <v>151</v>
      </c>
      <c r="C15" s="17">
        <v>2.4977861233431299E-2</v>
      </c>
      <c r="D15" s="17">
        <v>2.0817440727506499E-2</v>
      </c>
      <c r="E15" s="17">
        <v>3.1509085826248999E-2</v>
      </c>
      <c r="F15" s="17">
        <v>2.4767286850908E-2</v>
      </c>
      <c r="G15" s="17">
        <v>2.6750533586554399E-2</v>
      </c>
      <c r="H15" s="17">
        <v>2.4231113751873E-2</v>
      </c>
      <c r="I15" s="17">
        <v>3.1439440233557998E-2</v>
      </c>
      <c r="J15" s="17">
        <v>2.1133587066784899E-2</v>
      </c>
      <c r="K15" s="17">
        <v>9.9388927097576601E-3</v>
      </c>
      <c r="L15" s="17">
        <v>1.23736339256848E-2</v>
      </c>
      <c r="M15" s="17"/>
      <c r="N15" s="17">
        <v>2.2484788234622698E-2</v>
      </c>
      <c r="O15" s="17">
        <v>5.4139125063291701E-2</v>
      </c>
      <c r="P15" s="17">
        <v>6.7917123461421994E-2</v>
      </c>
      <c r="Q15" s="17">
        <v>9.9959356631424606E-2</v>
      </c>
      <c r="R15" s="17"/>
      <c r="S15" s="17">
        <v>2.6244584861715901E-2</v>
      </c>
      <c r="T15" s="17">
        <v>4.1974524574873898E-2</v>
      </c>
      <c r="U15" s="17">
        <v>1.48513571810022E-2</v>
      </c>
      <c r="V15" s="17">
        <v>1.5705135834598202E-2</v>
      </c>
      <c r="W15" s="17">
        <v>3.2060080245650303E-2</v>
      </c>
      <c r="X15" s="17">
        <v>2.79604703739973E-2</v>
      </c>
      <c r="Y15" s="17">
        <v>3.9466302701238201E-2</v>
      </c>
      <c r="Z15" s="17"/>
      <c r="AA15" s="17">
        <v>3.10986538226929E-2</v>
      </c>
      <c r="AB15" s="17">
        <v>2.1812205626206001E-2</v>
      </c>
      <c r="AC15" s="17"/>
      <c r="AD15" s="17">
        <v>5.28655275279135E-2</v>
      </c>
      <c r="AE15" s="17">
        <v>9.4068139233422395E-3</v>
      </c>
      <c r="AF15" s="17">
        <v>2.6342083207061901E-2</v>
      </c>
      <c r="AG15" s="17"/>
      <c r="AH15" s="17">
        <v>8.7526645253291804E-2</v>
      </c>
      <c r="AI15" s="17">
        <v>2.2663318737545301E-2</v>
      </c>
      <c r="AJ15" s="17"/>
      <c r="AK15" s="17">
        <v>1.40567455123003E-2</v>
      </c>
      <c r="AL15" s="17">
        <v>3.22936045023412E-2</v>
      </c>
      <c r="AM15" s="17"/>
      <c r="AN15" s="17">
        <v>2.4829870463407299E-2</v>
      </c>
      <c r="AO15" s="17">
        <v>9.9959356631424606E-2</v>
      </c>
      <c r="AP15" s="17"/>
      <c r="AQ15" s="17">
        <v>3.4826601265581202E-2</v>
      </c>
      <c r="AR15" s="17">
        <v>2.24241803465055E-2</v>
      </c>
      <c r="AS15" s="17"/>
      <c r="AT15" s="17">
        <v>1.2087529171204099E-2</v>
      </c>
      <c r="AU15" s="17">
        <v>2.5607465610602401E-2</v>
      </c>
      <c r="AV15" s="17">
        <v>4.2614600904761601E-2</v>
      </c>
      <c r="AW15" s="17">
        <v>8.60252346594884E-2</v>
      </c>
      <c r="AX15" s="17"/>
      <c r="AY15" s="17">
        <v>4.4817441493717303E-2</v>
      </c>
      <c r="AZ15" s="17">
        <v>2.2606566732878499E-2</v>
      </c>
      <c r="BA15" s="17"/>
      <c r="BB15" s="17">
        <v>1.3243549435410999E-2</v>
      </c>
      <c r="BC15" s="17">
        <v>2.7522507101257299E-2</v>
      </c>
      <c r="BD15" s="17"/>
      <c r="BE15" s="17">
        <v>4.6571855469905504E-3</v>
      </c>
      <c r="BF15" s="17">
        <v>2.65199373442403E-2</v>
      </c>
      <c r="BG15" s="17"/>
      <c r="BH15" s="17">
        <v>9.8100046577814098E-3</v>
      </c>
      <c r="BI15" s="17">
        <v>2.6153840170671599E-2</v>
      </c>
      <c r="BJ15" s="17"/>
      <c r="BK15" s="17">
        <v>8.2291227042898592E-3</v>
      </c>
      <c r="BL15" s="17">
        <v>2.6049815312255E-2</v>
      </c>
      <c r="BM15" s="17"/>
      <c r="BN15" s="17">
        <v>3.33706007945074E-3</v>
      </c>
      <c r="BO15" s="17">
        <v>2.5436231858604299E-2</v>
      </c>
      <c r="BP15" s="17"/>
      <c r="BQ15" s="17">
        <v>4.1583577428416001E-2</v>
      </c>
      <c r="BR15" s="17">
        <v>2.45526931633578E-2</v>
      </c>
      <c r="BS15" s="17"/>
      <c r="BT15" s="17">
        <v>3.9868440711962001E-2</v>
      </c>
      <c r="BU15" s="17">
        <v>2.3796173812942599E-2</v>
      </c>
      <c r="BV15" s="17"/>
      <c r="BW15" s="17">
        <v>3.0700278692243899E-2</v>
      </c>
      <c r="BX15" s="17">
        <v>2.20392651932684E-2</v>
      </c>
      <c r="BY15" s="17"/>
      <c r="BZ15" s="17">
        <v>3.0700278692243899E-2</v>
      </c>
      <c r="CA15" s="17">
        <v>2.20392651932684E-2</v>
      </c>
    </row>
    <row r="16" spans="2:79" x14ac:dyDescent="0.25">
      <c r="B16" s="18" t="s">
        <v>152</v>
      </c>
      <c r="C16" s="17">
        <v>9.6592950878188807E-3</v>
      </c>
      <c r="D16" s="17">
        <v>5.1363771261220201E-3</v>
      </c>
      <c r="E16" s="17">
        <v>1.68491048158237E-2</v>
      </c>
      <c r="F16" s="17">
        <v>1.0081634343204599E-2</v>
      </c>
      <c r="G16" s="17">
        <v>1.3332037644245599E-2</v>
      </c>
      <c r="H16" s="17">
        <v>3.1107126553251499E-3</v>
      </c>
      <c r="I16" s="17">
        <v>7.9575786049176991E-3</v>
      </c>
      <c r="J16" s="17">
        <v>9.67605541113276E-4</v>
      </c>
      <c r="K16" s="17">
        <v>3.4390551384639902E-2</v>
      </c>
      <c r="L16" s="17">
        <v>6.4281401303988503E-3</v>
      </c>
      <c r="M16" s="17"/>
      <c r="N16" s="17">
        <v>7.8346470031782998E-3</v>
      </c>
      <c r="O16" s="17">
        <v>2.9800758679083401E-2</v>
      </c>
      <c r="P16" s="17">
        <v>4.9809429594292402E-2</v>
      </c>
      <c r="Q16" s="17">
        <v>5.8140269104985598E-2</v>
      </c>
      <c r="R16" s="17"/>
      <c r="S16" s="17">
        <v>7.6020310561016697E-3</v>
      </c>
      <c r="T16" s="17">
        <v>1.60431095085685E-2</v>
      </c>
      <c r="U16" s="17">
        <v>1.5453507028221999E-2</v>
      </c>
      <c r="V16" s="17">
        <v>8.7316098148703808E-3</v>
      </c>
      <c r="W16" s="17">
        <v>1.04693056489786E-2</v>
      </c>
      <c r="X16" s="17">
        <v>1.8262255455807098E-2</v>
      </c>
      <c r="Y16" s="17">
        <v>7.1475347834209597E-3</v>
      </c>
      <c r="Z16" s="17"/>
      <c r="AA16" s="17">
        <v>1.7914191247823098E-2</v>
      </c>
      <c r="AB16" s="17">
        <v>5.3898875013199702E-3</v>
      </c>
      <c r="AC16" s="17"/>
      <c r="AD16" s="17">
        <v>1.4063459054070601E-2</v>
      </c>
      <c r="AE16" s="17">
        <v>2.64570632311514E-2</v>
      </c>
      <c r="AF16" s="17">
        <v>1.8617915714830902E-2</v>
      </c>
      <c r="AG16" s="17"/>
      <c r="AH16" s="17">
        <v>2.3048935683920999E-2</v>
      </c>
      <c r="AI16" s="17">
        <v>9.1638275475629596E-3</v>
      </c>
      <c r="AJ16" s="17"/>
      <c r="AK16" s="17">
        <v>9.1011334342581702E-3</v>
      </c>
      <c r="AL16" s="17">
        <v>1.0033191625889599E-2</v>
      </c>
      <c r="AM16" s="17"/>
      <c r="AN16" s="17">
        <v>9.5636083235281898E-3</v>
      </c>
      <c r="AO16" s="17">
        <v>5.8140269104985598E-2</v>
      </c>
      <c r="AP16" s="17"/>
      <c r="AQ16" s="17">
        <v>1.5466089124519401E-2</v>
      </c>
      <c r="AR16" s="17">
        <v>8.1536508229250997E-3</v>
      </c>
      <c r="AS16" s="17"/>
      <c r="AT16" s="17">
        <v>2.2922336504633601E-3</v>
      </c>
      <c r="AU16" s="17">
        <v>1.2305697661328399E-2</v>
      </c>
      <c r="AV16" s="17">
        <v>1.26641554897269E-2</v>
      </c>
      <c r="AW16" s="17">
        <v>6.5060891087141803E-2</v>
      </c>
      <c r="AX16" s="17"/>
      <c r="AY16" s="17">
        <v>3.7764245910899802E-2</v>
      </c>
      <c r="AZ16" s="17">
        <v>6.3000952231682802E-3</v>
      </c>
      <c r="BA16" s="17"/>
      <c r="BB16" s="17">
        <v>1.04347298695481E-2</v>
      </c>
      <c r="BC16" s="17">
        <v>9.4904129744786507E-3</v>
      </c>
      <c r="BD16" s="17"/>
      <c r="BE16" s="17">
        <v>6.8096609378729498E-3</v>
      </c>
      <c r="BF16" s="17">
        <v>9.8755454140867904E-3</v>
      </c>
      <c r="BG16" s="17"/>
      <c r="BH16" s="17">
        <v>8.3762305124612801E-3</v>
      </c>
      <c r="BI16" s="17">
        <v>9.7587723546439104E-3</v>
      </c>
      <c r="BJ16" s="17"/>
      <c r="BK16" s="17">
        <v>6.48723761045835E-4</v>
      </c>
      <c r="BL16" s="17">
        <v>1.02359903815845E-2</v>
      </c>
      <c r="BM16" s="17"/>
      <c r="BN16" s="17">
        <v>1.4494466061565701E-3</v>
      </c>
      <c r="BO16" s="17">
        <v>9.8331866805718097E-3</v>
      </c>
      <c r="BP16" s="17"/>
      <c r="BQ16" s="17">
        <v>7.5070544585999202E-3</v>
      </c>
      <c r="BR16" s="17">
        <v>9.7144004493651109E-3</v>
      </c>
      <c r="BS16" s="17"/>
      <c r="BT16" s="17">
        <v>1.5670253008353102E-2</v>
      </c>
      <c r="BU16" s="17">
        <v>9.1822771604760794E-3</v>
      </c>
      <c r="BV16" s="17"/>
      <c r="BW16" s="17">
        <v>1.7692646464864299E-2</v>
      </c>
      <c r="BX16" s="17">
        <v>5.5339800936343901E-3</v>
      </c>
      <c r="BY16" s="17"/>
      <c r="BZ16" s="17">
        <v>1.7692646464864299E-2</v>
      </c>
      <c r="CA16" s="17">
        <v>5.5339800936343901E-3</v>
      </c>
    </row>
    <row r="17" spans="2:79" x14ac:dyDescent="0.25">
      <c r="B17" s="18" t="s">
        <v>153</v>
      </c>
      <c r="C17" s="17">
        <v>1.6246387172092001E-2</v>
      </c>
      <c r="D17" s="17">
        <v>3.6583968056347199E-2</v>
      </c>
      <c r="E17" s="17">
        <v>1.37017951425595E-2</v>
      </c>
      <c r="F17" s="17">
        <v>9.8502329285751894E-3</v>
      </c>
      <c r="G17" s="17">
        <v>1.9363278412203401E-2</v>
      </c>
      <c r="H17" s="17">
        <v>1.04032483142555E-2</v>
      </c>
      <c r="I17" s="17">
        <v>7.2691419205529496E-3</v>
      </c>
      <c r="J17" s="17">
        <v>8.8406417858417404E-3</v>
      </c>
      <c r="K17" s="17">
        <v>1.94242297286795E-2</v>
      </c>
      <c r="L17" s="17">
        <v>2.7299112143360699E-2</v>
      </c>
      <c r="M17" s="17"/>
      <c r="N17" s="17">
        <v>1.5214509366283199E-2</v>
      </c>
      <c r="O17" s="17">
        <v>2.9464642222735701E-2</v>
      </c>
      <c r="P17" s="17">
        <v>2.70788067266538E-2</v>
      </c>
      <c r="Q17" s="17">
        <v>4.6498250795641197E-2</v>
      </c>
      <c r="R17" s="17"/>
      <c r="S17" s="17">
        <v>2.1456140826237698E-2</v>
      </c>
      <c r="T17" s="17">
        <v>2.6289245053964998E-2</v>
      </c>
      <c r="U17" s="17">
        <v>8.9909655196734901E-3</v>
      </c>
      <c r="V17" s="17">
        <v>1.42315645372514E-2</v>
      </c>
      <c r="W17" s="17">
        <v>2.1961580123793199E-3</v>
      </c>
      <c r="X17" s="17">
        <v>2.65841065072366E-2</v>
      </c>
      <c r="Y17" s="17">
        <v>1.6384668521761299E-2</v>
      </c>
      <c r="Z17" s="17"/>
      <c r="AA17" s="17">
        <v>2.4727963521802E-2</v>
      </c>
      <c r="AB17" s="17">
        <v>1.1859741269946201E-2</v>
      </c>
      <c r="AC17" s="17"/>
      <c r="AD17" s="17">
        <v>4.0652329069363002E-2</v>
      </c>
      <c r="AE17" s="17">
        <v>2.2154663964921301E-2</v>
      </c>
      <c r="AF17" s="17">
        <v>2.20267255915951E-2</v>
      </c>
      <c r="AG17" s="17"/>
      <c r="AH17" s="17">
        <v>2.2541331689184801E-2</v>
      </c>
      <c r="AI17" s="17">
        <v>1.6013450324120201E-2</v>
      </c>
      <c r="AJ17" s="17"/>
      <c r="AK17" s="17">
        <v>1.1679313717357901E-2</v>
      </c>
      <c r="AL17" s="17">
        <v>1.9305739141089101E-2</v>
      </c>
      <c r="AM17" s="17"/>
      <c r="AN17" s="17">
        <v>1.6186679152552699E-2</v>
      </c>
      <c r="AO17" s="17">
        <v>4.6498250795641197E-2</v>
      </c>
      <c r="AP17" s="17"/>
      <c r="AQ17" s="17">
        <v>3.2511008416889899E-2</v>
      </c>
      <c r="AR17" s="17">
        <v>1.20291317393826E-2</v>
      </c>
      <c r="AS17" s="17"/>
      <c r="AT17" s="17">
        <v>1.45257176902124E-2</v>
      </c>
      <c r="AU17" s="17">
        <v>1.26686628817146E-2</v>
      </c>
      <c r="AV17" s="17">
        <v>2.4445989597816301E-2</v>
      </c>
      <c r="AW17" s="17">
        <v>4.1206139847158103E-2</v>
      </c>
      <c r="AX17" s="17"/>
      <c r="AY17" s="17">
        <v>2.7825893638166298E-2</v>
      </c>
      <c r="AZ17" s="17">
        <v>1.48623649477366E-2</v>
      </c>
      <c r="BA17" s="17"/>
      <c r="BB17" s="17">
        <v>1.9875762426440499E-2</v>
      </c>
      <c r="BC17" s="17">
        <v>1.54555613069251E-2</v>
      </c>
      <c r="BD17" s="17"/>
      <c r="BE17" s="17">
        <v>2.4712256281215001E-2</v>
      </c>
      <c r="BF17" s="17">
        <v>1.56039373484808E-2</v>
      </c>
      <c r="BG17" s="17"/>
      <c r="BH17" s="17">
        <v>2.7416056893902301E-2</v>
      </c>
      <c r="BI17" s="17">
        <v>1.53803916200331E-2</v>
      </c>
      <c r="BJ17" s="17"/>
      <c r="BK17" s="17">
        <v>7.9181165371251404E-4</v>
      </c>
      <c r="BL17" s="17">
        <v>1.7235512128254599E-2</v>
      </c>
      <c r="BM17" s="17"/>
      <c r="BN17" s="17">
        <v>8.6093289578035095E-2</v>
      </c>
      <c r="BO17" s="17">
        <v>1.47669702089949E-2</v>
      </c>
      <c r="BP17" s="17"/>
      <c r="BQ17" s="17">
        <v>4.46631102617892E-2</v>
      </c>
      <c r="BR17" s="17">
        <v>1.5518813415441399E-2</v>
      </c>
      <c r="BS17" s="17"/>
      <c r="BT17" s="17">
        <v>3.5070698011991801E-2</v>
      </c>
      <c r="BU17" s="17">
        <v>1.47525264831275E-2</v>
      </c>
      <c r="BV17" s="17"/>
      <c r="BW17" s="17">
        <v>2.4599473413381499E-2</v>
      </c>
      <c r="BX17" s="17">
        <v>1.1956880800271699E-2</v>
      </c>
      <c r="BY17" s="17"/>
      <c r="BZ17" s="17">
        <v>2.4599473413381499E-2</v>
      </c>
      <c r="CA17" s="17">
        <v>1.1956880800271699E-2</v>
      </c>
    </row>
    <row r="18" spans="2:79" x14ac:dyDescent="0.25">
      <c r="B18" s="18" t="s">
        <v>154</v>
      </c>
      <c r="C18" s="17">
        <v>1.5123202919232101E-2</v>
      </c>
      <c r="D18" s="17">
        <v>9.1655564470035193E-3</v>
      </c>
      <c r="E18" s="17">
        <v>1.5913157417024999E-2</v>
      </c>
      <c r="F18" s="17">
        <v>3.28229283874915E-3</v>
      </c>
      <c r="G18" s="17">
        <v>4.05487985304274E-2</v>
      </c>
      <c r="H18" s="17">
        <v>1.21477238248621E-2</v>
      </c>
      <c r="I18" s="17">
        <v>5.6976774557504304E-3</v>
      </c>
      <c r="J18" s="17">
        <v>8.7605384044851606E-3</v>
      </c>
      <c r="K18" s="17">
        <v>3.7066479839196698E-2</v>
      </c>
      <c r="L18" s="17">
        <v>1.95705191381484E-2</v>
      </c>
      <c r="M18" s="17"/>
      <c r="N18" s="17">
        <v>1.31291687736932E-2</v>
      </c>
      <c r="O18" s="17">
        <v>4.1102479376770501E-2</v>
      </c>
      <c r="P18" s="17">
        <v>4.02456367623256E-2</v>
      </c>
      <c r="Q18" s="17">
        <v>3.9657680787027201E-2</v>
      </c>
      <c r="R18" s="17"/>
      <c r="S18" s="17">
        <v>1.8304326211043401E-2</v>
      </c>
      <c r="T18" s="17">
        <v>2.1876351954511399E-3</v>
      </c>
      <c r="U18" s="17">
        <v>1.3840651936515101E-2</v>
      </c>
      <c r="V18" s="17">
        <v>1.0178559106504699E-2</v>
      </c>
      <c r="W18" s="17">
        <v>9.2461106514866599E-3</v>
      </c>
      <c r="X18" s="17">
        <v>7.3997569902450096E-3</v>
      </c>
      <c r="Y18" s="17">
        <v>3.0177961646299101E-2</v>
      </c>
      <c r="Z18" s="17"/>
      <c r="AA18" s="17">
        <v>2.6574953930122099E-2</v>
      </c>
      <c r="AB18" s="17">
        <v>9.2003915722550095E-3</v>
      </c>
      <c r="AC18" s="17"/>
      <c r="AD18" s="17">
        <v>4.02853906647163E-2</v>
      </c>
      <c r="AE18" s="17">
        <v>6.0783326788550404E-3</v>
      </c>
      <c r="AF18" s="17">
        <v>2.54107111050445E-2</v>
      </c>
      <c r="AG18" s="17"/>
      <c r="AH18" s="17">
        <v>4.9611941000536697E-3</v>
      </c>
      <c r="AI18" s="17">
        <v>1.549923582897E-2</v>
      </c>
      <c r="AJ18" s="17"/>
      <c r="AK18" s="17">
        <v>1.6436256207080901E-2</v>
      </c>
      <c r="AL18" s="17">
        <v>1.4243626052033999E-2</v>
      </c>
      <c r="AM18" s="17"/>
      <c r="AN18" s="17">
        <v>1.50747792881412E-2</v>
      </c>
      <c r="AO18" s="17">
        <v>3.9657680787027201E-2</v>
      </c>
      <c r="AP18" s="17"/>
      <c r="AQ18" s="17">
        <v>1.9984835603639901E-2</v>
      </c>
      <c r="AR18" s="17">
        <v>1.3862629645402301E-2</v>
      </c>
      <c r="AS18" s="17"/>
      <c r="AT18" s="17">
        <v>8.2392489091572298E-3</v>
      </c>
      <c r="AU18" s="17">
        <v>2.0663755625565602E-2</v>
      </c>
      <c r="AV18" s="17">
        <v>1.8428396688715001E-2</v>
      </c>
      <c r="AW18" s="17">
        <v>5.5341962041732399E-3</v>
      </c>
      <c r="AX18" s="17"/>
      <c r="AY18" s="17">
        <v>1.9965979642022399E-2</v>
      </c>
      <c r="AZ18" s="17">
        <v>1.4544377679005301E-2</v>
      </c>
      <c r="BA18" s="17"/>
      <c r="BB18" s="17">
        <v>1.5729998122739501E-2</v>
      </c>
      <c r="BC18" s="17">
        <v>1.49911489985309E-2</v>
      </c>
      <c r="BD18" s="17"/>
      <c r="BE18" s="17">
        <v>1.9770154671016001E-2</v>
      </c>
      <c r="BF18" s="17">
        <v>1.47705594641087E-2</v>
      </c>
      <c r="BG18" s="17"/>
      <c r="BH18" s="17">
        <v>1.7193589644674101E-2</v>
      </c>
      <c r="BI18" s="17">
        <v>1.4962683786623E-2</v>
      </c>
      <c r="BJ18" s="17"/>
      <c r="BK18" s="17">
        <v>1.4758629777164E-2</v>
      </c>
      <c r="BL18" s="17">
        <v>1.51465363581051E-2</v>
      </c>
      <c r="BM18" s="17"/>
      <c r="BN18" s="17">
        <v>2.1420539315956E-2</v>
      </c>
      <c r="BO18" s="17">
        <v>1.4989819963557201E-2</v>
      </c>
      <c r="BP18" s="17"/>
      <c r="BQ18" s="17">
        <v>2.28591050130579E-2</v>
      </c>
      <c r="BR18" s="17">
        <v>1.4925135065675501E-2</v>
      </c>
      <c r="BS18" s="17"/>
      <c r="BT18" s="17">
        <v>3.55446658823853E-3</v>
      </c>
      <c r="BU18" s="17">
        <v>1.6041275329576801E-2</v>
      </c>
      <c r="BV18" s="17"/>
      <c r="BW18" s="17">
        <v>2.6492643816125799E-2</v>
      </c>
      <c r="BX18" s="17">
        <v>9.2847274429234006E-3</v>
      </c>
      <c r="BY18" s="17"/>
      <c r="BZ18" s="17">
        <v>2.6492643816125799E-2</v>
      </c>
      <c r="CA18" s="17">
        <v>9.2847274429234006E-3</v>
      </c>
    </row>
    <row r="19" spans="2:79" x14ac:dyDescent="0.25">
      <c r="B19" s="18" t="s">
        <v>155</v>
      </c>
      <c r="C19" s="17">
        <v>8.8412470423914896E-3</v>
      </c>
      <c r="D19" s="17">
        <v>5.3760782394823901E-4</v>
      </c>
      <c r="E19" s="17">
        <v>3.9432358821186002E-3</v>
      </c>
      <c r="F19" s="17">
        <v>7.1961740925792505E-4</v>
      </c>
      <c r="G19" s="17">
        <v>1.12719393722839E-2</v>
      </c>
      <c r="H19" s="17">
        <v>1.50787429861894E-2</v>
      </c>
      <c r="I19" s="17">
        <v>1.5999076994517698E-2</v>
      </c>
      <c r="J19" s="17">
        <v>2.2206585176914598E-2</v>
      </c>
      <c r="K19" s="17">
        <v>3.88522393177611E-3</v>
      </c>
      <c r="L19" s="17">
        <v>9.2300894392256597E-3</v>
      </c>
      <c r="M19" s="17"/>
      <c r="N19" s="17">
        <v>7.6881465404357802E-3</v>
      </c>
      <c r="O19" s="17">
        <v>2.6104772336482E-2</v>
      </c>
      <c r="P19" s="17">
        <v>1.0760665488870599E-2</v>
      </c>
      <c r="Q19" s="17">
        <v>1.6918938851316501E-2</v>
      </c>
      <c r="R19" s="17"/>
      <c r="S19" s="17">
        <v>4.7468168664269996E-3</v>
      </c>
      <c r="T19" s="17">
        <v>5.3890798499510902E-3</v>
      </c>
      <c r="U19" s="17">
        <v>9.3261991866190105E-3</v>
      </c>
      <c r="V19" s="17">
        <v>7.7051783286856603E-3</v>
      </c>
      <c r="W19" s="17">
        <v>2.75346014691829E-2</v>
      </c>
      <c r="X19" s="17">
        <v>1.20497014547442E-2</v>
      </c>
      <c r="Y19" s="17">
        <v>6.2885010483240003E-3</v>
      </c>
      <c r="Z19" s="17"/>
      <c r="AA19" s="17">
        <v>1.1598096917229E-2</v>
      </c>
      <c r="AB19" s="17">
        <v>7.4154125385612196E-3</v>
      </c>
      <c r="AC19" s="17"/>
      <c r="AD19" s="17">
        <v>1.8445784573814999E-2</v>
      </c>
      <c r="AE19" s="17">
        <v>6.87415313236708E-3</v>
      </c>
      <c r="AF19" s="17">
        <v>1.00105852100097E-2</v>
      </c>
      <c r="AG19" s="17"/>
      <c r="AH19" s="17">
        <v>1.5529804652307201E-2</v>
      </c>
      <c r="AI19" s="17">
        <v>8.5937450155028992E-3</v>
      </c>
      <c r="AJ19" s="17"/>
      <c r="AK19" s="17">
        <v>8.2094350279537792E-3</v>
      </c>
      <c r="AL19" s="17">
        <v>9.2644798521030105E-3</v>
      </c>
      <c r="AM19" s="17"/>
      <c r="AN19" s="17">
        <v>8.8253041244158708E-3</v>
      </c>
      <c r="AO19" s="17">
        <v>1.6918938851316501E-2</v>
      </c>
      <c r="AP19" s="17"/>
      <c r="AQ19" s="17">
        <v>1.3893174461571799E-2</v>
      </c>
      <c r="AR19" s="17">
        <v>7.5313322258379802E-3</v>
      </c>
      <c r="AS19" s="17"/>
      <c r="AT19" s="17">
        <v>4.3025086619277401E-3</v>
      </c>
      <c r="AU19" s="17">
        <v>1.0036966998021099E-2</v>
      </c>
      <c r="AV19" s="17">
        <v>1.55941201113433E-2</v>
      </c>
      <c r="AW19" s="17">
        <v>7.2903006881914504E-3</v>
      </c>
      <c r="AX19" s="17"/>
      <c r="AY19" s="17">
        <v>2.62928191649331E-2</v>
      </c>
      <c r="AZ19" s="17">
        <v>6.7553754434332702E-3</v>
      </c>
      <c r="BA19" s="17"/>
      <c r="BB19" s="17">
        <v>6.6845801889101205E-4</v>
      </c>
      <c r="BC19" s="17">
        <v>1.0622665339317499E-2</v>
      </c>
      <c r="BD19" s="17"/>
      <c r="BE19" s="17">
        <v>1.8293790115924101E-3</v>
      </c>
      <c r="BF19" s="17">
        <v>9.3733570149774695E-3</v>
      </c>
      <c r="BG19" s="17"/>
      <c r="BH19" s="17">
        <v>4.0152601982783999E-5</v>
      </c>
      <c r="BI19" s="17">
        <v>9.5236046078763202E-3</v>
      </c>
      <c r="BJ19" s="17"/>
      <c r="BK19" s="17">
        <v>2.9547111530602902E-3</v>
      </c>
      <c r="BL19" s="17">
        <v>9.2179975747215207E-3</v>
      </c>
      <c r="BM19" s="17"/>
      <c r="BN19" s="17">
        <v>8.0435115909793797E-3</v>
      </c>
      <c r="BO19" s="17">
        <v>8.8581437596148803E-3</v>
      </c>
      <c r="BP19" s="17"/>
      <c r="BQ19" s="17">
        <v>1.30566001454894E-2</v>
      </c>
      <c r="BR19" s="17">
        <v>8.7333183314296705E-3</v>
      </c>
      <c r="BS19" s="17"/>
      <c r="BT19" s="17">
        <v>5.0014331271463304E-3</v>
      </c>
      <c r="BU19" s="17">
        <v>9.1459672050422797E-3</v>
      </c>
      <c r="BV19" s="17"/>
      <c r="BW19" s="17">
        <v>1.1571601334949101E-2</v>
      </c>
      <c r="BX19" s="17">
        <v>7.4391458552445196E-3</v>
      </c>
      <c r="BY19" s="17"/>
      <c r="BZ19" s="17">
        <v>1.1571601334949101E-2</v>
      </c>
      <c r="CA19" s="17">
        <v>7.4391458552445196E-3</v>
      </c>
    </row>
    <row r="20" spans="2:79" x14ac:dyDescent="0.25">
      <c r="B20" s="18" t="s">
        <v>156</v>
      </c>
      <c r="C20" s="17">
        <v>0.237888266160934</v>
      </c>
      <c r="D20" s="17">
        <v>0.16076876205204599</v>
      </c>
      <c r="E20" s="17">
        <v>0.24269072952447801</v>
      </c>
      <c r="F20" s="17">
        <v>0.12553374511874599</v>
      </c>
      <c r="G20" s="17">
        <v>0.41968121132442199</v>
      </c>
      <c r="H20" s="17">
        <v>0.15611750638070601</v>
      </c>
      <c r="I20" s="17">
        <v>0.213302459821782</v>
      </c>
      <c r="J20" s="17">
        <v>0.33544934650507202</v>
      </c>
      <c r="K20" s="17">
        <v>0.35576876393808698</v>
      </c>
      <c r="L20" s="17">
        <v>0.33502552290798898</v>
      </c>
      <c r="M20" s="17"/>
      <c r="N20" s="17">
        <v>0.25332142977018501</v>
      </c>
      <c r="O20" s="17">
        <v>4.2911435818053699E-2</v>
      </c>
      <c r="P20" s="17">
        <v>1.3596994723413001E-2</v>
      </c>
      <c r="Q20" s="17">
        <v>9.4744440445052609E-3</v>
      </c>
      <c r="R20" s="17"/>
      <c r="S20" s="17">
        <v>0.15774579306005199</v>
      </c>
      <c r="T20" s="17">
        <v>0.22777010295240299</v>
      </c>
      <c r="U20" s="17">
        <v>0.13808303362869001</v>
      </c>
      <c r="V20" s="17">
        <v>0.34008657938501702</v>
      </c>
      <c r="W20" s="17">
        <v>0.16481448266618001</v>
      </c>
      <c r="X20" s="17">
        <v>0.20373347413054799</v>
      </c>
      <c r="Y20" s="17">
        <v>0.28024153428535098</v>
      </c>
      <c r="Z20" s="17"/>
      <c r="AA20" s="17">
        <v>0.21407339824281399</v>
      </c>
      <c r="AB20" s="17">
        <v>0.25020524456869703</v>
      </c>
      <c r="AC20" s="17"/>
      <c r="AD20" s="17">
        <v>0.227305007980489</v>
      </c>
      <c r="AE20" s="17">
        <v>0.328137131931235</v>
      </c>
      <c r="AF20" s="17">
        <v>0.20596520962298301</v>
      </c>
      <c r="AG20" s="17"/>
      <c r="AH20" s="17">
        <v>0.26146035915371901</v>
      </c>
      <c r="AI20" s="17">
        <v>0.23701600922095201</v>
      </c>
      <c r="AJ20" s="17"/>
      <c r="AK20" s="17">
        <v>0.21137169660542199</v>
      </c>
      <c r="AL20" s="17">
        <v>0.2556509581966</v>
      </c>
      <c r="AM20" s="17"/>
      <c r="AN20" s="17">
        <v>0.238339085889718</v>
      </c>
      <c r="AO20" s="17">
        <v>9.4744440445052609E-3</v>
      </c>
      <c r="AP20" s="17"/>
      <c r="AQ20" s="17">
        <v>0.29615997923158899</v>
      </c>
      <c r="AR20" s="17">
        <v>0.22277898726523901</v>
      </c>
      <c r="AS20" s="17"/>
      <c r="AT20" s="17">
        <v>0.23335372674708799</v>
      </c>
      <c r="AU20" s="17">
        <v>0.26619603946360798</v>
      </c>
      <c r="AV20" s="17">
        <v>0.201360826873036</v>
      </c>
      <c r="AW20" s="17">
        <v>0.134038751466939</v>
      </c>
      <c r="AX20" s="17"/>
      <c r="AY20" s="17">
        <v>0.29349907063063702</v>
      </c>
      <c r="AZ20" s="17">
        <v>0.23124147257557401</v>
      </c>
      <c r="BA20" s="17"/>
      <c r="BB20" s="17">
        <v>0.15050316379935699</v>
      </c>
      <c r="BC20" s="17">
        <v>0.25693744629661303</v>
      </c>
      <c r="BD20" s="17"/>
      <c r="BE20" s="17">
        <v>0.37506668207302801</v>
      </c>
      <c r="BF20" s="17">
        <v>0.22747820099573901</v>
      </c>
      <c r="BG20" s="17"/>
      <c r="BH20" s="17">
        <v>0.158888757195248</v>
      </c>
      <c r="BI20" s="17">
        <v>0.244013176304476</v>
      </c>
      <c r="BJ20" s="17"/>
      <c r="BK20" s="17">
        <v>8.0815327045397706E-2</v>
      </c>
      <c r="BL20" s="17">
        <v>0.24794126074705</v>
      </c>
      <c r="BM20" s="17"/>
      <c r="BN20" s="17">
        <v>4.9517097071955202E-2</v>
      </c>
      <c r="BO20" s="17">
        <v>0.24187812817785001</v>
      </c>
      <c r="BP20" s="17"/>
      <c r="BQ20" s="17">
        <v>0.15934230401103799</v>
      </c>
      <c r="BR20" s="17">
        <v>0.239899334804238</v>
      </c>
      <c r="BS20" s="17"/>
      <c r="BT20" s="17">
        <v>0.41937776617496803</v>
      </c>
      <c r="BU20" s="17">
        <v>0.22348561249479801</v>
      </c>
      <c r="BV20" s="17"/>
      <c r="BW20" s="17">
        <v>0.215032557581259</v>
      </c>
      <c r="BX20" s="17">
        <v>0.24962521041758201</v>
      </c>
      <c r="BY20" s="17"/>
      <c r="BZ20" s="17">
        <v>0.215032557581259</v>
      </c>
      <c r="CA20" s="17">
        <v>0.24962521041758201</v>
      </c>
    </row>
    <row r="21" spans="2:79" x14ac:dyDescent="0.25">
      <c r="B21" s="18" t="s">
        <v>75</v>
      </c>
      <c r="C21" s="19">
        <v>1.1215019545533E-2</v>
      </c>
      <c r="D21" s="19">
        <v>1.36456268924592E-2</v>
      </c>
      <c r="E21" s="19">
        <v>3.7524986632479999E-3</v>
      </c>
      <c r="F21" s="19">
        <v>8.7864629506971496E-3</v>
      </c>
      <c r="G21" s="19">
        <v>8.6707742922839306E-3</v>
      </c>
      <c r="H21" s="19">
        <v>1.7525810316928198E-2</v>
      </c>
      <c r="I21" s="19">
        <v>8.1360462976257895E-3</v>
      </c>
      <c r="J21" s="19">
        <v>1.1084922978867E-2</v>
      </c>
      <c r="K21" s="19">
        <v>1.8733197561816101E-2</v>
      </c>
      <c r="L21" s="19">
        <v>2.78430048264919E-2</v>
      </c>
      <c r="M21" s="19"/>
      <c r="N21" s="19">
        <v>1.12884126607903E-2</v>
      </c>
      <c r="O21" s="19">
        <v>9.2239958098426101E-3</v>
      </c>
      <c r="P21" s="19">
        <v>1.44190221588872E-2</v>
      </c>
      <c r="Q21" s="19">
        <v>2.1488054601758701E-2</v>
      </c>
      <c r="R21" s="19"/>
      <c r="S21" s="19">
        <v>5.3960147939232303E-3</v>
      </c>
      <c r="T21" s="19">
        <v>8.2317781109256701E-3</v>
      </c>
      <c r="U21" s="19">
        <v>0</v>
      </c>
      <c r="V21" s="19">
        <v>1.1876065231877101E-2</v>
      </c>
      <c r="W21" s="19">
        <v>5.0426119875859304E-3</v>
      </c>
      <c r="X21" s="19">
        <v>3.7211512846780999E-3</v>
      </c>
      <c r="Y21" s="19">
        <v>1.15501935608262E-2</v>
      </c>
      <c r="Z21" s="19"/>
      <c r="AA21" s="19">
        <v>7.9180354835008005E-3</v>
      </c>
      <c r="AB21" s="19">
        <v>1.2920209834322601E-2</v>
      </c>
      <c r="AC21" s="19"/>
      <c r="AD21" s="19">
        <v>6.3012917866412895E-4</v>
      </c>
      <c r="AE21" s="19">
        <v>3.0579702049094798E-4</v>
      </c>
      <c r="AF21" s="19">
        <v>9.5994733148701706E-3</v>
      </c>
      <c r="AG21" s="19"/>
      <c r="AH21" s="19">
        <v>2.6066495885984301E-5</v>
      </c>
      <c r="AI21" s="19">
        <v>1.1629053290931699E-2</v>
      </c>
      <c r="AJ21" s="19"/>
      <c r="AK21" s="19">
        <v>1.5391626359615799E-2</v>
      </c>
      <c r="AL21" s="19">
        <v>8.4172300185994201E-3</v>
      </c>
      <c r="AM21" s="19"/>
      <c r="AN21" s="19">
        <v>1.11947436846638E-2</v>
      </c>
      <c r="AO21" s="19">
        <v>2.1488054601758701E-2</v>
      </c>
      <c r="AP21" s="19"/>
      <c r="AQ21" s="19">
        <v>8.6129428254928496E-3</v>
      </c>
      <c r="AR21" s="19">
        <v>1.1889712304666599E-2</v>
      </c>
      <c r="AS21" s="19"/>
      <c r="AT21" s="19">
        <v>1.7150941189816599E-2</v>
      </c>
      <c r="AU21" s="19">
        <v>7.3747245288399398E-3</v>
      </c>
      <c r="AV21" s="19">
        <v>6.7406882428249102E-3</v>
      </c>
      <c r="AW21" s="19">
        <v>1.82060842678737E-2</v>
      </c>
      <c r="AX21" s="19"/>
      <c r="AY21" s="19">
        <v>6.1992698478962899E-3</v>
      </c>
      <c r="AZ21" s="19">
        <v>1.1814519107424599E-2</v>
      </c>
      <c r="BA21" s="19"/>
      <c r="BB21" s="19">
        <v>1.9223758682548101E-3</v>
      </c>
      <c r="BC21" s="19">
        <v>1.3240547328176901E-2</v>
      </c>
      <c r="BD21" s="19"/>
      <c r="BE21" s="19">
        <v>1.2215643791377901E-2</v>
      </c>
      <c r="BF21" s="19">
        <v>1.1139085124393501E-2</v>
      </c>
      <c r="BG21" s="19"/>
      <c r="BH21" s="19">
        <v>1.1135215189705901E-2</v>
      </c>
      <c r="BI21" s="19">
        <v>1.12212068562505E-2</v>
      </c>
      <c r="BJ21" s="19"/>
      <c r="BK21" s="19">
        <v>2.0874900764807899E-2</v>
      </c>
      <c r="BL21" s="19">
        <v>1.05967670690293E-2</v>
      </c>
      <c r="BM21" s="19"/>
      <c r="BN21" s="19">
        <v>2.6297148557767099E-2</v>
      </c>
      <c r="BO21" s="19">
        <v>1.08955671899992E-2</v>
      </c>
      <c r="BP21" s="19"/>
      <c r="BQ21" s="19">
        <v>2.6778252680279501E-3</v>
      </c>
      <c r="BR21" s="19">
        <v>1.14336034579755E-2</v>
      </c>
      <c r="BS21" s="19"/>
      <c r="BT21" s="19">
        <v>6.9284961033288698E-5</v>
      </c>
      <c r="BU21" s="19">
        <v>1.2099523360149401E-2</v>
      </c>
      <c r="BV21" s="19"/>
      <c r="BW21" s="19">
        <v>7.9161596840101704E-3</v>
      </c>
      <c r="BX21" s="19">
        <v>1.29090617219202E-2</v>
      </c>
      <c r="BY21" s="19"/>
      <c r="BZ21" s="19">
        <v>7.9161596840101704E-3</v>
      </c>
      <c r="CA21" s="19">
        <v>1.29090617219202E-2</v>
      </c>
    </row>
    <row r="22" spans="2:79" x14ac:dyDescent="0.25">
      <c r="B22" s="16"/>
    </row>
    <row r="23" spans="2:79" x14ac:dyDescent="0.25">
      <c r="B23" t="s">
        <v>78</v>
      </c>
    </row>
    <row r="24" spans="2:79" x14ac:dyDescent="0.25">
      <c r="B24" t="s">
        <v>79</v>
      </c>
    </row>
    <row r="26" spans="2:79" x14ac:dyDescent="0.25">
      <c r="B2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CA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167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159</v>
      </c>
      <c r="C9" s="17">
        <v>0.305995724104136</v>
      </c>
      <c r="D9" s="17">
        <v>0.245440551851376</v>
      </c>
      <c r="E9" s="17">
        <v>0.33693953005715699</v>
      </c>
      <c r="F9" s="17">
        <v>0.17061772335824699</v>
      </c>
      <c r="G9" s="17">
        <v>0.50094158661179999</v>
      </c>
      <c r="H9" s="17">
        <v>0.20783334093141201</v>
      </c>
      <c r="I9" s="17">
        <v>0.279011864520402</v>
      </c>
      <c r="J9" s="17">
        <v>0.38634051428084298</v>
      </c>
      <c r="K9" s="17">
        <v>0.443613411188583</v>
      </c>
      <c r="L9" s="17">
        <v>0.36601588242585098</v>
      </c>
      <c r="M9" s="17"/>
      <c r="N9" s="17">
        <v>0.315327899284641</v>
      </c>
      <c r="O9" s="17">
        <v>0.183838864972975</v>
      </c>
      <c r="P9" s="17">
        <v>0.175212976067359</v>
      </c>
      <c r="Q9" s="17">
        <v>0.27371089993118602</v>
      </c>
      <c r="R9" s="17"/>
      <c r="S9" s="17">
        <v>0.24664551629724801</v>
      </c>
      <c r="T9" s="17">
        <v>0.25387646965010202</v>
      </c>
      <c r="U9" s="17">
        <v>0.23802025330815399</v>
      </c>
      <c r="V9" s="17">
        <v>0.37844719610350303</v>
      </c>
      <c r="W9" s="17">
        <v>0.27618786714509003</v>
      </c>
      <c r="X9" s="17">
        <v>0.30601824892135798</v>
      </c>
      <c r="Y9" s="17">
        <v>0.37466851108427501</v>
      </c>
      <c r="Z9" s="17"/>
      <c r="AA9" s="17">
        <v>0.31215724328047401</v>
      </c>
      <c r="AB9" s="17">
        <v>0.30280900482797302</v>
      </c>
      <c r="AC9" s="17"/>
      <c r="AD9" s="17">
        <v>0.334111467652769</v>
      </c>
      <c r="AE9" s="17">
        <v>0.33939687522374501</v>
      </c>
      <c r="AF9" s="17">
        <v>0.318043105123335</v>
      </c>
      <c r="AG9" s="17"/>
      <c r="AH9" s="17">
        <v>0.315089396496122</v>
      </c>
      <c r="AI9" s="17">
        <v>0.30565922369849702</v>
      </c>
      <c r="AJ9" s="17"/>
      <c r="AK9" s="17">
        <v>0.294424284943681</v>
      </c>
      <c r="AL9" s="17">
        <v>0.31374710045718701</v>
      </c>
      <c r="AM9" s="17"/>
      <c r="AN9" s="17">
        <v>0.30605944457228801</v>
      </c>
      <c r="AO9" s="17">
        <v>0.27371089993118602</v>
      </c>
      <c r="AP9" s="17"/>
      <c r="AQ9" s="17">
        <v>0.41194071090594198</v>
      </c>
      <c r="AR9" s="17">
        <v>0.27852523681558999</v>
      </c>
      <c r="AS9" s="17"/>
      <c r="AT9" s="17">
        <v>0.28696350394070702</v>
      </c>
      <c r="AU9" s="17">
        <v>0.33605199259342999</v>
      </c>
      <c r="AV9" s="17">
        <v>0.27818667708620298</v>
      </c>
      <c r="AW9" s="17">
        <v>0.35369848724914699</v>
      </c>
      <c r="AX9" s="17"/>
      <c r="AY9" s="17">
        <v>0.42117787677053198</v>
      </c>
      <c r="AZ9" s="17">
        <v>0.29222875919881502</v>
      </c>
      <c r="BA9" s="17"/>
      <c r="BB9" s="17">
        <v>0.213291287630229</v>
      </c>
      <c r="BC9" s="17">
        <v>0.32620518199175103</v>
      </c>
      <c r="BD9" s="17"/>
      <c r="BE9" s="17">
        <v>0.47477571727618101</v>
      </c>
      <c r="BF9" s="17">
        <v>0.29318750849805802</v>
      </c>
      <c r="BG9" s="17"/>
      <c r="BH9" s="17">
        <v>0.23258175788084001</v>
      </c>
      <c r="BI9" s="17">
        <v>0.31168758158889598</v>
      </c>
      <c r="BJ9" s="17"/>
      <c r="BK9" s="17">
        <v>0.171088456904745</v>
      </c>
      <c r="BL9" s="17">
        <v>0.31463006961533602</v>
      </c>
      <c r="BM9" s="17"/>
      <c r="BN9" s="17">
        <v>0.29021051377401502</v>
      </c>
      <c r="BO9" s="17">
        <v>0.30633006832161802</v>
      </c>
      <c r="BP9" s="17"/>
      <c r="BQ9" s="17">
        <v>0.26358403868820102</v>
      </c>
      <c r="BR9" s="17">
        <v>0.30708162092575603</v>
      </c>
      <c r="BS9" s="17"/>
      <c r="BT9" s="17">
        <v>0.46667570050512402</v>
      </c>
      <c r="BU9" s="17">
        <v>0.29324447375076901</v>
      </c>
      <c r="BV9" s="17"/>
      <c r="BW9" s="17">
        <v>0.31221410361509799</v>
      </c>
      <c r="BX9" s="17">
        <v>0.30280243987790401</v>
      </c>
      <c r="BY9" s="17"/>
      <c r="BZ9" s="17">
        <v>0.31221410361509799</v>
      </c>
      <c r="CA9" s="17">
        <v>0.30280243987790401</v>
      </c>
    </row>
    <row r="10" spans="2:79" x14ac:dyDescent="0.25">
      <c r="B10" s="18" t="s">
        <v>160</v>
      </c>
      <c r="C10" s="17">
        <v>0.132296158304537</v>
      </c>
      <c r="D10" s="17">
        <v>0.11693165071558401</v>
      </c>
      <c r="E10" s="17">
        <v>0.11591353057916801</v>
      </c>
      <c r="F10" s="17">
        <v>0.134199798916356</v>
      </c>
      <c r="G10" s="17">
        <v>0.111586525670829</v>
      </c>
      <c r="H10" s="17">
        <v>0.129691938925516</v>
      </c>
      <c r="I10" s="17">
        <v>0.178817511922753</v>
      </c>
      <c r="J10" s="17">
        <v>0.121639847266602</v>
      </c>
      <c r="K10" s="17">
        <v>9.9719333185745399E-2</v>
      </c>
      <c r="L10" s="17">
        <v>0.20164566121473501</v>
      </c>
      <c r="M10" s="17"/>
      <c r="N10" s="17">
        <v>0.120747171682507</v>
      </c>
      <c r="O10" s="17">
        <v>0.26555161605837702</v>
      </c>
      <c r="P10" s="17">
        <v>0.36753114113567698</v>
      </c>
      <c r="Q10" s="17">
        <v>0.35644898846206102</v>
      </c>
      <c r="R10" s="17"/>
      <c r="S10" s="17">
        <v>0.11521505380535101</v>
      </c>
      <c r="T10" s="17">
        <v>0.19615166832844999</v>
      </c>
      <c r="U10" s="17">
        <v>0.20081255839423301</v>
      </c>
      <c r="V10" s="17">
        <v>0.113205961109912</v>
      </c>
      <c r="W10" s="17">
        <v>0.119732043336071</v>
      </c>
      <c r="X10" s="17">
        <v>0.18922093449004801</v>
      </c>
      <c r="Y10" s="17">
        <v>0.10586425801121099</v>
      </c>
      <c r="Z10" s="17"/>
      <c r="AA10" s="17">
        <v>0.22105824590258599</v>
      </c>
      <c r="AB10" s="17">
        <v>8.6388672269679695E-2</v>
      </c>
      <c r="AC10" s="17"/>
      <c r="AD10" s="17">
        <v>0.27878987663177601</v>
      </c>
      <c r="AE10" s="17">
        <v>0.283558032526809</v>
      </c>
      <c r="AF10" s="17">
        <v>0.18896616090146201</v>
      </c>
      <c r="AG10" s="17"/>
      <c r="AH10" s="17">
        <v>0.29803426609251399</v>
      </c>
      <c r="AI10" s="17">
        <v>0.12616321903682501</v>
      </c>
      <c r="AJ10" s="17"/>
      <c r="AK10" s="17">
        <v>0.109067706568461</v>
      </c>
      <c r="AL10" s="17">
        <v>0.14785623419555599</v>
      </c>
      <c r="AM10" s="17"/>
      <c r="AN10" s="17">
        <v>0.131853748483794</v>
      </c>
      <c r="AO10" s="17">
        <v>0.35644898846206102</v>
      </c>
      <c r="AP10" s="17"/>
      <c r="AQ10" s="17">
        <v>0.16407282058547201</v>
      </c>
      <c r="AR10" s="17">
        <v>0.12405678404425401</v>
      </c>
      <c r="AS10" s="17"/>
      <c r="AT10" s="17">
        <v>6.33147279358834E-2</v>
      </c>
      <c r="AU10" s="17">
        <v>0.13369134411151001</v>
      </c>
      <c r="AV10" s="17">
        <v>0.242398825292408</v>
      </c>
      <c r="AW10" s="17">
        <v>0.34663932774406597</v>
      </c>
      <c r="AX10" s="17"/>
      <c r="AY10" s="17">
        <v>0.24120925805403601</v>
      </c>
      <c r="AZ10" s="17">
        <v>0.119278492049212</v>
      </c>
      <c r="BA10" s="17"/>
      <c r="BB10" s="17">
        <v>0.12509755834299299</v>
      </c>
      <c r="BC10" s="17">
        <v>0.13386688142218101</v>
      </c>
      <c r="BD10" s="17"/>
      <c r="BE10" s="17">
        <v>0.13174164020118201</v>
      </c>
      <c r="BF10" s="17">
        <v>0.13233823904699801</v>
      </c>
      <c r="BG10" s="17"/>
      <c r="BH10" s="17">
        <v>0.10346586454432199</v>
      </c>
      <c r="BI10" s="17">
        <v>0.13453139952318699</v>
      </c>
      <c r="BJ10" s="17"/>
      <c r="BK10" s="17">
        <v>0.14617449234278199</v>
      </c>
      <c r="BL10" s="17">
        <v>0.13140791607938701</v>
      </c>
      <c r="BM10" s="17"/>
      <c r="BN10" s="17">
        <v>0.16364729567671299</v>
      </c>
      <c r="BO10" s="17">
        <v>0.131632114476634</v>
      </c>
      <c r="BP10" s="17"/>
      <c r="BQ10" s="17">
        <v>0.28402308975306201</v>
      </c>
      <c r="BR10" s="17">
        <v>0.128411384780488</v>
      </c>
      <c r="BS10" s="17"/>
      <c r="BT10" s="17">
        <v>0.14549910464190399</v>
      </c>
      <c r="BU10" s="17">
        <v>0.13124839816714601</v>
      </c>
      <c r="BV10" s="17"/>
      <c r="BW10" s="17">
        <v>0.22027710624294</v>
      </c>
      <c r="BX10" s="17">
        <v>8.7115870937803097E-2</v>
      </c>
      <c r="BY10" s="17"/>
      <c r="BZ10" s="17">
        <v>0.22027710624294</v>
      </c>
      <c r="CA10" s="17">
        <v>8.7115870937803097E-2</v>
      </c>
    </row>
    <row r="11" spans="2:79" x14ac:dyDescent="0.25">
      <c r="B11" s="18" t="s">
        <v>161</v>
      </c>
      <c r="C11" s="17">
        <v>0.12992112947051099</v>
      </c>
      <c r="D11" s="17">
        <v>0.17348474690082499</v>
      </c>
      <c r="E11" s="17">
        <v>0.15853076235996999</v>
      </c>
      <c r="F11" s="17">
        <v>0.121074272029343</v>
      </c>
      <c r="G11" s="17">
        <v>0.11384617547520499</v>
      </c>
      <c r="H11" s="17">
        <v>9.7748740696250502E-2</v>
      </c>
      <c r="I11" s="17">
        <v>0.10700104119588499</v>
      </c>
      <c r="J11" s="17">
        <v>0.175144729769313</v>
      </c>
      <c r="K11" s="17">
        <v>0.115694691347474</v>
      </c>
      <c r="L11" s="17">
        <v>9.33036886934107E-2</v>
      </c>
      <c r="M11" s="17"/>
      <c r="N11" s="17">
        <v>0.130558648835017</v>
      </c>
      <c r="O11" s="17">
        <v>0.114697366535036</v>
      </c>
      <c r="P11" s="17">
        <v>0.16159580793411699</v>
      </c>
      <c r="Q11" s="17">
        <v>0.137127159585122</v>
      </c>
      <c r="R11" s="17"/>
      <c r="S11" s="17">
        <v>0.13130704633624499</v>
      </c>
      <c r="T11" s="17">
        <v>0.120461871487204</v>
      </c>
      <c r="U11" s="17">
        <v>0.110870985288557</v>
      </c>
      <c r="V11" s="17">
        <v>0.13970482563553699</v>
      </c>
      <c r="W11" s="17">
        <v>0.130436805054821</v>
      </c>
      <c r="X11" s="17">
        <v>0.111354606903195</v>
      </c>
      <c r="Y11" s="17">
        <v>0.14782044845063599</v>
      </c>
      <c r="Z11" s="17"/>
      <c r="AA11" s="17">
        <v>0.14048741232037701</v>
      </c>
      <c r="AB11" s="17">
        <v>0.12445627960615099</v>
      </c>
      <c r="AC11" s="17"/>
      <c r="AD11" s="17">
        <v>0.101229020022344</v>
      </c>
      <c r="AE11" s="17">
        <v>0.11283734880141801</v>
      </c>
      <c r="AF11" s="17">
        <v>0.152290310083113</v>
      </c>
      <c r="AG11" s="17"/>
      <c r="AH11" s="17">
        <v>9.2684186780172997E-2</v>
      </c>
      <c r="AI11" s="17">
        <v>0.13129903773242499</v>
      </c>
      <c r="AJ11" s="17"/>
      <c r="AK11" s="17">
        <v>0.13507112764478801</v>
      </c>
      <c r="AL11" s="17">
        <v>0.126471292893332</v>
      </c>
      <c r="AM11" s="17"/>
      <c r="AN11" s="17">
        <v>0.12990690694880999</v>
      </c>
      <c r="AO11" s="17">
        <v>0.137127159585122</v>
      </c>
      <c r="AP11" s="17"/>
      <c r="AQ11" s="17">
        <v>0.103864929663426</v>
      </c>
      <c r="AR11" s="17">
        <v>0.136677244386334</v>
      </c>
      <c r="AS11" s="17"/>
      <c r="AT11" s="17">
        <v>0.14568019952655001</v>
      </c>
      <c r="AU11" s="17">
        <v>0.11251577814533401</v>
      </c>
      <c r="AV11" s="17">
        <v>0.13229840976465501</v>
      </c>
      <c r="AW11" s="17">
        <v>0.14232028414884301</v>
      </c>
      <c r="AX11" s="17"/>
      <c r="AY11" s="17">
        <v>0.11029189738232401</v>
      </c>
      <c r="AZ11" s="17">
        <v>0.13226728243796901</v>
      </c>
      <c r="BA11" s="17"/>
      <c r="BB11" s="17">
        <v>0.123172663636164</v>
      </c>
      <c r="BC11" s="17">
        <v>0.131393712107023</v>
      </c>
      <c r="BD11" s="17"/>
      <c r="BE11" s="17">
        <v>0.153007127837331</v>
      </c>
      <c r="BF11" s="17">
        <v>0.12816920118205299</v>
      </c>
      <c r="BG11" s="17"/>
      <c r="BH11" s="17">
        <v>0.12033112250113</v>
      </c>
      <c r="BI11" s="17">
        <v>0.13066465220543</v>
      </c>
      <c r="BJ11" s="17"/>
      <c r="BK11" s="17">
        <v>0.14689578363870501</v>
      </c>
      <c r="BL11" s="17">
        <v>0.12883471632121299</v>
      </c>
      <c r="BM11" s="17"/>
      <c r="BN11" s="17">
        <v>8.5389424355878193E-2</v>
      </c>
      <c r="BO11" s="17">
        <v>0.13086434896447399</v>
      </c>
      <c r="BP11" s="17"/>
      <c r="BQ11" s="17">
        <v>0.17394959107336899</v>
      </c>
      <c r="BR11" s="17">
        <v>0.12879383716777701</v>
      </c>
      <c r="BS11" s="17"/>
      <c r="BT11" s="17">
        <v>0.15867555476185699</v>
      </c>
      <c r="BU11" s="17">
        <v>0.12763923421591999</v>
      </c>
      <c r="BV11" s="17"/>
      <c r="BW11" s="17">
        <v>0.14051199090764599</v>
      </c>
      <c r="BX11" s="17">
        <v>0.12448247287038</v>
      </c>
      <c r="BY11" s="17"/>
      <c r="BZ11" s="17">
        <v>0.14051199090764599</v>
      </c>
      <c r="CA11" s="17">
        <v>0.12448247287038</v>
      </c>
    </row>
    <row r="12" spans="2:79" x14ac:dyDescent="0.25">
      <c r="B12" s="18" t="s">
        <v>162</v>
      </c>
      <c r="C12" s="17">
        <v>5.6194216725197699E-2</v>
      </c>
      <c r="D12" s="17">
        <v>2.3815772237283199E-2</v>
      </c>
      <c r="E12" s="17">
        <v>4.7314668412512799E-2</v>
      </c>
      <c r="F12" s="17">
        <v>8.5778376908617296E-2</v>
      </c>
      <c r="G12" s="17">
        <v>2.9579064454164999E-2</v>
      </c>
      <c r="H12" s="17">
        <v>9.0004978544592995E-2</v>
      </c>
      <c r="I12" s="17">
        <v>5.0004410657235702E-2</v>
      </c>
      <c r="J12" s="17">
        <v>7.7958822772594402E-2</v>
      </c>
      <c r="K12" s="17">
        <v>7.444527694493E-2</v>
      </c>
      <c r="L12" s="17">
        <v>3.9070781924576997E-2</v>
      </c>
      <c r="M12" s="17"/>
      <c r="N12" s="17">
        <v>5.25017267264309E-2</v>
      </c>
      <c r="O12" s="17">
        <v>0.102676761092068</v>
      </c>
      <c r="P12" s="17">
        <v>0.10951810146511801</v>
      </c>
      <c r="Q12" s="17">
        <v>0.117603225065557</v>
      </c>
      <c r="R12" s="17"/>
      <c r="S12" s="17">
        <v>5.4855824017991398E-2</v>
      </c>
      <c r="T12" s="17">
        <v>7.93825655498967E-2</v>
      </c>
      <c r="U12" s="17">
        <v>7.1824439487680899E-2</v>
      </c>
      <c r="V12" s="17">
        <v>4.6118415328106101E-2</v>
      </c>
      <c r="W12" s="17">
        <v>4.1218388495930902E-2</v>
      </c>
      <c r="X12" s="17">
        <v>7.7076974420692002E-2</v>
      </c>
      <c r="Y12" s="17">
        <v>5.6300197096018599E-2</v>
      </c>
      <c r="Z12" s="17"/>
      <c r="AA12" s="17">
        <v>7.6563797025795202E-2</v>
      </c>
      <c r="AB12" s="17">
        <v>4.5659130761242402E-2</v>
      </c>
      <c r="AC12" s="17"/>
      <c r="AD12" s="17">
        <v>9.9516753263035898E-2</v>
      </c>
      <c r="AE12" s="17">
        <v>6.5461186084232695E-2</v>
      </c>
      <c r="AF12" s="17">
        <v>5.8672222417928001E-2</v>
      </c>
      <c r="AG12" s="17"/>
      <c r="AH12" s="17">
        <v>0.107254290640051</v>
      </c>
      <c r="AI12" s="17">
        <v>5.4304800123885701E-2</v>
      </c>
      <c r="AJ12" s="17"/>
      <c r="AK12" s="17">
        <v>5.2397914892351197E-2</v>
      </c>
      <c r="AL12" s="17">
        <v>5.8737250815264201E-2</v>
      </c>
      <c r="AM12" s="17"/>
      <c r="AN12" s="17">
        <v>5.6073013935329902E-2</v>
      </c>
      <c r="AO12" s="17">
        <v>0.117603225065557</v>
      </c>
      <c r="AP12" s="17"/>
      <c r="AQ12" s="17">
        <v>7.4856041212289406E-2</v>
      </c>
      <c r="AR12" s="17">
        <v>5.1355390199948697E-2</v>
      </c>
      <c r="AS12" s="17"/>
      <c r="AT12" s="17">
        <v>3.2209897882735601E-2</v>
      </c>
      <c r="AU12" s="17">
        <v>7.1915531559299403E-2</v>
      </c>
      <c r="AV12" s="17">
        <v>7.4594514359535596E-2</v>
      </c>
      <c r="AW12" s="17">
        <v>2.80959109126942E-2</v>
      </c>
      <c r="AX12" s="17"/>
      <c r="AY12" s="17">
        <v>7.5490839400100707E-2</v>
      </c>
      <c r="AZ12" s="17">
        <v>5.38878183726159E-2</v>
      </c>
      <c r="BA12" s="17"/>
      <c r="BB12" s="17">
        <v>5.9764552903593601E-2</v>
      </c>
      <c r="BC12" s="17">
        <v>5.5403549375330201E-2</v>
      </c>
      <c r="BD12" s="17"/>
      <c r="BE12" s="17">
        <v>5.0604495093144797E-2</v>
      </c>
      <c r="BF12" s="17">
        <v>5.66184042043874E-2</v>
      </c>
      <c r="BG12" s="17"/>
      <c r="BH12" s="17">
        <v>3.3685403062552202E-2</v>
      </c>
      <c r="BI12" s="17">
        <v>5.79393473333044E-2</v>
      </c>
      <c r="BJ12" s="17"/>
      <c r="BK12" s="17">
        <v>8.9238137868500003E-2</v>
      </c>
      <c r="BL12" s="17">
        <v>5.4079337088844201E-2</v>
      </c>
      <c r="BM12" s="17"/>
      <c r="BN12" s="17">
        <v>0.10404416380517</v>
      </c>
      <c r="BO12" s="17">
        <v>5.5180714036388703E-2</v>
      </c>
      <c r="BP12" s="17"/>
      <c r="BQ12" s="17">
        <v>6.6017095173096202E-2</v>
      </c>
      <c r="BR12" s="17">
        <v>5.5942714518173398E-2</v>
      </c>
      <c r="BS12" s="17"/>
      <c r="BT12" s="17">
        <v>5.4639129492826802E-2</v>
      </c>
      <c r="BU12" s="17">
        <v>5.6317625422817902E-2</v>
      </c>
      <c r="BV12" s="17"/>
      <c r="BW12" s="17">
        <v>7.6453773687981202E-2</v>
      </c>
      <c r="BX12" s="17">
        <v>4.5790457423330398E-2</v>
      </c>
      <c r="BY12" s="17"/>
      <c r="BZ12" s="17">
        <v>7.6453773687981202E-2</v>
      </c>
      <c r="CA12" s="17">
        <v>4.5790457423330398E-2</v>
      </c>
    </row>
    <row r="13" spans="2:79" x14ac:dyDescent="0.25">
      <c r="B13" s="18" t="s">
        <v>163</v>
      </c>
      <c r="C13" s="17">
        <v>0.310551532260604</v>
      </c>
      <c r="D13" s="17">
        <v>0.357126275615193</v>
      </c>
      <c r="E13" s="17">
        <v>0.30647708209464902</v>
      </c>
      <c r="F13" s="17">
        <v>0.42788713714267401</v>
      </c>
      <c r="G13" s="17">
        <v>0.194398865183149</v>
      </c>
      <c r="H13" s="17">
        <v>0.36800984268293202</v>
      </c>
      <c r="I13" s="17">
        <v>0.32985496710254297</v>
      </c>
      <c r="J13" s="17">
        <v>0.17762979228865</v>
      </c>
      <c r="K13" s="17">
        <v>0.182875432537183</v>
      </c>
      <c r="L13" s="17">
        <v>0.24473735660106</v>
      </c>
      <c r="M13" s="17"/>
      <c r="N13" s="17">
        <v>0.311993249928189</v>
      </c>
      <c r="O13" s="17">
        <v>0.316515496657922</v>
      </c>
      <c r="P13" s="17">
        <v>0.17737591470333</v>
      </c>
      <c r="Q13" s="17">
        <v>0.10575368646163801</v>
      </c>
      <c r="R13" s="17"/>
      <c r="S13" s="17">
        <v>0.359012578245477</v>
      </c>
      <c r="T13" s="17">
        <v>0.28968616322032598</v>
      </c>
      <c r="U13" s="17">
        <v>0.31775632873341503</v>
      </c>
      <c r="V13" s="17">
        <v>0.27051776863879101</v>
      </c>
      <c r="W13" s="17">
        <v>0.40080477211157201</v>
      </c>
      <c r="X13" s="17">
        <v>0.270865863154725</v>
      </c>
      <c r="Y13" s="17">
        <v>0.28345965227904901</v>
      </c>
      <c r="Z13" s="17"/>
      <c r="AA13" s="17">
        <v>0.200534120861068</v>
      </c>
      <c r="AB13" s="17">
        <v>0.36745220814698698</v>
      </c>
      <c r="AC13" s="17"/>
      <c r="AD13" s="17">
        <v>0.158023097750983</v>
      </c>
      <c r="AE13" s="17">
        <v>0.167038993341354</v>
      </c>
      <c r="AF13" s="17">
        <v>0.22414302753548401</v>
      </c>
      <c r="AG13" s="17"/>
      <c r="AH13" s="17">
        <v>0.164188251857349</v>
      </c>
      <c r="AI13" s="17">
        <v>0.31596752935213901</v>
      </c>
      <c r="AJ13" s="17"/>
      <c r="AK13" s="17">
        <v>0.312273368748192</v>
      </c>
      <c r="AL13" s="17">
        <v>0.30939812321194199</v>
      </c>
      <c r="AM13" s="17"/>
      <c r="AN13" s="17">
        <v>0.31095574120226499</v>
      </c>
      <c r="AO13" s="17">
        <v>0.10575368646163801</v>
      </c>
      <c r="AP13" s="17"/>
      <c r="AQ13" s="17">
        <v>0.19677449374938699</v>
      </c>
      <c r="AR13" s="17">
        <v>0.34005279309890901</v>
      </c>
      <c r="AS13" s="17"/>
      <c r="AT13" s="17">
        <v>0.38146076491121</v>
      </c>
      <c r="AU13" s="17">
        <v>0.29038969751254101</v>
      </c>
      <c r="AV13" s="17">
        <v>0.23039827938068799</v>
      </c>
      <c r="AW13" s="17">
        <v>0.125526236060025</v>
      </c>
      <c r="AX13" s="17"/>
      <c r="AY13" s="17">
        <v>0.12703490354477701</v>
      </c>
      <c r="AZ13" s="17">
        <v>0.33248606750401999</v>
      </c>
      <c r="BA13" s="17"/>
      <c r="BB13" s="17">
        <v>0.42118875809475398</v>
      </c>
      <c r="BC13" s="17">
        <v>0.28644169299314998</v>
      </c>
      <c r="BD13" s="17"/>
      <c r="BE13" s="17">
        <v>0.135766907180143</v>
      </c>
      <c r="BF13" s="17">
        <v>0.32381542166233002</v>
      </c>
      <c r="BG13" s="17"/>
      <c r="BH13" s="17">
        <v>0.38899691930339703</v>
      </c>
      <c r="BI13" s="17">
        <v>0.30446958373835298</v>
      </c>
      <c r="BJ13" s="17"/>
      <c r="BK13" s="17">
        <v>0.401426380173658</v>
      </c>
      <c r="BL13" s="17">
        <v>0.30473535310696898</v>
      </c>
      <c r="BM13" s="17"/>
      <c r="BN13" s="17">
        <v>0.27179213179766298</v>
      </c>
      <c r="BO13" s="17">
        <v>0.311372489419034</v>
      </c>
      <c r="BP13" s="17"/>
      <c r="BQ13" s="17">
        <v>0.154831268700029</v>
      </c>
      <c r="BR13" s="17">
        <v>0.31453854993282998</v>
      </c>
      <c r="BS13" s="17"/>
      <c r="BT13" s="17">
        <v>0.143367826189083</v>
      </c>
      <c r="BU13" s="17">
        <v>0.32381890594879598</v>
      </c>
      <c r="BV13" s="17"/>
      <c r="BW13" s="17">
        <v>0.20113406969515199</v>
      </c>
      <c r="BX13" s="17">
        <v>0.36673997438908601</v>
      </c>
      <c r="BY13" s="17"/>
      <c r="BZ13" s="17">
        <v>0.20113406969515199</v>
      </c>
      <c r="CA13" s="17">
        <v>0.36673997438908601</v>
      </c>
    </row>
    <row r="14" spans="2:79" x14ac:dyDescent="0.25">
      <c r="B14" s="18" t="s">
        <v>75</v>
      </c>
      <c r="C14" s="17">
        <v>6.5041239135014195E-2</v>
      </c>
      <c r="D14" s="17">
        <v>8.3201002679738303E-2</v>
      </c>
      <c r="E14" s="17">
        <v>3.4824426496544103E-2</v>
      </c>
      <c r="F14" s="17">
        <v>6.0442691644762403E-2</v>
      </c>
      <c r="G14" s="17">
        <v>4.96477826048521E-2</v>
      </c>
      <c r="H14" s="17">
        <v>0.106711158219297</v>
      </c>
      <c r="I14" s="17">
        <v>5.5310204601181301E-2</v>
      </c>
      <c r="J14" s="17">
        <v>6.12862936219968E-2</v>
      </c>
      <c r="K14" s="17">
        <v>8.3651854796083502E-2</v>
      </c>
      <c r="L14" s="17">
        <v>5.52266291403661E-2</v>
      </c>
      <c r="M14" s="17"/>
      <c r="N14" s="17">
        <v>6.8871303543214399E-2</v>
      </c>
      <c r="O14" s="17">
        <v>1.6719894683621402E-2</v>
      </c>
      <c r="P14" s="17">
        <v>8.7660586943995606E-3</v>
      </c>
      <c r="Q14" s="17">
        <v>9.3560404944367705E-3</v>
      </c>
      <c r="R14" s="17"/>
      <c r="S14" s="17">
        <v>9.2963981297687903E-2</v>
      </c>
      <c r="T14" s="17">
        <v>6.04412617640218E-2</v>
      </c>
      <c r="U14" s="17">
        <v>6.07154347879603E-2</v>
      </c>
      <c r="V14" s="17">
        <v>5.2005833184151397E-2</v>
      </c>
      <c r="W14" s="17">
        <v>3.1620123856514901E-2</v>
      </c>
      <c r="X14" s="17">
        <v>4.5463372109982199E-2</v>
      </c>
      <c r="Y14" s="17">
        <v>3.1886933078810097E-2</v>
      </c>
      <c r="Z14" s="17"/>
      <c r="AA14" s="17">
        <v>4.9199180609700598E-2</v>
      </c>
      <c r="AB14" s="17">
        <v>7.32347043879676E-2</v>
      </c>
      <c r="AC14" s="17"/>
      <c r="AD14" s="17">
        <v>2.8329784679091599E-2</v>
      </c>
      <c r="AE14" s="17">
        <v>3.1707564022442201E-2</v>
      </c>
      <c r="AF14" s="17">
        <v>5.7885173938678598E-2</v>
      </c>
      <c r="AG14" s="17"/>
      <c r="AH14" s="17">
        <v>2.27496081337921E-2</v>
      </c>
      <c r="AI14" s="17">
        <v>6.6606190056227602E-2</v>
      </c>
      <c r="AJ14" s="17"/>
      <c r="AK14" s="17">
        <v>9.6765597202527795E-2</v>
      </c>
      <c r="AL14" s="17">
        <v>4.3789998426719198E-2</v>
      </c>
      <c r="AM14" s="17"/>
      <c r="AN14" s="17">
        <v>6.5151144857512999E-2</v>
      </c>
      <c r="AO14" s="17">
        <v>9.3560404944367705E-3</v>
      </c>
      <c r="AP14" s="17"/>
      <c r="AQ14" s="17">
        <v>4.8491003883483902E-2</v>
      </c>
      <c r="AR14" s="17">
        <v>6.9332551454965002E-2</v>
      </c>
      <c r="AS14" s="17"/>
      <c r="AT14" s="17">
        <v>9.0370905802913404E-2</v>
      </c>
      <c r="AU14" s="17">
        <v>5.5435656077884803E-2</v>
      </c>
      <c r="AV14" s="17">
        <v>4.2123294116510397E-2</v>
      </c>
      <c r="AW14" s="17">
        <v>3.7197538852242499E-3</v>
      </c>
      <c r="AX14" s="17"/>
      <c r="AY14" s="17">
        <v>2.47952248482293E-2</v>
      </c>
      <c r="AZ14" s="17">
        <v>6.9851580437368194E-2</v>
      </c>
      <c r="BA14" s="17"/>
      <c r="BB14" s="17">
        <v>5.74851793922663E-2</v>
      </c>
      <c r="BC14" s="17">
        <v>6.6688982110565301E-2</v>
      </c>
      <c r="BD14" s="17"/>
      <c r="BE14" s="17">
        <v>5.4104112412018297E-2</v>
      </c>
      <c r="BF14" s="17">
        <v>6.5871225406173295E-2</v>
      </c>
      <c r="BG14" s="17"/>
      <c r="BH14" s="17">
        <v>0.120938932707759</v>
      </c>
      <c r="BI14" s="17">
        <v>6.0707435610830703E-2</v>
      </c>
      <c r="BJ14" s="17"/>
      <c r="BK14" s="17">
        <v>4.5176749071610102E-2</v>
      </c>
      <c r="BL14" s="17">
        <v>6.6312607788251501E-2</v>
      </c>
      <c r="BM14" s="17"/>
      <c r="BN14" s="17">
        <v>8.4916470590561594E-2</v>
      </c>
      <c r="BO14" s="17">
        <v>6.4620264781850706E-2</v>
      </c>
      <c r="BP14" s="17"/>
      <c r="BQ14" s="17">
        <v>5.7594916612242399E-2</v>
      </c>
      <c r="BR14" s="17">
        <v>6.5231892674974604E-2</v>
      </c>
      <c r="BS14" s="17"/>
      <c r="BT14" s="17">
        <v>3.1142684409204899E-2</v>
      </c>
      <c r="BU14" s="17">
        <v>6.7731362494551001E-2</v>
      </c>
      <c r="BV14" s="17"/>
      <c r="BW14" s="17">
        <v>4.9408955851182899E-2</v>
      </c>
      <c r="BX14" s="17">
        <v>7.3068784501496994E-2</v>
      </c>
      <c r="BY14" s="17"/>
      <c r="BZ14" s="17">
        <v>4.9408955851182899E-2</v>
      </c>
      <c r="CA14" s="17">
        <v>7.3068784501496994E-2</v>
      </c>
    </row>
    <row r="15" spans="2:79" x14ac:dyDescent="0.25">
      <c r="B15" s="18" t="s">
        <v>164</v>
      </c>
      <c r="C15" s="20">
        <v>0.43829188240867301</v>
      </c>
      <c r="D15" s="20">
        <v>0.36237220256696001</v>
      </c>
      <c r="E15" s="20">
        <v>0.45285306063632502</v>
      </c>
      <c r="F15" s="20">
        <v>0.30481752227460301</v>
      </c>
      <c r="G15" s="20">
        <v>0.61252811228262904</v>
      </c>
      <c r="H15" s="20">
        <v>0.33752527985692798</v>
      </c>
      <c r="I15" s="20">
        <v>0.45782937644315502</v>
      </c>
      <c r="J15" s="20">
        <v>0.50798036154744497</v>
      </c>
      <c r="K15" s="20">
        <v>0.54333274437432899</v>
      </c>
      <c r="L15" s="20">
        <v>0.56766154364058696</v>
      </c>
      <c r="M15" s="20"/>
      <c r="N15" s="20">
        <v>0.43607507096714898</v>
      </c>
      <c r="O15" s="20">
        <v>0.44939048103135198</v>
      </c>
      <c r="P15" s="20">
        <v>0.54274411720303495</v>
      </c>
      <c r="Q15" s="20">
        <v>0.63015988839324599</v>
      </c>
      <c r="R15" s="20"/>
      <c r="S15" s="20">
        <v>0.36186057010259898</v>
      </c>
      <c r="T15" s="20">
        <v>0.45002813797855101</v>
      </c>
      <c r="U15" s="20">
        <v>0.43883281170238703</v>
      </c>
      <c r="V15" s="20">
        <v>0.49165315721341502</v>
      </c>
      <c r="W15" s="20">
        <v>0.39591991048116099</v>
      </c>
      <c r="X15" s="20">
        <v>0.49523918341140599</v>
      </c>
      <c r="Y15" s="20">
        <v>0.48053276909548598</v>
      </c>
      <c r="Z15" s="20"/>
      <c r="AA15" s="20">
        <v>0.53321548918306005</v>
      </c>
      <c r="AB15" s="20">
        <v>0.38919767709765202</v>
      </c>
      <c r="AC15" s="20"/>
      <c r="AD15" s="20">
        <v>0.61290134428454501</v>
      </c>
      <c r="AE15" s="20">
        <v>0.62295490775055395</v>
      </c>
      <c r="AF15" s="20">
        <v>0.50700926602479601</v>
      </c>
      <c r="AG15" s="20"/>
      <c r="AH15" s="20">
        <v>0.61312366258863504</v>
      </c>
      <c r="AI15" s="20">
        <v>0.431822442735323</v>
      </c>
      <c r="AJ15" s="20"/>
      <c r="AK15" s="20">
        <v>0.40349199151214099</v>
      </c>
      <c r="AL15" s="20">
        <v>0.461603334652743</v>
      </c>
      <c r="AM15" s="20"/>
      <c r="AN15" s="20">
        <v>0.43791319305608201</v>
      </c>
      <c r="AO15" s="20">
        <v>0.63015988839324599</v>
      </c>
      <c r="AP15" s="20"/>
      <c r="AQ15" s="20">
        <v>0.57601353149141399</v>
      </c>
      <c r="AR15" s="20">
        <v>0.40258202085984401</v>
      </c>
      <c r="AS15" s="20"/>
      <c r="AT15" s="20">
        <v>0.35027823187659102</v>
      </c>
      <c r="AU15" s="20">
        <v>0.46974333670494001</v>
      </c>
      <c r="AV15" s="20">
        <v>0.52058550237861101</v>
      </c>
      <c r="AW15" s="20">
        <v>0.70033781499321301</v>
      </c>
      <c r="AX15" s="20"/>
      <c r="AY15" s="20">
        <v>0.66238713482456801</v>
      </c>
      <c r="AZ15" s="20">
        <v>0.41150725124802701</v>
      </c>
      <c r="BA15" s="20"/>
      <c r="BB15" s="20">
        <v>0.338388845973222</v>
      </c>
      <c r="BC15" s="20">
        <v>0.46007206341393198</v>
      </c>
      <c r="BD15" s="20"/>
      <c r="BE15" s="20">
        <v>0.60651735747736302</v>
      </c>
      <c r="BF15" s="20">
        <v>0.42552574754505601</v>
      </c>
      <c r="BG15" s="20"/>
      <c r="BH15" s="20">
        <v>0.33604762242516201</v>
      </c>
      <c r="BI15" s="20">
        <v>0.44621898111208202</v>
      </c>
      <c r="BJ15" s="20"/>
      <c r="BK15" s="20">
        <v>0.31726294924752702</v>
      </c>
      <c r="BL15" s="20">
        <v>0.44603798569472303</v>
      </c>
      <c r="BM15" s="20"/>
      <c r="BN15" s="20">
        <v>0.45385780945072801</v>
      </c>
      <c r="BO15" s="20">
        <v>0.437962182798252</v>
      </c>
      <c r="BP15" s="20"/>
      <c r="BQ15" s="20">
        <v>0.54760712844126302</v>
      </c>
      <c r="BR15" s="20">
        <v>0.435493005706245</v>
      </c>
      <c r="BS15" s="20"/>
      <c r="BT15" s="20">
        <v>0.61217480514702804</v>
      </c>
      <c r="BU15" s="20">
        <v>0.42449287191791502</v>
      </c>
      <c r="BV15" s="20"/>
      <c r="BW15" s="20">
        <v>0.53249120985803799</v>
      </c>
      <c r="BX15" s="20">
        <v>0.38991831081570699</v>
      </c>
      <c r="BY15" s="20"/>
      <c r="BZ15" s="20">
        <v>0.53249120985803799</v>
      </c>
      <c r="CA15" s="20">
        <v>0.38991831081570699</v>
      </c>
    </row>
    <row r="16" spans="2:79" x14ac:dyDescent="0.25">
      <c r="B16" s="18" t="s">
        <v>165</v>
      </c>
      <c r="C16" s="20">
        <v>0.36674574898580198</v>
      </c>
      <c r="D16" s="20">
        <v>0.38094204785247598</v>
      </c>
      <c r="E16" s="20">
        <v>0.353791750507161</v>
      </c>
      <c r="F16" s="20">
        <v>0.51366551405129202</v>
      </c>
      <c r="G16" s="20">
        <v>0.223977929637314</v>
      </c>
      <c r="H16" s="20">
        <v>0.45801482122752502</v>
      </c>
      <c r="I16" s="20">
        <v>0.37985937775977902</v>
      </c>
      <c r="J16" s="20">
        <v>0.25558861506124497</v>
      </c>
      <c r="K16" s="20">
        <v>0.257320709482113</v>
      </c>
      <c r="L16" s="20">
        <v>0.28380813852563702</v>
      </c>
      <c r="M16" s="20"/>
      <c r="N16" s="20">
        <v>0.36449497665462</v>
      </c>
      <c r="O16" s="20">
        <v>0.41919225774999103</v>
      </c>
      <c r="P16" s="20">
        <v>0.28689401616844901</v>
      </c>
      <c r="Q16" s="20">
        <v>0.223356911527196</v>
      </c>
      <c r="R16" s="20"/>
      <c r="S16" s="20">
        <v>0.41386840226346899</v>
      </c>
      <c r="T16" s="20">
        <v>0.36906872877022201</v>
      </c>
      <c r="U16" s="20">
        <v>0.389580768221096</v>
      </c>
      <c r="V16" s="20">
        <v>0.31663618396689702</v>
      </c>
      <c r="W16" s="20">
        <v>0.44202316060750302</v>
      </c>
      <c r="X16" s="20">
        <v>0.347942837575417</v>
      </c>
      <c r="Y16" s="20">
        <v>0.33975984937506798</v>
      </c>
      <c r="Z16" s="20"/>
      <c r="AA16" s="20">
        <v>0.277097917886863</v>
      </c>
      <c r="AB16" s="20">
        <v>0.41311133890822999</v>
      </c>
      <c r="AC16" s="20"/>
      <c r="AD16" s="20">
        <v>0.25753985101401899</v>
      </c>
      <c r="AE16" s="20">
        <v>0.23250017942558601</v>
      </c>
      <c r="AF16" s="20">
        <v>0.28281524995341201</v>
      </c>
      <c r="AG16" s="20"/>
      <c r="AH16" s="20">
        <v>0.27144254249740002</v>
      </c>
      <c r="AI16" s="20">
        <v>0.37027232947602401</v>
      </c>
      <c r="AJ16" s="20"/>
      <c r="AK16" s="20">
        <v>0.36467128364054302</v>
      </c>
      <c r="AL16" s="20">
        <v>0.36813537402720597</v>
      </c>
      <c r="AM16" s="20"/>
      <c r="AN16" s="20">
        <v>0.36702875513759498</v>
      </c>
      <c r="AO16" s="20">
        <v>0.223356911527196</v>
      </c>
      <c r="AP16" s="20"/>
      <c r="AQ16" s="20">
        <v>0.271630534961676</v>
      </c>
      <c r="AR16" s="20">
        <v>0.39140818329885702</v>
      </c>
      <c r="AS16" s="20"/>
      <c r="AT16" s="20">
        <v>0.41367066279394599</v>
      </c>
      <c r="AU16" s="20">
        <v>0.36230522907184098</v>
      </c>
      <c r="AV16" s="20">
        <v>0.30499279374022298</v>
      </c>
      <c r="AW16" s="20">
        <v>0.15362214697272</v>
      </c>
      <c r="AX16" s="20"/>
      <c r="AY16" s="20">
        <v>0.20252574294487799</v>
      </c>
      <c r="AZ16" s="20">
        <v>0.38637388587663601</v>
      </c>
      <c r="BA16" s="20"/>
      <c r="BB16" s="20">
        <v>0.48095331099834698</v>
      </c>
      <c r="BC16" s="20">
        <v>0.34184524236848002</v>
      </c>
      <c r="BD16" s="20"/>
      <c r="BE16" s="20">
        <v>0.18637140227328799</v>
      </c>
      <c r="BF16" s="20">
        <v>0.38043382586671698</v>
      </c>
      <c r="BG16" s="20"/>
      <c r="BH16" s="20">
        <v>0.42268232236594899</v>
      </c>
      <c r="BI16" s="20">
        <v>0.362408931071657</v>
      </c>
      <c r="BJ16" s="20"/>
      <c r="BK16" s="20">
        <v>0.49066451804215799</v>
      </c>
      <c r="BL16" s="20">
        <v>0.35881469019581302</v>
      </c>
      <c r="BM16" s="20"/>
      <c r="BN16" s="20">
        <v>0.37583629560283199</v>
      </c>
      <c r="BO16" s="20">
        <v>0.36655320345542303</v>
      </c>
      <c r="BP16" s="20"/>
      <c r="BQ16" s="20">
        <v>0.22084836387312601</v>
      </c>
      <c r="BR16" s="20">
        <v>0.37048126445100399</v>
      </c>
      <c r="BS16" s="20"/>
      <c r="BT16" s="20">
        <v>0.19800695568191001</v>
      </c>
      <c r="BU16" s="20">
        <v>0.38013653137161402</v>
      </c>
      <c r="BV16" s="20"/>
      <c r="BW16" s="20">
        <v>0.27758784338313303</v>
      </c>
      <c r="BX16" s="20">
        <v>0.412530431812416</v>
      </c>
      <c r="BY16" s="20"/>
      <c r="BZ16" s="20">
        <v>0.27758784338313303</v>
      </c>
      <c r="CA16" s="20">
        <v>0.412530431812416</v>
      </c>
    </row>
    <row r="17" spans="2:79" x14ac:dyDescent="0.25">
      <c r="B17" s="18" t="s">
        <v>166</v>
      </c>
      <c r="C17" s="21">
        <v>7.1546133422871597E-2</v>
      </c>
      <c r="D17" s="21">
        <v>-1.8569845285516199E-2</v>
      </c>
      <c r="E17" s="21">
        <v>9.9061310129163596E-2</v>
      </c>
      <c r="F17" s="21">
        <v>-0.208847991776689</v>
      </c>
      <c r="G17" s="21">
        <v>0.38855018264531499</v>
      </c>
      <c r="H17" s="21">
        <v>-0.120489541370596</v>
      </c>
      <c r="I17" s="21">
        <v>7.7969998683375993E-2</v>
      </c>
      <c r="J17" s="21">
        <v>0.252391746486201</v>
      </c>
      <c r="K17" s="21">
        <v>0.28601203489221499</v>
      </c>
      <c r="L17" s="21">
        <v>0.28385340511495</v>
      </c>
      <c r="M17" s="21"/>
      <c r="N17" s="21">
        <v>7.1580094312529E-2</v>
      </c>
      <c r="O17" s="21">
        <v>3.01982232813616E-2</v>
      </c>
      <c r="P17" s="21">
        <v>0.255850101034586</v>
      </c>
      <c r="Q17" s="21">
        <v>0.40680297686605099</v>
      </c>
      <c r="R17" s="21"/>
      <c r="S17" s="21">
        <v>-5.2007832160869898E-2</v>
      </c>
      <c r="T17" s="21">
        <v>8.0959409208328906E-2</v>
      </c>
      <c r="U17" s="21">
        <v>4.9252043481291002E-2</v>
      </c>
      <c r="V17" s="21">
        <v>0.17501697324651899</v>
      </c>
      <c r="W17" s="21">
        <v>-4.61032501263424E-2</v>
      </c>
      <c r="X17" s="21">
        <v>0.147296345835989</v>
      </c>
      <c r="Y17" s="21">
        <v>0.140772919720418</v>
      </c>
      <c r="Z17" s="21"/>
      <c r="AA17" s="21">
        <v>0.256117571296197</v>
      </c>
      <c r="AB17" s="21">
        <v>-2.3913661810577198E-2</v>
      </c>
      <c r="AC17" s="21"/>
      <c r="AD17" s="21">
        <v>0.35536149327052602</v>
      </c>
      <c r="AE17" s="21">
        <v>0.39045472832496703</v>
      </c>
      <c r="AF17" s="21">
        <v>0.224194016071385</v>
      </c>
      <c r="AG17" s="21"/>
      <c r="AH17" s="21">
        <v>0.34168112009123602</v>
      </c>
      <c r="AI17" s="21">
        <v>6.1550113259298198E-2</v>
      </c>
      <c r="AJ17" s="21"/>
      <c r="AK17" s="21">
        <v>3.8820707871598199E-2</v>
      </c>
      <c r="AL17" s="21">
        <v>9.3467960625536403E-2</v>
      </c>
      <c r="AM17" s="21"/>
      <c r="AN17" s="21">
        <v>7.0884437918486101E-2</v>
      </c>
      <c r="AO17" s="21">
        <v>0.40680297686605099</v>
      </c>
      <c r="AP17" s="21"/>
      <c r="AQ17" s="21">
        <v>0.30438299652973799</v>
      </c>
      <c r="AR17" s="21">
        <v>1.11738375609864E-2</v>
      </c>
      <c r="AS17" s="21"/>
      <c r="AT17" s="21">
        <v>-6.3392430917355094E-2</v>
      </c>
      <c r="AU17" s="21">
        <v>0.10743810763309999</v>
      </c>
      <c r="AV17" s="21">
        <v>0.215592708638388</v>
      </c>
      <c r="AW17" s="21">
        <v>0.54671566802049298</v>
      </c>
      <c r="AX17" s="21"/>
      <c r="AY17" s="21">
        <v>0.45986139187969</v>
      </c>
      <c r="AZ17" s="21">
        <v>2.5133365371391599E-2</v>
      </c>
      <c r="BA17" s="21"/>
      <c r="BB17" s="21">
        <v>-0.14256446502512499</v>
      </c>
      <c r="BC17" s="21">
        <v>0.118226821045452</v>
      </c>
      <c r="BD17" s="21"/>
      <c r="BE17" s="21">
        <v>0.42014595520407499</v>
      </c>
      <c r="BF17" s="21">
        <v>4.5091921678339301E-2</v>
      </c>
      <c r="BG17" s="21"/>
      <c r="BH17" s="21">
        <v>-8.6634699940787194E-2</v>
      </c>
      <c r="BI17" s="21">
        <v>8.3810050040425396E-2</v>
      </c>
      <c r="BJ17" s="21"/>
      <c r="BK17" s="21">
        <v>-0.17340156879463101</v>
      </c>
      <c r="BL17" s="21">
        <v>8.72232954989101E-2</v>
      </c>
      <c r="BM17" s="21"/>
      <c r="BN17" s="21">
        <v>7.8021513847895102E-2</v>
      </c>
      <c r="BO17" s="21">
        <v>7.1408979342829401E-2</v>
      </c>
      <c r="BP17" s="21"/>
      <c r="BQ17" s="21">
        <v>0.32675876456813702</v>
      </c>
      <c r="BR17" s="21">
        <v>6.5011741255240896E-2</v>
      </c>
      <c r="BS17" s="21"/>
      <c r="BT17" s="21">
        <v>0.41416784946511798</v>
      </c>
      <c r="BU17" s="21">
        <v>4.4356340546301297E-2</v>
      </c>
      <c r="BV17" s="21"/>
      <c r="BW17" s="21">
        <v>0.25490336647490502</v>
      </c>
      <c r="BX17" s="21">
        <v>-2.2612120996709499E-2</v>
      </c>
      <c r="BY17" s="21"/>
      <c r="BZ17" s="21">
        <v>0.25490336647490502</v>
      </c>
      <c r="CA17" s="21">
        <v>-2.2612120996709499E-2</v>
      </c>
    </row>
    <row r="18" spans="2:79" x14ac:dyDescent="0.25">
      <c r="B18" s="16"/>
    </row>
    <row r="19" spans="2:79" x14ac:dyDescent="0.25">
      <c r="B19" t="s">
        <v>78</v>
      </c>
    </row>
    <row r="20" spans="2:79" x14ac:dyDescent="0.25">
      <c r="B20" t="s">
        <v>79</v>
      </c>
    </row>
    <row r="22" spans="2:79" x14ac:dyDescent="0.2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I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9" width="20.7109375" customWidth="1"/>
  </cols>
  <sheetData>
    <row r="2" spans="2:9" ht="39.950000000000003" customHeight="1" x14ac:dyDescent="0.25">
      <c r="D2" s="30" t="s">
        <v>177</v>
      </c>
      <c r="E2" s="26"/>
      <c r="F2" s="26"/>
      <c r="G2" s="26"/>
      <c r="H2" s="26"/>
      <c r="I2" s="26"/>
    </row>
    <row r="6" spans="2:9" ht="50.1" customHeight="1" x14ac:dyDescent="0.25">
      <c r="B6" s="23" t="s">
        <v>15</v>
      </c>
      <c r="C6" s="23" t="s">
        <v>168</v>
      </c>
      <c r="D6" s="23" t="s">
        <v>169</v>
      </c>
      <c r="E6" s="23" t="s">
        <v>170</v>
      </c>
      <c r="F6" s="23" t="s">
        <v>171</v>
      </c>
      <c r="G6" s="23" t="s">
        <v>172</v>
      </c>
      <c r="H6" s="23" t="s">
        <v>173</v>
      </c>
    </row>
    <row r="7" spans="2:9" ht="30" x14ac:dyDescent="0.25">
      <c r="B7" s="18" t="s">
        <v>174</v>
      </c>
      <c r="C7" s="17">
        <v>0.44311670781352702</v>
      </c>
      <c r="D7" s="17">
        <v>0.21392947665544201</v>
      </c>
      <c r="E7" s="17">
        <v>0.21852499883866799</v>
      </c>
      <c r="F7" s="17">
        <v>0.17672832329164101</v>
      </c>
      <c r="G7" s="17">
        <v>0.207172154418751</v>
      </c>
      <c r="H7" s="17">
        <v>0.19811948051956099</v>
      </c>
    </row>
    <row r="8" spans="2:9" ht="45" x14ac:dyDescent="0.25">
      <c r="B8" s="18" t="s">
        <v>175</v>
      </c>
      <c r="C8" s="17">
        <v>0.31203144593842003</v>
      </c>
      <c r="D8" s="17">
        <v>0.27192216195694202</v>
      </c>
      <c r="E8" s="17">
        <v>0.242940346780918</v>
      </c>
      <c r="F8" s="17">
        <v>0.23260364026408401</v>
      </c>
      <c r="G8" s="17">
        <v>0.246858519735041</v>
      </c>
      <c r="H8" s="17">
        <v>0.25400773159336898</v>
      </c>
    </row>
    <row r="9" spans="2:9" x14ac:dyDescent="0.25">
      <c r="B9" s="18" t="s">
        <v>176</v>
      </c>
      <c r="C9" s="17">
        <v>0.224557666331311</v>
      </c>
      <c r="D9" s="17">
        <v>0.46885273339470601</v>
      </c>
      <c r="E9" s="17">
        <v>0.51100871627817501</v>
      </c>
      <c r="F9" s="17">
        <v>0.56075633063851804</v>
      </c>
      <c r="G9" s="17">
        <v>0.50969994753205605</v>
      </c>
      <c r="H9" s="17">
        <v>0.51394434209960904</v>
      </c>
    </row>
    <row r="10" spans="2:9" x14ac:dyDescent="0.25">
      <c r="B10" s="18" t="s">
        <v>75</v>
      </c>
      <c r="C10" s="17">
        <v>2.0294179916741401E-2</v>
      </c>
      <c r="D10" s="17">
        <v>4.52956279929096E-2</v>
      </c>
      <c r="E10" s="17">
        <v>2.75259381022387E-2</v>
      </c>
      <c r="F10" s="17">
        <v>2.99117058057571E-2</v>
      </c>
      <c r="G10" s="17">
        <v>3.6269378314151599E-2</v>
      </c>
      <c r="H10" s="17">
        <v>3.3928445787461001E-2</v>
      </c>
    </row>
    <row r="11" spans="2:9" x14ac:dyDescent="0.25">
      <c r="B11" s="16"/>
      <c r="C11" s="16"/>
      <c r="D11" s="16"/>
      <c r="E11" s="16"/>
      <c r="F11" s="16"/>
      <c r="G11" s="16"/>
      <c r="H11" s="16"/>
    </row>
    <row r="12" spans="2:9" x14ac:dyDescent="0.25">
      <c r="B12" t="s">
        <v>78</v>
      </c>
    </row>
    <row r="13" spans="2:9" x14ac:dyDescent="0.25">
      <c r="B13" t="s">
        <v>79</v>
      </c>
    </row>
    <row r="17" spans="2:2" x14ac:dyDescent="0.2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178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174</v>
      </c>
      <c r="C9" s="17">
        <v>0.44311670781352702</v>
      </c>
      <c r="D9" s="17">
        <v>0.38127406162931399</v>
      </c>
      <c r="E9" s="17">
        <v>0.52200650963823403</v>
      </c>
      <c r="F9" s="17">
        <v>0.53273070212733498</v>
      </c>
      <c r="G9" s="17">
        <v>0.29479460896383702</v>
      </c>
      <c r="H9" s="17">
        <v>0.36164672367136902</v>
      </c>
      <c r="I9" s="17">
        <v>0.57944394049396297</v>
      </c>
      <c r="J9" s="17">
        <v>0.44986676665033998</v>
      </c>
      <c r="K9" s="17">
        <v>0.40715270946996901</v>
      </c>
      <c r="L9" s="17">
        <v>0.41213145419133601</v>
      </c>
      <c r="M9" s="17"/>
      <c r="N9" s="17">
        <v>0.43041483064757202</v>
      </c>
      <c r="O9" s="17">
        <v>0.58967662770470797</v>
      </c>
      <c r="P9" s="17">
        <v>0.686384544194377</v>
      </c>
      <c r="Q9" s="17">
        <v>0.76572225364114199</v>
      </c>
      <c r="R9" s="17"/>
      <c r="S9" s="17">
        <v>0.40841523043609101</v>
      </c>
      <c r="T9" s="17">
        <v>0.467062323031944</v>
      </c>
      <c r="U9" s="17">
        <v>0.54471258776683795</v>
      </c>
      <c r="V9" s="17">
        <v>0.39071942409175597</v>
      </c>
      <c r="W9" s="17">
        <v>0.51014739451566304</v>
      </c>
      <c r="X9" s="17">
        <v>0.52656702085398899</v>
      </c>
      <c r="Y9" s="17">
        <v>0.56512251226435795</v>
      </c>
      <c r="Z9" s="17"/>
      <c r="AA9" s="17">
        <v>0.56979333626879602</v>
      </c>
      <c r="AB9" s="17">
        <v>0.37759993472806702</v>
      </c>
      <c r="AC9" s="17"/>
      <c r="AD9" s="17">
        <v>0.59578952936375396</v>
      </c>
      <c r="AE9" s="17">
        <v>0.66579815807172005</v>
      </c>
      <c r="AF9" s="17">
        <v>0.54512236996619401</v>
      </c>
      <c r="AG9" s="17"/>
      <c r="AH9" s="17">
        <v>0.70144164984803703</v>
      </c>
      <c r="AI9" s="17">
        <v>0.433557704142148</v>
      </c>
      <c r="AJ9" s="17"/>
      <c r="AK9" s="17">
        <v>0.42700350755706601</v>
      </c>
      <c r="AL9" s="17">
        <v>0.453910480109952</v>
      </c>
      <c r="AM9" s="17"/>
      <c r="AN9" s="17">
        <v>0.44247998214024398</v>
      </c>
      <c r="AO9" s="17">
        <v>0.76572225364114199</v>
      </c>
      <c r="AP9" s="17"/>
      <c r="AQ9" s="17">
        <v>0.563141620360323</v>
      </c>
      <c r="AR9" s="17">
        <v>0.41199543502887198</v>
      </c>
      <c r="AS9" s="17"/>
      <c r="AT9" s="17">
        <v>0.26474928594569502</v>
      </c>
      <c r="AU9" s="17">
        <v>0.49941102062837001</v>
      </c>
      <c r="AV9" s="17">
        <v>0.64761461152267197</v>
      </c>
      <c r="AW9" s="17">
        <v>0.75778315614254299</v>
      </c>
      <c r="AX9" s="17"/>
      <c r="AY9" s="17">
        <v>0.54133713844573705</v>
      </c>
      <c r="AZ9" s="17">
        <v>0.43137706594891001</v>
      </c>
      <c r="BA9" s="17"/>
      <c r="BB9" s="17">
        <v>0.49012777238324201</v>
      </c>
      <c r="BC9" s="17">
        <v>0.43287627141324297</v>
      </c>
      <c r="BD9" s="17"/>
      <c r="BE9" s="17">
        <v>0.48485565183846502</v>
      </c>
      <c r="BF9" s="17">
        <v>0.439949262524579</v>
      </c>
      <c r="BG9" s="17"/>
      <c r="BH9" s="17">
        <v>0.44036995887279301</v>
      </c>
      <c r="BI9" s="17">
        <v>0.44332966597832002</v>
      </c>
      <c r="BJ9" s="17"/>
      <c r="BK9" s="17">
        <v>0.50568258011778899</v>
      </c>
      <c r="BL9" s="17">
        <v>0.43911236194025299</v>
      </c>
      <c r="BM9" s="17"/>
      <c r="BN9" s="17">
        <v>0.52592806611940002</v>
      </c>
      <c r="BO9" s="17">
        <v>0.44136269261750899</v>
      </c>
      <c r="BP9" s="17"/>
      <c r="BQ9" s="17">
        <v>0.53967702600081302</v>
      </c>
      <c r="BR9" s="17">
        <v>0.440644404683249</v>
      </c>
      <c r="BS9" s="17"/>
      <c r="BT9" s="17">
        <v>0.50658027803086003</v>
      </c>
      <c r="BU9" s="17">
        <v>0.43808036233796999</v>
      </c>
      <c r="BV9" s="17"/>
      <c r="BW9" s="17">
        <v>0.56880885952877003</v>
      </c>
      <c r="BX9" s="17">
        <v>0.37857082978759798</v>
      </c>
      <c r="BY9" s="17"/>
      <c r="BZ9" s="17">
        <v>0.56880885952877003</v>
      </c>
      <c r="CA9" s="17">
        <v>0.37857082978759798</v>
      </c>
    </row>
    <row r="10" spans="2:79" ht="45" x14ac:dyDescent="0.25">
      <c r="B10" s="18" t="s">
        <v>175</v>
      </c>
      <c r="C10" s="17">
        <v>0.31203144593842003</v>
      </c>
      <c r="D10" s="17">
        <v>0.33583668844007603</v>
      </c>
      <c r="E10" s="17">
        <v>0.30413964202011501</v>
      </c>
      <c r="F10" s="17">
        <v>0.28729354284098502</v>
      </c>
      <c r="G10" s="17">
        <v>0.30478586163661697</v>
      </c>
      <c r="H10" s="17">
        <v>0.33917303456089698</v>
      </c>
      <c r="I10" s="17">
        <v>0.25406772067550898</v>
      </c>
      <c r="J10" s="17">
        <v>0.35425297937349298</v>
      </c>
      <c r="K10" s="17">
        <v>0.38476731974885298</v>
      </c>
      <c r="L10" s="17">
        <v>0.335578128365354</v>
      </c>
      <c r="M10" s="17"/>
      <c r="N10" s="17">
        <v>0.313627664416256</v>
      </c>
      <c r="O10" s="17">
        <v>0.29962293606451801</v>
      </c>
      <c r="P10" s="17">
        <v>0.26072801547609098</v>
      </c>
      <c r="Q10" s="17">
        <v>0.19060514048885699</v>
      </c>
      <c r="R10" s="17"/>
      <c r="S10" s="17">
        <v>0.36758399788864798</v>
      </c>
      <c r="T10" s="17">
        <v>0.342374575335674</v>
      </c>
      <c r="U10" s="17">
        <v>0.25772799854205802</v>
      </c>
      <c r="V10" s="17">
        <v>0.30090245766060603</v>
      </c>
      <c r="W10" s="17">
        <v>0.28330964430239602</v>
      </c>
      <c r="X10" s="17">
        <v>0.33171236312775798</v>
      </c>
      <c r="Y10" s="17">
        <v>0.27910715301259398</v>
      </c>
      <c r="Z10" s="17"/>
      <c r="AA10" s="17">
        <v>0.313403488816202</v>
      </c>
      <c r="AB10" s="17">
        <v>0.311321829468647</v>
      </c>
      <c r="AC10" s="17"/>
      <c r="AD10" s="17">
        <v>0.31055866525745002</v>
      </c>
      <c r="AE10" s="17">
        <v>0.278509822807397</v>
      </c>
      <c r="AF10" s="17">
        <v>0.31723780459536799</v>
      </c>
      <c r="AG10" s="17"/>
      <c r="AH10" s="17">
        <v>0.27686778827944902</v>
      </c>
      <c r="AI10" s="17">
        <v>0.31333263478226098</v>
      </c>
      <c r="AJ10" s="17"/>
      <c r="AK10" s="17">
        <v>0.30365695095280398</v>
      </c>
      <c r="AL10" s="17">
        <v>0.31764128076536902</v>
      </c>
      <c r="AM10" s="17"/>
      <c r="AN10" s="17">
        <v>0.31227110470154901</v>
      </c>
      <c r="AO10" s="17">
        <v>0.19060514048885699</v>
      </c>
      <c r="AP10" s="17"/>
      <c r="AQ10" s="17">
        <v>0.308009150224339</v>
      </c>
      <c r="AR10" s="17">
        <v>0.31307438743683402</v>
      </c>
      <c r="AS10" s="17"/>
      <c r="AT10" s="17">
        <v>0.30001617697898297</v>
      </c>
      <c r="AU10" s="17">
        <v>0.35098399695343102</v>
      </c>
      <c r="AV10" s="17">
        <v>0.26901389713660101</v>
      </c>
      <c r="AW10" s="17">
        <v>0.18116977201273299</v>
      </c>
      <c r="AX10" s="17"/>
      <c r="AY10" s="17">
        <v>0.263454810208469</v>
      </c>
      <c r="AZ10" s="17">
        <v>0.31783749161330599</v>
      </c>
      <c r="BA10" s="17"/>
      <c r="BB10" s="17">
        <v>0.283606614008592</v>
      </c>
      <c r="BC10" s="17">
        <v>0.31821767628129399</v>
      </c>
      <c r="BD10" s="17"/>
      <c r="BE10" s="17">
        <v>0.33323674433454398</v>
      </c>
      <c r="BF10" s="17">
        <v>0.31042223842072603</v>
      </c>
      <c r="BG10" s="17"/>
      <c r="BH10" s="17">
        <v>0.29568766608334102</v>
      </c>
      <c r="BI10" s="17">
        <v>0.31329859537173699</v>
      </c>
      <c r="BJ10" s="17"/>
      <c r="BK10" s="17">
        <v>0.346106072686235</v>
      </c>
      <c r="BL10" s="17">
        <v>0.30985059900101303</v>
      </c>
      <c r="BM10" s="17"/>
      <c r="BN10" s="17">
        <v>0.33636998335227802</v>
      </c>
      <c r="BO10" s="17">
        <v>0.31151593495845198</v>
      </c>
      <c r="BP10" s="17"/>
      <c r="BQ10" s="17">
        <v>0.25283924411414299</v>
      </c>
      <c r="BR10" s="17">
        <v>0.31354698636543499</v>
      </c>
      <c r="BS10" s="17"/>
      <c r="BT10" s="17">
        <v>0.32761023828680003</v>
      </c>
      <c r="BU10" s="17">
        <v>0.31079514328337399</v>
      </c>
      <c r="BV10" s="17"/>
      <c r="BW10" s="17">
        <v>0.31399392188633501</v>
      </c>
      <c r="BX10" s="17">
        <v>0.311023668352992</v>
      </c>
      <c r="BY10" s="17"/>
      <c r="BZ10" s="17">
        <v>0.31399392188633501</v>
      </c>
      <c r="CA10" s="17">
        <v>0.311023668352992</v>
      </c>
    </row>
    <row r="11" spans="2:79" x14ac:dyDescent="0.25">
      <c r="B11" s="18" t="s">
        <v>176</v>
      </c>
      <c r="C11" s="17">
        <v>0.224557666331311</v>
      </c>
      <c r="D11" s="17">
        <v>0.25239695284421998</v>
      </c>
      <c r="E11" s="17">
        <v>0.157916161096782</v>
      </c>
      <c r="F11" s="17">
        <v>0.154117022555401</v>
      </c>
      <c r="G11" s="17">
        <v>0.38125826434378701</v>
      </c>
      <c r="H11" s="17">
        <v>0.27288325981387601</v>
      </c>
      <c r="I11" s="17">
        <v>0.159218748646589</v>
      </c>
      <c r="J11" s="17">
        <v>0.18092884514628901</v>
      </c>
      <c r="K11" s="17">
        <v>0.200242275924647</v>
      </c>
      <c r="L11" s="17">
        <v>0.221554651943837</v>
      </c>
      <c r="M11" s="17"/>
      <c r="N11" s="17">
        <v>0.235579372730046</v>
      </c>
      <c r="O11" s="17">
        <v>8.9817139568155305E-2</v>
      </c>
      <c r="P11" s="17">
        <v>4.4848667353505997E-2</v>
      </c>
      <c r="Q11" s="17">
        <v>2.0491205822062101E-2</v>
      </c>
      <c r="R11" s="17"/>
      <c r="S11" s="17">
        <v>0.212222851702104</v>
      </c>
      <c r="T11" s="17">
        <v>0.167212561711897</v>
      </c>
      <c r="U11" s="17">
        <v>0.17534661619297001</v>
      </c>
      <c r="V11" s="17">
        <v>0.28597988696029503</v>
      </c>
      <c r="W11" s="17">
        <v>0.20608626194174601</v>
      </c>
      <c r="X11" s="17">
        <v>0.12208228374899199</v>
      </c>
      <c r="Y11" s="17">
        <v>0.144263506455652</v>
      </c>
      <c r="Z11" s="17"/>
      <c r="AA11" s="17">
        <v>9.9999453537348196E-2</v>
      </c>
      <c r="AB11" s="17">
        <v>0.28897880117730301</v>
      </c>
      <c r="AC11" s="17"/>
      <c r="AD11" s="17">
        <v>9.1598343162009294E-2</v>
      </c>
      <c r="AE11" s="17">
        <v>3.4328591540874601E-2</v>
      </c>
      <c r="AF11" s="17">
        <v>0.119442311034014</v>
      </c>
      <c r="AG11" s="17"/>
      <c r="AH11" s="17">
        <v>1.8453292099651599E-2</v>
      </c>
      <c r="AI11" s="17">
        <v>0.23218431072132401</v>
      </c>
      <c r="AJ11" s="17"/>
      <c r="AK11" s="17">
        <v>0.24718543302502299</v>
      </c>
      <c r="AL11" s="17">
        <v>0.20939997218109899</v>
      </c>
      <c r="AM11" s="17"/>
      <c r="AN11" s="17">
        <v>0.22496043173985</v>
      </c>
      <c r="AO11" s="17">
        <v>2.0491205822062101E-2</v>
      </c>
      <c r="AP11" s="17"/>
      <c r="AQ11" s="17">
        <v>0.121965903070638</v>
      </c>
      <c r="AR11" s="17">
        <v>0.25115869591880902</v>
      </c>
      <c r="AS11" s="17"/>
      <c r="AT11" s="17">
        <v>0.40240824819521998</v>
      </c>
      <c r="AU11" s="17">
        <v>0.13856317808106999</v>
      </c>
      <c r="AV11" s="17">
        <v>7.11105676214253E-2</v>
      </c>
      <c r="AW11" s="17">
        <v>3.6944528647433701E-2</v>
      </c>
      <c r="AX11" s="17"/>
      <c r="AY11" s="17">
        <v>0.170552730625225</v>
      </c>
      <c r="AZ11" s="17">
        <v>0.23101252098864</v>
      </c>
      <c r="BA11" s="17"/>
      <c r="BB11" s="17">
        <v>0.20828952198148601</v>
      </c>
      <c r="BC11" s="17">
        <v>0.22810636450702099</v>
      </c>
      <c r="BD11" s="17"/>
      <c r="BE11" s="17">
        <v>0.17098116029625601</v>
      </c>
      <c r="BF11" s="17">
        <v>0.228623429268142</v>
      </c>
      <c r="BG11" s="17"/>
      <c r="BH11" s="17">
        <v>0.219543045748956</v>
      </c>
      <c r="BI11" s="17">
        <v>0.22494645482978501</v>
      </c>
      <c r="BJ11" s="17"/>
      <c r="BK11" s="17">
        <v>0.138840539750618</v>
      </c>
      <c r="BL11" s="17">
        <v>0.23004374059913499</v>
      </c>
      <c r="BM11" s="17"/>
      <c r="BN11" s="17">
        <v>0.136905177521609</v>
      </c>
      <c r="BO11" s="17">
        <v>0.22641422080024301</v>
      </c>
      <c r="BP11" s="17"/>
      <c r="BQ11" s="17">
        <v>0.206270899823113</v>
      </c>
      <c r="BR11" s="17">
        <v>0.22502587553908601</v>
      </c>
      <c r="BS11" s="17"/>
      <c r="BT11" s="17">
        <v>0.14159741423342501</v>
      </c>
      <c r="BU11" s="17">
        <v>0.231141230553643</v>
      </c>
      <c r="BV11" s="17"/>
      <c r="BW11" s="17">
        <v>0.10040766933089899</v>
      </c>
      <c r="BX11" s="17">
        <v>0.288311611617111</v>
      </c>
      <c r="BY11" s="17"/>
      <c r="BZ11" s="17">
        <v>0.10040766933089899</v>
      </c>
      <c r="CA11" s="17">
        <v>0.288311611617111</v>
      </c>
    </row>
    <row r="12" spans="2:79" x14ac:dyDescent="0.25">
      <c r="B12" s="18" t="s">
        <v>75</v>
      </c>
      <c r="C12" s="19">
        <v>2.0294179916741401E-2</v>
      </c>
      <c r="D12" s="19">
        <v>3.0492297086390899E-2</v>
      </c>
      <c r="E12" s="19">
        <v>1.5937687244868201E-2</v>
      </c>
      <c r="F12" s="19">
        <v>2.5858732476278699E-2</v>
      </c>
      <c r="G12" s="19">
        <v>1.9161265055758499E-2</v>
      </c>
      <c r="H12" s="19">
        <v>2.6296981953858801E-2</v>
      </c>
      <c r="I12" s="19">
        <v>7.2695901839378999E-3</v>
      </c>
      <c r="J12" s="19">
        <v>1.4951408829878301E-2</v>
      </c>
      <c r="K12" s="19">
        <v>7.8376948565312601E-3</v>
      </c>
      <c r="L12" s="19">
        <v>3.07357654994731E-2</v>
      </c>
      <c r="M12" s="19"/>
      <c r="N12" s="19">
        <v>2.0378132206126699E-2</v>
      </c>
      <c r="O12" s="19">
        <v>2.0883296662618098E-2</v>
      </c>
      <c r="P12" s="19">
        <v>8.0387729760260599E-3</v>
      </c>
      <c r="Q12" s="19">
        <v>2.3181400047939199E-2</v>
      </c>
      <c r="R12" s="19"/>
      <c r="S12" s="19">
        <v>1.17779199731575E-2</v>
      </c>
      <c r="T12" s="19">
        <v>2.3350539920485899E-2</v>
      </c>
      <c r="U12" s="19">
        <v>2.2212797498133801E-2</v>
      </c>
      <c r="V12" s="19">
        <v>2.2398231287344E-2</v>
      </c>
      <c r="W12" s="19">
        <v>4.5669924019564899E-4</v>
      </c>
      <c r="X12" s="19">
        <v>1.9638332269260799E-2</v>
      </c>
      <c r="Y12" s="19">
        <v>1.15068282673952E-2</v>
      </c>
      <c r="Z12" s="19"/>
      <c r="AA12" s="19">
        <v>1.68037213776536E-2</v>
      </c>
      <c r="AB12" s="19">
        <v>2.2099434625982201E-2</v>
      </c>
      <c r="AC12" s="19"/>
      <c r="AD12" s="19">
        <v>2.0534622167871701E-3</v>
      </c>
      <c r="AE12" s="19">
        <v>2.1363427580009201E-2</v>
      </c>
      <c r="AF12" s="19">
        <v>1.81975144044247E-2</v>
      </c>
      <c r="AG12" s="19"/>
      <c r="AH12" s="19">
        <v>3.2372697728623601E-3</v>
      </c>
      <c r="AI12" s="19">
        <v>2.0925350354267101E-2</v>
      </c>
      <c r="AJ12" s="19"/>
      <c r="AK12" s="19">
        <v>2.2154108465106698E-2</v>
      </c>
      <c r="AL12" s="19">
        <v>1.9048266943579702E-2</v>
      </c>
      <c r="AM12" s="19"/>
      <c r="AN12" s="19">
        <v>2.0288481418356201E-2</v>
      </c>
      <c r="AO12" s="19">
        <v>2.3181400047939199E-2</v>
      </c>
      <c r="AP12" s="19"/>
      <c r="AQ12" s="19">
        <v>6.8833263447006503E-3</v>
      </c>
      <c r="AR12" s="19">
        <v>2.3771481615485101E-2</v>
      </c>
      <c r="AS12" s="19"/>
      <c r="AT12" s="19">
        <v>3.2826288880102299E-2</v>
      </c>
      <c r="AU12" s="19">
        <v>1.1041804337129301E-2</v>
      </c>
      <c r="AV12" s="19">
        <v>1.2260923719301899E-2</v>
      </c>
      <c r="AW12" s="19">
        <v>2.4102543197290299E-2</v>
      </c>
      <c r="AX12" s="19"/>
      <c r="AY12" s="19">
        <v>2.4655320720569501E-2</v>
      </c>
      <c r="AZ12" s="19">
        <v>1.9772921449143901E-2</v>
      </c>
      <c r="BA12" s="19"/>
      <c r="BB12" s="19">
        <v>1.7976091626680301E-2</v>
      </c>
      <c r="BC12" s="19">
        <v>2.07996877984425E-2</v>
      </c>
      <c r="BD12" s="19"/>
      <c r="BE12" s="19">
        <v>1.0926443530735399E-2</v>
      </c>
      <c r="BF12" s="19">
        <v>2.10050697865529E-2</v>
      </c>
      <c r="BG12" s="19"/>
      <c r="BH12" s="19">
        <v>4.4399329294910701E-2</v>
      </c>
      <c r="BI12" s="19">
        <v>1.8425283820158699E-2</v>
      </c>
      <c r="BJ12" s="19"/>
      <c r="BK12" s="19">
        <v>9.3708074453581792E-3</v>
      </c>
      <c r="BL12" s="19">
        <v>2.09932984595998E-2</v>
      </c>
      <c r="BM12" s="19"/>
      <c r="BN12" s="19">
        <v>7.9677300671223198E-4</v>
      </c>
      <c r="BO12" s="19">
        <v>2.0707151623796601E-2</v>
      </c>
      <c r="BP12" s="19"/>
      <c r="BQ12" s="19">
        <v>1.2128300619304699E-3</v>
      </c>
      <c r="BR12" s="19">
        <v>2.07827334122309E-2</v>
      </c>
      <c r="BS12" s="19"/>
      <c r="BT12" s="19">
        <v>2.4212069448914901E-2</v>
      </c>
      <c r="BU12" s="19">
        <v>1.9983263825013101E-2</v>
      </c>
      <c r="BV12" s="19"/>
      <c r="BW12" s="19">
        <v>1.6789549253996301E-2</v>
      </c>
      <c r="BX12" s="19">
        <v>2.2093890242298998E-2</v>
      </c>
      <c r="BY12" s="19"/>
      <c r="BZ12" s="19">
        <v>1.6789549253996301E-2</v>
      </c>
      <c r="CA12" s="19">
        <v>2.2093890242298998E-2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179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174</v>
      </c>
      <c r="C9" s="17">
        <v>0.21392947665544201</v>
      </c>
      <c r="D9" s="17">
        <v>0.22088056998210501</v>
      </c>
      <c r="E9" s="17">
        <v>0.116013168228917</v>
      </c>
      <c r="F9" s="17">
        <v>0.37705596777427802</v>
      </c>
      <c r="G9" s="17">
        <v>0.12533491824284199</v>
      </c>
      <c r="H9" s="17">
        <v>0.17934753279975699</v>
      </c>
      <c r="I9" s="17">
        <v>0.282730170462338</v>
      </c>
      <c r="J9" s="17">
        <v>0.219446234630785</v>
      </c>
      <c r="K9" s="17">
        <v>0.222782928633839</v>
      </c>
      <c r="L9" s="17">
        <v>0.12769377814006999</v>
      </c>
      <c r="M9" s="17"/>
      <c r="N9" s="17">
        <v>0.207073809032047</v>
      </c>
      <c r="O9" s="17">
        <v>0.28558392333939697</v>
      </c>
      <c r="P9" s="17">
        <v>0.37338369235585001</v>
      </c>
      <c r="Q9" s="17">
        <v>0.476226919106017</v>
      </c>
      <c r="R9" s="17"/>
      <c r="S9" s="17">
        <v>0.19610648957666199</v>
      </c>
      <c r="T9" s="17">
        <v>0.20696129946359401</v>
      </c>
      <c r="U9" s="17">
        <v>0.27126482958620102</v>
      </c>
      <c r="V9" s="17">
        <v>0.17642764416338499</v>
      </c>
      <c r="W9" s="17">
        <v>0.25278327515048898</v>
      </c>
      <c r="X9" s="17">
        <v>0.249840028861364</v>
      </c>
      <c r="Y9" s="17">
        <v>0.33568363203878998</v>
      </c>
      <c r="Z9" s="17"/>
      <c r="AA9" s="17">
        <v>0.34437110161317103</v>
      </c>
      <c r="AB9" s="17">
        <v>0.146465458647796</v>
      </c>
      <c r="AC9" s="17"/>
      <c r="AD9" s="17">
        <v>0.39298795983777701</v>
      </c>
      <c r="AE9" s="17">
        <v>0.43417815500460699</v>
      </c>
      <c r="AF9" s="17">
        <v>0.30120488886816599</v>
      </c>
      <c r="AG9" s="17"/>
      <c r="AH9" s="17">
        <v>0.49436173994314198</v>
      </c>
      <c r="AI9" s="17">
        <v>0.20355241815993599</v>
      </c>
      <c r="AJ9" s="17"/>
      <c r="AK9" s="17">
        <v>0.21690286221809801</v>
      </c>
      <c r="AL9" s="17">
        <v>0.21193769065378101</v>
      </c>
      <c r="AM9" s="17"/>
      <c r="AN9" s="17">
        <v>0.213411780918947</v>
      </c>
      <c r="AO9" s="17">
        <v>0.476226919106017</v>
      </c>
      <c r="AP9" s="17"/>
      <c r="AQ9" s="17">
        <v>0.29615005389938798</v>
      </c>
      <c r="AR9" s="17">
        <v>0.19261049413235201</v>
      </c>
      <c r="AS9" s="17"/>
      <c r="AT9" s="17">
        <v>0.10290381341308701</v>
      </c>
      <c r="AU9" s="17">
        <v>0.214939899008804</v>
      </c>
      <c r="AV9" s="17">
        <v>0.39192269690783599</v>
      </c>
      <c r="AW9" s="17">
        <v>0.57941391242785201</v>
      </c>
      <c r="AX9" s="17"/>
      <c r="AY9" s="17">
        <v>0.31819546337673099</v>
      </c>
      <c r="AZ9" s="17">
        <v>0.20146724924623499</v>
      </c>
      <c r="BA9" s="17"/>
      <c r="BB9" s="17">
        <v>0.25862972696539199</v>
      </c>
      <c r="BC9" s="17">
        <v>0.20417642185124901</v>
      </c>
      <c r="BD9" s="17"/>
      <c r="BE9" s="17">
        <v>0.24501795533673101</v>
      </c>
      <c r="BF9" s="17">
        <v>0.21157026375152299</v>
      </c>
      <c r="BG9" s="17"/>
      <c r="BH9" s="17">
        <v>0.237716693282297</v>
      </c>
      <c r="BI9" s="17">
        <v>0.21208523019983799</v>
      </c>
      <c r="BJ9" s="17"/>
      <c r="BK9" s="17">
        <v>0.28568149554161398</v>
      </c>
      <c r="BL9" s="17">
        <v>0.20933719830713299</v>
      </c>
      <c r="BM9" s="17"/>
      <c r="BN9" s="17">
        <v>0.40558331076219101</v>
      </c>
      <c r="BO9" s="17">
        <v>0.20987008499377299</v>
      </c>
      <c r="BP9" s="17"/>
      <c r="BQ9" s="17">
        <v>0.42987073797537501</v>
      </c>
      <c r="BR9" s="17">
        <v>0.208400577555483</v>
      </c>
      <c r="BS9" s="17"/>
      <c r="BT9" s="17">
        <v>0.272725053249253</v>
      </c>
      <c r="BU9" s="17">
        <v>0.209263574073111</v>
      </c>
      <c r="BV9" s="17"/>
      <c r="BW9" s="17">
        <v>0.34358379740836098</v>
      </c>
      <c r="BX9" s="17">
        <v>0.147348931580425</v>
      </c>
      <c r="BY9" s="17"/>
      <c r="BZ9" s="17">
        <v>0.34358379740836098</v>
      </c>
      <c r="CA9" s="17">
        <v>0.147348931580425</v>
      </c>
    </row>
    <row r="10" spans="2:79" ht="45" x14ac:dyDescent="0.25">
      <c r="B10" s="18" t="s">
        <v>175</v>
      </c>
      <c r="C10" s="17">
        <v>0.27192216195694202</v>
      </c>
      <c r="D10" s="17">
        <v>0.25973488982050102</v>
      </c>
      <c r="E10" s="17">
        <v>0.21221272391759299</v>
      </c>
      <c r="F10" s="17">
        <v>0.27772306563346399</v>
      </c>
      <c r="G10" s="17">
        <v>0.19955850977853901</v>
      </c>
      <c r="H10" s="17">
        <v>0.324905696208382</v>
      </c>
      <c r="I10" s="17">
        <v>0.30403525175877499</v>
      </c>
      <c r="J10" s="17">
        <v>0.33953613504732999</v>
      </c>
      <c r="K10" s="17">
        <v>0.305399887749423</v>
      </c>
      <c r="L10" s="17">
        <v>0.30622617129283602</v>
      </c>
      <c r="M10" s="17"/>
      <c r="N10" s="17">
        <v>0.265027963953332</v>
      </c>
      <c r="O10" s="17">
        <v>0.34866102697268397</v>
      </c>
      <c r="P10" s="17">
        <v>0.42932625879541197</v>
      </c>
      <c r="Q10" s="17">
        <v>0.40759799257894502</v>
      </c>
      <c r="R10" s="17"/>
      <c r="S10" s="17">
        <v>0.28586272519900802</v>
      </c>
      <c r="T10" s="17">
        <v>0.29945346811351098</v>
      </c>
      <c r="U10" s="17">
        <v>0.26334346738616399</v>
      </c>
      <c r="V10" s="17">
        <v>0.25473769204636199</v>
      </c>
      <c r="W10" s="17">
        <v>0.27871107480079799</v>
      </c>
      <c r="X10" s="17">
        <v>0.35538384636028197</v>
      </c>
      <c r="Y10" s="17">
        <v>0.250602958557885</v>
      </c>
      <c r="Z10" s="17"/>
      <c r="AA10" s="17">
        <v>0.341763363206327</v>
      </c>
      <c r="AB10" s="17">
        <v>0.235800501710139</v>
      </c>
      <c r="AC10" s="17"/>
      <c r="AD10" s="17">
        <v>0.347846604357477</v>
      </c>
      <c r="AE10" s="17">
        <v>0.32233835479336198</v>
      </c>
      <c r="AF10" s="17">
        <v>0.34539723363131303</v>
      </c>
      <c r="AG10" s="17"/>
      <c r="AH10" s="17">
        <v>0.37978026464099701</v>
      </c>
      <c r="AI10" s="17">
        <v>0.26793100263866398</v>
      </c>
      <c r="AJ10" s="17"/>
      <c r="AK10" s="17">
        <v>0.24232190983803101</v>
      </c>
      <c r="AL10" s="17">
        <v>0.29175052480250502</v>
      </c>
      <c r="AM10" s="17"/>
      <c r="AN10" s="17">
        <v>0.27165437894540301</v>
      </c>
      <c r="AO10" s="17">
        <v>0.40759799257894502</v>
      </c>
      <c r="AP10" s="17"/>
      <c r="AQ10" s="17">
        <v>0.33703716125140398</v>
      </c>
      <c r="AR10" s="17">
        <v>0.25503848662307799</v>
      </c>
      <c r="AS10" s="17"/>
      <c r="AT10" s="17">
        <v>0.17995914002807201</v>
      </c>
      <c r="AU10" s="17">
        <v>0.31600868883550098</v>
      </c>
      <c r="AV10" s="17">
        <v>0.36507420357426001</v>
      </c>
      <c r="AW10" s="17">
        <v>0.26795500140962902</v>
      </c>
      <c r="AX10" s="17"/>
      <c r="AY10" s="17">
        <v>0.320803474391537</v>
      </c>
      <c r="AZ10" s="17">
        <v>0.26607970028007</v>
      </c>
      <c r="BA10" s="17"/>
      <c r="BB10" s="17">
        <v>0.28453626622094202</v>
      </c>
      <c r="BC10" s="17">
        <v>0.26917645304034399</v>
      </c>
      <c r="BD10" s="17"/>
      <c r="BE10" s="17">
        <v>0.29722480703973803</v>
      </c>
      <c r="BF10" s="17">
        <v>0.27000201889061298</v>
      </c>
      <c r="BG10" s="17"/>
      <c r="BH10" s="17">
        <v>0.23622017562523201</v>
      </c>
      <c r="BI10" s="17">
        <v>0.27469017230397702</v>
      </c>
      <c r="BJ10" s="17"/>
      <c r="BK10" s="17">
        <v>0.32251099734140398</v>
      </c>
      <c r="BL10" s="17">
        <v>0.26868437134131101</v>
      </c>
      <c r="BM10" s="17"/>
      <c r="BN10" s="17">
        <v>0.29176692020036998</v>
      </c>
      <c r="BO10" s="17">
        <v>0.271501833052401</v>
      </c>
      <c r="BP10" s="17"/>
      <c r="BQ10" s="17">
        <v>0.33926181813941197</v>
      </c>
      <c r="BR10" s="17">
        <v>0.27019801640836599</v>
      </c>
      <c r="BS10" s="17"/>
      <c r="BT10" s="17">
        <v>0.293956364138586</v>
      </c>
      <c r="BU10" s="17">
        <v>0.27017357053536001</v>
      </c>
      <c r="BV10" s="17"/>
      <c r="BW10" s="17">
        <v>0.34146137198651</v>
      </c>
      <c r="BX10" s="17">
        <v>0.23621214102614799</v>
      </c>
      <c r="BY10" s="17"/>
      <c r="BZ10" s="17">
        <v>0.34146137198651</v>
      </c>
      <c r="CA10" s="17">
        <v>0.23621214102614799</v>
      </c>
    </row>
    <row r="11" spans="2:79" x14ac:dyDescent="0.25">
      <c r="B11" s="18" t="s">
        <v>176</v>
      </c>
      <c r="C11" s="17">
        <v>0.46885273339470601</v>
      </c>
      <c r="D11" s="17">
        <v>0.44593993056842701</v>
      </c>
      <c r="E11" s="17">
        <v>0.60041222430312102</v>
      </c>
      <c r="F11" s="17">
        <v>0.302403067902551</v>
      </c>
      <c r="G11" s="17">
        <v>0.65344393681759805</v>
      </c>
      <c r="H11" s="17">
        <v>0.45592737107862202</v>
      </c>
      <c r="I11" s="17">
        <v>0.38007707981018501</v>
      </c>
      <c r="J11" s="17">
        <v>0.38752812753355897</v>
      </c>
      <c r="K11" s="17">
        <v>0.46291952456873697</v>
      </c>
      <c r="L11" s="17">
        <v>0.53574909510188595</v>
      </c>
      <c r="M11" s="17"/>
      <c r="N11" s="17">
        <v>0.483884895732827</v>
      </c>
      <c r="O11" s="17">
        <v>0.298041337464928</v>
      </c>
      <c r="P11" s="17">
        <v>0.166899973593788</v>
      </c>
      <c r="Q11" s="17">
        <v>7.6017743691252804E-2</v>
      </c>
      <c r="R11" s="17"/>
      <c r="S11" s="17">
        <v>0.46858877326300202</v>
      </c>
      <c r="T11" s="17">
        <v>0.46219815648181201</v>
      </c>
      <c r="U11" s="17">
        <v>0.43102961345289398</v>
      </c>
      <c r="V11" s="17">
        <v>0.53117188655779701</v>
      </c>
      <c r="W11" s="17">
        <v>0.41835088879057297</v>
      </c>
      <c r="X11" s="17">
        <v>0.36676827655911198</v>
      </c>
      <c r="Y11" s="17">
        <v>0.38771203616054301</v>
      </c>
      <c r="Z11" s="17"/>
      <c r="AA11" s="17">
        <v>0.28854617456675002</v>
      </c>
      <c r="AB11" s="17">
        <v>0.562106745950957</v>
      </c>
      <c r="AC11" s="17"/>
      <c r="AD11" s="17">
        <v>0.24867742067781501</v>
      </c>
      <c r="AE11" s="17">
        <v>0.223260272421683</v>
      </c>
      <c r="AF11" s="17">
        <v>0.32896216170790199</v>
      </c>
      <c r="AG11" s="17"/>
      <c r="AH11" s="17">
        <v>0.12538896348651599</v>
      </c>
      <c r="AI11" s="17">
        <v>0.48156219695513702</v>
      </c>
      <c r="AJ11" s="17"/>
      <c r="AK11" s="17">
        <v>0.47737221423415499</v>
      </c>
      <c r="AL11" s="17">
        <v>0.46314577668833001</v>
      </c>
      <c r="AM11" s="17"/>
      <c r="AN11" s="17">
        <v>0.46962807072707002</v>
      </c>
      <c r="AO11" s="17">
        <v>7.6017743691252804E-2</v>
      </c>
      <c r="AP11" s="17"/>
      <c r="AQ11" s="17">
        <v>0.32352644398629699</v>
      </c>
      <c r="AR11" s="17">
        <v>0.50653440297057295</v>
      </c>
      <c r="AS11" s="17"/>
      <c r="AT11" s="17">
        <v>0.65612323000584005</v>
      </c>
      <c r="AU11" s="17">
        <v>0.42514878158698499</v>
      </c>
      <c r="AV11" s="17">
        <v>0.225071973793257</v>
      </c>
      <c r="AW11" s="17">
        <v>0.13180086194539201</v>
      </c>
      <c r="AX11" s="17"/>
      <c r="AY11" s="17">
        <v>0.34584353094412901</v>
      </c>
      <c r="AZ11" s="17">
        <v>0.48355521406524299</v>
      </c>
      <c r="BA11" s="17"/>
      <c r="BB11" s="17">
        <v>0.41592745582799701</v>
      </c>
      <c r="BC11" s="17">
        <v>0.48039427565472298</v>
      </c>
      <c r="BD11" s="17"/>
      <c r="BE11" s="17">
        <v>0.414792330627898</v>
      </c>
      <c r="BF11" s="17">
        <v>0.47295521782651201</v>
      </c>
      <c r="BG11" s="17"/>
      <c r="BH11" s="17">
        <v>0.41918891742742398</v>
      </c>
      <c r="BI11" s="17">
        <v>0.47270321821629002</v>
      </c>
      <c r="BJ11" s="17"/>
      <c r="BK11" s="17">
        <v>0.358450232842775</v>
      </c>
      <c r="BL11" s="17">
        <v>0.47591872290627801</v>
      </c>
      <c r="BM11" s="17"/>
      <c r="BN11" s="17">
        <v>0.29812657547079202</v>
      </c>
      <c r="BO11" s="17">
        <v>0.47246885902629199</v>
      </c>
      <c r="BP11" s="17"/>
      <c r="BQ11" s="17">
        <v>0.22850172899853499</v>
      </c>
      <c r="BR11" s="17">
        <v>0.47500661266612199</v>
      </c>
      <c r="BS11" s="17"/>
      <c r="BT11" s="17">
        <v>0.40666682750528699</v>
      </c>
      <c r="BU11" s="17">
        <v>0.47378768591466403</v>
      </c>
      <c r="BV11" s="17"/>
      <c r="BW11" s="17">
        <v>0.289655670822699</v>
      </c>
      <c r="BX11" s="17">
        <v>0.560874642364658</v>
      </c>
      <c r="BY11" s="17"/>
      <c r="BZ11" s="17">
        <v>0.289655670822699</v>
      </c>
      <c r="CA11" s="17">
        <v>0.560874642364658</v>
      </c>
    </row>
    <row r="12" spans="2:79" x14ac:dyDescent="0.25">
      <c r="B12" s="18" t="s">
        <v>75</v>
      </c>
      <c r="C12" s="19">
        <v>4.52956279929096E-2</v>
      </c>
      <c r="D12" s="19">
        <v>7.3444609628967497E-2</v>
      </c>
      <c r="E12" s="19">
        <v>7.1361883550369307E-2</v>
      </c>
      <c r="F12" s="19">
        <v>4.2817898689706702E-2</v>
      </c>
      <c r="G12" s="19">
        <v>2.1662635161020901E-2</v>
      </c>
      <c r="H12" s="19">
        <v>3.9819399913239503E-2</v>
      </c>
      <c r="I12" s="19">
        <v>3.3157497968701898E-2</v>
      </c>
      <c r="J12" s="19">
        <v>5.3489502788325198E-2</v>
      </c>
      <c r="K12" s="19">
        <v>8.89765904800114E-3</v>
      </c>
      <c r="L12" s="19">
        <v>3.0330955465208798E-2</v>
      </c>
      <c r="M12" s="19"/>
      <c r="N12" s="19">
        <v>4.40133312817945E-2</v>
      </c>
      <c r="O12" s="19">
        <v>6.7713712222990899E-2</v>
      </c>
      <c r="P12" s="19">
        <v>3.0390075254950601E-2</v>
      </c>
      <c r="Q12" s="19">
        <v>4.0157344623785798E-2</v>
      </c>
      <c r="R12" s="19"/>
      <c r="S12" s="19">
        <v>4.9442011961328303E-2</v>
      </c>
      <c r="T12" s="19">
        <v>3.1387075941082997E-2</v>
      </c>
      <c r="U12" s="19">
        <v>3.4362089574740198E-2</v>
      </c>
      <c r="V12" s="19">
        <v>3.7662777232456403E-2</v>
      </c>
      <c r="W12" s="19">
        <v>5.0154761258140397E-2</v>
      </c>
      <c r="X12" s="19">
        <v>2.80078482192418E-2</v>
      </c>
      <c r="Y12" s="19">
        <v>2.6001373242781501E-2</v>
      </c>
      <c r="Z12" s="19"/>
      <c r="AA12" s="19">
        <v>2.5319360613752499E-2</v>
      </c>
      <c r="AB12" s="19">
        <v>5.5627293691107797E-2</v>
      </c>
      <c r="AC12" s="19"/>
      <c r="AD12" s="19">
        <v>1.04880151269306E-2</v>
      </c>
      <c r="AE12" s="19">
        <v>2.0223217780348898E-2</v>
      </c>
      <c r="AF12" s="19">
        <v>2.44357157926192E-2</v>
      </c>
      <c r="AG12" s="19"/>
      <c r="AH12" s="19">
        <v>4.69031929345016E-4</v>
      </c>
      <c r="AI12" s="19">
        <v>4.6954382246263103E-2</v>
      </c>
      <c r="AJ12" s="19"/>
      <c r="AK12" s="19">
        <v>6.3403013709715794E-2</v>
      </c>
      <c r="AL12" s="19">
        <v>3.3166007855383803E-2</v>
      </c>
      <c r="AM12" s="19"/>
      <c r="AN12" s="19">
        <v>4.5305769408579701E-2</v>
      </c>
      <c r="AO12" s="19">
        <v>4.0157344623785798E-2</v>
      </c>
      <c r="AP12" s="19"/>
      <c r="AQ12" s="19">
        <v>4.32863408629105E-2</v>
      </c>
      <c r="AR12" s="19">
        <v>4.5816616273996802E-2</v>
      </c>
      <c r="AS12" s="19"/>
      <c r="AT12" s="19">
        <v>6.1013816553001497E-2</v>
      </c>
      <c r="AU12" s="19">
        <v>4.3902630568710702E-2</v>
      </c>
      <c r="AV12" s="19">
        <v>1.7931125724647601E-2</v>
      </c>
      <c r="AW12" s="19">
        <v>2.08302242171261E-2</v>
      </c>
      <c r="AX12" s="19"/>
      <c r="AY12" s="19">
        <v>1.51575312876021E-2</v>
      </c>
      <c r="AZ12" s="19">
        <v>4.8897836408451502E-2</v>
      </c>
      <c r="BA12" s="19"/>
      <c r="BB12" s="19">
        <v>4.0906550985669803E-2</v>
      </c>
      <c r="BC12" s="19">
        <v>4.6252849453682902E-2</v>
      </c>
      <c r="BD12" s="19"/>
      <c r="BE12" s="19">
        <v>4.2964906995632997E-2</v>
      </c>
      <c r="BF12" s="19">
        <v>4.5472499531352503E-2</v>
      </c>
      <c r="BG12" s="19"/>
      <c r="BH12" s="19">
        <v>0.106874213665048</v>
      </c>
      <c r="BI12" s="19">
        <v>4.05213792798952E-2</v>
      </c>
      <c r="BJ12" s="19"/>
      <c r="BK12" s="19">
        <v>3.3357274274206698E-2</v>
      </c>
      <c r="BL12" s="19">
        <v>4.6059707445277702E-2</v>
      </c>
      <c r="BM12" s="19"/>
      <c r="BN12" s="19">
        <v>4.5231935666473003E-3</v>
      </c>
      <c r="BO12" s="19">
        <v>4.6159222927533897E-2</v>
      </c>
      <c r="BP12" s="19"/>
      <c r="BQ12" s="19">
        <v>2.36571488667773E-3</v>
      </c>
      <c r="BR12" s="19">
        <v>4.6394793370028997E-2</v>
      </c>
      <c r="BS12" s="19"/>
      <c r="BT12" s="19">
        <v>2.66517551068748E-2</v>
      </c>
      <c r="BU12" s="19">
        <v>4.6775169476864699E-2</v>
      </c>
      <c r="BV12" s="19"/>
      <c r="BW12" s="19">
        <v>2.5299159782429002E-2</v>
      </c>
      <c r="BX12" s="19">
        <v>5.5564285028768999E-2</v>
      </c>
      <c r="BY12" s="19"/>
      <c r="BZ12" s="19">
        <v>2.5299159782429002E-2</v>
      </c>
      <c r="CA12" s="19">
        <v>5.5564285028768999E-2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180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174</v>
      </c>
      <c r="C9" s="17">
        <v>0.21852499883866799</v>
      </c>
      <c r="D9" s="17">
        <v>0.21276704502728799</v>
      </c>
      <c r="E9" s="17">
        <v>0.17607841277813799</v>
      </c>
      <c r="F9" s="17">
        <v>0.26994207306794399</v>
      </c>
      <c r="G9" s="17">
        <v>9.68602180425472E-2</v>
      </c>
      <c r="H9" s="17">
        <v>0.29910104132815901</v>
      </c>
      <c r="I9" s="17">
        <v>0.30019978196524899</v>
      </c>
      <c r="J9" s="17">
        <v>0.190392484089803</v>
      </c>
      <c r="K9" s="17">
        <v>0.20828509000784901</v>
      </c>
      <c r="L9" s="17">
        <v>0.122519903397546</v>
      </c>
      <c r="M9" s="17"/>
      <c r="N9" s="17">
        <v>0.20963599064632299</v>
      </c>
      <c r="O9" s="17">
        <v>0.31054311932777501</v>
      </c>
      <c r="P9" s="17">
        <v>0.43856817292052902</v>
      </c>
      <c r="Q9" s="17">
        <v>0.52015810368552795</v>
      </c>
      <c r="R9" s="17"/>
      <c r="S9" s="17">
        <v>0.21510402198599099</v>
      </c>
      <c r="T9" s="17">
        <v>0.228729253550395</v>
      </c>
      <c r="U9" s="17">
        <v>0.248671621528924</v>
      </c>
      <c r="V9" s="17">
        <v>0.17977653048616499</v>
      </c>
      <c r="W9" s="17">
        <v>0.25992604936061198</v>
      </c>
      <c r="X9" s="17">
        <v>0.32677066330850801</v>
      </c>
      <c r="Y9" s="17">
        <v>0.25085492468703302</v>
      </c>
      <c r="Z9" s="17"/>
      <c r="AA9" s="17">
        <v>0.33528072422729899</v>
      </c>
      <c r="AB9" s="17">
        <v>0.158139287125349</v>
      </c>
      <c r="AC9" s="17"/>
      <c r="AD9" s="17">
        <v>0.39319834912142199</v>
      </c>
      <c r="AE9" s="17">
        <v>0.43416287094742301</v>
      </c>
      <c r="AF9" s="17">
        <v>0.28557307329223602</v>
      </c>
      <c r="AG9" s="17"/>
      <c r="AH9" s="17">
        <v>0.497791938187917</v>
      </c>
      <c r="AI9" s="17">
        <v>0.208191061753423</v>
      </c>
      <c r="AJ9" s="17"/>
      <c r="AK9" s="17">
        <v>0.209900917543312</v>
      </c>
      <c r="AL9" s="17">
        <v>0.22430202440071401</v>
      </c>
      <c r="AM9" s="17"/>
      <c r="AN9" s="17">
        <v>0.217929666414127</v>
      </c>
      <c r="AO9" s="17">
        <v>0.52015810368552795</v>
      </c>
      <c r="AP9" s="17"/>
      <c r="AQ9" s="17">
        <v>0.37395704498625398</v>
      </c>
      <c r="AR9" s="17">
        <v>0.178223006485622</v>
      </c>
      <c r="AS9" s="17"/>
      <c r="AT9" s="17">
        <v>9.4605305370507306E-2</v>
      </c>
      <c r="AU9" s="17">
        <v>0.23217266467234901</v>
      </c>
      <c r="AV9" s="17">
        <v>0.39503231906439001</v>
      </c>
      <c r="AW9" s="17">
        <v>0.59668161006309195</v>
      </c>
      <c r="AX9" s="17"/>
      <c r="AY9" s="17">
        <v>0.29953108816268598</v>
      </c>
      <c r="AZ9" s="17">
        <v>0.208842873934552</v>
      </c>
      <c r="BA9" s="17"/>
      <c r="BB9" s="17">
        <v>0.23636364002066201</v>
      </c>
      <c r="BC9" s="17">
        <v>0.21463986844218499</v>
      </c>
      <c r="BD9" s="17"/>
      <c r="BE9" s="17">
        <v>0.29481173215576401</v>
      </c>
      <c r="BF9" s="17">
        <v>0.21273582377209099</v>
      </c>
      <c r="BG9" s="17"/>
      <c r="BH9" s="17">
        <v>0.23713640440449699</v>
      </c>
      <c r="BI9" s="17">
        <v>0.21708203813893501</v>
      </c>
      <c r="BJ9" s="17"/>
      <c r="BK9" s="17">
        <v>0.26866090745273102</v>
      </c>
      <c r="BL9" s="17">
        <v>0.21531619647777001</v>
      </c>
      <c r="BM9" s="17"/>
      <c r="BN9" s="17">
        <v>0.28722425548534097</v>
      </c>
      <c r="BO9" s="17">
        <v>0.217069889991542</v>
      </c>
      <c r="BP9" s="17"/>
      <c r="BQ9" s="17">
        <v>0.40041041444081499</v>
      </c>
      <c r="BR9" s="17">
        <v>0.213868055999345</v>
      </c>
      <c r="BS9" s="17"/>
      <c r="BT9" s="17">
        <v>0.23300778572674999</v>
      </c>
      <c r="BU9" s="17">
        <v>0.21737567304487099</v>
      </c>
      <c r="BV9" s="17"/>
      <c r="BW9" s="17">
        <v>0.33423104578193702</v>
      </c>
      <c r="BX9" s="17">
        <v>0.15910722063257801</v>
      </c>
      <c r="BY9" s="17"/>
      <c r="BZ9" s="17">
        <v>0.33423104578193702</v>
      </c>
      <c r="CA9" s="17">
        <v>0.15910722063257801</v>
      </c>
    </row>
    <row r="10" spans="2:79" ht="45" x14ac:dyDescent="0.25">
      <c r="B10" s="18" t="s">
        <v>175</v>
      </c>
      <c r="C10" s="17">
        <v>0.242940346780918</v>
      </c>
      <c r="D10" s="17">
        <v>0.23257830159336801</v>
      </c>
      <c r="E10" s="17">
        <v>0.20651620830853101</v>
      </c>
      <c r="F10" s="17">
        <v>0.26200690260639897</v>
      </c>
      <c r="G10" s="17">
        <v>0.15033671911202801</v>
      </c>
      <c r="H10" s="17">
        <v>0.27979965730692802</v>
      </c>
      <c r="I10" s="17">
        <v>0.29921685603228498</v>
      </c>
      <c r="J10" s="17">
        <v>0.209974542332418</v>
      </c>
      <c r="K10" s="17">
        <v>0.26118142756294299</v>
      </c>
      <c r="L10" s="17">
        <v>0.37339382974177399</v>
      </c>
      <c r="M10" s="17"/>
      <c r="N10" s="17">
        <v>0.22961265613038201</v>
      </c>
      <c r="O10" s="17">
        <v>0.41761300251497502</v>
      </c>
      <c r="P10" s="17">
        <v>0.41755392604310898</v>
      </c>
      <c r="Q10" s="17">
        <v>0.34243870212413902</v>
      </c>
      <c r="R10" s="17"/>
      <c r="S10" s="17">
        <v>0.23921879046511699</v>
      </c>
      <c r="T10" s="17">
        <v>0.24320971909012901</v>
      </c>
      <c r="U10" s="17">
        <v>0.297722671479978</v>
      </c>
      <c r="V10" s="17">
        <v>0.21610728661952899</v>
      </c>
      <c r="W10" s="17">
        <v>0.27727992178841798</v>
      </c>
      <c r="X10" s="17">
        <v>0.289356977550837</v>
      </c>
      <c r="Y10" s="17">
        <v>0.288263836384343</v>
      </c>
      <c r="Z10" s="17"/>
      <c r="AA10" s="17">
        <v>0.31362911869000198</v>
      </c>
      <c r="AB10" s="17">
        <v>0.206380325525753</v>
      </c>
      <c r="AC10" s="17"/>
      <c r="AD10" s="17">
        <v>0.33142388836792402</v>
      </c>
      <c r="AE10" s="17">
        <v>0.29576540181223199</v>
      </c>
      <c r="AF10" s="17">
        <v>0.30748618086004598</v>
      </c>
      <c r="AG10" s="17"/>
      <c r="AH10" s="17">
        <v>0.345064097366997</v>
      </c>
      <c r="AI10" s="17">
        <v>0.23916138026262901</v>
      </c>
      <c r="AJ10" s="17"/>
      <c r="AK10" s="17">
        <v>0.2086657717765</v>
      </c>
      <c r="AL10" s="17">
        <v>0.26589990492369597</v>
      </c>
      <c r="AM10" s="17"/>
      <c r="AN10" s="17">
        <v>0.242743967152248</v>
      </c>
      <c r="AO10" s="17">
        <v>0.34243870212413902</v>
      </c>
      <c r="AP10" s="17"/>
      <c r="AQ10" s="17">
        <v>0.27238910645300202</v>
      </c>
      <c r="AR10" s="17">
        <v>0.23530457464430099</v>
      </c>
      <c r="AS10" s="17"/>
      <c r="AT10" s="17">
        <v>0.17650186647758601</v>
      </c>
      <c r="AU10" s="17">
        <v>0.25837977901502002</v>
      </c>
      <c r="AV10" s="17">
        <v>0.33139174724477999</v>
      </c>
      <c r="AW10" s="17">
        <v>0.33372907795413997</v>
      </c>
      <c r="AX10" s="17"/>
      <c r="AY10" s="17">
        <v>0.30671614280373399</v>
      </c>
      <c r="AZ10" s="17">
        <v>0.23531764547407599</v>
      </c>
      <c r="BA10" s="17"/>
      <c r="BB10" s="17">
        <v>0.238097824581082</v>
      </c>
      <c r="BC10" s="17">
        <v>0.24398577721304299</v>
      </c>
      <c r="BD10" s="17"/>
      <c r="BE10" s="17">
        <v>0.22197844501972899</v>
      </c>
      <c r="BF10" s="17">
        <v>0.244531083646259</v>
      </c>
      <c r="BG10" s="17"/>
      <c r="BH10" s="17">
        <v>0.24484136152344199</v>
      </c>
      <c r="BI10" s="17">
        <v>0.242792959225831</v>
      </c>
      <c r="BJ10" s="17"/>
      <c r="BK10" s="17">
        <v>0.36474280002418802</v>
      </c>
      <c r="BL10" s="17">
        <v>0.23514473660181801</v>
      </c>
      <c r="BM10" s="17"/>
      <c r="BN10" s="17">
        <v>0.33828169692266502</v>
      </c>
      <c r="BO10" s="17">
        <v>0.240920935671396</v>
      </c>
      <c r="BP10" s="17"/>
      <c r="BQ10" s="17">
        <v>0.26511977523617902</v>
      </c>
      <c r="BR10" s="17">
        <v>0.242372470955453</v>
      </c>
      <c r="BS10" s="17"/>
      <c r="BT10" s="17">
        <v>0.26753189335055999</v>
      </c>
      <c r="BU10" s="17">
        <v>0.240988809483554</v>
      </c>
      <c r="BV10" s="17"/>
      <c r="BW10" s="17">
        <v>0.31351887439284498</v>
      </c>
      <c r="BX10" s="17">
        <v>0.206696611811612</v>
      </c>
      <c r="BY10" s="17"/>
      <c r="BZ10" s="17">
        <v>0.31351887439284498</v>
      </c>
      <c r="CA10" s="17">
        <v>0.206696611811612</v>
      </c>
    </row>
    <row r="11" spans="2:79" x14ac:dyDescent="0.25">
      <c r="B11" s="18" t="s">
        <v>176</v>
      </c>
      <c r="C11" s="17">
        <v>0.51100871627817501</v>
      </c>
      <c r="D11" s="17">
        <v>0.50630315074238397</v>
      </c>
      <c r="E11" s="17">
        <v>0.57204505301837105</v>
      </c>
      <c r="F11" s="17">
        <v>0.44598091266383799</v>
      </c>
      <c r="G11" s="17">
        <v>0.72316280355442197</v>
      </c>
      <c r="H11" s="17">
        <v>0.39434848941994299</v>
      </c>
      <c r="I11" s="17">
        <v>0.39436924986511401</v>
      </c>
      <c r="J11" s="17">
        <v>0.59725647171280805</v>
      </c>
      <c r="K11" s="17">
        <v>0.50713989814907301</v>
      </c>
      <c r="L11" s="17">
        <v>0.47358015578002799</v>
      </c>
      <c r="M11" s="17"/>
      <c r="N11" s="17">
        <v>0.53273804994145402</v>
      </c>
      <c r="O11" s="17">
        <v>0.249860839639026</v>
      </c>
      <c r="P11" s="17">
        <v>0.12770613869519601</v>
      </c>
      <c r="Q11" s="17">
        <v>0.1147532989966</v>
      </c>
      <c r="R11" s="17"/>
      <c r="S11" s="17">
        <v>0.51448217452453204</v>
      </c>
      <c r="T11" s="17">
        <v>0.52034790737596504</v>
      </c>
      <c r="U11" s="17">
        <v>0.43995867417308898</v>
      </c>
      <c r="V11" s="17">
        <v>0.57828401996405898</v>
      </c>
      <c r="W11" s="17">
        <v>0.44815406503715999</v>
      </c>
      <c r="X11" s="17">
        <v>0.368465624195848</v>
      </c>
      <c r="Y11" s="17">
        <v>0.42705684302471397</v>
      </c>
      <c r="Z11" s="17"/>
      <c r="AA11" s="17">
        <v>0.32663764977771498</v>
      </c>
      <c r="AB11" s="17">
        <v>0.60636488003730304</v>
      </c>
      <c r="AC11" s="17"/>
      <c r="AD11" s="17">
        <v>0.26770024842492601</v>
      </c>
      <c r="AE11" s="17">
        <v>0.218800351178118</v>
      </c>
      <c r="AF11" s="17">
        <v>0.38608119223642301</v>
      </c>
      <c r="AG11" s="17"/>
      <c r="AH11" s="17">
        <v>0.15679086509371601</v>
      </c>
      <c r="AI11" s="17">
        <v>0.52411612167725596</v>
      </c>
      <c r="AJ11" s="17"/>
      <c r="AK11" s="17">
        <v>0.54517855738960597</v>
      </c>
      <c r="AL11" s="17">
        <v>0.48811931637675299</v>
      </c>
      <c r="AM11" s="17"/>
      <c r="AN11" s="17">
        <v>0.51179080449898695</v>
      </c>
      <c r="AO11" s="17">
        <v>0.1147532989966</v>
      </c>
      <c r="AP11" s="17"/>
      <c r="AQ11" s="17">
        <v>0.33955576321276099</v>
      </c>
      <c r="AR11" s="17">
        <v>0.55546477134926697</v>
      </c>
      <c r="AS11" s="17"/>
      <c r="AT11" s="17">
        <v>0.68378739989369397</v>
      </c>
      <c r="AU11" s="17">
        <v>0.49024937549867198</v>
      </c>
      <c r="AV11" s="17">
        <v>0.26484703792503</v>
      </c>
      <c r="AW11" s="17">
        <v>4.8258560512045301E-2</v>
      </c>
      <c r="AX11" s="17"/>
      <c r="AY11" s="17">
        <v>0.36546817060832198</v>
      </c>
      <c r="AZ11" s="17">
        <v>0.52840422016618904</v>
      </c>
      <c r="BA11" s="17"/>
      <c r="BB11" s="17">
        <v>0.48863311550900301</v>
      </c>
      <c r="BC11" s="17">
        <v>0.51589235797606503</v>
      </c>
      <c r="BD11" s="17"/>
      <c r="BE11" s="17">
        <v>0.44524292422356199</v>
      </c>
      <c r="BF11" s="17">
        <v>0.51599948816001395</v>
      </c>
      <c r="BG11" s="17"/>
      <c r="BH11" s="17">
        <v>0.47920195351567202</v>
      </c>
      <c r="BI11" s="17">
        <v>0.51347472608542399</v>
      </c>
      <c r="BJ11" s="17"/>
      <c r="BK11" s="17">
        <v>0.335011416683685</v>
      </c>
      <c r="BL11" s="17">
        <v>0.52227290927002401</v>
      </c>
      <c r="BM11" s="17"/>
      <c r="BN11" s="17">
        <v>0.36905254799748599</v>
      </c>
      <c r="BO11" s="17">
        <v>0.51401546899213402</v>
      </c>
      <c r="BP11" s="17"/>
      <c r="BQ11" s="17">
        <v>0.332963490223317</v>
      </c>
      <c r="BR11" s="17">
        <v>0.51556733598832105</v>
      </c>
      <c r="BS11" s="17"/>
      <c r="BT11" s="17">
        <v>0.48650877019067901</v>
      </c>
      <c r="BU11" s="17">
        <v>0.51295298433946701</v>
      </c>
      <c r="BV11" s="17"/>
      <c r="BW11" s="17">
        <v>0.32777920863364002</v>
      </c>
      <c r="BX11" s="17">
        <v>0.60510138069503305</v>
      </c>
      <c r="BY11" s="17"/>
      <c r="BZ11" s="17">
        <v>0.32777920863364002</v>
      </c>
      <c r="CA11" s="17">
        <v>0.60510138069503305</v>
      </c>
    </row>
    <row r="12" spans="2:79" x14ac:dyDescent="0.25">
      <c r="B12" s="18" t="s">
        <v>75</v>
      </c>
      <c r="C12" s="19">
        <v>2.75259381022387E-2</v>
      </c>
      <c r="D12" s="19">
        <v>4.8351502636959497E-2</v>
      </c>
      <c r="E12" s="19">
        <v>4.5360325894959502E-2</v>
      </c>
      <c r="F12" s="19">
        <v>2.2070111661819401E-2</v>
      </c>
      <c r="G12" s="19">
        <v>2.96402592910028E-2</v>
      </c>
      <c r="H12" s="19">
        <v>2.6750811944970299E-2</v>
      </c>
      <c r="I12" s="19">
        <v>6.2141121373525702E-3</v>
      </c>
      <c r="J12" s="19">
        <v>2.3765018649711902E-3</v>
      </c>
      <c r="K12" s="19">
        <v>2.3393584280134199E-2</v>
      </c>
      <c r="L12" s="19">
        <v>3.0506111080652602E-2</v>
      </c>
      <c r="M12" s="19"/>
      <c r="N12" s="19">
        <v>2.8013303281841501E-2</v>
      </c>
      <c r="O12" s="19">
        <v>2.1983038518222801E-2</v>
      </c>
      <c r="P12" s="19">
        <v>1.6171762341165401E-2</v>
      </c>
      <c r="Q12" s="19">
        <v>2.2649895193733099E-2</v>
      </c>
      <c r="R12" s="19"/>
      <c r="S12" s="19">
        <v>3.1195013024359598E-2</v>
      </c>
      <c r="T12" s="19">
        <v>7.7131199835104797E-3</v>
      </c>
      <c r="U12" s="19">
        <v>1.3647032818008701E-2</v>
      </c>
      <c r="V12" s="19">
        <v>2.5832162930247499E-2</v>
      </c>
      <c r="W12" s="19">
        <v>1.46399638138113E-2</v>
      </c>
      <c r="X12" s="19">
        <v>1.54067349448064E-2</v>
      </c>
      <c r="Y12" s="19">
        <v>3.3824395903910398E-2</v>
      </c>
      <c r="Z12" s="19"/>
      <c r="AA12" s="19">
        <v>2.44525073049837E-2</v>
      </c>
      <c r="AB12" s="19">
        <v>2.9115507311595401E-2</v>
      </c>
      <c r="AC12" s="19"/>
      <c r="AD12" s="19">
        <v>7.6775140857284598E-3</v>
      </c>
      <c r="AE12" s="19">
        <v>5.12713760622273E-2</v>
      </c>
      <c r="AF12" s="19">
        <v>2.0859553611295E-2</v>
      </c>
      <c r="AG12" s="19"/>
      <c r="AH12" s="19">
        <v>3.5309935137009302E-4</v>
      </c>
      <c r="AI12" s="19">
        <v>2.8531436306692599E-2</v>
      </c>
      <c r="AJ12" s="19"/>
      <c r="AK12" s="19">
        <v>3.62547532905814E-2</v>
      </c>
      <c r="AL12" s="19">
        <v>2.1678754298836599E-2</v>
      </c>
      <c r="AM12" s="19"/>
      <c r="AN12" s="19">
        <v>2.7535561934637201E-2</v>
      </c>
      <c r="AO12" s="19">
        <v>2.2649895193733099E-2</v>
      </c>
      <c r="AP12" s="19"/>
      <c r="AQ12" s="19">
        <v>1.4098085347982001E-2</v>
      </c>
      <c r="AR12" s="19">
        <v>3.10076475208102E-2</v>
      </c>
      <c r="AS12" s="19"/>
      <c r="AT12" s="19">
        <v>4.5105428258212801E-2</v>
      </c>
      <c r="AU12" s="19">
        <v>1.91981808139597E-2</v>
      </c>
      <c r="AV12" s="19">
        <v>8.7288957658004096E-3</v>
      </c>
      <c r="AW12" s="19">
        <v>2.1330751470722199E-2</v>
      </c>
      <c r="AX12" s="19"/>
      <c r="AY12" s="19">
        <v>2.8284598425257899E-2</v>
      </c>
      <c r="AZ12" s="19">
        <v>2.7435260425182999E-2</v>
      </c>
      <c r="BA12" s="19"/>
      <c r="BB12" s="19">
        <v>3.6905419889252902E-2</v>
      </c>
      <c r="BC12" s="19">
        <v>2.5481996368708001E-2</v>
      </c>
      <c r="BD12" s="19"/>
      <c r="BE12" s="19">
        <v>3.7966898600945702E-2</v>
      </c>
      <c r="BF12" s="19">
        <v>2.6733604421636699E-2</v>
      </c>
      <c r="BG12" s="19"/>
      <c r="BH12" s="19">
        <v>3.88202805563891E-2</v>
      </c>
      <c r="BI12" s="19">
        <v>2.6650276549809299E-2</v>
      </c>
      <c r="BJ12" s="19"/>
      <c r="BK12" s="19">
        <v>3.15848758393961E-2</v>
      </c>
      <c r="BL12" s="19">
        <v>2.72661576503875E-2</v>
      </c>
      <c r="BM12" s="19"/>
      <c r="BN12" s="19">
        <v>5.4414995945080303E-3</v>
      </c>
      <c r="BO12" s="19">
        <v>2.7993705344927899E-2</v>
      </c>
      <c r="BP12" s="19"/>
      <c r="BQ12" s="19">
        <v>1.50632009968898E-3</v>
      </c>
      <c r="BR12" s="19">
        <v>2.8192137056881401E-2</v>
      </c>
      <c r="BS12" s="19"/>
      <c r="BT12" s="19">
        <v>1.29515507320105E-2</v>
      </c>
      <c r="BU12" s="19">
        <v>2.8682533132106999E-2</v>
      </c>
      <c r="BV12" s="19"/>
      <c r="BW12" s="19">
        <v>2.4470871191578501E-2</v>
      </c>
      <c r="BX12" s="19">
        <v>2.9094786860777402E-2</v>
      </c>
      <c r="BY12" s="19"/>
      <c r="BZ12" s="19">
        <v>2.4470871191578501E-2</v>
      </c>
      <c r="CA12" s="19">
        <v>2.9094786860777402E-2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181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174</v>
      </c>
      <c r="C9" s="17">
        <v>0.17672832329164101</v>
      </c>
      <c r="D9" s="17">
        <v>0.139911657070274</v>
      </c>
      <c r="E9" s="17">
        <v>0.15620318616919601</v>
      </c>
      <c r="F9" s="17">
        <v>0.20962517300914901</v>
      </c>
      <c r="G9" s="17">
        <v>6.7050368318286493E-2</v>
      </c>
      <c r="H9" s="17">
        <v>0.18777089628039501</v>
      </c>
      <c r="I9" s="17">
        <v>0.32232944154343302</v>
      </c>
      <c r="J9" s="17">
        <v>0.14774732881605601</v>
      </c>
      <c r="K9" s="17">
        <v>0.20375243685781599</v>
      </c>
      <c r="L9" s="17">
        <v>0.11592554552881799</v>
      </c>
      <c r="M9" s="17"/>
      <c r="N9" s="17">
        <v>0.16661806813913399</v>
      </c>
      <c r="O9" s="17">
        <v>0.28615629021553202</v>
      </c>
      <c r="P9" s="17">
        <v>0.40905017717135</v>
      </c>
      <c r="Q9" s="17">
        <v>0.463044518850109</v>
      </c>
      <c r="R9" s="17"/>
      <c r="S9" s="17">
        <v>0.16045525543740699</v>
      </c>
      <c r="T9" s="17">
        <v>0.214489211124163</v>
      </c>
      <c r="U9" s="17">
        <v>0.25965704063678402</v>
      </c>
      <c r="V9" s="17">
        <v>0.14039427538410801</v>
      </c>
      <c r="W9" s="17">
        <v>0.20991114781626299</v>
      </c>
      <c r="X9" s="17">
        <v>0.246828130848536</v>
      </c>
      <c r="Y9" s="17">
        <v>0.212573320325116</v>
      </c>
      <c r="Z9" s="17"/>
      <c r="AA9" s="17">
        <v>0.29350370666867398</v>
      </c>
      <c r="AB9" s="17">
        <v>0.11633244452555799</v>
      </c>
      <c r="AC9" s="17"/>
      <c r="AD9" s="17">
        <v>0.36716780005085198</v>
      </c>
      <c r="AE9" s="17">
        <v>0.35395755133297202</v>
      </c>
      <c r="AF9" s="17">
        <v>0.24248097709598401</v>
      </c>
      <c r="AG9" s="17"/>
      <c r="AH9" s="17">
        <v>0.43693166794403299</v>
      </c>
      <c r="AI9" s="17">
        <v>0.16709981159142301</v>
      </c>
      <c r="AJ9" s="17"/>
      <c r="AK9" s="17">
        <v>0.19106838466135401</v>
      </c>
      <c r="AL9" s="17">
        <v>0.16712232605472499</v>
      </c>
      <c r="AM9" s="17"/>
      <c r="AN9" s="17">
        <v>0.17616322180858701</v>
      </c>
      <c r="AO9" s="17">
        <v>0.463044518850109</v>
      </c>
      <c r="AP9" s="17"/>
      <c r="AQ9" s="17">
        <v>0.29797116885665098</v>
      </c>
      <c r="AR9" s="17">
        <v>0.14529125252064401</v>
      </c>
      <c r="AS9" s="17"/>
      <c r="AT9" s="17">
        <v>8.4749993035365498E-2</v>
      </c>
      <c r="AU9" s="17">
        <v>0.168599918086106</v>
      </c>
      <c r="AV9" s="17">
        <v>0.33403704007327401</v>
      </c>
      <c r="AW9" s="17">
        <v>0.562599055115791</v>
      </c>
      <c r="AX9" s="17"/>
      <c r="AY9" s="17">
        <v>0.24421021377077401</v>
      </c>
      <c r="AZ9" s="17">
        <v>0.16866265689745899</v>
      </c>
      <c r="BA9" s="17"/>
      <c r="BB9" s="17">
        <v>0.20275530500219699</v>
      </c>
      <c r="BC9" s="17">
        <v>0.17104471060686099</v>
      </c>
      <c r="BD9" s="17"/>
      <c r="BE9" s="17">
        <v>0.25802615189036698</v>
      </c>
      <c r="BF9" s="17">
        <v>0.17055887099206099</v>
      </c>
      <c r="BG9" s="17"/>
      <c r="BH9" s="17">
        <v>0.28126791574676802</v>
      </c>
      <c r="BI9" s="17">
        <v>0.168623265189215</v>
      </c>
      <c r="BJ9" s="17"/>
      <c r="BK9" s="17">
        <v>0.22996022059028201</v>
      </c>
      <c r="BL9" s="17">
        <v>0.173321371219787</v>
      </c>
      <c r="BM9" s="17"/>
      <c r="BN9" s="17">
        <v>0.22251332380164199</v>
      </c>
      <c r="BO9" s="17">
        <v>0.17575855793230999</v>
      </c>
      <c r="BP9" s="17"/>
      <c r="BQ9" s="17">
        <v>0.38543957334502699</v>
      </c>
      <c r="BR9" s="17">
        <v>0.17138453935929701</v>
      </c>
      <c r="BS9" s="17"/>
      <c r="BT9" s="17">
        <v>0.155202525734559</v>
      </c>
      <c r="BU9" s="17">
        <v>0.17843656871122801</v>
      </c>
      <c r="BV9" s="17"/>
      <c r="BW9" s="17">
        <v>0.29251703167944598</v>
      </c>
      <c r="BX9" s="17">
        <v>0.117268096488373</v>
      </c>
      <c r="BY9" s="17"/>
      <c r="BZ9" s="17">
        <v>0.29251703167944598</v>
      </c>
      <c r="CA9" s="17">
        <v>0.117268096488373</v>
      </c>
    </row>
    <row r="10" spans="2:79" ht="45" x14ac:dyDescent="0.25">
      <c r="B10" s="18" t="s">
        <v>175</v>
      </c>
      <c r="C10" s="17">
        <v>0.23260364026408401</v>
      </c>
      <c r="D10" s="17">
        <v>0.28325925459155499</v>
      </c>
      <c r="E10" s="17">
        <v>0.26649931580160502</v>
      </c>
      <c r="F10" s="17">
        <v>0.21595688433795401</v>
      </c>
      <c r="G10" s="17">
        <v>0.17162524246782901</v>
      </c>
      <c r="H10" s="17">
        <v>0.22529946231065701</v>
      </c>
      <c r="I10" s="17">
        <v>0.247239979475704</v>
      </c>
      <c r="J10" s="17">
        <v>0.20606293698903499</v>
      </c>
      <c r="K10" s="17">
        <v>0.230101782922181</v>
      </c>
      <c r="L10" s="17">
        <v>0.23116535965159901</v>
      </c>
      <c r="M10" s="17"/>
      <c r="N10" s="17">
        <v>0.21861385581672699</v>
      </c>
      <c r="O10" s="17">
        <v>0.41555750734873798</v>
      </c>
      <c r="P10" s="17">
        <v>0.40610911658762699</v>
      </c>
      <c r="Q10" s="17">
        <v>0.39732446783484998</v>
      </c>
      <c r="R10" s="17"/>
      <c r="S10" s="17">
        <v>0.243960717562382</v>
      </c>
      <c r="T10" s="17">
        <v>0.24877206500877</v>
      </c>
      <c r="U10" s="17">
        <v>0.23172873868975599</v>
      </c>
      <c r="V10" s="17">
        <v>0.21081090336644001</v>
      </c>
      <c r="W10" s="17">
        <v>0.24011671819863001</v>
      </c>
      <c r="X10" s="17">
        <v>0.27966926614592602</v>
      </c>
      <c r="Y10" s="17">
        <v>0.26000478934427002</v>
      </c>
      <c r="Z10" s="17"/>
      <c r="AA10" s="17">
        <v>0.296364017563153</v>
      </c>
      <c r="AB10" s="17">
        <v>0.19962696396407101</v>
      </c>
      <c r="AC10" s="17"/>
      <c r="AD10" s="17">
        <v>0.29651794659662001</v>
      </c>
      <c r="AE10" s="17">
        <v>0.37547745421877199</v>
      </c>
      <c r="AF10" s="17">
        <v>0.28401649332427398</v>
      </c>
      <c r="AG10" s="17"/>
      <c r="AH10" s="17">
        <v>0.321510325791175</v>
      </c>
      <c r="AI10" s="17">
        <v>0.22931375533593801</v>
      </c>
      <c r="AJ10" s="17"/>
      <c r="AK10" s="17">
        <v>0.209122584910827</v>
      </c>
      <c r="AL10" s="17">
        <v>0.248332928098212</v>
      </c>
      <c r="AM10" s="17"/>
      <c r="AN10" s="17">
        <v>0.23227853122242301</v>
      </c>
      <c r="AO10" s="17">
        <v>0.39732446783484998</v>
      </c>
      <c r="AP10" s="17"/>
      <c r="AQ10" s="17">
        <v>0.28802466626013001</v>
      </c>
      <c r="AR10" s="17">
        <v>0.21823351633372101</v>
      </c>
      <c r="AS10" s="17"/>
      <c r="AT10" s="17">
        <v>0.129851953138681</v>
      </c>
      <c r="AU10" s="17">
        <v>0.273993441180578</v>
      </c>
      <c r="AV10" s="17">
        <v>0.342776171391863</v>
      </c>
      <c r="AW10" s="17">
        <v>0.28961565562101599</v>
      </c>
      <c r="AX10" s="17"/>
      <c r="AY10" s="17">
        <v>0.32069558913062701</v>
      </c>
      <c r="AZ10" s="17">
        <v>0.22207458918792</v>
      </c>
      <c r="BA10" s="17"/>
      <c r="BB10" s="17">
        <v>0.24057138753250801</v>
      </c>
      <c r="BC10" s="17">
        <v>0.23087010816206199</v>
      </c>
      <c r="BD10" s="17"/>
      <c r="BE10" s="17">
        <v>0.204495557683296</v>
      </c>
      <c r="BF10" s="17">
        <v>0.23473667970319101</v>
      </c>
      <c r="BG10" s="17"/>
      <c r="BH10" s="17">
        <v>0.21611648887523099</v>
      </c>
      <c r="BI10" s="17">
        <v>0.23388190543435899</v>
      </c>
      <c r="BJ10" s="17"/>
      <c r="BK10" s="17">
        <v>0.325482090137098</v>
      </c>
      <c r="BL10" s="17">
        <v>0.22665922642044001</v>
      </c>
      <c r="BM10" s="17"/>
      <c r="BN10" s="17">
        <v>0.30409135216043398</v>
      </c>
      <c r="BO10" s="17">
        <v>0.23108946955658699</v>
      </c>
      <c r="BP10" s="17"/>
      <c r="BQ10" s="17">
        <v>0.22311200898127201</v>
      </c>
      <c r="BR10" s="17">
        <v>0.232846661312196</v>
      </c>
      <c r="BS10" s="17"/>
      <c r="BT10" s="17">
        <v>0.24358268762570601</v>
      </c>
      <c r="BU10" s="17">
        <v>0.23173236442321499</v>
      </c>
      <c r="BV10" s="17"/>
      <c r="BW10" s="17">
        <v>0.29593981978495698</v>
      </c>
      <c r="BX10" s="17">
        <v>0.20007902148562401</v>
      </c>
      <c r="BY10" s="17"/>
      <c r="BZ10" s="17">
        <v>0.29593981978495698</v>
      </c>
      <c r="CA10" s="17">
        <v>0.20007902148562401</v>
      </c>
    </row>
    <row r="11" spans="2:79" x14ac:dyDescent="0.25">
      <c r="B11" s="18" t="s">
        <v>176</v>
      </c>
      <c r="C11" s="17">
        <v>0.56075633063851804</v>
      </c>
      <c r="D11" s="17">
        <v>0.53624591796498799</v>
      </c>
      <c r="E11" s="17">
        <v>0.54117599088141799</v>
      </c>
      <c r="F11" s="17">
        <v>0.54351845730361004</v>
      </c>
      <c r="G11" s="17">
        <v>0.73363488641228003</v>
      </c>
      <c r="H11" s="17">
        <v>0.55804890033946197</v>
      </c>
      <c r="I11" s="17">
        <v>0.41569784305525098</v>
      </c>
      <c r="J11" s="17">
        <v>0.62270620528480503</v>
      </c>
      <c r="K11" s="17">
        <v>0.54838927297026396</v>
      </c>
      <c r="L11" s="17">
        <v>0.59768286118815395</v>
      </c>
      <c r="M11" s="17"/>
      <c r="N11" s="17">
        <v>0.58425065779332197</v>
      </c>
      <c r="O11" s="17">
        <v>0.276647825736412</v>
      </c>
      <c r="P11" s="17">
        <v>0.161985719064069</v>
      </c>
      <c r="Q11" s="17">
        <v>0.108372734066656</v>
      </c>
      <c r="R11" s="17"/>
      <c r="S11" s="17">
        <v>0.570162171821885</v>
      </c>
      <c r="T11" s="17">
        <v>0.51407783014625297</v>
      </c>
      <c r="U11" s="17">
        <v>0.48552875892073999</v>
      </c>
      <c r="V11" s="17">
        <v>0.61680216657268805</v>
      </c>
      <c r="W11" s="17">
        <v>0.53694111989645799</v>
      </c>
      <c r="X11" s="17">
        <v>0.452082106170557</v>
      </c>
      <c r="Y11" s="17">
        <v>0.50183565828780696</v>
      </c>
      <c r="Z11" s="17"/>
      <c r="AA11" s="17">
        <v>0.38498463451804399</v>
      </c>
      <c r="AB11" s="17">
        <v>0.65166492577560597</v>
      </c>
      <c r="AC11" s="17"/>
      <c r="AD11" s="17">
        <v>0.31962082159843802</v>
      </c>
      <c r="AE11" s="17">
        <v>0.22804008133512799</v>
      </c>
      <c r="AF11" s="17">
        <v>0.45368746724794401</v>
      </c>
      <c r="AG11" s="17"/>
      <c r="AH11" s="17">
        <v>0.24124462593096399</v>
      </c>
      <c r="AI11" s="17">
        <v>0.57257947684458599</v>
      </c>
      <c r="AJ11" s="17"/>
      <c r="AK11" s="17">
        <v>0.55846371206454404</v>
      </c>
      <c r="AL11" s="17">
        <v>0.56229209029247595</v>
      </c>
      <c r="AM11" s="17"/>
      <c r="AN11" s="17">
        <v>0.56164919889151099</v>
      </c>
      <c r="AO11" s="17">
        <v>0.108372734066656</v>
      </c>
      <c r="AP11" s="17"/>
      <c r="AQ11" s="17">
        <v>0.38566939452103999</v>
      </c>
      <c r="AR11" s="17">
        <v>0.60615464157514898</v>
      </c>
      <c r="AS11" s="17"/>
      <c r="AT11" s="17">
        <v>0.74468627578418201</v>
      </c>
      <c r="AU11" s="17">
        <v>0.53150638708922604</v>
      </c>
      <c r="AV11" s="17">
        <v>0.30761821146129298</v>
      </c>
      <c r="AW11" s="17">
        <v>0.12382231122509101</v>
      </c>
      <c r="AX11" s="17"/>
      <c r="AY11" s="17">
        <v>0.41285859896753002</v>
      </c>
      <c r="AZ11" s="17">
        <v>0.57843357346092095</v>
      </c>
      <c r="BA11" s="17"/>
      <c r="BB11" s="17">
        <v>0.534083507295395</v>
      </c>
      <c r="BC11" s="17">
        <v>0.56657723258891901</v>
      </c>
      <c r="BD11" s="17"/>
      <c r="BE11" s="17">
        <v>0.49814953951413699</v>
      </c>
      <c r="BF11" s="17">
        <v>0.56550737526208505</v>
      </c>
      <c r="BG11" s="17"/>
      <c r="BH11" s="17">
        <v>0.44255052316549598</v>
      </c>
      <c r="BI11" s="17">
        <v>0.56992094392151205</v>
      </c>
      <c r="BJ11" s="17"/>
      <c r="BK11" s="17">
        <v>0.42630459168966001</v>
      </c>
      <c r="BL11" s="17">
        <v>0.56936152139484797</v>
      </c>
      <c r="BM11" s="17"/>
      <c r="BN11" s="17">
        <v>0.46749097869053602</v>
      </c>
      <c r="BO11" s="17">
        <v>0.56273177033574495</v>
      </c>
      <c r="BP11" s="17"/>
      <c r="BQ11" s="17">
        <v>0.37658731392667699</v>
      </c>
      <c r="BR11" s="17">
        <v>0.56547174215605001</v>
      </c>
      <c r="BS11" s="17"/>
      <c r="BT11" s="17">
        <v>0.58279714918752301</v>
      </c>
      <c r="BU11" s="17">
        <v>0.55900721415489196</v>
      </c>
      <c r="BV11" s="17"/>
      <c r="BW11" s="17">
        <v>0.38639913466257497</v>
      </c>
      <c r="BX11" s="17">
        <v>0.65029285420684901</v>
      </c>
      <c r="BY11" s="17"/>
      <c r="BZ11" s="17">
        <v>0.38639913466257497</v>
      </c>
      <c r="CA11" s="17">
        <v>0.65029285420684901</v>
      </c>
    </row>
    <row r="12" spans="2:79" x14ac:dyDescent="0.25">
      <c r="B12" s="18" t="s">
        <v>75</v>
      </c>
      <c r="C12" s="19">
        <v>2.99117058057571E-2</v>
      </c>
      <c r="D12" s="19">
        <v>4.0583170373182501E-2</v>
      </c>
      <c r="E12" s="19">
        <v>3.6121507147781201E-2</v>
      </c>
      <c r="F12" s="19">
        <v>3.0899485349286802E-2</v>
      </c>
      <c r="G12" s="19">
        <v>2.7689502801604201E-2</v>
      </c>
      <c r="H12" s="19">
        <v>2.8880741069485402E-2</v>
      </c>
      <c r="I12" s="19">
        <v>1.47327359256122E-2</v>
      </c>
      <c r="J12" s="19">
        <v>2.34835289101042E-2</v>
      </c>
      <c r="K12" s="19">
        <v>1.7756507249739002E-2</v>
      </c>
      <c r="L12" s="19">
        <v>5.5226233631429297E-2</v>
      </c>
      <c r="M12" s="19"/>
      <c r="N12" s="19">
        <v>3.0517418250816199E-2</v>
      </c>
      <c r="O12" s="19">
        <v>2.1638376699318101E-2</v>
      </c>
      <c r="P12" s="19">
        <v>2.2854987176953501E-2</v>
      </c>
      <c r="Q12" s="19">
        <v>3.1258279248385597E-2</v>
      </c>
      <c r="R12" s="19"/>
      <c r="S12" s="19">
        <v>2.5421855178325601E-2</v>
      </c>
      <c r="T12" s="19">
        <v>2.2660893720814999E-2</v>
      </c>
      <c r="U12" s="19">
        <v>2.3085461752720599E-2</v>
      </c>
      <c r="V12" s="19">
        <v>3.1992654676764598E-2</v>
      </c>
      <c r="W12" s="19">
        <v>1.3031014088649E-2</v>
      </c>
      <c r="X12" s="19">
        <v>2.1420496834980499E-2</v>
      </c>
      <c r="Y12" s="19">
        <v>2.5586232042807001E-2</v>
      </c>
      <c r="Z12" s="19"/>
      <c r="AA12" s="19">
        <v>2.51476412501285E-2</v>
      </c>
      <c r="AB12" s="19">
        <v>3.23756657347649E-2</v>
      </c>
      <c r="AC12" s="19"/>
      <c r="AD12" s="19">
        <v>1.6693431754089699E-2</v>
      </c>
      <c r="AE12" s="19">
        <v>4.2524913113128698E-2</v>
      </c>
      <c r="AF12" s="19">
        <v>1.9815062331797799E-2</v>
      </c>
      <c r="AG12" s="19"/>
      <c r="AH12" s="19">
        <v>3.1338033382741399E-4</v>
      </c>
      <c r="AI12" s="19">
        <v>3.1006956228052902E-2</v>
      </c>
      <c r="AJ12" s="19"/>
      <c r="AK12" s="19">
        <v>4.1345318363274902E-2</v>
      </c>
      <c r="AL12" s="19">
        <v>2.2252655554587102E-2</v>
      </c>
      <c r="AM12" s="19"/>
      <c r="AN12" s="19">
        <v>2.9909048077478701E-2</v>
      </c>
      <c r="AO12" s="19">
        <v>3.1258279248385597E-2</v>
      </c>
      <c r="AP12" s="19"/>
      <c r="AQ12" s="19">
        <v>2.83347703621794E-2</v>
      </c>
      <c r="AR12" s="19">
        <v>3.0320589570485799E-2</v>
      </c>
      <c r="AS12" s="19"/>
      <c r="AT12" s="19">
        <v>4.0711778041772E-2</v>
      </c>
      <c r="AU12" s="19">
        <v>2.59002536440892E-2</v>
      </c>
      <c r="AV12" s="19">
        <v>1.55685770735698E-2</v>
      </c>
      <c r="AW12" s="19">
        <v>2.3962978038101702E-2</v>
      </c>
      <c r="AX12" s="19"/>
      <c r="AY12" s="19">
        <v>2.22355981310698E-2</v>
      </c>
      <c r="AZ12" s="19">
        <v>3.0829180453699701E-2</v>
      </c>
      <c r="BA12" s="19"/>
      <c r="BB12" s="19">
        <v>2.2589800169900798E-2</v>
      </c>
      <c r="BC12" s="19">
        <v>3.15079486421578E-2</v>
      </c>
      <c r="BD12" s="19"/>
      <c r="BE12" s="19">
        <v>3.9328750912199797E-2</v>
      </c>
      <c r="BF12" s="19">
        <v>2.9197074042663401E-2</v>
      </c>
      <c r="BG12" s="19"/>
      <c r="BH12" s="19">
        <v>6.0065072212505198E-2</v>
      </c>
      <c r="BI12" s="19">
        <v>2.75738854549138E-2</v>
      </c>
      <c r="BJ12" s="19"/>
      <c r="BK12" s="19">
        <v>1.8253097582960499E-2</v>
      </c>
      <c r="BL12" s="19">
        <v>3.0657880964924399E-2</v>
      </c>
      <c r="BM12" s="19"/>
      <c r="BN12" s="19">
        <v>5.9043453473873698E-3</v>
      </c>
      <c r="BO12" s="19">
        <v>3.0420202175357999E-2</v>
      </c>
      <c r="BP12" s="19"/>
      <c r="BQ12" s="19">
        <v>1.4861103747024301E-2</v>
      </c>
      <c r="BR12" s="19">
        <v>3.0297057172456201E-2</v>
      </c>
      <c r="BS12" s="19"/>
      <c r="BT12" s="19">
        <v>1.8417637452212501E-2</v>
      </c>
      <c r="BU12" s="19">
        <v>3.0823852710664498E-2</v>
      </c>
      <c r="BV12" s="19"/>
      <c r="BW12" s="19">
        <v>2.51440138730218E-2</v>
      </c>
      <c r="BX12" s="19">
        <v>3.2360027819153002E-2</v>
      </c>
      <c r="BY12" s="19"/>
      <c r="BZ12" s="19">
        <v>2.51440138730218E-2</v>
      </c>
      <c r="CA12" s="19">
        <v>3.2360027819153002E-2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182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174</v>
      </c>
      <c r="C9" s="17">
        <v>0.207172154418751</v>
      </c>
      <c r="D9" s="17">
        <v>0.185987178373338</v>
      </c>
      <c r="E9" s="17">
        <v>0.179528040356838</v>
      </c>
      <c r="F9" s="17">
        <v>0.29889411226676199</v>
      </c>
      <c r="G9" s="17">
        <v>0.12994199501943199</v>
      </c>
      <c r="H9" s="17">
        <v>0.159715202257908</v>
      </c>
      <c r="I9" s="17">
        <v>0.30507341886195999</v>
      </c>
      <c r="J9" s="17">
        <v>0.17778333089061499</v>
      </c>
      <c r="K9" s="17">
        <v>0.30865317410426502</v>
      </c>
      <c r="L9" s="17">
        <v>9.9207366339447101E-2</v>
      </c>
      <c r="M9" s="17"/>
      <c r="N9" s="17">
        <v>0.194112645106223</v>
      </c>
      <c r="O9" s="17">
        <v>0.35559747864410701</v>
      </c>
      <c r="P9" s="17">
        <v>0.45708762402296899</v>
      </c>
      <c r="Q9" s="17">
        <v>0.60873424951778898</v>
      </c>
      <c r="R9" s="17"/>
      <c r="S9" s="17">
        <v>0.18347618951328001</v>
      </c>
      <c r="T9" s="17">
        <v>0.30679750969612402</v>
      </c>
      <c r="U9" s="17">
        <v>0.290661700338887</v>
      </c>
      <c r="V9" s="17">
        <v>0.156390317451577</v>
      </c>
      <c r="W9" s="17">
        <v>0.301040111953087</v>
      </c>
      <c r="X9" s="17">
        <v>0.25642899924954499</v>
      </c>
      <c r="Y9" s="17">
        <v>0.24379314457520601</v>
      </c>
      <c r="Z9" s="17"/>
      <c r="AA9" s="17">
        <v>0.33486122810210001</v>
      </c>
      <c r="AB9" s="17">
        <v>0.14113174769164499</v>
      </c>
      <c r="AC9" s="17"/>
      <c r="AD9" s="17">
        <v>0.40457309684329101</v>
      </c>
      <c r="AE9" s="17">
        <v>0.36160343845423398</v>
      </c>
      <c r="AF9" s="17">
        <v>0.29466800631850398</v>
      </c>
      <c r="AG9" s="17"/>
      <c r="AH9" s="17">
        <v>0.57847388226088003</v>
      </c>
      <c r="AI9" s="17">
        <v>0.193432580718747</v>
      </c>
      <c r="AJ9" s="17"/>
      <c r="AK9" s="17">
        <v>0.22836718465945899</v>
      </c>
      <c r="AL9" s="17">
        <v>0.19297420946723101</v>
      </c>
      <c r="AM9" s="17"/>
      <c r="AN9" s="17">
        <v>0.206379592422612</v>
      </c>
      <c r="AO9" s="17">
        <v>0.60873424951778898</v>
      </c>
      <c r="AP9" s="17"/>
      <c r="AQ9" s="17">
        <v>0.32605400818035402</v>
      </c>
      <c r="AR9" s="17">
        <v>0.17634726547231799</v>
      </c>
      <c r="AS9" s="17"/>
      <c r="AT9" s="17">
        <v>8.1090401820416602E-2</v>
      </c>
      <c r="AU9" s="17">
        <v>0.20045327599339499</v>
      </c>
      <c r="AV9" s="17">
        <v>0.41407418006692298</v>
      </c>
      <c r="AW9" s="17">
        <v>0.73059849462673998</v>
      </c>
      <c r="AX9" s="17"/>
      <c r="AY9" s="17">
        <v>0.32581676261648401</v>
      </c>
      <c r="AZ9" s="17">
        <v>0.19299134498385101</v>
      </c>
      <c r="BA9" s="17"/>
      <c r="BB9" s="17">
        <v>0.25688054858932602</v>
      </c>
      <c r="BC9" s="17">
        <v>0.19632745953769901</v>
      </c>
      <c r="BD9" s="17"/>
      <c r="BE9" s="17">
        <v>0.30766520719742002</v>
      </c>
      <c r="BF9" s="17">
        <v>0.199546033201942</v>
      </c>
      <c r="BG9" s="17"/>
      <c r="BH9" s="17">
        <v>0.25873592856703198</v>
      </c>
      <c r="BI9" s="17">
        <v>0.20317436395834099</v>
      </c>
      <c r="BJ9" s="17"/>
      <c r="BK9" s="17">
        <v>0.28557967201275802</v>
      </c>
      <c r="BL9" s="17">
        <v>0.20215391031940599</v>
      </c>
      <c r="BM9" s="17"/>
      <c r="BN9" s="17">
        <v>0.41967632086432899</v>
      </c>
      <c r="BO9" s="17">
        <v>0.20267113493557901</v>
      </c>
      <c r="BP9" s="17"/>
      <c r="BQ9" s="17">
        <v>0.51771164019295202</v>
      </c>
      <c r="BR9" s="17">
        <v>0.199221189082604</v>
      </c>
      <c r="BS9" s="17"/>
      <c r="BT9" s="17">
        <v>0.184950201436511</v>
      </c>
      <c r="BU9" s="17">
        <v>0.20893564537863399</v>
      </c>
      <c r="BV9" s="17"/>
      <c r="BW9" s="17">
        <v>0.33339259919353298</v>
      </c>
      <c r="BX9" s="17">
        <v>0.14235498547355899</v>
      </c>
      <c r="BY9" s="17"/>
      <c r="BZ9" s="17">
        <v>0.33339259919353298</v>
      </c>
      <c r="CA9" s="17">
        <v>0.14235498547355899</v>
      </c>
    </row>
    <row r="10" spans="2:79" ht="45" x14ac:dyDescent="0.25">
      <c r="B10" s="18" t="s">
        <v>175</v>
      </c>
      <c r="C10" s="17">
        <v>0.246858519735041</v>
      </c>
      <c r="D10" s="17">
        <v>0.25783027187139401</v>
      </c>
      <c r="E10" s="17">
        <v>0.25061369138373102</v>
      </c>
      <c r="F10" s="17">
        <v>0.275398987783671</v>
      </c>
      <c r="G10" s="17">
        <v>0.182325319995428</v>
      </c>
      <c r="H10" s="17">
        <v>0.31102575162289697</v>
      </c>
      <c r="I10" s="17">
        <v>0.23136633269013099</v>
      </c>
      <c r="J10" s="17">
        <v>0.179514714695542</v>
      </c>
      <c r="K10" s="17">
        <v>0.174006772279484</v>
      </c>
      <c r="L10" s="17">
        <v>0.33947134137102097</v>
      </c>
      <c r="M10" s="17"/>
      <c r="N10" s="17">
        <v>0.23737345592321701</v>
      </c>
      <c r="O10" s="17">
        <v>0.36888673574502101</v>
      </c>
      <c r="P10" s="17">
        <v>0.38919346574786601</v>
      </c>
      <c r="Q10" s="17">
        <v>0.29818240612559299</v>
      </c>
      <c r="R10" s="17"/>
      <c r="S10" s="17">
        <v>0.23590969512784801</v>
      </c>
      <c r="T10" s="17">
        <v>0.259838731188476</v>
      </c>
      <c r="U10" s="17">
        <v>0.282016072632507</v>
      </c>
      <c r="V10" s="17">
        <v>0.234906366119571</v>
      </c>
      <c r="W10" s="17">
        <v>0.22683027140453699</v>
      </c>
      <c r="X10" s="17">
        <v>0.33295576272925498</v>
      </c>
      <c r="Y10" s="17">
        <v>0.28957535018840702</v>
      </c>
      <c r="Z10" s="17"/>
      <c r="AA10" s="17">
        <v>0.32715760255084603</v>
      </c>
      <c r="AB10" s="17">
        <v>0.20532807444322301</v>
      </c>
      <c r="AC10" s="17"/>
      <c r="AD10" s="17">
        <v>0.29796879531891302</v>
      </c>
      <c r="AE10" s="17">
        <v>0.39160329029479501</v>
      </c>
      <c r="AF10" s="17">
        <v>0.32806059067761101</v>
      </c>
      <c r="AG10" s="17"/>
      <c r="AH10" s="17">
        <v>0.27581299117638902</v>
      </c>
      <c r="AI10" s="17">
        <v>0.24578709435648199</v>
      </c>
      <c r="AJ10" s="17"/>
      <c r="AK10" s="17">
        <v>0.223434136725147</v>
      </c>
      <c r="AL10" s="17">
        <v>0.262549844386188</v>
      </c>
      <c r="AM10" s="17"/>
      <c r="AN10" s="17">
        <v>0.24675722192246499</v>
      </c>
      <c r="AO10" s="17">
        <v>0.29818240612559299</v>
      </c>
      <c r="AP10" s="17"/>
      <c r="AQ10" s="17">
        <v>0.31486805960747</v>
      </c>
      <c r="AR10" s="17">
        <v>0.22922431865613199</v>
      </c>
      <c r="AS10" s="17"/>
      <c r="AT10" s="17">
        <v>0.16358764154060701</v>
      </c>
      <c r="AU10" s="17">
        <v>0.28445158934799702</v>
      </c>
      <c r="AV10" s="17">
        <v>0.34339281322934201</v>
      </c>
      <c r="AW10" s="17">
        <v>0.171822407004601</v>
      </c>
      <c r="AX10" s="17"/>
      <c r="AY10" s="17">
        <v>0.26217219475968101</v>
      </c>
      <c r="AZ10" s="17">
        <v>0.24502817691060799</v>
      </c>
      <c r="BA10" s="17"/>
      <c r="BB10" s="17">
        <v>0.267019850415884</v>
      </c>
      <c r="BC10" s="17">
        <v>0.24246752234260499</v>
      </c>
      <c r="BD10" s="17"/>
      <c r="BE10" s="17">
        <v>0.27380337875171701</v>
      </c>
      <c r="BF10" s="17">
        <v>0.244813753899501</v>
      </c>
      <c r="BG10" s="17"/>
      <c r="BH10" s="17">
        <v>0.26240222844632599</v>
      </c>
      <c r="BI10" s="17">
        <v>0.24565340060961299</v>
      </c>
      <c r="BJ10" s="17"/>
      <c r="BK10" s="17">
        <v>0.276309532571066</v>
      </c>
      <c r="BL10" s="17">
        <v>0.24497359369836499</v>
      </c>
      <c r="BM10" s="17"/>
      <c r="BN10" s="17">
        <v>0.25736904940206901</v>
      </c>
      <c r="BO10" s="17">
        <v>0.246635897752607</v>
      </c>
      <c r="BP10" s="17"/>
      <c r="BQ10" s="17">
        <v>0.194820102991553</v>
      </c>
      <c r="BR10" s="17">
        <v>0.248190896668184</v>
      </c>
      <c r="BS10" s="17"/>
      <c r="BT10" s="17">
        <v>0.29074860848884498</v>
      </c>
      <c r="BU10" s="17">
        <v>0.24337548767176401</v>
      </c>
      <c r="BV10" s="17"/>
      <c r="BW10" s="17">
        <v>0.32734416844048603</v>
      </c>
      <c r="BX10" s="17">
        <v>0.205527244923637</v>
      </c>
      <c r="BY10" s="17"/>
      <c r="BZ10" s="17">
        <v>0.32734416844048603</v>
      </c>
      <c r="CA10" s="17">
        <v>0.205527244923637</v>
      </c>
    </row>
    <row r="11" spans="2:79" x14ac:dyDescent="0.25">
      <c r="B11" s="18" t="s">
        <v>176</v>
      </c>
      <c r="C11" s="17">
        <v>0.50969994753205605</v>
      </c>
      <c r="D11" s="17">
        <v>0.49925345575193703</v>
      </c>
      <c r="E11" s="17">
        <v>0.53546872393476797</v>
      </c>
      <c r="F11" s="17">
        <v>0.39435479405669399</v>
      </c>
      <c r="G11" s="17">
        <v>0.66706140669273195</v>
      </c>
      <c r="H11" s="17">
        <v>0.48317017401075801</v>
      </c>
      <c r="I11" s="17">
        <v>0.44612362271163503</v>
      </c>
      <c r="J11" s="17">
        <v>0.584556027336955</v>
      </c>
      <c r="K11" s="17">
        <v>0.50297240478881</v>
      </c>
      <c r="L11" s="17">
        <v>0.503868765782717</v>
      </c>
      <c r="M11" s="17"/>
      <c r="N11" s="17">
        <v>0.53285588993920097</v>
      </c>
      <c r="O11" s="17">
        <v>0.22845497067701601</v>
      </c>
      <c r="P11" s="17">
        <v>0.12473289172190501</v>
      </c>
      <c r="Q11" s="17">
        <v>6.1530846951827901E-2</v>
      </c>
      <c r="R11" s="17"/>
      <c r="S11" s="17">
        <v>0.54688119891187303</v>
      </c>
      <c r="T11" s="17">
        <v>0.41389930903979799</v>
      </c>
      <c r="U11" s="17">
        <v>0.394516029837713</v>
      </c>
      <c r="V11" s="17">
        <v>0.57460066113793096</v>
      </c>
      <c r="W11" s="17">
        <v>0.45007410933314601</v>
      </c>
      <c r="X11" s="17">
        <v>0.38726197552796399</v>
      </c>
      <c r="Y11" s="17">
        <v>0.434486704158487</v>
      </c>
      <c r="Z11" s="17"/>
      <c r="AA11" s="17">
        <v>0.30955086506937601</v>
      </c>
      <c r="AB11" s="17">
        <v>0.61321645392218904</v>
      </c>
      <c r="AC11" s="17"/>
      <c r="AD11" s="17">
        <v>0.28567984474976399</v>
      </c>
      <c r="AE11" s="17">
        <v>0.22680605182380101</v>
      </c>
      <c r="AF11" s="17">
        <v>0.34310964773589903</v>
      </c>
      <c r="AG11" s="17"/>
      <c r="AH11" s="17">
        <v>0.14521204061811399</v>
      </c>
      <c r="AI11" s="17">
        <v>0.52318738398679199</v>
      </c>
      <c r="AJ11" s="17"/>
      <c r="AK11" s="17">
        <v>0.49495386934977698</v>
      </c>
      <c r="AL11" s="17">
        <v>0.51957792382673895</v>
      </c>
      <c r="AM11" s="17"/>
      <c r="AN11" s="17">
        <v>0.51058449764597102</v>
      </c>
      <c r="AO11" s="17">
        <v>6.1530846951827901E-2</v>
      </c>
      <c r="AP11" s="17"/>
      <c r="AQ11" s="17">
        <v>0.32988811670837698</v>
      </c>
      <c r="AR11" s="17">
        <v>0.55632337693709799</v>
      </c>
      <c r="AS11" s="17"/>
      <c r="AT11" s="17">
        <v>0.70124578209262201</v>
      </c>
      <c r="AU11" s="17">
        <v>0.48669739669392198</v>
      </c>
      <c r="AV11" s="17">
        <v>0.22569869604104401</v>
      </c>
      <c r="AW11" s="17">
        <v>7.37454926284907E-2</v>
      </c>
      <c r="AX11" s="17"/>
      <c r="AY11" s="17">
        <v>0.387904902907795</v>
      </c>
      <c r="AZ11" s="17">
        <v>0.52425730790576397</v>
      </c>
      <c r="BA11" s="17"/>
      <c r="BB11" s="17">
        <v>0.44017003373430202</v>
      </c>
      <c r="BC11" s="17">
        <v>0.52486109610384701</v>
      </c>
      <c r="BD11" s="17"/>
      <c r="BE11" s="17">
        <v>0.38348606396132201</v>
      </c>
      <c r="BF11" s="17">
        <v>0.51927794669459004</v>
      </c>
      <c r="BG11" s="17"/>
      <c r="BH11" s="17">
        <v>0.42517790767154001</v>
      </c>
      <c r="BI11" s="17">
        <v>0.51625302496345304</v>
      </c>
      <c r="BJ11" s="17"/>
      <c r="BK11" s="17">
        <v>0.41647496475025803</v>
      </c>
      <c r="BL11" s="17">
        <v>0.51566654020214497</v>
      </c>
      <c r="BM11" s="17"/>
      <c r="BN11" s="17">
        <v>0.317062447376527</v>
      </c>
      <c r="BO11" s="17">
        <v>0.51378017407957499</v>
      </c>
      <c r="BP11" s="17"/>
      <c r="BQ11" s="17">
        <v>0.27611777169045298</v>
      </c>
      <c r="BR11" s="17">
        <v>0.51568051962783401</v>
      </c>
      <c r="BS11" s="17"/>
      <c r="BT11" s="17">
        <v>0.48374992366582398</v>
      </c>
      <c r="BU11" s="17">
        <v>0.51175929094500505</v>
      </c>
      <c r="BV11" s="17"/>
      <c r="BW11" s="17">
        <v>0.31081554208163698</v>
      </c>
      <c r="BX11" s="17">
        <v>0.61183177040469605</v>
      </c>
      <c r="BY11" s="17"/>
      <c r="BZ11" s="17">
        <v>0.31081554208163698</v>
      </c>
      <c r="CA11" s="17">
        <v>0.61183177040469605</v>
      </c>
    </row>
    <row r="12" spans="2:79" x14ac:dyDescent="0.25">
      <c r="B12" s="18" t="s">
        <v>75</v>
      </c>
      <c r="C12" s="19">
        <v>3.6269378314151599E-2</v>
      </c>
      <c r="D12" s="19">
        <v>5.6929094003330398E-2</v>
      </c>
      <c r="E12" s="19">
        <v>3.4389544324663103E-2</v>
      </c>
      <c r="F12" s="19">
        <v>3.1352105892871997E-2</v>
      </c>
      <c r="G12" s="19">
        <v>2.06712782924077E-2</v>
      </c>
      <c r="H12" s="19">
        <v>4.6088872108437297E-2</v>
      </c>
      <c r="I12" s="19">
        <v>1.7436625736274001E-2</v>
      </c>
      <c r="J12" s="19">
        <v>5.81459270768876E-2</v>
      </c>
      <c r="K12" s="19">
        <v>1.4367648827441201E-2</v>
      </c>
      <c r="L12" s="19">
        <v>5.74525265068156E-2</v>
      </c>
      <c r="M12" s="19"/>
      <c r="N12" s="19">
        <v>3.5658009031358399E-2</v>
      </c>
      <c r="O12" s="19">
        <v>4.7060814933855603E-2</v>
      </c>
      <c r="P12" s="19">
        <v>2.898601850726E-2</v>
      </c>
      <c r="Q12" s="19">
        <v>3.1552497404790499E-2</v>
      </c>
      <c r="R12" s="19"/>
      <c r="S12" s="19">
        <v>3.3732916446999002E-2</v>
      </c>
      <c r="T12" s="19">
        <v>1.94644500756018E-2</v>
      </c>
      <c r="U12" s="19">
        <v>3.2806197190892498E-2</v>
      </c>
      <c r="V12" s="19">
        <v>3.4102655290921102E-2</v>
      </c>
      <c r="W12" s="19">
        <v>2.2055507309230098E-2</v>
      </c>
      <c r="X12" s="19">
        <v>2.3353262493236299E-2</v>
      </c>
      <c r="Y12" s="19">
        <v>3.21448010779E-2</v>
      </c>
      <c r="Z12" s="19"/>
      <c r="AA12" s="19">
        <v>2.8430304277677901E-2</v>
      </c>
      <c r="AB12" s="19">
        <v>4.0323723942943902E-2</v>
      </c>
      <c r="AC12" s="19"/>
      <c r="AD12" s="19">
        <v>1.17782630880313E-2</v>
      </c>
      <c r="AE12" s="19">
        <v>1.99872194271698E-2</v>
      </c>
      <c r="AF12" s="19">
        <v>3.4161755267986399E-2</v>
      </c>
      <c r="AG12" s="19"/>
      <c r="AH12" s="19">
        <v>5.0108594461648602E-4</v>
      </c>
      <c r="AI12" s="19">
        <v>3.7592940937979401E-2</v>
      </c>
      <c r="AJ12" s="19"/>
      <c r="AK12" s="19">
        <v>5.3244809265616901E-2</v>
      </c>
      <c r="AL12" s="19">
        <v>2.4898022319842499E-2</v>
      </c>
      <c r="AM12" s="19"/>
      <c r="AN12" s="19">
        <v>3.62786880089528E-2</v>
      </c>
      <c r="AO12" s="19">
        <v>3.1552497404790499E-2</v>
      </c>
      <c r="AP12" s="19"/>
      <c r="AQ12" s="19">
        <v>2.9189815503798702E-2</v>
      </c>
      <c r="AR12" s="19">
        <v>3.8105038934451503E-2</v>
      </c>
      <c r="AS12" s="19"/>
      <c r="AT12" s="19">
        <v>5.4076174546354903E-2</v>
      </c>
      <c r="AU12" s="19">
        <v>2.8397737964686299E-2</v>
      </c>
      <c r="AV12" s="19">
        <v>1.6834310662691299E-2</v>
      </c>
      <c r="AW12" s="19">
        <v>2.3833605740168101E-2</v>
      </c>
      <c r="AX12" s="19"/>
      <c r="AY12" s="19">
        <v>2.4106139716039102E-2</v>
      </c>
      <c r="AZ12" s="19">
        <v>3.7723170199776897E-2</v>
      </c>
      <c r="BA12" s="19"/>
      <c r="BB12" s="19">
        <v>3.59295672604888E-2</v>
      </c>
      <c r="BC12" s="19">
        <v>3.6343922015848802E-2</v>
      </c>
      <c r="BD12" s="19"/>
      <c r="BE12" s="19">
        <v>3.5045350089541197E-2</v>
      </c>
      <c r="BF12" s="19">
        <v>3.6362266203966598E-2</v>
      </c>
      <c r="BG12" s="19"/>
      <c r="BH12" s="19">
        <v>5.3683935315102099E-2</v>
      </c>
      <c r="BI12" s="19">
        <v>3.49192104685929E-2</v>
      </c>
      <c r="BJ12" s="19"/>
      <c r="BK12" s="19">
        <v>2.16358306659186E-2</v>
      </c>
      <c r="BL12" s="19">
        <v>3.7205955780083802E-2</v>
      </c>
      <c r="BM12" s="19"/>
      <c r="BN12" s="19">
        <v>5.8921823570754301E-3</v>
      </c>
      <c r="BO12" s="19">
        <v>3.6912793232239602E-2</v>
      </c>
      <c r="BP12" s="19"/>
      <c r="BQ12" s="19">
        <v>1.1350485125042E-2</v>
      </c>
      <c r="BR12" s="19">
        <v>3.69073946213785E-2</v>
      </c>
      <c r="BS12" s="19"/>
      <c r="BT12" s="19">
        <v>4.0551266408820397E-2</v>
      </c>
      <c r="BU12" s="19">
        <v>3.5929576004597098E-2</v>
      </c>
      <c r="BV12" s="19"/>
      <c r="BW12" s="19">
        <v>2.84476902843438E-2</v>
      </c>
      <c r="BX12" s="19">
        <v>4.0285999198107901E-2</v>
      </c>
      <c r="BY12" s="19"/>
      <c r="BZ12" s="19">
        <v>2.84476902843438E-2</v>
      </c>
      <c r="CA12" s="19">
        <v>4.0285999198107901E-2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183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174</v>
      </c>
      <c r="C9" s="17">
        <v>0.19811948051956099</v>
      </c>
      <c r="D9" s="17">
        <v>0.15470723138220799</v>
      </c>
      <c r="E9" s="17">
        <v>0.19051085328912501</v>
      </c>
      <c r="F9" s="17">
        <v>0.26993313052087797</v>
      </c>
      <c r="G9" s="17">
        <v>0.122260024963789</v>
      </c>
      <c r="H9" s="17">
        <v>0.147242424579834</v>
      </c>
      <c r="I9" s="17">
        <v>0.318334885184686</v>
      </c>
      <c r="J9" s="17">
        <v>0.122183999615693</v>
      </c>
      <c r="K9" s="17">
        <v>0.34943483243648799</v>
      </c>
      <c r="L9" s="17">
        <v>0.128833374474777</v>
      </c>
      <c r="M9" s="17"/>
      <c r="N9" s="17">
        <v>0.18604593032241501</v>
      </c>
      <c r="O9" s="17">
        <v>0.32489794478923401</v>
      </c>
      <c r="P9" s="17">
        <v>0.48418685522382798</v>
      </c>
      <c r="Q9" s="17">
        <v>0.61627534151069996</v>
      </c>
      <c r="R9" s="17"/>
      <c r="S9" s="17">
        <v>0.17231278149190701</v>
      </c>
      <c r="T9" s="17">
        <v>0.22861789698586399</v>
      </c>
      <c r="U9" s="17">
        <v>0.261429957422254</v>
      </c>
      <c r="V9" s="17">
        <v>0.145408443836929</v>
      </c>
      <c r="W9" s="17">
        <v>0.27757925338424799</v>
      </c>
      <c r="X9" s="17">
        <v>0.29991709407942801</v>
      </c>
      <c r="Y9" s="17">
        <v>0.29617292734737999</v>
      </c>
      <c r="Z9" s="17"/>
      <c r="AA9" s="17">
        <v>0.32196839089921298</v>
      </c>
      <c r="AB9" s="17">
        <v>0.13406519475926201</v>
      </c>
      <c r="AC9" s="17"/>
      <c r="AD9" s="17">
        <v>0.38181276041970602</v>
      </c>
      <c r="AE9" s="17">
        <v>0.402770960361923</v>
      </c>
      <c r="AF9" s="17">
        <v>0.26402603953359399</v>
      </c>
      <c r="AG9" s="17"/>
      <c r="AH9" s="17">
        <v>0.504147620109477</v>
      </c>
      <c r="AI9" s="17">
        <v>0.186795277417661</v>
      </c>
      <c r="AJ9" s="17"/>
      <c r="AK9" s="17">
        <v>0.20058743583584601</v>
      </c>
      <c r="AL9" s="17">
        <v>0.196466267793489</v>
      </c>
      <c r="AM9" s="17"/>
      <c r="AN9" s="17">
        <v>0.19729416745358899</v>
      </c>
      <c r="AO9" s="17">
        <v>0.61627534151069996</v>
      </c>
      <c r="AP9" s="17"/>
      <c r="AQ9" s="17">
        <v>0.33612022374649098</v>
      </c>
      <c r="AR9" s="17">
        <v>0.16233725261936699</v>
      </c>
      <c r="AS9" s="17"/>
      <c r="AT9" s="17">
        <v>7.1699501740633997E-2</v>
      </c>
      <c r="AU9" s="17">
        <v>0.192796806797639</v>
      </c>
      <c r="AV9" s="17">
        <v>0.405856190362892</v>
      </c>
      <c r="AW9" s="17">
        <v>0.69346622528489299</v>
      </c>
      <c r="AX9" s="17"/>
      <c r="AY9" s="17">
        <v>0.296945135778931</v>
      </c>
      <c r="AZ9" s="17">
        <v>0.18630750013713501</v>
      </c>
      <c r="BA9" s="17"/>
      <c r="BB9" s="17">
        <v>0.214920300657511</v>
      </c>
      <c r="BC9" s="17">
        <v>0.194447040215631</v>
      </c>
      <c r="BD9" s="17"/>
      <c r="BE9" s="17">
        <v>0.34146291227285502</v>
      </c>
      <c r="BF9" s="17">
        <v>0.187241570495357</v>
      </c>
      <c r="BG9" s="17"/>
      <c r="BH9" s="17">
        <v>0.22836672052783399</v>
      </c>
      <c r="BI9" s="17">
        <v>0.195774382055452</v>
      </c>
      <c r="BJ9" s="17"/>
      <c r="BK9" s="17">
        <v>0.228994516478704</v>
      </c>
      <c r="BL9" s="17">
        <v>0.196143414043113</v>
      </c>
      <c r="BM9" s="17"/>
      <c r="BN9" s="17">
        <v>0.31653166084731899</v>
      </c>
      <c r="BO9" s="17">
        <v>0.19561140955034301</v>
      </c>
      <c r="BP9" s="17"/>
      <c r="BQ9" s="17">
        <v>0.45792121410962999</v>
      </c>
      <c r="BR9" s="17">
        <v>0.19146759026832399</v>
      </c>
      <c r="BS9" s="17"/>
      <c r="BT9" s="17">
        <v>0.25109891340743301</v>
      </c>
      <c r="BU9" s="17">
        <v>0.19391513578747799</v>
      </c>
      <c r="BV9" s="17"/>
      <c r="BW9" s="17">
        <v>0.32042630557583102</v>
      </c>
      <c r="BX9" s="17">
        <v>0.13531204740547501</v>
      </c>
      <c r="BY9" s="17"/>
      <c r="BZ9" s="17">
        <v>0.32042630557583102</v>
      </c>
      <c r="CA9" s="17">
        <v>0.13531204740547501</v>
      </c>
    </row>
    <row r="10" spans="2:79" ht="45" x14ac:dyDescent="0.25">
      <c r="B10" s="18" t="s">
        <v>175</v>
      </c>
      <c r="C10" s="17">
        <v>0.25400773159336898</v>
      </c>
      <c r="D10" s="17">
        <v>0.32714698603102199</v>
      </c>
      <c r="E10" s="17">
        <v>0.232970242930369</v>
      </c>
      <c r="F10" s="17">
        <v>0.27899286418525199</v>
      </c>
      <c r="G10" s="17">
        <v>0.19160530485162</v>
      </c>
      <c r="H10" s="17">
        <v>0.311275856612239</v>
      </c>
      <c r="I10" s="17">
        <v>0.26763797011124102</v>
      </c>
      <c r="J10" s="17">
        <v>0.207658409494621</v>
      </c>
      <c r="K10" s="17">
        <v>8.3702200827081602E-2</v>
      </c>
      <c r="L10" s="17">
        <v>0.200030323012481</v>
      </c>
      <c r="M10" s="17"/>
      <c r="N10" s="17">
        <v>0.24427380681399499</v>
      </c>
      <c r="O10" s="17">
        <v>0.38618883988585001</v>
      </c>
      <c r="P10" s="17">
        <v>0.35924277892612499</v>
      </c>
      <c r="Q10" s="17">
        <v>0.29616895295345402</v>
      </c>
      <c r="R10" s="17"/>
      <c r="S10" s="17">
        <v>0.24503307058176699</v>
      </c>
      <c r="T10" s="17">
        <v>0.33179756169957803</v>
      </c>
      <c r="U10" s="17">
        <v>0.29130356067403002</v>
      </c>
      <c r="V10" s="17">
        <v>0.24649713582111701</v>
      </c>
      <c r="W10" s="17">
        <v>0.21809808825249799</v>
      </c>
      <c r="X10" s="17">
        <v>0.29211950601300801</v>
      </c>
      <c r="Y10" s="17">
        <v>0.251397585663375</v>
      </c>
      <c r="Z10" s="17"/>
      <c r="AA10" s="17">
        <v>0.33393682606390901</v>
      </c>
      <c r="AB10" s="17">
        <v>0.212668643166321</v>
      </c>
      <c r="AC10" s="17"/>
      <c r="AD10" s="17">
        <v>0.330516856664894</v>
      </c>
      <c r="AE10" s="17">
        <v>0.36215883385763997</v>
      </c>
      <c r="AF10" s="17">
        <v>0.337734420100752</v>
      </c>
      <c r="AG10" s="17"/>
      <c r="AH10" s="17">
        <v>0.381277154840232</v>
      </c>
      <c r="AI10" s="17">
        <v>0.249298279712766</v>
      </c>
      <c r="AJ10" s="17"/>
      <c r="AK10" s="17">
        <v>0.24944671276743799</v>
      </c>
      <c r="AL10" s="17">
        <v>0.257063027739587</v>
      </c>
      <c r="AM10" s="17"/>
      <c r="AN10" s="17">
        <v>0.25392451810741301</v>
      </c>
      <c r="AO10" s="17">
        <v>0.29616895295345402</v>
      </c>
      <c r="AP10" s="17"/>
      <c r="AQ10" s="17">
        <v>0.318872492344902</v>
      </c>
      <c r="AR10" s="17">
        <v>0.23718894063884299</v>
      </c>
      <c r="AS10" s="17"/>
      <c r="AT10" s="17">
        <v>0.159598387446132</v>
      </c>
      <c r="AU10" s="17">
        <v>0.29107400366695801</v>
      </c>
      <c r="AV10" s="17">
        <v>0.36617783248698699</v>
      </c>
      <c r="AW10" s="17">
        <v>0.22770760938509299</v>
      </c>
      <c r="AX10" s="17"/>
      <c r="AY10" s="17">
        <v>0.28997985604483401</v>
      </c>
      <c r="AZ10" s="17">
        <v>0.24970822022438499</v>
      </c>
      <c r="BA10" s="17"/>
      <c r="BB10" s="17">
        <v>0.308344138386619</v>
      </c>
      <c r="BC10" s="17">
        <v>0.24216819585093199</v>
      </c>
      <c r="BD10" s="17"/>
      <c r="BE10" s="17">
        <v>0.24054971998410199</v>
      </c>
      <c r="BF10" s="17">
        <v>0.25502902037932601</v>
      </c>
      <c r="BG10" s="17"/>
      <c r="BH10" s="17">
        <v>0.280261055050118</v>
      </c>
      <c r="BI10" s="17">
        <v>0.251972285433675</v>
      </c>
      <c r="BJ10" s="17"/>
      <c r="BK10" s="17">
        <v>0.36367424886958699</v>
      </c>
      <c r="BL10" s="17">
        <v>0.246988846541215</v>
      </c>
      <c r="BM10" s="17"/>
      <c r="BN10" s="17">
        <v>0.40136732304450501</v>
      </c>
      <c r="BO10" s="17">
        <v>0.25088652976825698</v>
      </c>
      <c r="BP10" s="17"/>
      <c r="BQ10" s="17">
        <v>0.255169748194574</v>
      </c>
      <c r="BR10" s="17">
        <v>0.25397797964831997</v>
      </c>
      <c r="BS10" s="17"/>
      <c r="BT10" s="17">
        <v>0.277804385923904</v>
      </c>
      <c r="BU10" s="17">
        <v>0.25211927539778201</v>
      </c>
      <c r="BV10" s="17"/>
      <c r="BW10" s="17">
        <v>0.33412928487399302</v>
      </c>
      <c r="BX10" s="17">
        <v>0.21286342835146699</v>
      </c>
      <c r="BY10" s="17"/>
      <c r="BZ10" s="17">
        <v>0.33412928487399302</v>
      </c>
      <c r="CA10" s="17">
        <v>0.21286342835146699</v>
      </c>
    </row>
    <row r="11" spans="2:79" x14ac:dyDescent="0.25">
      <c r="B11" s="18" t="s">
        <v>176</v>
      </c>
      <c r="C11" s="17">
        <v>0.51394434209960904</v>
      </c>
      <c r="D11" s="17">
        <v>0.46792400268846801</v>
      </c>
      <c r="E11" s="17">
        <v>0.53736433598128697</v>
      </c>
      <c r="F11" s="17">
        <v>0.42039087832885602</v>
      </c>
      <c r="G11" s="17">
        <v>0.66784196265277596</v>
      </c>
      <c r="H11" s="17">
        <v>0.50348140096425298</v>
      </c>
      <c r="I11" s="17">
        <v>0.399661272213791</v>
      </c>
      <c r="J11" s="17">
        <v>0.617341552704603</v>
      </c>
      <c r="K11" s="17">
        <v>0.53388470412623201</v>
      </c>
      <c r="L11" s="17">
        <v>0.62342340636532501</v>
      </c>
      <c r="M11" s="17"/>
      <c r="N11" s="17">
        <v>0.53579403932134295</v>
      </c>
      <c r="O11" s="17">
        <v>0.254554542584499</v>
      </c>
      <c r="P11" s="17">
        <v>0.12087289998230701</v>
      </c>
      <c r="Q11" s="17">
        <v>5.5552944601817401E-2</v>
      </c>
      <c r="R11" s="17"/>
      <c r="S11" s="17">
        <v>0.55110642384851005</v>
      </c>
      <c r="T11" s="17">
        <v>0.41365251244664197</v>
      </c>
      <c r="U11" s="17">
        <v>0.41125590393664702</v>
      </c>
      <c r="V11" s="17">
        <v>0.58167355601724402</v>
      </c>
      <c r="W11" s="17">
        <v>0.48961750680937399</v>
      </c>
      <c r="X11" s="17">
        <v>0.383116961113254</v>
      </c>
      <c r="Y11" s="17">
        <v>0.43008665442889898</v>
      </c>
      <c r="Z11" s="17"/>
      <c r="AA11" s="17">
        <v>0.31605968965027398</v>
      </c>
      <c r="AB11" s="17">
        <v>0.61628969206442996</v>
      </c>
      <c r="AC11" s="17"/>
      <c r="AD11" s="17">
        <v>0.26854635108813502</v>
      </c>
      <c r="AE11" s="17">
        <v>0.20406921463257699</v>
      </c>
      <c r="AF11" s="17">
        <v>0.37679792819921398</v>
      </c>
      <c r="AG11" s="17"/>
      <c r="AH11" s="17">
        <v>0.114217860702765</v>
      </c>
      <c r="AI11" s="17">
        <v>0.52873573960511799</v>
      </c>
      <c r="AJ11" s="17"/>
      <c r="AK11" s="17">
        <v>0.50177455900761403</v>
      </c>
      <c r="AL11" s="17">
        <v>0.52209653195023797</v>
      </c>
      <c r="AM11" s="17"/>
      <c r="AN11" s="17">
        <v>0.51484906793266905</v>
      </c>
      <c r="AO11" s="17">
        <v>5.5552944601817401E-2</v>
      </c>
      <c r="AP11" s="17"/>
      <c r="AQ11" s="17">
        <v>0.32060215779794499</v>
      </c>
      <c r="AR11" s="17">
        <v>0.56407605834716001</v>
      </c>
      <c r="AS11" s="17"/>
      <c r="AT11" s="17">
        <v>0.718145091528547</v>
      </c>
      <c r="AU11" s="17">
        <v>0.49031690119233201</v>
      </c>
      <c r="AV11" s="17">
        <v>0.21059765424277099</v>
      </c>
      <c r="AW11" s="17">
        <v>5.7759709255811899E-2</v>
      </c>
      <c r="AX11" s="17"/>
      <c r="AY11" s="17">
        <v>0.39692082678479601</v>
      </c>
      <c r="AZ11" s="17">
        <v>0.52793139296765801</v>
      </c>
      <c r="BA11" s="17"/>
      <c r="BB11" s="17">
        <v>0.43953420617455302</v>
      </c>
      <c r="BC11" s="17">
        <v>0.53016921628424196</v>
      </c>
      <c r="BD11" s="17"/>
      <c r="BE11" s="17">
        <v>0.39523944756539198</v>
      </c>
      <c r="BF11" s="17">
        <v>0.52295250624345502</v>
      </c>
      <c r="BG11" s="17"/>
      <c r="BH11" s="17">
        <v>0.42344573762785997</v>
      </c>
      <c r="BI11" s="17">
        <v>0.52096078850241001</v>
      </c>
      <c r="BJ11" s="17"/>
      <c r="BK11" s="17">
        <v>0.38906393227997099</v>
      </c>
      <c r="BL11" s="17">
        <v>0.52193694789725897</v>
      </c>
      <c r="BM11" s="17"/>
      <c r="BN11" s="17">
        <v>0.27633959933636199</v>
      </c>
      <c r="BO11" s="17">
        <v>0.51897701319665002</v>
      </c>
      <c r="BP11" s="17"/>
      <c r="BQ11" s="17">
        <v>0.27441098617325399</v>
      </c>
      <c r="BR11" s="17">
        <v>0.52007728653040597</v>
      </c>
      <c r="BS11" s="17"/>
      <c r="BT11" s="17">
        <v>0.43126678695481901</v>
      </c>
      <c r="BU11" s="17">
        <v>0.52050547204167896</v>
      </c>
      <c r="BV11" s="17"/>
      <c r="BW11" s="17">
        <v>0.31738793397278697</v>
      </c>
      <c r="BX11" s="17">
        <v>0.61488068355799097</v>
      </c>
      <c r="BY11" s="17"/>
      <c r="BZ11" s="17">
        <v>0.31738793397278697</v>
      </c>
      <c r="CA11" s="17">
        <v>0.61488068355799097</v>
      </c>
    </row>
    <row r="12" spans="2:79" x14ac:dyDescent="0.25">
      <c r="B12" s="18" t="s">
        <v>75</v>
      </c>
      <c r="C12" s="19">
        <v>3.3928445787461001E-2</v>
      </c>
      <c r="D12" s="19">
        <v>5.0221779898301899E-2</v>
      </c>
      <c r="E12" s="19">
        <v>3.9154567799218401E-2</v>
      </c>
      <c r="F12" s="19">
        <v>3.0683126965013401E-2</v>
      </c>
      <c r="G12" s="19">
        <v>1.8292707531815899E-2</v>
      </c>
      <c r="H12" s="19">
        <v>3.80003178436749E-2</v>
      </c>
      <c r="I12" s="19">
        <v>1.43658724902816E-2</v>
      </c>
      <c r="J12" s="19">
        <v>5.2816038185082001E-2</v>
      </c>
      <c r="K12" s="19">
        <v>3.2978262610198199E-2</v>
      </c>
      <c r="L12" s="19">
        <v>4.7712896147416903E-2</v>
      </c>
      <c r="M12" s="19"/>
      <c r="N12" s="19">
        <v>3.3886223542247698E-2</v>
      </c>
      <c r="O12" s="19">
        <v>3.4358672740417803E-2</v>
      </c>
      <c r="P12" s="19">
        <v>3.5697465867740197E-2</v>
      </c>
      <c r="Q12" s="19">
        <v>3.2002760934027701E-2</v>
      </c>
      <c r="R12" s="19"/>
      <c r="S12" s="19">
        <v>3.1547724077814997E-2</v>
      </c>
      <c r="T12" s="19">
        <v>2.5932028867915999E-2</v>
      </c>
      <c r="U12" s="19">
        <v>3.6010577967069399E-2</v>
      </c>
      <c r="V12" s="19">
        <v>2.6420864324709602E-2</v>
      </c>
      <c r="W12" s="19">
        <v>1.47051515538793E-2</v>
      </c>
      <c r="X12" s="19">
        <v>2.4846438794310199E-2</v>
      </c>
      <c r="Y12" s="19">
        <v>2.23428325603462E-2</v>
      </c>
      <c r="Z12" s="19"/>
      <c r="AA12" s="19">
        <v>2.8035093386604801E-2</v>
      </c>
      <c r="AB12" s="19">
        <v>3.6976470009986703E-2</v>
      </c>
      <c r="AC12" s="19"/>
      <c r="AD12" s="19">
        <v>1.9124031827265402E-2</v>
      </c>
      <c r="AE12" s="19">
        <v>3.1000991147859602E-2</v>
      </c>
      <c r="AF12" s="19">
        <v>2.1441612166439999E-2</v>
      </c>
      <c r="AG12" s="19"/>
      <c r="AH12" s="19">
        <v>3.5736434752606E-4</v>
      </c>
      <c r="AI12" s="19">
        <v>3.51707032644554E-2</v>
      </c>
      <c r="AJ12" s="19"/>
      <c r="AK12" s="19">
        <v>4.8191292389101401E-2</v>
      </c>
      <c r="AL12" s="19">
        <v>2.4374172516685898E-2</v>
      </c>
      <c r="AM12" s="19"/>
      <c r="AN12" s="19">
        <v>3.39322465063287E-2</v>
      </c>
      <c r="AO12" s="19">
        <v>3.2002760934027701E-2</v>
      </c>
      <c r="AP12" s="19"/>
      <c r="AQ12" s="19">
        <v>2.4405126110662E-2</v>
      </c>
      <c r="AR12" s="19">
        <v>3.6397748394630898E-2</v>
      </c>
      <c r="AS12" s="19"/>
      <c r="AT12" s="19">
        <v>5.0557019284687497E-2</v>
      </c>
      <c r="AU12" s="19">
        <v>2.58122883430714E-2</v>
      </c>
      <c r="AV12" s="19">
        <v>1.7368322907349899E-2</v>
      </c>
      <c r="AW12" s="19">
        <v>2.1066456074201899E-2</v>
      </c>
      <c r="AX12" s="19"/>
      <c r="AY12" s="19">
        <v>1.61541813914396E-2</v>
      </c>
      <c r="AZ12" s="19">
        <v>3.6052886670821203E-2</v>
      </c>
      <c r="BA12" s="19"/>
      <c r="BB12" s="19">
        <v>3.72013547813176E-2</v>
      </c>
      <c r="BC12" s="19">
        <v>3.3215547649194703E-2</v>
      </c>
      <c r="BD12" s="19"/>
      <c r="BE12" s="19">
        <v>2.2747920177650101E-2</v>
      </c>
      <c r="BF12" s="19">
        <v>3.4776902881861797E-2</v>
      </c>
      <c r="BG12" s="19"/>
      <c r="BH12" s="19">
        <v>6.7926486794188404E-2</v>
      </c>
      <c r="BI12" s="19">
        <v>3.1292544008462903E-2</v>
      </c>
      <c r="BJ12" s="19"/>
      <c r="BK12" s="19">
        <v>1.82673023717385E-2</v>
      </c>
      <c r="BL12" s="19">
        <v>3.4930791518413599E-2</v>
      </c>
      <c r="BM12" s="19"/>
      <c r="BN12" s="19">
        <v>5.7614167718137502E-3</v>
      </c>
      <c r="BO12" s="19">
        <v>3.45250474847505E-2</v>
      </c>
      <c r="BP12" s="19"/>
      <c r="BQ12" s="19">
        <v>1.2498051522542601E-2</v>
      </c>
      <c r="BR12" s="19">
        <v>3.4477143552949799E-2</v>
      </c>
      <c r="BS12" s="19"/>
      <c r="BT12" s="19">
        <v>3.9829913713843902E-2</v>
      </c>
      <c r="BU12" s="19">
        <v>3.3460116773061099E-2</v>
      </c>
      <c r="BV12" s="19"/>
      <c r="BW12" s="19">
        <v>2.80564755773887E-2</v>
      </c>
      <c r="BX12" s="19">
        <v>3.6943840685066703E-2</v>
      </c>
      <c r="BY12" s="19"/>
      <c r="BZ12" s="19">
        <v>2.80564755773887E-2</v>
      </c>
      <c r="CA12" s="19">
        <v>3.6943840685066703E-2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CA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190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184</v>
      </c>
      <c r="C9" s="17">
        <v>0.52959747752524999</v>
      </c>
      <c r="D9" s="17">
        <v>0.50906635597532901</v>
      </c>
      <c r="E9" s="17">
        <v>0.70706677799696604</v>
      </c>
      <c r="F9" s="17">
        <v>0.59095381912021305</v>
      </c>
      <c r="G9" s="17">
        <v>0.39221492247398398</v>
      </c>
      <c r="H9" s="17">
        <v>0.55236096820186298</v>
      </c>
      <c r="I9" s="17">
        <v>0.58920052765202002</v>
      </c>
      <c r="J9" s="17">
        <v>0.35397259706811102</v>
      </c>
      <c r="K9" s="17">
        <v>0.32023044254120803</v>
      </c>
      <c r="L9" s="17">
        <v>0.46786982713102498</v>
      </c>
      <c r="M9" s="17"/>
      <c r="N9" s="17">
        <v>0.52567485728878705</v>
      </c>
      <c r="O9" s="17">
        <v>0.57054253664016596</v>
      </c>
      <c r="P9" s="17">
        <v>0.632208236413077</v>
      </c>
      <c r="Q9" s="17">
        <v>0.625248149961809</v>
      </c>
      <c r="R9" s="17"/>
      <c r="S9" s="17">
        <v>0.54356110952997705</v>
      </c>
      <c r="T9" s="17">
        <v>0.57704850171841604</v>
      </c>
      <c r="U9" s="17">
        <v>0.57289750888539803</v>
      </c>
      <c r="V9" s="17">
        <v>0.52373633625961502</v>
      </c>
      <c r="W9" s="17">
        <v>0.52586768144710005</v>
      </c>
      <c r="X9" s="17">
        <v>0.53823225842168299</v>
      </c>
      <c r="Y9" s="17">
        <v>0.53521662140440995</v>
      </c>
      <c r="Z9" s="17"/>
      <c r="AA9" s="17">
        <v>0.58384388043972202</v>
      </c>
      <c r="AB9" s="17">
        <v>0.50154140030099004</v>
      </c>
      <c r="AC9" s="17"/>
      <c r="AD9" s="17">
        <v>0.56626114272890504</v>
      </c>
      <c r="AE9" s="17">
        <v>0.57817507998297701</v>
      </c>
      <c r="AF9" s="17">
        <v>0.58642826135002402</v>
      </c>
      <c r="AG9" s="17"/>
      <c r="AH9" s="17">
        <v>0.66472964525733702</v>
      </c>
      <c r="AI9" s="17">
        <v>0.52459707424518298</v>
      </c>
      <c r="AJ9" s="17"/>
      <c r="AK9" s="17">
        <v>0.506137945557805</v>
      </c>
      <c r="AL9" s="17">
        <v>0.54531234745841395</v>
      </c>
      <c r="AM9" s="17"/>
      <c r="AN9" s="17">
        <v>0.52940869205768804</v>
      </c>
      <c r="AO9" s="17">
        <v>0.625248149961809</v>
      </c>
      <c r="AP9" s="17"/>
      <c r="AQ9" s="17">
        <v>0.57399138791278703</v>
      </c>
      <c r="AR9" s="17">
        <v>0.51808657561470295</v>
      </c>
      <c r="AS9" s="17"/>
      <c r="AT9" s="17">
        <v>0.45249308849840802</v>
      </c>
      <c r="AU9" s="17">
        <v>0.55887052537460702</v>
      </c>
      <c r="AV9" s="17">
        <v>0.61655781511907204</v>
      </c>
      <c r="AW9" s="17">
        <v>0.54567974064768299</v>
      </c>
      <c r="AX9" s="17"/>
      <c r="AY9" s="17">
        <v>0.59309051669461899</v>
      </c>
      <c r="AZ9" s="17">
        <v>0.52200857228479502</v>
      </c>
      <c r="BA9" s="17"/>
      <c r="BB9" s="17">
        <v>0.546022286834842</v>
      </c>
      <c r="BC9" s="17">
        <v>0.52601137887748695</v>
      </c>
      <c r="BD9" s="17"/>
      <c r="BE9" s="17">
        <v>0.57168126637634997</v>
      </c>
      <c r="BF9" s="17">
        <v>0.52640386298009401</v>
      </c>
      <c r="BG9" s="17"/>
      <c r="BH9" s="17">
        <v>0.51511688763219998</v>
      </c>
      <c r="BI9" s="17">
        <v>0.53072017199615995</v>
      </c>
      <c r="BJ9" s="17"/>
      <c r="BK9" s="17">
        <v>0.44082826862214403</v>
      </c>
      <c r="BL9" s="17">
        <v>0.53527889140558904</v>
      </c>
      <c r="BM9" s="17"/>
      <c r="BN9" s="17">
        <v>0.479089227196215</v>
      </c>
      <c r="BO9" s="17">
        <v>0.53066728534405405</v>
      </c>
      <c r="BP9" s="17"/>
      <c r="BQ9" s="17">
        <v>0.58707010309701502</v>
      </c>
      <c r="BR9" s="17">
        <v>0.52812596464321104</v>
      </c>
      <c r="BS9" s="17"/>
      <c r="BT9" s="17">
        <v>0.58077486349478202</v>
      </c>
      <c r="BU9" s="17">
        <v>0.52553613973104996</v>
      </c>
      <c r="BV9" s="17"/>
      <c r="BW9" s="17">
        <v>0.58358556229168101</v>
      </c>
      <c r="BX9" s="17">
        <v>0.50187332540728602</v>
      </c>
      <c r="BY9" s="17"/>
      <c r="BZ9" s="17">
        <v>0.58358556229168101</v>
      </c>
      <c r="CA9" s="17">
        <v>0.50187332540728602</v>
      </c>
    </row>
    <row r="10" spans="2:79" ht="30" x14ac:dyDescent="0.25">
      <c r="B10" s="18" t="s">
        <v>185</v>
      </c>
      <c r="C10" s="17">
        <v>0.32855084281526797</v>
      </c>
      <c r="D10" s="17">
        <v>0.32584965785026099</v>
      </c>
      <c r="E10" s="17">
        <v>0.51389398710520295</v>
      </c>
      <c r="F10" s="17">
        <v>0.32806868416664597</v>
      </c>
      <c r="G10" s="17">
        <v>0.22398825055895899</v>
      </c>
      <c r="H10" s="17">
        <v>0.29206493332323202</v>
      </c>
      <c r="I10" s="17">
        <v>0.41460718650968997</v>
      </c>
      <c r="J10" s="17">
        <v>0.173515703149206</v>
      </c>
      <c r="K10" s="17">
        <v>0.25560319643045998</v>
      </c>
      <c r="L10" s="17">
        <v>0.224456110339467</v>
      </c>
      <c r="M10" s="17"/>
      <c r="N10" s="17">
        <v>0.32133072882494801</v>
      </c>
      <c r="O10" s="17">
        <v>0.41733259427115599</v>
      </c>
      <c r="P10" s="17">
        <v>0.439276711298002</v>
      </c>
      <c r="Q10" s="17">
        <v>0.48100851392930899</v>
      </c>
      <c r="R10" s="17"/>
      <c r="S10" s="17">
        <v>0.34556199781018798</v>
      </c>
      <c r="T10" s="17">
        <v>0.34388723542816801</v>
      </c>
      <c r="U10" s="17">
        <v>0.36047721651423298</v>
      </c>
      <c r="V10" s="17">
        <v>0.29423301826527198</v>
      </c>
      <c r="W10" s="17">
        <v>0.38357327489319498</v>
      </c>
      <c r="X10" s="17">
        <v>0.40293739485278002</v>
      </c>
      <c r="Y10" s="17">
        <v>0.31109323130289701</v>
      </c>
      <c r="Z10" s="17"/>
      <c r="AA10" s="17">
        <v>0.398694566963464</v>
      </c>
      <c r="AB10" s="17">
        <v>0.29227271863067</v>
      </c>
      <c r="AC10" s="17"/>
      <c r="AD10" s="17">
        <v>0.43193845587156299</v>
      </c>
      <c r="AE10" s="17">
        <v>0.49823182388141601</v>
      </c>
      <c r="AF10" s="17">
        <v>0.34942041582866901</v>
      </c>
      <c r="AG10" s="17"/>
      <c r="AH10" s="17">
        <v>0.54697376230835004</v>
      </c>
      <c r="AI10" s="17">
        <v>0.32046836547915097</v>
      </c>
      <c r="AJ10" s="17"/>
      <c r="AK10" s="17">
        <v>0.30845447206454202</v>
      </c>
      <c r="AL10" s="17">
        <v>0.34201282717687298</v>
      </c>
      <c r="AM10" s="17"/>
      <c r="AN10" s="17">
        <v>0.328249937531578</v>
      </c>
      <c r="AO10" s="17">
        <v>0.48100851392930899</v>
      </c>
      <c r="AP10" s="17"/>
      <c r="AQ10" s="17">
        <v>0.367099791305176</v>
      </c>
      <c r="AR10" s="17">
        <v>0.31855548171847697</v>
      </c>
      <c r="AS10" s="17"/>
      <c r="AT10" s="17">
        <v>0.250172990054703</v>
      </c>
      <c r="AU10" s="17">
        <v>0.36398720784962002</v>
      </c>
      <c r="AV10" s="17">
        <v>0.39289997560030698</v>
      </c>
      <c r="AW10" s="17">
        <v>0.46238585189463699</v>
      </c>
      <c r="AX10" s="17"/>
      <c r="AY10" s="17">
        <v>0.34889726557800699</v>
      </c>
      <c r="AZ10" s="17">
        <v>0.32611896876500002</v>
      </c>
      <c r="BA10" s="17"/>
      <c r="BB10" s="17">
        <v>0.34855171098365201</v>
      </c>
      <c r="BC10" s="17">
        <v>0.32419590050838998</v>
      </c>
      <c r="BD10" s="17"/>
      <c r="BE10" s="17">
        <v>0.35517081273052897</v>
      </c>
      <c r="BF10" s="17">
        <v>0.32653073185487502</v>
      </c>
      <c r="BG10" s="17"/>
      <c r="BH10" s="17">
        <v>0.33716209209730102</v>
      </c>
      <c r="BI10" s="17">
        <v>0.32788320413286798</v>
      </c>
      <c r="BJ10" s="17"/>
      <c r="BK10" s="17">
        <v>0.30939556612709201</v>
      </c>
      <c r="BL10" s="17">
        <v>0.32977682033836098</v>
      </c>
      <c r="BM10" s="17"/>
      <c r="BN10" s="17">
        <v>0.21676575261130099</v>
      </c>
      <c r="BO10" s="17">
        <v>0.33091854636363599</v>
      </c>
      <c r="BP10" s="17"/>
      <c r="BQ10" s="17">
        <v>0.39240292413764799</v>
      </c>
      <c r="BR10" s="17">
        <v>0.32691599214895301</v>
      </c>
      <c r="BS10" s="17"/>
      <c r="BT10" s="17">
        <v>0.41082741034065001</v>
      </c>
      <c r="BU10" s="17">
        <v>0.32202153447062598</v>
      </c>
      <c r="BV10" s="17"/>
      <c r="BW10" s="17">
        <v>0.39813624597754599</v>
      </c>
      <c r="BX10" s="17">
        <v>0.29281710062368799</v>
      </c>
      <c r="BY10" s="17"/>
      <c r="BZ10" s="17">
        <v>0.39813624597754599</v>
      </c>
      <c r="CA10" s="17">
        <v>0.29281710062368799</v>
      </c>
    </row>
    <row r="11" spans="2:79" x14ac:dyDescent="0.25">
      <c r="B11" s="18" t="s">
        <v>186</v>
      </c>
      <c r="C11" s="17">
        <v>0.32649914712598999</v>
      </c>
      <c r="D11" s="17">
        <v>0.163825318687674</v>
      </c>
      <c r="E11" s="17">
        <v>0.21368502348056401</v>
      </c>
      <c r="F11" s="17">
        <v>0.36513995651563302</v>
      </c>
      <c r="G11" s="17">
        <v>0.24284888455686501</v>
      </c>
      <c r="H11" s="17">
        <v>0.68683243561085405</v>
      </c>
      <c r="I11" s="17">
        <v>0.291708995740392</v>
      </c>
      <c r="J11" s="17">
        <v>0.45163006419040302</v>
      </c>
      <c r="K11" s="17">
        <v>0.15835744491362999</v>
      </c>
      <c r="L11" s="17">
        <v>0.26136040966797502</v>
      </c>
      <c r="M11" s="17"/>
      <c r="N11" s="17">
        <v>0.32392545540742301</v>
      </c>
      <c r="O11" s="17">
        <v>0.35218881466574897</v>
      </c>
      <c r="P11" s="17">
        <v>0.40079749621357302</v>
      </c>
      <c r="Q11" s="17">
        <v>0.39068210555837102</v>
      </c>
      <c r="R11" s="17"/>
      <c r="S11" s="17">
        <v>0.37198424128053797</v>
      </c>
      <c r="T11" s="17">
        <v>0.340941766018453</v>
      </c>
      <c r="U11" s="17">
        <v>0.37204319694461602</v>
      </c>
      <c r="V11" s="17">
        <v>0.29101967651852001</v>
      </c>
      <c r="W11" s="17">
        <v>0.33952688749684501</v>
      </c>
      <c r="X11" s="17">
        <v>0.32575742678735697</v>
      </c>
      <c r="Y11" s="17">
        <v>0.3079691641799</v>
      </c>
      <c r="Z11" s="17"/>
      <c r="AA11" s="17">
        <v>0.32841467739294</v>
      </c>
      <c r="AB11" s="17">
        <v>0.32550844060523298</v>
      </c>
      <c r="AC11" s="17"/>
      <c r="AD11" s="17">
        <v>0.28529651524876198</v>
      </c>
      <c r="AE11" s="17">
        <v>0.33298403965656198</v>
      </c>
      <c r="AF11" s="17">
        <v>0.338737907047995</v>
      </c>
      <c r="AG11" s="17"/>
      <c r="AH11" s="17">
        <v>0.23590836561321399</v>
      </c>
      <c r="AI11" s="17">
        <v>0.32985134999983401</v>
      </c>
      <c r="AJ11" s="17"/>
      <c r="AK11" s="17">
        <v>0.318080570928718</v>
      </c>
      <c r="AL11" s="17">
        <v>0.33213851069667599</v>
      </c>
      <c r="AM11" s="17"/>
      <c r="AN11" s="17">
        <v>0.32637246939850001</v>
      </c>
      <c r="AO11" s="17">
        <v>0.39068210555837102</v>
      </c>
      <c r="AP11" s="17"/>
      <c r="AQ11" s="17">
        <v>0.36400165768124498</v>
      </c>
      <c r="AR11" s="17">
        <v>0.31677511703644901</v>
      </c>
      <c r="AS11" s="17"/>
      <c r="AT11" s="17">
        <v>0.28951649336217899</v>
      </c>
      <c r="AU11" s="17">
        <v>0.34098050382294498</v>
      </c>
      <c r="AV11" s="17">
        <v>0.37387993808194098</v>
      </c>
      <c r="AW11" s="17">
        <v>0.30799103025510899</v>
      </c>
      <c r="AX11" s="17"/>
      <c r="AY11" s="17">
        <v>0.30749069023431502</v>
      </c>
      <c r="AZ11" s="17">
        <v>0.32877110291839401</v>
      </c>
      <c r="BA11" s="17"/>
      <c r="BB11" s="17">
        <v>0.379614808632876</v>
      </c>
      <c r="BC11" s="17">
        <v>0.31492663873047</v>
      </c>
      <c r="BD11" s="17"/>
      <c r="BE11" s="17">
        <v>0.33672396621056999</v>
      </c>
      <c r="BF11" s="17">
        <v>0.325723215779465</v>
      </c>
      <c r="BG11" s="17"/>
      <c r="BH11" s="17">
        <v>0.26518833552440502</v>
      </c>
      <c r="BI11" s="17">
        <v>0.33125263505020403</v>
      </c>
      <c r="BJ11" s="17"/>
      <c r="BK11" s="17">
        <v>0.40020146293421599</v>
      </c>
      <c r="BL11" s="17">
        <v>0.32178204572089503</v>
      </c>
      <c r="BM11" s="17"/>
      <c r="BN11" s="17">
        <v>0.61484554934583802</v>
      </c>
      <c r="BO11" s="17">
        <v>0.32039172440575497</v>
      </c>
      <c r="BP11" s="17"/>
      <c r="BQ11" s="17">
        <v>0.32220019119431298</v>
      </c>
      <c r="BR11" s="17">
        <v>0.32660921638017498</v>
      </c>
      <c r="BS11" s="17"/>
      <c r="BT11" s="17">
        <v>0.236108424285951</v>
      </c>
      <c r="BU11" s="17">
        <v>0.33367237905178199</v>
      </c>
      <c r="BV11" s="17"/>
      <c r="BW11" s="17">
        <v>0.328081079182306</v>
      </c>
      <c r="BX11" s="17">
        <v>0.32568678778486199</v>
      </c>
      <c r="BY11" s="17"/>
      <c r="BZ11" s="17">
        <v>0.328081079182306</v>
      </c>
      <c r="CA11" s="17">
        <v>0.32568678778486199</v>
      </c>
    </row>
    <row r="12" spans="2:79" x14ac:dyDescent="0.25">
      <c r="B12" s="18" t="s">
        <v>187</v>
      </c>
      <c r="C12" s="17">
        <v>0.28398209173785</v>
      </c>
      <c r="D12" s="17">
        <v>0.25298561029730299</v>
      </c>
      <c r="E12" s="17">
        <v>0.28768481261634299</v>
      </c>
      <c r="F12" s="17">
        <v>0.31004224100424499</v>
      </c>
      <c r="G12" s="17">
        <v>0.18384515860848</v>
      </c>
      <c r="H12" s="17">
        <v>0.29358035517386599</v>
      </c>
      <c r="I12" s="17">
        <v>0.35386795723667103</v>
      </c>
      <c r="J12" s="17">
        <v>0.36918698294644497</v>
      </c>
      <c r="K12" s="17">
        <v>0.21528537701220701</v>
      </c>
      <c r="L12" s="17">
        <v>0.274270858893229</v>
      </c>
      <c r="M12" s="17"/>
      <c r="N12" s="17">
        <v>0.285418648153975</v>
      </c>
      <c r="O12" s="17">
        <v>0.26372881879160698</v>
      </c>
      <c r="P12" s="17">
        <v>0.269354115288506</v>
      </c>
      <c r="Q12" s="17">
        <v>0.29602490548584798</v>
      </c>
      <c r="R12" s="17"/>
      <c r="S12" s="17">
        <v>0.29687716597018599</v>
      </c>
      <c r="T12" s="17">
        <v>0.32996865097272199</v>
      </c>
      <c r="U12" s="17">
        <v>0.351176079178939</v>
      </c>
      <c r="V12" s="17">
        <v>0.25429217548071797</v>
      </c>
      <c r="W12" s="17">
        <v>0.33068265876642999</v>
      </c>
      <c r="X12" s="17">
        <v>0.25680331704147602</v>
      </c>
      <c r="Y12" s="17">
        <v>0.27070708166893698</v>
      </c>
      <c r="Z12" s="17"/>
      <c r="AA12" s="17">
        <v>0.29776128845113498</v>
      </c>
      <c r="AB12" s="17">
        <v>0.27685553243979399</v>
      </c>
      <c r="AC12" s="17"/>
      <c r="AD12" s="17">
        <v>0.29795098098744599</v>
      </c>
      <c r="AE12" s="17">
        <v>0.30392342670113098</v>
      </c>
      <c r="AF12" s="17">
        <v>0.30814653077758097</v>
      </c>
      <c r="AG12" s="17"/>
      <c r="AH12" s="17">
        <v>0.41378989810905198</v>
      </c>
      <c r="AI12" s="17">
        <v>0.27917871004383499</v>
      </c>
      <c r="AJ12" s="17"/>
      <c r="AK12" s="17">
        <v>0.31374501256818998</v>
      </c>
      <c r="AL12" s="17">
        <v>0.264044761771977</v>
      </c>
      <c r="AM12" s="17"/>
      <c r="AN12" s="17">
        <v>0.28395832286967299</v>
      </c>
      <c r="AO12" s="17">
        <v>0.29602490548584798</v>
      </c>
      <c r="AP12" s="17"/>
      <c r="AQ12" s="17">
        <v>0.27709935255839802</v>
      </c>
      <c r="AR12" s="17">
        <v>0.28576671793723002</v>
      </c>
      <c r="AS12" s="17"/>
      <c r="AT12" s="17">
        <v>0.26715791018106999</v>
      </c>
      <c r="AU12" s="17">
        <v>0.28482197346663801</v>
      </c>
      <c r="AV12" s="17">
        <v>0.30920463419652799</v>
      </c>
      <c r="AW12" s="17">
        <v>0.33829207201544798</v>
      </c>
      <c r="AX12" s="17"/>
      <c r="AY12" s="17">
        <v>0.26008966414538198</v>
      </c>
      <c r="AZ12" s="17">
        <v>0.28683779641564899</v>
      </c>
      <c r="BA12" s="17"/>
      <c r="BB12" s="17">
        <v>0.31025555737355098</v>
      </c>
      <c r="BC12" s="17">
        <v>0.278246176464166</v>
      </c>
      <c r="BD12" s="17"/>
      <c r="BE12" s="17">
        <v>0.28453091177599799</v>
      </c>
      <c r="BF12" s="17">
        <v>0.283940443404742</v>
      </c>
      <c r="BG12" s="17"/>
      <c r="BH12" s="17">
        <v>0.37879261304062301</v>
      </c>
      <c r="BI12" s="17">
        <v>0.27663133815412799</v>
      </c>
      <c r="BJ12" s="17"/>
      <c r="BK12" s="17">
        <v>0.22939952084552701</v>
      </c>
      <c r="BL12" s="17">
        <v>0.287475489727131</v>
      </c>
      <c r="BM12" s="17"/>
      <c r="BN12" s="17">
        <v>0.33164811373092201</v>
      </c>
      <c r="BO12" s="17">
        <v>0.28297248473924502</v>
      </c>
      <c r="BP12" s="17"/>
      <c r="BQ12" s="17">
        <v>0.293973300978768</v>
      </c>
      <c r="BR12" s="17">
        <v>0.28372627963671598</v>
      </c>
      <c r="BS12" s="17"/>
      <c r="BT12" s="17">
        <v>0.31463489860819599</v>
      </c>
      <c r="BU12" s="17">
        <v>0.28154954461410697</v>
      </c>
      <c r="BV12" s="17"/>
      <c r="BW12" s="17">
        <v>0.29780311906831602</v>
      </c>
      <c r="BX12" s="17">
        <v>0.27688466893068497</v>
      </c>
      <c r="BY12" s="17"/>
      <c r="BZ12" s="17">
        <v>0.29780311906831602</v>
      </c>
      <c r="CA12" s="17">
        <v>0.27688466893068497</v>
      </c>
    </row>
    <row r="13" spans="2:79" x14ac:dyDescent="0.25">
      <c r="B13" s="18" t="s">
        <v>188</v>
      </c>
      <c r="C13" s="17">
        <v>0.22295945745145601</v>
      </c>
      <c r="D13" s="17">
        <v>0.155705346623665</v>
      </c>
      <c r="E13" s="17">
        <v>0.232620474528829</v>
      </c>
      <c r="F13" s="17">
        <v>0.23559209304143999</v>
      </c>
      <c r="G13" s="17">
        <v>9.8716822062956899E-2</v>
      </c>
      <c r="H13" s="17">
        <v>0.29996821219029901</v>
      </c>
      <c r="I13" s="17">
        <v>0.29915239067299199</v>
      </c>
      <c r="J13" s="17">
        <v>0.33598688090277101</v>
      </c>
      <c r="K13" s="17">
        <v>0.17460870498801301</v>
      </c>
      <c r="L13" s="17">
        <v>0.127419857321735</v>
      </c>
      <c r="M13" s="17"/>
      <c r="N13" s="17">
        <v>0.22139797981571099</v>
      </c>
      <c r="O13" s="17">
        <v>0.23742722084887599</v>
      </c>
      <c r="P13" s="17">
        <v>0.26881314292907099</v>
      </c>
      <c r="Q13" s="17">
        <v>0.29214125001115798</v>
      </c>
      <c r="R13" s="17"/>
      <c r="S13" s="17">
        <v>0.24757023686337901</v>
      </c>
      <c r="T13" s="17">
        <v>0.26059040374275899</v>
      </c>
      <c r="U13" s="17">
        <v>0.21013009077692299</v>
      </c>
      <c r="V13" s="17">
        <v>0.19795238339823301</v>
      </c>
      <c r="W13" s="17">
        <v>0.255270550079926</v>
      </c>
      <c r="X13" s="17">
        <v>0.201792806916365</v>
      </c>
      <c r="Y13" s="17">
        <v>0.29174659910513601</v>
      </c>
      <c r="Z13" s="17"/>
      <c r="AA13" s="17">
        <v>0.25208814412698299</v>
      </c>
      <c r="AB13" s="17">
        <v>0.207894187886977</v>
      </c>
      <c r="AC13" s="17"/>
      <c r="AD13" s="17">
        <v>0.236509720102628</v>
      </c>
      <c r="AE13" s="17">
        <v>0.26604103101835702</v>
      </c>
      <c r="AF13" s="17">
        <v>0.25941853560542799</v>
      </c>
      <c r="AG13" s="17"/>
      <c r="AH13" s="17">
        <v>0.21522076271984</v>
      </c>
      <c r="AI13" s="17">
        <v>0.22324581853903999</v>
      </c>
      <c r="AJ13" s="17"/>
      <c r="AK13" s="17">
        <v>0.223339204235039</v>
      </c>
      <c r="AL13" s="17">
        <v>0.222705075935241</v>
      </c>
      <c r="AM13" s="17"/>
      <c r="AN13" s="17">
        <v>0.22282291353887801</v>
      </c>
      <c r="AO13" s="17">
        <v>0.29214125001115798</v>
      </c>
      <c r="AP13" s="17"/>
      <c r="AQ13" s="17">
        <v>0.23214432047361</v>
      </c>
      <c r="AR13" s="17">
        <v>0.22057791330752</v>
      </c>
      <c r="AS13" s="17"/>
      <c r="AT13" s="17">
        <v>0.17569306280793401</v>
      </c>
      <c r="AU13" s="17">
        <v>0.25111397906480198</v>
      </c>
      <c r="AV13" s="17">
        <v>0.26556232189701201</v>
      </c>
      <c r="AW13" s="17">
        <v>0.17103096682188801</v>
      </c>
      <c r="AX13" s="17"/>
      <c r="AY13" s="17">
        <v>0.208484588880813</v>
      </c>
      <c r="AZ13" s="17">
        <v>0.22468954325909199</v>
      </c>
      <c r="BA13" s="17"/>
      <c r="BB13" s="17">
        <v>0.23895671068673499</v>
      </c>
      <c r="BC13" s="17">
        <v>0.21946248750875599</v>
      </c>
      <c r="BD13" s="17"/>
      <c r="BE13" s="17">
        <v>0.227231878322775</v>
      </c>
      <c r="BF13" s="17">
        <v>0.22263523603959701</v>
      </c>
      <c r="BG13" s="17"/>
      <c r="BH13" s="17">
        <v>0.23878463223802601</v>
      </c>
      <c r="BI13" s="17">
        <v>0.22173251598254501</v>
      </c>
      <c r="BJ13" s="17"/>
      <c r="BK13" s="17">
        <v>0.22863327583607199</v>
      </c>
      <c r="BL13" s="17">
        <v>0.22259632128157</v>
      </c>
      <c r="BM13" s="17"/>
      <c r="BN13" s="17">
        <v>0.32873023500276699</v>
      </c>
      <c r="BO13" s="17">
        <v>0.22071914217448099</v>
      </c>
      <c r="BP13" s="17"/>
      <c r="BQ13" s="17">
        <v>0.365773273414497</v>
      </c>
      <c r="BR13" s="17">
        <v>0.21930289282034501</v>
      </c>
      <c r="BS13" s="17"/>
      <c r="BT13" s="17">
        <v>0.23359526437424699</v>
      </c>
      <c r="BU13" s="17">
        <v>0.22211542050409999</v>
      </c>
      <c r="BV13" s="17"/>
      <c r="BW13" s="17">
        <v>0.25191442988992702</v>
      </c>
      <c r="BX13" s="17">
        <v>0.20809039765930801</v>
      </c>
      <c r="BY13" s="17"/>
      <c r="BZ13" s="17">
        <v>0.25191442988992702</v>
      </c>
      <c r="CA13" s="17">
        <v>0.20809039765930801</v>
      </c>
    </row>
    <row r="14" spans="2:79" ht="30" x14ac:dyDescent="0.25">
      <c r="B14" s="18" t="s">
        <v>189</v>
      </c>
      <c r="C14" s="17">
        <v>6.2706357475053404E-2</v>
      </c>
      <c r="D14" s="17">
        <v>7.3923657270238405E-2</v>
      </c>
      <c r="E14" s="17">
        <v>3.4552281075172803E-2</v>
      </c>
      <c r="F14" s="17">
        <v>0.10644797717613901</v>
      </c>
      <c r="G14" s="17">
        <v>5.89577379859672E-2</v>
      </c>
      <c r="H14" s="17">
        <v>7.0174709922865397E-2</v>
      </c>
      <c r="I14" s="17">
        <v>5.74310107696369E-2</v>
      </c>
      <c r="J14" s="17">
        <v>4.5982170822189403E-2</v>
      </c>
      <c r="K14" s="17">
        <v>1.08258935521388E-2</v>
      </c>
      <c r="L14" s="17">
        <v>5.3246211587715399E-2</v>
      </c>
      <c r="M14" s="17"/>
      <c r="N14" s="17">
        <v>5.9078862724554898E-2</v>
      </c>
      <c r="O14" s="17">
        <v>9.7905865434680897E-2</v>
      </c>
      <c r="P14" s="17">
        <v>0.16607425412697899</v>
      </c>
      <c r="Q14" s="17">
        <v>0.19056415072492799</v>
      </c>
      <c r="R14" s="17"/>
      <c r="S14" s="17">
        <v>8.8381638060957293E-2</v>
      </c>
      <c r="T14" s="17">
        <v>9.8066737009309096E-2</v>
      </c>
      <c r="U14" s="17">
        <v>5.8476177125539201E-2</v>
      </c>
      <c r="V14" s="17">
        <v>4.1252039594692702E-2</v>
      </c>
      <c r="W14" s="17">
        <v>5.4137216551366503E-2</v>
      </c>
      <c r="X14" s="17">
        <v>7.1140162422470204E-2</v>
      </c>
      <c r="Y14" s="17">
        <v>5.7775995801199097E-2</v>
      </c>
      <c r="Z14" s="17"/>
      <c r="AA14" s="17">
        <v>9.5972166574323101E-2</v>
      </c>
      <c r="AB14" s="17">
        <v>4.5501380575698601E-2</v>
      </c>
      <c r="AC14" s="17"/>
      <c r="AD14" s="17">
        <v>0.118352786288249</v>
      </c>
      <c r="AE14" s="17">
        <v>0.117701529414657</v>
      </c>
      <c r="AF14" s="17">
        <v>7.6997668733565103E-2</v>
      </c>
      <c r="AG14" s="17"/>
      <c r="AH14" s="17">
        <v>0.13406521534621299</v>
      </c>
      <c r="AI14" s="17">
        <v>6.0065808796309399E-2</v>
      </c>
      <c r="AJ14" s="17"/>
      <c r="AK14" s="17">
        <v>6.42488783034737E-2</v>
      </c>
      <c r="AL14" s="17">
        <v>6.1673066861180098E-2</v>
      </c>
      <c r="AM14" s="17"/>
      <c r="AN14" s="17">
        <v>6.2454004902246299E-2</v>
      </c>
      <c r="AO14" s="17">
        <v>0.19056415072492799</v>
      </c>
      <c r="AP14" s="17"/>
      <c r="AQ14" s="17">
        <v>8.0397724245986402E-2</v>
      </c>
      <c r="AR14" s="17">
        <v>5.8119161037839498E-2</v>
      </c>
      <c r="AS14" s="17"/>
      <c r="AT14" s="17">
        <v>4.2539750419861799E-2</v>
      </c>
      <c r="AU14" s="17">
        <v>6.3549527929195895E-2</v>
      </c>
      <c r="AV14" s="17">
        <v>9.8051457217719407E-2</v>
      </c>
      <c r="AW14" s="17">
        <v>8.9961649587350104E-2</v>
      </c>
      <c r="AX14" s="17"/>
      <c r="AY14" s="17">
        <v>6.2079411443371903E-2</v>
      </c>
      <c r="AZ14" s="17">
        <v>6.2781292209436207E-2</v>
      </c>
      <c r="BA14" s="17"/>
      <c r="BB14" s="17">
        <v>6.0577892058574098E-2</v>
      </c>
      <c r="BC14" s="17">
        <v>6.3171097540105497E-2</v>
      </c>
      <c r="BD14" s="17"/>
      <c r="BE14" s="17">
        <v>8.4405683663654404E-2</v>
      </c>
      <c r="BF14" s="17">
        <v>6.1059659646082003E-2</v>
      </c>
      <c r="BG14" s="17"/>
      <c r="BH14" s="17">
        <v>7.4909926248737504E-2</v>
      </c>
      <c r="BI14" s="17">
        <v>6.1760202705891401E-2</v>
      </c>
      <c r="BJ14" s="17"/>
      <c r="BK14" s="17">
        <v>0.114598372222566</v>
      </c>
      <c r="BL14" s="17">
        <v>5.93851606714738E-2</v>
      </c>
      <c r="BM14" s="17"/>
      <c r="BN14" s="17">
        <v>0.16769718765213401</v>
      </c>
      <c r="BO14" s="17">
        <v>6.0482562148656903E-2</v>
      </c>
      <c r="BP14" s="17"/>
      <c r="BQ14" s="17">
        <v>0.18475011747605899</v>
      </c>
      <c r="BR14" s="17">
        <v>5.9581583493922202E-2</v>
      </c>
      <c r="BS14" s="17"/>
      <c r="BT14" s="17">
        <v>6.7546083523291903E-2</v>
      </c>
      <c r="BU14" s="17">
        <v>6.2322286230676399E-2</v>
      </c>
      <c r="BV14" s="17"/>
      <c r="BW14" s="17">
        <v>9.5421367386820596E-2</v>
      </c>
      <c r="BX14" s="17">
        <v>4.5906429949221297E-2</v>
      </c>
      <c r="BY14" s="17"/>
      <c r="BZ14" s="17">
        <v>9.5421367386820596E-2</v>
      </c>
      <c r="CA14" s="17">
        <v>4.5906429949221297E-2</v>
      </c>
    </row>
    <row r="15" spans="2:79" x14ac:dyDescent="0.25">
      <c r="B15" s="18" t="s">
        <v>115</v>
      </c>
      <c r="C15" s="19">
        <v>0.16299539588159601</v>
      </c>
      <c r="D15" s="19">
        <v>0.227999783732449</v>
      </c>
      <c r="E15" s="19">
        <v>8.2585591877947603E-2</v>
      </c>
      <c r="F15" s="19">
        <v>0.136420823980832</v>
      </c>
      <c r="G15" s="19">
        <v>0.31830430346111399</v>
      </c>
      <c r="H15" s="19">
        <v>8.0244025048880299E-2</v>
      </c>
      <c r="I15" s="19">
        <v>8.0597888816743901E-2</v>
      </c>
      <c r="J15" s="19">
        <v>0.134380778614098</v>
      </c>
      <c r="K15" s="19">
        <v>0.31722778997399798</v>
      </c>
      <c r="L15" s="19">
        <v>0.24569798653618899</v>
      </c>
      <c r="M15" s="19"/>
      <c r="N15" s="19">
        <v>0.167847020421556</v>
      </c>
      <c r="O15" s="19">
        <v>0.10821796772978801</v>
      </c>
      <c r="P15" s="19">
        <v>6.0380777021586E-2</v>
      </c>
      <c r="Q15" s="19">
        <v>5.0916006201035799E-2</v>
      </c>
      <c r="R15" s="19"/>
      <c r="S15" s="19">
        <v>0.14043390546932499</v>
      </c>
      <c r="T15" s="19">
        <v>0.118171017404302</v>
      </c>
      <c r="U15" s="19">
        <v>0.10050464527081</v>
      </c>
      <c r="V15" s="19">
        <v>0.19268252651982001</v>
      </c>
      <c r="W15" s="19">
        <v>0.148082828304053</v>
      </c>
      <c r="X15" s="19">
        <v>0.112634567816028</v>
      </c>
      <c r="Y15" s="19">
        <v>0.16119897487135201</v>
      </c>
      <c r="Z15" s="19"/>
      <c r="AA15" s="19">
        <v>0.108938856705312</v>
      </c>
      <c r="AB15" s="19">
        <v>0.190953276148739</v>
      </c>
      <c r="AC15" s="19"/>
      <c r="AD15" s="19">
        <v>8.8967715044241502E-2</v>
      </c>
      <c r="AE15" s="19">
        <v>8.1276851292130595E-2</v>
      </c>
      <c r="AF15" s="19">
        <v>0.120532113863715</v>
      </c>
      <c r="AG15" s="19"/>
      <c r="AH15" s="19">
        <v>4.8603029967987099E-2</v>
      </c>
      <c r="AI15" s="19">
        <v>0.16722834774886</v>
      </c>
      <c r="AJ15" s="19"/>
      <c r="AK15" s="19">
        <v>0.18135024398285099</v>
      </c>
      <c r="AL15" s="19">
        <v>0.15070000776581799</v>
      </c>
      <c r="AM15" s="19"/>
      <c r="AN15" s="19">
        <v>0.16321660666293</v>
      </c>
      <c r="AO15" s="19">
        <v>5.0916006201035799E-2</v>
      </c>
      <c r="AP15" s="19"/>
      <c r="AQ15" s="19">
        <v>0.14094694545098199</v>
      </c>
      <c r="AR15" s="19">
        <v>0.16871234102048499</v>
      </c>
      <c r="AS15" s="19"/>
      <c r="AT15" s="19">
        <v>0.242638552145266</v>
      </c>
      <c r="AU15" s="19">
        <v>0.12365646433359</v>
      </c>
      <c r="AV15" s="19">
        <v>9.5782601694826899E-2</v>
      </c>
      <c r="AW15" s="19">
        <v>9.4446305863018595E-2</v>
      </c>
      <c r="AX15" s="19"/>
      <c r="AY15" s="19">
        <v>0.158931356187306</v>
      </c>
      <c r="AZ15" s="19">
        <v>0.16348114380824899</v>
      </c>
      <c r="BA15" s="19"/>
      <c r="BB15" s="19">
        <v>0.14518327643616599</v>
      </c>
      <c r="BC15" s="19">
        <v>0.166879796369478</v>
      </c>
      <c r="BD15" s="19"/>
      <c r="BE15" s="19">
        <v>0.108890198216976</v>
      </c>
      <c r="BF15" s="19">
        <v>0.16710127966600599</v>
      </c>
      <c r="BG15" s="19"/>
      <c r="BH15" s="19">
        <v>0.11469803096551499</v>
      </c>
      <c r="BI15" s="19">
        <v>0.166739938400326</v>
      </c>
      <c r="BJ15" s="19"/>
      <c r="BK15" s="19">
        <v>0.11406749900343199</v>
      </c>
      <c r="BL15" s="19">
        <v>0.166126882980493</v>
      </c>
      <c r="BM15" s="19"/>
      <c r="BN15" s="19">
        <v>5.1827749303335002E-2</v>
      </c>
      <c r="BO15" s="19">
        <v>0.16535002144737401</v>
      </c>
      <c r="BP15" s="19"/>
      <c r="BQ15" s="19">
        <v>6.8484535160639695E-2</v>
      </c>
      <c r="BR15" s="19">
        <v>0.165415225281417</v>
      </c>
      <c r="BS15" s="19"/>
      <c r="BT15" s="19">
        <v>0.17369991485821401</v>
      </c>
      <c r="BU15" s="19">
        <v>0.162145906079316</v>
      </c>
      <c r="BV15" s="19"/>
      <c r="BW15" s="19">
        <v>0.109285535984777</v>
      </c>
      <c r="BX15" s="19">
        <v>0.19057667298108999</v>
      </c>
      <c r="BY15" s="19"/>
      <c r="BZ15" s="19">
        <v>0.109285535984777</v>
      </c>
      <c r="CA15" s="19">
        <v>0.19057667298108999</v>
      </c>
    </row>
    <row r="16" spans="2:79" x14ac:dyDescent="0.25">
      <c r="B16" s="16"/>
    </row>
    <row r="17" spans="2:2" x14ac:dyDescent="0.25">
      <c r="B17" t="s">
        <v>78</v>
      </c>
    </row>
    <row r="18" spans="2:2" x14ac:dyDescent="0.25">
      <c r="B18" t="s">
        <v>79</v>
      </c>
    </row>
    <row r="20" spans="2:2" x14ac:dyDescent="0.25">
      <c r="B20"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F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6" width="20.7109375" customWidth="1"/>
  </cols>
  <sheetData>
    <row r="2" spans="2:6" ht="39.950000000000003" customHeight="1" x14ac:dyDescent="0.25">
      <c r="D2" s="30" t="s">
        <v>201</v>
      </c>
      <c r="E2" s="26"/>
      <c r="F2" s="26"/>
    </row>
    <row r="6" spans="2:6" ht="50.1" customHeight="1" x14ac:dyDescent="0.25">
      <c r="B6" s="23" t="s">
        <v>15</v>
      </c>
      <c r="C6" s="23" t="s">
        <v>191</v>
      </c>
      <c r="D6" s="23" t="s">
        <v>192</v>
      </c>
      <c r="E6" s="23" t="s">
        <v>193</v>
      </c>
    </row>
    <row r="7" spans="2:6" x14ac:dyDescent="0.25">
      <c r="B7" s="18" t="s">
        <v>194</v>
      </c>
      <c r="C7" s="17">
        <v>0.33282933655778102</v>
      </c>
      <c r="D7" s="17">
        <v>0.35965021891241</v>
      </c>
      <c r="E7" s="17">
        <v>0.12765145379055501</v>
      </c>
    </row>
    <row r="8" spans="2:6" x14ac:dyDescent="0.25">
      <c r="B8" s="18" t="s">
        <v>195</v>
      </c>
      <c r="C8" s="17">
        <v>0.44333250823408699</v>
      </c>
      <c r="D8" s="17">
        <v>0.42740328191428301</v>
      </c>
      <c r="E8" s="17">
        <v>0.40709448001681298</v>
      </c>
    </row>
    <row r="9" spans="2:6" ht="30" x14ac:dyDescent="0.25">
      <c r="B9" s="18" t="s">
        <v>196</v>
      </c>
      <c r="C9" s="17">
        <v>0.118152476925897</v>
      </c>
      <c r="D9" s="17">
        <v>9.7003336336334997E-2</v>
      </c>
      <c r="E9" s="17">
        <v>0.251429333994455</v>
      </c>
    </row>
    <row r="10" spans="2:6" x14ac:dyDescent="0.25">
      <c r="B10" s="18" t="s">
        <v>197</v>
      </c>
      <c r="C10" s="17">
        <v>7.6532801239286505E-2</v>
      </c>
      <c r="D10" s="17">
        <v>8.5186119324342599E-2</v>
      </c>
      <c r="E10" s="17">
        <v>0.12632072535358099</v>
      </c>
    </row>
    <row r="11" spans="2:6" x14ac:dyDescent="0.25">
      <c r="B11" s="18" t="s">
        <v>198</v>
      </c>
      <c r="C11" s="17">
        <v>1.8504548647213001E-2</v>
      </c>
      <c r="D11" s="17">
        <v>2.7973933353220501E-2</v>
      </c>
      <c r="E11" s="17">
        <v>3.5334474475239103E-2</v>
      </c>
    </row>
    <row r="12" spans="2:6" x14ac:dyDescent="0.25">
      <c r="B12" s="18" t="s">
        <v>75</v>
      </c>
      <c r="C12" s="17">
        <v>1.06483283957357E-2</v>
      </c>
      <c r="D12" s="17">
        <v>2.7831101594089202E-3</v>
      </c>
      <c r="E12" s="17">
        <v>5.2169532369356099E-2</v>
      </c>
    </row>
    <row r="13" spans="2:6" x14ac:dyDescent="0.25">
      <c r="B13" s="22" t="s">
        <v>199</v>
      </c>
      <c r="C13" s="20">
        <v>0.77616184479186801</v>
      </c>
      <c r="D13" s="20">
        <v>0.78705350082669301</v>
      </c>
      <c r="E13" s="20">
        <v>0.53474593380736901</v>
      </c>
    </row>
    <row r="14" spans="2:6" x14ac:dyDescent="0.25">
      <c r="B14" s="22" t="s">
        <v>200</v>
      </c>
      <c r="C14" s="20">
        <v>9.5037349886499395E-2</v>
      </c>
      <c r="D14" s="20">
        <v>0.113160052677563</v>
      </c>
      <c r="E14" s="20">
        <v>0.16165519982882001</v>
      </c>
    </row>
    <row r="15" spans="2:6" x14ac:dyDescent="0.25">
      <c r="B15" s="22" t="s">
        <v>166</v>
      </c>
      <c r="C15" s="21">
        <v>0.68112449490536797</v>
      </c>
      <c r="D15" s="21">
        <v>0.67389344814912999</v>
      </c>
      <c r="E15" s="21">
        <v>0.37309073397854903</v>
      </c>
    </row>
    <row r="16" spans="2:6" x14ac:dyDescent="0.25">
      <c r="B16" s="16" t="s">
        <v>202</v>
      </c>
      <c r="C16" s="16"/>
      <c r="D16" s="16"/>
      <c r="E16" s="16"/>
    </row>
    <row r="17" spans="2:2" x14ac:dyDescent="0.25">
      <c r="B17" t="s">
        <v>78</v>
      </c>
    </row>
    <row r="18" spans="2:2" x14ac:dyDescent="0.25">
      <c r="B18" t="s">
        <v>79</v>
      </c>
    </row>
    <row r="22" spans="2:2" x14ac:dyDescent="0.2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A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203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7183</v>
      </c>
      <c r="D7" s="10">
        <v>1017</v>
      </c>
      <c r="E7" s="10">
        <v>1010</v>
      </c>
      <c r="F7" s="10">
        <v>1018</v>
      </c>
      <c r="G7" s="10">
        <v>1016</v>
      </c>
      <c r="H7" s="10">
        <v>1009</v>
      </c>
      <c r="I7" s="10">
        <v>1031</v>
      </c>
      <c r="J7" s="10">
        <v>508</v>
      </c>
      <c r="K7" s="10">
        <v>279</v>
      </c>
      <c r="L7" s="10">
        <v>295</v>
      </c>
      <c r="M7" s="10"/>
      <c r="N7" s="10">
        <v>2091</v>
      </c>
      <c r="O7" s="10">
        <v>1068</v>
      </c>
      <c r="P7" s="10">
        <v>1206</v>
      </c>
      <c r="Q7" s="10">
        <v>2818</v>
      </c>
      <c r="R7" s="10"/>
      <c r="S7" s="10">
        <v>927</v>
      </c>
      <c r="T7" s="10">
        <v>520</v>
      </c>
      <c r="U7" s="10">
        <v>564</v>
      </c>
      <c r="V7" s="10">
        <v>1628</v>
      </c>
      <c r="W7" s="10">
        <v>1070</v>
      </c>
      <c r="X7" s="10">
        <v>1135</v>
      </c>
      <c r="Y7" s="10">
        <v>780</v>
      </c>
      <c r="Z7" s="10"/>
      <c r="AA7" s="10">
        <v>4503</v>
      </c>
      <c r="AB7" s="10">
        <v>2680</v>
      </c>
      <c r="AC7" s="10"/>
      <c r="AD7" s="10">
        <v>1442</v>
      </c>
      <c r="AE7" s="10">
        <v>1077</v>
      </c>
      <c r="AF7" s="10">
        <v>1920</v>
      </c>
      <c r="AG7" s="10"/>
      <c r="AH7" s="10">
        <v>943</v>
      </c>
      <c r="AI7" s="10">
        <v>6240</v>
      </c>
      <c r="AJ7" s="10"/>
      <c r="AK7" s="10">
        <v>2180</v>
      </c>
      <c r="AL7" s="10">
        <v>5003</v>
      </c>
      <c r="AM7" s="10"/>
      <c r="AN7" s="10">
        <v>4365</v>
      </c>
      <c r="AO7" s="10">
        <v>2818</v>
      </c>
      <c r="AP7" s="10"/>
      <c r="AQ7" s="10">
        <v>2449</v>
      </c>
      <c r="AR7" s="10">
        <v>4734</v>
      </c>
      <c r="AS7" s="10"/>
      <c r="AT7" s="10">
        <v>1316</v>
      </c>
      <c r="AU7" s="10">
        <v>2176</v>
      </c>
      <c r="AV7" s="10">
        <v>2714</v>
      </c>
      <c r="AW7" s="10">
        <v>965</v>
      </c>
      <c r="AX7" s="10"/>
      <c r="AY7" s="10">
        <v>1478</v>
      </c>
      <c r="AZ7" s="10">
        <v>5705</v>
      </c>
      <c r="BA7" s="10"/>
      <c r="BB7" s="10">
        <v>1120</v>
      </c>
      <c r="BC7" s="10">
        <v>6062</v>
      </c>
      <c r="BD7" s="10"/>
      <c r="BE7" s="10">
        <v>858</v>
      </c>
      <c r="BF7" s="10">
        <v>6325</v>
      </c>
      <c r="BG7" s="10"/>
      <c r="BH7" s="10">
        <v>569</v>
      </c>
      <c r="BI7" s="10">
        <v>6614</v>
      </c>
      <c r="BJ7" s="10"/>
      <c r="BK7" s="10">
        <v>1081</v>
      </c>
      <c r="BL7" s="10">
        <v>6102</v>
      </c>
      <c r="BM7" s="10"/>
      <c r="BN7" s="10">
        <v>328</v>
      </c>
      <c r="BO7" s="10">
        <v>6855</v>
      </c>
      <c r="BP7" s="10"/>
      <c r="BQ7" s="10">
        <v>555</v>
      </c>
      <c r="BR7" s="10">
        <v>6628</v>
      </c>
      <c r="BS7" s="10"/>
      <c r="BT7" s="10">
        <v>456</v>
      </c>
      <c r="BU7" s="10">
        <v>6727</v>
      </c>
      <c r="BV7" s="10"/>
      <c r="BW7" s="10">
        <v>2215</v>
      </c>
      <c r="BX7" s="10">
        <v>4968</v>
      </c>
      <c r="BY7" s="10"/>
      <c r="BZ7" s="10">
        <v>2215</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194</v>
      </c>
      <c r="C9" s="17">
        <v>0.35965021891241</v>
      </c>
      <c r="D9" s="17">
        <v>0.29585132712687001</v>
      </c>
      <c r="E9" s="17">
        <v>0.286753292686243</v>
      </c>
      <c r="F9" s="17">
        <v>0.20617139005488999</v>
      </c>
      <c r="G9" s="17">
        <v>0.50751618764679796</v>
      </c>
      <c r="H9" s="17">
        <v>0.33637478653569602</v>
      </c>
      <c r="I9" s="17">
        <v>0.44458432736485298</v>
      </c>
      <c r="J9" s="17">
        <v>0.46390618358805802</v>
      </c>
      <c r="K9" s="17">
        <v>0.409815431005917</v>
      </c>
      <c r="L9" s="17">
        <v>0.40556563776379401</v>
      </c>
      <c r="M9" s="17"/>
      <c r="N9" s="17">
        <v>0.35880282646364903</v>
      </c>
      <c r="O9" s="17">
        <v>0.36939193595360997</v>
      </c>
      <c r="P9" s="17">
        <v>0.36961470123733298</v>
      </c>
      <c r="Q9" s="17">
        <v>0.41320350913412901</v>
      </c>
      <c r="R9" s="17"/>
      <c r="S9" s="17">
        <v>0.31848802132536702</v>
      </c>
      <c r="T9" s="17">
        <v>0.33832270141064003</v>
      </c>
      <c r="U9" s="17">
        <v>0.36454500802540901</v>
      </c>
      <c r="V9" s="17">
        <v>0.37957935740306498</v>
      </c>
      <c r="W9" s="17">
        <v>0.35160251335231002</v>
      </c>
      <c r="X9" s="17">
        <v>0.41767545757695101</v>
      </c>
      <c r="Y9" s="17">
        <v>0.39170716147523299</v>
      </c>
      <c r="Z9" s="17"/>
      <c r="AA9" s="17">
        <v>0.395141881295754</v>
      </c>
      <c r="AB9" s="17">
        <v>0.34129471203385803</v>
      </c>
      <c r="AC9" s="17"/>
      <c r="AD9" s="17">
        <v>0.370673232528341</v>
      </c>
      <c r="AE9" s="17">
        <v>0.429620010379475</v>
      </c>
      <c r="AF9" s="17">
        <v>0.40408762465055997</v>
      </c>
      <c r="AG9" s="17"/>
      <c r="AH9" s="17">
        <v>0.38773989793553798</v>
      </c>
      <c r="AI9" s="17">
        <v>0.35861078063141599</v>
      </c>
      <c r="AJ9" s="17"/>
      <c r="AK9" s="17">
        <v>0.34798877762593</v>
      </c>
      <c r="AL9" s="17">
        <v>0.367462048559139</v>
      </c>
      <c r="AM9" s="17"/>
      <c r="AN9" s="17">
        <v>0.35954451960470402</v>
      </c>
      <c r="AO9" s="17">
        <v>0.41320350913412901</v>
      </c>
      <c r="AP9" s="17"/>
      <c r="AQ9" s="17">
        <v>0.44008634909391497</v>
      </c>
      <c r="AR9" s="17">
        <v>0.33879519499034899</v>
      </c>
      <c r="AS9" s="17"/>
      <c r="AT9" s="17">
        <v>0.31420453786566899</v>
      </c>
      <c r="AU9" s="17">
        <v>0.38124120979412901</v>
      </c>
      <c r="AV9" s="17">
        <v>0.38707731800165601</v>
      </c>
      <c r="AW9" s="17">
        <v>0.52288614017429003</v>
      </c>
      <c r="AX9" s="17"/>
      <c r="AY9" s="17">
        <v>0.44643824380570302</v>
      </c>
      <c r="AZ9" s="17">
        <v>0.34927823465472702</v>
      </c>
      <c r="BA9" s="17"/>
      <c r="BB9" s="17">
        <v>0.34303895508184101</v>
      </c>
      <c r="BC9" s="17">
        <v>0.36327554544215301</v>
      </c>
      <c r="BD9" s="17"/>
      <c r="BE9" s="17">
        <v>0.34170198004246599</v>
      </c>
      <c r="BF9" s="17">
        <v>0.36101227615508202</v>
      </c>
      <c r="BG9" s="17"/>
      <c r="BH9" s="17">
        <v>0.32371108950786598</v>
      </c>
      <c r="BI9" s="17">
        <v>0.36243665281557602</v>
      </c>
      <c r="BJ9" s="17"/>
      <c r="BK9" s="17">
        <v>0.36899962057643998</v>
      </c>
      <c r="BL9" s="17">
        <v>0.35905182979552402</v>
      </c>
      <c r="BM9" s="17"/>
      <c r="BN9" s="17">
        <v>0.36495102317126299</v>
      </c>
      <c r="BO9" s="17">
        <v>0.35953794192077299</v>
      </c>
      <c r="BP9" s="17"/>
      <c r="BQ9" s="17">
        <v>0.42449977856660498</v>
      </c>
      <c r="BR9" s="17">
        <v>0.35798980775596201</v>
      </c>
      <c r="BS9" s="17"/>
      <c r="BT9" s="17">
        <v>0.42933106030492602</v>
      </c>
      <c r="BU9" s="17">
        <v>0.354120408107856</v>
      </c>
      <c r="BV9" s="17"/>
      <c r="BW9" s="17">
        <v>0.394940280467937</v>
      </c>
      <c r="BX9" s="17">
        <v>0.34152861098519199</v>
      </c>
      <c r="BY9" s="17"/>
      <c r="BZ9" s="17">
        <v>0.394940280467937</v>
      </c>
      <c r="CA9" s="17">
        <v>0.34152861098519199</v>
      </c>
    </row>
    <row r="10" spans="2:79" x14ac:dyDescent="0.25">
      <c r="B10" s="18" t="s">
        <v>195</v>
      </c>
      <c r="C10" s="17">
        <v>0.42740328191428301</v>
      </c>
      <c r="D10" s="17">
        <v>0.44515655256838599</v>
      </c>
      <c r="E10" s="17">
        <v>0.44303202056177199</v>
      </c>
      <c r="F10" s="17">
        <v>0.51020451897194696</v>
      </c>
      <c r="G10" s="17">
        <v>0.37016860617716801</v>
      </c>
      <c r="H10" s="17">
        <v>0.42748310400704698</v>
      </c>
      <c r="I10" s="17">
        <v>0.377777374290938</v>
      </c>
      <c r="J10" s="17">
        <v>0.40391270987817401</v>
      </c>
      <c r="K10" s="17">
        <v>0.39414636027347399</v>
      </c>
      <c r="L10" s="17">
        <v>0.46909856664128202</v>
      </c>
      <c r="M10" s="17"/>
      <c r="N10" s="17">
        <v>0.42752876240216697</v>
      </c>
      <c r="O10" s="17">
        <v>0.42800549519251901</v>
      </c>
      <c r="P10" s="17">
        <v>0.413277993021548</v>
      </c>
      <c r="Q10" s="17">
        <v>0.41944581579741003</v>
      </c>
      <c r="R10" s="17"/>
      <c r="S10" s="17">
        <v>0.429822021381845</v>
      </c>
      <c r="T10" s="17">
        <v>0.44402853783299601</v>
      </c>
      <c r="U10" s="17">
        <v>0.48530986890601702</v>
      </c>
      <c r="V10" s="17">
        <v>0.42492086329605699</v>
      </c>
      <c r="W10" s="17">
        <v>0.42651127679670597</v>
      </c>
      <c r="X10" s="17">
        <v>0.354592067728417</v>
      </c>
      <c r="Y10" s="17">
        <v>0.43793126365422202</v>
      </c>
      <c r="Z10" s="17"/>
      <c r="AA10" s="17">
        <v>0.41133671790741499</v>
      </c>
      <c r="AB10" s="17">
        <v>0.43571255531369302</v>
      </c>
      <c r="AC10" s="17"/>
      <c r="AD10" s="17">
        <v>0.44208978750125599</v>
      </c>
      <c r="AE10" s="17">
        <v>0.288262642637237</v>
      </c>
      <c r="AF10" s="17">
        <v>0.42661448737968599</v>
      </c>
      <c r="AG10" s="17"/>
      <c r="AH10" s="17">
        <v>0.418910662825417</v>
      </c>
      <c r="AI10" s="17">
        <v>0.42771754514881799</v>
      </c>
      <c r="AJ10" s="17"/>
      <c r="AK10" s="17">
        <v>0.42896092362048099</v>
      </c>
      <c r="AL10" s="17">
        <v>0.42635984042531699</v>
      </c>
      <c r="AM10" s="17"/>
      <c r="AN10" s="17">
        <v>0.427418987740315</v>
      </c>
      <c r="AO10" s="17">
        <v>0.41944581579741003</v>
      </c>
      <c r="AP10" s="17"/>
      <c r="AQ10" s="17">
        <v>0.385105742067684</v>
      </c>
      <c r="AR10" s="17">
        <v>0.43836994830356202</v>
      </c>
      <c r="AS10" s="17"/>
      <c r="AT10" s="17">
        <v>0.44285976610768102</v>
      </c>
      <c r="AU10" s="17">
        <v>0.41917049330616302</v>
      </c>
      <c r="AV10" s="17">
        <v>0.417742822276776</v>
      </c>
      <c r="AW10" s="17">
        <v>0.396909646085499</v>
      </c>
      <c r="AX10" s="17"/>
      <c r="AY10" s="17">
        <v>0.366055398126579</v>
      </c>
      <c r="AZ10" s="17">
        <v>0.43473493032626798</v>
      </c>
      <c r="BA10" s="17"/>
      <c r="BB10" s="17">
        <v>0.44951669199512301</v>
      </c>
      <c r="BC10" s="17">
        <v>0.42257589703951798</v>
      </c>
      <c r="BD10" s="17"/>
      <c r="BE10" s="17">
        <v>0.385598156438204</v>
      </c>
      <c r="BF10" s="17">
        <v>0.430575792284137</v>
      </c>
      <c r="BG10" s="17"/>
      <c r="BH10" s="17">
        <v>0.38519180454534302</v>
      </c>
      <c r="BI10" s="17">
        <v>0.43067602373058</v>
      </c>
      <c r="BJ10" s="17"/>
      <c r="BK10" s="17">
        <v>0.41737558936527103</v>
      </c>
      <c r="BL10" s="17">
        <v>0.42804508363640698</v>
      </c>
      <c r="BM10" s="17"/>
      <c r="BN10" s="17">
        <v>0.33360690214957101</v>
      </c>
      <c r="BO10" s="17">
        <v>0.42938999465297401</v>
      </c>
      <c r="BP10" s="17"/>
      <c r="BQ10" s="17">
        <v>0.40456606301718001</v>
      </c>
      <c r="BR10" s="17">
        <v>0.42798800713433399</v>
      </c>
      <c r="BS10" s="17"/>
      <c r="BT10" s="17">
        <v>0.39265251398658502</v>
      </c>
      <c r="BU10" s="17">
        <v>0.43016107255103297</v>
      </c>
      <c r="BV10" s="17"/>
      <c r="BW10" s="17">
        <v>0.41133597953029299</v>
      </c>
      <c r="BX10" s="17">
        <v>0.43565391513555402</v>
      </c>
      <c r="BY10" s="17"/>
      <c r="BZ10" s="17">
        <v>0.41133597953029299</v>
      </c>
      <c r="CA10" s="17">
        <v>0.43565391513555402</v>
      </c>
    </row>
    <row r="11" spans="2:79" ht="30" x14ac:dyDescent="0.25">
      <c r="B11" s="18" t="s">
        <v>196</v>
      </c>
      <c r="C11" s="17">
        <v>9.7003336336334997E-2</v>
      </c>
      <c r="D11" s="17">
        <v>6.9005055254438202E-2</v>
      </c>
      <c r="E11" s="17">
        <v>0.123628244742766</v>
      </c>
      <c r="F11" s="17">
        <v>0.162849436477666</v>
      </c>
      <c r="G11" s="17">
        <v>6.2012266567411302E-2</v>
      </c>
      <c r="H11" s="17">
        <v>0.106592251570147</v>
      </c>
      <c r="I11" s="17">
        <v>8.3285867406654501E-2</v>
      </c>
      <c r="J11" s="17">
        <v>6.9249953820965507E-2</v>
      </c>
      <c r="K11" s="17">
        <v>0.115146507190817</v>
      </c>
      <c r="L11" s="17">
        <v>4.13515789246508E-2</v>
      </c>
      <c r="M11" s="17"/>
      <c r="N11" s="17">
        <v>9.4805595398445699E-2</v>
      </c>
      <c r="O11" s="17">
        <v>0.124926122933271</v>
      </c>
      <c r="P11" s="17">
        <v>0.13650886428773601</v>
      </c>
      <c r="Q11" s="17">
        <v>8.7703363377288401E-2</v>
      </c>
      <c r="R11" s="17"/>
      <c r="S11" s="17">
        <v>0.102899121262002</v>
      </c>
      <c r="T11" s="17">
        <v>0.14024641061092499</v>
      </c>
      <c r="U11" s="17">
        <v>7.0069302937130706E-2</v>
      </c>
      <c r="V11" s="17">
        <v>9.0259174315726207E-2</v>
      </c>
      <c r="W11" s="17">
        <v>9.2685879676122296E-2</v>
      </c>
      <c r="X11" s="17">
        <v>7.5898762405506706E-2</v>
      </c>
      <c r="Y11" s="17">
        <v>9.1381749690121097E-2</v>
      </c>
      <c r="Z11" s="17"/>
      <c r="AA11" s="17">
        <v>9.0569995728620595E-2</v>
      </c>
      <c r="AB11" s="17">
        <v>0.100330518548921</v>
      </c>
      <c r="AC11" s="17"/>
      <c r="AD11" s="17">
        <v>8.2273559706357899E-2</v>
      </c>
      <c r="AE11" s="17">
        <v>0.17091681933585001</v>
      </c>
      <c r="AF11" s="17">
        <v>7.0822181374140702E-2</v>
      </c>
      <c r="AG11" s="17"/>
      <c r="AH11" s="17">
        <v>9.5769931203551997E-2</v>
      </c>
      <c r="AI11" s="17">
        <v>9.7048977602293696E-2</v>
      </c>
      <c r="AJ11" s="17"/>
      <c r="AK11" s="17">
        <v>0.10660048402658399</v>
      </c>
      <c r="AL11" s="17">
        <v>9.0574346899356298E-2</v>
      </c>
      <c r="AM11" s="17"/>
      <c r="AN11" s="17">
        <v>9.7021691897671694E-2</v>
      </c>
      <c r="AO11" s="17">
        <v>8.7703363377288401E-2</v>
      </c>
      <c r="AP11" s="17"/>
      <c r="AQ11" s="17">
        <v>8.9218013479836503E-2</v>
      </c>
      <c r="AR11" s="17">
        <v>9.9021870719414706E-2</v>
      </c>
      <c r="AS11" s="17"/>
      <c r="AT11" s="17">
        <v>0.10866215558018399</v>
      </c>
      <c r="AU11" s="17">
        <v>8.6225296625025996E-2</v>
      </c>
      <c r="AV11" s="17">
        <v>9.7177733384438303E-2</v>
      </c>
      <c r="AW11" s="17">
        <v>7.34106492956796E-2</v>
      </c>
      <c r="AX11" s="17"/>
      <c r="AY11" s="17">
        <v>8.4615339882543703E-2</v>
      </c>
      <c r="AZ11" s="17">
        <v>9.8483818284863398E-2</v>
      </c>
      <c r="BA11" s="17"/>
      <c r="BB11" s="17">
        <v>0.103457507211328</v>
      </c>
      <c r="BC11" s="17">
        <v>9.5597879416202097E-2</v>
      </c>
      <c r="BD11" s="17"/>
      <c r="BE11" s="17">
        <v>0.118676612850641</v>
      </c>
      <c r="BF11" s="17">
        <v>9.5358593168904604E-2</v>
      </c>
      <c r="BG11" s="17"/>
      <c r="BH11" s="17">
        <v>0.124098326687604</v>
      </c>
      <c r="BI11" s="17">
        <v>9.4902606547616203E-2</v>
      </c>
      <c r="BJ11" s="17"/>
      <c r="BK11" s="17">
        <v>8.6178141091327307E-2</v>
      </c>
      <c r="BL11" s="17">
        <v>9.7696180569105007E-2</v>
      </c>
      <c r="BM11" s="17"/>
      <c r="BN11" s="17">
        <v>0.162296624730842</v>
      </c>
      <c r="BO11" s="17">
        <v>9.5620351106736501E-2</v>
      </c>
      <c r="BP11" s="17"/>
      <c r="BQ11" s="17">
        <v>9.3805082592651898E-2</v>
      </c>
      <c r="BR11" s="17">
        <v>9.7085224574674306E-2</v>
      </c>
      <c r="BS11" s="17"/>
      <c r="BT11" s="17">
        <v>8.6062606555467602E-2</v>
      </c>
      <c r="BU11" s="17">
        <v>9.7871583110382201E-2</v>
      </c>
      <c r="BV11" s="17"/>
      <c r="BW11" s="17">
        <v>9.06069553123416E-2</v>
      </c>
      <c r="BX11" s="17">
        <v>0.100287907231388</v>
      </c>
      <c r="BY11" s="17"/>
      <c r="BZ11" s="17">
        <v>9.06069553123416E-2</v>
      </c>
      <c r="CA11" s="17">
        <v>0.100287907231388</v>
      </c>
    </row>
    <row r="12" spans="2:79" x14ac:dyDescent="0.25">
      <c r="B12" s="18" t="s">
        <v>197</v>
      </c>
      <c r="C12" s="17">
        <v>8.5186119324342599E-2</v>
      </c>
      <c r="D12" s="17">
        <v>0.16146161803383999</v>
      </c>
      <c r="E12" s="17">
        <v>0.106374853321969</v>
      </c>
      <c r="F12" s="17">
        <v>8.1087543584838606E-2</v>
      </c>
      <c r="G12" s="17">
        <v>3.3126311119594E-2</v>
      </c>
      <c r="H12" s="17">
        <v>9.4107550051953995E-2</v>
      </c>
      <c r="I12" s="17">
        <v>7.4542057645721194E-2</v>
      </c>
      <c r="J12" s="17">
        <v>4.3498329339453801E-2</v>
      </c>
      <c r="K12" s="17">
        <v>6.5250933193174807E-2</v>
      </c>
      <c r="L12" s="17">
        <v>4.0388317410758497E-2</v>
      </c>
      <c r="M12" s="17"/>
      <c r="N12" s="17">
        <v>8.7421212233556894E-2</v>
      </c>
      <c r="O12" s="17">
        <v>5.4320049240271902E-2</v>
      </c>
      <c r="P12" s="17">
        <v>6.7073685950954295E-2</v>
      </c>
      <c r="Q12" s="17">
        <v>6.1248362205942701E-2</v>
      </c>
      <c r="R12" s="17"/>
      <c r="S12" s="17">
        <v>0.114546175981608</v>
      </c>
      <c r="T12" s="17">
        <v>5.99796473400971E-2</v>
      </c>
      <c r="U12" s="17">
        <v>6.7394886378106394E-2</v>
      </c>
      <c r="V12" s="17">
        <v>7.7990513149257201E-2</v>
      </c>
      <c r="W12" s="17">
        <v>9.3047923397553495E-2</v>
      </c>
      <c r="X12" s="17">
        <v>9.8562791677998293E-2</v>
      </c>
      <c r="Y12" s="17">
        <v>5.0379412567745002E-2</v>
      </c>
      <c r="Z12" s="17"/>
      <c r="AA12" s="17">
        <v>7.3695804805937695E-2</v>
      </c>
      <c r="AB12" s="17">
        <v>9.1128657177353495E-2</v>
      </c>
      <c r="AC12" s="17"/>
      <c r="AD12" s="17">
        <v>7.0096306540532199E-2</v>
      </c>
      <c r="AE12" s="17">
        <v>7.4799576451533095E-2</v>
      </c>
      <c r="AF12" s="17">
        <v>7.1270070384905099E-2</v>
      </c>
      <c r="AG12" s="17"/>
      <c r="AH12" s="17">
        <v>7.7207353656207497E-2</v>
      </c>
      <c r="AI12" s="17">
        <v>8.5481367784238094E-2</v>
      </c>
      <c r="AJ12" s="17"/>
      <c r="AK12" s="17">
        <v>8.8404012335857707E-2</v>
      </c>
      <c r="AL12" s="17">
        <v>8.3030499670663699E-2</v>
      </c>
      <c r="AM12" s="17"/>
      <c r="AN12" s="17">
        <v>8.5233365802476105E-2</v>
      </c>
      <c r="AO12" s="17">
        <v>6.1248362205942701E-2</v>
      </c>
      <c r="AP12" s="17"/>
      <c r="AQ12" s="17">
        <v>5.63575419626084E-2</v>
      </c>
      <c r="AR12" s="17">
        <v>9.2660629462526595E-2</v>
      </c>
      <c r="AS12" s="17"/>
      <c r="AT12" s="17">
        <v>9.8649130850087599E-2</v>
      </c>
      <c r="AU12" s="17">
        <v>8.2653629691666897E-2</v>
      </c>
      <c r="AV12" s="17">
        <v>7.3184536311686796E-2</v>
      </c>
      <c r="AW12" s="17">
        <v>6.3767413317761404E-3</v>
      </c>
      <c r="AX12" s="17"/>
      <c r="AY12" s="17">
        <v>8.9597236653868095E-2</v>
      </c>
      <c r="AZ12" s="17">
        <v>8.4658949365619796E-2</v>
      </c>
      <c r="BA12" s="17"/>
      <c r="BB12" s="17">
        <v>6.4941031664923404E-2</v>
      </c>
      <c r="BC12" s="17">
        <v>8.9599835004571096E-2</v>
      </c>
      <c r="BD12" s="17"/>
      <c r="BE12" s="17">
        <v>0.105694750964059</v>
      </c>
      <c r="BF12" s="17">
        <v>8.3629758810947002E-2</v>
      </c>
      <c r="BG12" s="17"/>
      <c r="BH12" s="17">
        <v>0.10728933668688601</v>
      </c>
      <c r="BI12" s="17">
        <v>8.3472411862629201E-2</v>
      </c>
      <c r="BJ12" s="17"/>
      <c r="BK12" s="17">
        <v>8.7137926933252799E-2</v>
      </c>
      <c r="BL12" s="17">
        <v>8.5061197915102096E-2</v>
      </c>
      <c r="BM12" s="17"/>
      <c r="BN12" s="17">
        <v>0.10745466512516701</v>
      </c>
      <c r="BO12" s="17">
        <v>8.4714446497250503E-2</v>
      </c>
      <c r="BP12" s="17"/>
      <c r="BQ12" s="17">
        <v>6.2933357028562495E-2</v>
      </c>
      <c r="BR12" s="17">
        <v>8.5755880090255601E-2</v>
      </c>
      <c r="BS12" s="17"/>
      <c r="BT12" s="17">
        <v>5.88328737043761E-2</v>
      </c>
      <c r="BU12" s="17">
        <v>8.7277489914193193E-2</v>
      </c>
      <c r="BV12" s="17"/>
      <c r="BW12" s="17">
        <v>7.3793860660656005E-2</v>
      </c>
      <c r="BX12" s="17">
        <v>9.1036096224607801E-2</v>
      </c>
      <c r="BY12" s="17"/>
      <c r="BZ12" s="17">
        <v>7.3793860660656005E-2</v>
      </c>
      <c r="CA12" s="17">
        <v>9.1036096224607801E-2</v>
      </c>
    </row>
    <row r="13" spans="2:79" x14ac:dyDescent="0.25">
      <c r="B13" s="18" t="s">
        <v>198</v>
      </c>
      <c r="C13" s="17">
        <v>2.7973933353220501E-2</v>
      </c>
      <c r="D13" s="17">
        <v>2.1478803021758301E-2</v>
      </c>
      <c r="E13" s="17">
        <v>4.0206569269227999E-2</v>
      </c>
      <c r="F13" s="17">
        <v>3.9442088430346599E-2</v>
      </c>
      <c r="G13" s="17">
        <v>2.3861184184751399E-2</v>
      </c>
      <c r="H13" s="17">
        <v>3.5442307835156103E-2</v>
      </c>
      <c r="I13" s="17">
        <v>1.98103732918339E-2</v>
      </c>
      <c r="J13" s="17">
        <v>1.2907721868314299E-2</v>
      </c>
      <c r="K13" s="17">
        <v>1.56143148615873E-2</v>
      </c>
      <c r="L13" s="17">
        <v>2.36567623867158E-2</v>
      </c>
      <c r="M13" s="17"/>
      <c r="N13" s="17">
        <v>2.8496941442908302E-2</v>
      </c>
      <c r="O13" s="17">
        <v>2.2777768496781599E-2</v>
      </c>
      <c r="P13" s="17">
        <v>1.21797731094242E-2</v>
      </c>
      <c r="Q13" s="17">
        <v>1.7518827816912701E-2</v>
      </c>
      <c r="R13" s="17"/>
      <c r="S13" s="17">
        <v>3.4189383358571697E-2</v>
      </c>
      <c r="T13" s="17">
        <v>1.7412985705860799E-2</v>
      </c>
      <c r="U13" s="17">
        <v>1.26809337533364E-2</v>
      </c>
      <c r="V13" s="17">
        <v>2.2741934853564998E-2</v>
      </c>
      <c r="W13" s="17">
        <v>3.6152406777308299E-2</v>
      </c>
      <c r="X13" s="17">
        <v>5.32709206111271E-2</v>
      </c>
      <c r="Y13" s="17">
        <v>2.8600412612678899E-2</v>
      </c>
      <c r="Z13" s="17"/>
      <c r="AA13" s="17">
        <v>2.7839741378548399E-2</v>
      </c>
      <c r="AB13" s="17">
        <v>2.8043334489958899E-2</v>
      </c>
      <c r="AC13" s="17"/>
      <c r="AD13" s="17">
        <v>3.4867113723513303E-2</v>
      </c>
      <c r="AE13" s="17">
        <v>2.5307762384676601E-2</v>
      </c>
      <c r="AF13" s="17">
        <v>2.71420896514434E-2</v>
      </c>
      <c r="AG13" s="17"/>
      <c r="AH13" s="17">
        <v>2.00067233337742E-2</v>
      </c>
      <c r="AI13" s="17">
        <v>2.8268754204683801E-2</v>
      </c>
      <c r="AJ13" s="17"/>
      <c r="AK13" s="17">
        <v>2.7959250020026302E-2</v>
      </c>
      <c r="AL13" s="17">
        <v>2.7983769504236599E-2</v>
      </c>
      <c r="AM13" s="17"/>
      <c r="AN13" s="17">
        <v>2.79945688251514E-2</v>
      </c>
      <c r="AO13" s="17">
        <v>1.7518827816912701E-2</v>
      </c>
      <c r="AP13" s="17"/>
      <c r="AQ13" s="17">
        <v>2.9232353395956201E-2</v>
      </c>
      <c r="AR13" s="17">
        <v>2.7647657337255601E-2</v>
      </c>
      <c r="AS13" s="17"/>
      <c r="AT13" s="17">
        <v>2.9595325170511E-2</v>
      </c>
      <c r="AU13" s="17">
        <v>2.9558297186939201E-2</v>
      </c>
      <c r="AV13" s="17">
        <v>2.4744677756110299E-2</v>
      </c>
      <c r="AW13" s="17">
        <v>4.1682311275501602E-4</v>
      </c>
      <c r="AX13" s="17"/>
      <c r="AY13" s="17">
        <v>1.32937815313059E-2</v>
      </c>
      <c r="AZ13" s="17">
        <v>2.97283494006476E-2</v>
      </c>
      <c r="BA13" s="17"/>
      <c r="BB13" s="17">
        <v>3.6467394515477099E-2</v>
      </c>
      <c r="BC13" s="17">
        <v>2.6123082041942299E-2</v>
      </c>
      <c r="BD13" s="17"/>
      <c r="BE13" s="17">
        <v>4.81436280208134E-2</v>
      </c>
      <c r="BF13" s="17">
        <v>2.64432941131507E-2</v>
      </c>
      <c r="BG13" s="17"/>
      <c r="BH13" s="17">
        <v>5.3192805115212301E-2</v>
      </c>
      <c r="BI13" s="17">
        <v>2.60186628599865E-2</v>
      </c>
      <c r="BJ13" s="17"/>
      <c r="BK13" s="17">
        <v>4.0080199592108602E-2</v>
      </c>
      <c r="BL13" s="17">
        <v>2.7199096821024001E-2</v>
      </c>
      <c r="BM13" s="17"/>
      <c r="BN13" s="17">
        <v>3.1062103437752699E-2</v>
      </c>
      <c r="BO13" s="17">
        <v>2.7908522440117298E-2</v>
      </c>
      <c r="BP13" s="17"/>
      <c r="BQ13" s="17">
        <v>1.41957187950006E-2</v>
      </c>
      <c r="BR13" s="17">
        <v>2.8326711402761499E-2</v>
      </c>
      <c r="BS13" s="17"/>
      <c r="BT13" s="17">
        <v>3.2943589440539697E-2</v>
      </c>
      <c r="BU13" s="17">
        <v>2.7579545780146101E-2</v>
      </c>
      <c r="BV13" s="17"/>
      <c r="BW13" s="17">
        <v>2.7902471061291401E-2</v>
      </c>
      <c r="BX13" s="17">
        <v>2.8010629566795599E-2</v>
      </c>
      <c r="BY13" s="17"/>
      <c r="BZ13" s="17">
        <v>2.7902471061291401E-2</v>
      </c>
      <c r="CA13" s="17">
        <v>2.8010629566795599E-2</v>
      </c>
    </row>
    <row r="14" spans="2:79" x14ac:dyDescent="0.25">
      <c r="B14" s="18" t="s">
        <v>75</v>
      </c>
      <c r="C14" s="17">
        <v>2.7831101594089202E-3</v>
      </c>
      <c r="D14" s="17">
        <v>7.0466439947081102E-3</v>
      </c>
      <c r="E14" s="17">
        <v>5.0194180225668303E-6</v>
      </c>
      <c r="F14" s="17">
        <v>2.4502248031190002E-4</v>
      </c>
      <c r="G14" s="17">
        <v>3.3154443042770101E-3</v>
      </c>
      <c r="H14" s="17">
        <v>0</v>
      </c>
      <c r="I14" s="17">
        <v>0</v>
      </c>
      <c r="J14" s="17">
        <v>6.5251015050340304E-3</v>
      </c>
      <c r="K14" s="17">
        <v>2.64534750299713E-5</v>
      </c>
      <c r="L14" s="17">
        <v>1.99391368727985E-2</v>
      </c>
      <c r="M14" s="17"/>
      <c r="N14" s="17">
        <v>2.9446620592731101E-3</v>
      </c>
      <c r="O14" s="17">
        <v>5.7862818354634E-4</v>
      </c>
      <c r="P14" s="17">
        <v>1.3449823930042899E-3</v>
      </c>
      <c r="Q14" s="17">
        <v>8.8012166831649404E-4</v>
      </c>
      <c r="R14" s="17"/>
      <c r="S14" s="17">
        <v>5.5276690606814198E-5</v>
      </c>
      <c r="T14" s="17">
        <v>9.7170994820130495E-6</v>
      </c>
      <c r="U14" s="17">
        <v>0</v>
      </c>
      <c r="V14" s="17">
        <v>4.5081569823299701E-3</v>
      </c>
      <c r="W14" s="17">
        <v>0</v>
      </c>
      <c r="X14" s="17">
        <v>0</v>
      </c>
      <c r="Y14" s="17">
        <v>0</v>
      </c>
      <c r="Z14" s="17"/>
      <c r="AA14" s="17">
        <v>1.41585888372457E-3</v>
      </c>
      <c r="AB14" s="17">
        <v>3.4902224362153901E-3</v>
      </c>
      <c r="AC14" s="17"/>
      <c r="AD14" s="17">
        <v>0</v>
      </c>
      <c r="AE14" s="17">
        <v>1.1093188811227801E-2</v>
      </c>
      <c r="AF14" s="17">
        <v>6.3546559264753599E-5</v>
      </c>
      <c r="AG14" s="17"/>
      <c r="AH14" s="17">
        <v>3.6543104551134002E-4</v>
      </c>
      <c r="AI14" s="17">
        <v>2.8725746285498698E-3</v>
      </c>
      <c r="AJ14" s="17"/>
      <c r="AK14" s="17">
        <v>8.6552371120598602E-5</v>
      </c>
      <c r="AL14" s="17">
        <v>4.58949494128772E-3</v>
      </c>
      <c r="AM14" s="17"/>
      <c r="AN14" s="17">
        <v>2.7868661296816602E-3</v>
      </c>
      <c r="AO14" s="17">
        <v>8.8012166831649404E-4</v>
      </c>
      <c r="AP14" s="17"/>
      <c r="AQ14" s="17">
        <v>0</v>
      </c>
      <c r="AR14" s="17">
        <v>3.5046991868923601E-3</v>
      </c>
      <c r="AS14" s="17"/>
      <c r="AT14" s="17">
        <v>6.02908442586706E-3</v>
      </c>
      <c r="AU14" s="17">
        <v>1.15107339607598E-3</v>
      </c>
      <c r="AV14" s="17">
        <v>7.2912269332020698E-5</v>
      </c>
      <c r="AW14" s="17">
        <v>0</v>
      </c>
      <c r="AX14" s="17"/>
      <c r="AY14" s="17">
        <v>0</v>
      </c>
      <c r="AZ14" s="17">
        <v>3.1157179678741802E-3</v>
      </c>
      <c r="BA14" s="17"/>
      <c r="BB14" s="17">
        <v>2.5784195313079501E-3</v>
      </c>
      <c r="BC14" s="17">
        <v>2.82776105561356E-3</v>
      </c>
      <c r="BD14" s="17"/>
      <c r="BE14" s="17">
        <v>1.8487168381617E-4</v>
      </c>
      <c r="BF14" s="17">
        <v>2.9802854677784302E-3</v>
      </c>
      <c r="BG14" s="17"/>
      <c r="BH14" s="17">
        <v>6.5166374570893503E-3</v>
      </c>
      <c r="BI14" s="17">
        <v>2.49364218361151E-3</v>
      </c>
      <c r="BJ14" s="17"/>
      <c r="BK14" s="17">
        <v>2.2852244160036301E-4</v>
      </c>
      <c r="BL14" s="17">
        <v>2.94661126283752E-3</v>
      </c>
      <c r="BM14" s="17"/>
      <c r="BN14" s="17">
        <v>6.2868138540352297E-4</v>
      </c>
      <c r="BO14" s="17">
        <v>2.8287433821479698E-3</v>
      </c>
      <c r="BP14" s="17"/>
      <c r="BQ14" s="17">
        <v>0</v>
      </c>
      <c r="BR14" s="17">
        <v>2.85436904201271E-3</v>
      </c>
      <c r="BS14" s="17"/>
      <c r="BT14" s="17">
        <v>1.7735600810621201E-4</v>
      </c>
      <c r="BU14" s="17">
        <v>2.9899005363895402E-3</v>
      </c>
      <c r="BV14" s="17"/>
      <c r="BW14" s="17">
        <v>1.4204529674810499E-3</v>
      </c>
      <c r="BX14" s="17">
        <v>3.4828408564626999E-3</v>
      </c>
      <c r="BY14" s="17"/>
      <c r="BZ14" s="17">
        <v>1.4204529674810499E-3</v>
      </c>
      <c r="CA14" s="17">
        <v>3.4828408564626999E-3</v>
      </c>
    </row>
    <row r="15" spans="2:79" x14ac:dyDescent="0.25">
      <c r="B15" s="18" t="s">
        <v>199</v>
      </c>
      <c r="C15" s="20">
        <v>0.78705350082669301</v>
      </c>
      <c r="D15" s="20">
        <v>0.74100787969525606</v>
      </c>
      <c r="E15" s="20">
        <v>0.72978531324801499</v>
      </c>
      <c r="F15" s="20">
        <v>0.71637590902683701</v>
      </c>
      <c r="G15" s="20">
        <v>0.87768479382396603</v>
      </c>
      <c r="H15" s="20">
        <v>0.763857890542743</v>
      </c>
      <c r="I15" s="20">
        <v>0.82236170165579003</v>
      </c>
      <c r="J15" s="20">
        <v>0.86781889346623198</v>
      </c>
      <c r="K15" s="20">
        <v>0.80396179127939105</v>
      </c>
      <c r="L15" s="20">
        <v>0.87466420440507597</v>
      </c>
      <c r="M15" s="20"/>
      <c r="N15" s="20">
        <v>0.786331588865816</v>
      </c>
      <c r="O15" s="20">
        <v>0.79739743114612904</v>
      </c>
      <c r="P15" s="20">
        <v>0.78289269425888097</v>
      </c>
      <c r="Q15" s="20">
        <v>0.83264932493153998</v>
      </c>
      <c r="R15" s="20"/>
      <c r="S15" s="20">
        <v>0.74831004270721202</v>
      </c>
      <c r="T15" s="20">
        <v>0.78235123924363503</v>
      </c>
      <c r="U15" s="20">
        <v>0.84985487693142603</v>
      </c>
      <c r="V15" s="20">
        <v>0.80450022069912197</v>
      </c>
      <c r="W15" s="20">
        <v>0.77811379014901605</v>
      </c>
      <c r="X15" s="20">
        <v>0.77226752530536802</v>
      </c>
      <c r="Y15" s="20">
        <v>0.82963842512945496</v>
      </c>
      <c r="Z15" s="20"/>
      <c r="AA15" s="20">
        <v>0.806478599203169</v>
      </c>
      <c r="AB15" s="20">
        <v>0.77700726734755099</v>
      </c>
      <c r="AC15" s="20"/>
      <c r="AD15" s="20">
        <v>0.81276302002959699</v>
      </c>
      <c r="AE15" s="20">
        <v>0.71788265301671295</v>
      </c>
      <c r="AF15" s="20">
        <v>0.83070211203024602</v>
      </c>
      <c r="AG15" s="20"/>
      <c r="AH15" s="20">
        <v>0.80665056076095498</v>
      </c>
      <c r="AI15" s="20">
        <v>0.78632832578023504</v>
      </c>
      <c r="AJ15" s="20"/>
      <c r="AK15" s="20">
        <v>0.77694970124641205</v>
      </c>
      <c r="AL15" s="20">
        <v>0.79382188898445605</v>
      </c>
      <c r="AM15" s="20"/>
      <c r="AN15" s="20">
        <v>0.78696350734501896</v>
      </c>
      <c r="AO15" s="20">
        <v>0.83264932493153998</v>
      </c>
      <c r="AP15" s="20"/>
      <c r="AQ15" s="20">
        <v>0.82519209116159897</v>
      </c>
      <c r="AR15" s="20">
        <v>0.77716514329391095</v>
      </c>
      <c r="AS15" s="20"/>
      <c r="AT15" s="20">
        <v>0.757064303973351</v>
      </c>
      <c r="AU15" s="20">
        <v>0.80041170310029197</v>
      </c>
      <c r="AV15" s="20">
        <v>0.80482014027843296</v>
      </c>
      <c r="AW15" s="20">
        <v>0.91979578625978897</v>
      </c>
      <c r="AX15" s="20"/>
      <c r="AY15" s="20">
        <v>0.81249364193228202</v>
      </c>
      <c r="AZ15" s="20">
        <v>0.78401316498099505</v>
      </c>
      <c r="BA15" s="20"/>
      <c r="BB15" s="20">
        <v>0.79255564707696402</v>
      </c>
      <c r="BC15" s="20">
        <v>0.78585144248167105</v>
      </c>
      <c r="BD15" s="20"/>
      <c r="BE15" s="20">
        <v>0.72730013648067005</v>
      </c>
      <c r="BF15" s="20">
        <v>0.79158806843921903</v>
      </c>
      <c r="BG15" s="20"/>
      <c r="BH15" s="20">
        <v>0.70890289405320905</v>
      </c>
      <c r="BI15" s="20">
        <v>0.79311267654615603</v>
      </c>
      <c r="BJ15" s="20"/>
      <c r="BK15" s="20">
        <v>0.78637520994171095</v>
      </c>
      <c r="BL15" s="20">
        <v>0.787096913431931</v>
      </c>
      <c r="BM15" s="20"/>
      <c r="BN15" s="20">
        <v>0.69855792532083405</v>
      </c>
      <c r="BO15" s="20">
        <v>0.78892793657374805</v>
      </c>
      <c r="BP15" s="20"/>
      <c r="BQ15" s="20">
        <v>0.82906584158378505</v>
      </c>
      <c r="BR15" s="20">
        <v>0.78597781489029594</v>
      </c>
      <c r="BS15" s="20"/>
      <c r="BT15" s="20">
        <v>0.82198357429151003</v>
      </c>
      <c r="BU15" s="20">
        <v>0.78428148065888903</v>
      </c>
      <c r="BV15" s="20"/>
      <c r="BW15" s="20">
        <v>0.80627625999823005</v>
      </c>
      <c r="BX15" s="20">
        <v>0.77718252612074601</v>
      </c>
      <c r="BY15" s="20"/>
      <c r="BZ15" s="20">
        <v>0.80627625999823005</v>
      </c>
      <c r="CA15" s="20">
        <v>0.77718252612074601</v>
      </c>
    </row>
    <row r="16" spans="2:79" x14ac:dyDescent="0.25">
      <c r="B16" s="18" t="s">
        <v>200</v>
      </c>
      <c r="C16" s="20">
        <v>0.113160052677563</v>
      </c>
      <c r="D16" s="20">
        <v>0.18294042105559799</v>
      </c>
      <c r="E16" s="20">
        <v>0.146581422591197</v>
      </c>
      <c r="F16" s="20">
        <v>0.120529632015185</v>
      </c>
      <c r="G16" s="20">
        <v>5.6987495304345402E-2</v>
      </c>
      <c r="H16" s="20">
        <v>0.12954985788710999</v>
      </c>
      <c r="I16" s="20">
        <v>9.4352430937555007E-2</v>
      </c>
      <c r="J16" s="20">
        <v>5.6406051207768197E-2</v>
      </c>
      <c r="K16" s="20">
        <v>8.0865248054762098E-2</v>
      </c>
      <c r="L16" s="20">
        <v>6.40450797974743E-2</v>
      </c>
      <c r="M16" s="20"/>
      <c r="N16" s="20">
        <v>0.11591815367646501</v>
      </c>
      <c r="O16" s="20">
        <v>7.7097817737053501E-2</v>
      </c>
      <c r="P16" s="20">
        <v>7.9253459060378506E-2</v>
      </c>
      <c r="Q16" s="20">
        <v>7.8767190022855399E-2</v>
      </c>
      <c r="R16" s="20"/>
      <c r="S16" s="20">
        <v>0.14873555934018001</v>
      </c>
      <c r="T16" s="20">
        <v>7.7392633045957906E-2</v>
      </c>
      <c r="U16" s="20">
        <v>8.0075820131442793E-2</v>
      </c>
      <c r="V16" s="20">
        <v>0.10073244800282199</v>
      </c>
      <c r="W16" s="20">
        <v>0.12920033017486199</v>
      </c>
      <c r="X16" s="20">
        <v>0.15183371228912501</v>
      </c>
      <c r="Y16" s="20">
        <v>7.8979825180423999E-2</v>
      </c>
      <c r="Z16" s="20"/>
      <c r="AA16" s="20">
        <v>0.101535546184486</v>
      </c>
      <c r="AB16" s="20">
        <v>0.119171991667312</v>
      </c>
      <c r="AC16" s="20"/>
      <c r="AD16" s="20">
        <v>0.104963420264045</v>
      </c>
      <c r="AE16" s="20">
        <v>0.10010733883620999</v>
      </c>
      <c r="AF16" s="20">
        <v>9.8412160036348506E-2</v>
      </c>
      <c r="AG16" s="20"/>
      <c r="AH16" s="20">
        <v>9.7214076989981704E-2</v>
      </c>
      <c r="AI16" s="20">
        <v>0.113750121988922</v>
      </c>
      <c r="AJ16" s="20"/>
      <c r="AK16" s="20">
        <v>0.116363262355884</v>
      </c>
      <c r="AL16" s="20">
        <v>0.1110142691749</v>
      </c>
      <c r="AM16" s="20"/>
      <c r="AN16" s="20">
        <v>0.11322793462762699</v>
      </c>
      <c r="AO16" s="20">
        <v>7.8767190022855399E-2</v>
      </c>
      <c r="AP16" s="20"/>
      <c r="AQ16" s="20">
        <v>8.5589895358564594E-2</v>
      </c>
      <c r="AR16" s="20">
        <v>0.120308286799782</v>
      </c>
      <c r="AS16" s="20"/>
      <c r="AT16" s="20">
        <v>0.128244456020599</v>
      </c>
      <c r="AU16" s="20">
        <v>0.112211926878606</v>
      </c>
      <c r="AV16" s="20">
        <v>9.7929214067797005E-2</v>
      </c>
      <c r="AW16" s="20">
        <v>6.7935644445311499E-3</v>
      </c>
      <c r="AX16" s="20"/>
      <c r="AY16" s="20">
        <v>0.102891018185174</v>
      </c>
      <c r="AZ16" s="20">
        <v>0.11438729876626701</v>
      </c>
      <c r="BA16" s="20"/>
      <c r="BB16" s="20">
        <v>0.101408426180401</v>
      </c>
      <c r="BC16" s="20">
        <v>0.115722917046513</v>
      </c>
      <c r="BD16" s="20"/>
      <c r="BE16" s="20">
        <v>0.15383837898487299</v>
      </c>
      <c r="BF16" s="20">
        <v>0.110073052924098</v>
      </c>
      <c r="BG16" s="20"/>
      <c r="BH16" s="20">
        <v>0.16048214180209799</v>
      </c>
      <c r="BI16" s="20">
        <v>0.109491074722616</v>
      </c>
      <c r="BJ16" s="20"/>
      <c r="BK16" s="20">
        <v>0.12721812652536099</v>
      </c>
      <c r="BL16" s="20">
        <v>0.112260294736126</v>
      </c>
      <c r="BM16" s="20"/>
      <c r="BN16" s="20">
        <v>0.13851676856292</v>
      </c>
      <c r="BO16" s="20">
        <v>0.11262296893736801</v>
      </c>
      <c r="BP16" s="20"/>
      <c r="BQ16" s="20">
        <v>7.7129075823563098E-2</v>
      </c>
      <c r="BR16" s="20">
        <v>0.114082591493017</v>
      </c>
      <c r="BS16" s="20"/>
      <c r="BT16" s="20">
        <v>9.1776463144915901E-2</v>
      </c>
      <c r="BU16" s="20">
        <v>0.114857035694339</v>
      </c>
      <c r="BV16" s="20"/>
      <c r="BW16" s="20">
        <v>0.101696331721947</v>
      </c>
      <c r="BX16" s="20">
        <v>0.119046725791403</v>
      </c>
      <c r="BY16" s="20"/>
      <c r="BZ16" s="20">
        <v>0.101696331721947</v>
      </c>
      <c r="CA16" s="20">
        <v>0.119046725791403</v>
      </c>
    </row>
    <row r="17" spans="2:79" x14ac:dyDescent="0.25">
      <c r="B17" s="18" t="s">
        <v>166</v>
      </c>
      <c r="C17" s="21">
        <v>0.67389344814912999</v>
      </c>
      <c r="D17" s="21">
        <v>0.55806745863965801</v>
      </c>
      <c r="E17" s="21">
        <v>0.58320389065681899</v>
      </c>
      <c r="F17" s="21">
        <v>0.59584627701165205</v>
      </c>
      <c r="G17" s="21">
        <v>0.82069729851962103</v>
      </c>
      <c r="H17" s="21">
        <v>0.63430803265563296</v>
      </c>
      <c r="I17" s="21">
        <v>0.72800927071823496</v>
      </c>
      <c r="J17" s="21">
        <v>0.811412842258464</v>
      </c>
      <c r="K17" s="21">
        <v>0.72309654322462902</v>
      </c>
      <c r="L17" s="21">
        <v>0.81061912460760199</v>
      </c>
      <c r="M17" s="21"/>
      <c r="N17" s="21">
        <v>0.67041343518935104</v>
      </c>
      <c r="O17" s="21">
        <v>0.720299613409075</v>
      </c>
      <c r="P17" s="21">
        <v>0.70363923519850302</v>
      </c>
      <c r="Q17" s="21">
        <v>0.75388213490868405</v>
      </c>
      <c r="R17" s="21"/>
      <c r="S17" s="21">
        <v>0.59957448336703201</v>
      </c>
      <c r="T17" s="21">
        <v>0.70495860619767703</v>
      </c>
      <c r="U17" s="21">
        <v>0.76977905679998404</v>
      </c>
      <c r="V17" s="21">
        <v>0.70376777269629898</v>
      </c>
      <c r="W17" s="21">
        <v>0.64891345997415395</v>
      </c>
      <c r="X17" s="21">
        <v>0.62043381301624201</v>
      </c>
      <c r="Y17" s="21">
        <v>0.75065859994903095</v>
      </c>
      <c r="Z17" s="21"/>
      <c r="AA17" s="21">
        <v>0.70494305301868299</v>
      </c>
      <c r="AB17" s="21">
        <v>0.65783527568023903</v>
      </c>
      <c r="AC17" s="21"/>
      <c r="AD17" s="21">
        <v>0.70779959976555096</v>
      </c>
      <c r="AE17" s="21">
        <v>0.61777531418050302</v>
      </c>
      <c r="AF17" s="21">
        <v>0.73228995199389801</v>
      </c>
      <c r="AG17" s="21"/>
      <c r="AH17" s="21">
        <v>0.70943648377097301</v>
      </c>
      <c r="AI17" s="21">
        <v>0.67257820379131295</v>
      </c>
      <c r="AJ17" s="21"/>
      <c r="AK17" s="21">
        <v>0.66058643889052804</v>
      </c>
      <c r="AL17" s="21">
        <v>0.68280761980955496</v>
      </c>
      <c r="AM17" s="21"/>
      <c r="AN17" s="21">
        <v>0.67373557271739204</v>
      </c>
      <c r="AO17" s="21">
        <v>0.75388213490868405</v>
      </c>
      <c r="AP17" s="21"/>
      <c r="AQ17" s="21">
        <v>0.73960219580303399</v>
      </c>
      <c r="AR17" s="21">
        <v>0.65685685649412895</v>
      </c>
      <c r="AS17" s="21"/>
      <c r="AT17" s="21">
        <v>0.62881984795275203</v>
      </c>
      <c r="AU17" s="21">
        <v>0.68819977622168604</v>
      </c>
      <c r="AV17" s="21">
        <v>0.70689092621063598</v>
      </c>
      <c r="AW17" s="21">
        <v>0.91300222181525803</v>
      </c>
      <c r="AX17" s="21"/>
      <c r="AY17" s="21">
        <v>0.70960262374710803</v>
      </c>
      <c r="AZ17" s="21">
        <v>0.66962586621472797</v>
      </c>
      <c r="BA17" s="21"/>
      <c r="BB17" s="21">
        <v>0.691147220896563</v>
      </c>
      <c r="BC17" s="21">
        <v>0.670128525435158</v>
      </c>
      <c r="BD17" s="21"/>
      <c r="BE17" s="21">
        <v>0.57346175749579797</v>
      </c>
      <c r="BF17" s="21">
        <v>0.68151501551512195</v>
      </c>
      <c r="BG17" s="21"/>
      <c r="BH17" s="21">
        <v>0.54842075225111098</v>
      </c>
      <c r="BI17" s="21">
        <v>0.68362160182354104</v>
      </c>
      <c r="BJ17" s="21"/>
      <c r="BK17" s="21">
        <v>0.65915708341635004</v>
      </c>
      <c r="BL17" s="21">
        <v>0.67483661869580502</v>
      </c>
      <c r="BM17" s="21"/>
      <c r="BN17" s="21">
        <v>0.56004115675791399</v>
      </c>
      <c r="BO17" s="21">
        <v>0.67630496763638004</v>
      </c>
      <c r="BP17" s="21"/>
      <c r="BQ17" s="21">
        <v>0.75193676576022195</v>
      </c>
      <c r="BR17" s="21">
        <v>0.67189522339727903</v>
      </c>
      <c r="BS17" s="21"/>
      <c r="BT17" s="21">
        <v>0.73020711114659398</v>
      </c>
      <c r="BU17" s="21">
        <v>0.66942444496455</v>
      </c>
      <c r="BV17" s="21"/>
      <c r="BW17" s="21">
        <v>0.70457992827628202</v>
      </c>
      <c r="BX17" s="21">
        <v>0.65813580032934305</v>
      </c>
      <c r="BY17" s="21"/>
      <c r="BZ17" s="21">
        <v>0.70457992827628202</v>
      </c>
      <c r="CA17" s="21">
        <v>0.65813580032934305</v>
      </c>
    </row>
    <row r="18" spans="2:79" x14ac:dyDescent="0.25">
      <c r="B18" s="16" t="s">
        <v>202</v>
      </c>
    </row>
    <row r="19" spans="2:79" x14ac:dyDescent="0.25">
      <c r="B19" t="s">
        <v>78</v>
      </c>
    </row>
    <row r="20" spans="2:79" x14ac:dyDescent="0.25">
      <c r="B20" t="s">
        <v>79</v>
      </c>
    </row>
    <row r="22" spans="2:79" x14ac:dyDescent="0.2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CA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204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194</v>
      </c>
      <c r="C9" s="17">
        <v>0.33282933655778102</v>
      </c>
      <c r="D9" s="17">
        <v>0.24356341943243401</v>
      </c>
      <c r="E9" s="17">
        <v>0.297429371807653</v>
      </c>
      <c r="F9" s="17">
        <v>0.228611989612894</v>
      </c>
      <c r="G9" s="17">
        <v>0.49184287039738001</v>
      </c>
      <c r="H9" s="17">
        <v>0.22817534998300901</v>
      </c>
      <c r="I9" s="17">
        <v>0.41698718402130203</v>
      </c>
      <c r="J9" s="17">
        <v>0.44965453543178302</v>
      </c>
      <c r="K9" s="17">
        <v>0.44748264153480599</v>
      </c>
      <c r="L9" s="17">
        <v>0.32809024977683199</v>
      </c>
      <c r="M9" s="17"/>
      <c r="N9" s="17">
        <v>0.32960762792612103</v>
      </c>
      <c r="O9" s="17">
        <v>0.37570566254261001</v>
      </c>
      <c r="P9" s="17">
        <v>0.35010639405896399</v>
      </c>
      <c r="Q9" s="17">
        <v>0.45987311800172798</v>
      </c>
      <c r="R9" s="17"/>
      <c r="S9" s="17">
        <v>0.29636625379810799</v>
      </c>
      <c r="T9" s="17">
        <v>0.31289977635280602</v>
      </c>
      <c r="U9" s="17">
        <v>0.30457610243649502</v>
      </c>
      <c r="V9" s="17">
        <v>0.35885712138716602</v>
      </c>
      <c r="W9" s="17">
        <v>0.28192482357950699</v>
      </c>
      <c r="X9" s="17">
        <v>0.38517393657080201</v>
      </c>
      <c r="Y9" s="17">
        <v>0.36372562447415602</v>
      </c>
      <c r="Z9" s="17"/>
      <c r="AA9" s="17">
        <v>0.36458365679938198</v>
      </c>
      <c r="AB9" s="17">
        <v>0.31640609717162499</v>
      </c>
      <c r="AC9" s="17"/>
      <c r="AD9" s="17">
        <v>0.35357608793307599</v>
      </c>
      <c r="AE9" s="17">
        <v>0.39633020390169799</v>
      </c>
      <c r="AF9" s="17">
        <v>0.356170975113136</v>
      </c>
      <c r="AG9" s="17"/>
      <c r="AH9" s="17">
        <v>0.29804120954733099</v>
      </c>
      <c r="AI9" s="17">
        <v>0.33411662934180097</v>
      </c>
      <c r="AJ9" s="17"/>
      <c r="AK9" s="17">
        <v>0.319346432026333</v>
      </c>
      <c r="AL9" s="17">
        <v>0.34186114892842001</v>
      </c>
      <c r="AM9" s="17"/>
      <c r="AN9" s="17">
        <v>0.33257859059782302</v>
      </c>
      <c r="AO9" s="17">
        <v>0.45987311800172798</v>
      </c>
      <c r="AP9" s="17"/>
      <c r="AQ9" s="17">
        <v>0.40206272728072701</v>
      </c>
      <c r="AR9" s="17">
        <v>0.31487780305714003</v>
      </c>
      <c r="AS9" s="17"/>
      <c r="AT9" s="17">
        <v>0.28725669674792698</v>
      </c>
      <c r="AU9" s="17">
        <v>0.35531866946563301</v>
      </c>
      <c r="AV9" s="17">
        <v>0.35996892057198399</v>
      </c>
      <c r="AW9" s="17">
        <v>0.499870285977219</v>
      </c>
      <c r="AX9" s="17"/>
      <c r="AY9" s="17">
        <v>0.43934855217476398</v>
      </c>
      <c r="AZ9" s="17">
        <v>0.32009779552304601</v>
      </c>
      <c r="BA9" s="17"/>
      <c r="BB9" s="17">
        <v>0.306799736701661</v>
      </c>
      <c r="BC9" s="17">
        <v>0.33850702731148802</v>
      </c>
      <c r="BD9" s="17"/>
      <c r="BE9" s="17">
        <v>0.35092903737695202</v>
      </c>
      <c r="BF9" s="17">
        <v>0.331455803675473</v>
      </c>
      <c r="BG9" s="17"/>
      <c r="BH9" s="17">
        <v>0.277011538941899</v>
      </c>
      <c r="BI9" s="17">
        <v>0.33715694566932802</v>
      </c>
      <c r="BJ9" s="17"/>
      <c r="BK9" s="17">
        <v>0.339229506446177</v>
      </c>
      <c r="BL9" s="17">
        <v>0.33241971238190099</v>
      </c>
      <c r="BM9" s="17"/>
      <c r="BN9" s="17">
        <v>0.45981744427086801</v>
      </c>
      <c r="BO9" s="17">
        <v>0.33013962013241299</v>
      </c>
      <c r="BP9" s="17"/>
      <c r="BQ9" s="17">
        <v>0.42737747566235201</v>
      </c>
      <c r="BR9" s="17">
        <v>0.33040855269274799</v>
      </c>
      <c r="BS9" s="17"/>
      <c r="BT9" s="17">
        <v>0.38643804030554302</v>
      </c>
      <c r="BU9" s="17">
        <v>0.32857505411438998</v>
      </c>
      <c r="BV9" s="17"/>
      <c r="BW9" s="17">
        <v>0.36406478366190897</v>
      </c>
      <c r="BX9" s="17">
        <v>0.31678919935465699</v>
      </c>
      <c r="BY9" s="17"/>
      <c r="BZ9" s="17">
        <v>0.36406478366190897</v>
      </c>
      <c r="CA9" s="17">
        <v>0.31678919935465699</v>
      </c>
    </row>
    <row r="10" spans="2:79" x14ac:dyDescent="0.25">
      <c r="B10" s="18" t="s">
        <v>195</v>
      </c>
      <c r="C10" s="17">
        <v>0.44333250823408699</v>
      </c>
      <c r="D10" s="17">
        <v>0.46294337523677398</v>
      </c>
      <c r="E10" s="17">
        <v>0.46633873434747503</v>
      </c>
      <c r="F10" s="17">
        <v>0.48424855908094599</v>
      </c>
      <c r="G10" s="17">
        <v>0.34229539725786301</v>
      </c>
      <c r="H10" s="17">
        <v>0.52329281232178204</v>
      </c>
      <c r="I10" s="17">
        <v>0.38099566988167799</v>
      </c>
      <c r="J10" s="17">
        <v>0.395225173477182</v>
      </c>
      <c r="K10" s="17">
        <v>0.38716362885283201</v>
      </c>
      <c r="L10" s="17">
        <v>0.58399893421219196</v>
      </c>
      <c r="M10" s="17"/>
      <c r="N10" s="17">
        <v>0.44414395872864698</v>
      </c>
      <c r="O10" s="17">
        <v>0.42507658284647998</v>
      </c>
      <c r="P10" s="17">
        <v>0.488224392572361</v>
      </c>
      <c r="Q10" s="17">
        <v>0.39579887031816802</v>
      </c>
      <c r="R10" s="17"/>
      <c r="S10" s="17">
        <v>0.44450532876444399</v>
      </c>
      <c r="T10" s="17">
        <v>0.52152985403215602</v>
      </c>
      <c r="U10" s="17">
        <v>0.48550467510180201</v>
      </c>
      <c r="V10" s="17">
        <v>0.43378923091329602</v>
      </c>
      <c r="W10" s="17">
        <v>0.477046729628401</v>
      </c>
      <c r="X10" s="17">
        <v>0.40110618957730099</v>
      </c>
      <c r="Y10" s="17">
        <v>0.45343548385103</v>
      </c>
      <c r="Z10" s="17"/>
      <c r="AA10" s="17">
        <v>0.44876881791211298</v>
      </c>
      <c r="AB10" s="17">
        <v>0.440520865139849</v>
      </c>
      <c r="AC10" s="17"/>
      <c r="AD10" s="17">
        <v>0.465277237312828</v>
      </c>
      <c r="AE10" s="17">
        <v>0.44540668043406501</v>
      </c>
      <c r="AF10" s="17">
        <v>0.46943983924268801</v>
      </c>
      <c r="AG10" s="17"/>
      <c r="AH10" s="17">
        <v>0.59463663005703804</v>
      </c>
      <c r="AI10" s="17">
        <v>0.43773368125048401</v>
      </c>
      <c r="AJ10" s="17"/>
      <c r="AK10" s="17">
        <v>0.456341467062444</v>
      </c>
      <c r="AL10" s="17">
        <v>0.43461817854340001</v>
      </c>
      <c r="AM10" s="17"/>
      <c r="AN10" s="17">
        <v>0.44342632524373499</v>
      </c>
      <c r="AO10" s="17">
        <v>0.39579887031816802</v>
      </c>
      <c r="AP10" s="17"/>
      <c r="AQ10" s="17">
        <v>0.42911669389400098</v>
      </c>
      <c r="AR10" s="17">
        <v>0.44701852829897398</v>
      </c>
      <c r="AS10" s="17"/>
      <c r="AT10" s="17">
        <v>0.442908510522246</v>
      </c>
      <c r="AU10" s="17">
        <v>0.430904938408746</v>
      </c>
      <c r="AV10" s="17">
        <v>0.47021865253207901</v>
      </c>
      <c r="AW10" s="17">
        <v>0.426310540974843</v>
      </c>
      <c r="AX10" s="17"/>
      <c r="AY10" s="17">
        <v>0.40868277187008201</v>
      </c>
      <c r="AZ10" s="17">
        <v>0.44747396325519101</v>
      </c>
      <c r="BA10" s="17"/>
      <c r="BB10" s="17">
        <v>0.47588490525467397</v>
      </c>
      <c r="BC10" s="17">
        <v>0.43623017719555002</v>
      </c>
      <c r="BD10" s="17"/>
      <c r="BE10" s="17">
        <v>0.41686454065081902</v>
      </c>
      <c r="BF10" s="17">
        <v>0.44534108418606899</v>
      </c>
      <c r="BG10" s="17"/>
      <c r="BH10" s="17">
        <v>0.43545241906968901</v>
      </c>
      <c r="BI10" s="17">
        <v>0.44394345934868201</v>
      </c>
      <c r="BJ10" s="17"/>
      <c r="BK10" s="17">
        <v>0.38902819813628398</v>
      </c>
      <c r="BL10" s="17">
        <v>0.44680809695414198</v>
      </c>
      <c r="BM10" s="17"/>
      <c r="BN10" s="17">
        <v>0.34541994320015701</v>
      </c>
      <c r="BO10" s="17">
        <v>0.44540637986793102</v>
      </c>
      <c r="BP10" s="17"/>
      <c r="BQ10" s="17">
        <v>0.43549835315518198</v>
      </c>
      <c r="BR10" s="17">
        <v>0.44353309172933902</v>
      </c>
      <c r="BS10" s="17"/>
      <c r="BT10" s="17">
        <v>0.471260662842648</v>
      </c>
      <c r="BU10" s="17">
        <v>0.441116184213522</v>
      </c>
      <c r="BV10" s="17"/>
      <c r="BW10" s="17">
        <v>0.44901211112629602</v>
      </c>
      <c r="BX10" s="17">
        <v>0.44041589848149998</v>
      </c>
      <c r="BY10" s="17"/>
      <c r="BZ10" s="17">
        <v>0.44901211112629602</v>
      </c>
      <c r="CA10" s="17">
        <v>0.44041589848149998</v>
      </c>
    </row>
    <row r="11" spans="2:79" ht="30" x14ac:dyDescent="0.25">
      <c r="B11" s="18" t="s">
        <v>196</v>
      </c>
      <c r="C11" s="17">
        <v>0.118152476925897</v>
      </c>
      <c r="D11" s="17">
        <v>0.12763909962241901</v>
      </c>
      <c r="E11" s="17">
        <v>0.135459420141334</v>
      </c>
      <c r="F11" s="17">
        <v>0.179857069256038</v>
      </c>
      <c r="G11" s="17">
        <v>9.3256804132106699E-2</v>
      </c>
      <c r="H11" s="17">
        <v>0.123252250850185</v>
      </c>
      <c r="I11" s="17">
        <v>9.4366390968133804E-2</v>
      </c>
      <c r="J11" s="17">
        <v>0.108044046400998</v>
      </c>
      <c r="K11" s="17">
        <v>7.7722274885075202E-2</v>
      </c>
      <c r="L11" s="17">
        <v>2.0275885433227302E-2</v>
      </c>
      <c r="M11" s="17"/>
      <c r="N11" s="17">
        <v>0.118718210892372</v>
      </c>
      <c r="O11" s="17">
        <v>0.11187109621265499</v>
      </c>
      <c r="P11" s="17">
        <v>0.10947550936737301</v>
      </c>
      <c r="Q11" s="17">
        <v>8.5645329927388103E-2</v>
      </c>
      <c r="R11" s="17"/>
      <c r="S11" s="17">
        <v>0.13816238130892999</v>
      </c>
      <c r="T11" s="17">
        <v>0.122214380243827</v>
      </c>
      <c r="U11" s="17">
        <v>8.5043775017589099E-2</v>
      </c>
      <c r="V11" s="17">
        <v>0.113886096436893</v>
      </c>
      <c r="W11" s="17">
        <v>0.14190765360479199</v>
      </c>
      <c r="X11" s="17">
        <v>8.5742950907331805E-2</v>
      </c>
      <c r="Y11" s="17">
        <v>7.8412753532749693E-2</v>
      </c>
      <c r="Z11" s="17"/>
      <c r="AA11" s="17">
        <v>0.102438458596827</v>
      </c>
      <c r="AB11" s="17">
        <v>0.12627972017258701</v>
      </c>
      <c r="AC11" s="17"/>
      <c r="AD11" s="17">
        <v>9.7984774639086905E-2</v>
      </c>
      <c r="AE11" s="17">
        <v>6.22152580995467E-2</v>
      </c>
      <c r="AF11" s="17">
        <v>9.9557315872403102E-2</v>
      </c>
      <c r="AG11" s="17"/>
      <c r="AH11" s="17">
        <v>6.89491061046658E-2</v>
      </c>
      <c r="AI11" s="17">
        <v>0.11997318846315801</v>
      </c>
      <c r="AJ11" s="17"/>
      <c r="AK11" s="17">
        <v>0.107412260745925</v>
      </c>
      <c r="AL11" s="17">
        <v>0.125347040762744</v>
      </c>
      <c r="AM11" s="17"/>
      <c r="AN11" s="17">
        <v>0.118216636191994</v>
      </c>
      <c r="AO11" s="17">
        <v>8.5645329927388103E-2</v>
      </c>
      <c r="AP11" s="17"/>
      <c r="AQ11" s="17">
        <v>9.4281499580670697E-2</v>
      </c>
      <c r="AR11" s="17">
        <v>0.124341985269071</v>
      </c>
      <c r="AS11" s="17"/>
      <c r="AT11" s="17">
        <v>0.14139205719143899</v>
      </c>
      <c r="AU11" s="17">
        <v>0.105272401997642</v>
      </c>
      <c r="AV11" s="17">
        <v>0.105181201598922</v>
      </c>
      <c r="AW11" s="17">
        <v>6.9540426896965296E-2</v>
      </c>
      <c r="AX11" s="17"/>
      <c r="AY11" s="17">
        <v>9.13481987974612E-2</v>
      </c>
      <c r="AZ11" s="17">
        <v>0.121356215940703</v>
      </c>
      <c r="BA11" s="17"/>
      <c r="BB11" s="17">
        <v>0.12924535344886201</v>
      </c>
      <c r="BC11" s="17">
        <v>0.115736291759604</v>
      </c>
      <c r="BD11" s="17"/>
      <c r="BE11" s="17">
        <v>0.10575612733470199</v>
      </c>
      <c r="BF11" s="17">
        <v>0.119093199314305</v>
      </c>
      <c r="BG11" s="17"/>
      <c r="BH11" s="17">
        <v>0.117475390093376</v>
      </c>
      <c r="BI11" s="17">
        <v>0.118204972138372</v>
      </c>
      <c r="BJ11" s="17"/>
      <c r="BK11" s="17">
        <v>0.144772515387321</v>
      </c>
      <c r="BL11" s="17">
        <v>0.116448739133495</v>
      </c>
      <c r="BM11" s="17"/>
      <c r="BN11" s="17">
        <v>0.12526203054473001</v>
      </c>
      <c r="BO11" s="17">
        <v>0.11800189051674401</v>
      </c>
      <c r="BP11" s="17"/>
      <c r="BQ11" s="17">
        <v>7.5360045729613898E-2</v>
      </c>
      <c r="BR11" s="17">
        <v>0.119248122255002</v>
      </c>
      <c r="BS11" s="17"/>
      <c r="BT11" s="17">
        <v>7.98210879289524E-2</v>
      </c>
      <c r="BU11" s="17">
        <v>0.12119438138991399</v>
      </c>
      <c r="BV11" s="17"/>
      <c r="BW11" s="17">
        <v>0.102539379027935</v>
      </c>
      <c r="BX11" s="17">
        <v>0.126170170145215</v>
      </c>
      <c r="BY11" s="17"/>
      <c r="BZ11" s="17">
        <v>0.102539379027935</v>
      </c>
      <c r="CA11" s="17">
        <v>0.126170170145215</v>
      </c>
    </row>
    <row r="12" spans="2:79" x14ac:dyDescent="0.25">
      <c r="B12" s="18" t="s">
        <v>197</v>
      </c>
      <c r="C12" s="17">
        <v>7.6532801239286505E-2</v>
      </c>
      <c r="D12" s="17">
        <v>0.107997340746962</v>
      </c>
      <c r="E12" s="17">
        <v>6.1933787609021303E-2</v>
      </c>
      <c r="F12" s="17">
        <v>7.9601840259485399E-2</v>
      </c>
      <c r="G12" s="17">
        <v>4.6356171229720897E-2</v>
      </c>
      <c r="H12" s="17">
        <v>9.6059462477975394E-2</v>
      </c>
      <c r="I12" s="17">
        <v>9.9976326989805006E-2</v>
      </c>
      <c r="J12" s="17">
        <v>3.9141985806454303E-2</v>
      </c>
      <c r="K12" s="17">
        <v>6.9392654877202295E-2</v>
      </c>
      <c r="L12" s="17">
        <v>3.3852459721015499E-2</v>
      </c>
      <c r="M12" s="17"/>
      <c r="N12" s="17">
        <v>7.7568601332363901E-2</v>
      </c>
      <c r="O12" s="17">
        <v>6.7198050814821803E-2</v>
      </c>
      <c r="P12" s="17">
        <v>4.1632527787743803E-2</v>
      </c>
      <c r="Q12" s="17">
        <v>4.4743796234621297E-2</v>
      </c>
      <c r="R12" s="17"/>
      <c r="S12" s="17">
        <v>9.82261722822029E-2</v>
      </c>
      <c r="T12" s="17">
        <v>2.7436538162722599E-2</v>
      </c>
      <c r="U12" s="17">
        <v>9.4170670693933894E-2</v>
      </c>
      <c r="V12" s="17">
        <v>6.2627479797028304E-2</v>
      </c>
      <c r="W12" s="17">
        <v>8.5933215161163506E-2</v>
      </c>
      <c r="X12" s="17">
        <v>8.5937305500278893E-2</v>
      </c>
      <c r="Y12" s="17">
        <v>6.3144345087392598E-2</v>
      </c>
      <c r="Z12" s="17"/>
      <c r="AA12" s="17">
        <v>7.1559521037898102E-2</v>
      </c>
      <c r="AB12" s="17">
        <v>7.91049668740849E-2</v>
      </c>
      <c r="AC12" s="17"/>
      <c r="AD12" s="17">
        <v>6.74699454500403E-2</v>
      </c>
      <c r="AE12" s="17">
        <v>6.0361686836176202E-2</v>
      </c>
      <c r="AF12" s="17">
        <v>6.9656510533552707E-2</v>
      </c>
      <c r="AG12" s="17"/>
      <c r="AH12" s="17">
        <v>2.90989042223469E-2</v>
      </c>
      <c r="AI12" s="17">
        <v>7.8288035527395494E-2</v>
      </c>
      <c r="AJ12" s="17"/>
      <c r="AK12" s="17">
        <v>8.1350550397558494E-2</v>
      </c>
      <c r="AL12" s="17">
        <v>7.3305528781424906E-2</v>
      </c>
      <c r="AM12" s="17"/>
      <c r="AN12" s="17">
        <v>7.6595543110517E-2</v>
      </c>
      <c r="AO12" s="17">
        <v>4.4743796234621297E-2</v>
      </c>
      <c r="AP12" s="17"/>
      <c r="AQ12" s="17">
        <v>5.0733848073852998E-2</v>
      </c>
      <c r="AR12" s="17">
        <v>8.3222214645082102E-2</v>
      </c>
      <c r="AS12" s="17"/>
      <c r="AT12" s="17">
        <v>7.7942229580352101E-2</v>
      </c>
      <c r="AU12" s="17">
        <v>8.7822679395798797E-2</v>
      </c>
      <c r="AV12" s="17">
        <v>5.6741325489548203E-2</v>
      </c>
      <c r="AW12" s="17">
        <v>4.0517298645582102E-3</v>
      </c>
      <c r="AX12" s="17"/>
      <c r="AY12" s="17">
        <v>5.4396934329956202E-2</v>
      </c>
      <c r="AZ12" s="17">
        <v>7.9178555775340706E-2</v>
      </c>
      <c r="BA12" s="17"/>
      <c r="BB12" s="17">
        <v>6.8314285240123604E-2</v>
      </c>
      <c r="BC12" s="17">
        <v>7.8325082078633507E-2</v>
      </c>
      <c r="BD12" s="17"/>
      <c r="BE12" s="17">
        <v>8.0671226726067705E-2</v>
      </c>
      <c r="BF12" s="17">
        <v>7.6218748341735101E-2</v>
      </c>
      <c r="BG12" s="17"/>
      <c r="BH12" s="17">
        <v>0.13434031730891699</v>
      </c>
      <c r="BI12" s="17">
        <v>7.2050927286100394E-2</v>
      </c>
      <c r="BJ12" s="17"/>
      <c r="BK12" s="17">
        <v>0.11313153148563</v>
      </c>
      <c r="BL12" s="17">
        <v>7.4190406431517794E-2</v>
      </c>
      <c r="BM12" s="17"/>
      <c r="BN12" s="17">
        <v>4.6633877084340997E-2</v>
      </c>
      <c r="BO12" s="17">
        <v>7.7166085952702995E-2</v>
      </c>
      <c r="BP12" s="17"/>
      <c r="BQ12" s="17">
        <v>4.7801727627605498E-2</v>
      </c>
      <c r="BR12" s="17">
        <v>7.7268423537968603E-2</v>
      </c>
      <c r="BS12" s="17"/>
      <c r="BT12" s="17">
        <v>3.6016799659951297E-2</v>
      </c>
      <c r="BU12" s="17">
        <v>7.9748072308073806E-2</v>
      </c>
      <c r="BV12" s="17"/>
      <c r="BW12" s="17">
        <v>7.1728131993746794E-2</v>
      </c>
      <c r="BX12" s="17">
        <v>7.9000111973055495E-2</v>
      </c>
      <c r="BY12" s="17"/>
      <c r="BZ12" s="17">
        <v>7.1728131993746794E-2</v>
      </c>
      <c r="CA12" s="17">
        <v>7.9000111973055495E-2</v>
      </c>
    </row>
    <row r="13" spans="2:79" x14ac:dyDescent="0.25">
      <c r="B13" s="18" t="s">
        <v>198</v>
      </c>
      <c r="C13" s="17">
        <v>1.8504548647213001E-2</v>
      </c>
      <c r="D13" s="17">
        <v>3.4306446588496797E-2</v>
      </c>
      <c r="E13" s="17">
        <v>2.5951512831881601E-2</v>
      </c>
      <c r="F13" s="17">
        <v>2.4938529192474902E-2</v>
      </c>
      <c r="G13" s="17">
        <v>1.10384393752485E-2</v>
      </c>
      <c r="H13" s="17">
        <v>1.8132215310541301E-2</v>
      </c>
      <c r="I13" s="17">
        <v>7.67442813908162E-3</v>
      </c>
      <c r="J13" s="17">
        <v>7.9342588835822504E-3</v>
      </c>
      <c r="K13" s="17">
        <v>3.1736093994720401E-3</v>
      </c>
      <c r="L13" s="17">
        <v>1.38433339839347E-2</v>
      </c>
      <c r="M13" s="17"/>
      <c r="N13" s="17">
        <v>1.8789582718202399E-2</v>
      </c>
      <c r="O13" s="17">
        <v>1.59589868771229E-2</v>
      </c>
      <c r="P13" s="17">
        <v>8.0144368027883703E-3</v>
      </c>
      <c r="Q13" s="17">
        <v>1.34173349787635E-2</v>
      </c>
      <c r="R13" s="17"/>
      <c r="S13" s="17">
        <v>1.65387094132253E-2</v>
      </c>
      <c r="T13" s="17">
        <v>6.2675898333373102E-3</v>
      </c>
      <c r="U13" s="17">
        <v>1.56950608734229E-2</v>
      </c>
      <c r="V13" s="17">
        <v>1.8154168856706902E-2</v>
      </c>
      <c r="W13" s="17">
        <v>1.31875780261361E-2</v>
      </c>
      <c r="X13" s="17">
        <v>3.6866517344872902E-2</v>
      </c>
      <c r="Y13" s="17">
        <v>2.03038658668039E-2</v>
      </c>
      <c r="Z13" s="17"/>
      <c r="AA13" s="17">
        <v>1.08309564305874E-2</v>
      </c>
      <c r="AB13" s="17">
        <v>2.2473307574077901E-2</v>
      </c>
      <c r="AC13" s="17"/>
      <c r="AD13" s="17">
        <v>1.5691954664968599E-2</v>
      </c>
      <c r="AE13" s="17">
        <v>2.4592981917287E-2</v>
      </c>
      <c r="AF13" s="17">
        <v>4.4392937979647398E-3</v>
      </c>
      <c r="AG13" s="17"/>
      <c r="AH13" s="17">
        <v>8.9087190231070205E-3</v>
      </c>
      <c r="AI13" s="17">
        <v>1.8859630777046599E-2</v>
      </c>
      <c r="AJ13" s="17"/>
      <c r="AK13" s="17">
        <v>2.1717856108366702E-2</v>
      </c>
      <c r="AL13" s="17">
        <v>1.63520458233129E-2</v>
      </c>
      <c r="AM13" s="17"/>
      <c r="AN13" s="17">
        <v>1.8514589266756101E-2</v>
      </c>
      <c r="AO13" s="17">
        <v>1.34173349787635E-2</v>
      </c>
      <c r="AP13" s="17"/>
      <c r="AQ13" s="17">
        <v>1.6905142003314201E-2</v>
      </c>
      <c r="AR13" s="17">
        <v>1.8919258971946198E-2</v>
      </c>
      <c r="AS13" s="17"/>
      <c r="AT13" s="17">
        <v>2.6907801280547899E-2</v>
      </c>
      <c r="AU13" s="17">
        <v>1.66956162194439E-2</v>
      </c>
      <c r="AV13" s="17">
        <v>7.7810748912772497E-3</v>
      </c>
      <c r="AW13" s="17">
        <v>2.27016286414005E-4</v>
      </c>
      <c r="AX13" s="17"/>
      <c r="AY13" s="17">
        <v>6.22354282773611E-3</v>
      </c>
      <c r="AZ13" s="17">
        <v>1.99724164739974E-2</v>
      </c>
      <c r="BA13" s="17"/>
      <c r="BB13" s="17">
        <v>1.2659707867568201E-2</v>
      </c>
      <c r="BC13" s="17">
        <v>1.9778706617832899E-2</v>
      </c>
      <c r="BD13" s="17"/>
      <c r="BE13" s="17">
        <v>3.2193543416341897E-2</v>
      </c>
      <c r="BF13" s="17">
        <v>1.7465731230893001E-2</v>
      </c>
      <c r="BG13" s="17"/>
      <c r="BH13" s="17">
        <v>2.9203697129028799E-2</v>
      </c>
      <c r="BI13" s="17">
        <v>1.76750330727302E-2</v>
      </c>
      <c r="BJ13" s="17"/>
      <c r="BK13" s="17">
        <v>8.9077813989258594E-3</v>
      </c>
      <c r="BL13" s="17">
        <v>1.9118761698388401E-2</v>
      </c>
      <c r="BM13" s="17"/>
      <c r="BN13" s="17">
        <v>2.2238023514500799E-2</v>
      </c>
      <c r="BO13" s="17">
        <v>1.8425470465365201E-2</v>
      </c>
      <c r="BP13" s="17"/>
      <c r="BQ13" s="17">
        <v>1.39623978252472E-2</v>
      </c>
      <c r="BR13" s="17">
        <v>1.86208445947217E-2</v>
      </c>
      <c r="BS13" s="17"/>
      <c r="BT13" s="17">
        <v>2.6221406623839899E-2</v>
      </c>
      <c r="BU13" s="17">
        <v>1.7892153809938499E-2</v>
      </c>
      <c r="BV13" s="17"/>
      <c r="BW13" s="17">
        <v>1.0828430462039299E-2</v>
      </c>
      <c r="BX13" s="17">
        <v>2.2446415990015001E-2</v>
      </c>
      <c r="BY13" s="17"/>
      <c r="BZ13" s="17">
        <v>1.0828430462039299E-2</v>
      </c>
      <c r="CA13" s="17">
        <v>2.2446415990015001E-2</v>
      </c>
    </row>
    <row r="14" spans="2:79" x14ac:dyDescent="0.25">
      <c r="B14" s="18" t="s">
        <v>75</v>
      </c>
      <c r="C14" s="17">
        <v>1.06483283957357E-2</v>
      </c>
      <c r="D14" s="17">
        <v>2.3550318372915501E-2</v>
      </c>
      <c r="E14" s="17">
        <v>1.28871732626358E-2</v>
      </c>
      <c r="F14" s="17">
        <v>2.74201259816176E-3</v>
      </c>
      <c r="G14" s="17">
        <v>1.5210317607681399E-2</v>
      </c>
      <c r="H14" s="17">
        <v>1.10879090565081E-2</v>
      </c>
      <c r="I14" s="17">
        <v>0</v>
      </c>
      <c r="J14" s="17">
        <v>0</v>
      </c>
      <c r="K14" s="17">
        <v>1.50651904506118E-2</v>
      </c>
      <c r="L14" s="17">
        <v>1.99391368727985E-2</v>
      </c>
      <c r="M14" s="17"/>
      <c r="N14" s="17">
        <v>1.1172018402294599E-2</v>
      </c>
      <c r="O14" s="17">
        <v>4.1896207063103798E-3</v>
      </c>
      <c r="P14" s="17">
        <v>2.5467394107698202E-3</v>
      </c>
      <c r="Q14" s="17">
        <v>5.2155053933157698E-4</v>
      </c>
      <c r="R14" s="17"/>
      <c r="S14" s="17">
        <v>6.2011544330904901E-3</v>
      </c>
      <c r="T14" s="17">
        <v>9.6518613751515794E-3</v>
      </c>
      <c r="U14" s="17">
        <v>1.50097158767578E-2</v>
      </c>
      <c r="V14" s="17">
        <v>1.26859026089103E-2</v>
      </c>
      <c r="W14" s="17">
        <v>0</v>
      </c>
      <c r="X14" s="17">
        <v>5.1731000994126404E-3</v>
      </c>
      <c r="Y14" s="17">
        <v>2.0977927187867399E-2</v>
      </c>
      <c r="Z14" s="17"/>
      <c r="AA14" s="17">
        <v>1.8185892231926499E-3</v>
      </c>
      <c r="AB14" s="17">
        <v>1.5215043067776201E-2</v>
      </c>
      <c r="AC14" s="17"/>
      <c r="AD14" s="17">
        <v>0</v>
      </c>
      <c r="AE14" s="17">
        <v>1.1093188811227801E-2</v>
      </c>
      <c r="AF14" s="17">
        <v>7.36065440255615E-4</v>
      </c>
      <c r="AG14" s="17"/>
      <c r="AH14" s="17">
        <v>3.6543104551134002E-4</v>
      </c>
      <c r="AI14" s="17">
        <v>1.1028834640115601E-2</v>
      </c>
      <c r="AJ14" s="17"/>
      <c r="AK14" s="17">
        <v>1.3831433659373E-2</v>
      </c>
      <c r="AL14" s="17">
        <v>8.5160571606979207E-3</v>
      </c>
      <c r="AM14" s="17"/>
      <c r="AN14" s="17">
        <v>1.06683155891742E-2</v>
      </c>
      <c r="AO14" s="17">
        <v>5.2155053933157698E-4</v>
      </c>
      <c r="AP14" s="17"/>
      <c r="AQ14" s="17">
        <v>6.9000891674343302E-3</v>
      </c>
      <c r="AR14" s="17">
        <v>1.1620209757787299E-2</v>
      </c>
      <c r="AS14" s="17"/>
      <c r="AT14" s="17">
        <v>2.3592704677487301E-2</v>
      </c>
      <c r="AU14" s="17">
        <v>3.9856945127361397E-3</v>
      </c>
      <c r="AV14" s="17">
        <v>1.08824916189528E-4</v>
      </c>
      <c r="AW14" s="17">
        <v>0</v>
      </c>
      <c r="AX14" s="17"/>
      <c r="AY14" s="17">
        <v>0</v>
      </c>
      <c r="AZ14" s="17">
        <v>1.1921053031721701E-2</v>
      </c>
      <c r="BA14" s="17"/>
      <c r="BB14" s="17">
        <v>7.0960114871100504E-3</v>
      </c>
      <c r="BC14" s="17">
        <v>1.14227150368917E-2</v>
      </c>
      <c r="BD14" s="17"/>
      <c r="BE14" s="17">
        <v>1.35855244951171E-2</v>
      </c>
      <c r="BF14" s="17">
        <v>1.04254332515235E-2</v>
      </c>
      <c r="BG14" s="17"/>
      <c r="BH14" s="17">
        <v>6.5166374570893503E-3</v>
      </c>
      <c r="BI14" s="17">
        <v>1.09686624847879E-2</v>
      </c>
      <c r="BJ14" s="17"/>
      <c r="BK14" s="17">
        <v>4.9304671456615696E-3</v>
      </c>
      <c r="BL14" s="17">
        <v>1.1014283400555901E-2</v>
      </c>
      <c r="BM14" s="17"/>
      <c r="BN14" s="17">
        <v>6.2868138540352297E-4</v>
      </c>
      <c r="BO14" s="17">
        <v>1.0860553064843801E-2</v>
      </c>
      <c r="BP14" s="17"/>
      <c r="BQ14" s="17">
        <v>0</v>
      </c>
      <c r="BR14" s="17">
        <v>1.09209651902204E-2</v>
      </c>
      <c r="BS14" s="17"/>
      <c r="BT14" s="17">
        <v>2.4200263906618401E-4</v>
      </c>
      <c r="BU14" s="17">
        <v>1.1474154164161501E-2</v>
      </c>
      <c r="BV14" s="17"/>
      <c r="BW14" s="17">
        <v>1.8271637280737E-3</v>
      </c>
      <c r="BX14" s="17">
        <v>1.51782040555578E-2</v>
      </c>
      <c r="BY14" s="17"/>
      <c r="BZ14" s="17">
        <v>1.8271637280737E-3</v>
      </c>
      <c r="CA14" s="17">
        <v>1.51782040555578E-2</v>
      </c>
    </row>
    <row r="15" spans="2:79" x14ac:dyDescent="0.25">
      <c r="B15" s="18" t="s">
        <v>199</v>
      </c>
      <c r="C15" s="20">
        <v>0.77616184479186801</v>
      </c>
      <c r="D15" s="20">
        <v>0.70650679466920796</v>
      </c>
      <c r="E15" s="20">
        <v>0.76376810615512702</v>
      </c>
      <c r="F15" s="20">
        <v>0.71286054869383997</v>
      </c>
      <c r="G15" s="20">
        <v>0.83413826765524202</v>
      </c>
      <c r="H15" s="20">
        <v>0.75146816230479097</v>
      </c>
      <c r="I15" s="20">
        <v>0.79798285390297996</v>
      </c>
      <c r="J15" s="20">
        <v>0.84487970890896502</v>
      </c>
      <c r="K15" s="20">
        <v>0.83464627038763906</v>
      </c>
      <c r="L15" s="20">
        <v>0.91208918398902405</v>
      </c>
      <c r="M15" s="20"/>
      <c r="N15" s="20">
        <v>0.77375158665476795</v>
      </c>
      <c r="O15" s="20">
        <v>0.80078224538909004</v>
      </c>
      <c r="P15" s="20">
        <v>0.83833078663132499</v>
      </c>
      <c r="Q15" s="20">
        <v>0.85567198831989599</v>
      </c>
      <c r="R15" s="20"/>
      <c r="S15" s="20">
        <v>0.74087158256255103</v>
      </c>
      <c r="T15" s="20">
        <v>0.83442963038496099</v>
      </c>
      <c r="U15" s="20">
        <v>0.79008077753829598</v>
      </c>
      <c r="V15" s="20">
        <v>0.79264635230046099</v>
      </c>
      <c r="W15" s="20">
        <v>0.75897155320790799</v>
      </c>
      <c r="X15" s="20">
        <v>0.78628012614810405</v>
      </c>
      <c r="Y15" s="20">
        <v>0.81716110832518596</v>
      </c>
      <c r="Z15" s="20"/>
      <c r="AA15" s="20">
        <v>0.81335247471149497</v>
      </c>
      <c r="AB15" s="20">
        <v>0.75692696231147405</v>
      </c>
      <c r="AC15" s="20"/>
      <c r="AD15" s="20">
        <v>0.81885332524590404</v>
      </c>
      <c r="AE15" s="20">
        <v>0.84173688433576199</v>
      </c>
      <c r="AF15" s="20">
        <v>0.82561081435582395</v>
      </c>
      <c r="AG15" s="20"/>
      <c r="AH15" s="20">
        <v>0.89267783960436897</v>
      </c>
      <c r="AI15" s="20">
        <v>0.77185031059228404</v>
      </c>
      <c r="AJ15" s="20"/>
      <c r="AK15" s="20">
        <v>0.775687899088777</v>
      </c>
      <c r="AL15" s="20">
        <v>0.77647932747182002</v>
      </c>
      <c r="AM15" s="20"/>
      <c r="AN15" s="20">
        <v>0.77600491584155795</v>
      </c>
      <c r="AO15" s="20">
        <v>0.85567198831989599</v>
      </c>
      <c r="AP15" s="20"/>
      <c r="AQ15" s="20">
        <v>0.83117942117472798</v>
      </c>
      <c r="AR15" s="20">
        <v>0.76189633135611301</v>
      </c>
      <c r="AS15" s="20"/>
      <c r="AT15" s="20">
        <v>0.73016520727017298</v>
      </c>
      <c r="AU15" s="20">
        <v>0.78622360787437895</v>
      </c>
      <c r="AV15" s="20">
        <v>0.83018757310406299</v>
      </c>
      <c r="AW15" s="20">
        <v>0.92618082695206205</v>
      </c>
      <c r="AX15" s="20"/>
      <c r="AY15" s="20">
        <v>0.84803132404484605</v>
      </c>
      <c r="AZ15" s="20">
        <v>0.76757175877823702</v>
      </c>
      <c r="BA15" s="20"/>
      <c r="BB15" s="20">
        <v>0.78268464195633602</v>
      </c>
      <c r="BC15" s="20">
        <v>0.77473720450703798</v>
      </c>
      <c r="BD15" s="20"/>
      <c r="BE15" s="20">
        <v>0.76779357802777104</v>
      </c>
      <c r="BF15" s="20">
        <v>0.776796887861543</v>
      </c>
      <c r="BG15" s="20"/>
      <c r="BH15" s="20">
        <v>0.71246395801158902</v>
      </c>
      <c r="BI15" s="20">
        <v>0.78110040501800904</v>
      </c>
      <c r="BJ15" s="20"/>
      <c r="BK15" s="20">
        <v>0.72825770458246097</v>
      </c>
      <c r="BL15" s="20">
        <v>0.77922780933604296</v>
      </c>
      <c r="BM15" s="20"/>
      <c r="BN15" s="20">
        <v>0.80523738747102502</v>
      </c>
      <c r="BO15" s="20">
        <v>0.77554600000034402</v>
      </c>
      <c r="BP15" s="20"/>
      <c r="BQ15" s="20">
        <v>0.862875828817534</v>
      </c>
      <c r="BR15" s="20">
        <v>0.77394164442208702</v>
      </c>
      <c r="BS15" s="20"/>
      <c r="BT15" s="20">
        <v>0.85769870314818997</v>
      </c>
      <c r="BU15" s="20">
        <v>0.76969123832791198</v>
      </c>
      <c r="BV15" s="20"/>
      <c r="BW15" s="20">
        <v>0.813076894788205</v>
      </c>
      <c r="BX15" s="20">
        <v>0.75720509783615697</v>
      </c>
      <c r="BY15" s="20"/>
      <c r="BZ15" s="20">
        <v>0.813076894788205</v>
      </c>
      <c r="CA15" s="20">
        <v>0.75720509783615697</v>
      </c>
    </row>
    <row r="16" spans="2:79" x14ac:dyDescent="0.25">
      <c r="B16" s="18" t="s">
        <v>200</v>
      </c>
      <c r="C16" s="20">
        <v>9.5037349886499395E-2</v>
      </c>
      <c r="D16" s="20">
        <v>0.14230378733545801</v>
      </c>
      <c r="E16" s="20">
        <v>8.7885300440902897E-2</v>
      </c>
      <c r="F16" s="20">
        <v>0.10454036945196001</v>
      </c>
      <c r="G16" s="20">
        <v>5.7394610604969303E-2</v>
      </c>
      <c r="H16" s="20">
        <v>0.11419167778851699</v>
      </c>
      <c r="I16" s="20">
        <v>0.107650755128887</v>
      </c>
      <c r="J16" s="20">
        <v>4.7076244690036601E-2</v>
      </c>
      <c r="K16" s="20">
        <v>7.25662642766743E-2</v>
      </c>
      <c r="L16" s="20">
        <v>4.7695793704950203E-2</v>
      </c>
      <c r="M16" s="20"/>
      <c r="N16" s="20">
        <v>9.6358184050566301E-2</v>
      </c>
      <c r="O16" s="20">
        <v>8.3157037691944699E-2</v>
      </c>
      <c r="P16" s="20">
        <v>4.9646964590532201E-2</v>
      </c>
      <c r="Q16" s="20">
        <v>5.8161131213384801E-2</v>
      </c>
      <c r="R16" s="20"/>
      <c r="S16" s="20">
        <v>0.11476488169542801</v>
      </c>
      <c r="T16" s="20">
        <v>3.3704127996059902E-2</v>
      </c>
      <c r="U16" s="20">
        <v>0.109865731567357</v>
      </c>
      <c r="V16" s="20">
        <v>8.07816486537353E-2</v>
      </c>
      <c r="W16" s="20">
        <v>9.9120793187299605E-2</v>
      </c>
      <c r="X16" s="20">
        <v>0.122803822845152</v>
      </c>
      <c r="Y16" s="20">
        <v>8.3448210954196494E-2</v>
      </c>
      <c r="Z16" s="20"/>
      <c r="AA16" s="20">
        <v>8.2390477468485504E-2</v>
      </c>
      <c r="AB16" s="20">
        <v>0.101578274448163</v>
      </c>
      <c r="AC16" s="20"/>
      <c r="AD16" s="20">
        <v>8.3161900115008902E-2</v>
      </c>
      <c r="AE16" s="20">
        <v>8.4954668753463206E-2</v>
      </c>
      <c r="AF16" s="20">
        <v>7.4095804331517495E-2</v>
      </c>
      <c r="AG16" s="20"/>
      <c r="AH16" s="20">
        <v>3.8007623245454002E-2</v>
      </c>
      <c r="AI16" s="20">
        <v>9.7147666304442104E-2</v>
      </c>
      <c r="AJ16" s="20"/>
      <c r="AK16" s="20">
        <v>0.103068406505925</v>
      </c>
      <c r="AL16" s="20">
        <v>8.9657574604737902E-2</v>
      </c>
      <c r="AM16" s="20"/>
      <c r="AN16" s="20">
        <v>9.5110132377273199E-2</v>
      </c>
      <c r="AO16" s="20">
        <v>5.8161131213384801E-2</v>
      </c>
      <c r="AP16" s="20"/>
      <c r="AQ16" s="20">
        <v>6.7638990077167199E-2</v>
      </c>
      <c r="AR16" s="20">
        <v>0.10214147361702799</v>
      </c>
      <c r="AS16" s="20"/>
      <c r="AT16" s="20">
        <v>0.1048500308609</v>
      </c>
      <c r="AU16" s="20">
        <v>0.10451829561524301</v>
      </c>
      <c r="AV16" s="20">
        <v>6.4522400380825504E-2</v>
      </c>
      <c r="AW16" s="20">
        <v>4.2787461509722104E-3</v>
      </c>
      <c r="AX16" s="20"/>
      <c r="AY16" s="20">
        <v>6.0620477157692303E-2</v>
      </c>
      <c r="AZ16" s="20">
        <v>9.9150972249338096E-2</v>
      </c>
      <c r="BA16" s="20"/>
      <c r="BB16" s="20">
        <v>8.0973993107691794E-2</v>
      </c>
      <c r="BC16" s="20">
        <v>9.8103788696466396E-2</v>
      </c>
      <c r="BD16" s="20"/>
      <c r="BE16" s="20">
        <v>0.11286477014241</v>
      </c>
      <c r="BF16" s="20">
        <v>9.3684479572628196E-2</v>
      </c>
      <c r="BG16" s="20"/>
      <c r="BH16" s="20">
        <v>0.163544014437946</v>
      </c>
      <c r="BI16" s="20">
        <v>8.9725960358830598E-2</v>
      </c>
      <c r="BJ16" s="20"/>
      <c r="BK16" s="20">
        <v>0.12203931288455599</v>
      </c>
      <c r="BL16" s="20">
        <v>9.3309168129906195E-2</v>
      </c>
      <c r="BM16" s="20"/>
      <c r="BN16" s="20">
        <v>6.8871900598841795E-2</v>
      </c>
      <c r="BO16" s="20">
        <v>9.5591556418068102E-2</v>
      </c>
      <c r="BP16" s="20"/>
      <c r="BQ16" s="20">
        <v>6.1764125452852703E-2</v>
      </c>
      <c r="BR16" s="20">
        <v>9.5889268132690303E-2</v>
      </c>
      <c r="BS16" s="20"/>
      <c r="BT16" s="20">
        <v>6.2238206283791203E-2</v>
      </c>
      <c r="BU16" s="20">
        <v>9.7640226118012305E-2</v>
      </c>
      <c r="BV16" s="20"/>
      <c r="BW16" s="20">
        <v>8.2556562455786006E-2</v>
      </c>
      <c r="BX16" s="20">
        <v>0.10144652796306999</v>
      </c>
      <c r="BY16" s="20"/>
      <c r="BZ16" s="20">
        <v>8.2556562455786006E-2</v>
      </c>
      <c r="CA16" s="20">
        <v>0.10144652796306999</v>
      </c>
    </row>
    <row r="17" spans="2:79" x14ac:dyDescent="0.25">
      <c r="B17" s="18" t="s">
        <v>166</v>
      </c>
      <c r="C17" s="21">
        <v>0.68112449490536797</v>
      </c>
      <c r="D17" s="21">
        <v>0.56420300733374895</v>
      </c>
      <c r="E17" s="21">
        <v>0.67588280571422399</v>
      </c>
      <c r="F17" s="21">
        <v>0.60832017924187998</v>
      </c>
      <c r="G17" s="21">
        <v>0.77674365705027304</v>
      </c>
      <c r="H17" s="21">
        <v>0.63727648451627406</v>
      </c>
      <c r="I17" s="21">
        <v>0.69033209877409296</v>
      </c>
      <c r="J17" s="21">
        <v>0.797803464218928</v>
      </c>
      <c r="K17" s="21">
        <v>0.76208000611096405</v>
      </c>
      <c r="L17" s="21">
        <v>0.86439339028407403</v>
      </c>
      <c r="M17" s="21"/>
      <c r="N17" s="21">
        <v>0.677393402604201</v>
      </c>
      <c r="O17" s="21">
        <v>0.717625207697145</v>
      </c>
      <c r="P17" s="21">
        <v>0.78868382204079301</v>
      </c>
      <c r="Q17" s="21">
        <v>0.79751085710651104</v>
      </c>
      <c r="R17" s="21"/>
      <c r="S17" s="21">
        <v>0.62610670086712295</v>
      </c>
      <c r="T17" s="21">
        <v>0.80072550238890094</v>
      </c>
      <c r="U17" s="21">
        <v>0.68021504597093896</v>
      </c>
      <c r="V17" s="21">
        <v>0.71186470364672605</v>
      </c>
      <c r="W17" s="21">
        <v>0.65985076002060805</v>
      </c>
      <c r="X17" s="21">
        <v>0.66347630330295204</v>
      </c>
      <c r="Y17" s="21">
        <v>0.73371289737098999</v>
      </c>
      <c r="Z17" s="21"/>
      <c r="AA17" s="21">
        <v>0.73096199724301003</v>
      </c>
      <c r="AB17" s="21">
        <v>0.65534868786331202</v>
      </c>
      <c r="AC17" s="21"/>
      <c r="AD17" s="21">
        <v>0.73569142513089503</v>
      </c>
      <c r="AE17" s="21">
        <v>0.75678221558229897</v>
      </c>
      <c r="AF17" s="21">
        <v>0.75151501002430598</v>
      </c>
      <c r="AG17" s="21"/>
      <c r="AH17" s="21">
        <v>0.85467021635891505</v>
      </c>
      <c r="AI17" s="21">
        <v>0.67470264428784199</v>
      </c>
      <c r="AJ17" s="21"/>
      <c r="AK17" s="21">
        <v>0.67261949258285203</v>
      </c>
      <c r="AL17" s="21">
        <v>0.68682175286708202</v>
      </c>
      <c r="AM17" s="21"/>
      <c r="AN17" s="21">
        <v>0.680894783464285</v>
      </c>
      <c r="AO17" s="21">
        <v>0.79751085710651104</v>
      </c>
      <c r="AP17" s="21"/>
      <c r="AQ17" s="21">
        <v>0.76354043109756098</v>
      </c>
      <c r="AR17" s="21">
        <v>0.65975485773908504</v>
      </c>
      <c r="AS17" s="21"/>
      <c r="AT17" s="21">
        <v>0.62531517640927303</v>
      </c>
      <c r="AU17" s="21">
        <v>0.681705312259136</v>
      </c>
      <c r="AV17" s="21">
        <v>0.76566517272323797</v>
      </c>
      <c r="AW17" s="21">
        <v>0.92190208080109004</v>
      </c>
      <c r="AX17" s="21"/>
      <c r="AY17" s="21">
        <v>0.78741084688715401</v>
      </c>
      <c r="AZ17" s="21">
        <v>0.66842078652889902</v>
      </c>
      <c r="BA17" s="21"/>
      <c r="BB17" s="21">
        <v>0.70171064884864398</v>
      </c>
      <c r="BC17" s="21">
        <v>0.67663341581057201</v>
      </c>
      <c r="BD17" s="21"/>
      <c r="BE17" s="21">
        <v>0.65492880788536201</v>
      </c>
      <c r="BF17" s="21">
        <v>0.68311240828891495</v>
      </c>
      <c r="BG17" s="21"/>
      <c r="BH17" s="21">
        <v>0.54891994357364204</v>
      </c>
      <c r="BI17" s="21">
        <v>0.69137444465917897</v>
      </c>
      <c r="BJ17" s="21"/>
      <c r="BK17" s="21">
        <v>0.60621839169790603</v>
      </c>
      <c r="BL17" s="21">
        <v>0.68591864120613699</v>
      </c>
      <c r="BM17" s="21"/>
      <c r="BN17" s="21">
        <v>0.73636548687218295</v>
      </c>
      <c r="BO17" s="21">
        <v>0.67995444358227497</v>
      </c>
      <c r="BP17" s="21"/>
      <c r="BQ17" s="21">
        <v>0.80111170336468096</v>
      </c>
      <c r="BR17" s="21">
        <v>0.67805237628939696</v>
      </c>
      <c r="BS17" s="21"/>
      <c r="BT17" s="21">
        <v>0.79546049686439901</v>
      </c>
      <c r="BU17" s="21">
        <v>0.67205101220989905</v>
      </c>
      <c r="BV17" s="21"/>
      <c r="BW17" s="21">
        <v>0.73052033233241898</v>
      </c>
      <c r="BX17" s="21">
        <v>0.65575856987308601</v>
      </c>
      <c r="BY17" s="21"/>
      <c r="BZ17" s="21">
        <v>0.73052033233241898</v>
      </c>
      <c r="CA17" s="21">
        <v>0.65575856987308601</v>
      </c>
    </row>
    <row r="18" spans="2:79" x14ac:dyDescent="0.25">
      <c r="B18" s="16"/>
    </row>
    <row r="19" spans="2:79" x14ac:dyDescent="0.25">
      <c r="B19" t="s">
        <v>78</v>
      </c>
    </row>
    <row r="20" spans="2:79" x14ac:dyDescent="0.25">
      <c r="B20" t="s">
        <v>79</v>
      </c>
    </row>
    <row r="22" spans="2:79" x14ac:dyDescent="0.2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CA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205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194</v>
      </c>
      <c r="C9" s="17">
        <v>0.12765145379055501</v>
      </c>
      <c r="D9" s="17">
        <v>0.14521129787687601</v>
      </c>
      <c r="E9" s="17">
        <v>4.8859795110243E-2</v>
      </c>
      <c r="F9" s="17">
        <v>7.4521686840934201E-2</v>
      </c>
      <c r="G9" s="17">
        <v>0.250451771810973</v>
      </c>
      <c r="H9" s="17">
        <v>8.9297033317892002E-2</v>
      </c>
      <c r="I9" s="17">
        <v>0.11354574431959399</v>
      </c>
      <c r="J9" s="17">
        <v>0.149754227588348</v>
      </c>
      <c r="K9" s="17">
        <v>0.144489240728368</v>
      </c>
      <c r="L9" s="17">
        <v>0.22405020047270799</v>
      </c>
      <c r="M9" s="17"/>
      <c r="N9" s="17">
        <v>0.127920733300179</v>
      </c>
      <c r="O9" s="17">
        <v>0.11620602508065001</v>
      </c>
      <c r="P9" s="17">
        <v>0.16033183417043501</v>
      </c>
      <c r="Q9" s="17">
        <v>0.18834555829712801</v>
      </c>
      <c r="R9" s="17"/>
      <c r="S9" s="17">
        <v>0.10247075669092399</v>
      </c>
      <c r="T9" s="17">
        <v>7.6611110283745898E-2</v>
      </c>
      <c r="U9" s="17">
        <v>0.130967261366945</v>
      </c>
      <c r="V9" s="17">
        <v>0.14665769210304699</v>
      </c>
      <c r="W9" s="17">
        <v>0.10658974962356001</v>
      </c>
      <c r="X9" s="17">
        <v>0.163912635342258</v>
      </c>
      <c r="Y9" s="17">
        <v>0.130658238895207</v>
      </c>
      <c r="Z9" s="17"/>
      <c r="AA9" s="17">
        <v>0.14314415675964401</v>
      </c>
      <c r="AB9" s="17">
        <v>0.11963867418563701</v>
      </c>
      <c r="AC9" s="17"/>
      <c r="AD9" s="17">
        <v>9.7187398187779606E-2</v>
      </c>
      <c r="AE9" s="17">
        <v>0.20432114739329801</v>
      </c>
      <c r="AF9" s="17">
        <v>0.15205478013253801</v>
      </c>
      <c r="AG9" s="17"/>
      <c r="AH9" s="17">
        <v>0.104552303012896</v>
      </c>
      <c r="AI9" s="17">
        <v>0.128506210072896</v>
      </c>
      <c r="AJ9" s="17"/>
      <c r="AK9" s="17">
        <v>0.151596112926382</v>
      </c>
      <c r="AL9" s="17">
        <v>0.11161161103343401</v>
      </c>
      <c r="AM9" s="17"/>
      <c r="AN9" s="17">
        <v>0.12753166200440599</v>
      </c>
      <c r="AO9" s="17">
        <v>0.18834555829712801</v>
      </c>
      <c r="AP9" s="17"/>
      <c r="AQ9" s="17">
        <v>0.17245789016500199</v>
      </c>
      <c r="AR9" s="17">
        <v>0.116033587971459</v>
      </c>
      <c r="AS9" s="17"/>
      <c r="AT9" s="17">
        <v>0.123752029598921</v>
      </c>
      <c r="AU9" s="17">
        <v>0.119832533915359</v>
      </c>
      <c r="AV9" s="17">
        <v>0.13265331286590001</v>
      </c>
      <c r="AW9" s="17">
        <v>0.30672185584155598</v>
      </c>
      <c r="AX9" s="17"/>
      <c r="AY9" s="17">
        <v>0.18201987544300399</v>
      </c>
      <c r="AZ9" s="17">
        <v>0.12115315404949401</v>
      </c>
      <c r="BA9" s="17"/>
      <c r="BB9" s="17">
        <v>0.103510168872162</v>
      </c>
      <c r="BC9" s="17">
        <v>0.13290162225074101</v>
      </c>
      <c r="BD9" s="17"/>
      <c r="BE9" s="17">
        <v>0.16790734579372599</v>
      </c>
      <c r="BF9" s="17">
        <v>0.124596552943</v>
      </c>
      <c r="BG9" s="17"/>
      <c r="BH9" s="17">
        <v>0.111258466367438</v>
      </c>
      <c r="BI9" s="17">
        <v>0.12892241833533999</v>
      </c>
      <c r="BJ9" s="17"/>
      <c r="BK9" s="17">
        <v>0.16192577412338299</v>
      </c>
      <c r="BL9" s="17">
        <v>0.12545782604863601</v>
      </c>
      <c r="BM9" s="17"/>
      <c r="BN9" s="17">
        <v>0.14403621974144901</v>
      </c>
      <c r="BO9" s="17">
        <v>0.12730441047368399</v>
      </c>
      <c r="BP9" s="17"/>
      <c r="BQ9" s="17">
        <v>0.19605709654957101</v>
      </c>
      <c r="BR9" s="17">
        <v>0.125900015022574</v>
      </c>
      <c r="BS9" s="17"/>
      <c r="BT9" s="17">
        <v>0.19030377335003901</v>
      </c>
      <c r="BU9" s="17">
        <v>0.122679487589064</v>
      </c>
      <c r="BV9" s="17"/>
      <c r="BW9" s="17">
        <v>0.14281797297309301</v>
      </c>
      <c r="BX9" s="17">
        <v>0.11986308925168</v>
      </c>
      <c r="BY9" s="17"/>
      <c r="BZ9" s="17">
        <v>0.14281797297309301</v>
      </c>
      <c r="CA9" s="17">
        <v>0.11986308925168</v>
      </c>
    </row>
    <row r="10" spans="2:79" x14ac:dyDescent="0.25">
      <c r="B10" s="18" t="s">
        <v>195</v>
      </c>
      <c r="C10" s="17">
        <v>0.40709448001681298</v>
      </c>
      <c r="D10" s="17">
        <v>0.42029403158830497</v>
      </c>
      <c r="E10" s="17">
        <v>0.248889604327068</v>
      </c>
      <c r="F10" s="17">
        <v>0.42592701491643098</v>
      </c>
      <c r="G10" s="17">
        <v>0.44321025160524402</v>
      </c>
      <c r="H10" s="17">
        <v>0.395858151956759</v>
      </c>
      <c r="I10" s="17">
        <v>0.48145811786576098</v>
      </c>
      <c r="J10" s="17">
        <v>0.37444296570602797</v>
      </c>
      <c r="K10" s="17">
        <v>0.46132051909181898</v>
      </c>
      <c r="L10" s="17">
        <v>0.49788258005172797</v>
      </c>
      <c r="M10" s="17"/>
      <c r="N10" s="17">
        <v>0.40805442888848698</v>
      </c>
      <c r="O10" s="17">
        <v>0.387784649033875</v>
      </c>
      <c r="P10" s="17">
        <v>0.430812426233256</v>
      </c>
      <c r="Q10" s="17">
        <v>0.42603221759820997</v>
      </c>
      <c r="R10" s="17"/>
      <c r="S10" s="17">
        <v>0.41837092404676102</v>
      </c>
      <c r="T10" s="17">
        <v>0.430913908155514</v>
      </c>
      <c r="U10" s="17">
        <v>0.378800779805886</v>
      </c>
      <c r="V10" s="17">
        <v>0.41776338346875103</v>
      </c>
      <c r="W10" s="17">
        <v>0.39642176927364697</v>
      </c>
      <c r="X10" s="17">
        <v>0.43965886623254202</v>
      </c>
      <c r="Y10" s="17">
        <v>0.40425150320804298</v>
      </c>
      <c r="Z10" s="17"/>
      <c r="AA10" s="17">
        <v>0.47352978799490802</v>
      </c>
      <c r="AB10" s="17">
        <v>0.372734337575854</v>
      </c>
      <c r="AC10" s="17"/>
      <c r="AD10" s="17">
        <v>0.45308624533640601</v>
      </c>
      <c r="AE10" s="17">
        <v>0.41422173136241403</v>
      </c>
      <c r="AF10" s="17">
        <v>0.50721168105824599</v>
      </c>
      <c r="AG10" s="17"/>
      <c r="AH10" s="17">
        <v>0.46314604602755799</v>
      </c>
      <c r="AI10" s="17">
        <v>0.40502035925610202</v>
      </c>
      <c r="AJ10" s="17"/>
      <c r="AK10" s="17">
        <v>0.40098250799686802</v>
      </c>
      <c r="AL10" s="17">
        <v>0.41118871537759799</v>
      </c>
      <c r="AM10" s="17"/>
      <c r="AN10" s="17">
        <v>0.40705710265654199</v>
      </c>
      <c r="AO10" s="17">
        <v>0.42603221759820997</v>
      </c>
      <c r="AP10" s="17"/>
      <c r="AQ10" s="17">
        <v>0.39507684526186498</v>
      </c>
      <c r="AR10" s="17">
        <v>0.41021053385513001</v>
      </c>
      <c r="AS10" s="17"/>
      <c r="AT10" s="17">
        <v>0.35687281283769701</v>
      </c>
      <c r="AU10" s="17">
        <v>0.41992055755295798</v>
      </c>
      <c r="AV10" s="17">
        <v>0.47135789631445102</v>
      </c>
      <c r="AW10" s="17">
        <v>0.48633149911947399</v>
      </c>
      <c r="AX10" s="17"/>
      <c r="AY10" s="17">
        <v>0.42289150279402898</v>
      </c>
      <c r="AZ10" s="17">
        <v>0.40520636581554098</v>
      </c>
      <c r="BA10" s="17"/>
      <c r="BB10" s="17">
        <v>0.44609169837685497</v>
      </c>
      <c r="BC10" s="17">
        <v>0.39860022560132502</v>
      </c>
      <c r="BD10" s="17"/>
      <c r="BE10" s="17">
        <v>0.36648139459305501</v>
      </c>
      <c r="BF10" s="17">
        <v>0.41017648721896599</v>
      </c>
      <c r="BG10" s="17"/>
      <c r="BH10" s="17">
        <v>0.44771929844548802</v>
      </c>
      <c r="BI10" s="17">
        <v>0.40394479762345298</v>
      </c>
      <c r="BJ10" s="17"/>
      <c r="BK10" s="17">
        <v>0.41847439950701798</v>
      </c>
      <c r="BL10" s="17">
        <v>0.40636614151579797</v>
      </c>
      <c r="BM10" s="17"/>
      <c r="BN10" s="17">
        <v>0.46289410113954399</v>
      </c>
      <c r="BO10" s="17">
        <v>0.40591259645176098</v>
      </c>
      <c r="BP10" s="17"/>
      <c r="BQ10" s="17">
        <v>0.41656523065308099</v>
      </c>
      <c r="BR10" s="17">
        <v>0.40685199359088098</v>
      </c>
      <c r="BS10" s="17"/>
      <c r="BT10" s="17">
        <v>0.42201954961324201</v>
      </c>
      <c r="BU10" s="17">
        <v>0.40591005552766302</v>
      </c>
      <c r="BV10" s="17"/>
      <c r="BW10" s="17">
        <v>0.473759015051327</v>
      </c>
      <c r="BX10" s="17">
        <v>0.37286067235043402</v>
      </c>
      <c r="BY10" s="17"/>
      <c r="BZ10" s="17">
        <v>0.473759015051327</v>
      </c>
      <c r="CA10" s="17">
        <v>0.37286067235043402</v>
      </c>
    </row>
    <row r="11" spans="2:79" ht="30" x14ac:dyDescent="0.25">
      <c r="B11" s="18" t="s">
        <v>196</v>
      </c>
      <c r="C11" s="17">
        <v>0.251429333994455</v>
      </c>
      <c r="D11" s="17">
        <v>0.24167654832430799</v>
      </c>
      <c r="E11" s="17">
        <v>0.28541939412247702</v>
      </c>
      <c r="F11" s="17">
        <v>0.31373684737285001</v>
      </c>
      <c r="G11" s="17">
        <v>0.16539378970857499</v>
      </c>
      <c r="H11" s="17">
        <v>0.27909756453060097</v>
      </c>
      <c r="I11" s="17">
        <v>0.243009986313761</v>
      </c>
      <c r="J11" s="17">
        <v>0.305423199245767</v>
      </c>
      <c r="K11" s="17">
        <v>0.204536568831237</v>
      </c>
      <c r="L11" s="17">
        <v>0.13602254542574299</v>
      </c>
      <c r="M11" s="17"/>
      <c r="N11" s="17">
        <v>0.250097879127129</v>
      </c>
      <c r="O11" s="17">
        <v>0.27562046567638698</v>
      </c>
      <c r="P11" s="17">
        <v>0.232284450209015</v>
      </c>
      <c r="Q11" s="17">
        <v>0.23633915553856299</v>
      </c>
      <c r="R11" s="17"/>
      <c r="S11" s="17">
        <v>0.25223040185353302</v>
      </c>
      <c r="T11" s="17">
        <v>0.24345435354855999</v>
      </c>
      <c r="U11" s="17">
        <v>0.28524476735878102</v>
      </c>
      <c r="V11" s="17">
        <v>0.24787745643777001</v>
      </c>
      <c r="W11" s="17">
        <v>0.29062892538166002</v>
      </c>
      <c r="X11" s="17">
        <v>0.23584413155966499</v>
      </c>
      <c r="Y11" s="17">
        <v>0.209349074564294</v>
      </c>
      <c r="Z11" s="17"/>
      <c r="AA11" s="17">
        <v>0.21842703448459</v>
      </c>
      <c r="AB11" s="17">
        <v>0.26849802452287302</v>
      </c>
      <c r="AC11" s="17"/>
      <c r="AD11" s="17">
        <v>0.26773216387946902</v>
      </c>
      <c r="AE11" s="17">
        <v>0.17827702167814299</v>
      </c>
      <c r="AF11" s="17">
        <v>0.195975980584599</v>
      </c>
      <c r="AG11" s="17"/>
      <c r="AH11" s="17">
        <v>0.22976272230935199</v>
      </c>
      <c r="AI11" s="17">
        <v>0.252231080891263</v>
      </c>
      <c r="AJ11" s="17"/>
      <c r="AK11" s="17">
        <v>0.220981025744799</v>
      </c>
      <c r="AL11" s="17">
        <v>0.27182578540244801</v>
      </c>
      <c r="AM11" s="17"/>
      <c r="AN11" s="17">
        <v>0.25145911743792598</v>
      </c>
      <c r="AO11" s="17">
        <v>0.23633915553856299</v>
      </c>
      <c r="AP11" s="17"/>
      <c r="AQ11" s="17">
        <v>0.249423478913292</v>
      </c>
      <c r="AR11" s="17">
        <v>0.25194943237922202</v>
      </c>
      <c r="AS11" s="17"/>
      <c r="AT11" s="17">
        <v>0.27364925047280703</v>
      </c>
      <c r="AU11" s="17">
        <v>0.24708520836022699</v>
      </c>
      <c r="AV11" s="17">
        <v>0.22982953621158</v>
      </c>
      <c r="AW11" s="17">
        <v>0.125607167404648</v>
      </c>
      <c r="AX11" s="17"/>
      <c r="AY11" s="17">
        <v>0.22871378669810899</v>
      </c>
      <c r="AZ11" s="17">
        <v>0.25414437391335398</v>
      </c>
      <c r="BA11" s="17"/>
      <c r="BB11" s="17">
        <v>0.26354002317488401</v>
      </c>
      <c r="BC11" s="17">
        <v>0.24879307568745401</v>
      </c>
      <c r="BD11" s="17"/>
      <c r="BE11" s="17">
        <v>0.22493560958946901</v>
      </c>
      <c r="BF11" s="17">
        <v>0.253439864555629</v>
      </c>
      <c r="BG11" s="17"/>
      <c r="BH11" s="17">
        <v>0.25031014009191099</v>
      </c>
      <c r="BI11" s="17">
        <v>0.25151610620577702</v>
      </c>
      <c r="BJ11" s="17"/>
      <c r="BK11" s="17">
        <v>0.208701812761724</v>
      </c>
      <c r="BL11" s="17">
        <v>0.25416398416430303</v>
      </c>
      <c r="BM11" s="17"/>
      <c r="BN11" s="17">
        <v>0.26867660935090798</v>
      </c>
      <c r="BO11" s="17">
        <v>0.251064021992769</v>
      </c>
      <c r="BP11" s="17"/>
      <c r="BQ11" s="17">
        <v>0.25741545797230603</v>
      </c>
      <c r="BR11" s="17">
        <v>0.25127606696586102</v>
      </c>
      <c r="BS11" s="17"/>
      <c r="BT11" s="17">
        <v>0.18111205853119999</v>
      </c>
      <c r="BU11" s="17">
        <v>0.25700957618568598</v>
      </c>
      <c r="BV11" s="17"/>
      <c r="BW11" s="17">
        <v>0.21837974641951199</v>
      </c>
      <c r="BX11" s="17">
        <v>0.26840107502449501</v>
      </c>
      <c r="BY11" s="17"/>
      <c r="BZ11" s="17">
        <v>0.21837974641951199</v>
      </c>
      <c r="CA11" s="17">
        <v>0.26840107502449501</v>
      </c>
    </row>
    <row r="12" spans="2:79" x14ac:dyDescent="0.25">
      <c r="B12" s="18" t="s">
        <v>197</v>
      </c>
      <c r="C12" s="17">
        <v>0.12632072535358099</v>
      </c>
      <c r="D12" s="17">
        <v>0.108638557997528</v>
      </c>
      <c r="E12" s="17">
        <v>0.24616518650387501</v>
      </c>
      <c r="F12" s="17">
        <v>0.11672567091448199</v>
      </c>
      <c r="G12" s="17">
        <v>5.6600325366726802E-2</v>
      </c>
      <c r="H12" s="17">
        <v>0.15997655321202001</v>
      </c>
      <c r="I12" s="17">
        <v>0.113622134511096</v>
      </c>
      <c r="J12" s="17">
        <v>9.5095690404796096E-2</v>
      </c>
      <c r="K12" s="17">
        <v>5.4435980030598803E-2</v>
      </c>
      <c r="L12" s="17">
        <v>0.10081355371164</v>
      </c>
      <c r="M12" s="17"/>
      <c r="N12" s="17">
        <v>0.12329902958811099</v>
      </c>
      <c r="O12" s="17">
        <v>0.171485828666083</v>
      </c>
      <c r="P12" s="17">
        <v>0.13739641434248501</v>
      </c>
      <c r="Q12" s="17">
        <v>0.119944137108556</v>
      </c>
      <c r="R12" s="17"/>
      <c r="S12" s="17">
        <v>0.13128063669835099</v>
      </c>
      <c r="T12" s="17">
        <v>0.17478394288631399</v>
      </c>
      <c r="U12" s="17">
        <v>0.14113524303782901</v>
      </c>
      <c r="V12" s="17">
        <v>9.2289459920508896E-2</v>
      </c>
      <c r="W12" s="17">
        <v>0.14819746504883299</v>
      </c>
      <c r="X12" s="17">
        <v>0.12702415121614799</v>
      </c>
      <c r="Y12" s="17">
        <v>0.17151500864802</v>
      </c>
      <c r="Z12" s="17"/>
      <c r="AA12" s="17">
        <v>0.116769474441175</v>
      </c>
      <c r="AB12" s="17">
        <v>0.13126060373794601</v>
      </c>
      <c r="AC12" s="17"/>
      <c r="AD12" s="17">
        <v>0.10731183117344401</v>
      </c>
      <c r="AE12" s="17">
        <v>0.15565813461227401</v>
      </c>
      <c r="AF12" s="17">
        <v>0.111052998536305</v>
      </c>
      <c r="AG12" s="17"/>
      <c r="AH12" s="17">
        <v>0.161552623814369</v>
      </c>
      <c r="AI12" s="17">
        <v>0.12501701134097401</v>
      </c>
      <c r="AJ12" s="17"/>
      <c r="AK12" s="17">
        <v>0.12945952086639301</v>
      </c>
      <c r="AL12" s="17">
        <v>0.124218135954138</v>
      </c>
      <c r="AM12" s="17"/>
      <c r="AN12" s="17">
        <v>0.12633331080815899</v>
      </c>
      <c r="AO12" s="17">
        <v>0.119944137108556</v>
      </c>
      <c r="AP12" s="17"/>
      <c r="AQ12" s="17">
        <v>0.115393121932857</v>
      </c>
      <c r="AR12" s="17">
        <v>0.129154144847274</v>
      </c>
      <c r="AS12" s="17"/>
      <c r="AT12" s="17">
        <v>0.101677116005471</v>
      </c>
      <c r="AU12" s="17">
        <v>0.15046176654663701</v>
      </c>
      <c r="AV12" s="17">
        <v>0.129277833063521</v>
      </c>
      <c r="AW12" s="17">
        <v>7.6775242749854394E-2</v>
      </c>
      <c r="AX12" s="17"/>
      <c r="AY12" s="17">
        <v>0.129709421154176</v>
      </c>
      <c r="AZ12" s="17">
        <v>0.12591569683933901</v>
      </c>
      <c r="BA12" s="17"/>
      <c r="BB12" s="17">
        <v>0.119131086191226</v>
      </c>
      <c r="BC12" s="17">
        <v>0.12788941631519399</v>
      </c>
      <c r="BD12" s="17"/>
      <c r="BE12" s="17">
        <v>0.13302818284111401</v>
      </c>
      <c r="BF12" s="17">
        <v>0.125811716198797</v>
      </c>
      <c r="BG12" s="17"/>
      <c r="BH12" s="17">
        <v>0.14405312910069101</v>
      </c>
      <c r="BI12" s="17">
        <v>0.124945914535108</v>
      </c>
      <c r="BJ12" s="17"/>
      <c r="BK12" s="17">
        <v>0.150414139859014</v>
      </c>
      <c r="BL12" s="17">
        <v>0.124778696746056</v>
      </c>
      <c r="BM12" s="17"/>
      <c r="BN12" s="17">
        <v>7.6630983468970196E-2</v>
      </c>
      <c r="BO12" s="17">
        <v>0.127373196465453</v>
      </c>
      <c r="BP12" s="17"/>
      <c r="BQ12" s="17">
        <v>8.6284611688019305E-2</v>
      </c>
      <c r="BR12" s="17">
        <v>0.12734579870666901</v>
      </c>
      <c r="BS12" s="17"/>
      <c r="BT12" s="17">
        <v>0.13852955447370299</v>
      </c>
      <c r="BU12" s="17">
        <v>0.125351856424675</v>
      </c>
      <c r="BV12" s="17"/>
      <c r="BW12" s="17">
        <v>0.11678156826074899</v>
      </c>
      <c r="BX12" s="17">
        <v>0.13121930702142401</v>
      </c>
      <c r="BY12" s="17"/>
      <c r="BZ12" s="17">
        <v>0.11678156826074899</v>
      </c>
      <c r="CA12" s="17">
        <v>0.13121930702142401</v>
      </c>
    </row>
    <row r="13" spans="2:79" x14ac:dyDescent="0.25">
      <c r="B13" s="18" t="s">
        <v>198</v>
      </c>
      <c r="C13" s="17">
        <v>3.5334474475239103E-2</v>
      </c>
      <c r="D13" s="17">
        <v>3.8911904768955501E-2</v>
      </c>
      <c r="E13" s="17">
        <v>4.5454896524286102E-2</v>
      </c>
      <c r="F13" s="17">
        <v>3.32923245016832E-2</v>
      </c>
      <c r="G13" s="17">
        <v>2.99933292014464E-2</v>
      </c>
      <c r="H13" s="17">
        <v>4.9940299348387E-2</v>
      </c>
      <c r="I13" s="17">
        <v>4.2872139726193997E-2</v>
      </c>
      <c r="J13" s="17">
        <v>1.47996104639891E-3</v>
      </c>
      <c r="K13" s="17">
        <v>3.0683031570489301E-2</v>
      </c>
      <c r="L13" s="17">
        <v>1.5736999524872499E-4</v>
      </c>
      <c r="M13" s="17"/>
      <c r="N13" s="17">
        <v>3.6046131135380702E-2</v>
      </c>
      <c r="O13" s="17">
        <v>2.66785465314342E-2</v>
      </c>
      <c r="P13" s="17">
        <v>2.3579327732208201E-2</v>
      </c>
      <c r="Q13" s="17">
        <v>2.1562254358100798E-2</v>
      </c>
      <c r="R13" s="17"/>
      <c r="S13" s="17">
        <v>4.7361188439112897E-2</v>
      </c>
      <c r="T13" s="17">
        <v>3.8283222052981201E-2</v>
      </c>
      <c r="U13" s="17">
        <v>2.8298972926505701E-2</v>
      </c>
      <c r="V13" s="17">
        <v>2.71938738079728E-2</v>
      </c>
      <c r="W13" s="17">
        <v>2.5734229998608801E-2</v>
      </c>
      <c r="X13" s="17">
        <v>1.50717037503983E-2</v>
      </c>
      <c r="Y13" s="17">
        <v>5.800917228007E-2</v>
      </c>
      <c r="Z13" s="17"/>
      <c r="AA13" s="17">
        <v>3.3394721631201003E-2</v>
      </c>
      <c r="AB13" s="17">
        <v>3.6337708840365801E-2</v>
      </c>
      <c r="AC13" s="17"/>
      <c r="AD13" s="17">
        <v>5.5801381851879397E-2</v>
      </c>
      <c r="AE13" s="17">
        <v>1.79403675113987E-2</v>
      </c>
      <c r="AF13" s="17">
        <v>2.4115054778445999E-2</v>
      </c>
      <c r="AG13" s="17"/>
      <c r="AH13" s="17">
        <v>4.0982364389566497E-2</v>
      </c>
      <c r="AI13" s="17">
        <v>3.5125481104326402E-2</v>
      </c>
      <c r="AJ13" s="17"/>
      <c r="AK13" s="17">
        <v>3.8087667820989102E-2</v>
      </c>
      <c r="AL13" s="17">
        <v>3.3490188946041097E-2</v>
      </c>
      <c r="AM13" s="17"/>
      <c r="AN13" s="17">
        <v>3.5361656667982203E-2</v>
      </c>
      <c r="AO13" s="17">
        <v>2.1562254358100798E-2</v>
      </c>
      <c r="AP13" s="17"/>
      <c r="AQ13" s="17">
        <v>4.0834451088350501E-2</v>
      </c>
      <c r="AR13" s="17">
        <v>3.3908384933877198E-2</v>
      </c>
      <c r="AS13" s="17"/>
      <c r="AT13" s="17">
        <v>4.1427145987212297E-2</v>
      </c>
      <c r="AU13" s="17">
        <v>3.46178020844038E-2</v>
      </c>
      <c r="AV13" s="17">
        <v>2.8501272517355299E-2</v>
      </c>
      <c r="AW13" s="17">
        <v>3.9688714141905999E-3</v>
      </c>
      <c r="AX13" s="17"/>
      <c r="AY13" s="17">
        <v>1.91874606365116E-2</v>
      </c>
      <c r="AZ13" s="17">
        <v>3.7264420805442899E-2</v>
      </c>
      <c r="BA13" s="17"/>
      <c r="BB13" s="17">
        <v>3.38805462978558E-2</v>
      </c>
      <c r="BC13" s="17">
        <v>3.5651833337683202E-2</v>
      </c>
      <c r="BD13" s="17"/>
      <c r="BE13" s="17">
        <v>5.27141029534577E-2</v>
      </c>
      <c r="BF13" s="17">
        <v>3.4015585757927402E-2</v>
      </c>
      <c r="BG13" s="17"/>
      <c r="BH13" s="17">
        <v>2.0610063065998899E-2</v>
      </c>
      <c r="BI13" s="17">
        <v>3.6476072669694999E-2</v>
      </c>
      <c r="BJ13" s="17"/>
      <c r="BK13" s="17">
        <v>3.2753799677637203E-2</v>
      </c>
      <c r="BL13" s="17">
        <v>3.5499643026326903E-2</v>
      </c>
      <c r="BM13" s="17"/>
      <c r="BN13" s="17">
        <v>4.7762086299128301E-2</v>
      </c>
      <c r="BO13" s="17">
        <v>3.5071247057705299E-2</v>
      </c>
      <c r="BP13" s="17"/>
      <c r="BQ13" s="17">
        <v>2.9873785127867401E-2</v>
      </c>
      <c r="BR13" s="17">
        <v>3.5474288423871701E-2</v>
      </c>
      <c r="BS13" s="17"/>
      <c r="BT13" s="17">
        <v>4.4343512396022598E-2</v>
      </c>
      <c r="BU13" s="17">
        <v>3.46195347512986E-2</v>
      </c>
      <c r="BV13" s="17"/>
      <c r="BW13" s="17">
        <v>3.3464773686799398E-2</v>
      </c>
      <c r="BX13" s="17">
        <v>3.6294609832846901E-2</v>
      </c>
      <c r="BY13" s="17"/>
      <c r="BZ13" s="17">
        <v>3.3464773686799398E-2</v>
      </c>
      <c r="CA13" s="17">
        <v>3.6294609832846901E-2</v>
      </c>
    </row>
    <row r="14" spans="2:79" x14ac:dyDescent="0.25">
      <c r="B14" s="18" t="s">
        <v>75</v>
      </c>
      <c r="C14" s="17">
        <v>5.2169532369356099E-2</v>
      </c>
      <c r="D14" s="17">
        <v>4.52676594440279E-2</v>
      </c>
      <c r="E14" s="17">
        <v>0.12521112341205001</v>
      </c>
      <c r="F14" s="17">
        <v>3.5796455453620701E-2</v>
      </c>
      <c r="G14" s="17">
        <v>5.43505323070348E-2</v>
      </c>
      <c r="H14" s="17">
        <v>2.58303976343402E-2</v>
      </c>
      <c r="I14" s="17">
        <v>5.4918772635948803E-3</v>
      </c>
      <c r="J14" s="17">
        <v>7.3803956008661895E-2</v>
      </c>
      <c r="K14" s="17">
        <v>0.104534659747488</v>
      </c>
      <c r="L14" s="17">
        <v>4.1073750342931703E-2</v>
      </c>
      <c r="M14" s="17"/>
      <c r="N14" s="17">
        <v>5.4581797960712899E-2</v>
      </c>
      <c r="O14" s="17">
        <v>2.22244850115705E-2</v>
      </c>
      <c r="P14" s="17">
        <v>1.55955473126001E-2</v>
      </c>
      <c r="Q14" s="17">
        <v>7.7766770994411897E-3</v>
      </c>
      <c r="R14" s="17"/>
      <c r="S14" s="17">
        <v>4.8286092271317103E-2</v>
      </c>
      <c r="T14" s="17">
        <v>3.5953463072885397E-2</v>
      </c>
      <c r="U14" s="17">
        <v>3.5552975504054098E-2</v>
      </c>
      <c r="V14" s="17">
        <v>6.8218134261950295E-2</v>
      </c>
      <c r="W14" s="17">
        <v>3.2427860673691702E-2</v>
      </c>
      <c r="X14" s="17">
        <v>1.8488511898988699E-2</v>
      </c>
      <c r="Y14" s="17">
        <v>2.6217002404366599E-2</v>
      </c>
      <c r="Z14" s="17"/>
      <c r="AA14" s="17">
        <v>1.4734824688482201E-2</v>
      </c>
      <c r="AB14" s="17">
        <v>7.1530651137324902E-2</v>
      </c>
      <c r="AC14" s="17"/>
      <c r="AD14" s="17">
        <v>1.8880979571022201E-2</v>
      </c>
      <c r="AE14" s="17">
        <v>2.95815974424724E-2</v>
      </c>
      <c r="AF14" s="17">
        <v>9.5895049098667501E-3</v>
      </c>
      <c r="AG14" s="17"/>
      <c r="AH14" s="17">
        <v>3.9404462586013598E-6</v>
      </c>
      <c r="AI14" s="17">
        <v>5.4099857334437999E-2</v>
      </c>
      <c r="AJ14" s="17"/>
      <c r="AK14" s="17">
        <v>5.8893164644568598E-2</v>
      </c>
      <c r="AL14" s="17">
        <v>4.76655632863403E-2</v>
      </c>
      <c r="AM14" s="17"/>
      <c r="AN14" s="17">
        <v>5.2257150424985403E-2</v>
      </c>
      <c r="AO14" s="17">
        <v>7.7766770994411897E-3</v>
      </c>
      <c r="AP14" s="17"/>
      <c r="AQ14" s="17">
        <v>2.6814212638633698E-2</v>
      </c>
      <c r="AR14" s="17">
        <v>5.8743916013037502E-2</v>
      </c>
      <c r="AS14" s="17"/>
      <c r="AT14" s="17">
        <v>0.102621645097891</v>
      </c>
      <c r="AU14" s="17">
        <v>2.8082131540414199E-2</v>
      </c>
      <c r="AV14" s="17">
        <v>8.3801490271933309E-3</v>
      </c>
      <c r="AW14" s="17">
        <v>5.9536347027645603E-4</v>
      </c>
      <c r="AX14" s="17"/>
      <c r="AY14" s="17">
        <v>1.747795327417E-2</v>
      </c>
      <c r="AZ14" s="17">
        <v>5.6315988576828201E-2</v>
      </c>
      <c r="BA14" s="17"/>
      <c r="BB14" s="17">
        <v>3.3846477087016602E-2</v>
      </c>
      <c r="BC14" s="17">
        <v>5.6163826807602499E-2</v>
      </c>
      <c r="BD14" s="17"/>
      <c r="BE14" s="17">
        <v>5.4933364229179701E-2</v>
      </c>
      <c r="BF14" s="17">
        <v>5.1959793325679897E-2</v>
      </c>
      <c r="BG14" s="17"/>
      <c r="BH14" s="17">
        <v>2.60489029284733E-2</v>
      </c>
      <c r="BI14" s="17">
        <v>5.4194690630626201E-2</v>
      </c>
      <c r="BJ14" s="17"/>
      <c r="BK14" s="17">
        <v>2.7730074071223298E-2</v>
      </c>
      <c r="BL14" s="17">
        <v>5.3733708498880199E-2</v>
      </c>
      <c r="BM14" s="17"/>
      <c r="BN14" s="17">
        <v>0</v>
      </c>
      <c r="BO14" s="17">
        <v>5.3274527558627299E-2</v>
      </c>
      <c r="BP14" s="17"/>
      <c r="BQ14" s="17">
        <v>1.38038180091544E-2</v>
      </c>
      <c r="BR14" s="17">
        <v>5.3151837290142501E-2</v>
      </c>
      <c r="BS14" s="17"/>
      <c r="BT14" s="17">
        <v>2.3691551635793499E-2</v>
      </c>
      <c r="BU14" s="17">
        <v>5.4429489521613902E-2</v>
      </c>
      <c r="BV14" s="17"/>
      <c r="BW14" s="17">
        <v>1.47969236085195E-2</v>
      </c>
      <c r="BX14" s="17">
        <v>7.1361246519120194E-2</v>
      </c>
      <c r="BY14" s="17"/>
      <c r="BZ14" s="17">
        <v>1.47969236085195E-2</v>
      </c>
      <c r="CA14" s="17">
        <v>7.1361246519120194E-2</v>
      </c>
    </row>
    <row r="15" spans="2:79" x14ac:dyDescent="0.25">
      <c r="B15" s="18" t="s">
        <v>199</v>
      </c>
      <c r="C15" s="20">
        <v>0.53474593380736901</v>
      </c>
      <c r="D15" s="20">
        <v>0.56550532946518095</v>
      </c>
      <c r="E15" s="20">
        <v>0.29774939943731099</v>
      </c>
      <c r="F15" s="20">
        <v>0.500448701757365</v>
      </c>
      <c r="G15" s="20">
        <v>0.69366202341621697</v>
      </c>
      <c r="H15" s="20">
        <v>0.48515518527465101</v>
      </c>
      <c r="I15" s="20">
        <v>0.59500386218535495</v>
      </c>
      <c r="J15" s="20">
        <v>0.52419719329437697</v>
      </c>
      <c r="K15" s="20">
        <v>0.60580975982018703</v>
      </c>
      <c r="L15" s="20">
        <v>0.72193278052443599</v>
      </c>
      <c r="M15" s="20"/>
      <c r="N15" s="20">
        <v>0.53597516218866603</v>
      </c>
      <c r="O15" s="20">
        <v>0.50399067411452403</v>
      </c>
      <c r="P15" s="20">
        <v>0.59114426040369095</v>
      </c>
      <c r="Q15" s="20">
        <v>0.61437777589533804</v>
      </c>
      <c r="R15" s="20"/>
      <c r="S15" s="20">
        <v>0.520841680737686</v>
      </c>
      <c r="T15" s="20">
        <v>0.50752501843926001</v>
      </c>
      <c r="U15" s="20">
        <v>0.50976804117283103</v>
      </c>
      <c r="V15" s="20">
        <v>0.56442107557179799</v>
      </c>
      <c r="W15" s="20">
        <v>0.50301151889720697</v>
      </c>
      <c r="X15" s="20">
        <v>0.6035715015748</v>
      </c>
      <c r="Y15" s="20">
        <v>0.53490974210325004</v>
      </c>
      <c r="Z15" s="20"/>
      <c r="AA15" s="20">
        <v>0.61667394475455195</v>
      </c>
      <c r="AB15" s="20">
        <v>0.49237301176149101</v>
      </c>
      <c r="AC15" s="20"/>
      <c r="AD15" s="20">
        <v>0.55027364352418595</v>
      </c>
      <c r="AE15" s="20">
        <v>0.61854287875571201</v>
      </c>
      <c r="AF15" s="20">
        <v>0.65926646119078403</v>
      </c>
      <c r="AG15" s="20"/>
      <c r="AH15" s="20">
        <v>0.56769834904045502</v>
      </c>
      <c r="AI15" s="20">
        <v>0.533526569328999</v>
      </c>
      <c r="AJ15" s="20"/>
      <c r="AK15" s="20">
        <v>0.55257862092325005</v>
      </c>
      <c r="AL15" s="20">
        <v>0.52280032641103202</v>
      </c>
      <c r="AM15" s="20"/>
      <c r="AN15" s="20">
        <v>0.53458876466094796</v>
      </c>
      <c r="AO15" s="20">
        <v>0.61437777589533804</v>
      </c>
      <c r="AP15" s="20"/>
      <c r="AQ15" s="20">
        <v>0.56753473542686705</v>
      </c>
      <c r="AR15" s="20">
        <v>0.52624412182658897</v>
      </c>
      <c r="AS15" s="20"/>
      <c r="AT15" s="20">
        <v>0.48062484243661902</v>
      </c>
      <c r="AU15" s="20">
        <v>0.53975309146831796</v>
      </c>
      <c r="AV15" s="20">
        <v>0.60401120918035001</v>
      </c>
      <c r="AW15" s="20">
        <v>0.79305335496103002</v>
      </c>
      <c r="AX15" s="20"/>
      <c r="AY15" s="20">
        <v>0.604911378237033</v>
      </c>
      <c r="AZ15" s="20">
        <v>0.52635951986503504</v>
      </c>
      <c r="BA15" s="20"/>
      <c r="BB15" s="20">
        <v>0.54960186724901805</v>
      </c>
      <c r="BC15" s="20">
        <v>0.531501847852066</v>
      </c>
      <c r="BD15" s="20"/>
      <c r="BE15" s="20">
        <v>0.53438874038678097</v>
      </c>
      <c r="BF15" s="20">
        <v>0.53477304016196603</v>
      </c>
      <c r="BG15" s="20"/>
      <c r="BH15" s="20">
        <v>0.55897776481292605</v>
      </c>
      <c r="BI15" s="20">
        <v>0.53286721595879305</v>
      </c>
      <c r="BJ15" s="20"/>
      <c r="BK15" s="20">
        <v>0.58040017363040097</v>
      </c>
      <c r="BL15" s="20">
        <v>0.53182396756443395</v>
      </c>
      <c r="BM15" s="20"/>
      <c r="BN15" s="20">
        <v>0.60693032088099297</v>
      </c>
      <c r="BO15" s="20">
        <v>0.53321700692544605</v>
      </c>
      <c r="BP15" s="20"/>
      <c r="BQ15" s="20">
        <v>0.61262232720265297</v>
      </c>
      <c r="BR15" s="20">
        <v>0.53275200861345495</v>
      </c>
      <c r="BS15" s="20"/>
      <c r="BT15" s="20">
        <v>0.61232332296328096</v>
      </c>
      <c r="BU15" s="20">
        <v>0.52858954311672601</v>
      </c>
      <c r="BV15" s="20"/>
      <c r="BW15" s="20">
        <v>0.61657698802441996</v>
      </c>
      <c r="BX15" s="20">
        <v>0.49272376160211401</v>
      </c>
      <c r="BY15" s="20"/>
      <c r="BZ15" s="20">
        <v>0.61657698802441996</v>
      </c>
      <c r="CA15" s="20">
        <v>0.49272376160211401</v>
      </c>
    </row>
    <row r="16" spans="2:79" x14ac:dyDescent="0.25">
      <c r="B16" s="18" t="s">
        <v>200</v>
      </c>
      <c r="C16" s="20">
        <v>0.16165519982882001</v>
      </c>
      <c r="D16" s="20">
        <v>0.14755046276648301</v>
      </c>
      <c r="E16" s="20">
        <v>0.291620083028161</v>
      </c>
      <c r="F16" s="20">
        <v>0.15001799541616501</v>
      </c>
      <c r="G16" s="20">
        <v>8.6593654568173195E-2</v>
      </c>
      <c r="H16" s="20">
        <v>0.20991685256040701</v>
      </c>
      <c r="I16" s="20">
        <v>0.15649427423729001</v>
      </c>
      <c r="J16" s="20">
        <v>9.6575651451195094E-2</v>
      </c>
      <c r="K16" s="20">
        <v>8.5119011601087993E-2</v>
      </c>
      <c r="L16" s="20">
        <v>0.100970923706889</v>
      </c>
      <c r="M16" s="20"/>
      <c r="N16" s="20">
        <v>0.159345160723492</v>
      </c>
      <c r="O16" s="20">
        <v>0.19816437519751801</v>
      </c>
      <c r="P16" s="20">
        <v>0.16097574207469301</v>
      </c>
      <c r="Q16" s="20">
        <v>0.141506391466657</v>
      </c>
      <c r="R16" s="20"/>
      <c r="S16" s="20">
        <v>0.17864182513746399</v>
      </c>
      <c r="T16" s="20">
        <v>0.21306716493929501</v>
      </c>
      <c r="U16" s="20">
        <v>0.169434215964334</v>
      </c>
      <c r="V16" s="20">
        <v>0.11948333372848199</v>
      </c>
      <c r="W16" s="20">
        <v>0.17393169504744099</v>
      </c>
      <c r="X16" s="20">
        <v>0.142095854966546</v>
      </c>
      <c r="Y16" s="20">
        <v>0.22952418092808999</v>
      </c>
      <c r="Z16" s="20"/>
      <c r="AA16" s="20">
        <v>0.15016419607237599</v>
      </c>
      <c r="AB16" s="20">
        <v>0.16759831257831101</v>
      </c>
      <c r="AC16" s="20"/>
      <c r="AD16" s="20">
        <v>0.163113213025324</v>
      </c>
      <c r="AE16" s="20">
        <v>0.173598502123673</v>
      </c>
      <c r="AF16" s="20">
        <v>0.13516805331475101</v>
      </c>
      <c r="AG16" s="20"/>
      <c r="AH16" s="20">
        <v>0.20253498820393501</v>
      </c>
      <c r="AI16" s="20">
        <v>0.16014249244529999</v>
      </c>
      <c r="AJ16" s="20"/>
      <c r="AK16" s="20">
        <v>0.167547188687382</v>
      </c>
      <c r="AL16" s="20">
        <v>0.157708324900179</v>
      </c>
      <c r="AM16" s="20"/>
      <c r="AN16" s="20">
        <v>0.16169496747614101</v>
      </c>
      <c r="AO16" s="20">
        <v>0.141506391466657</v>
      </c>
      <c r="AP16" s="20"/>
      <c r="AQ16" s="20">
        <v>0.15622757302120799</v>
      </c>
      <c r="AR16" s="20">
        <v>0.16306252978115099</v>
      </c>
      <c r="AS16" s="20"/>
      <c r="AT16" s="20">
        <v>0.143104261992684</v>
      </c>
      <c r="AU16" s="20">
        <v>0.185079568631041</v>
      </c>
      <c r="AV16" s="20">
        <v>0.15777910558087599</v>
      </c>
      <c r="AW16" s="20">
        <v>8.0744114164045006E-2</v>
      </c>
      <c r="AX16" s="20"/>
      <c r="AY16" s="20">
        <v>0.148896881790688</v>
      </c>
      <c r="AZ16" s="20">
        <v>0.16318011764478199</v>
      </c>
      <c r="BA16" s="20"/>
      <c r="BB16" s="20">
        <v>0.15301163248908201</v>
      </c>
      <c r="BC16" s="20">
        <v>0.163541249652877</v>
      </c>
      <c r="BD16" s="20"/>
      <c r="BE16" s="20">
        <v>0.185742285794571</v>
      </c>
      <c r="BF16" s="20">
        <v>0.15982730195672401</v>
      </c>
      <c r="BG16" s="20"/>
      <c r="BH16" s="20">
        <v>0.16466319216669001</v>
      </c>
      <c r="BI16" s="20">
        <v>0.161421987204803</v>
      </c>
      <c r="BJ16" s="20"/>
      <c r="BK16" s="20">
        <v>0.183167939536651</v>
      </c>
      <c r="BL16" s="20">
        <v>0.16027833977238301</v>
      </c>
      <c r="BM16" s="20"/>
      <c r="BN16" s="20">
        <v>0.124393069768099</v>
      </c>
      <c r="BO16" s="20">
        <v>0.16244444352315801</v>
      </c>
      <c r="BP16" s="20"/>
      <c r="BQ16" s="20">
        <v>0.11615839681588699</v>
      </c>
      <c r="BR16" s="20">
        <v>0.162820087130541</v>
      </c>
      <c r="BS16" s="20"/>
      <c r="BT16" s="20">
        <v>0.18287306686972599</v>
      </c>
      <c r="BU16" s="20">
        <v>0.159971391175974</v>
      </c>
      <c r="BV16" s="20"/>
      <c r="BW16" s="20">
        <v>0.15024634194754899</v>
      </c>
      <c r="BX16" s="20">
        <v>0.167513916854271</v>
      </c>
      <c r="BY16" s="20"/>
      <c r="BZ16" s="20">
        <v>0.15024634194754899</v>
      </c>
      <c r="CA16" s="20">
        <v>0.167513916854271</v>
      </c>
    </row>
    <row r="17" spans="2:79" x14ac:dyDescent="0.25">
      <c r="B17" s="18" t="s">
        <v>166</v>
      </c>
      <c r="C17" s="21">
        <v>0.37309073397854903</v>
      </c>
      <c r="D17" s="21">
        <v>0.41795486669869802</v>
      </c>
      <c r="E17" s="21">
        <v>6.12931640914999E-3</v>
      </c>
      <c r="F17" s="21">
        <v>0.35043070634119999</v>
      </c>
      <c r="G17" s="21">
        <v>0.60706836884804405</v>
      </c>
      <c r="H17" s="21">
        <v>0.27523833271424403</v>
      </c>
      <c r="I17" s="21">
        <v>0.43850958794806499</v>
      </c>
      <c r="J17" s="21">
        <v>0.42762154184318102</v>
      </c>
      <c r="K17" s="21">
        <v>0.520690748219099</v>
      </c>
      <c r="L17" s="21">
        <v>0.62096185681754701</v>
      </c>
      <c r="M17" s="21"/>
      <c r="N17" s="21">
        <v>0.376630001465174</v>
      </c>
      <c r="O17" s="21">
        <v>0.30582629891700702</v>
      </c>
      <c r="P17" s="21">
        <v>0.430168518328998</v>
      </c>
      <c r="Q17" s="21">
        <v>0.47287138442868099</v>
      </c>
      <c r="R17" s="21"/>
      <c r="S17" s="21">
        <v>0.34219985560022198</v>
      </c>
      <c r="T17" s="21">
        <v>0.29445785349996501</v>
      </c>
      <c r="U17" s="21">
        <v>0.34033382520849698</v>
      </c>
      <c r="V17" s="21">
        <v>0.44493774184331603</v>
      </c>
      <c r="W17" s="21">
        <v>0.32907982384976497</v>
      </c>
      <c r="X17" s="21">
        <v>0.46147564660825402</v>
      </c>
      <c r="Y17" s="21">
        <v>0.30538556117516102</v>
      </c>
      <c r="Z17" s="21"/>
      <c r="AA17" s="21">
        <v>0.46650974868217698</v>
      </c>
      <c r="AB17" s="21">
        <v>0.32477469918318003</v>
      </c>
      <c r="AC17" s="21"/>
      <c r="AD17" s="21">
        <v>0.38716043049886201</v>
      </c>
      <c r="AE17" s="21">
        <v>0.44494437663203901</v>
      </c>
      <c r="AF17" s="21">
        <v>0.52409840787603301</v>
      </c>
      <c r="AG17" s="21"/>
      <c r="AH17" s="21">
        <v>0.36516336083652001</v>
      </c>
      <c r="AI17" s="21">
        <v>0.37338407688369901</v>
      </c>
      <c r="AJ17" s="21"/>
      <c r="AK17" s="21">
        <v>0.385031432235868</v>
      </c>
      <c r="AL17" s="21">
        <v>0.36509200151085403</v>
      </c>
      <c r="AM17" s="21"/>
      <c r="AN17" s="21">
        <v>0.37289379718480697</v>
      </c>
      <c r="AO17" s="21">
        <v>0.47287138442868099</v>
      </c>
      <c r="AP17" s="21"/>
      <c r="AQ17" s="21">
        <v>0.41130716240565901</v>
      </c>
      <c r="AR17" s="21">
        <v>0.36318159204543898</v>
      </c>
      <c r="AS17" s="21"/>
      <c r="AT17" s="21">
        <v>0.33752058044393501</v>
      </c>
      <c r="AU17" s="21">
        <v>0.35467352283727699</v>
      </c>
      <c r="AV17" s="21">
        <v>0.44623210359947402</v>
      </c>
      <c r="AW17" s="21">
        <v>0.71230924079698499</v>
      </c>
      <c r="AX17" s="21"/>
      <c r="AY17" s="21">
        <v>0.45601449644634601</v>
      </c>
      <c r="AZ17" s="21">
        <v>0.36317940222025302</v>
      </c>
      <c r="BA17" s="21"/>
      <c r="BB17" s="21">
        <v>0.39659023475993599</v>
      </c>
      <c r="BC17" s="21">
        <v>0.36796059819918903</v>
      </c>
      <c r="BD17" s="21"/>
      <c r="BE17" s="21">
        <v>0.348646454592209</v>
      </c>
      <c r="BF17" s="21">
        <v>0.37494573820524202</v>
      </c>
      <c r="BG17" s="21"/>
      <c r="BH17" s="21">
        <v>0.39431457264623598</v>
      </c>
      <c r="BI17" s="21">
        <v>0.37144522875399</v>
      </c>
      <c r="BJ17" s="21"/>
      <c r="BK17" s="21">
        <v>0.39723223409375003</v>
      </c>
      <c r="BL17" s="21">
        <v>0.37154562779205103</v>
      </c>
      <c r="BM17" s="21"/>
      <c r="BN17" s="21">
        <v>0.48253725111289503</v>
      </c>
      <c r="BO17" s="21">
        <v>0.37077256340228798</v>
      </c>
      <c r="BP17" s="21"/>
      <c r="BQ17" s="21">
        <v>0.49646393038676601</v>
      </c>
      <c r="BR17" s="21">
        <v>0.36993192148291398</v>
      </c>
      <c r="BS17" s="21"/>
      <c r="BT17" s="21">
        <v>0.42945025609355503</v>
      </c>
      <c r="BU17" s="21">
        <v>0.36861815194075198</v>
      </c>
      <c r="BV17" s="21"/>
      <c r="BW17" s="21">
        <v>0.46633064607687102</v>
      </c>
      <c r="BX17" s="21">
        <v>0.32520984474784298</v>
      </c>
      <c r="BY17" s="21"/>
      <c r="BZ17" s="21">
        <v>0.46633064607687102</v>
      </c>
      <c r="CA17" s="21">
        <v>0.32520984474784298</v>
      </c>
    </row>
    <row r="18" spans="2:79" x14ac:dyDescent="0.25">
      <c r="B18" s="16"/>
    </row>
    <row r="19" spans="2:79" x14ac:dyDescent="0.25">
      <c r="B19" t="s">
        <v>78</v>
      </c>
    </row>
    <row r="20" spans="2:79" x14ac:dyDescent="0.25">
      <c r="B20" t="s">
        <v>79</v>
      </c>
    </row>
    <row r="22" spans="2:79" x14ac:dyDescent="0.2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20.7109375" customWidth="1"/>
  </cols>
  <sheetData>
    <row r="2" spans="2:15" ht="39.950000000000003" customHeight="1" x14ac:dyDescent="0.25">
      <c r="D2" s="30" t="s">
        <v>225</v>
      </c>
      <c r="E2" s="26"/>
      <c r="F2" s="26"/>
      <c r="G2" s="26"/>
      <c r="H2" s="26"/>
      <c r="I2" s="26"/>
      <c r="J2" s="26"/>
      <c r="K2" s="26"/>
      <c r="L2" s="26"/>
      <c r="M2" s="26"/>
      <c r="N2" s="26"/>
      <c r="O2" s="26"/>
    </row>
    <row r="6" spans="2:15" ht="50.1" customHeight="1" x14ac:dyDescent="0.25">
      <c r="B6" s="23" t="s">
        <v>15</v>
      </c>
      <c r="C6" s="23" t="s">
        <v>206</v>
      </c>
      <c r="D6" s="23" t="s">
        <v>207</v>
      </c>
      <c r="E6" s="23" t="s">
        <v>208</v>
      </c>
      <c r="F6" s="23" t="s">
        <v>209</v>
      </c>
      <c r="G6" s="23" t="s">
        <v>210</v>
      </c>
      <c r="H6" s="23" t="s">
        <v>211</v>
      </c>
      <c r="I6" s="23" t="s">
        <v>212</v>
      </c>
      <c r="J6" s="23" t="s">
        <v>213</v>
      </c>
      <c r="K6" s="23" t="s">
        <v>214</v>
      </c>
      <c r="L6" s="23" t="s">
        <v>215</v>
      </c>
      <c r="M6" s="23" t="s">
        <v>216</v>
      </c>
      <c r="N6" s="23" t="s">
        <v>217</v>
      </c>
    </row>
    <row r="7" spans="2:15" x14ac:dyDescent="0.25">
      <c r="B7" s="18" t="s">
        <v>218</v>
      </c>
      <c r="C7" s="17">
        <v>0.85625982326450301</v>
      </c>
      <c r="D7" s="17">
        <v>0.79674912877493098</v>
      </c>
      <c r="E7" s="17">
        <v>0.664361986391932</v>
      </c>
      <c r="F7" s="17">
        <v>0.66613575961152804</v>
      </c>
      <c r="G7" s="17">
        <v>0.65867022886746396</v>
      </c>
      <c r="H7" s="17">
        <v>0.62364780688729105</v>
      </c>
      <c r="I7" s="17">
        <v>0.46922186824602902</v>
      </c>
      <c r="J7" s="17">
        <v>0.51268365568660501</v>
      </c>
      <c r="K7" s="17">
        <v>0.49726138019391403</v>
      </c>
      <c r="L7" s="17">
        <v>0.22427613480501099</v>
      </c>
      <c r="M7" s="17">
        <v>7.3663997836236797E-2</v>
      </c>
      <c r="N7" s="17">
        <v>0.15101956184507401</v>
      </c>
    </row>
    <row r="8" spans="2:15" x14ac:dyDescent="0.25">
      <c r="B8" s="18" t="s">
        <v>219</v>
      </c>
      <c r="C8" s="17">
        <v>0.108925947788043</v>
      </c>
      <c r="D8" s="17">
        <v>0.15223250842282501</v>
      </c>
      <c r="E8" s="17">
        <v>0.25688974509639201</v>
      </c>
      <c r="F8" s="17">
        <v>0.23795797620039499</v>
      </c>
      <c r="G8" s="17">
        <v>0.230392760455671</v>
      </c>
      <c r="H8" s="17">
        <v>0.21401820018415699</v>
      </c>
      <c r="I8" s="17">
        <v>0.309160974806728</v>
      </c>
      <c r="J8" s="17">
        <v>0.27843980631600301</v>
      </c>
      <c r="K8" s="17">
        <v>0.25677724083511699</v>
      </c>
      <c r="L8" s="17">
        <v>0.243880979116191</v>
      </c>
      <c r="M8" s="17">
        <v>0.13200333207019299</v>
      </c>
      <c r="N8" s="17">
        <v>0.14957447601613599</v>
      </c>
    </row>
    <row r="9" spans="2:15" ht="30" x14ac:dyDescent="0.25">
      <c r="B9" s="18" t="s">
        <v>220</v>
      </c>
      <c r="C9" s="17">
        <v>2.3284117919796801E-2</v>
      </c>
      <c r="D9" s="17">
        <v>3.6571747052862501E-2</v>
      </c>
      <c r="E9" s="17">
        <v>5.5964095002188297E-2</v>
      </c>
      <c r="F9" s="17">
        <v>6.04222822692983E-2</v>
      </c>
      <c r="G9" s="17">
        <v>6.4800409145235702E-2</v>
      </c>
      <c r="H9" s="17">
        <v>8.0577188893340604E-2</v>
      </c>
      <c r="I9" s="17">
        <v>0.13083317933499</v>
      </c>
      <c r="J9" s="17">
        <v>0.123585314807919</v>
      </c>
      <c r="K9" s="17">
        <v>0.131949075343641</v>
      </c>
      <c r="L9" s="17">
        <v>0.206651617503715</v>
      </c>
      <c r="M9" s="17">
        <v>0.20981958200209899</v>
      </c>
      <c r="N9" s="17">
        <v>0.182421874585704</v>
      </c>
    </row>
    <row r="10" spans="2:15" x14ac:dyDescent="0.25">
      <c r="B10" s="18" t="s">
        <v>221</v>
      </c>
      <c r="C10" s="17">
        <v>4.3763138839113102E-3</v>
      </c>
      <c r="D10" s="17">
        <v>4.5686739271895696E-3</v>
      </c>
      <c r="E10" s="17">
        <v>8.3554068665076895E-3</v>
      </c>
      <c r="F10" s="17">
        <v>1.49401703596703E-2</v>
      </c>
      <c r="G10" s="17">
        <v>1.8779930632285498E-2</v>
      </c>
      <c r="H10" s="17">
        <v>3.04881789139663E-2</v>
      </c>
      <c r="I10" s="17">
        <v>4.2732478937845299E-2</v>
      </c>
      <c r="J10" s="17">
        <v>4.6109790214011202E-2</v>
      </c>
      <c r="K10" s="17">
        <v>5.96306183627206E-2</v>
      </c>
      <c r="L10" s="17">
        <v>0.13806265892054601</v>
      </c>
      <c r="M10" s="17">
        <v>0.15900444360593899</v>
      </c>
      <c r="N10" s="17">
        <v>0.17095662562925701</v>
      </c>
    </row>
    <row r="11" spans="2:15" x14ac:dyDescent="0.25">
      <c r="B11" s="18" t="s">
        <v>222</v>
      </c>
      <c r="C11" s="17">
        <v>2.96955520974483E-3</v>
      </c>
      <c r="D11" s="17">
        <v>3.9902911724772998E-3</v>
      </c>
      <c r="E11" s="17">
        <v>6.3818066225116502E-3</v>
      </c>
      <c r="F11" s="17">
        <v>6.7400126716132703E-3</v>
      </c>
      <c r="G11" s="17">
        <v>1.33497250631759E-2</v>
      </c>
      <c r="H11" s="17">
        <v>2.5086359667910198E-2</v>
      </c>
      <c r="I11" s="17">
        <v>2.31915386437011E-2</v>
      </c>
      <c r="J11" s="17">
        <v>2.5153134045126101E-2</v>
      </c>
      <c r="K11" s="17">
        <v>3.5513392337290298E-2</v>
      </c>
      <c r="L11" s="17">
        <v>0.153138216164353</v>
      </c>
      <c r="M11" s="17">
        <v>0.29291025203737397</v>
      </c>
      <c r="N11" s="17">
        <v>0.28484943285057601</v>
      </c>
    </row>
    <row r="12" spans="2:15" x14ac:dyDescent="0.25">
      <c r="B12" s="18" t="s">
        <v>75</v>
      </c>
      <c r="C12" s="17">
        <v>4.18424193400043E-3</v>
      </c>
      <c r="D12" s="17">
        <v>5.887650649715E-3</v>
      </c>
      <c r="E12" s="17">
        <v>8.0469600204688702E-3</v>
      </c>
      <c r="F12" s="17">
        <v>1.3803798887495399E-2</v>
      </c>
      <c r="G12" s="17">
        <v>1.4006945836167401E-2</v>
      </c>
      <c r="H12" s="17">
        <v>2.6182265453335098E-2</v>
      </c>
      <c r="I12" s="17">
        <v>2.4859960030706899E-2</v>
      </c>
      <c r="J12" s="17">
        <v>1.4028298930336301E-2</v>
      </c>
      <c r="K12" s="17">
        <v>1.88682929273182E-2</v>
      </c>
      <c r="L12" s="17">
        <v>3.3990393490182499E-2</v>
      </c>
      <c r="M12" s="17">
        <v>0.13259839244815899</v>
      </c>
      <c r="N12" s="17">
        <v>6.1178029073253197E-2</v>
      </c>
    </row>
    <row r="13" spans="2:15" x14ac:dyDescent="0.25">
      <c r="B13" s="22" t="s">
        <v>223</v>
      </c>
      <c r="C13" s="20">
        <v>0.96518577105254699</v>
      </c>
      <c r="D13" s="20">
        <v>0.94898163719775597</v>
      </c>
      <c r="E13" s="20">
        <v>0.92125173148832395</v>
      </c>
      <c r="F13" s="20">
        <v>0.90409373581192298</v>
      </c>
      <c r="G13" s="20">
        <v>0.88906298932313599</v>
      </c>
      <c r="H13" s="20">
        <v>0.837666007071448</v>
      </c>
      <c r="I13" s="20">
        <v>0.77838284305275696</v>
      </c>
      <c r="J13" s="20">
        <v>0.79112346200260797</v>
      </c>
      <c r="K13" s="20">
        <v>0.75403862102902997</v>
      </c>
      <c r="L13" s="20">
        <v>0.46815711392120302</v>
      </c>
      <c r="M13" s="20">
        <v>0.205667329906429</v>
      </c>
      <c r="N13" s="20">
        <v>0.30059403786120997</v>
      </c>
    </row>
    <row r="14" spans="2:15" x14ac:dyDescent="0.25">
      <c r="B14" s="22" t="s">
        <v>224</v>
      </c>
      <c r="C14" s="20">
        <v>7.3458690936561398E-3</v>
      </c>
      <c r="D14" s="20">
        <v>8.5589650996668806E-3</v>
      </c>
      <c r="E14" s="20">
        <v>1.47372134890193E-2</v>
      </c>
      <c r="F14" s="20">
        <v>2.1680183031283499E-2</v>
      </c>
      <c r="G14" s="20">
        <v>3.2129655695461397E-2</v>
      </c>
      <c r="H14" s="20">
        <v>5.5574538581876498E-2</v>
      </c>
      <c r="I14" s="20">
        <v>6.5924017581546396E-2</v>
      </c>
      <c r="J14" s="20">
        <v>7.12629242591373E-2</v>
      </c>
      <c r="K14" s="20">
        <v>9.51440107000108E-2</v>
      </c>
      <c r="L14" s="20">
        <v>0.291200875084899</v>
      </c>
      <c r="M14" s="20">
        <v>0.45191469564331199</v>
      </c>
      <c r="N14" s="20">
        <v>0.45580605847983302</v>
      </c>
    </row>
    <row r="15" spans="2:15" x14ac:dyDescent="0.25">
      <c r="B15" s="22" t="s">
        <v>166</v>
      </c>
      <c r="C15" s="21">
        <v>0.95783990195889102</v>
      </c>
      <c r="D15" s="21">
        <v>0.94042267209808905</v>
      </c>
      <c r="E15" s="21">
        <v>0.90651451799930405</v>
      </c>
      <c r="F15" s="21">
        <v>0.88241355278063904</v>
      </c>
      <c r="G15" s="21">
        <v>0.85693333362767399</v>
      </c>
      <c r="H15" s="21">
        <v>0.78209146848957101</v>
      </c>
      <c r="I15" s="21">
        <v>0.71245882547120998</v>
      </c>
      <c r="J15" s="21">
        <v>0.71986053774347003</v>
      </c>
      <c r="K15" s="21">
        <v>0.65889461032901997</v>
      </c>
      <c r="L15" s="21">
        <v>0.17695623883630399</v>
      </c>
      <c r="M15" s="21">
        <v>-0.24624736573688299</v>
      </c>
      <c r="N15" s="21">
        <v>-0.15521202061862299</v>
      </c>
    </row>
    <row r="16" spans="2:15" x14ac:dyDescent="0.25">
      <c r="B16" s="16"/>
      <c r="C16" s="16"/>
      <c r="D16" s="16"/>
      <c r="E16" s="16"/>
      <c r="F16" s="16"/>
      <c r="G16" s="16"/>
      <c r="H16" s="16"/>
      <c r="I16" s="16"/>
      <c r="J16" s="16"/>
      <c r="K16" s="16"/>
      <c r="L16" s="16"/>
      <c r="M16" s="16"/>
      <c r="N16" s="16"/>
    </row>
    <row r="17" spans="2:2" x14ac:dyDescent="0.25">
      <c r="B17" t="s">
        <v>78</v>
      </c>
    </row>
    <row r="18" spans="2:2" x14ac:dyDescent="0.25">
      <c r="B18" t="s">
        <v>79</v>
      </c>
    </row>
    <row r="22" spans="2:2" x14ac:dyDescent="0.25">
      <c r="B22"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CA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226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218</v>
      </c>
      <c r="C9" s="17">
        <v>0.79674912877493098</v>
      </c>
      <c r="D9" s="17">
        <v>0.71300314906888096</v>
      </c>
      <c r="E9" s="17">
        <v>0.813792348685621</v>
      </c>
      <c r="F9" s="17">
        <v>0.86963221994690998</v>
      </c>
      <c r="G9" s="17">
        <v>0.830550350244594</v>
      </c>
      <c r="H9" s="17">
        <v>0.82053560656597302</v>
      </c>
      <c r="I9" s="17">
        <v>0.714701719450899</v>
      </c>
      <c r="J9" s="17">
        <v>0.815367034892437</v>
      </c>
      <c r="K9" s="17">
        <v>0.77084129674603197</v>
      </c>
      <c r="L9" s="17">
        <v>0.85696150193724197</v>
      </c>
      <c r="M9" s="17"/>
      <c r="N9" s="17">
        <v>0.80072443451676401</v>
      </c>
      <c r="O9" s="17">
        <v>0.75260820427540998</v>
      </c>
      <c r="P9" s="17">
        <v>0.70120565839514504</v>
      </c>
      <c r="Q9" s="17">
        <v>0.73879356400820395</v>
      </c>
      <c r="R9" s="17"/>
      <c r="S9" s="17">
        <v>0.77969533878878405</v>
      </c>
      <c r="T9" s="17">
        <v>0.78978521210888397</v>
      </c>
      <c r="U9" s="17">
        <v>0.74747064240175098</v>
      </c>
      <c r="V9" s="17">
        <v>0.78789529181406404</v>
      </c>
      <c r="W9" s="17">
        <v>0.81302633452762096</v>
      </c>
      <c r="X9" s="17">
        <v>0.81958476953146697</v>
      </c>
      <c r="Y9" s="17">
        <v>0.87066334963298997</v>
      </c>
      <c r="Z9" s="17"/>
      <c r="AA9" s="17">
        <v>0.81485157704602595</v>
      </c>
      <c r="AB9" s="17">
        <v>0.78738659671095601</v>
      </c>
      <c r="AC9" s="17"/>
      <c r="AD9" s="17">
        <v>0.81698969275156197</v>
      </c>
      <c r="AE9" s="17">
        <v>0.86221487024605503</v>
      </c>
      <c r="AF9" s="17">
        <v>0.82566893910133599</v>
      </c>
      <c r="AG9" s="17"/>
      <c r="AH9" s="17">
        <v>0.73989405341035897</v>
      </c>
      <c r="AI9" s="17">
        <v>0.79885298243252201</v>
      </c>
      <c r="AJ9" s="17"/>
      <c r="AK9" s="17">
        <v>0.79206108755451299</v>
      </c>
      <c r="AL9" s="17">
        <v>0.79988951359259897</v>
      </c>
      <c r="AM9" s="17"/>
      <c r="AN9" s="17">
        <v>0.79686351551277101</v>
      </c>
      <c r="AO9" s="17">
        <v>0.73879356400820395</v>
      </c>
      <c r="AP9" s="17"/>
      <c r="AQ9" s="17">
        <v>0.85811722957537195</v>
      </c>
      <c r="AR9" s="17">
        <v>0.78083698716397898</v>
      </c>
      <c r="AS9" s="17"/>
      <c r="AT9" s="17">
        <v>0.76465824485942402</v>
      </c>
      <c r="AU9" s="17">
        <v>0.823845624523735</v>
      </c>
      <c r="AV9" s="17">
        <v>0.81611144625215604</v>
      </c>
      <c r="AW9" s="17">
        <v>0.69896896619283799</v>
      </c>
      <c r="AX9" s="17"/>
      <c r="AY9" s="17">
        <v>0.83757622305514601</v>
      </c>
      <c r="AZ9" s="17">
        <v>0.79186933480398503</v>
      </c>
      <c r="BA9" s="17"/>
      <c r="BB9" s="17">
        <v>0.75863791589269602</v>
      </c>
      <c r="BC9" s="17">
        <v>0.805052972276183</v>
      </c>
      <c r="BD9" s="17"/>
      <c r="BE9" s="17">
        <v>0.82170964542279801</v>
      </c>
      <c r="BF9" s="17">
        <v>0.79485494882589403</v>
      </c>
      <c r="BG9" s="17"/>
      <c r="BH9" s="17">
        <v>0.71506770496035998</v>
      </c>
      <c r="BI9" s="17">
        <v>0.80308197043193397</v>
      </c>
      <c r="BJ9" s="17"/>
      <c r="BK9" s="17">
        <v>0.74979145112169798</v>
      </c>
      <c r="BL9" s="17">
        <v>0.79975451774824902</v>
      </c>
      <c r="BM9" s="17"/>
      <c r="BN9" s="17">
        <v>0.79668905490729602</v>
      </c>
      <c r="BO9" s="17">
        <v>0.79675040119068197</v>
      </c>
      <c r="BP9" s="17"/>
      <c r="BQ9" s="17">
        <v>0.81625573916806304</v>
      </c>
      <c r="BR9" s="17">
        <v>0.79624968702865795</v>
      </c>
      <c r="BS9" s="17"/>
      <c r="BT9" s="17">
        <v>0.86496247958046801</v>
      </c>
      <c r="BU9" s="17">
        <v>0.79133584995173201</v>
      </c>
      <c r="BV9" s="17"/>
      <c r="BW9" s="17">
        <v>0.81531802513344998</v>
      </c>
      <c r="BX9" s="17">
        <v>0.78721356348244997</v>
      </c>
      <c r="BY9" s="17"/>
      <c r="BZ9" s="17">
        <v>0.81531802513344998</v>
      </c>
      <c r="CA9" s="17">
        <v>0.78721356348244997</v>
      </c>
    </row>
    <row r="10" spans="2:79" x14ac:dyDescent="0.25">
      <c r="B10" s="18" t="s">
        <v>219</v>
      </c>
      <c r="C10" s="17">
        <v>0.15223250842282501</v>
      </c>
      <c r="D10" s="17">
        <v>0.209821753500641</v>
      </c>
      <c r="E10" s="17">
        <v>0.11597500296682201</v>
      </c>
      <c r="F10" s="17">
        <v>0.103591720935569</v>
      </c>
      <c r="G10" s="17">
        <v>0.13783837734681401</v>
      </c>
      <c r="H10" s="17">
        <v>0.13637656296230499</v>
      </c>
      <c r="I10" s="17">
        <v>0.236353583718418</v>
      </c>
      <c r="J10" s="17">
        <v>0.10563678165929399</v>
      </c>
      <c r="K10" s="17">
        <v>0.17086614143204101</v>
      </c>
      <c r="L10" s="17">
        <v>0.11823420465995001</v>
      </c>
      <c r="M10" s="17"/>
      <c r="N10" s="17">
        <v>0.15074621079776701</v>
      </c>
      <c r="O10" s="17">
        <v>0.16965574712352099</v>
      </c>
      <c r="P10" s="17">
        <v>0.17869510908875999</v>
      </c>
      <c r="Q10" s="17">
        <v>0.191517084584933</v>
      </c>
      <c r="R10" s="17"/>
      <c r="S10" s="17">
        <v>0.15521434400640499</v>
      </c>
      <c r="T10" s="17">
        <v>0.184463098385302</v>
      </c>
      <c r="U10" s="17">
        <v>0.180071755964471</v>
      </c>
      <c r="V10" s="17">
        <v>0.161655900335961</v>
      </c>
      <c r="W10" s="17">
        <v>0.15852659241431</v>
      </c>
      <c r="X10" s="17">
        <v>0.143789023132252</v>
      </c>
      <c r="Y10" s="17">
        <v>8.3233958973463695E-2</v>
      </c>
      <c r="Z10" s="17"/>
      <c r="AA10" s="17">
        <v>0.139107853883605</v>
      </c>
      <c r="AB10" s="17">
        <v>0.15902054046754199</v>
      </c>
      <c r="AC10" s="17"/>
      <c r="AD10" s="17">
        <v>0.13728754211421201</v>
      </c>
      <c r="AE10" s="17">
        <v>0.10266143377063</v>
      </c>
      <c r="AF10" s="17">
        <v>0.13380828628375699</v>
      </c>
      <c r="AG10" s="17"/>
      <c r="AH10" s="17">
        <v>0.22812224861062599</v>
      </c>
      <c r="AI10" s="17">
        <v>0.14942429989537201</v>
      </c>
      <c r="AJ10" s="17"/>
      <c r="AK10" s="17">
        <v>0.15770216438006701</v>
      </c>
      <c r="AL10" s="17">
        <v>0.148568542233453</v>
      </c>
      <c r="AM10" s="17"/>
      <c r="AN10" s="17">
        <v>0.15215497256353799</v>
      </c>
      <c r="AO10" s="17">
        <v>0.191517084584933</v>
      </c>
      <c r="AP10" s="17"/>
      <c r="AQ10" s="17">
        <v>0.108442332198465</v>
      </c>
      <c r="AR10" s="17">
        <v>0.16358686803575201</v>
      </c>
      <c r="AS10" s="17"/>
      <c r="AT10" s="17">
        <v>0.174817789398583</v>
      </c>
      <c r="AU10" s="17">
        <v>0.13064235999287599</v>
      </c>
      <c r="AV10" s="17">
        <v>0.14523677971026999</v>
      </c>
      <c r="AW10" s="17">
        <v>0.226556912639966</v>
      </c>
      <c r="AX10" s="17"/>
      <c r="AY10" s="17">
        <v>0.13364934949026799</v>
      </c>
      <c r="AZ10" s="17">
        <v>0.154453631148283</v>
      </c>
      <c r="BA10" s="17"/>
      <c r="BB10" s="17">
        <v>0.19129110323177501</v>
      </c>
      <c r="BC10" s="17">
        <v>0.14372150278430201</v>
      </c>
      <c r="BD10" s="17"/>
      <c r="BE10" s="17">
        <v>0.133775012261276</v>
      </c>
      <c r="BF10" s="17">
        <v>0.15363319333779901</v>
      </c>
      <c r="BG10" s="17"/>
      <c r="BH10" s="17">
        <v>0.169092422616272</v>
      </c>
      <c r="BI10" s="17">
        <v>0.15092534258325599</v>
      </c>
      <c r="BJ10" s="17"/>
      <c r="BK10" s="17">
        <v>0.136467494736217</v>
      </c>
      <c r="BL10" s="17">
        <v>0.15324150206701301</v>
      </c>
      <c r="BM10" s="17"/>
      <c r="BN10" s="17">
        <v>9.8224130819833194E-2</v>
      </c>
      <c r="BO10" s="17">
        <v>0.15337645192243601</v>
      </c>
      <c r="BP10" s="17"/>
      <c r="BQ10" s="17">
        <v>0.15087935858113799</v>
      </c>
      <c r="BR10" s="17">
        <v>0.15226715408941099</v>
      </c>
      <c r="BS10" s="17"/>
      <c r="BT10" s="17">
        <v>0.1113142369274</v>
      </c>
      <c r="BU10" s="17">
        <v>0.15547970284960999</v>
      </c>
      <c r="BV10" s="17"/>
      <c r="BW10" s="17">
        <v>0.13877564752219301</v>
      </c>
      <c r="BX10" s="17">
        <v>0.15914292319774201</v>
      </c>
      <c r="BY10" s="17"/>
      <c r="BZ10" s="17">
        <v>0.13877564752219301</v>
      </c>
      <c r="CA10" s="17">
        <v>0.15914292319774201</v>
      </c>
    </row>
    <row r="11" spans="2:79" ht="30" x14ac:dyDescent="0.25">
      <c r="B11" s="18" t="s">
        <v>220</v>
      </c>
      <c r="C11" s="17">
        <v>3.6571747052862501E-2</v>
      </c>
      <c r="D11" s="17">
        <v>5.4691691989418201E-2</v>
      </c>
      <c r="E11" s="17">
        <v>4.7093034371892002E-2</v>
      </c>
      <c r="F11" s="17">
        <v>2.1731391945310902E-2</v>
      </c>
      <c r="G11" s="17">
        <v>2.3194940696545398E-2</v>
      </c>
      <c r="H11" s="17">
        <v>3.32852141688127E-2</v>
      </c>
      <c r="I11" s="17">
        <v>3.9399689267151199E-2</v>
      </c>
      <c r="J11" s="17">
        <v>4.7549456881126398E-2</v>
      </c>
      <c r="K11" s="17">
        <v>5.2524400163886403E-2</v>
      </c>
      <c r="L11" s="17">
        <v>2.6949596806180201E-3</v>
      </c>
      <c r="M11" s="17"/>
      <c r="N11" s="17">
        <v>3.4330468461781401E-2</v>
      </c>
      <c r="O11" s="17">
        <v>6.1544425735237197E-2</v>
      </c>
      <c r="P11" s="17">
        <v>9.5048612409890404E-2</v>
      </c>
      <c r="Q11" s="17">
        <v>4.3910639218057101E-2</v>
      </c>
      <c r="R11" s="17"/>
      <c r="S11" s="17">
        <v>5.2744785858438899E-2</v>
      </c>
      <c r="T11" s="17">
        <v>2.4468222607450699E-2</v>
      </c>
      <c r="U11" s="17">
        <v>5.83797527336316E-2</v>
      </c>
      <c r="V11" s="17">
        <v>3.1153352453071301E-2</v>
      </c>
      <c r="W11" s="17">
        <v>2.1846652759834301E-2</v>
      </c>
      <c r="X11" s="17">
        <v>3.0166001795062299E-2</v>
      </c>
      <c r="Y11" s="17">
        <v>3.9734172257161603E-2</v>
      </c>
      <c r="Z11" s="17"/>
      <c r="AA11" s="17">
        <v>3.5229974937216399E-2</v>
      </c>
      <c r="AB11" s="17">
        <v>3.7265707575061202E-2</v>
      </c>
      <c r="AC11" s="17"/>
      <c r="AD11" s="17">
        <v>3.3210727952467801E-2</v>
      </c>
      <c r="AE11" s="17">
        <v>2.36859387919548E-2</v>
      </c>
      <c r="AF11" s="17">
        <v>3.3113900477658997E-2</v>
      </c>
      <c r="AG11" s="17"/>
      <c r="AH11" s="17">
        <v>2.7182744486509799E-2</v>
      </c>
      <c r="AI11" s="17">
        <v>3.6919175796271901E-2</v>
      </c>
      <c r="AJ11" s="17"/>
      <c r="AK11" s="17">
        <v>4.14151327095462E-2</v>
      </c>
      <c r="AL11" s="17">
        <v>3.3327301437469897E-2</v>
      </c>
      <c r="AM11" s="17"/>
      <c r="AN11" s="17">
        <v>3.6557262301699797E-2</v>
      </c>
      <c r="AO11" s="17">
        <v>4.3910639218057101E-2</v>
      </c>
      <c r="AP11" s="17"/>
      <c r="AQ11" s="17">
        <v>2.63892598638816E-2</v>
      </c>
      <c r="AR11" s="17">
        <v>3.9211965276816502E-2</v>
      </c>
      <c r="AS11" s="17"/>
      <c r="AT11" s="17">
        <v>3.8882208858124101E-2</v>
      </c>
      <c r="AU11" s="17">
        <v>3.3730935795587301E-2</v>
      </c>
      <c r="AV11" s="17">
        <v>3.3941632361697997E-2</v>
      </c>
      <c r="AW11" s="17">
        <v>4.9937081259028203E-2</v>
      </c>
      <c r="AX11" s="17"/>
      <c r="AY11" s="17">
        <v>2.2315585096846599E-2</v>
      </c>
      <c r="AZ11" s="17">
        <v>3.8275692297760698E-2</v>
      </c>
      <c r="BA11" s="17"/>
      <c r="BB11" s="17">
        <v>3.6374986571943997E-2</v>
      </c>
      <c r="BC11" s="17">
        <v>3.6615116151883002E-2</v>
      </c>
      <c r="BD11" s="17"/>
      <c r="BE11" s="17">
        <v>3.6892732188276198E-2</v>
      </c>
      <c r="BF11" s="17">
        <v>3.6547388438174497E-2</v>
      </c>
      <c r="BG11" s="17"/>
      <c r="BH11" s="17">
        <v>8.5116941288226902E-2</v>
      </c>
      <c r="BI11" s="17">
        <v>3.2807990081645103E-2</v>
      </c>
      <c r="BJ11" s="17"/>
      <c r="BK11" s="17">
        <v>9.2643563265868201E-2</v>
      </c>
      <c r="BL11" s="17">
        <v>3.2983034267597897E-2</v>
      </c>
      <c r="BM11" s="17"/>
      <c r="BN11" s="17">
        <v>0.103605770855938</v>
      </c>
      <c r="BO11" s="17">
        <v>3.5151909257586399E-2</v>
      </c>
      <c r="BP11" s="17"/>
      <c r="BQ11" s="17">
        <v>2.9756062307743299E-2</v>
      </c>
      <c r="BR11" s="17">
        <v>3.6746253921177301E-2</v>
      </c>
      <c r="BS11" s="17"/>
      <c r="BT11" s="17">
        <v>2.15893099988437E-2</v>
      </c>
      <c r="BU11" s="17">
        <v>3.7760724111849601E-2</v>
      </c>
      <c r="BV11" s="17"/>
      <c r="BW11" s="17">
        <v>3.5177087682857197E-2</v>
      </c>
      <c r="BX11" s="17">
        <v>3.72879374621733E-2</v>
      </c>
      <c r="BY11" s="17"/>
      <c r="BZ11" s="17">
        <v>3.5177087682857197E-2</v>
      </c>
      <c r="CA11" s="17">
        <v>3.72879374621733E-2</v>
      </c>
    </row>
    <row r="12" spans="2:79" x14ac:dyDescent="0.25">
      <c r="B12" s="18" t="s">
        <v>221</v>
      </c>
      <c r="C12" s="17">
        <v>4.5686739271895696E-3</v>
      </c>
      <c r="D12" s="17">
        <v>3.5569440741779201E-3</v>
      </c>
      <c r="E12" s="17">
        <v>1.0641155288368899E-2</v>
      </c>
      <c r="F12" s="17">
        <v>2.79217060173071E-3</v>
      </c>
      <c r="G12" s="17">
        <v>3.0006667759296698E-3</v>
      </c>
      <c r="H12" s="17">
        <v>6.2802089973611804E-3</v>
      </c>
      <c r="I12" s="17">
        <v>3.27839283589676E-3</v>
      </c>
      <c r="J12" s="17">
        <v>1.34237314874664E-3</v>
      </c>
      <c r="K12" s="17">
        <v>5.0969918170223902E-3</v>
      </c>
      <c r="L12" s="17">
        <v>2.4877494615811999E-3</v>
      </c>
      <c r="M12" s="17"/>
      <c r="N12" s="17">
        <v>3.9787247710067197E-3</v>
      </c>
      <c r="O12" s="17">
        <v>1.16227769604169E-2</v>
      </c>
      <c r="P12" s="17">
        <v>1.6007255874854302E-2</v>
      </c>
      <c r="Q12" s="17">
        <v>1.13389451050589E-2</v>
      </c>
      <c r="R12" s="17"/>
      <c r="S12" s="17">
        <v>6.06811604417112E-3</v>
      </c>
      <c r="T12" s="17">
        <v>1.28346689836272E-3</v>
      </c>
      <c r="U12" s="17">
        <v>1.7178749523907701E-3</v>
      </c>
      <c r="V12" s="17">
        <v>4.3533031093713603E-3</v>
      </c>
      <c r="W12" s="17">
        <v>2.9527383227496501E-4</v>
      </c>
      <c r="X12" s="17">
        <v>6.4543483598095497E-3</v>
      </c>
      <c r="Y12" s="17">
        <v>6.1565810910282296E-3</v>
      </c>
      <c r="Z12" s="17"/>
      <c r="AA12" s="17">
        <v>3.9042174072529698E-3</v>
      </c>
      <c r="AB12" s="17">
        <v>4.9123288505380598E-3</v>
      </c>
      <c r="AC12" s="17"/>
      <c r="AD12" s="17">
        <v>2.2658250961169698E-3</v>
      </c>
      <c r="AE12" s="17">
        <v>6.4710561028309905E-5</v>
      </c>
      <c r="AF12" s="17">
        <v>4.7797464147676999E-3</v>
      </c>
      <c r="AG12" s="17"/>
      <c r="AH12" s="17">
        <v>4.0723682372617899E-3</v>
      </c>
      <c r="AI12" s="17">
        <v>4.5870391221056401E-3</v>
      </c>
      <c r="AJ12" s="17"/>
      <c r="AK12" s="17">
        <v>2.0033373754004902E-3</v>
      </c>
      <c r="AL12" s="17">
        <v>6.2871195595279403E-3</v>
      </c>
      <c r="AM12" s="17"/>
      <c r="AN12" s="17">
        <v>4.5553114616963802E-3</v>
      </c>
      <c r="AO12" s="17">
        <v>1.13389451050589E-2</v>
      </c>
      <c r="AP12" s="17"/>
      <c r="AQ12" s="17">
        <v>6.6772528786395698E-3</v>
      </c>
      <c r="AR12" s="17">
        <v>4.0219402587899303E-3</v>
      </c>
      <c r="AS12" s="17"/>
      <c r="AT12" s="17">
        <v>3.3197476629462301E-3</v>
      </c>
      <c r="AU12" s="17">
        <v>7.3539797089943997E-3</v>
      </c>
      <c r="AV12" s="17">
        <v>1.6537749684023199E-3</v>
      </c>
      <c r="AW12" s="17">
        <v>1.25637001965354E-3</v>
      </c>
      <c r="AX12" s="17"/>
      <c r="AY12" s="17">
        <v>5.7270942074342003E-3</v>
      </c>
      <c r="AZ12" s="17">
        <v>4.4302155725351802E-3</v>
      </c>
      <c r="BA12" s="17"/>
      <c r="BB12" s="17">
        <v>7.9449889103930405E-3</v>
      </c>
      <c r="BC12" s="17">
        <v>3.83284925330499E-3</v>
      </c>
      <c r="BD12" s="17"/>
      <c r="BE12" s="17">
        <v>3.6970591747486199E-4</v>
      </c>
      <c r="BF12" s="17">
        <v>4.8873212181432301E-3</v>
      </c>
      <c r="BG12" s="17"/>
      <c r="BH12" s="17">
        <v>6.2173242824041302E-3</v>
      </c>
      <c r="BI12" s="17">
        <v>4.4408524329041799E-3</v>
      </c>
      <c r="BJ12" s="17"/>
      <c r="BK12" s="17">
        <v>9.7043609680856104E-4</v>
      </c>
      <c r="BL12" s="17">
        <v>4.7989686274228704E-3</v>
      </c>
      <c r="BM12" s="17"/>
      <c r="BN12" s="17">
        <v>1.5672520778175399E-4</v>
      </c>
      <c r="BO12" s="17">
        <v>4.6621227638734301E-3</v>
      </c>
      <c r="BP12" s="17"/>
      <c r="BQ12" s="17">
        <v>2.6734592290981098E-3</v>
      </c>
      <c r="BR12" s="17">
        <v>4.6171984693472801E-3</v>
      </c>
      <c r="BS12" s="17"/>
      <c r="BT12" s="17">
        <v>1.7215769584918699E-3</v>
      </c>
      <c r="BU12" s="17">
        <v>4.7946140041135203E-3</v>
      </c>
      <c r="BV12" s="17"/>
      <c r="BW12" s="17">
        <v>3.8652091552138401E-3</v>
      </c>
      <c r="BX12" s="17">
        <v>4.9299196433926903E-3</v>
      </c>
      <c r="BY12" s="17"/>
      <c r="BZ12" s="17">
        <v>3.8652091552138401E-3</v>
      </c>
      <c r="CA12" s="17">
        <v>4.9299196433926903E-3</v>
      </c>
    </row>
    <row r="13" spans="2:79" x14ac:dyDescent="0.25">
      <c r="B13" s="18" t="s">
        <v>222</v>
      </c>
      <c r="C13" s="17">
        <v>3.9902911724772998E-3</v>
      </c>
      <c r="D13" s="17">
        <v>1.1514557085951799E-2</v>
      </c>
      <c r="E13" s="17">
        <v>5.5915590605350096E-3</v>
      </c>
      <c r="F13" s="17">
        <v>2.0013961599756802E-3</v>
      </c>
      <c r="G13" s="17">
        <v>3.73510580783752E-5</v>
      </c>
      <c r="H13" s="17">
        <v>3.4927461801729201E-3</v>
      </c>
      <c r="I13" s="17">
        <v>2.2410234247763798E-3</v>
      </c>
      <c r="J13" s="17">
        <v>6.5251015050340304E-3</v>
      </c>
      <c r="K13" s="17">
        <v>2.7986897153515702E-4</v>
      </c>
      <c r="L13" s="17">
        <v>0</v>
      </c>
      <c r="M13" s="17"/>
      <c r="N13" s="17">
        <v>4.0829630008644303E-3</v>
      </c>
      <c r="O13" s="17">
        <v>2.7809560761309499E-3</v>
      </c>
      <c r="P13" s="17">
        <v>3.1524797278986798E-3</v>
      </c>
      <c r="Q13" s="17">
        <v>1.28472319170628E-3</v>
      </c>
      <c r="R13" s="17"/>
      <c r="S13" s="17">
        <v>6.2730602710830002E-3</v>
      </c>
      <c r="T13" s="17">
        <v>0</v>
      </c>
      <c r="U13" s="17">
        <v>1.2359973947755501E-2</v>
      </c>
      <c r="V13" s="17">
        <v>3.8032562423507901E-3</v>
      </c>
      <c r="W13" s="17">
        <v>3.4002237603716402E-4</v>
      </c>
      <c r="X13" s="17">
        <v>5.85718140932474E-6</v>
      </c>
      <c r="Y13" s="17">
        <v>0</v>
      </c>
      <c r="Z13" s="17"/>
      <c r="AA13" s="17">
        <v>5.10038014924513E-3</v>
      </c>
      <c r="AB13" s="17">
        <v>3.4161564762633999E-3</v>
      </c>
      <c r="AC13" s="17"/>
      <c r="AD13" s="17">
        <v>9.1930173687446593E-3</v>
      </c>
      <c r="AE13" s="17">
        <v>2.6966968974316899E-4</v>
      </c>
      <c r="AF13" s="17">
        <v>2.3729344429692899E-3</v>
      </c>
      <c r="AG13" s="17"/>
      <c r="AH13" s="17">
        <v>3.19432359934457E-4</v>
      </c>
      <c r="AI13" s="17">
        <v>4.1261268861712804E-3</v>
      </c>
      <c r="AJ13" s="17"/>
      <c r="AK13" s="17">
        <v>4.65078724387742E-3</v>
      </c>
      <c r="AL13" s="17">
        <v>3.5478437328684098E-3</v>
      </c>
      <c r="AM13" s="17"/>
      <c r="AN13" s="17">
        <v>3.9956311445157504E-3</v>
      </c>
      <c r="AO13" s="17">
        <v>1.28472319170628E-3</v>
      </c>
      <c r="AP13" s="17"/>
      <c r="AQ13" s="17">
        <v>2.6877105011942501E-5</v>
      </c>
      <c r="AR13" s="17">
        <v>5.0179652422587401E-3</v>
      </c>
      <c r="AS13" s="17"/>
      <c r="AT13" s="17">
        <v>5.7423645816156096E-3</v>
      </c>
      <c r="AU13" s="17">
        <v>4.3569423794153801E-3</v>
      </c>
      <c r="AV13" s="17">
        <v>2.25046157363243E-4</v>
      </c>
      <c r="AW13" s="17">
        <v>2.4627271549413499E-5</v>
      </c>
      <c r="AX13" s="17"/>
      <c r="AY13" s="17">
        <v>4.6912451283346701E-4</v>
      </c>
      <c r="AZ13" s="17">
        <v>4.4111530569526103E-3</v>
      </c>
      <c r="BA13" s="17"/>
      <c r="BB13" s="17">
        <v>3.1044406463608498E-3</v>
      </c>
      <c r="BC13" s="17">
        <v>4.1834196590373601E-3</v>
      </c>
      <c r="BD13" s="17"/>
      <c r="BE13" s="17">
        <v>6.8877695491301001E-3</v>
      </c>
      <c r="BF13" s="17">
        <v>3.77041008903462E-3</v>
      </c>
      <c r="BG13" s="17"/>
      <c r="BH13" s="17">
        <v>1.14620099018006E-2</v>
      </c>
      <c r="BI13" s="17">
        <v>3.4110014220208001E-3</v>
      </c>
      <c r="BJ13" s="17"/>
      <c r="BK13" s="17">
        <v>7.2216207172010603E-4</v>
      </c>
      <c r="BL13" s="17">
        <v>4.19945822786978E-3</v>
      </c>
      <c r="BM13" s="17"/>
      <c r="BN13" s="17">
        <v>2.5521213015715901E-5</v>
      </c>
      <c r="BO13" s="17">
        <v>4.0742683816413598E-3</v>
      </c>
      <c r="BP13" s="17"/>
      <c r="BQ13" s="17">
        <v>4.3538071395804201E-4</v>
      </c>
      <c r="BR13" s="17">
        <v>4.0813100963939504E-3</v>
      </c>
      <c r="BS13" s="17"/>
      <c r="BT13" s="17">
        <v>2.19677925957495E-4</v>
      </c>
      <c r="BU13" s="17">
        <v>4.2895197046754303E-3</v>
      </c>
      <c r="BV13" s="17"/>
      <c r="BW13" s="17">
        <v>5.1195273627747404E-3</v>
      </c>
      <c r="BX13" s="17">
        <v>3.4104018125868702E-3</v>
      </c>
      <c r="BY13" s="17"/>
      <c r="BZ13" s="17">
        <v>5.1195273627747404E-3</v>
      </c>
      <c r="CA13" s="17">
        <v>3.4104018125868702E-3</v>
      </c>
    </row>
    <row r="14" spans="2:79" x14ac:dyDescent="0.25">
      <c r="B14" s="18" t="s">
        <v>75</v>
      </c>
      <c r="C14" s="17">
        <v>5.887650649715E-3</v>
      </c>
      <c r="D14" s="17">
        <v>7.4119042809300904E-3</v>
      </c>
      <c r="E14" s="17">
        <v>6.9068996267618796E-3</v>
      </c>
      <c r="F14" s="17">
        <v>2.5110041050411099E-4</v>
      </c>
      <c r="G14" s="17">
        <v>5.3783138780393496E-3</v>
      </c>
      <c r="H14" s="17">
        <v>2.9661125375186002E-5</v>
      </c>
      <c r="I14" s="17">
        <v>4.0255913028579898E-3</v>
      </c>
      <c r="J14" s="17">
        <v>2.3579251913361299E-2</v>
      </c>
      <c r="K14" s="17">
        <v>3.9130086948246598E-4</v>
      </c>
      <c r="L14" s="17">
        <v>1.96215842606094E-2</v>
      </c>
      <c r="M14" s="17"/>
      <c r="N14" s="17">
        <v>6.13719845181582E-3</v>
      </c>
      <c r="O14" s="17">
        <v>1.78788982928408E-3</v>
      </c>
      <c r="P14" s="17">
        <v>5.8908845034516101E-3</v>
      </c>
      <c r="Q14" s="17">
        <v>1.31550438920415E-2</v>
      </c>
      <c r="R14" s="17"/>
      <c r="S14" s="17">
        <v>4.3550311179567897E-6</v>
      </c>
      <c r="T14" s="17">
        <v>0</v>
      </c>
      <c r="U14" s="17">
        <v>0</v>
      </c>
      <c r="V14" s="17">
        <v>1.1138896045181101E-2</v>
      </c>
      <c r="W14" s="17">
        <v>5.9651240899226601E-3</v>
      </c>
      <c r="X14" s="17">
        <v>0</v>
      </c>
      <c r="Y14" s="17">
        <v>2.11938045356746E-4</v>
      </c>
      <c r="Z14" s="17"/>
      <c r="AA14" s="17">
        <v>1.8059965766544599E-3</v>
      </c>
      <c r="AB14" s="17">
        <v>7.9986699196387904E-3</v>
      </c>
      <c r="AC14" s="17"/>
      <c r="AD14" s="17">
        <v>1.0531947168968101E-3</v>
      </c>
      <c r="AE14" s="17">
        <v>1.1103376940588499E-2</v>
      </c>
      <c r="AF14" s="17">
        <v>2.5619327951083201E-4</v>
      </c>
      <c r="AG14" s="17"/>
      <c r="AH14" s="17">
        <v>4.0915289530933798E-4</v>
      </c>
      <c r="AI14" s="17">
        <v>6.0903758675571497E-3</v>
      </c>
      <c r="AJ14" s="17"/>
      <c r="AK14" s="17">
        <v>2.1674907365957898E-3</v>
      </c>
      <c r="AL14" s="17">
        <v>8.3796794440817897E-3</v>
      </c>
      <c r="AM14" s="17"/>
      <c r="AN14" s="17">
        <v>5.8733070157785203E-3</v>
      </c>
      <c r="AO14" s="17">
        <v>1.31550438920415E-2</v>
      </c>
      <c r="AP14" s="17"/>
      <c r="AQ14" s="17">
        <v>3.47048378629447E-4</v>
      </c>
      <c r="AR14" s="17">
        <v>7.3242740224044199E-3</v>
      </c>
      <c r="AS14" s="17"/>
      <c r="AT14" s="17">
        <v>1.2579644639306799E-2</v>
      </c>
      <c r="AU14" s="17">
        <v>7.0157599392306499E-5</v>
      </c>
      <c r="AV14" s="17">
        <v>2.83132055011055E-3</v>
      </c>
      <c r="AW14" s="17">
        <v>2.32560426169648E-2</v>
      </c>
      <c r="AX14" s="17"/>
      <c r="AY14" s="17">
        <v>2.62623637471452E-4</v>
      </c>
      <c r="AZ14" s="17">
        <v>6.5599731204829198E-3</v>
      </c>
      <c r="BA14" s="17"/>
      <c r="BB14" s="17">
        <v>2.6465647468306799E-3</v>
      </c>
      <c r="BC14" s="17">
        <v>6.5941398752893E-3</v>
      </c>
      <c r="BD14" s="17"/>
      <c r="BE14" s="17">
        <v>3.6513466104446898E-4</v>
      </c>
      <c r="BF14" s="17">
        <v>6.3067380909545704E-3</v>
      </c>
      <c r="BG14" s="17"/>
      <c r="BH14" s="17">
        <v>1.3043596950936501E-2</v>
      </c>
      <c r="BI14" s="17">
        <v>5.3328430482395897E-3</v>
      </c>
      <c r="BJ14" s="17"/>
      <c r="BK14" s="17">
        <v>1.9404892707688502E-2</v>
      </c>
      <c r="BL14" s="17">
        <v>5.0225190618476204E-3</v>
      </c>
      <c r="BM14" s="17"/>
      <c r="BN14" s="17">
        <v>1.29879699613485E-3</v>
      </c>
      <c r="BO14" s="17">
        <v>5.9848464837810597E-3</v>
      </c>
      <c r="BP14" s="17"/>
      <c r="BQ14" s="17">
        <v>0</v>
      </c>
      <c r="BR14" s="17">
        <v>6.0383963950121702E-3</v>
      </c>
      <c r="BS14" s="17"/>
      <c r="BT14" s="17">
        <v>1.9271860883895799E-4</v>
      </c>
      <c r="BU14" s="17">
        <v>6.3395893780192796E-3</v>
      </c>
      <c r="BV14" s="17"/>
      <c r="BW14" s="17">
        <v>1.7445031435118199E-3</v>
      </c>
      <c r="BX14" s="17">
        <v>8.0152544016554791E-3</v>
      </c>
      <c r="BY14" s="17"/>
      <c r="BZ14" s="17">
        <v>1.7445031435118199E-3</v>
      </c>
      <c r="CA14" s="17">
        <v>8.0152544016554791E-3</v>
      </c>
    </row>
    <row r="15" spans="2:79" x14ac:dyDescent="0.25">
      <c r="B15" s="18" t="s">
        <v>223</v>
      </c>
      <c r="C15" s="20">
        <v>0.94898163719775597</v>
      </c>
      <c r="D15" s="20">
        <v>0.92282490256952199</v>
      </c>
      <c r="E15" s="20">
        <v>0.92976735165244195</v>
      </c>
      <c r="F15" s="20">
        <v>0.97322394088247899</v>
      </c>
      <c r="G15" s="20">
        <v>0.96838872759140704</v>
      </c>
      <c r="H15" s="20">
        <v>0.95691216952827796</v>
      </c>
      <c r="I15" s="20">
        <v>0.95105530316931797</v>
      </c>
      <c r="J15" s="20">
        <v>0.92100381655173202</v>
      </c>
      <c r="K15" s="20">
        <v>0.94170743817807301</v>
      </c>
      <c r="L15" s="20">
        <v>0.97519570659719101</v>
      </c>
      <c r="M15" s="20"/>
      <c r="N15" s="20">
        <v>0.95147064531453196</v>
      </c>
      <c r="O15" s="20">
        <v>0.92226395139893103</v>
      </c>
      <c r="P15" s="20">
        <v>0.879900767483905</v>
      </c>
      <c r="Q15" s="20">
        <v>0.93031064859313595</v>
      </c>
      <c r="R15" s="20"/>
      <c r="S15" s="20">
        <v>0.93490968279518905</v>
      </c>
      <c r="T15" s="20">
        <v>0.97424831049418703</v>
      </c>
      <c r="U15" s="20">
        <v>0.92754239836622199</v>
      </c>
      <c r="V15" s="20">
        <v>0.94955119215002504</v>
      </c>
      <c r="W15" s="20">
        <v>0.97155292694193096</v>
      </c>
      <c r="X15" s="20">
        <v>0.96337379266371903</v>
      </c>
      <c r="Y15" s="20">
        <v>0.95389730860645405</v>
      </c>
      <c r="Z15" s="20"/>
      <c r="AA15" s="20">
        <v>0.95395943092963098</v>
      </c>
      <c r="AB15" s="20">
        <v>0.946407137178499</v>
      </c>
      <c r="AC15" s="20"/>
      <c r="AD15" s="20">
        <v>0.95427723486577398</v>
      </c>
      <c r="AE15" s="20">
        <v>0.964876304016685</v>
      </c>
      <c r="AF15" s="20">
        <v>0.95947722538509295</v>
      </c>
      <c r="AG15" s="20"/>
      <c r="AH15" s="20">
        <v>0.96801630202098499</v>
      </c>
      <c r="AI15" s="20">
        <v>0.94827728232789399</v>
      </c>
      <c r="AJ15" s="20"/>
      <c r="AK15" s="20">
        <v>0.94976325193458</v>
      </c>
      <c r="AL15" s="20">
        <v>0.94845805582605203</v>
      </c>
      <c r="AM15" s="20"/>
      <c r="AN15" s="20">
        <v>0.94901848807630995</v>
      </c>
      <c r="AO15" s="20">
        <v>0.93031064859313595</v>
      </c>
      <c r="AP15" s="20"/>
      <c r="AQ15" s="20">
        <v>0.96655956177383695</v>
      </c>
      <c r="AR15" s="20">
        <v>0.94442385519973004</v>
      </c>
      <c r="AS15" s="20"/>
      <c r="AT15" s="20">
        <v>0.93947603425800696</v>
      </c>
      <c r="AU15" s="20">
        <v>0.95448798451661099</v>
      </c>
      <c r="AV15" s="20">
        <v>0.96134822596242597</v>
      </c>
      <c r="AW15" s="20">
        <v>0.92552587883280402</v>
      </c>
      <c r="AX15" s="20"/>
      <c r="AY15" s="20">
        <v>0.97122557254541397</v>
      </c>
      <c r="AZ15" s="20">
        <v>0.94632296595226895</v>
      </c>
      <c r="BA15" s="20"/>
      <c r="BB15" s="20">
        <v>0.94992901912447103</v>
      </c>
      <c r="BC15" s="20">
        <v>0.94877447506048496</v>
      </c>
      <c r="BD15" s="20"/>
      <c r="BE15" s="20">
        <v>0.95548465768407398</v>
      </c>
      <c r="BF15" s="20">
        <v>0.94848814216369304</v>
      </c>
      <c r="BG15" s="20"/>
      <c r="BH15" s="20">
        <v>0.88416012757663198</v>
      </c>
      <c r="BI15" s="20">
        <v>0.95400731301519004</v>
      </c>
      <c r="BJ15" s="20"/>
      <c r="BK15" s="20">
        <v>0.88625894585791498</v>
      </c>
      <c r="BL15" s="20">
        <v>0.95299601981526205</v>
      </c>
      <c r="BM15" s="20"/>
      <c r="BN15" s="20">
        <v>0.89491318572712897</v>
      </c>
      <c r="BO15" s="20">
        <v>0.95012685311311795</v>
      </c>
      <c r="BP15" s="20"/>
      <c r="BQ15" s="20">
        <v>0.96713509774920103</v>
      </c>
      <c r="BR15" s="20">
        <v>0.948516841118069</v>
      </c>
      <c r="BS15" s="20"/>
      <c r="BT15" s="20">
        <v>0.97627671650786796</v>
      </c>
      <c r="BU15" s="20">
        <v>0.946815552801342</v>
      </c>
      <c r="BV15" s="20"/>
      <c r="BW15" s="20">
        <v>0.95409367265564204</v>
      </c>
      <c r="BX15" s="20">
        <v>0.94635648668019201</v>
      </c>
      <c r="BY15" s="20"/>
      <c r="BZ15" s="20">
        <v>0.95409367265564204</v>
      </c>
      <c r="CA15" s="20">
        <v>0.94635648668019201</v>
      </c>
    </row>
    <row r="16" spans="2:79" x14ac:dyDescent="0.25">
      <c r="B16" s="18" t="s">
        <v>224</v>
      </c>
      <c r="C16" s="20">
        <v>8.5589650996668806E-3</v>
      </c>
      <c r="D16" s="20">
        <v>1.50715011601297E-2</v>
      </c>
      <c r="E16" s="20">
        <v>1.6232714348903901E-2</v>
      </c>
      <c r="F16" s="20">
        <v>4.7935667617063802E-3</v>
      </c>
      <c r="G16" s="20">
        <v>3.0380178340080502E-3</v>
      </c>
      <c r="H16" s="20">
        <v>9.7729551775340897E-3</v>
      </c>
      <c r="I16" s="20">
        <v>5.5194162606731403E-3</v>
      </c>
      <c r="J16" s="20">
        <v>7.8674746537806695E-3</v>
      </c>
      <c r="K16" s="20">
        <v>5.3768607885575402E-3</v>
      </c>
      <c r="L16" s="20">
        <v>2.4877494615811999E-3</v>
      </c>
      <c r="M16" s="20"/>
      <c r="N16" s="20">
        <v>8.06168777187115E-3</v>
      </c>
      <c r="O16" s="20">
        <v>1.44037330365478E-2</v>
      </c>
      <c r="P16" s="20">
        <v>1.9159735602753001E-2</v>
      </c>
      <c r="Q16" s="20">
        <v>1.26236682967652E-2</v>
      </c>
      <c r="R16" s="20"/>
      <c r="S16" s="20">
        <v>1.2341176315254099E-2</v>
      </c>
      <c r="T16" s="20">
        <v>1.28346689836272E-3</v>
      </c>
      <c r="U16" s="20">
        <v>1.40778489001463E-2</v>
      </c>
      <c r="V16" s="20">
        <v>8.1565593517221504E-3</v>
      </c>
      <c r="W16" s="20">
        <v>6.3529620831212898E-4</v>
      </c>
      <c r="X16" s="20">
        <v>6.4602055412188702E-3</v>
      </c>
      <c r="Y16" s="20">
        <v>6.1565810910282296E-3</v>
      </c>
      <c r="Z16" s="20"/>
      <c r="AA16" s="20">
        <v>9.0045975564981007E-3</v>
      </c>
      <c r="AB16" s="20">
        <v>8.3284853268014592E-3</v>
      </c>
      <c r="AC16" s="20"/>
      <c r="AD16" s="20">
        <v>1.1458842464861599E-2</v>
      </c>
      <c r="AE16" s="20">
        <v>3.34380250771479E-4</v>
      </c>
      <c r="AF16" s="20">
        <v>7.1526808577369897E-3</v>
      </c>
      <c r="AG16" s="20"/>
      <c r="AH16" s="20">
        <v>4.3918005971962399E-3</v>
      </c>
      <c r="AI16" s="20">
        <v>8.7131660082769204E-3</v>
      </c>
      <c r="AJ16" s="20"/>
      <c r="AK16" s="20">
        <v>6.6541246192779197E-3</v>
      </c>
      <c r="AL16" s="20">
        <v>9.8349632923963506E-3</v>
      </c>
      <c r="AM16" s="20"/>
      <c r="AN16" s="20">
        <v>8.5509426062121297E-3</v>
      </c>
      <c r="AO16" s="20">
        <v>1.26236682967652E-2</v>
      </c>
      <c r="AP16" s="20"/>
      <c r="AQ16" s="20">
        <v>6.7041299836515201E-3</v>
      </c>
      <c r="AR16" s="20">
        <v>9.0399055010486704E-3</v>
      </c>
      <c r="AS16" s="20"/>
      <c r="AT16" s="20">
        <v>9.0621122445618298E-3</v>
      </c>
      <c r="AU16" s="20">
        <v>1.1710922088409801E-2</v>
      </c>
      <c r="AV16" s="20">
        <v>1.87882112576557E-3</v>
      </c>
      <c r="AW16" s="20">
        <v>1.2809972912029501E-3</v>
      </c>
      <c r="AX16" s="20"/>
      <c r="AY16" s="20">
        <v>6.19621872026767E-3</v>
      </c>
      <c r="AZ16" s="20">
        <v>8.8413686294877992E-3</v>
      </c>
      <c r="BA16" s="20"/>
      <c r="BB16" s="20">
        <v>1.1049429556753899E-2</v>
      </c>
      <c r="BC16" s="20">
        <v>8.0162689123423597E-3</v>
      </c>
      <c r="BD16" s="20"/>
      <c r="BE16" s="20">
        <v>7.2574754666049702E-3</v>
      </c>
      <c r="BF16" s="20">
        <v>8.6577313071778596E-3</v>
      </c>
      <c r="BG16" s="20"/>
      <c r="BH16" s="20">
        <v>1.7679334184204702E-2</v>
      </c>
      <c r="BI16" s="20">
        <v>7.8518538549249804E-3</v>
      </c>
      <c r="BJ16" s="20"/>
      <c r="BK16" s="20">
        <v>1.69259816852867E-3</v>
      </c>
      <c r="BL16" s="20">
        <v>8.99842685529266E-3</v>
      </c>
      <c r="BM16" s="20"/>
      <c r="BN16" s="20">
        <v>1.8224642079747001E-4</v>
      </c>
      <c r="BO16" s="20">
        <v>8.7363911455147804E-3</v>
      </c>
      <c r="BP16" s="20"/>
      <c r="BQ16" s="20">
        <v>3.10883994305616E-3</v>
      </c>
      <c r="BR16" s="20">
        <v>8.6985085657412201E-3</v>
      </c>
      <c r="BS16" s="20"/>
      <c r="BT16" s="20">
        <v>1.94125488444937E-3</v>
      </c>
      <c r="BU16" s="20">
        <v>9.0841337087889593E-3</v>
      </c>
      <c r="BV16" s="20"/>
      <c r="BW16" s="20">
        <v>8.9847365179885792E-3</v>
      </c>
      <c r="BX16" s="20">
        <v>8.3403214559795592E-3</v>
      </c>
      <c r="BY16" s="20"/>
      <c r="BZ16" s="20">
        <v>8.9847365179885792E-3</v>
      </c>
      <c r="CA16" s="20">
        <v>8.3403214559795592E-3</v>
      </c>
    </row>
    <row r="17" spans="2:79" x14ac:dyDescent="0.25">
      <c r="B17" s="18" t="s">
        <v>166</v>
      </c>
      <c r="C17" s="21">
        <v>0.94042267209808905</v>
      </c>
      <c r="D17" s="21">
        <v>0.90775340140939198</v>
      </c>
      <c r="E17" s="21">
        <v>0.91353463730353801</v>
      </c>
      <c r="F17" s="21">
        <v>0.96843037412077204</v>
      </c>
      <c r="G17" s="21">
        <v>0.96535070975739901</v>
      </c>
      <c r="H17" s="21">
        <v>0.947139214350744</v>
      </c>
      <c r="I17" s="21">
        <v>0.94553588690864498</v>
      </c>
      <c r="J17" s="21">
        <v>0.91313634189795101</v>
      </c>
      <c r="K17" s="21">
        <v>0.93633057738951597</v>
      </c>
      <c r="L17" s="21">
        <v>0.97270795713560998</v>
      </c>
      <c r="M17" s="21"/>
      <c r="N17" s="21">
        <v>0.94340895754266096</v>
      </c>
      <c r="O17" s="21">
        <v>0.90786021836238295</v>
      </c>
      <c r="P17" s="21">
        <v>0.86074103188115203</v>
      </c>
      <c r="Q17" s="21">
        <v>0.91768698029637097</v>
      </c>
      <c r="R17" s="21"/>
      <c r="S17" s="21">
        <v>0.92256850647993505</v>
      </c>
      <c r="T17" s="21">
        <v>0.97296484359582402</v>
      </c>
      <c r="U17" s="21">
        <v>0.91346454946607603</v>
      </c>
      <c r="V17" s="21">
        <v>0.94139463279830304</v>
      </c>
      <c r="W17" s="21">
        <v>0.97091763073361903</v>
      </c>
      <c r="X17" s="21">
        <v>0.95691358712249996</v>
      </c>
      <c r="Y17" s="21">
        <v>0.94774072751542504</v>
      </c>
      <c r="Z17" s="21"/>
      <c r="AA17" s="21">
        <v>0.94495483337313302</v>
      </c>
      <c r="AB17" s="21">
        <v>0.93807865185169703</v>
      </c>
      <c r="AC17" s="21"/>
      <c r="AD17" s="21">
        <v>0.94281839240091203</v>
      </c>
      <c r="AE17" s="21">
        <v>0.96454192376591397</v>
      </c>
      <c r="AF17" s="21">
        <v>0.95232454452735604</v>
      </c>
      <c r="AG17" s="21"/>
      <c r="AH17" s="21">
        <v>0.96362450142378797</v>
      </c>
      <c r="AI17" s="21">
        <v>0.939564116319617</v>
      </c>
      <c r="AJ17" s="21"/>
      <c r="AK17" s="21">
        <v>0.94310912731530205</v>
      </c>
      <c r="AL17" s="21">
        <v>0.93862309253365594</v>
      </c>
      <c r="AM17" s="21"/>
      <c r="AN17" s="21">
        <v>0.94046754547009703</v>
      </c>
      <c r="AO17" s="21">
        <v>0.91768698029637097</v>
      </c>
      <c r="AP17" s="21"/>
      <c r="AQ17" s="21">
        <v>0.95985543179018595</v>
      </c>
      <c r="AR17" s="21">
        <v>0.93538394969868199</v>
      </c>
      <c r="AS17" s="21"/>
      <c r="AT17" s="21">
        <v>0.93041392201344597</v>
      </c>
      <c r="AU17" s="21">
        <v>0.94277706242820103</v>
      </c>
      <c r="AV17" s="21">
        <v>0.95946940483665999</v>
      </c>
      <c r="AW17" s="21">
        <v>0.924244881541601</v>
      </c>
      <c r="AX17" s="21"/>
      <c r="AY17" s="21">
        <v>0.96502935382514698</v>
      </c>
      <c r="AZ17" s="21">
        <v>0.93748159732278102</v>
      </c>
      <c r="BA17" s="21"/>
      <c r="BB17" s="21">
        <v>0.938879589567717</v>
      </c>
      <c r="BC17" s="21">
        <v>0.94075820614814298</v>
      </c>
      <c r="BD17" s="21"/>
      <c r="BE17" s="21">
        <v>0.94822718221746904</v>
      </c>
      <c r="BF17" s="21">
        <v>0.93983041085651498</v>
      </c>
      <c r="BG17" s="21"/>
      <c r="BH17" s="21">
        <v>0.86648079339242701</v>
      </c>
      <c r="BI17" s="21">
        <v>0.946155459160265</v>
      </c>
      <c r="BJ17" s="21"/>
      <c r="BK17" s="21">
        <v>0.88456634768938602</v>
      </c>
      <c r="BL17" s="21">
        <v>0.94399759295996899</v>
      </c>
      <c r="BM17" s="21"/>
      <c r="BN17" s="21">
        <v>0.89473093930633196</v>
      </c>
      <c r="BO17" s="21">
        <v>0.94139046196760301</v>
      </c>
      <c r="BP17" s="21"/>
      <c r="BQ17" s="21">
        <v>0.96402625780614404</v>
      </c>
      <c r="BR17" s="21">
        <v>0.93981833255232805</v>
      </c>
      <c r="BS17" s="21"/>
      <c r="BT17" s="21">
        <v>0.974335461623419</v>
      </c>
      <c r="BU17" s="21">
        <v>0.93773141909255298</v>
      </c>
      <c r="BV17" s="21"/>
      <c r="BW17" s="21">
        <v>0.94510893613765401</v>
      </c>
      <c r="BX17" s="21">
        <v>0.93801616522421205</v>
      </c>
      <c r="BY17" s="21"/>
      <c r="BZ17" s="21">
        <v>0.94510893613765401</v>
      </c>
      <c r="CA17" s="21">
        <v>0.93801616522421205</v>
      </c>
    </row>
    <row r="18" spans="2:79" x14ac:dyDescent="0.25">
      <c r="B18" s="16"/>
    </row>
    <row r="19" spans="2:79" x14ac:dyDescent="0.25">
      <c r="B19" t="s">
        <v>78</v>
      </c>
    </row>
    <row r="20" spans="2:79" x14ac:dyDescent="0.25">
      <c r="B20" t="s">
        <v>79</v>
      </c>
    </row>
    <row r="22" spans="2:79" x14ac:dyDescent="0.2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CA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227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218</v>
      </c>
      <c r="C9" s="17">
        <v>0.46922186824602902</v>
      </c>
      <c r="D9" s="17">
        <v>0.49418826198801302</v>
      </c>
      <c r="E9" s="17">
        <v>0.43124546586691997</v>
      </c>
      <c r="F9" s="17">
        <v>0.45879999379299202</v>
      </c>
      <c r="G9" s="17">
        <v>0.67652176718578705</v>
      </c>
      <c r="H9" s="17">
        <v>0.43998240020721902</v>
      </c>
      <c r="I9" s="17">
        <v>0.42539748733356503</v>
      </c>
      <c r="J9" s="17">
        <v>0.39894579665881702</v>
      </c>
      <c r="K9" s="17">
        <v>0.35223059221698799</v>
      </c>
      <c r="L9" s="17">
        <v>0.32014546716276798</v>
      </c>
      <c r="M9" s="17"/>
      <c r="N9" s="17">
        <v>0.46998387440438699</v>
      </c>
      <c r="O9" s="17">
        <v>0.45702160316582002</v>
      </c>
      <c r="P9" s="17">
        <v>0.45257028429101998</v>
      </c>
      <c r="Q9" s="17">
        <v>0.56382098412536097</v>
      </c>
      <c r="R9" s="17"/>
      <c r="S9" s="17">
        <v>0.45583007862017</v>
      </c>
      <c r="T9" s="17">
        <v>0.45808211985507902</v>
      </c>
      <c r="U9" s="17">
        <v>0.52621027716084101</v>
      </c>
      <c r="V9" s="17">
        <v>0.47620594834805802</v>
      </c>
      <c r="W9" s="17">
        <v>0.43028700850003898</v>
      </c>
      <c r="X9" s="17">
        <v>0.51364864326986603</v>
      </c>
      <c r="Y9" s="17">
        <v>0.51805167873586699</v>
      </c>
      <c r="Z9" s="17"/>
      <c r="AA9" s="17">
        <v>0.53939023356053195</v>
      </c>
      <c r="AB9" s="17">
        <v>0.43293099972396998</v>
      </c>
      <c r="AC9" s="17"/>
      <c r="AD9" s="17">
        <v>0.56633281138582803</v>
      </c>
      <c r="AE9" s="17">
        <v>0.55484442624838004</v>
      </c>
      <c r="AF9" s="17">
        <v>0.52807072560397506</v>
      </c>
      <c r="AG9" s="17"/>
      <c r="AH9" s="17">
        <v>0.585045887630678</v>
      </c>
      <c r="AI9" s="17">
        <v>0.46493593976459002</v>
      </c>
      <c r="AJ9" s="17"/>
      <c r="AK9" s="17">
        <v>0.44800167122128298</v>
      </c>
      <c r="AL9" s="17">
        <v>0.48343667170684701</v>
      </c>
      <c r="AM9" s="17"/>
      <c r="AN9" s="17">
        <v>0.46903515823273501</v>
      </c>
      <c r="AO9" s="17">
        <v>0.56382098412536097</v>
      </c>
      <c r="AP9" s="17"/>
      <c r="AQ9" s="17">
        <v>0.59948467013862095</v>
      </c>
      <c r="AR9" s="17">
        <v>0.43544601200608202</v>
      </c>
      <c r="AS9" s="17"/>
      <c r="AT9" s="17">
        <v>0.413000499318808</v>
      </c>
      <c r="AU9" s="17">
        <v>0.46749043161681297</v>
      </c>
      <c r="AV9" s="17">
        <v>0.56756564468547999</v>
      </c>
      <c r="AW9" s="17">
        <v>0.608396804212325</v>
      </c>
      <c r="AX9" s="17"/>
      <c r="AY9" s="17">
        <v>0.61090483353855796</v>
      </c>
      <c r="AZ9" s="17">
        <v>0.452287435560842</v>
      </c>
      <c r="BA9" s="17"/>
      <c r="BB9" s="17">
        <v>0.38800813816007002</v>
      </c>
      <c r="BC9" s="17">
        <v>0.48692902860313197</v>
      </c>
      <c r="BD9" s="17"/>
      <c r="BE9" s="17">
        <v>0.54327005385910498</v>
      </c>
      <c r="BF9" s="17">
        <v>0.46360256995867599</v>
      </c>
      <c r="BG9" s="17"/>
      <c r="BH9" s="17">
        <v>0.39434193698471698</v>
      </c>
      <c r="BI9" s="17">
        <v>0.47502738345156398</v>
      </c>
      <c r="BJ9" s="17"/>
      <c r="BK9" s="17">
        <v>0.44689553270244903</v>
      </c>
      <c r="BL9" s="17">
        <v>0.47065080012704702</v>
      </c>
      <c r="BM9" s="17"/>
      <c r="BN9" s="17">
        <v>0.46147528006215899</v>
      </c>
      <c r="BO9" s="17">
        <v>0.469385947590575</v>
      </c>
      <c r="BP9" s="17"/>
      <c r="BQ9" s="17">
        <v>0.62126248482972002</v>
      </c>
      <c r="BR9" s="17">
        <v>0.465329063216325</v>
      </c>
      <c r="BS9" s="17"/>
      <c r="BT9" s="17">
        <v>0.54873355024339099</v>
      </c>
      <c r="BU9" s="17">
        <v>0.46291197583830601</v>
      </c>
      <c r="BV9" s="17"/>
      <c r="BW9" s="17">
        <v>0.53919053144270002</v>
      </c>
      <c r="BX9" s="17">
        <v>0.43329131300689899</v>
      </c>
      <c r="BY9" s="17"/>
      <c r="BZ9" s="17">
        <v>0.53919053144270002</v>
      </c>
      <c r="CA9" s="17">
        <v>0.43329131300689899</v>
      </c>
    </row>
    <row r="10" spans="2:79" x14ac:dyDescent="0.25">
      <c r="B10" s="18" t="s">
        <v>219</v>
      </c>
      <c r="C10" s="17">
        <v>0.309160974806728</v>
      </c>
      <c r="D10" s="17">
        <v>0.286752089887366</v>
      </c>
      <c r="E10" s="17">
        <v>0.31810770457954402</v>
      </c>
      <c r="F10" s="17">
        <v>0.325564609807038</v>
      </c>
      <c r="G10" s="17">
        <v>0.21607492516609</v>
      </c>
      <c r="H10" s="17">
        <v>0.32307726471019099</v>
      </c>
      <c r="I10" s="17">
        <v>0.384454933091812</v>
      </c>
      <c r="J10" s="17">
        <v>0.25449828074992897</v>
      </c>
      <c r="K10" s="17">
        <v>0.324181159560401</v>
      </c>
      <c r="L10" s="17">
        <v>0.388922424098189</v>
      </c>
      <c r="M10" s="17"/>
      <c r="N10" s="17">
        <v>0.30704085961551603</v>
      </c>
      <c r="O10" s="17">
        <v>0.33348022410445399</v>
      </c>
      <c r="P10" s="17">
        <v>0.36390227663880298</v>
      </c>
      <c r="Q10" s="17">
        <v>0.29771360169141498</v>
      </c>
      <c r="R10" s="17"/>
      <c r="S10" s="17">
        <v>0.30036116530541901</v>
      </c>
      <c r="T10" s="17">
        <v>0.32379449669773902</v>
      </c>
      <c r="U10" s="17">
        <v>0.30382611269043103</v>
      </c>
      <c r="V10" s="17">
        <v>0.30374698366667702</v>
      </c>
      <c r="W10" s="17">
        <v>0.33409967103062699</v>
      </c>
      <c r="X10" s="17">
        <v>0.33053835588605401</v>
      </c>
      <c r="Y10" s="17">
        <v>0.29816494469118598</v>
      </c>
      <c r="Z10" s="17"/>
      <c r="AA10" s="17">
        <v>0.31617944460112601</v>
      </c>
      <c r="AB10" s="17">
        <v>0.30553104323581398</v>
      </c>
      <c r="AC10" s="17"/>
      <c r="AD10" s="17">
        <v>0.30264351115969201</v>
      </c>
      <c r="AE10" s="17">
        <v>0.38098136089811802</v>
      </c>
      <c r="AF10" s="17">
        <v>0.31270003725723899</v>
      </c>
      <c r="AG10" s="17"/>
      <c r="AH10" s="17">
        <v>0.32323383727050797</v>
      </c>
      <c r="AI10" s="17">
        <v>0.30864022546329001</v>
      </c>
      <c r="AJ10" s="17"/>
      <c r="AK10" s="17">
        <v>0.31525565642040598</v>
      </c>
      <c r="AL10" s="17">
        <v>0.30507832179489802</v>
      </c>
      <c r="AM10" s="17"/>
      <c r="AN10" s="17">
        <v>0.30918356845537498</v>
      </c>
      <c r="AO10" s="17">
        <v>0.29771360169141498</v>
      </c>
      <c r="AP10" s="17"/>
      <c r="AQ10" s="17">
        <v>0.28252459562584398</v>
      </c>
      <c r="AR10" s="17">
        <v>0.31606752449623998</v>
      </c>
      <c r="AS10" s="17"/>
      <c r="AT10" s="17">
        <v>0.28114653785489302</v>
      </c>
      <c r="AU10" s="17">
        <v>0.32854533454363199</v>
      </c>
      <c r="AV10" s="17">
        <v>0.33251961293690402</v>
      </c>
      <c r="AW10" s="17">
        <v>0.25683565179664503</v>
      </c>
      <c r="AX10" s="17"/>
      <c r="AY10" s="17">
        <v>0.29338453717062601</v>
      </c>
      <c r="AZ10" s="17">
        <v>0.311046628601515</v>
      </c>
      <c r="BA10" s="17"/>
      <c r="BB10" s="17">
        <v>0.38245123092571098</v>
      </c>
      <c r="BC10" s="17">
        <v>0.29317784239985001</v>
      </c>
      <c r="BD10" s="17"/>
      <c r="BE10" s="17">
        <v>0.261840922067757</v>
      </c>
      <c r="BF10" s="17">
        <v>0.31275195396593403</v>
      </c>
      <c r="BG10" s="17"/>
      <c r="BH10" s="17">
        <v>0.34535791598252702</v>
      </c>
      <c r="BI10" s="17">
        <v>0.30635459012060101</v>
      </c>
      <c r="BJ10" s="17"/>
      <c r="BK10" s="17">
        <v>0.32812601684114101</v>
      </c>
      <c r="BL10" s="17">
        <v>0.30794717269688598</v>
      </c>
      <c r="BM10" s="17"/>
      <c r="BN10" s="17">
        <v>0.30745374729778902</v>
      </c>
      <c r="BO10" s="17">
        <v>0.30919713534140603</v>
      </c>
      <c r="BP10" s="17"/>
      <c r="BQ10" s="17">
        <v>0.27303854555096202</v>
      </c>
      <c r="BR10" s="17">
        <v>0.31008584328892402</v>
      </c>
      <c r="BS10" s="17"/>
      <c r="BT10" s="17">
        <v>0.23854137202099601</v>
      </c>
      <c r="BU10" s="17">
        <v>0.31476520910614703</v>
      </c>
      <c r="BV10" s="17"/>
      <c r="BW10" s="17">
        <v>0.31630873179131702</v>
      </c>
      <c r="BX10" s="17">
        <v>0.30549043337521897</v>
      </c>
      <c r="BY10" s="17"/>
      <c r="BZ10" s="17">
        <v>0.31630873179131702</v>
      </c>
      <c r="CA10" s="17">
        <v>0.30549043337521897</v>
      </c>
    </row>
    <row r="11" spans="2:79" ht="30" x14ac:dyDescent="0.25">
      <c r="B11" s="18" t="s">
        <v>220</v>
      </c>
      <c r="C11" s="17">
        <v>0.13083317933499</v>
      </c>
      <c r="D11" s="17">
        <v>0.129589647686147</v>
      </c>
      <c r="E11" s="17">
        <v>0.12783073421076299</v>
      </c>
      <c r="F11" s="17">
        <v>0.14198473408392301</v>
      </c>
      <c r="G11" s="17">
        <v>5.7831977397046902E-2</v>
      </c>
      <c r="H11" s="17">
        <v>0.18265266507589201</v>
      </c>
      <c r="I11" s="17">
        <v>0.13739037580420599</v>
      </c>
      <c r="J11" s="17">
        <v>0.12579895068111599</v>
      </c>
      <c r="K11" s="17">
        <v>0.176620302332676</v>
      </c>
      <c r="L11" s="17">
        <v>0.123557017605299</v>
      </c>
      <c r="M11" s="17"/>
      <c r="N11" s="17">
        <v>0.130414037576079</v>
      </c>
      <c r="O11" s="17">
        <v>0.13889495086904</v>
      </c>
      <c r="P11" s="17">
        <v>0.12854940242989801</v>
      </c>
      <c r="Q11" s="17">
        <v>9.4037636327696905E-2</v>
      </c>
      <c r="R11" s="17"/>
      <c r="S11" s="17">
        <v>0.15643406055682599</v>
      </c>
      <c r="T11" s="17">
        <v>0.108866235618103</v>
      </c>
      <c r="U11" s="17">
        <v>7.7326423116217693E-2</v>
      </c>
      <c r="V11" s="17">
        <v>0.12589421896026001</v>
      </c>
      <c r="W11" s="17">
        <v>0.16661911689856099</v>
      </c>
      <c r="X11" s="17">
        <v>8.7225866875699901E-2</v>
      </c>
      <c r="Y11" s="17">
        <v>0.13732059229744101</v>
      </c>
      <c r="Z11" s="17"/>
      <c r="AA11" s="17">
        <v>9.7396181715706506E-2</v>
      </c>
      <c r="AB11" s="17">
        <v>0.14812669442451701</v>
      </c>
      <c r="AC11" s="17"/>
      <c r="AD11" s="17">
        <v>8.1175875069185097E-2</v>
      </c>
      <c r="AE11" s="17">
        <v>4.1062724328158197E-2</v>
      </c>
      <c r="AF11" s="17">
        <v>0.10669859934539799</v>
      </c>
      <c r="AG11" s="17"/>
      <c r="AH11" s="17">
        <v>7.4612014569262197E-2</v>
      </c>
      <c r="AI11" s="17">
        <v>0.132913575893573</v>
      </c>
      <c r="AJ11" s="17"/>
      <c r="AK11" s="17">
        <v>0.132940316470987</v>
      </c>
      <c r="AL11" s="17">
        <v>0.12942166839481101</v>
      </c>
      <c r="AM11" s="17"/>
      <c r="AN11" s="17">
        <v>0.13090580259642501</v>
      </c>
      <c r="AO11" s="17">
        <v>9.4037636327696905E-2</v>
      </c>
      <c r="AP11" s="17"/>
      <c r="AQ11" s="17">
        <v>8.6941297113329E-2</v>
      </c>
      <c r="AR11" s="17">
        <v>0.142213910307151</v>
      </c>
      <c r="AS11" s="17"/>
      <c r="AT11" s="17">
        <v>0.17494150307597101</v>
      </c>
      <c r="AU11" s="17">
        <v>0.121517406762734</v>
      </c>
      <c r="AV11" s="17">
        <v>6.5933727611387799E-2</v>
      </c>
      <c r="AW11" s="17">
        <v>8.6486422806538801E-2</v>
      </c>
      <c r="AX11" s="17"/>
      <c r="AY11" s="17">
        <v>6.3929875850707099E-2</v>
      </c>
      <c r="AZ11" s="17">
        <v>0.1388296910323</v>
      </c>
      <c r="BA11" s="17"/>
      <c r="BB11" s="17">
        <v>0.13529644372940999</v>
      </c>
      <c r="BC11" s="17">
        <v>0.12986211997972699</v>
      </c>
      <c r="BD11" s="17"/>
      <c r="BE11" s="17">
        <v>0.13578340064371</v>
      </c>
      <c r="BF11" s="17">
        <v>0.13045752164815</v>
      </c>
      <c r="BG11" s="17"/>
      <c r="BH11" s="17">
        <v>0.15223138420357801</v>
      </c>
      <c r="BI11" s="17">
        <v>0.12917415532624399</v>
      </c>
      <c r="BJ11" s="17"/>
      <c r="BK11" s="17">
        <v>0.153599274305834</v>
      </c>
      <c r="BL11" s="17">
        <v>0.12937610193656801</v>
      </c>
      <c r="BM11" s="17"/>
      <c r="BN11" s="17">
        <v>0.16696664617544399</v>
      </c>
      <c r="BO11" s="17">
        <v>0.13006784169025701</v>
      </c>
      <c r="BP11" s="17"/>
      <c r="BQ11" s="17">
        <v>8.6348984779363799E-2</v>
      </c>
      <c r="BR11" s="17">
        <v>0.13197214009560401</v>
      </c>
      <c r="BS11" s="17"/>
      <c r="BT11" s="17">
        <v>0.13917975862375301</v>
      </c>
      <c r="BU11" s="17">
        <v>0.13017081103939299</v>
      </c>
      <c r="BV11" s="17"/>
      <c r="BW11" s="17">
        <v>9.74374053506077E-2</v>
      </c>
      <c r="BX11" s="17">
        <v>0.14798269523365101</v>
      </c>
      <c r="BY11" s="17"/>
      <c r="BZ11" s="17">
        <v>9.74374053506077E-2</v>
      </c>
      <c r="CA11" s="17">
        <v>0.14798269523365101</v>
      </c>
    </row>
    <row r="12" spans="2:79" x14ac:dyDescent="0.25">
      <c r="B12" s="18" t="s">
        <v>221</v>
      </c>
      <c r="C12" s="17">
        <v>4.2732478937845299E-2</v>
      </c>
      <c r="D12" s="17">
        <v>3.96029568170626E-2</v>
      </c>
      <c r="E12" s="17">
        <v>5.3316518907613498E-2</v>
      </c>
      <c r="F12" s="17">
        <v>4.6547985014731598E-2</v>
      </c>
      <c r="G12" s="17">
        <v>2.07672258369755E-2</v>
      </c>
      <c r="H12" s="17">
        <v>2.15676125117862E-2</v>
      </c>
      <c r="I12" s="17">
        <v>2.51697401147471E-2</v>
      </c>
      <c r="J12" s="17">
        <v>9.1992908329867798E-2</v>
      </c>
      <c r="K12" s="17">
        <v>5.3461382308075102E-2</v>
      </c>
      <c r="L12" s="17">
        <v>0.11852788016985499</v>
      </c>
      <c r="M12" s="17"/>
      <c r="N12" s="17">
        <v>4.3192876194983097E-2</v>
      </c>
      <c r="O12" s="17">
        <v>3.8008121097671599E-2</v>
      </c>
      <c r="P12" s="17">
        <v>3.2020474983149999E-2</v>
      </c>
      <c r="Q12" s="17">
        <v>2.2466192498553899E-2</v>
      </c>
      <c r="R12" s="17"/>
      <c r="S12" s="17">
        <v>4.9027916129902503E-2</v>
      </c>
      <c r="T12" s="17">
        <v>6.9441225008785107E-2</v>
      </c>
      <c r="U12" s="17">
        <v>5.1759853219799201E-2</v>
      </c>
      <c r="V12" s="17">
        <v>3.9791564216358398E-2</v>
      </c>
      <c r="W12" s="17">
        <v>3.3736784891354198E-2</v>
      </c>
      <c r="X12" s="17">
        <v>3.0067082337438999E-2</v>
      </c>
      <c r="Y12" s="17">
        <v>1.93451040255238E-2</v>
      </c>
      <c r="Z12" s="17"/>
      <c r="AA12" s="17">
        <v>3.28020616485898E-2</v>
      </c>
      <c r="AB12" s="17">
        <v>4.7868461037446401E-2</v>
      </c>
      <c r="AC12" s="17"/>
      <c r="AD12" s="17">
        <v>4.26662948973313E-2</v>
      </c>
      <c r="AE12" s="17">
        <v>1.19899259181505E-2</v>
      </c>
      <c r="AF12" s="17">
        <v>3.76943474947741E-2</v>
      </c>
      <c r="AG12" s="17"/>
      <c r="AH12" s="17">
        <v>1.6340239018105902E-2</v>
      </c>
      <c r="AI12" s="17">
        <v>4.37090920217457E-2</v>
      </c>
      <c r="AJ12" s="17"/>
      <c r="AK12" s="17">
        <v>5.1414620503318E-2</v>
      </c>
      <c r="AL12" s="17">
        <v>3.6916560460355498E-2</v>
      </c>
      <c r="AM12" s="17"/>
      <c r="AN12" s="17">
        <v>4.2772478451322003E-2</v>
      </c>
      <c r="AO12" s="17">
        <v>2.2466192498553899E-2</v>
      </c>
      <c r="AP12" s="17"/>
      <c r="AQ12" s="17">
        <v>1.2894659534591501E-2</v>
      </c>
      <c r="AR12" s="17">
        <v>5.0469130414978199E-2</v>
      </c>
      <c r="AS12" s="17"/>
      <c r="AT12" s="17">
        <v>4.5031679408513998E-2</v>
      </c>
      <c r="AU12" s="17">
        <v>5.1045096600772298E-2</v>
      </c>
      <c r="AV12" s="17">
        <v>2.23241115411613E-2</v>
      </c>
      <c r="AW12" s="17">
        <v>3.2661652435866301E-2</v>
      </c>
      <c r="AX12" s="17"/>
      <c r="AY12" s="17">
        <v>2.0940957419999E-2</v>
      </c>
      <c r="AZ12" s="17">
        <v>4.5337076134761997E-2</v>
      </c>
      <c r="BA12" s="17"/>
      <c r="BB12" s="17">
        <v>3.4120237459917498E-2</v>
      </c>
      <c r="BC12" s="17">
        <v>4.46101268080904E-2</v>
      </c>
      <c r="BD12" s="17"/>
      <c r="BE12" s="17">
        <v>1.8669165051074198E-2</v>
      </c>
      <c r="BF12" s="17">
        <v>4.45585728170192E-2</v>
      </c>
      <c r="BG12" s="17"/>
      <c r="BH12" s="17">
        <v>7.5685201558822704E-2</v>
      </c>
      <c r="BI12" s="17">
        <v>4.0177621728211398E-2</v>
      </c>
      <c r="BJ12" s="17"/>
      <c r="BK12" s="17">
        <v>2.1689185357453601E-2</v>
      </c>
      <c r="BL12" s="17">
        <v>4.40792934663626E-2</v>
      </c>
      <c r="BM12" s="17"/>
      <c r="BN12" s="17">
        <v>2.7921016606042501E-2</v>
      </c>
      <c r="BO12" s="17">
        <v>4.3046198342244803E-2</v>
      </c>
      <c r="BP12" s="17"/>
      <c r="BQ12" s="17">
        <v>5.7885756357123098E-3</v>
      </c>
      <c r="BR12" s="17">
        <v>4.3678380209643097E-2</v>
      </c>
      <c r="BS12" s="17"/>
      <c r="BT12" s="17">
        <v>7.1296458445140404E-2</v>
      </c>
      <c r="BU12" s="17">
        <v>4.04656970901991E-2</v>
      </c>
      <c r="BV12" s="17"/>
      <c r="BW12" s="17">
        <v>3.2861887204382503E-2</v>
      </c>
      <c r="BX12" s="17">
        <v>4.7801260093849399E-2</v>
      </c>
      <c r="BY12" s="17"/>
      <c r="BZ12" s="17">
        <v>3.2861887204382503E-2</v>
      </c>
      <c r="CA12" s="17">
        <v>4.7801260093849399E-2</v>
      </c>
    </row>
    <row r="13" spans="2:79" x14ac:dyDescent="0.25">
      <c r="B13" s="18" t="s">
        <v>222</v>
      </c>
      <c r="C13" s="17">
        <v>2.31915386437011E-2</v>
      </c>
      <c r="D13" s="17">
        <v>2.1753756899644101E-2</v>
      </c>
      <c r="E13" s="17">
        <v>4.1493889036826798E-2</v>
      </c>
      <c r="F13" s="17">
        <v>1.7206521701950001E-2</v>
      </c>
      <c r="G13" s="17">
        <v>1.2756947231392601E-2</v>
      </c>
      <c r="H13" s="17">
        <v>1.3833784794466E-2</v>
      </c>
      <c r="I13" s="17">
        <v>1.2042060349660801E-2</v>
      </c>
      <c r="J13" s="17">
        <v>6.6794724382459494E-2</v>
      </c>
      <c r="K13" s="17">
        <v>3.7032117113656803E-2</v>
      </c>
      <c r="L13" s="17">
        <v>4.8118299672382098E-3</v>
      </c>
      <c r="M13" s="17"/>
      <c r="N13" s="17">
        <v>2.3328899409455199E-2</v>
      </c>
      <c r="O13" s="17">
        <v>2.4854078470190499E-2</v>
      </c>
      <c r="P13" s="17">
        <v>3.65453240608676E-3</v>
      </c>
      <c r="Q13" s="17">
        <v>4.09523361274666E-3</v>
      </c>
      <c r="R13" s="17"/>
      <c r="S13" s="17">
        <v>1.8470030063025701E-2</v>
      </c>
      <c r="T13" s="17">
        <v>1.4733738664032501E-2</v>
      </c>
      <c r="U13" s="17">
        <v>2.3525899948162201E-2</v>
      </c>
      <c r="V13" s="17">
        <v>2.2933187332695101E-2</v>
      </c>
      <c r="W13" s="17">
        <v>2.25015484541039E-2</v>
      </c>
      <c r="X13" s="17">
        <v>3.3688360524447798E-2</v>
      </c>
      <c r="Y13" s="17">
        <v>1.51027820584175E-2</v>
      </c>
      <c r="Z13" s="17"/>
      <c r="AA13" s="17">
        <v>6.6182139399900003E-3</v>
      </c>
      <c r="AB13" s="17">
        <v>3.1763212575393301E-2</v>
      </c>
      <c r="AC13" s="17"/>
      <c r="AD13" s="17">
        <v>6.0481611161500599E-3</v>
      </c>
      <c r="AE13" s="17">
        <v>1.5850190518513901E-5</v>
      </c>
      <c r="AF13" s="17">
        <v>5.1463395050632497E-3</v>
      </c>
      <c r="AG13" s="17"/>
      <c r="AH13" s="17">
        <v>4.3121289151247599E-5</v>
      </c>
      <c r="AI13" s="17">
        <v>2.4048117976443999E-2</v>
      </c>
      <c r="AJ13" s="17"/>
      <c r="AK13" s="17">
        <v>3.0105907643117501E-2</v>
      </c>
      <c r="AL13" s="17">
        <v>1.8559800480871601E-2</v>
      </c>
      <c r="AM13" s="17"/>
      <c r="AN13" s="17">
        <v>2.3229228968109101E-2</v>
      </c>
      <c r="AO13" s="17">
        <v>4.09523361274666E-3</v>
      </c>
      <c r="AP13" s="17"/>
      <c r="AQ13" s="17">
        <v>9.4920471927887693E-3</v>
      </c>
      <c r="AR13" s="17">
        <v>2.6743681289825998E-2</v>
      </c>
      <c r="AS13" s="17"/>
      <c r="AT13" s="17">
        <v>4.1788757522050697E-2</v>
      </c>
      <c r="AU13" s="17">
        <v>1.5597867226330501E-2</v>
      </c>
      <c r="AV13" s="17">
        <v>4.86751299070872E-3</v>
      </c>
      <c r="AW13" s="17">
        <v>4.0417729112856099E-5</v>
      </c>
      <c r="AX13" s="17"/>
      <c r="AY13" s="17">
        <v>1.96575303597074E-3</v>
      </c>
      <c r="AZ13" s="17">
        <v>2.5728517149354101E-2</v>
      </c>
      <c r="BA13" s="17"/>
      <c r="BB13" s="17">
        <v>2.2087326730741E-2</v>
      </c>
      <c r="BC13" s="17">
        <v>2.3432514303447699E-2</v>
      </c>
      <c r="BD13" s="17"/>
      <c r="BE13" s="17">
        <v>1.54788241021078E-2</v>
      </c>
      <c r="BF13" s="17">
        <v>2.3776833789768401E-2</v>
      </c>
      <c r="BG13" s="17"/>
      <c r="BH13" s="17">
        <v>8.2544819600500197E-3</v>
      </c>
      <c r="BI13" s="17">
        <v>2.43496234368114E-2</v>
      </c>
      <c r="BJ13" s="17"/>
      <c r="BK13" s="17">
        <v>1.8343784537668301E-2</v>
      </c>
      <c r="BL13" s="17">
        <v>2.3501804982748401E-2</v>
      </c>
      <c r="BM13" s="17"/>
      <c r="BN13" s="17">
        <v>5.5964000761330301E-3</v>
      </c>
      <c r="BO13" s="17">
        <v>2.3564218684880602E-2</v>
      </c>
      <c r="BP13" s="17"/>
      <c r="BQ13" s="17">
        <v>1.6490956518599401E-3</v>
      </c>
      <c r="BR13" s="17">
        <v>2.3743105273165501E-2</v>
      </c>
      <c r="BS13" s="17"/>
      <c r="BT13" s="17">
        <v>2.0489423211489102E-3</v>
      </c>
      <c r="BU13" s="17">
        <v>2.4869373958763999E-2</v>
      </c>
      <c r="BV13" s="17"/>
      <c r="BW13" s="17">
        <v>6.6353483167124298E-3</v>
      </c>
      <c r="BX13" s="17">
        <v>3.1693532020669303E-2</v>
      </c>
      <c r="BY13" s="17"/>
      <c r="BZ13" s="17">
        <v>6.6353483167124298E-3</v>
      </c>
      <c r="CA13" s="17">
        <v>3.1693532020669303E-2</v>
      </c>
    </row>
    <row r="14" spans="2:79" x14ac:dyDescent="0.25">
      <c r="B14" s="18" t="s">
        <v>75</v>
      </c>
      <c r="C14" s="17">
        <v>2.4859960030706899E-2</v>
      </c>
      <c r="D14" s="17">
        <v>2.8113286721767401E-2</v>
      </c>
      <c r="E14" s="17">
        <v>2.8005687398332601E-2</v>
      </c>
      <c r="F14" s="17">
        <v>9.8961555993659495E-3</v>
      </c>
      <c r="G14" s="17">
        <v>1.6047157182708299E-2</v>
      </c>
      <c r="H14" s="17">
        <v>1.8886272700445499E-2</v>
      </c>
      <c r="I14" s="17">
        <v>1.5545403306009399E-2</v>
      </c>
      <c r="J14" s="17">
        <v>6.1969339197810502E-2</v>
      </c>
      <c r="K14" s="17">
        <v>5.6474446468203703E-2</v>
      </c>
      <c r="L14" s="17">
        <v>4.4035380996651302E-2</v>
      </c>
      <c r="M14" s="17"/>
      <c r="N14" s="17">
        <v>2.6039452799580299E-2</v>
      </c>
      <c r="O14" s="17">
        <v>7.7410222928231496E-3</v>
      </c>
      <c r="P14" s="17">
        <v>1.93030292510421E-2</v>
      </c>
      <c r="Q14" s="17">
        <v>1.7866351744226999E-2</v>
      </c>
      <c r="R14" s="17"/>
      <c r="S14" s="17">
        <v>1.9876749324656301E-2</v>
      </c>
      <c r="T14" s="17">
        <v>2.50821841562609E-2</v>
      </c>
      <c r="U14" s="17">
        <v>1.7351433864549098E-2</v>
      </c>
      <c r="V14" s="17">
        <v>3.1428097475950899E-2</v>
      </c>
      <c r="W14" s="17">
        <v>1.2755870225314899E-2</v>
      </c>
      <c r="X14" s="17">
        <v>4.8316911064937903E-3</v>
      </c>
      <c r="Y14" s="17">
        <v>1.20148981915637E-2</v>
      </c>
      <c r="Z14" s="17"/>
      <c r="AA14" s="17">
        <v>7.6138645340565999E-3</v>
      </c>
      <c r="AB14" s="17">
        <v>3.3779589002859399E-2</v>
      </c>
      <c r="AC14" s="17"/>
      <c r="AD14" s="17">
        <v>1.1333463718140801E-3</v>
      </c>
      <c r="AE14" s="17">
        <v>1.1105712416674501E-2</v>
      </c>
      <c r="AF14" s="17">
        <v>9.68995079355057E-3</v>
      </c>
      <c r="AG14" s="17"/>
      <c r="AH14" s="17">
        <v>7.2490022229520004E-4</v>
      </c>
      <c r="AI14" s="17">
        <v>2.5753048880357201E-2</v>
      </c>
      <c r="AJ14" s="17"/>
      <c r="AK14" s="17">
        <v>2.2281827740888799E-2</v>
      </c>
      <c r="AL14" s="17">
        <v>2.6586977162216901E-2</v>
      </c>
      <c r="AM14" s="17"/>
      <c r="AN14" s="17">
        <v>2.48737632960335E-2</v>
      </c>
      <c r="AO14" s="17">
        <v>1.7866351744226999E-2</v>
      </c>
      <c r="AP14" s="17"/>
      <c r="AQ14" s="17">
        <v>8.6627303948258998E-3</v>
      </c>
      <c r="AR14" s="17">
        <v>2.9059741485722899E-2</v>
      </c>
      <c r="AS14" s="17"/>
      <c r="AT14" s="17">
        <v>4.4091022819763702E-2</v>
      </c>
      <c r="AU14" s="17">
        <v>1.5803863249718102E-2</v>
      </c>
      <c r="AV14" s="17">
        <v>6.7893902343583497E-3</v>
      </c>
      <c r="AW14" s="17">
        <v>1.55790510195121E-2</v>
      </c>
      <c r="AX14" s="17"/>
      <c r="AY14" s="17">
        <v>8.8740429841385002E-3</v>
      </c>
      <c r="AZ14" s="17">
        <v>2.6770651521227099E-2</v>
      </c>
      <c r="BA14" s="17"/>
      <c r="BB14" s="17">
        <v>3.8036622994150303E-2</v>
      </c>
      <c r="BC14" s="17">
        <v>2.19883679057526E-2</v>
      </c>
      <c r="BD14" s="17"/>
      <c r="BE14" s="17">
        <v>2.4957634276246001E-2</v>
      </c>
      <c r="BF14" s="17">
        <v>2.48525478204531E-2</v>
      </c>
      <c r="BG14" s="17"/>
      <c r="BH14" s="17">
        <v>2.4129079310305099E-2</v>
      </c>
      <c r="BI14" s="17">
        <v>2.49166259365678E-2</v>
      </c>
      <c r="BJ14" s="17"/>
      <c r="BK14" s="17">
        <v>3.1346206255454402E-2</v>
      </c>
      <c r="BL14" s="17">
        <v>2.4444826790387099E-2</v>
      </c>
      <c r="BM14" s="17"/>
      <c r="BN14" s="17">
        <v>3.0586909782433402E-2</v>
      </c>
      <c r="BO14" s="17">
        <v>2.47386583506372E-2</v>
      </c>
      <c r="BP14" s="17"/>
      <c r="BQ14" s="17">
        <v>1.1912313552382E-2</v>
      </c>
      <c r="BR14" s="17">
        <v>2.5191467916337602E-2</v>
      </c>
      <c r="BS14" s="17"/>
      <c r="BT14" s="17">
        <v>1.99918345569815E-4</v>
      </c>
      <c r="BU14" s="17">
        <v>2.68169329671912E-2</v>
      </c>
      <c r="BV14" s="17"/>
      <c r="BW14" s="17">
        <v>7.56609589427998E-3</v>
      </c>
      <c r="BX14" s="17">
        <v>3.3740766269712799E-2</v>
      </c>
      <c r="BY14" s="17"/>
      <c r="BZ14" s="17">
        <v>7.56609589427998E-3</v>
      </c>
      <c r="CA14" s="17">
        <v>3.3740766269712799E-2</v>
      </c>
    </row>
    <row r="15" spans="2:79" x14ac:dyDescent="0.25">
      <c r="B15" s="18" t="s">
        <v>223</v>
      </c>
      <c r="C15" s="20">
        <v>0.77838284305275696</v>
      </c>
      <c r="D15" s="20">
        <v>0.78094035187537802</v>
      </c>
      <c r="E15" s="20">
        <v>0.74935317044646399</v>
      </c>
      <c r="F15" s="20">
        <v>0.78436460360002902</v>
      </c>
      <c r="G15" s="20">
        <v>0.892596692351877</v>
      </c>
      <c r="H15" s="20">
        <v>0.76305966491740995</v>
      </c>
      <c r="I15" s="20">
        <v>0.80985242042537697</v>
      </c>
      <c r="J15" s="20">
        <v>0.65344407740874599</v>
      </c>
      <c r="K15" s="20">
        <v>0.67641175177738799</v>
      </c>
      <c r="L15" s="20">
        <v>0.70906789126095604</v>
      </c>
      <c r="M15" s="20"/>
      <c r="N15" s="20">
        <v>0.77702473401990302</v>
      </c>
      <c r="O15" s="20">
        <v>0.79050182727027496</v>
      </c>
      <c r="P15" s="20">
        <v>0.81647256092982301</v>
      </c>
      <c r="Q15" s="20">
        <v>0.861534585816776</v>
      </c>
      <c r="R15" s="20"/>
      <c r="S15" s="20">
        <v>0.75619124392558901</v>
      </c>
      <c r="T15" s="20">
        <v>0.78187661655281904</v>
      </c>
      <c r="U15" s="20">
        <v>0.83003638985127204</v>
      </c>
      <c r="V15" s="20">
        <v>0.77995293201473503</v>
      </c>
      <c r="W15" s="20">
        <v>0.76438667953066597</v>
      </c>
      <c r="X15" s="20">
        <v>0.84418699915591999</v>
      </c>
      <c r="Y15" s="20">
        <v>0.81621662342705403</v>
      </c>
      <c r="Z15" s="20"/>
      <c r="AA15" s="20">
        <v>0.85556967816165697</v>
      </c>
      <c r="AB15" s="20">
        <v>0.73846204295978402</v>
      </c>
      <c r="AC15" s="20"/>
      <c r="AD15" s="20">
        <v>0.86897632254551904</v>
      </c>
      <c r="AE15" s="20">
        <v>0.935825787146498</v>
      </c>
      <c r="AF15" s="20">
        <v>0.84077076286121399</v>
      </c>
      <c r="AG15" s="20"/>
      <c r="AH15" s="20">
        <v>0.90827972490118603</v>
      </c>
      <c r="AI15" s="20">
        <v>0.77357616522787997</v>
      </c>
      <c r="AJ15" s="20"/>
      <c r="AK15" s="20">
        <v>0.76325732764168897</v>
      </c>
      <c r="AL15" s="20">
        <v>0.78851499350174503</v>
      </c>
      <c r="AM15" s="20"/>
      <c r="AN15" s="20">
        <v>0.77821872668810999</v>
      </c>
      <c r="AO15" s="20">
        <v>0.861534585816776</v>
      </c>
      <c r="AP15" s="20"/>
      <c r="AQ15" s="20">
        <v>0.88200926576446503</v>
      </c>
      <c r="AR15" s="20">
        <v>0.751513536502322</v>
      </c>
      <c r="AS15" s="20"/>
      <c r="AT15" s="20">
        <v>0.69414703717370096</v>
      </c>
      <c r="AU15" s="20">
        <v>0.79603576616044502</v>
      </c>
      <c r="AV15" s="20">
        <v>0.90008525762238401</v>
      </c>
      <c r="AW15" s="20">
        <v>0.86523245600897003</v>
      </c>
      <c r="AX15" s="20"/>
      <c r="AY15" s="20">
        <v>0.90428937070918503</v>
      </c>
      <c r="AZ15" s="20">
        <v>0.76333406416235705</v>
      </c>
      <c r="BA15" s="20"/>
      <c r="BB15" s="20">
        <v>0.77045936908578105</v>
      </c>
      <c r="BC15" s="20">
        <v>0.78010687100298204</v>
      </c>
      <c r="BD15" s="20"/>
      <c r="BE15" s="20">
        <v>0.80511097592686198</v>
      </c>
      <c r="BF15" s="20">
        <v>0.77635452392460902</v>
      </c>
      <c r="BG15" s="20"/>
      <c r="BH15" s="20">
        <v>0.73969985296724405</v>
      </c>
      <c r="BI15" s="20">
        <v>0.78138197357216499</v>
      </c>
      <c r="BJ15" s="20"/>
      <c r="BK15" s="20">
        <v>0.77502154954359004</v>
      </c>
      <c r="BL15" s="20">
        <v>0.77859797282393395</v>
      </c>
      <c r="BM15" s="20"/>
      <c r="BN15" s="20">
        <v>0.76892902735994795</v>
      </c>
      <c r="BO15" s="20">
        <v>0.77858308293198097</v>
      </c>
      <c r="BP15" s="20"/>
      <c r="BQ15" s="20">
        <v>0.89430103038068198</v>
      </c>
      <c r="BR15" s="20">
        <v>0.77541490650524902</v>
      </c>
      <c r="BS15" s="20"/>
      <c r="BT15" s="20">
        <v>0.787274922264387</v>
      </c>
      <c r="BU15" s="20">
        <v>0.77767718494445304</v>
      </c>
      <c r="BV15" s="20"/>
      <c r="BW15" s="20">
        <v>0.85549926323401704</v>
      </c>
      <c r="BX15" s="20">
        <v>0.73878174638211802</v>
      </c>
      <c r="BY15" s="20"/>
      <c r="BZ15" s="20">
        <v>0.85549926323401704</v>
      </c>
      <c r="CA15" s="20">
        <v>0.73878174638211802</v>
      </c>
    </row>
    <row r="16" spans="2:79" x14ac:dyDescent="0.25">
      <c r="B16" s="18" t="s">
        <v>224</v>
      </c>
      <c r="C16" s="20">
        <v>6.5924017581546396E-2</v>
      </c>
      <c r="D16" s="20">
        <v>6.1356713716706798E-2</v>
      </c>
      <c r="E16" s="20">
        <v>9.4810407944440303E-2</v>
      </c>
      <c r="F16" s="20">
        <v>6.3754506716681605E-2</v>
      </c>
      <c r="G16" s="20">
        <v>3.35241730683681E-2</v>
      </c>
      <c r="H16" s="20">
        <v>3.5401397306252302E-2</v>
      </c>
      <c r="I16" s="20">
        <v>3.7211800464407897E-2</v>
      </c>
      <c r="J16" s="20">
        <v>0.15878763271232699</v>
      </c>
      <c r="K16" s="20">
        <v>9.0493499421731904E-2</v>
      </c>
      <c r="L16" s="20">
        <v>0.12333971013709299</v>
      </c>
      <c r="M16" s="20"/>
      <c r="N16" s="20">
        <v>6.6521775604438296E-2</v>
      </c>
      <c r="O16" s="20">
        <v>6.2862199567862098E-2</v>
      </c>
      <c r="P16" s="20">
        <v>3.56750073892367E-2</v>
      </c>
      <c r="Q16" s="20">
        <v>2.65614261113006E-2</v>
      </c>
      <c r="R16" s="20"/>
      <c r="S16" s="20">
        <v>6.7497946192928204E-2</v>
      </c>
      <c r="T16" s="20">
        <v>8.4174963672817599E-2</v>
      </c>
      <c r="U16" s="20">
        <v>7.5285753167961503E-2</v>
      </c>
      <c r="V16" s="20">
        <v>6.2724751549053506E-2</v>
      </c>
      <c r="W16" s="20">
        <v>5.6238333345458101E-2</v>
      </c>
      <c r="X16" s="20">
        <v>6.3755442861886696E-2</v>
      </c>
      <c r="Y16" s="20">
        <v>3.4447886083941399E-2</v>
      </c>
      <c r="Z16" s="20"/>
      <c r="AA16" s="20">
        <v>3.9420275588579801E-2</v>
      </c>
      <c r="AB16" s="20">
        <v>7.9631673612839696E-2</v>
      </c>
      <c r="AC16" s="20"/>
      <c r="AD16" s="20">
        <v>4.87144560134814E-2</v>
      </c>
      <c r="AE16" s="20">
        <v>1.2005776108669E-2</v>
      </c>
      <c r="AF16" s="20">
        <v>4.2840686999837299E-2</v>
      </c>
      <c r="AG16" s="20"/>
      <c r="AH16" s="20">
        <v>1.6383360307257101E-2</v>
      </c>
      <c r="AI16" s="20">
        <v>6.7757209998189696E-2</v>
      </c>
      <c r="AJ16" s="20"/>
      <c r="AK16" s="20">
        <v>8.1520528146435497E-2</v>
      </c>
      <c r="AL16" s="20">
        <v>5.5476360941227203E-2</v>
      </c>
      <c r="AM16" s="20"/>
      <c r="AN16" s="20">
        <v>6.6001707419431094E-2</v>
      </c>
      <c r="AO16" s="20">
        <v>2.65614261113006E-2</v>
      </c>
      <c r="AP16" s="20"/>
      <c r="AQ16" s="20">
        <v>2.23867067273802E-2</v>
      </c>
      <c r="AR16" s="20">
        <v>7.7212811704804304E-2</v>
      </c>
      <c r="AS16" s="20"/>
      <c r="AT16" s="20">
        <v>8.6820436930564696E-2</v>
      </c>
      <c r="AU16" s="20">
        <v>6.6642963827102705E-2</v>
      </c>
      <c r="AV16" s="20">
        <v>2.7191624531870101E-2</v>
      </c>
      <c r="AW16" s="20">
        <v>3.2702070164979197E-2</v>
      </c>
      <c r="AX16" s="20"/>
      <c r="AY16" s="20">
        <v>2.29067104559698E-2</v>
      </c>
      <c r="AZ16" s="20">
        <v>7.1065593284116102E-2</v>
      </c>
      <c r="BA16" s="20"/>
      <c r="BB16" s="20">
        <v>5.6207564190658497E-2</v>
      </c>
      <c r="BC16" s="20">
        <v>6.8042641111538099E-2</v>
      </c>
      <c r="BD16" s="20"/>
      <c r="BE16" s="20">
        <v>3.4147989153181998E-2</v>
      </c>
      <c r="BF16" s="20">
        <v>6.8335406606787594E-2</v>
      </c>
      <c r="BG16" s="20"/>
      <c r="BH16" s="20">
        <v>8.3939683518872696E-2</v>
      </c>
      <c r="BI16" s="20">
        <v>6.4527245165022798E-2</v>
      </c>
      <c r="BJ16" s="20"/>
      <c r="BK16" s="20">
        <v>4.0032969895121798E-2</v>
      </c>
      <c r="BL16" s="20">
        <v>6.7581098449110893E-2</v>
      </c>
      <c r="BM16" s="20"/>
      <c r="BN16" s="20">
        <v>3.3517416682175498E-2</v>
      </c>
      <c r="BO16" s="20">
        <v>6.6610417027125293E-2</v>
      </c>
      <c r="BP16" s="20"/>
      <c r="BQ16" s="20">
        <v>7.4376712875722402E-3</v>
      </c>
      <c r="BR16" s="20">
        <v>6.7421485482808505E-2</v>
      </c>
      <c r="BS16" s="20"/>
      <c r="BT16" s="20">
        <v>7.3345400766289301E-2</v>
      </c>
      <c r="BU16" s="20">
        <v>6.5335071048963106E-2</v>
      </c>
      <c r="BV16" s="20"/>
      <c r="BW16" s="20">
        <v>3.9497235521094902E-2</v>
      </c>
      <c r="BX16" s="20">
        <v>7.9494792114518695E-2</v>
      </c>
      <c r="BY16" s="20"/>
      <c r="BZ16" s="20">
        <v>3.9497235521094902E-2</v>
      </c>
      <c r="CA16" s="20">
        <v>7.9494792114518695E-2</v>
      </c>
    </row>
    <row r="17" spans="2:79" x14ac:dyDescent="0.25">
      <c r="B17" s="18" t="s">
        <v>166</v>
      </c>
      <c r="C17" s="21">
        <v>0.71245882547120998</v>
      </c>
      <c r="D17" s="21">
        <v>0.71958363815867199</v>
      </c>
      <c r="E17" s="21">
        <v>0.65454276250202303</v>
      </c>
      <c r="F17" s="21">
        <v>0.72061009688334798</v>
      </c>
      <c r="G17" s="21">
        <v>0.85907251928350803</v>
      </c>
      <c r="H17" s="21">
        <v>0.72765826761115804</v>
      </c>
      <c r="I17" s="21">
        <v>0.772640619960969</v>
      </c>
      <c r="J17" s="21">
        <v>0.49465644469641901</v>
      </c>
      <c r="K17" s="21">
        <v>0.58591825235565598</v>
      </c>
      <c r="L17" s="21">
        <v>0.58572818112386305</v>
      </c>
      <c r="M17" s="21"/>
      <c r="N17" s="21">
        <v>0.71050295841546496</v>
      </c>
      <c r="O17" s="21">
        <v>0.72763962770241297</v>
      </c>
      <c r="P17" s="21">
        <v>0.780797553540586</v>
      </c>
      <c r="Q17" s="21">
        <v>0.83497315970547503</v>
      </c>
      <c r="R17" s="21"/>
      <c r="S17" s="21">
        <v>0.68869329773266097</v>
      </c>
      <c r="T17" s="21">
        <v>0.69770165288000097</v>
      </c>
      <c r="U17" s="21">
        <v>0.75475063668330999</v>
      </c>
      <c r="V17" s="21">
        <v>0.71722818046568204</v>
      </c>
      <c r="W17" s="21">
        <v>0.70814834618520806</v>
      </c>
      <c r="X17" s="21">
        <v>0.78043155629403305</v>
      </c>
      <c r="Y17" s="21">
        <v>0.78176873734311203</v>
      </c>
      <c r="Z17" s="21"/>
      <c r="AA17" s="21">
        <v>0.816149402573077</v>
      </c>
      <c r="AB17" s="21">
        <v>0.65883036934694394</v>
      </c>
      <c r="AC17" s="21"/>
      <c r="AD17" s="21">
        <v>0.82026186653203803</v>
      </c>
      <c r="AE17" s="21">
        <v>0.92382001103782896</v>
      </c>
      <c r="AF17" s="21">
        <v>0.79793007586137599</v>
      </c>
      <c r="AG17" s="21"/>
      <c r="AH17" s="21">
        <v>0.89189636459392896</v>
      </c>
      <c r="AI17" s="21">
        <v>0.70581895522968996</v>
      </c>
      <c r="AJ17" s="21"/>
      <c r="AK17" s="21">
        <v>0.68173679949525301</v>
      </c>
      <c r="AL17" s="21">
        <v>0.73303863256051804</v>
      </c>
      <c r="AM17" s="21"/>
      <c r="AN17" s="21">
        <v>0.71221701926867897</v>
      </c>
      <c r="AO17" s="21">
        <v>0.83497315970547503</v>
      </c>
      <c r="AP17" s="21"/>
      <c r="AQ17" s="21">
        <v>0.85962255903708495</v>
      </c>
      <c r="AR17" s="21">
        <v>0.67430072479751801</v>
      </c>
      <c r="AS17" s="21"/>
      <c r="AT17" s="21">
        <v>0.60732660024313601</v>
      </c>
      <c r="AU17" s="21">
        <v>0.72939280233334203</v>
      </c>
      <c r="AV17" s="21">
        <v>0.87289363309051404</v>
      </c>
      <c r="AW17" s="21">
        <v>0.83253038584399097</v>
      </c>
      <c r="AX17" s="21"/>
      <c r="AY17" s="21">
        <v>0.88138266025321499</v>
      </c>
      <c r="AZ17" s="21">
        <v>0.69226847087824095</v>
      </c>
      <c r="BA17" s="21"/>
      <c r="BB17" s="21">
        <v>0.71425180489512197</v>
      </c>
      <c r="BC17" s="21">
        <v>0.71206422989144402</v>
      </c>
      <c r="BD17" s="21"/>
      <c r="BE17" s="21">
        <v>0.77096298677368003</v>
      </c>
      <c r="BF17" s="21">
        <v>0.70801911731782197</v>
      </c>
      <c r="BG17" s="21"/>
      <c r="BH17" s="21">
        <v>0.65576016944837101</v>
      </c>
      <c r="BI17" s="21">
        <v>0.71685472840714204</v>
      </c>
      <c r="BJ17" s="21"/>
      <c r="BK17" s="21">
        <v>0.73498857964846798</v>
      </c>
      <c r="BL17" s="21">
        <v>0.71101687437482297</v>
      </c>
      <c r="BM17" s="21"/>
      <c r="BN17" s="21">
        <v>0.73541161067777205</v>
      </c>
      <c r="BO17" s="21">
        <v>0.71197266590485497</v>
      </c>
      <c r="BP17" s="21"/>
      <c r="BQ17" s="21">
        <v>0.88686335909310998</v>
      </c>
      <c r="BR17" s="21">
        <v>0.70799342102244101</v>
      </c>
      <c r="BS17" s="21"/>
      <c r="BT17" s="21">
        <v>0.71392952149809796</v>
      </c>
      <c r="BU17" s="21">
        <v>0.71234211389548996</v>
      </c>
      <c r="BV17" s="21"/>
      <c r="BW17" s="21">
        <v>0.81600202771292296</v>
      </c>
      <c r="BX17" s="21">
        <v>0.65928695426759898</v>
      </c>
      <c r="BY17" s="21"/>
      <c r="BZ17" s="21">
        <v>0.81600202771292296</v>
      </c>
      <c r="CA17" s="21">
        <v>0.65928695426759898</v>
      </c>
    </row>
    <row r="18" spans="2:79" x14ac:dyDescent="0.25">
      <c r="B18" s="16"/>
    </row>
    <row r="19" spans="2:79" x14ac:dyDescent="0.25">
      <c r="B19" t="s">
        <v>78</v>
      </c>
    </row>
    <row r="20" spans="2:79" x14ac:dyDescent="0.25">
      <c r="B20" t="s">
        <v>79</v>
      </c>
    </row>
    <row r="22" spans="2:79" x14ac:dyDescent="0.2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CA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228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218</v>
      </c>
      <c r="C9" s="17">
        <v>0.85625982326450301</v>
      </c>
      <c r="D9" s="17">
        <v>0.78723436368814503</v>
      </c>
      <c r="E9" s="17">
        <v>0.86517847459542496</v>
      </c>
      <c r="F9" s="17">
        <v>0.91764618105635698</v>
      </c>
      <c r="G9" s="17">
        <v>0.88198591418514505</v>
      </c>
      <c r="H9" s="17">
        <v>0.90323695732788301</v>
      </c>
      <c r="I9" s="17">
        <v>0.77488368668789998</v>
      </c>
      <c r="J9" s="17">
        <v>0.840776418158658</v>
      </c>
      <c r="K9" s="17">
        <v>0.80820566641423397</v>
      </c>
      <c r="L9" s="17">
        <v>0.95905529280049395</v>
      </c>
      <c r="M9" s="17"/>
      <c r="N9" s="17">
        <v>0.86041164375937995</v>
      </c>
      <c r="O9" s="17">
        <v>0.81184952935861299</v>
      </c>
      <c r="P9" s="17">
        <v>0.75113581667121199</v>
      </c>
      <c r="Q9" s="17">
        <v>0.77053843803011302</v>
      </c>
      <c r="R9" s="17"/>
      <c r="S9" s="17">
        <v>0.85432529035946403</v>
      </c>
      <c r="T9" s="17">
        <v>0.79006848311454303</v>
      </c>
      <c r="U9" s="17">
        <v>0.81999669131765895</v>
      </c>
      <c r="V9" s="17">
        <v>0.85378200963411699</v>
      </c>
      <c r="W9" s="17">
        <v>0.86543438470968903</v>
      </c>
      <c r="X9" s="17">
        <v>0.88291979622364403</v>
      </c>
      <c r="Y9" s="17">
        <v>0.92600085955278499</v>
      </c>
      <c r="Z9" s="17"/>
      <c r="AA9" s="17">
        <v>0.84183077521315697</v>
      </c>
      <c r="AB9" s="17">
        <v>0.86372248372955596</v>
      </c>
      <c r="AC9" s="17"/>
      <c r="AD9" s="17">
        <v>0.80831555338947603</v>
      </c>
      <c r="AE9" s="17">
        <v>0.87734157310041605</v>
      </c>
      <c r="AF9" s="17">
        <v>0.85899748286065603</v>
      </c>
      <c r="AG9" s="17"/>
      <c r="AH9" s="17">
        <v>0.77182544289921295</v>
      </c>
      <c r="AI9" s="17">
        <v>0.85938421592107705</v>
      </c>
      <c r="AJ9" s="17"/>
      <c r="AK9" s="17">
        <v>0.85166925070107902</v>
      </c>
      <c r="AL9" s="17">
        <v>0.85933491661474903</v>
      </c>
      <c r="AM9" s="17"/>
      <c r="AN9" s="17">
        <v>0.85642901132538496</v>
      </c>
      <c r="AO9" s="17">
        <v>0.77053843803011302</v>
      </c>
      <c r="AP9" s="17"/>
      <c r="AQ9" s="17">
        <v>0.87873274130009005</v>
      </c>
      <c r="AR9" s="17">
        <v>0.85043281787360203</v>
      </c>
      <c r="AS9" s="17"/>
      <c r="AT9" s="17">
        <v>0.84433143400906496</v>
      </c>
      <c r="AU9" s="17">
        <v>0.873587933769571</v>
      </c>
      <c r="AV9" s="17">
        <v>0.85756229096359404</v>
      </c>
      <c r="AW9" s="17">
        <v>0.74819418119867298</v>
      </c>
      <c r="AX9" s="17"/>
      <c r="AY9" s="17">
        <v>0.89248438360828197</v>
      </c>
      <c r="AZ9" s="17">
        <v>0.85193013989413002</v>
      </c>
      <c r="BA9" s="17"/>
      <c r="BB9" s="17">
        <v>0.83228832315373902</v>
      </c>
      <c r="BC9" s="17">
        <v>0.86148263171236195</v>
      </c>
      <c r="BD9" s="17"/>
      <c r="BE9" s="17">
        <v>0.87222974531296504</v>
      </c>
      <c r="BF9" s="17">
        <v>0.85504791300805205</v>
      </c>
      <c r="BG9" s="17"/>
      <c r="BH9" s="17">
        <v>0.82339334863297198</v>
      </c>
      <c r="BI9" s="17">
        <v>0.85880799358212601</v>
      </c>
      <c r="BJ9" s="17"/>
      <c r="BK9" s="17">
        <v>0.82378792219407604</v>
      </c>
      <c r="BL9" s="17">
        <v>0.85833809242722503</v>
      </c>
      <c r="BM9" s="17"/>
      <c r="BN9" s="17">
        <v>0.73516392661096297</v>
      </c>
      <c r="BO9" s="17">
        <v>0.85882473763435596</v>
      </c>
      <c r="BP9" s="17"/>
      <c r="BQ9" s="17">
        <v>0.83145934257755405</v>
      </c>
      <c r="BR9" s="17">
        <v>0.85689480777145</v>
      </c>
      <c r="BS9" s="17"/>
      <c r="BT9" s="17">
        <v>0.92576314354843003</v>
      </c>
      <c r="BU9" s="17">
        <v>0.850744174972902</v>
      </c>
      <c r="BV9" s="17"/>
      <c r="BW9" s="17">
        <v>0.84228240395282405</v>
      </c>
      <c r="BX9" s="17">
        <v>0.86343755703464997</v>
      </c>
      <c r="BY9" s="17"/>
      <c r="BZ9" s="17">
        <v>0.84228240395282405</v>
      </c>
      <c r="CA9" s="17">
        <v>0.86343755703464997</v>
      </c>
    </row>
    <row r="10" spans="2:79" x14ac:dyDescent="0.25">
      <c r="B10" s="18" t="s">
        <v>219</v>
      </c>
      <c r="C10" s="17">
        <v>0.108925947788043</v>
      </c>
      <c r="D10" s="17">
        <v>0.14848601271370501</v>
      </c>
      <c r="E10" s="17">
        <v>9.0145043874592795E-2</v>
      </c>
      <c r="F10" s="17">
        <v>6.2010849470140503E-2</v>
      </c>
      <c r="G10" s="17">
        <v>9.98841159182286E-2</v>
      </c>
      <c r="H10" s="17">
        <v>7.1335917565258894E-2</v>
      </c>
      <c r="I10" s="17">
        <v>0.18391898192673001</v>
      </c>
      <c r="J10" s="17">
        <v>0.111552538953573</v>
      </c>
      <c r="K10" s="17">
        <v>0.18725548913001899</v>
      </c>
      <c r="L10" s="17">
        <v>1.7818323793485202E-2</v>
      </c>
      <c r="M10" s="17"/>
      <c r="N10" s="17">
        <v>0.107061947544817</v>
      </c>
      <c r="O10" s="17">
        <v>0.12887749610341501</v>
      </c>
      <c r="P10" s="17">
        <v>0.15227126361832999</v>
      </c>
      <c r="Q10" s="17">
        <v>0.16599118262207599</v>
      </c>
      <c r="R10" s="17"/>
      <c r="S10" s="17">
        <v>0.104616174704908</v>
      </c>
      <c r="T10" s="17">
        <v>0.150203736583646</v>
      </c>
      <c r="U10" s="17">
        <v>0.12309841941603</v>
      </c>
      <c r="V10" s="17">
        <v>0.108221408810194</v>
      </c>
      <c r="W10" s="17">
        <v>0.125133828652815</v>
      </c>
      <c r="X10" s="17">
        <v>0.108032661130186</v>
      </c>
      <c r="Y10" s="17">
        <v>5.7171610811705097E-2</v>
      </c>
      <c r="Z10" s="17"/>
      <c r="AA10" s="17">
        <v>0.113427853141741</v>
      </c>
      <c r="AB10" s="17">
        <v>0.106597575813614</v>
      </c>
      <c r="AC10" s="17"/>
      <c r="AD10" s="17">
        <v>0.125024583601723</v>
      </c>
      <c r="AE10" s="17">
        <v>7.9700185330999707E-2</v>
      </c>
      <c r="AF10" s="17">
        <v>0.109242518803949</v>
      </c>
      <c r="AG10" s="17"/>
      <c r="AH10" s="17">
        <v>0.15056626846231699</v>
      </c>
      <c r="AI10" s="17">
        <v>0.107385097821842</v>
      </c>
      <c r="AJ10" s="17"/>
      <c r="AK10" s="17">
        <v>0.11241444367030599</v>
      </c>
      <c r="AL10" s="17">
        <v>0.10658910410641299</v>
      </c>
      <c r="AM10" s="17"/>
      <c r="AN10" s="17">
        <v>0.108813318291927</v>
      </c>
      <c r="AO10" s="17">
        <v>0.16599118262207599</v>
      </c>
      <c r="AP10" s="17"/>
      <c r="AQ10" s="17">
        <v>8.4666693176072602E-2</v>
      </c>
      <c r="AR10" s="17">
        <v>0.115216132586446</v>
      </c>
      <c r="AS10" s="17"/>
      <c r="AT10" s="17">
        <v>0.116117785893145</v>
      </c>
      <c r="AU10" s="17">
        <v>9.7511034402942703E-2</v>
      </c>
      <c r="AV10" s="17">
        <v>0.106464273511112</v>
      </c>
      <c r="AW10" s="17">
        <v>0.20414993389737601</v>
      </c>
      <c r="AX10" s="17"/>
      <c r="AY10" s="17">
        <v>8.7809016346474006E-2</v>
      </c>
      <c r="AZ10" s="17">
        <v>0.111449915671385</v>
      </c>
      <c r="BA10" s="17"/>
      <c r="BB10" s="17">
        <v>0.14179429048966699</v>
      </c>
      <c r="BC10" s="17">
        <v>0.101763566022045</v>
      </c>
      <c r="BD10" s="17"/>
      <c r="BE10" s="17">
        <v>9.6925354120477994E-2</v>
      </c>
      <c r="BF10" s="17">
        <v>0.109836637427297</v>
      </c>
      <c r="BG10" s="17"/>
      <c r="BH10" s="17">
        <v>8.3736761711201702E-2</v>
      </c>
      <c r="BI10" s="17">
        <v>0.11087889032312399</v>
      </c>
      <c r="BJ10" s="17"/>
      <c r="BK10" s="17">
        <v>0.109008312596112</v>
      </c>
      <c r="BL10" s="17">
        <v>0.10892067626912801</v>
      </c>
      <c r="BM10" s="17"/>
      <c r="BN10" s="17">
        <v>0.16163213115459099</v>
      </c>
      <c r="BO10" s="17">
        <v>0.107809585872959</v>
      </c>
      <c r="BP10" s="17"/>
      <c r="BQ10" s="17">
        <v>0.102344480489406</v>
      </c>
      <c r="BR10" s="17">
        <v>0.10909445781897199</v>
      </c>
      <c r="BS10" s="17"/>
      <c r="BT10" s="17">
        <v>4.3774533164500397E-2</v>
      </c>
      <c r="BU10" s="17">
        <v>0.114096237312281</v>
      </c>
      <c r="BV10" s="17"/>
      <c r="BW10" s="17">
        <v>0.11309331536752699</v>
      </c>
      <c r="BX10" s="17">
        <v>0.106785906458462</v>
      </c>
      <c r="BY10" s="17"/>
      <c r="BZ10" s="17">
        <v>0.11309331536752699</v>
      </c>
      <c r="CA10" s="17">
        <v>0.106785906458462</v>
      </c>
    </row>
    <row r="11" spans="2:79" ht="30" x14ac:dyDescent="0.25">
      <c r="B11" s="18" t="s">
        <v>220</v>
      </c>
      <c r="C11" s="17">
        <v>2.3284117919796801E-2</v>
      </c>
      <c r="D11" s="17">
        <v>4.1549253708038102E-2</v>
      </c>
      <c r="E11" s="17">
        <v>2.1333770811867499E-2</v>
      </c>
      <c r="F11" s="17">
        <v>1.75799090186365E-2</v>
      </c>
      <c r="G11" s="17">
        <v>1.13948255649349E-2</v>
      </c>
      <c r="H11" s="17">
        <v>1.97860013599531E-2</v>
      </c>
      <c r="I11" s="17">
        <v>3.60646200134251E-2</v>
      </c>
      <c r="J11" s="17">
        <v>2.9696337388970501E-2</v>
      </c>
      <c r="K11" s="17">
        <v>2.7745998168984798E-3</v>
      </c>
      <c r="L11" s="17">
        <v>3.28484168282354E-3</v>
      </c>
      <c r="M11" s="17"/>
      <c r="N11" s="17">
        <v>2.1898775657136299E-2</v>
      </c>
      <c r="O11" s="17">
        <v>3.6467231715684702E-2</v>
      </c>
      <c r="P11" s="17">
        <v>7.0804452613438498E-2</v>
      </c>
      <c r="Q11" s="17">
        <v>4.0377936033253202E-2</v>
      </c>
      <c r="R11" s="17"/>
      <c r="S11" s="17">
        <v>2.0753475404674902E-2</v>
      </c>
      <c r="T11" s="17">
        <v>5.5791541085066398E-2</v>
      </c>
      <c r="U11" s="17">
        <v>5.47698714523185E-2</v>
      </c>
      <c r="V11" s="17">
        <v>2.7666870425061899E-2</v>
      </c>
      <c r="W11" s="17">
        <v>5.07859036883309E-3</v>
      </c>
      <c r="X11" s="17">
        <v>7.9724370954254407E-3</v>
      </c>
      <c r="Y11" s="17">
        <v>1.61179567153115E-2</v>
      </c>
      <c r="Z11" s="17"/>
      <c r="AA11" s="17">
        <v>3.0077219257499701E-2</v>
      </c>
      <c r="AB11" s="17">
        <v>1.97707462401427E-2</v>
      </c>
      <c r="AC11" s="17"/>
      <c r="AD11" s="17">
        <v>4.5439698204648098E-2</v>
      </c>
      <c r="AE11" s="17">
        <v>3.0349292942380101E-2</v>
      </c>
      <c r="AF11" s="17">
        <v>2.1360240261850901E-2</v>
      </c>
      <c r="AG11" s="17"/>
      <c r="AH11" s="17">
        <v>7.3977385032168594E-2</v>
      </c>
      <c r="AI11" s="17">
        <v>2.1408274562880001E-2</v>
      </c>
      <c r="AJ11" s="17"/>
      <c r="AK11" s="17">
        <v>2.8508641205962599E-2</v>
      </c>
      <c r="AL11" s="17">
        <v>1.97843591002765E-2</v>
      </c>
      <c r="AM11" s="17"/>
      <c r="AN11" s="17">
        <v>2.3250379898277902E-2</v>
      </c>
      <c r="AO11" s="17">
        <v>4.0377936033253202E-2</v>
      </c>
      <c r="AP11" s="17"/>
      <c r="AQ11" s="17">
        <v>1.9012496708885902E-2</v>
      </c>
      <c r="AR11" s="17">
        <v>2.43917070537247E-2</v>
      </c>
      <c r="AS11" s="17"/>
      <c r="AT11" s="17">
        <v>2.4338499281737602E-2</v>
      </c>
      <c r="AU11" s="17">
        <v>1.96181403905311E-2</v>
      </c>
      <c r="AV11" s="17">
        <v>2.6237811691969301E-2</v>
      </c>
      <c r="AW11" s="17">
        <v>4.2804032047567803E-2</v>
      </c>
      <c r="AX11" s="17"/>
      <c r="AY11" s="17">
        <v>1.43999535387557E-2</v>
      </c>
      <c r="AZ11" s="17">
        <v>2.43459836378403E-2</v>
      </c>
      <c r="BA11" s="17"/>
      <c r="BB11" s="17">
        <v>1.6608674737645199E-2</v>
      </c>
      <c r="BC11" s="17">
        <v>2.4739373213892898E-2</v>
      </c>
      <c r="BD11" s="17"/>
      <c r="BE11" s="17">
        <v>2.88180704645008E-2</v>
      </c>
      <c r="BF11" s="17">
        <v>2.2864162592069599E-2</v>
      </c>
      <c r="BG11" s="17"/>
      <c r="BH11" s="17">
        <v>7.32198374017652E-2</v>
      </c>
      <c r="BI11" s="17">
        <v>1.9412552149521201E-2</v>
      </c>
      <c r="BJ11" s="17"/>
      <c r="BK11" s="17">
        <v>4.4569662844300001E-2</v>
      </c>
      <c r="BL11" s="17">
        <v>2.1921798801726799E-2</v>
      </c>
      <c r="BM11" s="17"/>
      <c r="BN11" s="17">
        <v>9.8673945798036497E-2</v>
      </c>
      <c r="BO11" s="17">
        <v>2.1687297067816701E-2</v>
      </c>
      <c r="BP11" s="17"/>
      <c r="BQ11" s="17">
        <v>5.8152671174831597E-2</v>
      </c>
      <c r="BR11" s="17">
        <v>2.2391353324785E-2</v>
      </c>
      <c r="BS11" s="17"/>
      <c r="BT11" s="17">
        <v>1.3510005378930099E-2</v>
      </c>
      <c r="BU11" s="17">
        <v>2.4059772477272999E-2</v>
      </c>
      <c r="BV11" s="17"/>
      <c r="BW11" s="17">
        <v>3.0012236540177401E-2</v>
      </c>
      <c r="BX11" s="17">
        <v>1.9829070664349201E-2</v>
      </c>
      <c r="BY11" s="17"/>
      <c r="BZ11" s="17">
        <v>3.0012236540177401E-2</v>
      </c>
      <c r="CA11" s="17">
        <v>1.9829070664349201E-2</v>
      </c>
    </row>
    <row r="12" spans="2:79" x14ac:dyDescent="0.25">
      <c r="B12" s="18" t="s">
        <v>221</v>
      </c>
      <c r="C12" s="17">
        <v>4.3763138839113102E-3</v>
      </c>
      <c r="D12" s="17">
        <v>8.5620858704109105E-3</v>
      </c>
      <c r="E12" s="17">
        <v>5.6319611849695904E-3</v>
      </c>
      <c r="F12" s="17">
        <v>2.5180379745539101E-3</v>
      </c>
      <c r="G12" s="17">
        <v>3.3697727262550002E-3</v>
      </c>
      <c r="H12" s="17">
        <v>5.5467970103510802E-3</v>
      </c>
      <c r="I12" s="17">
        <v>4.7745345281116E-3</v>
      </c>
      <c r="J12" s="17">
        <v>8.8281084537615605E-4</v>
      </c>
      <c r="K12" s="17">
        <v>2.9785632365674598E-4</v>
      </c>
      <c r="L12" s="17">
        <v>0</v>
      </c>
      <c r="M12" s="17"/>
      <c r="N12" s="17">
        <v>3.2340239219212099E-3</v>
      </c>
      <c r="O12" s="17">
        <v>2.0627767535129401E-2</v>
      </c>
      <c r="P12" s="17">
        <v>1.2452116196796301E-2</v>
      </c>
      <c r="Q12" s="17">
        <v>7.8492769883923095E-3</v>
      </c>
      <c r="R12" s="17"/>
      <c r="S12" s="17">
        <v>1.0711254703213E-2</v>
      </c>
      <c r="T12" s="17">
        <v>3.93623921674509E-3</v>
      </c>
      <c r="U12" s="17">
        <v>1.86330345984934E-3</v>
      </c>
      <c r="V12" s="17">
        <v>3.21943043291552E-3</v>
      </c>
      <c r="W12" s="17">
        <v>3.9814401678164501E-3</v>
      </c>
      <c r="X12" s="17">
        <v>9.3634354967541897E-4</v>
      </c>
      <c r="Y12" s="17">
        <v>4.87961022918575E-4</v>
      </c>
      <c r="Z12" s="17"/>
      <c r="AA12" s="17">
        <v>9.6245806698834497E-3</v>
      </c>
      <c r="AB12" s="17">
        <v>1.66192601061937E-3</v>
      </c>
      <c r="AC12" s="17"/>
      <c r="AD12" s="17">
        <v>1.2574590056897299E-2</v>
      </c>
      <c r="AE12" s="17">
        <v>9.0956147405649201E-4</v>
      </c>
      <c r="AF12" s="17">
        <v>1.02005461983888E-2</v>
      </c>
      <c r="AG12" s="17"/>
      <c r="AH12" s="17">
        <v>2.2670041686984801E-3</v>
      </c>
      <c r="AI12" s="17">
        <v>4.4543663520663296E-3</v>
      </c>
      <c r="AJ12" s="17"/>
      <c r="AK12" s="17">
        <v>3.0469894606780798E-3</v>
      </c>
      <c r="AL12" s="17">
        <v>5.2667903196338397E-3</v>
      </c>
      <c r="AM12" s="17"/>
      <c r="AN12" s="17">
        <v>4.3694593062402597E-3</v>
      </c>
      <c r="AO12" s="17">
        <v>7.8492769883923095E-3</v>
      </c>
      <c r="AP12" s="17"/>
      <c r="AQ12" s="17">
        <v>1.14823987042093E-2</v>
      </c>
      <c r="AR12" s="17">
        <v>2.5337763687336701E-3</v>
      </c>
      <c r="AS12" s="17"/>
      <c r="AT12" s="17">
        <v>1.8924793748039701E-3</v>
      </c>
      <c r="AU12" s="17">
        <v>5.2730114541668901E-3</v>
      </c>
      <c r="AV12" s="17">
        <v>7.6857139766857204E-3</v>
      </c>
      <c r="AW12" s="17">
        <v>2.4357604482453401E-3</v>
      </c>
      <c r="AX12" s="17"/>
      <c r="AY12" s="17">
        <v>4.5150184258798496E-3</v>
      </c>
      <c r="AZ12" s="17">
        <v>4.3597354425704898E-3</v>
      </c>
      <c r="BA12" s="17"/>
      <c r="BB12" s="17">
        <v>4.8106027176817402E-3</v>
      </c>
      <c r="BC12" s="17">
        <v>4.2817163412546197E-3</v>
      </c>
      <c r="BD12" s="17"/>
      <c r="BE12" s="17">
        <v>1.14771655384348E-3</v>
      </c>
      <c r="BF12" s="17">
        <v>4.6213226075848797E-3</v>
      </c>
      <c r="BG12" s="17"/>
      <c r="BH12" s="17">
        <v>4.1377023549461203E-3</v>
      </c>
      <c r="BI12" s="17">
        <v>4.3948136719892299E-3</v>
      </c>
      <c r="BJ12" s="17"/>
      <c r="BK12" s="17">
        <v>2.7226241587069398E-3</v>
      </c>
      <c r="BL12" s="17">
        <v>4.4821534635881496E-3</v>
      </c>
      <c r="BM12" s="17"/>
      <c r="BN12" s="17">
        <v>3.6943292988899298E-3</v>
      </c>
      <c r="BO12" s="17">
        <v>4.3907588990644199E-3</v>
      </c>
      <c r="BP12" s="17"/>
      <c r="BQ12" s="17">
        <v>7.5503950109997902E-3</v>
      </c>
      <c r="BR12" s="17">
        <v>4.2950456066979297E-3</v>
      </c>
      <c r="BS12" s="17"/>
      <c r="BT12" s="17">
        <v>1.64614732231581E-2</v>
      </c>
      <c r="BU12" s="17">
        <v>3.4172591482390701E-3</v>
      </c>
      <c r="BV12" s="17"/>
      <c r="BW12" s="17">
        <v>9.6319978196228295E-3</v>
      </c>
      <c r="BX12" s="17">
        <v>1.67739649226855E-3</v>
      </c>
      <c r="BY12" s="17"/>
      <c r="BZ12" s="17">
        <v>9.6319978196228295E-3</v>
      </c>
      <c r="CA12" s="17">
        <v>1.67739649226855E-3</v>
      </c>
    </row>
    <row r="13" spans="2:79" x14ac:dyDescent="0.25">
      <c r="B13" s="18" t="s">
        <v>222</v>
      </c>
      <c r="C13" s="17">
        <v>2.96955520974483E-3</v>
      </c>
      <c r="D13" s="17">
        <v>9.9243475398548206E-3</v>
      </c>
      <c r="E13" s="17">
        <v>1.0803849906383599E-2</v>
      </c>
      <c r="F13" s="17">
        <v>0</v>
      </c>
      <c r="G13" s="17">
        <v>3.7429558852642001E-6</v>
      </c>
      <c r="H13" s="17">
        <v>9.4326736554239995E-5</v>
      </c>
      <c r="I13" s="17">
        <v>0</v>
      </c>
      <c r="J13" s="17">
        <v>0</v>
      </c>
      <c r="K13" s="17">
        <v>5.50770460369698E-4</v>
      </c>
      <c r="L13" s="17">
        <v>2.19957462587924E-4</v>
      </c>
      <c r="M13" s="17"/>
      <c r="N13" s="17">
        <v>3.12896175359646E-3</v>
      </c>
      <c r="O13" s="17">
        <v>0</v>
      </c>
      <c r="P13" s="17">
        <v>6.2651589251665899E-3</v>
      </c>
      <c r="Q13" s="17">
        <v>2.0637567466529898E-3</v>
      </c>
      <c r="R13" s="17"/>
      <c r="S13" s="17">
        <v>9.5492063614734998E-3</v>
      </c>
      <c r="T13" s="17">
        <v>0</v>
      </c>
      <c r="U13" s="17">
        <v>2.55683923774792E-4</v>
      </c>
      <c r="V13" s="17">
        <v>4.0183127140251199E-5</v>
      </c>
      <c r="W13" s="17">
        <v>2.2878918972332101E-4</v>
      </c>
      <c r="X13" s="17">
        <v>1.3290481965985899E-4</v>
      </c>
      <c r="Y13" s="17">
        <v>9.6738519233132599E-6</v>
      </c>
      <c r="Z13" s="17"/>
      <c r="AA13" s="17">
        <v>3.2485206225214198E-3</v>
      </c>
      <c r="AB13" s="17">
        <v>2.8252751332188799E-3</v>
      </c>
      <c r="AC13" s="17"/>
      <c r="AD13" s="17">
        <v>7.5389646344617596E-3</v>
      </c>
      <c r="AE13" s="17">
        <v>3.1826881168044797E-4</v>
      </c>
      <c r="AF13" s="17">
        <v>4.8222583296282199E-5</v>
      </c>
      <c r="AG13" s="17"/>
      <c r="AH13" s="17">
        <v>3.5254443287685599E-4</v>
      </c>
      <c r="AI13" s="17">
        <v>3.0663945448361298E-3</v>
      </c>
      <c r="AJ13" s="17"/>
      <c r="AK13" s="17">
        <v>2.7160218838070101E-3</v>
      </c>
      <c r="AL13" s="17">
        <v>3.13938993817694E-3</v>
      </c>
      <c r="AM13" s="17"/>
      <c r="AN13" s="17">
        <v>2.9713429816654599E-3</v>
      </c>
      <c r="AO13" s="17">
        <v>2.0637567466529898E-3</v>
      </c>
      <c r="AP13" s="17"/>
      <c r="AQ13" s="17">
        <v>5.7560508513579897E-3</v>
      </c>
      <c r="AR13" s="17">
        <v>2.2470444481386999E-3</v>
      </c>
      <c r="AS13" s="17"/>
      <c r="AT13" s="17">
        <v>2.81843449128703E-3</v>
      </c>
      <c r="AU13" s="17">
        <v>3.8450593805006198E-3</v>
      </c>
      <c r="AV13" s="17">
        <v>1.8009957080483E-3</v>
      </c>
      <c r="AW13" s="17">
        <v>0</v>
      </c>
      <c r="AX13" s="17"/>
      <c r="AY13" s="17">
        <v>5.74894921693518E-5</v>
      </c>
      <c r="AZ13" s="17">
        <v>3.3176152659929801E-3</v>
      </c>
      <c r="BA13" s="17"/>
      <c r="BB13" s="17">
        <v>1.8515441544363E-3</v>
      </c>
      <c r="BC13" s="17">
        <v>3.2132707608127798E-3</v>
      </c>
      <c r="BD13" s="17"/>
      <c r="BE13" s="17">
        <v>5.0303658542528995E-4</v>
      </c>
      <c r="BF13" s="17">
        <v>3.15673202936046E-3</v>
      </c>
      <c r="BG13" s="17"/>
      <c r="BH13" s="17">
        <v>8.9957124420260905E-3</v>
      </c>
      <c r="BI13" s="17">
        <v>2.50234127333156E-3</v>
      </c>
      <c r="BJ13" s="17"/>
      <c r="BK13" s="17">
        <v>3.3168233378986101E-4</v>
      </c>
      <c r="BL13" s="17">
        <v>3.1383845567358498E-3</v>
      </c>
      <c r="BM13" s="17"/>
      <c r="BN13" s="17">
        <v>5.8099026213053904E-4</v>
      </c>
      <c r="BO13" s="17">
        <v>3.0201470524642399E-3</v>
      </c>
      <c r="BP13" s="17"/>
      <c r="BQ13" s="17">
        <v>5.77300332510354E-5</v>
      </c>
      <c r="BR13" s="17">
        <v>3.0441087596275599E-3</v>
      </c>
      <c r="BS13" s="17"/>
      <c r="BT13" s="17">
        <v>1.4309478114525199E-4</v>
      </c>
      <c r="BU13" s="17">
        <v>3.1938576109912498E-3</v>
      </c>
      <c r="BV13" s="17"/>
      <c r="BW13" s="17">
        <v>3.25185563156742E-3</v>
      </c>
      <c r="BX13" s="17">
        <v>2.8245872992987602E-3</v>
      </c>
      <c r="BY13" s="17"/>
      <c r="BZ13" s="17">
        <v>3.25185563156742E-3</v>
      </c>
      <c r="CA13" s="17">
        <v>2.8245872992987602E-3</v>
      </c>
    </row>
    <row r="14" spans="2:79" x14ac:dyDescent="0.25">
      <c r="B14" s="18" t="s">
        <v>75</v>
      </c>
      <c r="C14" s="17">
        <v>4.18424193400043E-3</v>
      </c>
      <c r="D14" s="17">
        <v>4.2439364798461301E-3</v>
      </c>
      <c r="E14" s="17">
        <v>6.9068996267618796E-3</v>
      </c>
      <c r="F14" s="17">
        <v>2.4502248031190002E-4</v>
      </c>
      <c r="G14" s="17">
        <v>3.36162864955082E-3</v>
      </c>
      <c r="H14" s="17">
        <v>0</v>
      </c>
      <c r="I14" s="17">
        <v>3.5817684383346901E-4</v>
      </c>
      <c r="J14" s="17">
        <v>1.7091894653422299E-2</v>
      </c>
      <c r="K14" s="17">
        <v>9.1561785482219195E-4</v>
      </c>
      <c r="L14" s="17">
        <v>1.96215842606094E-2</v>
      </c>
      <c r="M14" s="17"/>
      <c r="N14" s="17">
        <v>4.2646473631495901E-3</v>
      </c>
      <c r="O14" s="17">
        <v>2.1779752871581002E-3</v>
      </c>
      <c r="P14" s="17">
        <v>7.0711919750569103E-3</v>
      </c>
      <c r="Q14" s="17">
        <v>1.31794095795125E-2</v>
      </c>
      <c r="R14" s="17"/>
      <c r="S14" s="17">
        <v>4.45984662672324E-5</v>
      </c>
      <c r="T14" s="17">
        <v>0</v>
      </c>
      <c r="U14" s="17">
        <v>1.6030430368237E-5</v>
      </c>
      <c r="V14" s="17">
        <v>7.0700975705718302E-3</v>
      </c>
      <c r="W14" s="17">
        <v>1.4296691112282599E-4</v>
      </c>
      <c r="X14" s="17">
        <v>5.85718140932474E-6</v>
      </c>
      <c r="Y14" s="17">
        <v>2.11938045356746E-4</v>
      </c>
      <c r="Z14" s="17"/>
      <c r="AA14" s="17">
        <v>1.7910510951972599E-3</v>
      </c>
      <c r="AB14" s="17">
        <v>5.4219930728494903E-3</v>
      </c>
      <c r="AC14" s="17"/>
      <c r="AD14" s="17">
        <v>1.1066101127940699E-3</v>
      </c>
      <c r="AE14" s="17">
        <v>1.13811183404669E-2</v>
      </c>
      <c r="AF14" s="17">
        <v>1.5098929185876201E-4</v>
      </c>
      <c r="AG14" s="17"/>
      <c r="AH14" s="17">
        <v>1.0113550047266601E-3</v>
      </c>
      <c r="AI14" s="17">
        <v>4.3016507972984596E-3</v>
      </c>
      <c r="AJ14" s="17"/>
      <c r="AK14" s="17">
        <v>1.6446530781680699E-3</v>
      </c>
      <c r="AL14" s="17">
        <v>5.8854399207506503E-3</v>
      </c>
      <c r="AM14" s="17"/>
      <c r="AN14" s="17">
        <v>4.1664881965044302E-3</v>
      </c>
      <c r="AO14" s="17">
        <v>1.31794095795125E-2</v>
      </c>
      <c r="AP14" s="17"/>
      <c r="AQ14" s="17">
        <v>3.4961925938399899E-4</v>
      </c>
      <c r="AR14" s="17">
        <v>5.1785216693548096E-3</v>
      </c>
      <c r="AS14" s="17"/>
      <c r="AT14" s="17">
        <v>1.0501366949961699E-2</v>
      </c>
      <c r="AU14" s="17">
        <v>1.6482060228763601E-4</v>
      </c>
      <c r="AV14" s="17">
        <v>2.4891414859059299E-4</v>
      </c>
      <c r="AW14" s="17">
        <v>2.4160924081381499E-3</v>
      </c>
      <c r="AX14" s="17"/>
      <c r="AY14" s="17">
        <v>7.34138588438761E-4</v>
      </c>
      <c r="AZ14" s="17">
        <v>4.5966100880810799E-3</v>
      </c>
      <c r="BA14" s="17"/>
      <c r="BB14" s="17">
        <v>2.6465647468306799E-3</v>
      </c>
      <c r="BC14" s="17">
        <v>4.5194419496330501E-3</v>
      </c>
      <c r="BD14" s="17"/>
      <c r="BE14" s="17">
        <v>3.76076962787795E-4</v>
      </c>
      <c r="BF14" s="17">
        <v>4.4732323356358097E-3</v>
      </c>
      <c r="BG14" s="17"/>
      <c r="BH14" s="17">
        <v>6.5166374570893503E-3</v>
      </c>
      <c r="BI14" s="17">
        <v>4.0034089999081198E-3</v>
      </c>
      <c r="BJ14" s="17"/>
      <c r="BK14" s="17">
        <v>1.95797958730149E-2</v>
      </c>
      <c r="BL14" s="17">
        <v>3.1988944815960498E-3</v>
      </c>
      <c r="BM14" s="17"/>
      <c r="BN14" s="17">
        <v>2.5467687538970399E-4</v>
      </c>
      <c r="BO14" s="17">
        <v>4.2674734733393598E-3</v>
      </c>
      <c r="BP14" s="17"/>
      <c r="BQ14" s="17">
        <v>4.3538071395804201E-4</v>
      </c>
      <c r="BR14" s="17">
        <v>4.2802267184676099E-3</v>
      </c>
      <c r="BS14" s="17"/>
      <c r="BT14" s="17">
        <v>3.4774990383648098E-4</v>
      </c>
      <c r="BU14" s="17">
        <v>4.4886984783133101E-3</v>
      </c>
      <c r="BV14" s="17"/>
      <c r="BW14" s="17">
        <v>1.7281906882811401E-3</v>
      </c>
      <c r="BX14" s="17">
        <v>5.4454820509711099E-3</v>
      </c>
      <c r="BY14" s="17"/>
      <c r="BZ14" s="17">
        <v>1.7281906882811401E-3</v>
      </c>
      <c r="CA14" s="17">
        <v>5.4454820509711099E-3</v>
      </c>
    </row>
    <row r="15" spans="2:79" x14ac:dyDescent="0.25">
      <c r="B15" s="18" t="s">
        <v>223</v>
      </c>
      <c r="C15" s="20">
        <v>0.96518577105254699</v>
      </c>
      <c r="D15" s="20">
        <v>0.93572037640185002</v>
      </c>
      <c r="E15" s="20">
        <v>0.95532351847001695</v>
      </c>
      <c r="F15" s="20">
        <v>0.979657030526498</v>
      </c>
      <c r="G15" s="20">
        <v>0.98187003010337404</v>
      </c>
      <c r="H15" s="20">
        <v>0.97457287489314204</v>
      </c>
      <c r="I15" s="20">
        <v>0.95880266861463004</v>
      </c>
      <c r="J15" s="20">
        <v>0.95232895711223098</v>
      </c>
      <c r="K15" s="20">
        <v>0.99546115554425296</v>
      </c>
      <c r="L15" s="20">
        <v>0.97687361659397898</v>
      </c>
      <c r="M15" s="20"/>
      <c r="N15" s="20">
        <v>0.96747359130419597</v>
      </c>
      <c r="O15" s="20">
        <v>0.94072702546202802</v>
      </c>
      <c r="P15" s="20">
        <v>0.90340708028954197</v>
      </c>
      <c r="Q15" s="20">
        <v>0.93652962065218903</v>
      </c>
      <c r="R15" s="20"/>
      <c r="S15" s="20">
        <v>0.95894146506437095</v>
      </c>
      <c r="T15" s="20">
        <v>0.94027221969818897</v>
      </c>
      <c r="U15" s="20">
        <v>0.94309511073368901</v>
      </c>
      <c r="V15" s="20">
        <v>0.96200341844431103</v>
      </c>
      <c r="W15" s="20">
        <v>0.990568213362504</v>
      </c>
      <c r="X15" s="20">
        <v>0.99095245735382997</v>
      </c>
      <c r="Y15" s="20">
        <v>0.98317247036448996</v>
      </c>
      <c r="Z15" s="20"/>
      <c r="AA15" s="20">
        <v>0.95525862835489805</v>
      </c>
      <c r="AB15" s="20">
        <v>0.97032005954317002</v>
      </c>
      <c r="AC15" s="20"/>
      <c r="AD15" s="20">
        <v>0.933340136991199</v>
      </c>
      <c r="AE15" s="20">
        <v>0.95704175843141603</v>
      </c>
      <c r="AF15" s="20">
        <v>0.968240001664605</v>
      </c>
      <c r="AG15" s="20"/>
      <c r="AH15" s="20">
        <v>0.92239171136152898</v>
      </c>
      <c r="AI15" s="20">
        <v>0.96676931374291897</v>
      </c>
      <c r="AJ15" s="20"/>
      <c r="AK15" s="20">
        <v>0.96408369437138397</v>
      </c>
      <c r="AL15" s="20">
        <v>0.96592402072116201</v>
      </c>
      <c r="AM15" s="20"/>
      <c r="AN15" s="20">
        <v>0.96524232961731204</v>
      </c>
      <c r="AO15" s="20">
        <v>0.93652962065218903</v>
      </c>
      <c r="AP15" s="20"/>
      <c r="AQ15" s="20">
        <v>0.96339943447616305</v>
      </c>
      <c r="AR15" s="20">
        <v>0.96564895046004795</v>
      </c>
      <c r="AS15" s="20"/>
      <c r="AT15" s="20">
        <v>0.96044921990220999</v>
      </c>
      <c r="AU15" s="20">
        <v>0.97109896817251395</v>
      </c>
      <c r="AV15" s="20">
        <v>0.96402656447470603</v>
      </c>
      <c r="AW15" s="20">
        <v>0.95234411509604899</v>
      </c>
      <c r="AX15" s="20"/>
      <c r="AY15" s="20">
        <v>0.98029339995475595</v>
      </c>
      <c r="AZ15" s="20">
        <v>0.96338005556551498</v>
      </c>
      <c r="BA15" s="20"/>
      <c r="BB15" s="20">
        <v>0.97408261364340598</v>
      </c>
      <c r="BC15" s="20">
        <v>0.96324619773440701</v>
      </c>
      <c r="BD15" s="20"/>
      <c r="BE15" s="20">
        <v>0.96915509943344302</v>
      </c>
      <c r="BF15" s="20">
        <v>0.96488455043534904</v>
      </c>
      <c r="BG15" s="20"/>
      <c r="BH15" s="20">
        <v>0.90713011034417301</v>
      </c>
      <c r="BI15" s="20">
        <v>0.96968688390525004</v>
      </c>
      <c r="BJ15" s="20"/>
      <c r="BK15" s="20">
        <v>0.93279623479018803</v>
      </c>
      <c r="BL15" s="20">
        <v>0.96725876869635297</v>
      </c>
      <c r="BM15" s="20"/>
      <c r="BN15" s="20">
        <v>0.89679605776555305</v>
      </c>
      <c r="BO15" s="20">
        <v>0.96663432350731504</v>
      </c>
      <c r="BP15" s="20"/>
      <c r="BQ15" s="20">
        <v>0.93380382306695997</v>
      </c>
      <c r="BR15" s="20">
        <v>0.96598926559042197</v>
      </c>
      <c r="BS15" s="20"/>
      <c r="BT15" s="20">
        <v>0.96953767671293001</v>
      </c>
      <c r="BU15" s="20">
        <v>0.96484041228518302</v>
      </c>
      <c r="BV15" s="20"/>
      <c r="BW15" s="20">
        <v>0.95537571932035104</v>
      </c>
      <c r="BX15" s="20">
        <v>0.97022346349311295</v>
      </c>
      <c r="BY15" s="20"/>
      <c r="BZ15" s="20">
        <v>0.95537571932035104</v>
      </c>
      <c r="CA15" s="20">
        <v>0.97022346349311295</v>
      </c>
    </row>
    <row r="16" spans="2:79" x14ac:dyDescent="0.25">
      <c r="B16" s="18" t="s">
        <v>224</v>
      </c>
      <c r="C16" s="20">
        <v>7.3458690936561398E-3</v>
      </c>
      <c r="D16" s="20">
        <v>1.84864334102657E-2</v>
      </c>
      <c r="E16" s="20">
        <v>1.6435811091353201E-2</v>
      </c>
      <c r="F16" s="20">
        <v>2.5180379745539101E-3</v>
      </c>
      <c r="G16" s="20">
        <v>3.3735156821402702E-3</v>
      </c>
      <c r="H16" s="20">
        <v>5.6411237469053098E-3</v>
      </c>
      <c r="I16" s="20">
        <v>4.7745345281116E-3</v>
      </c>
      <c r="J16" s="20">
        <v>8.8281084537615605E-4</v>
      </c>
      <c r="K16" s="20">
        <v>8.4862678402644403E-4</v>
      </c>
      <c r="L16" s="20">
        <v>2.19957462587924E-4</v>
      </c>
      <c r="M16" s="20"/>
      <c r="N16" s="20">
        <v>6.3629856755176703E-3</v>
      </c>
      <c r="O16" s="20">
        <v>2.0627767535129401E-2</v>
      </c>
      <c r="P16" s="20">
        <v>1.87172751219629E-2</v>
      </c>
      <c r="Q16" s="20">
        <v>9.9130337350453006E-3</v>
      </c>
      <c r="R16" s="20"/>
      <c r="S16" s="20">
        <v>2.02604610646865E-2</v>
      </c>
      <c r="T16" s="20">
        <v>3.93623921674509E-3</v>
      </c>
      <c r="U16" s="20">
        <v>2.11898738362413E-3</v>
      </c>
      <c r="V16" s="20">
        <v>3.2596135600557702E-3</v>
      </c>
      <c r="W16" s="20">
        <v>4.2102293575397697E-3</v>
      </c>
      <c r="X16" s="20">
        <v>1.0692483693352801E-3</v>
      </c>
      <c r="Y16" s="20">
        <v>4.9763487484188801E-4</v>
      </c>
      <c r="Z16" s="20"/>
      <c r="AA16" s="20">
        <v>1.28731012924049E-2</v>
      </c>
      <c r="AB16" s="20">
        <v>4.48720114383825E-3</v>
      </c>
      <c r="AC16" s="20"/>
      <c r="AD16" s="20">
        <v>2.0113554691359E-2</v>
      </c>
      <c r="AE16" s="20">
        <v>1.22783028573694E-3</v>
      </c>
      <c r="AF16" s="20">
        <v>1.02487687816851E-2</v>
      </c>
      <c r="AG16" s="20"/>
      <c r="AH16" s="20">
        <v>2.6195486015753401E-3</v>
      </c>
      <c r="AI16" s="20">
        <v>7.5207608969024599E-3</v>
      </c>
      <c r="AJ16" s="20"/>
      <c r="AK16" s="20">
        <v>5.7630113444850899E-3</v>
      </c>
      <c r="AL16" s="20">
        <v>8.4061802578107806E-3</v>
      </c>
      <c r="AM16" s="20"/>
      <c r="AN16" s="20">
        <v>7.3408022879057197E-3</v>
      </c>
      <c r="AO16" s="20">
        <v>9.9130337350453006E-3</v>
      </c>
      <c r="AP16" s="20"/>
      <c r="AQ16" s="20">
        <v>1.72384495555673E-2</v>
      </c>
      <c r="AR16" s="20">
        <v>4.78082081687237E-3</v>
      </c>
      <c r="AS16" s="20"/>
      <c r="AT16" s="20">
        <v>4.7109138660909999E-3</v>
      </c>
      <c r="AU16" s="20">
        <v>9.1180708346675007E-3</v>
      </c>
      <c r="AV16" s="20">
        <v>9.4867096847340206E-3</v>
      </c>
      <c r="AW16" s="20">
        <v>2.4357604482453401E-3</v>
      </c>
      <c r="AX16" s="20"/>
      <c r="AY16" s="20">
        <v>4.5725079180492E-3</v>
      </c>
      <c r="AZ16" s="20">
        <v>7.6773507085634704E-3</v>
      </c>
      <c r="BA16" s="20"/>
      <c r="BB16" s="20">
        <v>6.6621468721180296E-3</v>
      </c>
      <c r="BC16" s="20">
        <v>7.4949871020674099E-3</v>
      </c>
      <c r="BD16" s="20"/>
      <c r="BE16" s="20">
        <v>1.6507531392687699E-3</v>
      </c>
      <c r="BF16" s="20">
        <v>7.7780546369453397E-3</v>
      </c>
      <c r="BG16" s="20"/>
      <c r="BH16" s="20">
        <v>1.31334147969722E-2</v>
      </c>
      <c r="BI16" s="20">
        <v>6.8971549453207904E-3</v>
      </c>
      <c r="BJ16" s="20"/>
      <c r="BK16" s="20">
        <v>3.0543064924968099E-3</v>
      </c>
      <c r="BL16" s="20">
        <v>7.6205380203239999E-3</v>
      </c>
      <c r="BM16" s="20"/>
      <c r="BN16" s="20">
        <v>4.2753195610204598E-3</v>
      </c>
      <c r="BO16" s="20">
        <v>7.4109059515286603E-3</v>
      </c>
      <c r="BP16" s="20"/>
      <c r="BQ16" s="20">
        <v>7.6081250442508299E-3</v>
      </c>
      <c r="BR16" s="20">
        <v>7.33915436632548E-3</v>
      </c>
      <c r="BS16" s="20"/>
      <c r="BT16" s="20">
        <v>1.6604568004303301E-2</v>
      </c>
      <c r="BU16" s="20">
        <v>6.6111167592303203E-3</v>
      </c>
      <c r="BV16" s="20"/>
      <c r="BW16" s="20">
        <v>1.28838534511902E-2</v>
      </c>
      <c r="BX16" s="20">
        <v>4.5019837915673102E-3</v>
      </c>
      <c r="BY16" s="20"/>
      <c r="BZ16" s="20">
        <v>1.28838534511902E-2</v>
      </c>
      <c r="CA16" s="20">
        <v>4.5019837915673102E-3</v>
      </c>
    </row>
    <row r="17" spans="2:79" x14ac:dyDescent="0.25">
      <c r="B17" s="18" t="s">
        <v>166</v>
      </c>
      <c r="C17" s="21">
        <v>0.95783990195889102</v>
      </c>
      <c r="D17" s="21">
        <v>0.91723394299158401</v>
      </c>
      <c r="E17" s="21">
        <v>0.938887707378664</v>
      </c>
      <c r="F17" s="21">
        <v>0.97713899255194403</v>
      </c>
      <c r="G17" s="21">
        <v>0.97849651442123398</v>
      </c>
      <c r="H17" s="21">
        <v>0.96893175114623598</v>
      </c>
      <c r="I17" s="21">
        <v>0.95402813408651799</v>
      </c>
      <c r="J17" s="21">
        <v>0.95144614626685498</v>
      </c>
      <c r="K17" s="21">
        <v>0.99461252876022599</v>
      </c>
      <c r="L17" s="21">
        <v>0.97665365913139102</v>
      </c>
      <c r="M17" s="21"/>
      <c r="N17" s="21">
        <v>0.961110605628679</v>
      </c>
      <c r="O17" s="21">
        <v>0.92009925792689795</v>
      </c>
      <c r="P17" s="21">
        <v>0.884689805167579</v>
      </c>
      <c r="Q17" s="21">
        <v>0.92661658691714399</v>
      </c>
      <c r="R17" s="21"/>
      <c r="S17" s="21">
        <v>0.93868100399968502</v>
      </c>
      <c r="T17" s="21">
        <v>0.93633598048144395</v>
      </c>
      <c r="U17" s="21">
        <v>0.94097612335006497</v>
      </c>
      <c r="V17" s="21">
        <v>0.95874380488425504</v>
      </c>
      <c r="W17" s="21">
        <v>0.98635798400496499</v>
      </c>
      <c r="X17" s="21">
        <v>0.989883208984495</v>
      </c>
      <c r="Y17" s="21">
        <v>0.98267483548964796</v>
      </c>
      <c r="Z17" s="21"/>
      <c r="AA17" s="21">
        <v>0.94238552706249301</v>
      </c>
      <c r="AB17" s="21">
        <v>0.96583285839933097</v>
      </c>
      <c r="AC17" s="21"/>
      <c r="AD17" s="21">
        <v>0.91322658229984</v>
      </c>
      <c r="AE17" s="21">
        <v>0.955813928145679</v>
      </c>
      <c r="AF17" s="21">
        <v>0.95799123288291999</v>
      </c>
      <c r="AG17" s="21"/>
      <c r="AH17" s="21">
        <v>0.91977216275995399</v>
      </c>
      <c r="AI17" s="21">
        <v>0.95924855284601696</v>
      </c>
      <c r="AJ17" s="21"/>
      <c r="AK17" s="21">
        <v>0.95832068302689899</v>
      </c>
      <c r="AL17" s="21">
        <v>0.95751784046335098</v>
      </c>
      <c r="AM17" s="21"/>
      <c r="AN17" s="21">
        <v>0.95790152732940603</v>
      </c>
      <c r="AO17" s="21">
        <v>0.92661658691714399</v>
      </c>
      <c r="AP17" s="21"/>
      <c r="AQ17" s="21">
        <v>0.94616098492059497</v>
      </c>
      <c r="AR17" s="21">
        <v>0.96086812964317603</v>
      </c>
      <c r="AS17" s="21"/>
      <c r="AT17" s="21">
        <v>0.95573830603611898</v>
      </c>
      <c r="AU17" s="21">
        <v>0.96198089733784597</v>
      </c>
      <c r="AV17" s="21">
        <v>0.95453985478997205</v>
      </c>
      <c r="AW17" s="21">
        <v>0.94990835464780299</v>
      </c>
      <c r="AX17" s="21"/>
      <c r="AY17" s="21">
        <v>0.97572089203670698</v>
      </c>
      <c r="AZ17" s="21">
        <v>0.95570270485695197</v>
      </c>
      <c r="BA17" s="21"/>
      <c r="BB17" s="21">
        <v>0.96742046677128801</v>
      </c>
      <c r="BC17" s="21">
        <v>0.95575121063233903</v>
      </c>
      <c r="BD17" s="21"/>
      <c r="BE17" s="21">
        <v>0.96750434629417403</v>
      </c>
      <c r="BF17" s="21">
        <v>0.95710649579840401</v>
      </c>
      <c r="BG17" s="21"/>
      <c r="BH17" s="21">
        <v>0.89399669554720096</v>
      </c>
      <c r="BI17" s="21">
        <v>0.96278972895992898</v>
      </c>
      <c r="BJ17" s="21"/>
      <c r="BK17" s="21">
        <v>0.92974192829769098</v>
      </c>
      <c r="BL17" s="21">
        <v>0.95963823067602905</v>
      </c>
      <c r="BM17" s="21"/>
      <c r="BN17" s="21">
        <v>0.89252073820453304</v>
      </c>
      <c r="BO17" s="21">
        <v>0.95922341755578699</v>
      </c>
      <c r="BP17" s="21"/>
      <c r="BQ17" s="21">
        <v>0.92619569802270896</v>
      </c>
      <c r="BR17" s="21">
        <v>0.95865011122409605</v>
      </c>
      <c r="BS17" s="21"/>
      <c r="BT17" s="21">
        <v>0.95293310870862702</v>
      </c>
      <c r="BU17" s="21">
        <v>0.95822929552595304</v>
      </c>
      <c r="BV17" s="21"/>
      <c r="BW17" s="21">
        <v>0.94249186586916101</v>
      </c>
      <c r="BX17" s="21">
        <v>0.96572147970154498</v>
      </c>
      <c r="BY17" s="21"/>
      <c r="BZ17" s="21">
        <v>0.94249186586916101</v>
      </c>
      <c r="CA17" s="21">
        <v>0.96572147970154498</v>
      </c>
    </row>
    <row r="18" spans="2:79" x14ac:dyDescent="0.25">
      <c r="B18" s="16"/>
    </row>
    <row r="19" spans="2:79" x14ac:dyDescent="0.25">
      <c r="B19" t="s">
        <v>78</v>
      </c>
    </row>
    <row r="20" spans="2:79" x14ac:dyDescent="0.25">
      <c r="B20" t="s">
        <v>79</v>
      </c>
    </row>
    <row r="22" spans="2:79" x14ac:dyDescent="0.2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CA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229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218</v>
      </c>
      <c r="C9" s="17">
        <v>0.65867022886746396</v>
      </c>
      <c r="D9" s="17">
        <v>0.581215422196242</v>
      </c>
      <c r="E9" s="17">
        <v>0.60266472594333298</v>
      </c>
      <c r="F9" s="17">
        <v>0.76713851236110897</v>
      </c>
      <c r="G9" s="17">
        <v>0.70991569140777999</v>
      </c>
      <c r="H9" s="17">
        <v>0.69348617136559698</v>
      </c>
      <c r="I9" s="17">
        <v>0.574334173491578</v>
      </c>
      <c r="J9" s="17">
        <v>0.64180294855069098</v>
      </c>
      <c r="K9" s="17">
        <v>0.68541927912769396</v>
      </c>
      <c r="L9" s="17">
        <v>0.74624236413126499</v>
      </c>
      <c r="M9" s="17"/>
      <c r="N9" s="17">
        <v>0.661035823500563</v>
      </c>
      <c r="O9" s="17">
        <v>0.63391621585799696</v>
      </c>
      <c r="P9" s="17">
        <v>0.583839779338996</v>
      </c>
      <c r="Q9" s="17">
        <v>0.66667781913225099</v>
      </c>
      <c r="R9" s="17"/>
      <c r="S9" s="17">
        <v>0.65262857354063697</v>
      </c>
      <c r="T9" s="17">
        <v>0.58264184171271605</v>
      </c>
      <c r="U9" s="17">
        <v>0.64107636145305102</v>
      </c>
      <c r="V9" s="17">
        <v>0.64908332683116099</v>
      </c>
      <c r="W9" s="17">
        <v>0.67757870450003899</v>
      </c>
      <c r="X9" s="17">
        <v>0.68190837044312502</v>
      </c>
      <c r="Y9" s="17">
        <v>0.76152174303273101</v>
      </c>
      <c r="Z9" s="17"/>
      <c r="AA9" s="17">
        <v>0.722601136250975</v>
      </c>
      <c r="AB9" s="17">
        <v>0.62560535491818603</v>
      </c>
      <c r="AC9" s="17"/>
      <c r="AD9" s="17">
        <v>0.68679902565727202</v>
      </c>
      <c r="AE9" s="17">
        <v>0.78039865073988801</v>
      </c>
      <c r="AF9" s="17">
        <v>0.74247990895411997</v>
      </c>
      <c r="AG9" s="17"/>
      <c r="AH9" s="17">
        <v>0.740821290787122</v>
      </c>
      <c r="AI9" s="17">
        <v>0.65563032766275298</v>
      </c>
      <c r="AJ9" s="17"/>
      <c r="AK9" s="17">
        <v>0.650773272087107</v>
      </c>
      <c r="AL9" s="17">
        <v>0.66396017449994105</v>
      </c>
      <c r="AM9" s="17"/>
      <c r="AN9" s="17">
        <v>0.65865442430871202</v>
      </c>
      <c r="AO9" s="17">
        <v>0.66667781913225099</v>
      </c>
      <c r="AP9" s="17"/>
      <c r="AQ9" s="17">
        <v>0.78061759959980903</v>
      </c>
      <c r="AR9" s="17">
        <v>0.62705048168828603</v>
      </c>
      <c r="AS9" s="17"/>
      <c r="AT9" s="17">
        <v>0.60091633577444403</v>
      </c>
      <c r="AU9" s="17">
        <v>0.69098867691615695</v>
      </c>
      <c r="AV9" s="17">
        <v>0.71000527843877903</v>
      </c>
      <c r="AW9" s="17">
        <v>0.64463572546338699</v>
      </c>
      <c r="AX9" s="17"/>
      <c r="AY9" s="17">
        <v>0.772317525192736</v>
      </c>
      <c r="AZ9" s="17">
        <v>0.64508671524251804</v>
      </c>
      <c r="BA9" s="17"/>
      <c r="BB9" s="17">
        <v>0.60351306765956203</v>
      </c>
      <c r="BC9" s="17">
        <v>0.67068749625527302</v>
      </c>
      <c r="BD9" s="17"/>
      <c r="BE9" s="17">
        <v>0.61870886546442105</v>
      </c>
      <c r="BF9" s="17">
        <v>0.66170277880871997</v>
      </c>
      <c r="BG9" s="17"/>
      <c r="BH9" s="17">
        <v>0.56123409919050504</v>
      </c>
      <c r="BI9" s="17">
        <v>0.66622454846791901</v>
      </c>
      <c r="BJ9" s="17"/>
      <c r="BK9" s="17">
        <v>0.59911217301374298</v>
      </c>
      <c r="BL9" s="17">
        <v>0.66248206823603095</v>
      </c>
      <c r="BM9" s="17"/>
      <c r="BN9" s="17">
        <v>0.58902921680022102</v>
      </c>
      <c r="BO9" s="17">
        <v>0.66014528489759094</v>
      </c>
      <c r="BP9" s="17"/>
      <c r="BQ9" s="17">
        <v>0.72470859628963902</v>
      </c>
      <c r="BR9" s="17">
        <v>0.65697940114898501</v>
      </c>
      <c r="BS9" s="17"/>
      <c r="BT9" s="17">
        <v>0.82522730035417002</v>
      </c>
      <c r="BU9" s="17">
        <v>0.64545258368091896</v>
      </c>
      <c r="BV9" s="17"/>
      <c r="BW9" s="17">
        <v>0.72290451008165102</v>
      </c>
      <c r="BX9" s="17">
        <v>0.625684413732984</v>
      </c>
      <c r="BY9" s="17"/>
      <c r="BZ9" s="17">
        <v>0.72290451008165102</v>
      </c>
      <c r="CA9" s="17">
        <v>0.625684413732984</v>
      </c>
    </row>
    <row r="10" spans="2:79" x14ac:dyDescent="0.25">
      <c r="B10" s="18" t="s">
        <v>219</v>
      </c>
      <c r="C10" s="17">
        <v>0.230392760455671</v>
      </c>
      <c r="D10" s="17">
        <v>0.25568416709386799</v>
      </c>
      <c r="E10" s="17">
        <v>0.244748869227744</v>
      </c>
      <c r="F10" s="17">
        <v>0.18843507151931699</v>
      </c>
      <c r="G10" s="17">
        <v>0.21887986625723599</v>
      </c>
      <c r="H10" s="17">
        <v>0.21232775495678699</v>
      </c>
      <c r="I10" s="17">
        <v>0.29611907110692798</v>
      </c>
      <c r="J10" s="17">
        <v>0.20412269278280701</v>
      </c>
      <c r="K10" s="17">
        <v>0.213453599167301</v>
      </c>
      <c r="L10" s="17">
        <v>0.17178132269393401</v>
      </c>
      <c r="M10" s="17"/>
      <c r="N10" s="17">
        <v>0.22904069061555901</v>
      </c>
      <c r="O10" s="17">
        <v>0.24293047604887999</v>
      </c>
      <c r="P10" s="17">
        <v>0.28274485324994397</v>
      </c>
      <c r="Q10" s="17">
        <v>0.227654505582918</v>
      </c>
      <c r="R10" s="17"/>
      <c r="S10" s="17">
        <v>0.22115568531666999</v>
      </c>
      <c r="T10" s="17">
        <v>0.30311124277015</v>
      </c>
      <c r="U10" s="17">
        <v>0.23426182385414701</v>
      </c>
      <c r="V10" s="17">
        <v>0.23501798814628999</v>
      </c>
      <c r="W10" s="17">
        <v>0.27312895146798</v>
      </c>
      <c r="X10" s="17">
        <v>0.227564346792132</v>
      </c>
      <c r="Y10" s="17">
        <v>0.15172261612653201</v>
      </c>
      <c r="Z10" s="17"/>
      <c r="AA10" s="17">
        <v>0.20655227721955399</v>
      </c>
      <c r="AB10" s="17">
        <v>0.24272298702923301</v>
      </c>
      <c r="AC10" s="17"/>
      <c r="AD10" s="17">
        <v>0.221128489412519</v>
      </c>
      <c r="AE10" s="17">
        <v>0.183615923411384</v>
      </c>
      <c r="AF10" s="17">
        <v>0.196850254305352</v>
      </c>
      <c r="AG10" s="17"/>
      <c r="AH10" s="17">
        <v>0.180758530860571</v>
      </c>
      <c r="AI10" s="17">
        <v>0.23222941540346301</v>
      </c>
      <c r="AJ10" s="17"/>
      <c r="AK10" s="17">
        <v>0.24485322634350801</v>
      </c>
      <c r="AL10" s="17">
        <v>0.220706107673524</v>
      </c>
      <c r="AM10" s="17"/>
      <c r="AN10" s="17">
        <v>0.23039816494173801</v>
      </c>
      <c r="AO10" s="17">
        <v>0.227654505582918</v>
      </c>
      <c r="AP10" s="17"/>
      <c r="AQ10" s="17">
        <v>0.15725091198857499</v>
      </c>
      <c r="AR10" s="17">
        <v>0.249357718394973</v>
      </c>
      <c r="AS10" s="17"/>
      <c r="AT10" s="17">
        <v>0.22710487438740901</v>
      </c>
      <c r="AU10" s="17">
        <v>0.23380153843498899</v>
      </c>
      <c r="AV10" s="17">
        <v>0.22247110070713999</v>
      </c>
      <c r="AW10" s="17">
        <v>0.29122308443544098</v>
      </c>
      <c r="AX10" s="17"/>
      <c r="AY10" s="17">
        <v>0.176174706613865</v>
      </c>
      <c r="AZ10" s="17">
        <v>0.23687308772162199</v>
      </c>
      <c r="BA10" s="17"/>
      <c r="BB10" s="17">
        <v>0.285836604920366</v>
      </c>
      <c r="BC10" s="17">
        <v>0.21831154037741399</v>
      </c>
      <c r="BD10" s="17"/>
      <c r="BE10" s="17">
        <v>0.270809963893475</v>
      </c>
      <c r="BF10" s="17">
        <v>0.22732561815937799</v>
      </c>
      <c r="BG10" s="17"/>
      <c r="BH10" s="17">
        <v>0.27185015687752201</v>
      </c>
      <c r="BI10" s="17">
        <v>0.22717852746620701</v>
      </c>
      <c r="BJ10" s="17"/>
      <c r="BK10" s="17">
        <v>0.211881048530386</v>
      </c>
      <c r="BL10" s="17">
        <v>0.231577548496262</v>
      </c>
      <c r="BM10" s="17"/>
      <c r="BN10" s="17">
        <v>0.24691855566318199</v>
      </c>
      <c r="BO10" s="17">
        <v>0.23004273001886599</v>
      </c>
      <c r="BP10" s="17"/>
      <c r="BQ10" s="17">
        <v>0.25599570154009998</v>
      </c>
      <c r="BR10" s="17">
        <v>0.229737229979222</v>
      </c>
      <c r="BS10" s="17"/>
      <c r="BT10" s="17">
        <v>0.135770712505803</v>
      </c>
      <c r="BU10" s="17">
        <v>0.23790178211090299</v>
      </c>
      <c r="BV10" s="17"/>
      <c r="BW10" s="17">
        <v>0.20640227069689199</v>
      </c>
      <c r="BX10" s="17">
        <v>0.24271244155446101</v>
      </c>
      <c r="BY10" s="17"/>
      <c r="BZ10" s="17">
        <v>0.20640227069689199</v>
      </c>
      <c r="CA10" s="17">
        <v>0.24271244155446101</v>
      </c>
    </row>
    <row r="11" spans="2:79" ht="30" x14ac:dyDescent="0.25">
      <c r="B11" s="18" t="s">
        <v>220</v>
      </c>
      <c r="C11" s="17">
        <v>6.4800409145235702E-2</v>
      </c>
      <c r="D11" s="17">
        <v>6.4109028203428897E-2</v>
      </c>
      <c r="E11" s="17">
        <v>8.6717253638855504E-2</v>
      </c>
      <c r="F11" s="17">
        <v>3.6222144402395497E-2</v>
      </c>
      <c r="G11" s="17">
        <v>4.5980738573114799E-2</v>
      </c>
      <c r="H11" s="17">
        <v>7.2236646250130099E-2</v>
      </c>
      <c r="I11" s="17">
        <v>8.53921364061236E-2</v>
      </c>
      <c r="J11" s="17">
        <v>0.10245414405037501</v>
      </c>
      <c r="K11" s="17">
        <v>2.9435748552257501E-2</v>
      </c>
      <c r="L11" s="17">
        <v>2.67125188068464E-2</v>
      </c>
      <c r="M11" s="17"/>
      <c r="N11" s="17">
        <v>6.4196573216796005E-2</v>
      </c>
      <c r="O11" s="17">
        <v>7.0063545088678195E-2</v>
      </c>
      <c r="P11" s="17">
        <v>8.8464234158775107E-2</v>
      </c>
      <c r="Q11" s="17">
        <v>7.2423349376357707E-2</v>
      </c>
      <c r="R11" s="17"/>
      <c r="S11" s="17">
        <v>6.4564600637851105E-2</v>
      </c>
      <c r="T11" s="17">
        <v>9.0658767458028894E-2</v>
      </c>
      <c r="U11" s="17">
        <v>9.6562532114098404E-2</v>
      </c>
      <c r="V11" s="17">
        <v>6.8520439698188898E-2</v>
      </c>
      <c r="W11" s="17">
        <v>3.4036982520478799E-2</v>
      </c>
      <c r="X11" s="17">
        <v>4.0390021539331501E-2</v>
      </c>
      <c r="Y11" s="17">
        <v>7.0783057080085296E-2</v>
      </c>
      <c r="Z11" s="17"/>
      <c r="AA11" s="17">
        <v>4.6659694423002898E-2</v>
      </c>
      <c r="AB11" s="17">
        <v>7.4182732503204299E-2</v>
      </c>
      <c r="AC11" s="17"/>
      <c r="AD11" s="17">
        <v>5.9770902808057198E-2</v>
      </c>
      <c r="AE11" s="17">
        <v>2.42483726431202E-2</v>
      </c>
      <c r="AF11" s="17">
        <v>4.2019327719729403E-2</v>
      </c>
      <c r="AG11" s="17"/>
      <c r="AH11" s="17">
        <v>7.0381707051050998E-2</v>
      </c>
      <c r="AI11" s="17">
        <v>6.4593879931476694E-2</v>
      </c>
      <c r="AJ11" s="17"/>
      <c r="AK11" s="17">
        <v>6.9160880219041501E-2</v>
      </c>
      <c r="AL11" s="17">
        <v>6.1879454206012097E-2</v>
      </c>
      <c r="AM11" s="17"/>
      <c r="AN11" s="17">
        <v>6.4785363769191098E-2</v>
      </c>
      <c r="AO11" s="17">
        <v>7.2423349376357707E-2</v>
      </c>
      <c r="AP11" s="17"/>
      <c r="AQ11" s="17">
        <v>4.3325857441949597E-2</v>
      </c>
      <c r="AR11" s="17">
        <v>7.0368548019951196E-2</v>
      </c>
      <c r="AS11" s="17"/>
      <c r="AT11" s="17">
        <v>8.9363523934268399E-2</v>
      </c>
      <c r="AU11" s="17">
        <v>5.0170796373917803E-2</v>
      </c>
      <c r="AV11" s="17">
        <v>4.4760251712009903E-2</v>
      </c>
      <c r="AW11" s="17">
        <v>6.0354392998348501E-2</v>
      </c>
      <c r="AX11" s="17"/>
      <c r="AY11" s="17">
        <v>2.8812894801652202E-2</v>
      </c>
      <c r="AZ11" s="17">
        <v>6.9101759966771398E-2</v>
      </c>
      <c r="BA11" s="17"/>
      <c r="BB11" s="17">
        <v>5.2623261752171399E-2</v>
      </c>
      <c r="BC11" s="17">
        <v>6.7455338669995604E-2</v>
      </c>
      <c r="BD11" s="17"/>
      <c r="BE11" s="17">
        <v>4.7564259884362803E-2</v>
      </c>
      <c r="BF11" s="17">
        <v>6.61084096481553E-2</v>
      </c>
      <c r="BG11" s="17"/>
      <c r="BH11" s="17">
        <v>9.1886227569987905E-2</v>
      </c>
      <c r="BI11" s="17">
        <v>6.2700418826461296E-2</v>
      </c>
      <c r="BJ11" s="17"/>
      <c r="BK11" s="17">
        <v>0.13241338090217999</v>
      </c>
      <c r="BL11" s="17">
        <v>6.0473038416380999E-2</v>
      </c>
      <c r="BM11" s="17"/>
      <c r="BN11" s="17">
        <v>0.114778931704273</v>
      </c>
      <c r="BO11" s="17">
        <v>6.3741821412387697E-2</v>
      </c>
      <c r="BP11" s="17"/>
      <c r="BQ11" s="17">
        <v>7.5519864033544203E-3</v>
      </c>
      <c r="BR11" s="17">
        <v>6.6266181601305305E-2</v>
      </c>
      <c r="BS11" s="17"/>
      <c r="BT11" s="17">
        <v>1.9682854740926601E-2</v>
      </c>
      <c r="BU11" s="17">
        <v>6.8380850494724796E-2</v>
      </c>
      <c r="BV11" s="17"/>
      <c r="BW11" s="17">
        <v>4.65513719232752E-2</v>
      </c>
      <c r="BX11" s="17">
        <v>7.4171719243322401E-2</v>
      </c>
      <c r="BY11" s="17"/>
      <c r="BZ11" s="17">
        <v>4.65513719232752E-2</v>
      </c>
      <c r="CA11" s="17">
        <v>7.4171719243322401E-2</v>
      </c>
    </row>
    <row r="12" spans="2:79" x14ac:dyDescent="0.25">
      <c r="B12" s="18" t="s">
        <v>221</v>
      </c>
      <c r="C12" s="17">
        <v>1.8779930632285498E-2</v>
      </c>
      <c r="D12" s="17">
        <v>4.7447667010943599E-2</v>
      </c>
      <c r="E12" s="17">
        <v>2.4710033821165898E-2</v>
      </c>
      <c r="F12" s="17">
        <v>4.9686863696379001E-3</v>
      </c>
      <c r="G12" s="17">
        <v>1.06668971719191E-2</v>
      </c>
      <c r="H12" s="17">
        <v>4.7833551130203201E-3</v>
      </c>
      <c r="I12" s="17">
        <v>2.1992352306536199E-2</v>
      </c>
      <c r="J12" s="17">
        <v>7.0436881828704404E-3</v>
      </c>
      <c r="K12" s="17">
        <v>1.7278286811709401E-2</v>
      </c>
      <c r="L12" s="17">
        <v>3.3504588855070003E-2</v>
      </c>
      <c r="M12" s="17"/>
      <c r="N12" s="17">
        <v>1.8257715906538099E-2</v>
      </c>
      <c r="O12" s="17">
        <v>2.5562618723403499E-2</v>
      </c>
      <c r="P12" s="17">
        <v>2.7641570889257699E-2</v>
      </c>
      <c r="Q12" s="17">
        <v>1.45965284944242E-2</v>
      </c>
      <c r="R12" s="17"/>
      <c r="S12" s="17">
        <v>3.24066364849733E-2</v>
      </c>
      <c r="T12" s="17">
        <v>1.8960149599461601E-2</v>
      </c>
      <c r="U12" s="17">
        <v>2.03516839864904E-3</v>
      </c>
      <c r="V12" s="17">
        <v>1.4427635247491299E-2</v>
      </c>
      <c r="W12" s="17">
        <v>6.2633081689261703E-3</v>
      </c>
      <c r="X12" s="17">
        <v>1.4979661861258301E-2</v>
      </c>
      <c r="Y12" s="17">
        <v>6.6353508439223998E-3</v>
      </c>
      <c r="Z12" s="17"/>
      <c r="AA12" s="17">
        <v>1.39585360978492E-2</v>
      </c>
      <c r="AB12" s="17">
        <v>2.12735414547402E-2</v>
      </c>
      <c r="AC12" s="17"/>
      <c r="AD12" s="17">
        <v>2.1103101998519402E-2</v>
      </c>
      <c r="AE12" s="17">
        <v>3.5593486514109399E-4</v>
      </c>
      <c r="AF12" s="17">
        <v>1.3082229719900199E-2</v>
      </c>
      <c r="AG12" s="17"/>
      <c r="AH12" s="17">
        <v>1.58451678008091E-3</v>
      </c>
      <c r="AI12" s="17">
        <v>1.94162262328944E-2</v>
      </c>
      <c r="AJ12" s="17"/>
      <c r="AK12" s="17">
        <v>1.2898779563514999E-2</v>
      </c>
      <c r="AL12" s="17">
        <v>2.2719545635315998E-2</v>
      </c>
      <c r="AM12" s="17"/>
      <c r="AN12" s="17">
        <v>1.8788187401511201E-2</v>
      </c>
      <c r="AO12" s="17">
        <v>1.45965284944242E-2</v>
      </c>
      <c r="AP12" s="17"/>
      <c r="AQ12" s="17">
        <v>1.2854042510685899E-2</v>
      </c>
      <c r="AR12" s="17">
        <v>2.03164548155607E-2</v>
      </c>
      <c r="AS12" s="17"/>
      <c r="AT12" s="17">
        <v>2.8005315040839699E-2</v>
      </c>
      <c r="AU12" s="17">
        <v>1.3851569336053301E-2</v>
      </c>
      <c r="AV12" s="17">
        <v>1.2824416117727199E-2</v>
      </c>
      <c r="AW12" s="17">
        <v>1.34983939650392E-3</v>
      </c>
      <c r="AX12" s="17"/>
      <c r="AY12" s="17">
        <v>1.43542909763481E-2</v>
      </c>
      <c r="AZ12" s="17">
        <v>1.9308898223326699E-2</v>
      </c>
      <c r="BA12" s="17"/>
      <c r="BB12" s="17">
        <v>1.4377059619957701E-2</v>
      </c>
      <c r="BC12" s="17">
        <v>1.9739807547301699E-2</v>
      </c>
      <c r="BD12" s="17"/>
      <c r="BE12" s="17">
        <v>3.1615432179198301E-2</v>
      </c>
      <c r="BF12" s="17">
        <v>1.7805882297910799E-2</v>
      </c>
      <c r="BG12" s="17"/>
      <c r="BH12" s="17">
        <v>4.7018602929234203E-2</v>
      </c>
      <c r="BI12" s="17">
        <v>1.65905584114171E-2</v>
      </c>
      <c r="BJ12" s="17"/>
      <c r="BK12" s="17">
        <v>2.6168051239504799E-2</v>
      </c>
      <c r="BL12" s="17">
        <v>1.8307075556903502E-2</v>
      </c>
      <c r="BM12" s="17"/>
      <c r="BN12" s="17">
        <v>1.7395164502883101E-2</v>
      </c>
      <c r="BO12" s="17">
        <v>1.8809261159927999E-2</v>
      </c>
      <c r="BP12" s="17"/>
      <c r="BQ12" s="17">
        <v>2.6395790252301001E-3</v>
      </c>
      <c r="BR12" s="17">
        <v>1.91931836388105E-2</v>
      </c>
      <c r="BS12" s="17"/>
      <c r="BT12" s="17">
        <v>1.86981477265422E-2</v>
      </c>
      <c r="BU12" s="17">
        <v>1.8786420764591399E-2</v>
      </c>
      <c r="BV12" s="17"/>
      <c r="BW12" s="17">
        <v>1.39543493151388E-2</v>
      </c>
      <c r="BX12" s="17">
        <v>2.1257980206982899E-2</v>
      </c>
      <c r="BY12" s="17"/>
      <c r="BZ12" s="17">
        <v>1.39543493151388E-2</v>
      </c>
      <c r="CA12" s="17">
        <v>2.1257980206982899E-2</v>
      </c>
    </row>
    <row r="13" spans="2:79" x14ac:dyDescent="0.25">
      <c r="B13" s="18" t="s">
        <v>222</v>
      </c>
      <c r="C13" s="17">
        <v>1.33497250631759E-2</v>
      </c>
      <c r="D13" s="17">
        <v>1.7603485936353601E-2</v>
      </c>
      <c r="E13" s="17">
        <v>2.35868805380989E-2</v>
      </c>
      <c r="F13" s="17">
        <v>2.7455403869164198E-3</v>
      </c>
      <c r="G13" s="17">
        <v>6.3308482065253602E-3</v>
      </c>
      <c r="H13" s="17">
        <v>1.4722661562233501E-2</v>
      </c>
      <c r="I13" s="17">
        <v>1.26141336327713E-2</v>
      </c>
      <c r="J13" s="17">
        <v>2.1069827852281401E-2</v>
      </c>
      <c r="K13" s="17">
        <v>2.0551374330840401E-2</v>
      </c>
      <c r="L13" s="17">
        <v>2.1376212522748899E-3</v>
      </c>
      <c r="M13" s="17"/>
      <c r="N13" s="17">
        <v>1.3305274623607999E-2</v>
      </c>
      <c r="O13" s="17">
        <v>1.50395013856539E-2</v>
      </c>
      <c r="P13" s="17">
        <v>8.9346975742351994E-3</v>
      </c>
      <c r="Q13" s="17">
        <v>4.5817203672543598E-3</v>
      </c>
      <c r="R13" s="17"/>
      <c r="S13" s="17">
        <v>2.00602508994683E-2</v>
      </c>
      <c r="T13" s="17">
        <v>4.2423308252055401E-3</v>
      </c>
      <c r="U13" s="17">
        <v>2.3585319720485401E-2</v>
      </c>
      <c r="V13" s="17">
        <v>7.3575193283846102E-3</v>
      </c>
      <c r="W13" s="17">
        <v>5.8189282929468401E-4</v>
      </c>
      <c r="X13" s="17">
        <v>2.8371748875189999E-2</v>
      </c>
      <c r="Y13" s="17">
        <v>5.4402492056917096E-3</v>
      </c>
      <c r="Z13" s="17"/>
      <c r="AA13" s="17">
        <v>6.6391690513749602E-3</v>
      </c>
      <c r="AB13" s="17">
        <v>1.6820404547337301E-2</v>
      </c>
      <c r="AC13" s="17"/>
      <c r="AD13" s="17">
        <v>1.0369232345184101E-2</v>
      </c>
      <c r="AE13" s="17">
        <v>1.8259839495957798E-5</v>
      </c>
      <c r="AF13" s="17">
        <v>2.30624590833493E-3</v>
      </c>
      <c r="AG13" s="17"/>
      <c r="AH13" s="17">
        <v>6.1345221612403101E-3</v>
      </c>
      <c r="AI13" s="17">
        <v>1.36167149654523E-2</v>
      </c>
      <c r="AJ13" s="17"/>
      <c r="AK13" s="17">
        <v>1.17312742219475E-2</v>
      </c>
      <c r="AL13" s="17">
        <v>1.44338790223607E-2</v>
      </c>
      <c r="AM13" s="17"/>
      <c r="AN13" s="17">
        <v>1.33670304497868E-2</v>
      </c>
      <c r="AO13" s="17">
        <v>4.5817203672543598E-3</v>
      </c>
      <c r="AP13" s="17"/>
      <c r="AQ13" s="17">
        <v>5.43438056206926E-3</v>
      </c>
      <c r="AR13" s="17">
        <v>1.5402095610060699E-2</v>
      </c>
      <c r="AS13" s="17"/>
      <c r="AT13" s="17">
        <v>2.1771915151093901E-2</v>
      </c>
      <c r="AU13" s="17">
        <v>1.05442475896421E-2</v>
      </c>
      <c r="AV13" s="17">
        <v>4.0716758761277999E-3</v>
      </c>
      <c r="AW13" s="17">
        <v>2.0865298181066401E-5</v>
      </c>
      <c r="AX13" s="17"/>
      <c r="AY13" s="17">
        <v>8.0166249296211006E-3</v>
      </c>
      <c r="AZ13" s="17">
        <v>1.3987155434770601E-2</v>
      </c>
      <c r="BA13" s="17"/>
      <c r="BB13" s="17">
        <v>2.6368674149074098E-2</v>
      </c>
      <c r="BC13" s="17">
        <v>1.05123551114594E-2</v>
      </c>
      <c r="BD13" s="17"/>
      <c r="BE13" s="17">
        <v>1.6381494761928E-2</v>
      </c>
      <c r="BF13" s="17">
        <v>1.31196530075976E-2</v>
      </c>
      <c r="BG13" s="17"/>
      <c r="BH13" s="17">
        <v>2.1494275975661701E-2</v>
      </c>
      <c r="BI13" s="17">
        <v>1.27182699674216E-2</v>
      </c>
      <c r="BJ13" s="17"/>
      <c r="BK13" s="17">
        <v>7.29471884875545E-3</v>
      </c>
      <c r="BL13" s="17">
        <v>1.37372580464844E-2</v>
      </c>
      <c r="BM13" s="17"/>
      <c r="BN13" s="17">
        <v>1.29122154700757E-3</v>
      </c>
      <c r="BO13" s="17">
        <v>1.36051344519517E-2</v>
      </c>
      <c r="BP13" s="17"/>
      <c r="BQ13" s="17">
        <v>8.65079103916001E-3</v>
      </c>
      <c r="BR13" s="17">
        <v>1.3470035243534E-2</v>
      </c>
      <c r="BS13" s="17"/>
      <c r="BT13" s="17">
        <v>4.6595337756044798E-4</v>
      </c>
      <c r="BU13" s="17">
        <v>1.43721561211002E-2</v>
      </c>
      <c r="BV13" s="17"/>
      <c r="BW13" s="17">
        <v>6.6513770062612701E-3</v>
      </c>
      <c r="BX13" s="17">
        <v>1.6789484433644301E-2</v>
      </c>
      <c r="BY13" s="17"/>
      <c r="BZ13" s="17">
        <v>6.6513770062612701E-3</v>
      </c>
      <c r="CA13" s="17">
        <v>1.6789484433644301E-2</v>
      </c>
    </row>
    <row r="14" spans="2:79" x14ac:dyDescent="0.25">
      <c r="B14" s="18" t="s">
        <v>75</v>
      </c>
      <c r="C14" s="17">
        <v>1.4006945836167401E-2</v>
      </c>
      <c r="D14" s="17">
        <v>3.3940229559163898E-2</v>
      </c>
      <c r="E14" s="17">
        <v>1.75722368308029E-2</v>
      </c>
      <c r="F14" s="17">
        <v>4.9004496062379896E-4</v>
      </c>
      <c r="G14" s="17">
        <v>8.2259583834243793E-3</v>
      </c>
      <c r="H14" s="17">
        <v>2.4434107522323702E-3</v>
      </c>
      <c r="I14" s="17">
        <v>9.5481330560631596E-3</v>
      </c>
      <c r="J14" s="17">
        <v>2.35066985809738E-2</v>
      </c>
      <c r="K14" s="17">
        <v>3.3861712010197401E-2</v>
      </c>
      <c r="L14" s="17">
        <v>1.96215842606094E-2</v>
      </c>
      <c r="M14" s="17"/>
      <c r="N14" s="17">
        <v>1.41639221369367E-2</v>
      </c>
      <c r="O14" s="17">
        <v>1.24876428953874E-2</v>
      </c>
      <c r="P14" s="17">
        <v>8.3748647887928896E-3</v>
      </c>
      <c r="Q14" s="17">
        <v>1.4066077046794599E-2</v>
      </c>
      <c r="R14" s="17"/>
      <c r="S14" s="17">
        <v>9.1842531204001897E-3</v>
      </c>
      <c r="T14" s="17">
        <v>3.8566763443775501E-4</v>
      </c>
      <c r="U14" s="17">
        <v>2.4787944595693E-3</v>
      </c>
      <c r="V14" s="17">
        <v>2.5593090748484499E-2</v>
      </c>
      <c r="W14" s="17">
        <v>8.4101605132817902E-3</v>
      </c>
      <c r="X14" s="17">
        <v>6.7858504889636902E-3</v>
      </c>
      <c r="Y14" s="17">
        <v>3.8969837110379101E-3</v>
      </c>
      <c r="Z14" s="17"/>
      <c r="AA14" s="17">
        <v>3.5891869572432802E-3</v>
      </c>
      <c r="AB14" s="17">
        <v>1.9394979547299102E-2</v>
      </c>
      <c r="AC14" s="17"/>
      <c r="AD14" s="17">
        <v>8.29247778448539E-4</v>
      </c>
      <c r="AE14" s="17">
        <v>1.13628585009709E-2</v>
      </c>
      <c r="AF14" s="17">
        <v>3.26203339256402E-3</v>
      </c>
      <c r="AG14" s="17"/>
      <c r="AH14" s="17">
        <v>3.19432359934457E-4</v>
      </c>
      <c r="AI14" s="17">
        <v>1.4513435803961101E-2</v>
      </c>
      <c r="AJ14" s="17"/>
      <c r="AK14" s="17">
        <v>1.05825675648809E-2</v>
      </c>
      <c r="AL14" s="17">
        <v>1.63008389628461E-2</v>
      </c>
      <c r="AM14" s="17"/>
      <c r="AN14" s="17">
        <v>1.4006829129060599E-2</v>
      </c>
      <c r="AO14" s="17">
        <v>1.4066077046794599E-2</v>
      </c>
      <c r="AP14" s="17"/>
      <c r="AQ14" s="17">
        <v>5.1720789691157203E-4</v>
      </c>
      <c r="AR14" s="17">
        <v>1.7504701471168602E-2</v>
      </c>
      <c r="AS14" s="17"/>
      <c r="AT14" s="17">
        <v>3.2838035711944699E-2</v>
      </c>
      <c r="AU14" s="17">
        <v>6.4317134924113297E-4</v>
      </c>
      <c r="AV14" s="17">
        <v>5.8672771482155698E-3</v>
      </c>
      <c r="AW14" s="17">
        <v>2.4160924081381499E-3</v>
      </c>
      <c r="AX14" s="17"/>
      <c r="AY14" s="17">
        <v>3.2395748577798499E-4</v>
      </c>
      <c r="AZ14" s="17">
        <v>1.5642383410991299E-2</v>
      </c>
      <c r="BA14" s="17"/>
      <c r="BB14" s="17">
        <v>1.72813318988684E-2</v>
      </c>
      <c r="BC14" s="17">
        <v>1.3293462038557099E-2</v>
      </c>
      <c r="BD14" s="17"/>
      <c r="BE14" s="17">
        <v>1.4919983816615599E-2</v>
      </c>
      <c r="BF14" s="17">
        <v>1.39376580782386E-2</v>
      </c>
      <c r="BG14" s="17"/>
      <c r="BH14" s="17">
        <v>6.5166374570893503E-3</v>
      </c>
      <c r="BI14" s="17">
        <v>1.4587676860574E-2</v>
      </c>
      <c r="BJ14" s="17"/>
      <c r="BK14" s="17">
        <v>2.3130627465430501E-2</v>
      </c>
      <c r="BL14" s="17">
        <v>1.34230112479379E-2</v>
      </c>
      <c r="BM14" s="17"/>
      <c r="BN14" s="17">
        <v>3.0586909782433402E-2</v>
      </c>
      <c r="BO14" s="17">
        <v>1.36557680592764E-2</v>
      </c>
      <c r="BP14" s="17"/>
      <c r="BQ14" s="17">
        <v>4.5334570251617302E-4</v>
      </c>
      <c r="BR14" s="17">
        <v>1.43539683881433E-2</v>
      </c>
      <c r="BS14" s="17"/>
      <c r="BT14" s="17">
        <v>1.5503129499752299E-4</v>
      </c>
      <c r="BU14" s="17">
        <v>1.51062068277617E-2</v>
      </c>
      <c r="BV14" s="17"/>
      <c r="BW14" s="17">
        <v>3.5361209767819598E-3</v>
      </c>
      <c r="BX14" s="17">
        <v>1.93839608286062E-2</v>
      </c>
      <c r="BY14" s="17"/>
      <c r="BZ14" s="17">
        <v>3.5361209767819598E-3</v>
      </c>
      <c r="CA14" s="17">
        <v>1.93839608286062E-2</v>
      </c>
    </row>
    <row r="15" spans="2:79" x14ac:dyDescent="0.25">
      <c r="B15" s="18" t="s">
        <v>223</v>
      </c>
      <c r="C15" s="20">
        <v>0.88906298932313599</v>
      </c>
      <c r="D15" s="20">
        <v>0.83689958929010999</v>
      </c>
      <c r="E15" s="20">
        <v>0.84741359517107695</v>
      </c>
      <c r="F15" s="20">
        <v>0.95557358388042601</v>
      </c>
      <c r="G15" s="20">
        <v>0.92879555766501598</v>
      </c>
      <c r="H15" s="20">
        <v>0.905813926322384</v>
      </c>
      <c r="I15" s="20">
        <v>0.87045324459850604</v>
      </c>
      <c r="J15" s="20">
        <v>0.84592564133349901</v>
      </c>
      <c r="K15" s="20">
        <v>0.89887287829499496</v>
      </c>
      <c r="L15" s="20">
        <v>0.91802368682519897</v>
      </c>
      <c r="M15" s="20"/>
      <c r="N15" s="20">
        <v>0.89007651411612099</v>
      </c>
      <c r="O15" s="20">
        <v>0.87684669190687703</v>
      </c>
      <c r="P15" s="20">
        <v>0.86658463258893903</v>
      </c>
      <c r="Q15" s="20">
        <v>0.89433232471516899</v>
      </c>
      <c r="R15" s="20"/>
      <c r="S15" s="20">
        <v>0.87378425885730704</v>
      </c>
      <c r="T15" s="20">
        <v>0.88575308448286605</v>
      </c>
      <c r="U15" s="20">
        <v>0.87533818530719798</v>
      </c>
      <c r="V15" s="20">
        <v>0.88410131497745104</v>
      </c>
      <c r="W15" s="20">
        <v>0.95070765596801898</v>
      </c>
      <c r="X15" s="20">
        <v>0.90947271723525602</v>
      </c>
      <c r="Y15" s="20">
        <v>0.91324435915926305</v>
      </c>
      <c r="Z15" s="20"/>
      <c r="AA15" s="20">
        <v>0.92915341347053004</v>
      </c>
      <c r="AB15" s="20">
        <v>0.86832834194741904</v>
      </c>
      <c r="AC15" s="20"/>
      <c r="AD15" s="20">
        <v>0.90792751506979097</v>
      </c>
      <c r="AE15" s="20">
        <v>0.96401457415127201</v>
      </c>
      <c r="AF15" s="20">
        <v>0.93933016325947105</v>
      </c>
      <c r="AG15" s="20"/>
      <c r="AH15" s="20">
        <v>0.92157982164769303</v>
      </c>
      <c r="AI15" s="20">
        <v>0.88785974306621596</v>
      </c>
      <c r="AJ15" s="20"/>
      <c r="AK15" s="20">
        <v>0.89562649843061504</v>
      </c>
      <c r="AL15" s="20">
        <v>0.88466628217346499</v>
      </c>
      <c r="AM15" s="20"/>
      <c r="AN15" s="20">
        <v>0.88905258925045005</v>
      </c>
      <c r="AO15" s="20">
        <v>0.89433232471516899</v>
      </c>
      <c r="AP15" s="20"/>
      <c r="AQ15" s="20">
        <v>0.93786851158838402</v>
      </c>
      <c r="AR15" s="20">
        <v>0.87640820008325904</v>
      </c>
      <c r="AS15" s="20"/>
      <c r="AT15" s="20">
        <v>0.82802121016185304</v>
      </c>
      <c r="AU15" s="20">
        <v>0.92479021535114603</v>
      </c>
      <c r="AV15" s="20">
        <v>0.93247637914591897</v>
      </c>
      <c r="AW15" s="20">
        <v>0.93585880989882797</v>
      </c>
      <c r="AX15" s="20"/>
      <c r="AY15" s="20">
        <v>0.94849223180660103</v>
      </c>
      <c r="AZ15" s="20">
        <v>0.88195980296414</v>
      </c>
      <c r="BA15" s="20"/>
      <c r="BB15" s="20">
        <v>0.88934967257992803</v>
      </c>
      <c r="BC15" s="20">
        <v>0.88899903663268598</v>
      </c>
      <c r="BD15" s="20"/>
      <c r="BE15" s="20">
        <v>0.88951882935789495</v>
      </c>
      <c r="BF15" s="20">
        <v>0.88902839696809699</v>
      </c>
      <c r="BG15" s="20"/>
      <c r="BH15" s="20">
        <v>0.83308425606802705</v>
      </c>
      <c r="BI15" s="20">
        <v>0.89340307593412605</v>
      </c>
      <c r="BJ15" s="20"/>
      <c r="BK15" s="20">
        <v>0.81099322154412901</v>
      </c>
      <c r="BL15" s="20">
        <v>0.89405961673229295</v>
      </c>
      <c r="BM15" s="20"/>
      <c r="BN15" s="20">
        <v>0.83594777246340302</v>
      </c>
      <c r="BO15" s="20">
        <v>0.89018801491645605</v>
      </c>
      <c r="BP15" s="20"/>
      <c r="BQ15" s="20">
        <v>0.980704297829739</v>
      </c>
      <c r="BR15" s="20">
        <v>0.88671663112820698</v>
      </c>
      <c r="BS15" s="20"/>
      <c r="BT15" s="20">
        <v>0.96099801285997299</v>
      </c>
      <c r="BU15" s="20">
        <v>0.88335436579182203</v>
      </c>
      <c r="BV15" s="20"/>
      <c r="BW15" s="20">
        <v>0.92930678077854301</v>
      </c>
      <c r="BX15" s="20">
        <v>0.86839685528744404</v>
      </c>
      <c r="BY15" s="20"/>
      <c r="BZ15" s="20">
        <v>0.92930678077854301</v>
      </c>
      <c r="CA15" s="20">
        <v>0.86839685528744404</v>
      </c>
    </row>
    <row r="16" spans="2:79" x14ac:dyDescent="0.25">
      <c r="B16" s="18" t="s">
        <v>224</v>
      </c>
      <c r="C16" s="20">
        <v>3.2129655695461397E-2</v>
      </c>
      <c r="D16" s="20">
        <v>6.50511529472972E-2</v>
      </c>
      <c r="E16" s="20">
        <v>4.8296914359264802E-2</v>
      </c>
      <c r="F16" s="20">
        <v>7.7142267565543203E-3</v>
      </c>
      <c r="G16" s="20">
        <v>1.6997745378444399E-2</v>
      </c>
      <c r="H16" s="20">
        <v>1.9506016675253798E-2</v>
      </c>
      <c r="I16" s="20">
        <v>3.4606485939307402E-2</v>
      </c>
      <c r="J16" s="20">
        <v>2.81135160351519E-2</v>
      </c>
      <c r="K16" s="20">
        <v>3.7829661142549903E-2</v>
      </c>
      <c r="L16" s="20">
        <v>3.5642210107344897E-2</v>
      </c>
      <c r="M16" s="20"/>
      <c r="N16" s="20">
        <v>3.1562990530146003E-2</v>
      </c>
      <c r="O16" s="20">
        <v>4.0602120109057498E-2</v>
      </c>
      <c r="P16" s="20">
        <v>3.6576268463492899E-2</v>
      </c>
      <c r="Q16" s="20">
        <v>1.9178248861678501E-2</v>
      </c>
      <c r="R16" s="20"/>
      <c r="S16" s="20">
        <v>5.2466887384441503E-2</v>
      </c>
      <c r="T16" s="20">
        <v>2.3202480424667101E-2</v>
      </c>
      <c r="U16" s="20">
        <v>2.5620488119134401E-2</v>
      </c>
      <c r="V16" s="20">
        <v>2.17851545758759E-2</v>
      </c>
      <c r="W16" s="20">
        <v>6.8452009982208498E-3</v>
      </c>
      <c r="X16" s="20">
        <v>4.3351410736448298E-2</v>
      </c>
      <c r="Y16" s="20">
        <v>1.20756000496141E-2</v>
      </c>
      <c r="Z16" s="20"/>
      <c r="AA16" s="20">
        <v>2.0597705149224099E-2</v>
      </c>
      <c r="AB16" s="20">
        <v>3.8093946002077501E-2</v>
      </c>
      <c r="AC16" s="20"/>
      <c r="AD16" s="20">
        <v>3.1472334343703501E-2</v>
      </c>
      <c r="AE16" s="20">
        <v>3.7419470463705102E-4</v>
      </c>
      <c r="AF16" s="20">
        <v>1.53884756282351E-2</v>
      </c>
      <c r="AG16" s="20"/>
      <c r="AH16" s="20">
        <v>7.7190389413212199E-3</v>
      </c>
      <c r="AI16" s="20">
        <v>3.3032941198346703E-2</v>
      </c>
      <c r="AJ16" s="20"/>
      <c r="AK16" s="20">
        <v>2.4630053785462399E-2</v>
      </c>
      <c r="AL16" s="20">
        <v>3.7153424657676702E-2</v>
      </c>
      <c r="AM16" s="20"/>
      <c r="AN16" s="20">
        <v>3.2155217851297997E-2</v>
      </c>
      <c r="AO16" s="20">
        <v>1.9178248861678501E-2</v>
      </c>
      <c r="AP16" s="20"/>
      <c r="AQ16" s="20">
        <v>1.8288423072755099E-2</v>
      </c>
      <c r="AR16" s="20">
        <v>3.5718550425621401E-2</v>
      </c>
      <c r="AS16" s="20"/>
      <c r="AT16" s="20">
        <v>4.97772301919336E-2</v>
      </c>
      <c r="AU16" s="20">
        <v>2.43958169256954E-2</v>
      </c>
      <c r="AV16" s="20">
        <v>1.6896091993855E-2</v>
      </c>
      <c r="AW16" s="20">
        <v>1.37070469468499E-3</v>
      </c>
      <c r="AX16" s="20"/>
      <c r="AY16" s="20">
        <v>2.2370915905969201E-2</v>
      </c>
      <c r="AZ16" s="20">
        <v>3.3296053658097298E-2</v>
      </c>
      <c r="BA16" s="20"/>
      <c r="BB16" s="20">
        <v>4.0745733769031803E-2</v>
      </c>
      <c r="BC16" s="20">
        <v>3.0252162658761E-2</v>
      </c>
      <c r="BD16" s="20"/>
      <c r="BE16" s="20">
        <v>4.7996926941126401E-2</v>
      </c>
      <c r="BF16" s="20">
        <v>3.09255353055084E-2</v>
      </c>
      <c r="BG16" s="20"/>
      <c r="BH16" s="20">
        <v>6.8512878904895796E-2</v>
      </c>
      <c r="BI16" s="20">
        <v>2.9308828378838699E-2</v>
      </c>
      <c r="BJ16" s="20"/>
      <c r="BK16" s="20">
        <v>3.3462770088260201E-2</v>
      </c>
      <c r="BL16" s="20">
        <v>3.2044333603387903E-2</v>
      </c>
      <c r="BM16" s="20"/>
      <c r="BN16" s="20">
        <v>1.8686386049890698E-2</v>
      </c>
      <c r="BO16" s="20">
        <v>3.2414395611879698E-2</v>
      </c>
      <c r="BP16" s="20"/>
      <c r="BQ16" s="20">
        <v>1.12903700643901E-2</v>
      </c>
      <c r="BR16" s="20">
        <v>3.2663218882344497E-2</v>
      </c>
      <c r="BS16" s="20"/>
      <c r="BT16" s="20">
        <v>1.9164101104102702E-2</v>
      </c>
      <c r="BU16" s="20">
        <v>3.3158576885691599E-2</v>
      </c>
      <c r="BV16" s="20"/>
      <c r="BW16" s="20">
        <v>2.0605726321400002E-2</v>
      </c>
      <c r="BX16" s="20">
        <v>3.8047464640627103E-2</v>
      </c>
      <c r="BY16" s="20"/>
      <c r="BZ16" s="20">
        <v>2.0605726321400002E-2</v>
      </c>
      <c r="CA16" s="20">
        <v>3.8047464640627103E-2</v>
      </c>
    </row>
    <row r="17" spans="2:79" x14ac:dyDescent="0.25">
      <c r="B17" s="18" t="s">
        <v>166</v>
      </c>
      <c r="C17" s="21">
        <v>0.85693333362767399</v>
      </c>
      <c r="D17" s="21">
        <v>0.77184843634281297</v>
      </c>
      <c r="E17" s="21">
        <v>0.79911668081181197</v>
      </c>
      <c r="F17" s="21">
        <v>0.94785935712387204</v>
      </c>
      <c r="G17" s="21">
        <v>0.91179781228657197</v>
      </c>
      <c r="H17" s="21">
        <v>0.88630790964713002</v>
      </c>
      <c r="I17" s="21">
        <v>0.835846758659198</v>
      </c>
      <c r="J17" s="21">
        <v>0.81781212529834701</v>
      </c>
      <c r="K17" s="21">
        <v>0.86104321715244503</v>
      </c>
      <c r="L17" s="21">
        <v>0.88238147671785405</v>
      </c>
      <c r="M17" s="21"/>
      <c r="N17" s="21">
        <v>0.85851352358597499</v>
      </c>
      <c r="O17" s="21">
        <v>0.83624457179781897</v>
      </c>
      <c r="P17" s="21">
        <v>0.83000836412544599</v>
      </c>
      <c r="Q17" s="21">
        <v>0.87515407585349103</v>
      </c>
      <c r="R17" s="21"/>
      <c r="S17" s="21">
        <v>0.82131737147286599</v>
      </c>
      <c r="T17" s="21">
        <v>0.86255060405819906</v>
      </c>
      <c r="U17" s="21">
        <v>0.849717697188063</v>
      </c>
      <c r="V17" s="21">
        <v>0.86231616040157499</v>
      </c>
      <c r="W17" s="21">
        <v>0.94386245496979804</v>
      </c>
      <c r="X17" s="21">
        <v>0.86612130649880803</v>
      </c>
      <c r="Y17" s="21">
        <v>0.901168759109649</v>
      </c>
      <c r="Z17" s="21"/>
      <c r="AA17" s="21">
        <v>0.90855570832130605</v>
      </c>
      <c r="AB17" s="21">
        <v>0.83023439594534199</v>
      </c>
      <c r="AC17" s="21"/>
      <c r="AD17" s="21">
        <v>0.87645518072608697</v>
      </c>
      <c r="AE17" s="21">
        <v>0.96364037944663505</v>
      </c>
      <c r="AF17" s="21">
        <v>0.92394168763123596</v>
      </c>
      <c r="AG17" s="21"/>
      <c r="AH17" s="21">
        <v>0.91386078270637205</v>
      </c>
      <c r="AI17" s="21">
        <v>0.85482680186786897</v>
      </c>
      <c r="AJ17" s="21"/>
      <c r="AK17" s="21">
        <v>0.87099644464515302</v>
      </c>
      <c r="AL17" s="21">
        <v>0.84751285751578898</v>
      </c>
      <c r="AM17" s="21"/>
      <c r="AN17" s="21">
        <v>0.85689737139915201</v>
      </c>
      <c r="AO17" s="21">
        <v>0.87515407585349103</v>
      </c>
      <c r="AP17" s="21"/>
      <c r="AQ17" s="21">
        <v>0.919580088515629</v>
      </c>
      <c r="AR17" s="21">
        <v>0.84068964965763804</v>
      </c>
      <c r="AS17" s="21"/>
      <c r="AT17" s="21">
        <v>0.77824397996992001</v>
      </c>
      <c r="AU17" s="21">
        <v>0.90039439842544999</v>
      </c>
      <c r="AV17" s="21">
        <v>0.91558028715206397</v>
      </c>
      <c r="AW17" s="21">
        <v>0.93448810520414305</v>
      </c>
      <c r="AX17" s="21"/>
      <c r="AY17" s="21">
        <v>0.92612131590063196</v>
      </c>
      <c r="AZ17" s="21">
        <v>0.84866374930604305</v>
      </c>
      <c r="BA17" s="21"/>
      <c r="BB17" s="21">
        <v>0.84860393881089702</v>
      </c>
      <c r="BC17" s="21">
        <v>0.85874687397392502</v>
      </c>
      <c r="BD17" s="21"/>
      <c r="BE17" s="21">
        <v>0.84152190241676905</v>
      </c>
      <c r="BF17" s="21">
        <v>0.85810286166258898</v>
      </c>
      <c r="BG17" s="21"/>
      <c r="BH17" s="21">
        <v>0.76457137716313095</v>
      </c>
      <c r="BI17" s="21">
        <v>0.86409424755528697</v>
      </c>
      <c r="BJ17" s="21"/>
      <c r="BK17" s="21">
        <v>0.77753045145586897</v>
      </c>
      <c r="BL17" s="21">
        <v>0.86201528312890496</v>
      </c>
      <c r="BM17" s="21"/>
      <c r="BN17" s="21">
        <v>0.81726138641351298</v>
      </c>
      <c r="BO17" s="21">
        <v>0.85777361930457696</v>
      </c>
      <c r="BP17" s="21"/>
      <c r="BQ17" s="21">
        <v>0.96941392776534896</v>
      </c>
      <c r="BR17" s="21">
        <v>0.85405341224586195</v>
      </c>
      <c r="BS17" s="21"/>
      <c r="BT17" s="21">
        <v>0.94183391175586995</v>
      </c>
      <c r="BU17" s="21">
        <v>0.85019578890613001</v>
      </c>
      <c r="BV17" s="21"/>
      <c r="BW17" s="21">
        <v>0.908701054457143</v>
      </c>
      <c r="BX17" s="21">
        <v>0.83034939064681701</v>
      </c>
      <c r="BY17" s="21"/>
      <c r="BZ17" s="21">
        <v>0.908701054457143</v>
      </c>
      <c r="CA17" s="21">
        <v>0.83034939064681701</v>
      </c>
    </row>
    <row r="18" spans="2:79" x14ac:dyDescent="0.25">
      <c r="B18" s="16"/>
    </row>
    <row r="19" spans="2:79" x14ac:dyDescent="0.25">
      <c r="B19" t="s">
        <v>78</v>
      </c>
    </row>
    <row r="20" spans="2:79" x14ac:dyDescent="0.25">
      <c r="B20" t="s">
        <v>79</v>
      </c>
    </row>
    <row r="22" spans="2:79" x14ac:dyDescent="0.2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CA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230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218</v>
      </c>
      <c r="C9" s="17">
        <v>0.62364780688729105</v>
      </c>
      <c r="D9" s="17">
        <v>0.57717892454929898</v>
      </c>
      <c r="E9" s="17">
        <v>0.49419654346312097</v>
      </c>
      <c r="F9" s="17">
        <v>0.68177642412547601</v>
      </c>
      <c r="G9" s="17">
        <v>0.66084979178859005</v>
      </c>
      <c r="H9" s="17">
        <v>0.75369455196870205</v>
      </c>
      <c r="I9" s="17">
        <v>0.53524238247342704</v>
      </c>
      <c r="J9" s="17">
        <v>0.629827452050023</v>
      </c>
      <c r="K9" s="17">
        <v>0.66716890996988598</v>
      </c>
      <c r="L9" s="17">
        <v>0.71113631901204399</v>
      </c>
      <c r="M9" s="17"/>
      <c r="N9" s="17">
        <v>0.62876508036050505</v>
      </c>
      <c r="O9" s="17">
        <v>0.55503150498401399</v>
      </c>
      <c r="P9" s="17">
        <v>0.55593483887415396</v>
      </c>
      <c r="Q9" s="17">
        <v>0.63593656130341403</v>
      </c>
      <c r="R9" s="17"/>
      <c r="S9" s="17">
        <v>0.62079767800500796</v>
      </c>
      <c r="T9" s="17">
        <v>0.52785996717870998</v>
      </c>
      <c r="U9" s="17">
        <v>0.58265531809339499</v>
      </c>
      <c r="V9" s="17">
        <v>0.63176038791185896</v>
      </c>
      <c r="W9" s="17">
        <v>0.65576059708456402</v>
      </c>
      <c r="X9" s="17">
        <v>0.64135920622865705</v>
      </c>
      <c r="Y9" s="17">
        <v>0.65376904526328705</v>
      </c>
      <c r="Z9" s="17"/>
      <c r="AA9" s="17">
        <v>0.68671603747146603</v>
      </c>
      <c r="AB9" s="17">
        <v>0.59102910679658005</v>
      </c>
      <c r="AC9" s="17"/>
      <c r="AD9" s="17">
        <v>0.657865873519352</v>
      </c>
      <c r="AE9" s="17">
        <v>0.66518077084355698</v>
      </c>
      <c r="AF9" s="17">
        <v>0.71559622169939197</v>
      </c>
      <c r="AG9" s="17"/>
      <c r="AH9" s="17">
        <v>0.66196208586108296</v>
      </c>
      <c r="AI9" s="17">
        <v>0.62223003309242497</v>
      </c>
      <c r="AJ9" s="17"/>
      <c r="AK9" s="17">
        <v>0.658123479729389</v>
      </c>
      <c r="AL9" s="17">
        <v>0.60055353905092701</v>
      </c>
      <c r="AM9" s="17"/>
      <c r="AN9" s="17">
        <v>0.623623552606698</v>
      </c>
      <c r="AO9" s="17">
        <v>0.63593656130341403</v>
      </c>
      <c r="AP9" s="17"/>
      <c r="AQ9" s="17">
        <v>0.74871034204615805</v>
      </c>
      <c r="AR9" s="17">
        <v>0.59122032838109295</v>
      </c>
      <c r="AS9" s="17"/>
      <c r="AT9" s="17">
        <v>0.57340429864939002</v>
      </c>
      <c r="AU9" s="17">
        <v>0.63283073056005101</v>
      </c>
      <c r="AV9" s="17">
        <v>0.70338460093061905</v>
      </c>
      <c r="AW9" s="17">
        <v>0.65069119331383796</v>
      </c>
      <c r="AX9" s="17"/>
      <c r="AY9" s="17">
        <v>0.69867748006922303</v>
      </c>
      <c r="AZ9" s="17">
        <v>0.61468000368478404</v>
      </c>
      <c r="BA9" s="17"/>
      <c r="BB9" s="17">
        <v>0.63174480184182202</v>
      </c>
      <c r="BC9" s="17">
        <v>0.62187804311609995</v>
      </c>
      <c r="BD9" s="17"/>
      <c r="BE9" s="17">
        <v>0.55631105660703595</v>
      </c>
      <c r="BF9" s="17">
        <v>0.62875779415291999</v>
      </c>
      <c r="BG9" s="17"/>
      <c r="BH9" s="17">
        <v>0.558485040765205</v>
      </c>
      <c r="BI9" s="17">
        <v>0.62869994065910595</v>
      </c>
      <c r="BJ9" s="17"/>
      <c r="BK9" s="17">
        <v>0.636396246199469</v>
      </c>
      <c r="BL9" s="17">
        <v>0.62283188027314296</v>
      </c>
      <c r="BM9" s="17"/>
      <c r="BN9" s="17">
        <v>0.735944702979206</v>
      </c>
      <c r="BO9" s="17">
        <v>0.62126926285371298</v>
      </c>
      <c r="BP9" s="17"/>
      <c r="BQ9" s="17">
        <v>0.68034262619942798</v>
      </c>
      <c r="BR9" s="17">
        <v>0.62219620873716797</v>
      </c>
      <c r="BS9" s="17"/>
      <c r="BT9" s="17">
        <v>0.79457193818235194</v>
      </c>
      <c r="BU9" s="17">
        <v>0.61008360032967901</v>
      </c>
      <c r="BV9" s="17"/>
      <c r="BW9" s="17">
        <v>0.68694852790204597</v>
      </c>
      <c r="BX9" s="17">
        <v>0.59114139688622602</v>
      </c>
      <c r="BY9" s="17"/>
      <c r="BZ9" s="17">
        <v>0.68694852790204597</v>
      </c>
      <c r="CA9" s="17">
        <v>0.59114139688622602</v>
      </c>
    </row>
    <row r="10" spans="2:79" x14ac:dyDescent="0.25">
      <c r="B10" s="18" t="s">
        <v>219</v>
      </c>
      <c r="C10" s="17">
        <v>0.21401820018415699</v>
      </c>
      <c r="D10" s="17">
        <v>0.19472538387612501</v>
      </c>
      <c r="E10" s="17">
        <v>0.25272802728709498</v>
      </c>
      <c r="F10" s="17">
        <v>0.225964670031262</v>
      </c>
      <c r="G10" s="17">
        <v>0.15700031828600899</v>
      </c>
      <c r="H10" s="17">
        <v>0.160325893747676</v>
      </c>
      <c r="I10" s="17">
        <v>0.29902458720619801</v>
      </c>
      <c r="J10" s="17">
        <v>0.22807392131758</v>
      </c>
      <c r="K10" s="17">
        <v>0.1933069085945</v>
      </c>
      <c r="L10" s="17">
        <v>0.184953511057458</v>
      </c>
      <c r="M10" s="17"/>
      <c r="N10" s="17">
        <v>0.211922316394279</v>
      </c>
      <c r="O10" s="17">
        <v>0.24030583034852501</v>
      </c>
      <c r="P10" s="17">
        <v>0.24838215229379401</v>
      </c>
      <c r="Q10" s="17">
        <v>0.23161407568390599</v>
      </c>
      <c r="R10" s="17"/>
      <c r="S10" s="17">
        <v>0.226750669949011</v>
      </c>
      <c r="T10" s="17">
        <v>0.30745445010042</v>
      </c>
      <c r="U10" s="17">
        <v>0.19524037531601199</v>
      </c>
      <c r="V10" s="17">
        <v>0.19984241852169601</v>
      </c>
      <c r="W10" s="17">
        <v>0.21666071245119001</v>
      </c>
      <c r="X10" s="17">
        <v>0.178397628869439</v>
      </c>
      <c r="Y10" s="17">
        <v>0.21755349323994599</v>
      </c>
      <c r="Z10" s="17"/>
      <c r="AA10" s="17">
        <v>0.19675258357427899</v>
      </c>
      <c r="AB10" s="17">
        <v>0.22294792541764299</v>
      </c>
      <c r="AC10" s="17"/>
      <c r="AD10" s="17">
        <v>0.195434181621082</v>
      </c>
      <c r="AE10" s="17">
        <v>0.23862804512870101</v>
      </c>
      <c r="AF10" s="17">
        <v>0.18516592269743401</v>
      </c>
      <c r="AG10" s="17"/>
      <c r="AH10" s="17">
        <v>0.24998943662529099</v>
      </c>
      <c r="AI10" s="17">
        <v>0.21268712785913599</v>
      </c>
      <c r="AJ10" s="17"/>
      <c r="AK10" s="17">
        <v>0.19980434638962599</v>
      </c>
      <c r="AL10" s="17">
        <v>0.223539654573786</v>
      </c>
      <c r="AM10" s="17"/>
      <c r="AN10" s="17">
        <v>0.213983471253364</v>
      </c>
      <c r="AO10" s="17">
        <v>0.23161407568390599</v>
      </c>
      <c r="AP10" s="17"/>
      <c r="AQ10" s="17">
        <v>0.14166612955268501</v>
      </c>
      <c r="AR10" s="17">
        <v>0.23277837654153399</v>
      </c>
      <c r="AS10" s="17"/>
      <c r="AT10" s="17">
        <v>0.21026182832538801</v>
      </c>
      <c r="AU10" s="17">
        <v>0.21925606473423401</v>
      </c>
      <c r="AV10" s="17">
        <v>0.206953356808738</v>
      </c>
      <c r="AW10" s="17">
        <v>0.24013115080054501</v>
      </c>
      <c r="AX10" s="17"/>
      <c r="AY10" s="17">
        <v>0.18389467943923199</v>
      </c>
      <c r="AZ10" s="17">
        <v>0.21761866643105199</v>
      </c>
      <c r="BA10" s="17"/>
      <c r="BB10" s="17">
        <v>0.24493848878436</v>
      </c>
      <c r="BC10" s="17">
        <v>0.207281798025019</v>
      </c>
      <c r="BD10" s="17"/>
      <c r="BE10" s="17">
        <v>0.23402114857891801</v>
      </c>
      <c r="BF10" s="17">
        <v>0.212500235459889</v>
      </c>
      <c r="BG10" s="17"/>
      <c r="BH10" s="17">
        <v>0.26272686990025601</v>
      </c>
      <c r="BI10" s="17">
        <v>0.21024176879706899</v>
      </c>
      <c r="BJ10" s="17"/>
      <c r="BK10" s="17">
        <v>0.16472349349920501</v>
      </c>
      <c r="BL10" s="17">
        <v>0.217173163873118</v>
      </c>
      <c r="BM10" s="17"/>
      <c r="BN10" s="17">
        <v>0.12587552596296001</v>
      </c>
      <c r="BO10" s="17">
        <v>0.21588513719816699</v>
      </c>
      <c r="BP10" s="17"/>
      <c r="BQ10" s="17">
        <v>0.21815346417176501</v>
      </c>
      <c r="BR10" s="17">
        <v>0.21391232205230101</v>
      </c>
      <c r="BS10" s="17"/>
      <c r="BT10" s="17">
        <v>0.143717057238653</v>
      </c>
      <c r="BU10" s="17">
        <v>0.21959716213016101</v>
      </c>
      <c r="BV10" s="17"/>
      <c r="BW10" s="17">
        <v>0.19654197800449399</v>
      </c>
      <c r="BX10" s="17">
        <v>0.22299265157009601</v>
      </c>
      <c r="BY10" s="17"/>
      <c r="BZ10" s="17">
        <v>0.19654197800449399</v>
      </c>
      <c r="CA10" s="17">
        <v>0.22299265157009601</v>
      </c>
    </row>
    <row r="11" spans="2:79" ht="30" x14ac:dyDescent="0.25">
      <c r="B11" s="18" t="s">
        <v>220</v>
      </c>
      <c r="C11" s="17">
        <v>8.0577188893340604E-2</v>
      </c>
      <c r="D11" s="17">
        <v>8.9352223539013398E-2</v>
      </c>
      <c r="E11" s="17">
        <v>0.123102731154483</v>
      </c>
      <c r="F11" s="17">
        <v>5.8464482279979801E-2</v>
      </c>
      <c r="G11" s="17">
        <v>9.0115232593829794E-2</v>
      </c>
      <c r="H11" s="17">
        <v>5.4395641979661201E-2</v>
      </c>
      <c r="I11" s="17">
        <v>8.3702229405527406E-2</v>
      </c>
      <c r="J11" s="17">
        <v>6.5456299300081705E-2</v>
      </c>
      <c r="K11" s="17">
        <v>6.7557648389556094E-2</v>
      </c>
      <c r="L11" s="17">
        <v>6.5023552487460806E-2</v>
      </c>
      <c r="M11" s="17"/>
      <c r="N11" s="17">
        <v>7.8087053561295902E-2</v>
      </c>
      <c r="O11" s="17">
        <v>0.111555364520559</v>
      </c>
      <c r="P11" s="17">
        <v>0.126630217683258</v>
      </c>
      <c r="Q11" s="17">
        <v>8.3481439848680103E-2</v>
      </c>
      <c r="R11" s="17"/>
      <c r="S11" s="17">
        <v>7.9994324963634594E-2</v>
      </c>
      <c r="T11" s="17">
        <v>6.6451843102184396E-2</v>
      </c>
      <c r="U11" s="17">
        <v>0.113385175511601</v>
      </c>
      <c r="V11" s="17">
        <v>8.0368085739087394E-2</v>
      </c>
      <c r="W11" s="17">
        <v>7.4608161922343999E-2</v>
      </c>
      <c r="X11" s="17">
        <v>8.9834356103390106E-2</v>
      </c>
      <c r="Y11" s="17">
        <v>6.5034370089229798E-2</v>
      </c>
      <c r="Z11" s="17"/>
      <c r="AA11" s="17">
        <v>6.0602525508675301E-2</v>
      </c>
      <c r="AB11" s="17">
        <v>9.0908025010388596E-2</v>
      </c>
      <c r="AC11" s="17"/>
      <c r="AD11" s="17">
        <v>5.7129177245098403E-2</v>
      </c>
      <c r="AE11" s="17">
        <v>4.6729845209807497E-2</v>
      </c>
      <c r="AF11" s="17">
        <v>6.3667476018630806E-2</v>
      </c>
      <c r="AG11" s="17"/>
      <c r="AH11" s="17">
        <v>6.5703574331244893E-2</v>
      </c>
      <c r="AI11" s="17">
        <v>8.1127569104736397E-2</v>
      </c>
      <c r="AJ11" s="17"/>
      <c r="AK11" s="17">
        <v>8.1944576604960906E-2</v>
      </c>
      <c r="AL11" s="17">
        <v>7.9661214948671094E-2</v>
      </c>
      <c r="AM11" s="17"/>
      <c r="AN11" s="17">
        <v>8.05714567812649E-2</v>
      </c>
      <c r="AO11" s="17">
        <v>8.3481439848680103E-2</v>
      </c>
      <c r="AP11" s="17"/>
      <c r="AQ11" s="17">
        <v>5.5435349427360399E-2</v>
      </c>
      <c r="AR11" s="17">
        <v>8.7096219215680601E-2</v>
      </c>
      <c r="AS11" s="17"/>
      <c r="AT11" s="17">
        <v>9.5777050902891403E-2</v>
      </c>
      <c r="AU11" s="17">
        <v>8.1604909904603298E-2</v>
      </c>
      <c r="AV11" s="17">
        <v>4.6026442790935901E-2</v>
      </c>
      <c r="AW11" s="17">
        <v>8.1784757918645895E-2</v>
      </c>
      <c r="AX11" s="17"/>
      <c r="AY11" s="17">
        <v>5.4183916695971203E-2</v>
      </c>
      <c r="AZ11" s="17">
        <v>8.3731803073283595E-2</v>
      </c>
      <c r="BA11" s="17"/>
      <c r="BB11" s="17">
        <v>5.8743058559539603E-2</v>
      </c>
      <c r="BC11" s="17">
        <v>8.5337116199977303E-2</v>
      </c>
      <c r="BD11" s="17"/>
      <c r="BE11" s="17">
        <v>0.103084886788186</v>
      </c>
      <c r="BF11" s="17">
        <v>7.8869146121115993E-2</v>
      </c>
      <c r="BG11" s="17"/>
      <c r="BH11" s="17">
        <v>8.2578960992240102E-2</v>
      </c>
      <c r="BI11" s="17">
        <v>8.0421989520659307E-2</v>
      </c>
      <c r="BJ11" s="17"/>
      <c r="BK11" s="17">
        <v>0.113698648521429</v>
      </c>
      <c r="BL11" s="17">
        <v>7.8457346632793801E-2</v>
      </c>
      <c r="BM11" s="17"/>
      <c r="BN11" s="17">
        <v>6.0429736582046902E-2</v>
      </c>
      <c r="BO11" s="17">
        <v>8.1003929116397103E-2</v>
      </c>
      <c r="BP11" s="17"/>
      <c r="BQ11" s="17">
        <v>7.1670074839619194E-2</v>
      </c>
      <c r="BR11" s="17">
        <v>8.0805244127314199E-2</v>
      </c>
      <c r="BS11" s="17"/>
      <c r="BT11" s="17">
        <v>3.4195740169345901E-2</v>
      </c>
      <c r="BU11" s="17">
        <v>8.4257930437362294E-2</v>
      </c>
      <c r="BV11" s="17"/>
      <c r="BW11" s="17">
        <v>6.0498812851575698E-2</v>
      </c>
      <c r="BX11" s="17">
        <v>9.0887907528236403E-2</v>
      </c>
      <c r="BY11" s="17"/>
      <c r="BZ11" s="17">
        <v>6.0498812851575698E-2</v>
      </c>
      <c r="CA11" s="17">
        <v>9.0887907528236403E-2</v>
      </c>
    </row>
    <row r="12" spans="2:79" x14ac:dyDescent="0.25">
      <c r="B12" s="18" t="s">
        <v>221</v>
      </c>
      <c r="C12" s="17">
        <v>3.04881789139663E-2</v>
      </c>
      <c r="D12" s="17">
        <v>4.36554351006746E-2</v>
      </c>
      <c r="E12" s="17">
        <v>4.4574973599526398E-2</v>
      </c>
      <c r="F12" s="17">
        <v>1.50464684904059E-2</v>
      </c>
      <c r="G12" s="17">
        <v>3.7204683750728697E-2</v>
      </c>
      <c r="H12" s="17">
        <v>1.35170656540399E-2</v>
      </c>
      <c r="I12" s="17">
        <v>3.67032039073589E-2</v>
      </c>
      <c r="J12" s="17">
        <v>2.6001362314916801E-2</v>
      </c>
      <c r="K12" s="17">
        <v>3.10200783065229E-2</v>
      </c>
      <c r="L12" s="17">
        <v>1.05217678514996E-2</v>
      </c>
      <c r="M12" s="17"/>
      <c r="N12" s="17">
        <v>2.9528241506824399E-2</v>
      </c>
      <c r="O12" s="17">
        <v>4.3444065705815597E-2</v>
      </c>
      <c r="P12" s="17">
        <v>4.4964782949235199E-2</v>
      </c>
      <c r="Q12" s="17">
        <v>1.6869452392464599E-2</v>
      </c>
      <c r="R12" s="17"/>
      <c r="S12" s="17">
        <v>3.9652447759829498E-2</v>
      </c>
      <c r="T12" s="17">
        <v>5.7928101060475398E-2</v>
      </c>
      <c r="U12" s="17">
        <v>4.3698477515956E-2</v>
      </c>
      <c r="V12" s="17">
        <v>1.84473356071665E-2</v>
      </c>
      <c r="W12" s="17">
        <v>2.3332700394755101E-2</v>
      </c>
      <c r="X12" s="17">
        <v>3.2335646262618499E-2</v>
      </c>
      <c r="Y12" s="17">
        <v>3.39533175964436E-2</v>
      </c>
      <c r="Z12" s="17"/>
      <c r="AA12" s="17">
        <v>2.22664071917495E-2</v>
      </c>
      <c r="AB12" s="17">
        <v>3.47404546403852E-2</v>
      </c>
      <c r="AC12" s="17"/>
      <c r="AD12" s="17">
        <v>2.5134320523603999E-2</v>
      </c>
      <c r="AE12" s="17">
        <v>2.9282721508937001E-2</v>
      </c>
      <c r="AF12" s="17">
        <v>1.6093268828838402E-2</v>
      </c>
      <c r="AG12" s="17"/>
      <c r="AH12" s="17">
        <v>2.1173417078870001E-2</v>
      </c>
      <c r="AI12" s="17">
        <v>3.08328604684397E-2</v>
      </c>
      <c r="AJ12" s="17"/>
      <c r="AK12" s="17">
        <v>2.6856992373546301E-2</v>
      </c>
      <c r="AL12" s="17">
        <v>3.2920606989042402E-2</v>
      </c>
      <c r="AM12" s="17"/>
      <c r="AN12" s="17">
        <v>3.0515058156824301E-2</v>
      </c>
      <c r="AO12" s="17">
        <v>1.6869452392464599E-2</v>
      </c>
      <c r="AP12" s="17"/>
      <c r="AQ12" s="17">
        <v>1.6793871719421299E-2</v>
      </c>
      <c r="AR12" s="17">
        <v>3.4038977333687097E-2</v>
      </c>
      <c r="AS12" s="17"/>
      <c r="AT12" s="17">
        <v>4.2568076097289402E-2</v>
      </c>
      <c r="AU12" s="17">
        <v>2.31139144642474E-2</v>
      </c>
      <c r="AV12" s="17">
        <v>2.5177187539212002E-2</v>
      </c>
      <c r="AW12" s="17">
        <v>2.9424111320856799E-3</v>
      </c>
      <c r="AX12" s="17"/>
      <c r="AY12" s="17">
        <v>2.6271326011603001E-2</v>
      </c>
      <c r="AZ12" s="17">
        <v>3.09921915979962E-2</v>
      </c>
      <c r="BA12" s="17"/>
      <c r="BB12" s="17">
        <v>2.4675098997911999E-2</v>
      </c>
      <c r="BC12" s="17">
        <v>3.1755573083171E-2</v>
      </c>
      <c r="BD12" s="17"/>
      <c r="BE12" s="17">
        <v>4.8661117486905103E-2</v>
      </c>
      <c r="BF12" s="17">
        <v>2.9109088234652501E-2</v>
      </c>
      <c r="BG12" s="17"/>
      <c r="BH12" s="17">
        <v>5.6796053554841401E-2</v>
      </c>
      <c r="BI12" s="17">
        <v>2.8448503346958701E-2</v>
      </c>
      <c r="BJ12" s="17"/>
      <c r="BK12" s="17">
        <v>5.1781881050720201E-2</v>
      </c>
      <c r="BL12" s="17">
        <v>2.9125337717357098E-2</v>
      </c>
      <c r="BM12" s="17"/>
      <c r="BN12" s="17">
        <v>4.5823762906558201E-2</v>
      </c>
      <c r="BO12" s="17">
        <v>3.0163358165785099E-2</v>
      </c>
      <c r="BP12" s="17"/>
      <c r="BQ12" s="17">
        <v>4.5421295434279699E-3</v>
      </c>
      <c r="BR12" s="17">
        <v>3.1152494238121602E-2</v>
      </c>
      <c r="BS12" s="17"/>
      <c r="BT12" s="17">
        <v>7.0466823718195997E-3</v>
      </c>
      <c r="BU12" s="17">
        <v>3.23484504783619E-2</v>
      </c>
      <c r="BV12" s="17"/>
      <c r="BW12" s="17">
        <v>2.2303907352140901E-2</v>
      </c>
      <c r="BX12" s="17">
        <v>3.4690994974888201E-2</v>
      </c>
      <c r="BY12" s="17"/>
      <c r="BZ12" s="17">
        <v>2.2303907352140901E-2</v>
      </c>
      <c r="CA12" s="17">
        <v>3.4690994974888201E-2</v>
      </c>
    </row>
    <row r="13" spans="2:79" x14ac:dyDescent="0.25">
      <c r="B13" s="18" t="s">
        <v>222</v>
      </c>
      <c r="C13" s="17">
        <v>2.5086359667910198E-2</v>
      </c>
      <c r="D13" s="17">
        <v>6.4557855358324701E-2</v>
      </c>
      <c r="E13" s="17">
        <v>3.1874852131494401E-2</v>
      </c>
      <c r="F13" s="17">
        <v>1.36880734852197E-2</v>
      </c>
      <c r="G13" s="17">
        <v>1.9194192784644099E-2</v>
      </c>
      <c r="H13" s="17">
        <v>1.07836467314228E-2</v>
      </c>
      <c r="I13" s="17">
        <v>2.47987569116426E-2</v>
      </c>
      <c r="J13" s="17">
        <v>1.44781908294666E-2</v>
      </c>
      <c r="K13" s="17">
        <v>1.7329545921181199E-2</v>
      </c>
      <c r="L13" s="17">
        <v>9.0085625146012899E-4</v>
      </c>
      <c r="M13" s="17"/>
      <c r="N13" s="17">
        <v>2.5432402734265201E-2</v>
      </c>
      <c r="O13" s="17">
        <v>2.2472904321958601E-2</v>
      </c>
      <c r="P13" s="17">
        <v>1.10018345721721E-2</v>
      </c>
      <c r="Q13" s="17">
        <v>1.10295845695546E-2</v>
      </c>
      <c r="R13" s="17"/>
      <c r="S13" s="17">
        <v>1.6399814060318402E-2</v>
      </c>
      <c r="T13" s="17">
        <v>2.6782496602363599E-2</v>
      </c>
      <c r="U13" s="17">
        <v>4.6394872100203002E-2</v>
      </c>
      <c r="V13" s="17">
        <v>2.7818982641228999E-2</v>
      </c>
      <c r="W13" s="17">
        <v>1.8987715256141902E-2</v>
      </c>
      <c r="X13" s="17">
        <v>3.9221971386852697E-2</v>
      </c>
      <c r="Y13" s="17">
        <v>1.43221023040132E-2</v>
      </c>
      <c r="Z13" s="17"/>
      <c r="AA13" s="17">
        <v>1.7714807376355699E-2</v>
      </c>
      <c r="AB13" s="17">
        <v>2.8898904449554098E-2</v>
      </c>
      <c r="AC13" s="17"/>
      <c r="AD13" s="17">
        <v>3.78304376655604E-2</v>
      </c>
      <c r="AE13" s="17">
        <v>8.1500438656514004E-3</v>
      </c>
      <c r="AF13" s="17">
        <v>7.0044450620207399E-3</v>
      </c>
      <c r="AG13" s="17"/>
      <c r="AH13" s="17">
        <v>1.15665149289281E-3</v>
      </c>
      <c r="AI13" s="17">
        <v>2.5971849727439399E-2</v>
      </c>
      <c r="AJ13" s="17"/>
      <c r="AK13" s="17">
        <v>1.54131362000545E-2</v>
      </c>
      <c r="AL13" s="17">
        <v>3.1566175584218203E-2</v>
      </c>
      <c r="AM13" s="17"/>
      <c r="AN13" s="17">
        <v>2.5114103486032501E-2</v>
      </c>
      <c r="AO13" s="17">
        <v>1.10295845695546E-2</v>
      </c>
      <c r="AP13" s="17"/>
      <c r="AQ13" s="17">
        <v>2.1834049981401302E-2</v>
      </c>
      <c r="AR13" s="17">
        <v>2.5929651404486598E-2</v>
      </c>
      <c r="AS13" s="17"/>
      <c r="AT13" s="17">
        <v>3.5473649736385102E-2</v>
      </c>
      <c r="AU13" s="17">
        <v>2.4105494039677999E-2</v>
      </c>
      <c r="AV13" s="17">
        <v>9.4708663604953693E-3</v>
      </c>
      <c r="AW13" s="17">
        <v>3.87460792284256E-4</v>
      </c>
      <c r="AX13" s="17"/>
      <c r="AY13" s="17">
        <v>1.7835223940963402E-2</v>
      </c>
      <c r="AZ13" s="17">
        <v>2.5953040214901898E-2</v>
      </c>
      <c r="BA13" s="17"/>
      <c r="BB13" s="17">
        <v>2.2992103186115002E-2</v>
      </c>
      <c r="BC13" s="17">
        <v>2.5543145699608302E-2</v>
      </c>
      <c r="BD13" s="17"/>
      <c r="BE13" s="17">
        <v>3.8963178056373997E-2</v>
      </c>
      <c r="BF13" s="17">
        <v>2.40332888713931E-2</v>
      </c>
      <c r="BG13" s="17"/>
      <c r="BH13" s="17">
        <v>1.74191173294783E-2</v>
      </c>
      <c r="BI13" s="17">
        <v>2.5680808557358902E-2</v>
      </c>
      <c r="BJ13" s="17"/>
      <c r="BK13" s="17">
        <v>7.6447545318996599E-3</v>
      </c>
      <c r="BL13" s="17">
        <v>2.6202658649725898E-2</v>
      </c>
      <c r="BM13" s="17"/>
      <c r="BN13" s="17">
        <v>1.04312868985374E-3</v>
      </c>
      <c r="BO13" s="17">
        <v>2.5595615805710899E-2</v>
      </c>
      <c r="BP13" s="17"/>
      <c r="BQ13" s="17">
        <v>1.33614267048203E-2</v>
      </c>
      <c r="BR13" s="17">
        <v>2.53865615418386E-2</v>
      </c>
      <c r="BS13" s="17"/>
      <c r="BT13" s="17">
        <v>1.2129448031483799E-2</v>
      </c>
      <c r="BU13" s="17">
        <v>2.6114594970050298E-2</v>
      </c>
      <c r="BV13" s="17"/>
      <c r="BW13" s="17">
        <v>1.7763736743949099E-2</v>
      </c>
      <c r="BX13" s="17">
        <v>2.8846698874694099E-2</v>
      </c>
      <c r="BY13" s="17"/>
      <c r="BZ13" s="17">
        <v>1.7763736743949099E-2</v>
      </c>
      <c r="CA13" s="17">
        <v>2.8846698874694099E-2</v>
      </c>
    </row>
    <row r="14" spans="2:79" x14ac:dyDescent="0.25">
      <c r="B14" s="18" t="s">
        <v>75</v>
      </c>
      <c r="C14" s="17">
        <v>2.6182265453335098E-2</v>
      </c>
      <c r="D14" s="17">
        <v>3.05301775765629E-2</v>
      </c>
      <c r="E14" s="17">
        <v>5.3522872364280702E-2</v>
      </c>
      <c r="F14" s="17">
        <v>5.0598815876564803E-3</v>
      </c>
      <c r="G14" s="17">
        <v>3.5635780796198301E-2</v>
      </c>
      <c r="H14" s="17">
        <v>7.2831999184979701E-3</v>
      </c>
      <c r="I14" s="17">
        <v>2.0528840095846199E-2</v>
      </c>
      <c r="J14" s="17">
        <v>3.6162774187932102E-2</v>
      </c>
      <c r="K14" s="17">
        <v>2.3616908818352898E-2</v>
      </c>
      <c r="L14" s="17">
        <v>2.74639933400769E-2</v>
      </c>
      <c r="M14" s="17"/>
      <c r="N14" s="17">
        <v>2.626490544283E-2</v>
      </c>
      <c r="O14" s="17">
        <v>2.71903301191272E-2</v>
      </c>
      <c r="P14" s="17">
        <v>1.3086173627386901E-2</v>
      </c>
      <c r="Q14" s="17">
        <v>2.10688862019811E-2</v>
      </c>
      <c r="R14" s="17"/>
      <c r="S14" s="17">
        <v>1.64050652621987E-2</v>
      </c>
      <c r="T14" s="17">
        <v>1.35231419558466E-2</v>
      </c>
      <c r="U14" s="17">
        <v>1.8625781462833599E-2</v>
      </c>
      <c r="V14" s="17">
        <v>4.1762789578962602E-2</v>
      </c>
      <c r="W14" s="17">
        <v>1.06501128910057E-2</v>
      </c>
      <c r="X14" s="17">
        <v>1.8851191149042199E-2</v>
      </c>
      <c r="Y14" s="17">
        <v>1.5367671507080301E-2</v>
      </c>
      <c r="Z14" s="17"/>
      <c r="AA14" s="17">
        <v>1.5947638877474898E-2</v>
      </c>
      <c r="AB14" s="17">
        <v>3.14755836854494E-2</v>
      </c>
      <c r="AC14" s="17"/>
      <c r="AD14" s="17">
        <v>2.6606009425303698E-2</v>
      </c>
      <c r="AE14" s="17">
        <v>1.20285734433455E-2</v>
      </c>
      <c r="AF14" s="17">
        <v>1.2472665693684401E-2</v>
      </c>
      <c r="AG14" s="17"/>
      <c r="AH14" s="17">
        <v>1.4834610617689199E-5</v>
      </c>
      <c r="AI14" s="17">
        <v>2.7150559747823599E-2</v>
      </c>
      <c r="AJ14" s="17"/>
      <c r="AK14" s="17">
        <v>1.7857468702423E-2</v>
      </c>
      <c r="AL14" s="17">
        <v>3.1758808853355101E-2</v>
      </c>
      <c r="AM14" s="17"/>
      <c r="AN14" s="17">
        <v>2.6192357715816902E-2</v>
      </c>
      <c r="AO14" s="17">
        <v>2.10688862019811E-2</v>
      </c>
      <c r="AP14" s="17"/>
      <c r="AQ14" s="17">
        <v>1.55602572729739E-2</v>
      </c>
      <c r="AR14" s="17">
        <v>2.89364471235193E-2</v>
      </c>
      <c r="AS14" s="17"/>
      <c r="AT14" s="17">
        <v>4.25150962886559E-2</v>
      </c>
      <c r="AU14" s="17">
        <v>1.9088886297186299E-2</v>
      </c>
      <c r="AV14" s="17">
        <v>8.9875455699990996E-3</v>
      </c>
      <c r="AW14" s="17">
        <v>2.4063026042600601E-2</v>
      </c>
      <c r="AX14" s="17"/>
      <c r="AY14" s="17">
        <v>1.91373738430076E-2</v>
      </c>
      <c r="AZ14" s="17">
        <v>2.7024294997982298E-2</v>
      </c>
      <c r="BA14" s="17"/>
      <c r="BB14" s="17">
        <v>1.69064486302519E-2</v>
      </c>
      <c r="BC14" s="17">
        <v>2.82043238761246E-2</v>
      </c>
      <c r="BD14" s="17"/>
      <c r="BE14" s="17">
        <v>1.89586124825817E-2</v>
      </c>
      <c r="BF14" s="17">
        <v>2.67304471600293E-2</v>
      </c>
      <c r="BG14" s="17"/>
      <c r="BH14" s="17">
        <v>2.1993957457979701E-2</v>
      </c>
      <c r="BI14" s="17">
        <v>2.65069891188476E-2</v>
      </c>
      <c r="BJ14" s="17"/>
      <c r="BK14" s="17">
        <v>2.5754976197276801E-2</v>
      </c>
      <c r="BL14" s="17">
        <v>2.6209612853861499E-2</v>
      </c>
      <c r="BM14" s="17"/>
      <c r="BN14" s="17">
        <v>3.0883142879375498E-2</v>
      </c>
      <c r="BO14" s="17">
        <v>2.6082696860226899E-2</v>
      </c>
      <c r="BP14" s="17"/>
      <c r="BQ14" s="17">
        <v>1.1930278540940101E-2</v>
      </c>
      <c r="BR14" s="17">
        <v>2.65471693032567E-2</v>
      </c>
      <c r="BS14" s="17"/>
      <c r="BT14" s="17">
        <v>8.3391340063447492E-3</v>
      </c>
      <c r="BU14" s="17">
        <v>2.7598261654385201E-2</v>
      </c>
      <c r="BV14" s="17"/>
      <c r="BW14" s="17">
        <v>1.5943037145794599E-2</v>
      </c>
      <c r="BX14" s="17">
        <v>3.1440350165858999E-2</v>
      </c>
      <c r="BY14" s="17"/>
      <c r="BZ14" s="17">
        <v>1.5943037145794599E-2</v>
      </c>
      <c r="CA14" s="17">
        <v>3.1440350165858999E-2</v>
      </c>
    </row>
    <row r="15" spans="2:79" x14ac:dyDescent="0.25">
      <c r="B15" s="18" t="s">
        <v>223</v>
      </c>
      <c r="C15" s="20">
        <v>0.837666007071448</v>
      </c>
      <c r="D15" s="20">
        <v>0.77190430842542401</v>
      </c>
      <c r="E15" s="20">
        <v>0.74692457075021601</v>
      </c>
      <c r="F15" s="20">
        <v>0.90774109415673798</v>
      </c>
      <c r="G15" s="20">
        <v>0.81785011007459896</v>
      </c>
      <c r="H15" s="20">
        <v>0.91402044571637797</v>
      </c>
      <c r="I15" s="20">
        <v>0.83426696967962499</v>
      </c>
      <c r="J15" s="20">
        <v>0.85790137336760297</v>
      </c>
      <c r="K15" s="20">
        <v>0.86047581856438704</v>
      </c>
      <c r="L15" s="20">
        <v>0.89608983006950205</v>
      </c>
      <c r="M15" s="20"/>
      <c r="N15" s="20">
        <v>0.84068739675478499</v>
      </c>
      <c r="O15" s="20">
        <v>0.79533733533253903</v>
      </c>
      <c r="P15" s="20">
        <v>0.80431699116794797</v>
      </c>
      <c r="Q15" s="20">
        <v>0.86755063698732005</v>
      </c>
      <c r="R15" s="20"/>
      <c r="S15" s="20">
        <v>0.84754834795401901</v>
      </c>
      <c r="T15" s="20">
        <v>0.83531441727913003</v>
      </c>
      <c r="U15" s="20">
        <v>0.77789569340940701</v>
      </c>
      <c r="V15" s="20">
        <v>0.831602806433555</v>
      </c>
      <c r="W15" s="20">
        <v>0.87242130953575303</v>
      </c>
      <c r="X15" s="20">
        <v>0.81975683509809605</v>
      </c>
      <c r="Y15" s="20">
        <v>0.87132253850323305</v>
      </c>
      <c r="Z15" s="20"/>
      <c r="AA15" s="20">
        <v>0.88346862104574497</v>
      </c>
      <c r="AB15" s="20">
        <v>0.81397703221422302</v>
      </c>
      <c r="AC15" s="20"/>
      <c r="AD15" s="20">
        <v>0.85330005514043294</v>
      </c>
      <c r="AE15" s="20">
        <v>0.90380881597225904</v>
      </c>
      <c r="AF15" s="20">
        <v>0.900762144396826</v>
      </c>
      <c r="AG15" s="20"/>
      <c r="AH15" s="20">
        <v>0.91195152248637501</v>
      </c>
      <c r="AI15" s="20">
        <v>0.83491716095156099</v>
      </c>
      <c r="AJ15" s="20"/>
      <c r="AK15" s="20">
        <v>0.85792782611901497</v>
      </c>
      <c r="AL15" s="20">
        <v>0.82409319362471301</v>
      </c>
      <c r="AM15" s="20"/>
      <c r="AN15" s="20">
        <v>0.83760702386006103</v>
      </c>
      <c r="AO15" s="20">
        <v>0.86755063698732005</v>
      </c>
      <c r="AP15" s="20"/>
      <c r="AQ15" s="20">
        <v>0.89037647159884303</v>
      </c>
      <c r="AR15" s="20">
        <v>0.82399870492262595</v>
      </c>
      <c r="AS15" s="20"/>
      <c r="AT15" s="20">
        <v>0.783666126974778</v>
      </c>
      <c r="AU15" s="20">
        <v>0.85208679529428499</v>
      </c>
      <c r="AV15" s="20">
        <v>0.91033795773935799</v>
      </c>
      <c r="AW15" s="20">
        <v>0.89082234411438399</v>
      </c>
      <c r="AX15" s="20"/>
      <c r="AY15" s="20">
        <v>0.88257215950845502</v>
      </c>
      <c r="AZ15" s="20">
        <v>0.83229867011583603</v>
      </c>
      <c r="BA15" s="20"/>
      <c r="BB15" s="20">
        <v>0.876683290626181</v>
      </c>
      <c r="BC15" s="20">
        <v>0.82915984114111896</v>
      </c>
      <c r="BD15" s="20"/>
      <c r="BE15" s="20">
        <v>0.79033220518595304</v>
      </c>
      <c r="BF15" s="20">
        <v>0.84125802961280904</v>
      </c>
      <c r="BG15" s="20"/>
      <c r="BH15" s="20">
        <v>0.82121191066546095</v>
      </c>
      <c r="BI15" s="20">
        <v>0.83894170945617497</v>
      </c>
      <c r="BJ15" s="20"/>
      <c r="BK15" s="20">
        <v>0.801119739698674</v>
      </c>
      <c r="BL15" s="20">
        <v>0.84000504414626198</v>
      </c>
      <c r="BM15" s="20"/>
      <c r="BN15" s="20">
        <v>0.86182022894216603</v>
      </c>
      <c r="BO15" s="20">
        <v>0.83715440005188002</v>
      </c>
      <c r="BP15" s="20"/>
      <c r="BQ15" s="20">
        <v>0.89849609037119205</v>
      </c>
      <c r="BR15" s="20">
        <v>0.83610853078946901</v>
      </c>
      <c r="BS15" s="20"/>
      <c r="BT15" s="20">
        <v>0.93828899542100597</v>
      </c>
      <c r="BU15" s="20">
        <v>0.82968076245984002</v>
      </c>
      <c r="BV15" s="20"/>
      <c r="BW15" s="20">
        <v>0.88349050590653999</v>
      </c>
      <c r="BX15" s="20">
        <v>0.81413404845632198</v>
      </c>
      <c r="BY15" s="20"/>
      <c r="BZ15" s="20">
        <v>0.88349050590653999</v>
      </c>
      <c r="CA15" s="20">
        <v>0.81413404845632198</v>
      </c>
    </row>
    <row r="16" spans="2:79" x14ac:dyDescent="0.25">
      <c r="B16" s="18" t="s">
        <v>224</v>
      </c>
      <c r="C16" s="20">
        <v>5.5574538581876498E-2</v>
      </c>
      <c r="D16" s="20">
        <v>0.108213290458999</v>
      </c>
      <c r="E16" s="20">
        <v>7.6449825731020798E-2</v>
      </c>
      <c r="F16" s="20">
        <v>2.8734541975625499E-2</v>
      </c>
      <c r="G16" s="20">
        <v>5.6398876535372802E-2</v>
      </c>
      <c r="H16" s="20">
        <v>2.4300712385462699E-2</v>
      </c>
      <c r="I16" s="20">
        <v>6.1501960819001403E-2</v>
      </c>
      <c r="J16" s="20">
        <v>4.0479553144383403E-2</v>
      </c>
      <c r="K16" s="20">
        <v>4.8349624227704197E-2</v>
      </c>
      <c r="L16" s="20">
        <v>1.14226241029598E-2</v>
      </c>
      <c r="M16" s="20"/>
      <c r="N16" s="20">
        <v>5.4960644241089603E-2</v>
      </c>
      <c r="O16" s="20">
        <v>6.5916970027774205E-2</v>
      </c>
      <c r="P16" s="20">
        <v>5.5966617521407303E-2</v>
      </c>
      <c r="Q16" s="20">
        <v>2.7899036962019199E-2</v>
      </c>
      <c r="R16" s="20"/>
      <c r="S16" s="20">
        <v>5.60522618201479E-2</v>
      </c>
      <c r="T16" s="20">
        <v>8.4710597662839004E-2</v>
      </c>
      <c r="U16" s="20">
        <v>9.0093349616159002E-2</v>
      </c>
      <c r="V16" s="20">
        <v>4.6266318248395499E-2</v>
      </c>
      <c r="W16" s="20">
        <v>4.2320415650897003E-2</v>
      </c>
      <c r="X16" s="20">
        <v>7.1557617649471203E-2</v>
      </c>
      <c r="Y16" s="20">
        <v>4.8275419900456799E-2</v>
      </c>
      <c r="Z16" s="20"/>
      <c r="AA16" s="20">
        <v>3.9981214568105203E-2</v>
      </c>
      <c r="AB16" s="20">
        <v>6.3639359089939201E-2</v>
      </c>
      <c r="AC16" s="20"/>
      <c r="AD16" s="20">
        <v>6.2964758189164499E-2</v>
      </c>
      <c r="AE16" s="20">
        <v>3.7432765374588499E-2</v>
      </c>
      <c r="AF16" s="20">
        <v>2.3097713890859101E-2</v>
      </c>
      <c r="AG16" s="20"/>
      <c r="AH16" s="20">
        <v>2.2330068571762798E-2</v>
      </c>
      <c r="AI16" s="20">
        <v>5.6804710195879099E-2</v>
      </c>
      <c r="AJ16" s="20"/>
      <c r="AK16" s="20">
        <v>4.2270128573600803E-2</v>
      </c>
      <c r="AL16" s="20">
        <v>6.4486782573260501E-2</v>
      </c>
      <c r="AM16" s="20"/>
      <c r="AN16" s="20">
        <v>5.5629161642856799E-2</v>
      </c>
      <c r="AO16" s="20">
        <v>2.7899036962019199E-2</v>
      </c>
      <c r="AP16" s="20"/>
      <c r="AQ16" s="20">
        <v>3.8627921700822701E-2</v>
      </c>
      <c r="AR16" s="20">
        <v>5.9968628738173699E-2</v>
      </c>
      <c r="AS16" s="20"/>
      <c r="AT16" s="20">
        <v>7.8041725833674497E-2</v>
      </c>
      <c r="AU16" s="20">
        <v>4.7219408503925399E-2</v>
      </c>
      <c r="AV16" s="20">
        <v>3.4648053899707397E-2</v>
      </c>
      <c r="AW16" s="20">
        <v>3.3298719243699398E-3</v>
      </c>
      <c r="AX16" s="20"/>
      <c r="AY16" s="20">
        <v>4.41065499525665E-2</v>
      </c>
      <c r="AZ16" s="20">
        <v>5.6945231812898102E-2</v>
      </c>
      <c r="BA16" s="20"/>
      <c r="BB16" s="20">
        <v>4.7667202184027001E-2</v>
      </c>
      <c r="BC16" s="20">
        <v>5.7298718782779402E-2</v>
      </c>
      <c r="BD16" s="20"/>
      <c r="BE16" s="20">
        <v>8.7624295543279093E-2</v>
      </c>
      <c r="BF16" s="20">
        <v>5.31423771060456E-2</v>
      </c>
      <c r="BG16" s="20"/>
      <c r="BH16" s="20">
        <v>7.4215170884319698E-2</v>
      </c>
      <c r="BI16" s="20">
        <v>5.4129311904317703E-2</v>
      </c>
      <c r="BJ16" s="20"/>
      <c r="BK16" s="20">
        <v>5.9426635582619798E-2</v>
      </c>
      <c r="BL16" s="20">
        <v>5.5327996367083E-2</v>
      </c>
      <c r="BM16" s="20"/>
      <c r="BN16" s="20">
        <v>4.68668915964119E-2</v>
      </c>
      <c r="BO16" s="20">
        <v>5.5758973971495998E-2</v>
      </c>
      <c r="BP16" s="20"/>
      <c r="BQ16" s="20">
        <v>1.7903556248248301E-2</v>
      </c>
      <c r="BR16" s="20">
        <v>5.6539055779960198E-2</v>
      </c>
      <c r="BS16" s="20"/>
      <c r="BT16" s="20">
        <v>1.9176130403303401E-2</v>
      </c>
      <c r="BU16" s="20">
        <v>5.8463045448412097E-2</v>
      </c>
      <c r="BV16" s="20"/>
      <c r="BW16" s="20">
        <v>4.0067644096089997E-2</v>
      </c>
      <c r="BX16" s="20">
        <v>6.3537693849582397E-2</v>
      </c>
      <c r="BY16" s="20"/>
      <c r="BZ16" s="20">
        <v>4.0067644096089997E-2</v>
      </c>
      <c r="CA16" s="20">
        <v>6.3537693849582397E-2</v>
      </c>
    </row>
    <row r="17" spans="2:79" x14ac:dyDescent="0.25">
      <c r="B17" s="18" t="s">
        <v>166</v>
      </c>
      <c r="C17" s="21">
        <v>0.78209146848957101</v>
      </c>
      <c r="D17" s="21">
        <v>0.66369101796642505</v>
      </c>
      <c r="E17" s="21">
        <v>0.67047474501919502</v>
      </c>
      <c r="F17" s="21">
        <v>0.87900655218111301</v>
      </c>
      <c r="G17" s="21">
        <v>0.76145123353922595</v>
      </c>
      <c r="H17" s="21">
        <v>0.88971973333091503</v>
      </c>
      <c r="I17" s="21">
        <v>0.77276500886062405</v>
      </c>
      <c r="J17" s="21">
        <v>0.81742182022321896</v>
      </c>
      <c r="K17" s="21">
        <v>0.81212619433668298</v>
      </c>
      <c r="L17" s="21">
        <v>0.88466720596654302</v>
      </c>
      <c r="M17" s="21"/>
      <c r="N17" s="21">
        <v>0.78572675251369495</v>
      </c>
      <c r="O17" s="21">
        <v>0.72942036530476495</v>
      </c>
      <c r="P17" s="21">
        <v>0.74835037364654</v>
      </c>
      <c r="Q17" s="21">
        <v>0.83965160002530004</v>
      </c>
      <c r="R17" s="21"/>
      <c r="S17" s="21">
        <v>0.79149608613387101</v>
      </c>
      <c r="T17" s="21">
        <v>0.75060381961629097</v>
      </c>
      <c r="U17" s="21">
        <v>0.68780234379324801</v>
      </c>
      <c r="V17" s="21">
        <v>0.785336488185159</v>
      </c>
      <c r="W17" s="21">
        <v>0.83010089388485597</v>
      </c>
      <c r="X17" s="21">
        <v>0.74819921744862505</v>
      </c>
      <c r="Y17" s="21">
        <v>0.82304711860277602</v>
      </c>
      <c r="Z17" s="21"/>
      <c r="AA17" s="21">
        <v>0.84348740647763898</v>
      </c>
      <c r="AB17" s="21">
        <v>0.75033767312428401</v>
      </c>
      <c r="AC17" s="21"/>
      <c r="AD17" s="21">
        <v>0.79033529695126903</v>
      </c>
      <c r="AE17" s="21">
        <v>0.86637605059766998</v>
      </c>
      <c r="AF17" s="21">
        <v>0.87766443050596699</v>
      </c>
      <c r="AG17" s="21"/>
      <c r="AH17" s="21">
        <v>0.889621453914612</v>
      </c>
      <c r="AI17" s="21">
        <v>0.77811245075568103</v>
      </c>
      <c r="AJ17" s="21"/>
      <c r="AK17" s="21">
        <v>0.81565769754541395</v>
      </c>
      <c r="AL17" s="21">
        <v>0.75960641105145299</v>
      </c>
      <c r="AM17" s="21"/>
      <c r="AN17" s="21">
        <v>0.781977862217205</v>
      </c>
      <c r="AO17" s="21">
        <v>0.83965160002530004</v>
      </c>
      <c r="AP17" s="21"/>
      <c r="AQ17" s="21">
        <v>0.85174854989801996</v>
      </c>
      <c r="AR17" s="21">
        <v>0.76403007618445296</v>
      </c>
      <c r="AS17" s="21"/>
      <c r="AT17" s="21">
        <v>0.70562440114110403</v>
      </c>
      <c r="AU17" s="21">
        <v>0.80486738679035996</v>
      </c>
      <c r="AV17" s="21">
        <v>0.87568990383964995</v>
      </c>
      <c r="AW17" s="21">
        <v>0.88749247219001404</v>
      </c>
      <c r="AX17" s="21"/>
      <c r="AY17" s="21">
        <v>0.838465609555888</v>
      </c>
      <c r="AZ17" s="21">
        <v>0.77535343830293801</v>
      </c>
      <c r="BA17" s="21"/>
      <c r="BB17" s="21">
        <v>0.82901608844215402</v>
      </c>
      <c r="BC17" s="21">
        <v>0.77186112235833904</v>
      </c>
      <c r="BD17" s="21"/>
      <c r="BE17" s="21">
        <v>0.70270790964267404</v>
      </c>
      <c r="BF17" s="21">
        <v>0.78811565250676296</v>
      </c>
      <c r="BG17" s="21"/>
      <c r="BH17" s="21">
        <v>0.74699673978114101</v>
      </c>
      <c r="BI17" s="21">
        <v>0.78481239755185805</v>
      </c>
      <c r="BJ17" s="21"/>
      <c r="BK17" s="21">
        <v>0.74169310411605405</v>
      </c>
      <c r="BL17" s="21">
        <v>0.78467704777917902</v>
      </c>
      <c r="BM17" s="21"/>
      <c r="BN17" s="21">
        <v>0.81495333734575404</v>
      </c>
      <c r="BO17" s="21">
        <v>0.78139542608038404</v>
      </c>
      <c r="BP17" s="21"/>
      <c r="BQ17" s="21">
        <v>0.88059253412294403</v>
      </c>
      <c r="BR17" s="21">
        <v>0.77956947500950902</v>
      </c>
      <c r="BS17" s="21"/>
      <c r="BT17" s="21">
        <v>0.91911286501770295</v>
      </c>
      <c r="BU17" s="21">
        <v>0.77121771701142805</v>
      </c>
      <c r="BV17" s="21"/>
      <c r="BW17" s="21">
        <v>0.84342286181045001</v>
      </c>
      <c r="BX17" s="21">
        <v>0.75059635460674001</v>
      </c>
      <c r="BY17" s="21"/>
      <c r="BZ17" s="21">
        <v>0.84342286181045001</v>
      </c>
      <c r="CA17" s="21">
        <v>0.75059635460674001</v>
      </c>
    </row>
    <row r="18" spans="2:79" x14ac:dyDescent="0.25">
      <c r="B18" s="16"/>
    </row>
    <row r="19" spans="2:79" x14ac:dyDescent="0.25">
      <c r="B19" t="s">
        <v>78</v>
      </c>
    </row>
    <row r="20" spans="2:79" x14ac:dyDescent="0.25">
      <c r="B20" t="s">
        <v>79</v>
      </c>
    </row>
    <row r="22" spans="2:79" x14ac:dyDescent="0.2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CA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231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218</v>
      </c>
      <c r="C9" s="17">
        <v>0.49726138019391403</v>
      </c>
      <c r="D9" s="17">
        <v>0.45103162138772801</v>
      </c>
      <c r="E9" s="17">
        <v>0.48429179923548799</v>
      </c>
      <c r="F9" s="17">
        <v>0.54819749472703605</v>
      </c>
      <c r="G9" s="17">
        <v>0.52848435391536497</v>
      </c>
      <c r="H9" s="17">
        <v>0.36572875695817803</v>
      </c>
      <c r="I9" s="17">
        <v>0.50510088644203599</v>
      </c>
      <c r="J9" s="17">
        <v>0.58129839913626702</v>
      </c>
      <c r="K9" s="17">
        <v>0.65234601825751803</v>
      </c>
      <c r="L9" s="17">
        <v>0.54887789334091797</v>
      </c>
      <c r="M9" s="17"/>
      <c r="N9" s="17">
        <v>0.49569724023244299</v>
      </c>
      <c r="O9" s="17">
        <v>0.51820084626916096</v>
      </c>
      <c r="P9" s="17">
        <v>0.50050247741933795</v>
      </c>
      <c r="Q9" s="17">
        <v>0.58055937056349505</v>
      </c>
      <c r="R9" s="17"/>
      <c r="S9" s="17">
        <v>0.46133803009041202</v>
      </c>
      <c r="T9" s="17">
        <v>0.48610475851104701</v>
      </c>
      <c r="U9" s="17">
        <v>0.54783243653168801</v>
      </c>
      <c r="V9" s="17">
        <v>0.49645929926533999</v>
      </c>
      <c r="W9" s="17">
        <v>0.53201304311136799</v>
      </c>
      <c r="X9" s="17">
        <v>0.578108219418624</v>
      </c>
      <c r="Y9" s="17">
        <v>0.55001428018798104</v>
      </c>
      <c r="Z9" s="17"/>
      <c r="AA9" s="17">
        <v>0.58558406391602102</v>
      </c>
      <c r="AB9" s="17">
        <v>0.45158115252852798</v>
      </c>
      <c r="AC9" s="17"/>
      <c r="AD9" s="17">
        <v>0.62652915461097003</v>
      </c>
      <c r="AE9" s="17">
        <v>0.61689277910169804</v>
      </c>
      <c r="AF9" s="17">
        <v>0.58038026023173495</v>
      </c>
      <c r="AG9" s="17"/>
      <c r="AH9" s="17">
        <v>0.63263397481141803</v>
      </c>
      <c r="AI9" s="17">
        <v>0.49225208020622602</v>
      </c>
      <c r="AJ9" s="17"/>
      <c r="AK9" s="17">
        <v>0.46549072360119398</v>
      </c>
      <c r="AL9" s="17">
        <v>0.51854363496091704</v>
      </c>
      <c r="AM9" s="17"/>
      <c r="AN9" s="17">
        <v>0.497096975180773</v>
      </c>
      <c r="AO9" s="17">
        <v>0.58055937056349505</v>
      </c>
      <c r="AP9" s="17"/>
      <c r="AQ9" s="17">
        <v>0.61395833912368802</v>
      </c>
      <c r="AR9" s="17">
        <v>0.467003012868904</v>
      </c>
      <c r="AS9" s="17"/>
      <c r="AT9" s="17">
        <v>0.42459404017385999</v>
      </c>
      <c r="AU9" s="17">
        <v>0.52222614435155601</v>
      </c>
      <c r="AV9" s="17">
        <v>0.58012793028389098</v>
      </c>
      <c r="AW9" s="17">
        <v>0.59080233144067196</v>
      </c>
      <c r="AX9" s="17"/>
      <c r="AY9" s="17">
        <v>0.65548115076616997</v>
      </c>
      <c r="AZ9" s="17">
        <v>0.478350411972084</v>
      </c>
      <c r="BA9" s="17"/>
      <c r="BB9" s="17">
        <v>0.45508837522119799</v>
      </c>
      <c r="BC9" s="17">
        <v>0.506459785613665</v>
      </c>
      <c r="BD9" s="17"/>
      <c r="BE9" s="17">
        <v>0.54443745809750399</v>
      </c>
      <c r="BF9" s="17">
        <v>0.49368132686008998</v>
      </c>
      <c r="BG9" s="17"/>
      <c r="BH9" s="17">
        <v>0.39976136111545901</v>
      </c>
      <c r="BI9" s="17">
        <v>0.50482065320292002</v>
      </c>
      <c r="BJ9" s="17"/>
      <c r="BK9" s="17">
        <v>0.49808529918170602</v>
      </c>
      <c r="BL9" s="17">
        <v>0.49720864766614498</v>
      </c>
      <c r="BM9" s="17"/>
      <c r="BN9" s="17">
        <v>0.56377079181481604</v>
      </c>
      <c r="BO9" s="17">
        <v>0.49585265413208102</v>
      </c>
      <c r="BP9" s="17"/>
      <c r="BQ9" s="17">
        <v>0.67274826043049296</v>
      </c>
      <c r="BR9" s="17">
        <v>0.49276826364794202</v>
      </c>
      <c r="BS9" s="17"/>
      <c r="BT9" s="17">
        <v>0.49886851187662401</v>
      </c>
      <c r="BU9" s="17">
        <v>0.49713384134995797</v>
      </c>
      <c r="BV9" s="17"/>
      <c r="BW9" s="17">
        <v>0.58559849477429704</v>
      </c>
      <c r="BX9" s="17">
        <v>0.45189819287426802</v>
      </c>
      <c r="BY9" s="17"/>
      <c r="BZ9" s="17">
        <v>0.58559849477429704</v>
      </c>
      <c r="CA9" s="17">
        <v>0.45189819287426802</v>
      </c>
    </row>
    <row r="10" spans="2:79" x14ac:dyDescent="0.25">
      <c r="B10" s="18" t="s">
        <v>219</v>
      </c>
      <c r="C10" s="17">
        <v>0.25677724083511699</v>
      </c>
      <c r="D10" s="17">
        <v>0.30934033591649801</v>
      </c>
      <c r="E10" s="17">
        <v>0.28313728473661598</v>
      </c>
      <c r="F10" s="17">
        <v>0.23255956341509301</v>
      </c>
      <c r="G10" s="17">
        <v>0.23368456947073701</v>
      </c>
      <c r="H10" s="17">
        <v>0.194665155424081</v>
      </c>
      <c r="I10" s="17">
        <v>0.32539293264376001</v>
      </c>
      <c r="J10" s="17">
        <v>0.210677781064845</v>
      </c>
      <c r="K10" s="17">
        <v>0.206034399280206</v>
      </c>
      <c r="L10" s="17">
        <v>0.248347314707968</v>
      </c>
      <c r="M10" s="17"/>
      <c r="N10" s="17">
        <v>0.25465762870157199</v>
      </c>
      <c r="O10" s="17">
        <v>0.27626765207932302</v>
      </c>
      <c r="P10" s="17">
        <v>0.33040134492781797</v>
      </c>
      <c r="Q10" s="17">
        <v>0.29913171090965102</v>
      </c>
      <c r="R10" s="17"/>
      <c r="S10" s="17">
        <v>0.25650213663965299</v>
      </c>
      <c r="T10" s="17">
        <v>0.29788115819634198</v>
      </c>
      <c r="U10" s="17">
        <v>0.26059739437219698</v>
      </c>
      <c r="V10" s="17">
        <v>0.23950205901760199</v>
      </c>
      <c r="W10" s="17">
        <v>0.28529540746712101</v>
      </c>
      <c r="X10" s="17">
        <v>0.24957973588033</v>
      </c>
      <c r="Y10" s="17">
        <v>0.25310577422977598</v>
      </c>
      <c r="Z10" s="17"/>
      <c r="AA10" s="17">
        <v>0.26231960631699502</v>
      </c>
      <c r="AB10" s="17">
        <v>0.253910745996559</v>
      </c>
      <c r="AC10" s="17"/>
      <c r="AD10" s="17">
        <v>0.23774495845510499</v>
      </c>
      <c r="AE10" s="17">
        <v>0.26864855062376197</v>
      </c>
      <c r="AF10" s="17">
        <v>0.26381734183758598</v>
      </c>
      <c r="AG10" s="17"/>
      <c r="AH10" s="17">
        <v>0.29519464848022697</v>
      </c>
      <c r="AI10" s="17">
        <v>0.25535565088785001</v>
      </c>
      <c r="AJ10" s="17"/>
      <c r="AK10" s="17">
        <v>0.25810763371839801</v>
      </c>
      <c r="AL10" s="17">
        <v>0.25588604866854697</v>
      </c>
      <c r="AM10" s="17"/>
      <c r="AN10" s="17">
        <v>0.256693645934708</v>
      </c>
      <c r="AO10" s="17">
        <v>0.29913171090965102</v>
      </c>
      <c r="AP10" s="17"/>
      <c r="AQ10" s="17">
        <v>0.207880030650929</v>
      </c>
      <c r="AR10" s="17">
        <v>0.26945580384558698</v>
      </c>
      <c r="AS10" s="17"/>
      <c r="AT10" s="17">
        <v>0.24036381503802201</v>
      </c>
      <c r="AU10" s="17">
        <v>0.26182298618262401</v>
      </c>
      <c r="AV10" s="17">
        <v>0.275417858723429</v>
      </c>
      <c r="AW10" s="17">
        <v>0.28522554297245001</v>
      </c>
      <c r="AX10" s="17"/>
      <c r="AY10" s="17">
        <v>0.26266946241328898</v>
      </c>
      <c r="AZ10" s="17">
        <v>0.256072982355802</v>
      </c>
      <c r="BA10" s="17"/>
      <c r="BB10" s="17">
        <v>0.292520636517694</v>
      </c>
      <c r="BC10" s="17">
        <v>0.24897694562946801</v>
      </c>
      <c r="BD10" s="17"/>
      <c r="BE10" s="17">
        <v>0.251818321743983</v>
      </c>
      <c r="BF10" s="17">
        <v>0.25715355857099698</v>
      </c>
      <c r="BG10" s="17"/>
      <c r="BH10" s="17">
        <v>0.27414701144750198</v>
      </c>
      <c r="BI10" s="17">
        <v>0.25543054532260401</v>
      </c>
      <c r="BJ10" s="17"/>
      <c r="BK10" s="17">
        <v>0.27281705264149902</v>
      </c>
      <c r="BL10" s="17">
        <v>0.25575065954008402</v>
      </c>
      <c r="BM10" s="17"/>
      <c r="BN10" s="17">
        <v>0.21514123882008099</v>
      </c>
      <c r="BO10" s="17">
        <v>0.25765912686777998</v>
      </c>
      <c r="BP10" s="17"/>
      <c r="BQ10" s="17">
        <v>0.21318501782877</v>
      </c>
      <c r="BR10" s="17">
        <v>0.25789336380796501</v>
      </c>
      <c r="BS10" s="17"/>
      <c r="BT10" s="17">
        <v>0.243655854763736</v>
      </c>
      <c r="BU10" s="17">
        <v>0.25781852850845899</v>
      </c>
      <c r="BV10" s="17"/>
      <c r="BW10" s="17">
        <v>0.262079582832144</v>
      </c>
      <c r="BX10" s="17">
        <v>0.25405436343090698</v>
      </c>
      <c r="BY10" s="17"/>
      <c r="BZ10" s="17">
        <v>0.262079582832144</v>
      </c>
      <c r="CA10" s="17">
        <v>0.25405436343090698</v>
      </c>
    </row>
    <row r="11" spans="2:79" ht="30" x14ac:dyDescent="0.25">
      <c r="B11" s="18" t="s">
        <v>220</v>
      </c>
      <c r="C11" s="17">
        <v>0.131949075343641</v>
      </c>
      <c r="D11" s="17">
        <v>0.110243013291282</v>
      </c>
      <c r="E11" s="17">
        <v>0.114448677833679</v>
      </c>
      <c r="F11" s="17">
        <v>0.123116034980326</v>
      </c>
      <c r="G11" s="17">
        <v>0.106436345804911</v>
      </c>
      <c r="H11" s="17">
        <v>0.257994493730617</v>
      </c>
      <c r="I11" s="17">
        <v>0.122145356755225</v>
      </c>
      <c r="J11" s="17">
        <v>8.8453861271674594E-2</v>
      </c>
      <c r="K11" s="17">
        <v>9.0828293451558906E-2</v>
      </c>
      <c r="L11" s="17">
        <v>0.102040631029286</v>
      </c>
      <c r="M11" s="17"/>
      <c r="N11" s="17">
        <v>0.13172921879826999</v>
      </c>
      <c r="O11" s="17">
        <v>0.140922671251623</v>
      </c>
      <c r="P11" s="17">
        <v>0.110623504740892</v>
      </c>
      <c r="Q11" s="17">
        <v>6.7301966771889904E-2</v>
      </c>
      <c r="R11" s="17"/>
      <c r="S11" s="17">
        <v>0.14413945279413201</v>
      </c>
      <c r="T11" s="17">
        <v>9.7541857433881607E-2</v>
      </c>
      <c r="U11" s="17">
        <v>0.146703713464061</v>
      </c>
      <c r="V11" s="17">
        <v>0.15768213169713099</v>
      </c>
      <c r="W11" s="17">
        <v>5.5166940597157502E-2</v>
      </c>
      <c r="X11" s="17">
        <v>0.10102721806744901</v>
      </c>
      <c r="Y11" s="17">
        <v>0.11862331517487899</v>
      </c>
      <c r="Z11" s="17"/>
      <c r="AA11" s="17">
        <v>9.9742163581319696E-2</v>
      </c>
      <c r="AB11" s="17">
        <v>0.14860639370967599</v>
      </c>
      <c r="AC11" s="17"/>
      <c r="AD11" s="17">
        <v>0.10783399051124901</v>
      </c>
      <c r="AE11" s="17">
        <v>6.5037788432834795E-2</v>
      </c>
      <c r="AF11" s="17">
        <v>0.105117276015067</v>
      </c>
      <c r="AG11" s="17"/>
      <c r="AH11" s="17">
        <v>6.5358887681861003E-2</v>
      </c>
      <c r="AI11" s="17">
        <v>0.134413165118804</v>
      </c>
      <c r="AJ11" s="17"/>
      <c r="AK11" s="17">
        <v>0.14314746559159999</v>
      </c>
      <c r="AL11" s="17">
        <v>0.124447593794405</v>
      </c>
      <c r="AM11" s="17"/>
      <c r="AN11" s="17">
        <v>0.132076669162977</v>
      </c>
      <c r="AO11" s="17">
        <v>6.7301966771889904E-2</v>
      </c>
      <c r="AP11" s="17"/>
      <c r="AQ11" s="17">
        <v>0.104845241560429</v>
      </c>
      <c r="AR11" s="17">
        <v>0.13897683138844</v>
      </c>
      <c r="AS11" s="17"/>
      <c r="AT11" s="17">
        <v>0.14949619427447899</v>
      </c>
      <c r="AU11" s="17">
        <v>0.136730414412187</v>
      </c>
      <c r="AV11" s="17">
        <v>9.1299435404726695E-2</v>
      </c>
      <c r="AW11" s="17">
        <v>7.9438824249145404E-2</v>
      </c>
      <c r="AX11" s="17"/>
      <c r="AY11" s="17">
        <v>5.3741854216951102E-2</v>
      </c>
      <c r="AZ11" s="17">
        <v>0.14129666994635801</v>
      </c>
      <c r="BA11" s="17"/>
      <c r="BB11" s="17">
        <v>0.10842986752801601</v>
      </c>
      <c r="BC11" s="17">
        <v>0.13707695399462999</v>
      </c>
      <c r="BD11" s="17"/>
      <c r="BE11" s="17">
        <v>0.11426208826550199</v>
      </c>
      <c r="BF11" s="17">
        <v>0.13329128859807399</v>
      </c>
      <c r="BG11" s="17"/>
      <c r="BH11" s="17">
        <v>0.15115718342495699</v>
      </c>
      <c r="BI11" s="17">
        <v>0.13045985170711699</v>
      </c>
      <c r="BJ11" s="17"/>
      <c r="BK11" s="17">
        <v>0.16303474940978599</v>
      </c>
      <c r="BL11" s="17">
        <v>0.12995952759052401</v>
      </c>
      <c r="BM11" s="17"/>
      <c r="BN11" s="17">
        <v>0.121762144060284</v>
      </c>
      <c r="BO11" s="17">
        <v>0.13216484323632299</v>
      </c>
      <c r="BP11" s="17"/>
      <c r="BQ11" s="17">
        <v>5.0176485437272003E-2</v>
      </c>
      <c r="BR11" s="17">
        <v>0.13404275765322399</v>
      </c>
      <c r="BS11" s="17"/>
      <c r="BT11" s="17">
        <v>0.167140233808203</v>
      </c>
      <c r="BU11" s="17">
        <v>0.12915637346592301</v>
      </c>
      <c r="BV11" s="17"/>
      <c r="BW11" s="17">
        <v>9.9928457769674101E-2</v>
      </c>
      <c r="BX11" s="17">
        <v>0.14839241606173501</v>
      </c>
      <c r="BY11" s="17"/>
      <c r="BZ11" s="17">
        <v>9.9928457769674101E-2</v>
      </c>
      <c r="CA11" s="17">
        <v>0.14839241606173501</v>
      </c>
    </row>
    <row r="12" spans="2:79" x14ac:dyDescent="0.25">
      <c r="B12" s="18" t="s">
        <v>221</v>
      </c>
      <c r="C12" s="17">
        <v>5.96306183627206E-2</v>
      </c>
      <c r="D12" s="17">
        <v>6.3762951887402802E-2</v>
      </c>
      <c r="E12" s="17">
        <v>6.8604321818450401E-2</v>
      </c>
      <c r="F12" s="17">
        <v>4.7844766529902001E-2</v>
      </c>
      <c r="G12" s="17">
        <v>4.85715654948084E-2</v>
      </c>
      <c r="H12" s="17">
        <v>0.103999797267534</v>
      </c>
      <c r="I12" s="17">
        <v>2.83870995706141E-2</v>
      </c>
      <c r="J12" s="17">
        <v>8.7503061470771401E-2</v>
      </c>
      <c r="K12" s="17">
        <v>3.0170313443012998E-2</v>
      </c>
      <c r="L12" s="17">
        <v>3.0690916306058399E-2</v>
      </c>
      <c r="M12" s="17"/>
      <c r="N12" s="17">
        <v>6.0943881719146602E-2</v>
      </c>
      <c r="O12" s="17">
        <v>4.3783191274187103E-2</v>
      </c>
      <c r="P12" s="17">
        <v>3.8667370693602897E-2</v>
      </c>
      <c r="Q12" s="17">
        <v>2.6787320689903499E-2</v>
      </c>
      <c r="R12" s="17"/>
      <c r="S12" s="17">
        <v>8.1446807722772005E-2</v>
      </c>
      <c r="T12" s="17">
        <v>7.0513863559002493E-2</v>
      </c>
      <c r="U12" s="17">
        <v>2.6378418815101799E-2</v>
      </c>
      <c r="V12" s="17">
        <v>4.6873015785134899E-2</v>
      </c>
      <c r="W12" s="17">
        <v>8.3436508132490803E-2</v>
      </c>
      <c r="X12" s="17">
        <v>2.6431073266286801E-2</v>
      </c>
      <c r="Y12" s="17">
        <v>5.2572923291233101E-2</v>
      </c>
      <c r="Z12" s="17"/>
      <c r="AA12" s="17">
        <v>3.2044235852056402E-2</v>
      </c>
      <c r="AB12" s="17">
        <v>7.3898212829351606E-2</v>
      </c>
      <c r="AC12" s="17"/>
      <c r="AD12" s="17">
        <v>2.5790541634597399E-2</v>
      </c>
      <c r="AE12" s="17">
        <v>3.8058354983997102E-2</v>
      </c>
      <c r="AF12" s="17">
        <v>3.2050359898638699E-2</v>
      </c>
      <c r="AG12" s="17"/>
      <c r="AH12" s="17">
        <v>5.8672178654181999E-3</v>
      </c>
      <c r="AI12" s="17">
        <v>6.1620068311656902E-2</v>
      </c>
      <c r="AJ12" s="17"/>
      <c r="AK12" s="17">
        <v>6.8188667981377904E-2</v>
      </c>
      <c r="AL12" s="17">
        <v>5.38978255335456E-2</v>
      </c>
      <c r="AM12" s="17"/>
      <c r="AN12" s="17">
        <v>5.9695441088473397E-2</v>
      </c>
      <c r="AO12" s="17">
        <v>2.6787320689903499E-2</v>
      </c>
      <c r="AP12" s="17"/>
      <c r="AQ12" s="17">
        <v>4.6553192165097998E-2</v>
      </c>
      <c r="AR12" s="17">
        <v>6.3021465640853105E-2</v>
      </c>
      <c r="AS12" s="17"/>
      <c r="AT12" s="17">
        <v>7.7662183527215295E-2</v>
      </c>
      <c r="AU12" s="17">
        <v>5.6407699442516501E-2</v>
      </c>
      <c r="AV12" s="17">
        <v>3.5310592376344999E-2</v>
      </c>
      <c r="AW12" s="17">
        <v>2.1227863890095899E-2</v>
      </c>
      <c r="AX12" s="17"/>
      <c r="AY12" s="17">
        <v>2.43615797826864E-2</v>
      </c>
      <c r="AZ12" s="17">
        <v>6.3846094503212894E-2</v>
      </c>
      <c r="BA12" s="17"/>
      <c r="BB12" s="17">
        <v>7.4730886063650998E-2</v>
      </c>
      <c r="BC12" s="17">
        <v>5.6340227026993601E-2</v>
      </c>
      <c r="BD12" s="17"/>
      <c r="BE12" s="17">
        <v>4.7108200877926297E-2</v>
      </c>
      <c r="BF12" s="17">
        <v>6.0580907671543303E-2</v>
      </c>
      <c r="BG12" s="17"/>
      <c r="BH12" s="17">
        <v>0.11432649588317299</v>
      </c>
      <c r="BI12" s="17">
        <v>5.5389992826928802E-2</v>
      </c>
      <c r="BJ12" s="17"/>
      <c r="BK12" s="17">
        <v>3.3622617044212502E-2</v>
      </c>
      <c r="BL12" s="17">
        <v>6.1295184505831497E-2</v>
      </c>
      <c r="BM12" s="17"/>
      <c r="BN12" s="17">
        <v>8.7085840170866194E-2</v>
      </c>
      <c r="BO12" s="17">
        <v>5.9049093349163098E-2</v>
      </c>
      <c r="BP12" s="17"/>
      <c r="BQ12" s="17">
        <v>5.04346237782815E-2</v>
      </c>
      <c r="BR12" s="17">
        <v>5.9866070012258701E-2</v>
      </c>
      <c r="BS12" s="17"/>
      <c r="BT12" s="17">
        <v>4.5131460612510603E-2</v>
      </c>
      <c r="BU12" s="17">
        <v>6.0781243316289799E-2</v>
      </c>
      <c r="BV12" s="17"/>
      <c r="BW12" s="17">
        <v>3.2099467833411902E-2</v>
      </c>
      <c r="BX12" s="17">
        <v>7.3768512095370706E-2</v>
      </c>
      <c r="BY12" s="17"/>
      <c r="BZ12" s="17">
        <v>3.2099467833411902E-2</v>
      </c>
      <c r="CA12" s="17">
        <v>7.3768512095370706E-2</v>
      </c>
    </row>
    <row r="13" spans="2:79" x14ac:dyDescent="0.25">
      <c r="B13" s="18" t="s">
        <v>222</v>
      </c>
      <c r="C13" s="17">
        <v>3.5513392337290298E-2</v>
      </c>
      <c r="D13" s="17">
        <v>5.3885140188485503E-2</v>
      </c>
      <c r="E13" s="17">
        <v>2.9458997614469299E-2</v>
      </c>
      <c r="F13" s="17">
        <v>3.6521462531754902E-2</v>
      </c>
      <c r="G13" s="17">
        <v>4.20657201827098E-2</v>
      </c>
      <c r="H13" s="17">
        <v>6.1124083856888299E-2</v>
      </c>
      <c r="I13" s="17">
        <v>9.2977884830216396E-3</v>
      </c>
      <c r="J13" s="17">
        <v>8.5220697656073E-3</v>
      </c>
      <c r="K13" s="17">
        <v>6.3625024307927003E-4</v>
      </c>
      <c r="L13" s="17">
        <v>5.0370881629848797E-2</v>
      </c>
      <c r="M13" s="17"/>
      <c r="N13" s="17">
        <v>3.7249987737782597E-2</v>
      </c>
      <c r="O13" s="17">
        <v>1.33396515131055E-2</v>
      </c>
      <c r="P13" s="17">
        <v>1.1883670275013801E-2</v>
      </c>
      <c r="Q13" s="17">
        <v>9.0207294111616307E-3</v>
      </c>
      <c r="R13" s="17"/>
      <c r="S13" s="17">
        <v>4.3002218644268203E-2</v>
      </c>
      <c r="T13" s="17">
        <v>4.7525020266911799E-2</v>
      </c>
      <c r="U13" s="17">
        <v>1.15495103670779E-2</v>
      </c>
      <c r="V13" s="17">
        <v>3.4186975453515601E-2</v>
      </c>
      <c r="W13" s="17">
        <v>2.8983631702504401E-2</v>
      </c>
      <c r="X13" s="17">
        <v>3.1461912703350997E-2</v>
      </c>
      <c r="Y13" s="17">
        <v>1.6889882637425701E-2</v>
      </c>
      <c r="Z13" s="17"/>
      <c r="AA13" s="17">
        <v>1.3150779157044599E-2</v>
      </c>
      <c r="AB13" s="17">
        <v>4.7079268941319197E-2</v>
      </c>
      <c r="AC13" s="17"/>
      <c r="AD13" s="17">
        <v>4.0679167299693302E-4</v>
      </c>
      <c r="AE13" s="17">
        <v>2.4662631167283598E-4</v>
      </c>
      <c r="AF13" s="17">
        <v>1.1497644697854401E-2</v>
      </c>
      <c r="AG13" s="17"/>
      <c r="AH13" s="17">
        <v>9.1836838585258201E-4</v>
      </c>
      <c r="AI13" s="17">
        <v>3.6793539574946799E-2</v>
      </c>
      <c r="AJ13" s="17"/>
      <c r="AK13" s="17">
        <v>4.5446470214448899E-2</v>
      </c>
      <c r="AL13" s="17">
        <v>2.8859507379476099E-2</v>
      </c>
      <c r="AM13" s="17"/>
      <c r="AN13" s="17">
        <v>3.5565680832813203E-2</v>
      </c>
      <c r="AO13" s="17">
        <v>9.0207294111616307E-3</v>
      </c>
      <c r="AP13" s="17"/>
      <c r="AQ13" s="17">
        <v>2.2670459714401799E-2</v>
      </c>
      <c r="AR13" s="17">
        <v>3.8843437750620803E-2</v>
      </c>
      <c r="AS13" s="17"/>
      <c r="AT13" s="17">
        <v>6.8038895534572194E-2</v>
      </c>
      <c r="AU13" s="17">
        <v>1.8770930900858199E-2</v>
      </c>
      <c r="AV13" s="17">
        <v>1.00725782320916E-2</v>
      </c>
      <c r="AW13" s="17">
        <v>2.4767559122215502E-5</v>
      </c>
      <c r="AX13" s="17"/>
      <c r="AY13" s="17">
        <v>3.02432912186051E-3</v>
      </c>
      <c r="AZ13" s="17">
        <v>3.9396596312380197E-2</v>
      </c>
      <c r="BA13" s="17"/>
      <c r="BB13" s="17">
        <v>4.3487446105886403E-2</v>
      </c>
      <c r="BC13" s="17">
        <v>3.3775876582910397E-2</v>
      </c>
      <c r="BD13" s="17"/>
      <c r="BE13" s="17">
        <v>2.5814591246997299E-2</v>
      </c>
      <c r="BF13" s="17">
        <v>3.6249405730526402E-2</v>
      </c>
      <c r="BG13" s="17"/>
      <c r="BH13" s="17">
        <v>3.4862529287839499E-2</v>
      </c>
      <c r="BI13" s="17">
        <v>3.5563854393900897E-2</v>
      </c>
      <c r="BJ13" s="17"/>
      <c r="BK13" s="17">
        <v>5.9206912697249902E-3</v>
      </c>
      <c r="BL13" s="17">
        <v>3.74073867152903E-2</v>
      </c>
      <c r="BM13" s="17"/>
      <c r="BN13" s="17">
        <v>6.0229457961603402E-5</v>
      </c>
      <c r="BO13" s="17">
        <v>3.6264320563917797E-2</v>
      </c>
      <c r="BP13" s="17"/>
      <c r="BQ13" s="17">
        <v>1.30841667868377E-2</v>
      </c>
      <c r="BR13" s="17">
        <v>3.6087663897068502E-2</v>
      </c>
      <c r="BS13" s="17"/>
      <c r="BT13" s="17">
        <v>4.0558548748081701E-2</v>
      </c>
      <c r="BU13" s="17">
        <v>3.5113018538968602E-2</v>
      </c>
      <c r="BV13" s="17"/>
      <c r="BW13" s="17">
        <v>1.31869204264249E-2</v>
      </c>
      <c r="BX13" s="17">
        <v>4.6978561109106899E-2</v>
      </c>
      <c r="BY13" s="17"/>
      <c r="BZ13" s="17">
        <v>1.31869204264249E-2</v>
      </c>
      <c r="CA13" s="17">
        <v>4.6978561109106899E-2</v>
      </c>
    </row>
    <row r="14" spans="2:79" x14ac:dyDescent="0.25">
      <c r="B14" s="18" t="s">
        <v>75</v>
      </c>
      <c r="C14" s="17">
        <v>1.88682929273182E-2</v>
      </c>
      <c r="D14" s="17">
        <v>1.17369373286038E-2</v>
      </c>
      <c r="E14" s="17">
        <v>2.0058918761296899E-2</v>
      </c>
      <c r="F14" s="17">
        <v>1.1760677815888699E-2</v>
      </c>
      <c r="G14" s="17">
        <v>4.0757445131468499E-2</v>
      </c>
      <c r="H14" s="17">
        <v>1.6487712762702E-2</v>
      </c>
      <c r="I14" s="17">
        <v>9.6759361053436899E-3</v>
      </c>
      <c r="J14" s="17">
        <v>2.3544827290834899E-2</v>
      </c>
      <c r="K14" s="17">
        <v>1.9984725324625401E-2</v>
      </c>
      <c r="L14" s="17">
        <v>1.9672362985921E-2</v>
      </c>
      <c r="M14" s="17"/>
      <c r="N14" s="17">
        <v>1.9722042810785399E-2</v>
      </c>
      <c r="O14" s="17">
        <v>7.4859876126003302E-3</v>
      </c>
      <c r="P14" s="17">
        <v>7.9216319433349103E-3</v>
      </c>
      <c r="Q14" s="17">
        <v>1.71989016538985E-2</v>
      </c>
      <c r="R14" s="17"/>
      <c r="S14" s="17">
        <v>1.3571354108762999E-2</v>
      </c>
      <c r="T14" s="17">
        <v>4.3334203281540401E-4</v>
      </c>
      <c r="U14" s="17">
        <v>6.9385264498744203E-3</v>
      </c>
      <c r="V14" s="17">
        <v>2.5296518781276801E-2</v>
      </c>
      <c r="W14" s="17">
        <v>1.51044689893584E-2</v>
      </c>
      <c r="X14" s="17">
        <v>1.3391840663958999E-2</v>
      </c>
      <c r="Y14" s="17">
        <v>8.7938244787045608E-3</v>
      </c>
      <c r="Z14" s="17"/>
      <c r="AA14" s="17">
        <v>7.1591511765628701E-3</v>
      </c>
      <c r="AB14" s="17">
        <v>2.4924225994566E-2</v>
      </c>
      <c r="AC14" s="17"/>
      <c r="AD14" s="17">
        <v>1.6945631150822699E-3</v>
      </c>
      <c r="AE14" s="17">
        <v>1.1115900546035199E-2</v>
      </c>
      <c r="AF14" s="17">
        <v>7.1371173191189501E-3</v>
      </c>
      <c r="AG14" s="17"/>
      <c r="AH14" s="17">
        <v>2.69027752234791E-5</v>
      </c>
      <c r="AI14" s="17">
        <v>1.9565495900516601E-2</v>
      </c>
      <c r="AJ14" s="17"/>
      <c r="AK14" s="17">
        <v>1.9619038892981701E-2</v>
      </c>
      <c r="AL14" s="17">
        <v>1.8365389663109001E-2</v>
      </c>
      <c r="AM14" s="17"/>
      <c r="AN14" s="17">
        <v>1.88715878002561E-2</v>
      </c>
      <c r="AO14" s="17">
        <v>1.71989016538985E-2</v>
      </c>
      <c r="AP14" s="17"/>
      <c r="AQ14" s="17">
        <v>4.0927367854538196E-3</v>
      </c>
      <c r="AR14" s="17">
        <v>2.2699448505595899E-2</v>
      </c>
      <c r="AS14" s="17"/>
      <c r="AT14" s="17">
        <v>3.9844871451851602E-2</v>
      </c>
      <c r="AU14" s="17">
        <v>4.0418247102588199E-3</v>
      </c>
      <c r="AV14" s="17">
        <v>7.7716049795172604E-3</v>
      </c>
      <c r="AW14" s="17">
        <v>2.32806698885142E-2</v>
      </c>
      <c r="AX14" s="17"/>
      <c r="AY14" s="17">
        <v>7.2162369904306498E-4</v>
      </c>
      <c r="AZ14" s="17">
        <v>2.1037244910163198E-2</v>
      </c>
      <c r="BA14" s="17"/>
      <c r="BB14" s="17">
        <v>2.5742788563554699E-2</v>
      </c>
      <c r="BC14" s="17">
        <v>1.7370211152332799E-2</v>
      </c>
      <c r="BD14" s="17"/>
      <c r="BE14" s="17">
        <v>1.6559339768087301E-2</v>
      </c>
      <c r="BF14" s="17">
        <v>1.9043512568769599E-2</v>
      </c>
      <c r="BG14" s="17"/>
      <c r="BH14" s="17">
        <v>2.5745418841070199E-2</v>
      </c>
      <c r="BI14" s="17">
        <v>1.8335102546529401E-2</v>
      </c>
      <c r="BJ14" s="17"/>
      <c r="BK14" s="17">
        <v>2.65195904530722E-2</v>
      </c>
      <c r="BL14" s="17">
        <v>1.8378593982125699E-2</v>
      </c>
      <c r="BM14" s="17"/>
      <c r="BN14" s="17">
        <v>1.21797556759908E-2</v>
      </c>
      <c r="BO14" s="17">
        <v>1.9009961850736098E-2</v>
      </c>
      <c r="BP14" s="17"/>
      <c r="BQ14" s="17">
        <v>3.7144573834669198E-4</v>
      </c>
      <c r="BR14" s="17">
        <v>1.93418809815422E-2</v>
      </c>
      <c r="BS14" s="17"/>
      <c r="BT14" s="17">
        <v>4.6453901908447498E-3</v>
      </c>
      <c r="BU14" s="17">
        <v>1.9996994820401501E-2</v>
      </c>
      <c r="BV14" s="17"/>
      <c r="BW14" s="17">
        <v>7.1070763640482598E-3</v>
      </c>
      <c r="BX14" s="17">
        <v>2.4907954428612301E-2</v>
      </c>
      <c r="BY14" s="17"/>
      <c r="BZ14" s="17">
        <v>7.1070763640482598E-3</v>
      </c>
      <c r="CA14" s="17">
        <v>2.4907954428612301E-2</v>
      </c>
    </row>
    <row r="15" spans="2:79" x14ac:dyDescent="0.25">
      <c r="B15" s="18" t="s">
        <v>223</v>
      </c>
      <c r="C15" s="20">
        <v>0.75403862102902997</v>
      </c>
      <c r="D15" s="20">
        <v>0.76037195730422602</v>
      </c>
      <c r="E15" s="20">
        <v>0.76742908397210396</v>
      </c>
      <c r="F15" s="20">
        <v>0.78075705814212903</v>
      </c>
      <c r="G15" s="20">
        <v>0.76216892338610198</v>
      </c>
      <c r="H15" s="20">
        <v>0.560393912382259</v>
      </c>
      <c r="I15" s="20">
        <v>0.830493819085796</v>
      </c>
      <c r="J15" s="20">
        <v>0.79197618020111205</v>
      </c>
      <c r="K15" s="20">
        <v>0.85838041753772298</v>
      </c>
      <c r="L15" s="20">
        <v>0.79722520804888597</v>
      </c>
      <c r="M15" s="20"/>
      <c r="N15" s="20">
        <v>0.75035486893401604</v>
      </c>
      <c r="O15" s="20">
        <v>0.79446849834848399</v>
      </c>
      <c r="P15" s="20">
        <v>0.83090382234715598</v>
      </c>
      <c r="Q15" s="20">
        <v>0.87969108147314601</v>
      </c>
      <c r="R15" s="20"/>
      <c r="S15" s="20">
        <v>0.71784016673006501</v>
      </c>
      <c r="T15" s="20">
        <v>0.78398591670738904</v>
      </c>
      <c r="U15" s="20">
        <v>0.80842983090388498</v>
      </c>
      <c r="V15" s="20">
        <v>0.73596135828294196</v>
      </c>
      <c r="W15" s="20">
        <v>0.817308450578489</v>
      </c>
      <c r="X15" s="20">
        <v>0.827687955298954</v>
      </c>
      <c r="Y15" s="20">
        <v>0.80312005441775702</v>
      </c>
      <c r="Z15" s="20"/>
      <c r="AA15" s="20">
        <v>0.84790367023301605</v>
      </c>
      <c r="AB15" s="20">
        <v>0.70549189852508698</v>
      </c>
      <c r="AC15" s="20"/>
      <c r="AD15" s="20">
        <v>0.86427411306607405</v>
      </c>
      <c r="AE15" s="20">
        <v>0.88554132972545996</v>
      </c>
      <c r="AF15" s="20">
        <v>0.84419760206932104</v>
      </c>
      <c r="AG15" s="20"/>
      <c r="AH15" s="20">
        <v>0.92782862329164495</v>
      </c>
      <c r="AI15" s="20">
        <v>0.74760773109407597</v>
      </c>
      <c r="AJ15" s="20"/>
      <c r="AK15" s="20">
        <v>0.72359835731959099</v>
      </c>
      <c r="AL15" s="20">
        <v>0.77442968362946496</v>
      </c>
      <c r="AM15" s="20"/>
      <c r="AN15" s="20">
        <v>0.75379062111548101</v>
      </c>
      <c r="AO15" s="20">
        <v>0.87969108147314601</v>
      </c>
      <c r="AP15" s="20"/>
      <c r="AQ15" s="20">
        <v>0.82183836977461699</v>
      </c>
      <c r="AR15" s="20">
        <v>0.73645881671448998</v>
      </c>
      <c r="AS15" s="20"/>
      <c r="AT15" s="20">
        <v>0.664957855211882</v>
      </c>
      <c r="AU15" s="20">
        <v>0.78404913053417902</v>
      </c>
      <c r="AV15" s="20">
        <v>0.85554578900731904</v>
      </c>
      <c r="AW15" s="20">
        <v>0.87602787441312202</v>
      </c>
      <c r="AX15" s="20"/>
      <c r="AY15" s="20">
        <v>0.91815061317945901</v>
      </c>
      <c r="AZ15" s="20">
        <v>0.73442339432788595</v>
      </c>
      <c r="BA15" s="20"/>
      <c r="BB15" s="20">
        <v>0.74760901173889205</v>
      </c>
      <c r="BC15" s="20">
        <v>0.75543673124313304</v>
      </c>
      <c r="BD15" s="20"/>
      <c r="BE15" s="20">
        <v>0.79625577984148699</v>
      </c>
      <c r="BF15" s="20">
        <v>0.75083488543108701</v>
      </c>
      <c r="BG15" s="20"/>
      <c r="BH15" s="20">
        <v>0.67390837256296099</v>
      </c>
      <c r="BI15" s="20">
        <v>0.76025119852552403</v>
      </c>
      <c r="BJ15" s="20"/>
      <c r="BK15" s="20">
        <v>0.77090235182320399</v>
      </c>
      <c r="BL15" s="20">
        <v>0.75295930720622795</v>
      </c>
      <c r="BM15" s="20"/>
      <c r="BN15" s="20">
        <v>0.778912030634897</v>
      </c>
      <c r="BO15" s="20">
        <v>0.75351178099986005</v>
      </c>
      <c r="BP15" s="20"/>
      <c r="BQ15" s="20">
        <v>0.88593327825926205</v>
      </c>
      <c r="BR15" s="20">
        <v>0.75066162745590703</v>
      </c>
      <c r="BS15" s="20"/>
      <c r="BT15" s="20">
        <v>0.74252436664036003</v>
      </c>
      <c r="BU15" s="20">
        <v>0.75495236985841696</v>
      </c>
      <c r="BV15" s="20"/>
      <c r="BW15" s="20">
        <v>0.84767807760644098</v>
      </c>
      <c r="BX15" s="20">
        <v>0.70595255630517495</v>
      </c>
      <c r="BY15" s="20"/>
      <c r="BZ15" s="20">
        <v>0.84767807760644098</v>
      </c>
      <c r="CA15" s="20">
        <v>0.70595255630517495</v>
      </c>
    </row>
    <row r="16" spans="2:79" x14ac:dyDescent="0.25">
      <c r="B16" s="18" t="s">
        <v>224</v>
      </c>
      <c r="C16" s="20">
        <v>9.51440107000108E-2</v>
      </c>
      <c r="D16" s="20">
        <v>0.117648092075888</v>
      </c>
      <c r="E16" s="20">
        <v>9.8063319432919696E-2</v>
      </c>
      <c r="F16" s="20">
        <v>8.4366229061656806E-2</v>
      </c>
      <c r="G16" s="20">
        <v>9.0637285677518206E-2</v>
      </c>
      <c r="H16" s="20">
        <v>0.165123881124422</v>
      </c>
      <c r="I16" s="20">
        <v>3.7684888053635797E-2</v>
      </c>
      <c r="J16" s="20">
        <v>9.6025131236378694E-2</v>
      </c>
      <c r="K16" s="20">
        <v>3.0806563686092199E-2</v>
      </c>
      <c r="L16" s="20">
        <v>8.1061797935907204E-2</v>
      </c>
      <c r="M16" s="20"/>
      <c r="N16" s="20">
        <v>9.8193869456929206E-2</v>
      </c>
      <c r="O16" s="20">
        <v>5.7122842787292599E-2</v>
      </c>
      <c r="P16" s="20">
        <v>5.0551040968616699E-2</v>
      </c>
      <c r="Q16" s="20">
        <v>3.5808050101065199E-2</v>
      </c>
      <c r="R16" s="20"/>
      <c r="S16" s="20">
        <v>0.12444902636704</v>
      </c>
      <c r="T16" s="20">
        <v>0.118038883825914</v>
      </c>
      <c r="U16" s="20">
        <v>3.7927929182179701E-2</v>
      </c>
      <c r="V16" s="20">
        <v>8.1059991238650597E-2</v>
      </c>
      <c r="W16" s="20">
        <v>0.11242013983499501</v>
      </c>
      <c r="X16" s="20">
        <v>5.7892985969637802E-2</v>
      </c>
      <c r="Y16" s="20">
        <v>6.9462805928658805E-2</v>
      </c>
      <c r="Z16" s="20"/>
      <c r="AA16" s="20">
        <v>4.5195015009101003E-2</v>
      </c>
      <c r="AB16" s="20">
        <v>0.120977481770671</v>
      </c>
      <c r="AC16" s="20"/>
      <c r="AD16" s="20">
        <v>2.61973333075943E-2</v>
      </c>
      <c r="AE16" s="20">
        <v>3.83049812956699E-2</v>
      </c>
      <c r="AF16" s="20">
        <v>4.3548004596493099E-2</v>
      </c>
      <c r="AG16" s="20"/>
      <c r="AH16" s="20">
        <v>6.7855862512707799E-3</v>
      </c>
      <c r="AI16" s="20">
        <v>9.8413607886603693E-2</v>
      </c>
      <c r="AJ16" s="20"/>
      <c r="AK16" s="20">
        <v>0.113635138195827</v>
      </c>
      <c r="AL16" s="20">
        <v>8.2757332913021703E-2</v>
      </c>
      <c r="AM16" s="20"/>
      <c r="AN16" s="20">
        <v>9.5261121921286704E-2</v>
      </c>
      <c r="AO16" s="20">
        <v>3.5808050101065199E-2</v>
      </c>
      <c r="AP16" s="20"/>
      <c r="AQ16" s="20">
        <v>6.9223651879499803E-2</v>
      </c>
      <c r="AR16" s="20">
        <v>0.101864903391474</v>
      </c>
      <c r="AS16" s="20"/>
      <c r="AT16" s="20">
        <v>0.145701079061787</v>
      </c>
      <c r="AU16" s="20">
        <v>7.51786303433747E-2</v>
      </c>
      <c r="AV16" s="20">
        <v>4.5383170608436503E-2</v>
      </c>
      <c r="AW16" s="20">
        <v>2.1252631449218101E-2</v>
      </c>
      <c r="AX16" s="20"/>
      <c r="AY16" s="20">
        <v>2.73859089045469E-2</v>
      </c>
      <c r="AZ16" s="20">
        <v>0.10324269081559299</v>
      </c>
      <c r="BA16" s="20"/>
      <c r="BB16" s="20">
        <v>0.118218332169537</v>
      </c>
      <c r="BC16" s="20">
        <v>9.0116103609903894E-2</v>
      </c>
      <c r="BD16" s="20"/>
      <c r="BE16" s="20">
        <v>7.2922792124923599E-2</v>
      </c>
      <c r="BF16" s="20">
        <v>9.6830313402069698E-2</v>
      </c>
      <c r="BG16" s="20"/>
      <c r="BH16" s="20">
        <v>0.14918902517101201</v>
      </c>
      <c r="BI16" s="20">
        <v>9.0953847220829595E-2</v>
      </c>
      <c r="BJ16" s="20"/>
      <c r="BK16" s="20">
        <v>3.95433083139375E-2</v>
      </c>
      <c r="BL16" s="20">
        <v>9.8702571221121804E-2</v>
      </c>
      <c r="BM16" s="20"/>
      <c r="BN16" s="20">
        <v>8.7146069628827802E-2</v>
      </c>
      <c r="BO16" s="20">
        <v>9.5313413913080902E-2</v>
      </c>
      <c r="BP16" s="20"/>
      <c r="BQ16" s="20">
        <v>6.3518790565119096E-2</v>
      </c>
      <c r="BR16" s="20">
        <v>9.5953733909327196E-2</v>
      </c>
      <c r="BS16" s="20"/>
      <c r="BT16" s="20">
        <v>8.5690009360592304E-2</v>
      </c>
      <c r="BU16" s="20">
        <v>9.58942618552584E-2</v>
      </c>
      <c r="BV16" s="20"/>
      <c r="BW16" s="20">
        <v>4.5286388259836802E-2</v>
      </c>
      <c r="BX16" s="20">
        <v>0.120747073204478</v>
      </c>
      <c r="BY16" s="20"/>
      <c r="BZ16" s="20">
        <v>4.5286388259836802E-2</v>
      </c>
      <c r="CA16" s="20">
        <v>0.120747073204478</v>
      </c>
    </row>
    <row r="17" spans="2:79" x14ac:dyDescent="0.25">
      <c r="B17" s="18" t="s">
        <v>166</v>
      </c>
      <c r="C17" s="21">
        <v>0.65889461032901997</v>
      </c>
      <c r="D17" s="21">
        <v>0.64272386522833802</v>
      </c>
      <c r="E17" s="21">
        <v>0.66936576453918395</v>
      </c>
      <c r="F17" s="21">
        <v>0.69639082908047201</v>
      </c>
      <c r="G17" s="21">
        <v>0.67153163770858304</v>
      </c>
      <c r="H17" s="21">
        <v>0.395270031257837</v>
      </c>
      <c r="I17" s="21">
        <v>0.79280893103215999</v>
      </c>
      <c r="J17" s="21">
        <v>0.69595104896473303</v>
      </c>
      <c r="K17" s="21">
        <v>0.82757385385163096</v>
      </c>
      <c r="L17" s="21">
        <v>0.71616341011297902</v>
      </c>
      <c r="M17" s="21"/>
      <c r="N17" s="21">
        <v>0.65216099947708694</v>
      </c>
      <c r="O17" s="21">
        <v>0.73734565556119103</v>
      </c>
      <c r="P17" s="21">
        <v>0.78035278137853903</v>
      </c>
      <c r="Q17" s="21">
        <v>0.84388303137208098</v>
      </c>
      <c r="R17" s="21"/>
      <c r="S17" s="21">
        <v>0.59339114036302398</v>
      </c>
      <c r="T17" s="21">
        <v>0.66594703288147405</v>
      </c>
      <c r="U17" s="21">
        <v>0.77050190172170496</v>
      </c>
      <c r="V17" s="21">
        <v>0.65490136704429103</v>
      </c>
      <c r="W17" s="21">
        <v>0.70488831074349401</v>
      </c>
      <c r="X17" s="21">
        <v>0.76979496932931601</v>
      </c>
      <c r="Y17" s="21">
        <v>0.73365724848909897</v>
      </c>
      <c r="Z17" s="21"/>
      <c r="AA17" s="21">
        <v>0.80270865522391499</v>
      </c>
      <c r="AB17" s="21">
        <v>0.58451441675441695</v>
      </c>
      <c r="AC17" s="21"/>
      <c r="AD17" s="21">
        <v>0.83807677975848005</v>
      </c>
      <c r="AE17" s="21">
        <v>0.84723634842979001</v>
      </c>
      <c r="AF17" s="21">
        <v>0.80064959747282805</v>
      </c>
      <c r="AG17" s="21"/>
      <c r="AH17" s="21">
        <v>0.92104303704037405</v>
      </c>
      <c r="AI17" s="21">
        <v>0.64919412320747205</v>
      </c>
      <c r="AJ17" s="21"/>
      <c r="AK17" s="21">
        <v>0.60996321912376406</v>
      </c>
      <c r="AL17" s="21">
        <v>0.69167235071644295</v>
      </c>
      <c r="AM17" s="21"/>
      <c r="AN17" s="21">
        <v>0.65852949919419401</v>
      </c>
      <c r="AO17" s="21">
        <v>0.84388303137208098</v>
      </c>
      <c r="AP17" s="21"/>
      <c r="AQ17" s="21">
        <v>0.75261471789511702</v>
      </c>
      <c r="AR17" s="21">
        <v>0.63459391332301696</v>
      </c>
      <c r="AS17" s="21"/>
      <c r="AT17" s="21">
        <v>0.51925677615009502</v>
      </c>
      <c r="AU17" s="21">
        <v>0.708870500190805</v>
      </c>
      <c r="AV17" s="21">
        <v>0.81016261839888304</v>
      </c>
      <c r="AW17" s="21">
        <v>0.85477524296390395</v>
      </c>
      <c r="AX17" s="21"/>
      <c r="AY17" s="21">
        <v>0.89076470427491194</v>
      </c>
      <c r="AZ17" s="21">
        <v>0.63118070351229205</v>
      </c>
      <c r="BA17" s="21"/>
      <c r="BB17" s="21">
        <v>0.62939067956935502</v>
      </c>
      <c r="BC17" s="21">
        <v>0.66532062763322897</v>
      </c>
      <c r="BD17" s="21"/>
      <c r="BE17" s="21">
        <v>0.72333298771656396</v>
      </c>
      <c r="BF17" s="21">
        <v>0.65400457202901696</v>
      </c>
      <c r="BG17" s="21"/>
      <c r="BH17" s="21">
        <v>0.52471934739194903</v>
      </c>
      <c r="BI17" s="21">
        <v>0.66929735130469503</v>
      </c>
      <c r="BJ17" s="21"/>
      <c r="BK17" s="21">
        <v>0.73135904350926695</v>
      </c>
      <c r="BL17" s="21">
        <v>0.65425673598510703</v>
      </c>
      <c r="BM17" s="21"/>
      <c r="BN17" s="21">
        <v>0.69176596100606902</v>
      </c>
      <c r="BO17" s="21">
        <v>0.65819836708677903</v>
      </c>
      <c r="BP17" s="21"/>
      <c r="BQ17" s="21">
        <v>0.82241448769414305</v>
      </c>
      <c r="BR17" s="21">
        <v>0.65470789354657899</v>
      </c>
      <c r="BS17" s="21"/>
      <c r="BT17" s="21">
        <v>0.65683435727976702</v>
      </c>
      <c r="BU17" s="21">
        <v>0.659058108003159</v>
      </c>
      <c r="BV17" s="21"/>
      <c r="BW17" s="21">
        <v>0.80239168934660399</v>
      </c>
      <c r="BX17" s="21">
        <v>0.58520548310069698</v>
      </c>
      <c r="BY17" s="21"/>
      <c r="BZ17" s="21">
        <v>0.80239168934660399</v>
      </c>
      <c r="CA17" s="21">
        <v>0.58520548310069698</v>
      </c>
    </row>
    <row r="18" spans="2:79" x14ac:dyDescent="0.25">
      <c r="B18" s="16"/>
    </row>
    <row r="19" spans="2:79" x14ac:dyDescent="0.25">
      <c r="B19" t="s">
        <v>78</v>
      </c>
    </row>
    <row r="20" spans="2:79" x14ac:dyDescent="0.25">
      <c r="B20" t="s">
        <v>79</v>
      </c>
    </row>
    <row r="22" spans="2:79" x14ac:dyDescent="0.2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CA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232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218</v>
      </c>
      <c r="C9" s="17">
        <v>0.664361986391932</v>
      </c>
      <c r="D9" s="17">
        <v>0.53787337305208505</v>
      </c>
      <c r="E9" s="17">
        <v>0.72832274186317403</v>
      </c>
      <c r="F9" s="17">
        <v>0.74608390021457105</v>
      </c>
      <c r="G9" s="17">
        <v>0.70690608198882599</v>
      </c>
      <c r="H9" s="17">
        <v>0.78873326447207603</v>
      </c>
      <c r="I9" s="17">
        <v>0.46641209553054003</v>
      </c>
      <c r="J9" s="17">
        <v>0.63237378315432802</v>
      </c>
      <c r="K9" s="17">
        <v>0.65644730813753205</v>
      </c>
      <c r="L9" s="17">
        <v>0.78168675695753598</v>
      </c>
      <c r="M9" s="17"/>
      <c r="N9" s="17">
        <v>0.66590436570759903</v>
      </c>
      <c r="O9" s="17">
        <v>0.64580487168704404</v>
      </c>
      <c r="P9" s="17">
        <v>0.63326264217433303</v>
      </c>
      <c r="Q9" s="17">
        <v>0.656039146298663</v>
      </c>
      <c r="R9" s="17"/>
      <c r="S9" s="17">
        <v>0.66375479798125803</v>
      </c>
      <c r="T9" s="17">
        <v>0.58777769805292701</v>
      </c>
      <c r="U9" s="17">
        <v>0.70539216319183595</v>
      </c>
      <c r="V9" s="17">
        <v>0.65017456599002998</v>
      </c>
      <c r="W9" s="17">
        <v>0.65732666820542995</v>
      </c>
      <c r="X9" s="17">
        <v>0.72042267552314498</v>
      </c>
      <c r="Y9" s="17">
        <v>0.74387542479120095</v>
      </c>
      <c r="Z9" s="17"/>
      <c r="AA9" s="17">
        <v>0.70438154274640397</v>
      </c>
      <c r="AB9" s="17">
        <v>0.64366399162660304</v>
      </c>
      <c r="AC9" s="17"/>
      <c r="AD9" s="17">
        <v>0.72951837532939701</v>
      </c>
      <c r="AE9" s="17">
        <v>0.76385555696292795</v>
      </c>
      <c r="AF9" s="17">
        <v>0.69867838015997297</v>
      </c>
      <c r="AG9" s="17"/>
      <c r="AH9" s="17">
        <v>0.75942465958924799</v>
      </c>
      <c r="AI9" s="17">
        <v>0.66084430654674398</v>
      </c>
      <c r="AJ9" s="17"/>
      <c r="AK9" s="17">
        <v>0.66778013910063305</v>
      </c>
      <c r="AL9" s="17">
        <v>0.66207226359168703</v>
      </c>
      <c r="AM9" s="17"/>
      <c r="AN9" s="17">
        <v>0.66437841315839796</v>
      </c>
      <c r="AO9" s="17">
        <v>0.656039146298663</v>
      </c>
      <c r="AP9" s="17"/>
      <c r="AQ9" s="17">
        <v>0.74950789254830796</v>
      </c>
      <c r="AR9" s="17">
        <v>0.64228449501316498</v>
      </c>
      <c r="AS9" s="17"/>
      <c r="AT9" s="17">
        <v>0.61336684924255302</v>
      </c>
      <c r="AU9" s="17">
        <v>0.68792703479940698</v>
      </c>
      <c r="AV9" s="17">
        <v>0.72005629525705495</v>
      </c>
      <c r="AW9" s="17">
        <v>0.67417751475656695</v>
      </c>
      <c r="AX9" s="17"/>
      <c r="AY9" s="17">
        <v>0.75115770821263095</v>
      </c>
      <c r="AZ9" s="17">
        <v>0.65398786480645998</v>
      </c>
      <c r="BA9" s="17"/>
      <c r="BB9" s="17">
        <v>0.68786668543054597</v>
      </c>
      <c r="BC9" s="17">
        <v>0.65924781172109104</v>
      </c>
      <c r="BD9" s="17"/>
      <c r="BE9" s="17">
        <v>0.65444654796541202</v>
      </c>
      <c r="BF9" s="17">
        <v>0.66511443975330997</v>
      </c>
      <c r="BG9" s="17"/>
      <c r="BH9" s="17">
        <v>0.57973049955505895</v>
      </c>
      <c r="BI9" s="17">
        <v>0.67092354935576404</v>
      </c>
      <c r="BJ9" s="17"/>
      <c r="BK9" s="17">
        <v>0.665230132601349</v>
      </c>
      <c r="BL9" s="17">
        <v>0.66430642323005096</v>
      </c>
      <c r="BM9" s="17"/>
      <c r="BN9" s="17">
        <v>0.668742856786122</v>
      </c>
      <c r="BO9" s="17">
        <v>0.664269195820682</v>
      </c>
      <c r="BP9" s="17"/>
      <c r="BQ9" s="17">
        <v>0.72629291863998402</v>
      </c>
      <c r="BR9" s="17">
        <v>0.66277632428422295</v>
      </c>
      <c r="BS9" s="17"/>
      <c r="BT9" s="17">
        <v>0.74445724223042298</v>
      </c>
      <c r="BU9" s="17">
        <v>0.65800578269941401</v>
      </c>
      <c r="BV9" s="17"/>
      <c r="BW9" s="17">
        <v>0.70464024431377204</v>
      </c>
      <c r="BX9" s="17">
        <v>0.64367815301457199</v>
      </c>
      <c r="BY9" s="17"/>
      <c r="BZ9" s="17">
        <v>0.70464024431377204</v>
      </c>
      <c r="CA9" s="17">
        <v>0.64367815301457199</v>
      </c>
    </row>
    <row r="10" spans="2:79" x14ac:dyDescent="0.25">
      <c r="B10" s="18" t="s">
        <v>219</v>
      </c>
      <c r="C10" s="17">
        <v>0.25688974509639201</v>
      </c>
      <c r="D10" s="17">
        <v>0.32683541854683201</v>
      </c>
      <c r="E10" s="17">
        <v>0.198185560974702</v>
      </c>
      <c r="F10" s="17">
        <v>0.217225525426957</v>
      </c>
      <c r="G10" s="17">
        <v>0.21229816885658101</v>
      </c>
      <c r="H10" s="17">
        <v>0.17105192892789201</v>
      </c>
      <c r="I10" s="17">
        <v>0.419694039329638</v>
      </c>
      <c r="J10" s="17">
        <v>0.27391361257763802</v>
      </c>
      <c r="K10" s="17">
        <v>0.27400161998271899</v>
      </c>
      <c r="L10" s="17">
        <v>0.18650055326819401</v>
      </c>
      <c r="M10" s="17"/>
      <c r="N10" s="17">
        <v>0.25644598334056301</v>
      </c>
      <c r="O10" s="17">
        <v>0.26076437574272299</v>
      </c>
      <c r="P10" s="17">
        <v>0.27440375579510601</v>
      </c>
      <c r="Q10" s="17">
        <v>0.26167898021965802</v>
      </c>
      <c r="R10" s="17"/>
      <c r="S10" s="17">
        <v>0.26373536084496801</v>
      </c>
      <c r="T10" s="17">
        <v>0.32836163882708203</v>
      </c>
      <c r="U10" s="17">
        <v>0.217542587365741</v>
      </c>
      <c r="V10" s="17">
        <v>0.253890555162122</v>
      </c>
      <c r="W10" s="17">
        <v>0.298474301353159</v>
      </c>
      <c r="X10" s="17">
        <v>0.224948353825107</v>
      </c>
      <c r="Y10" s="17">
        <v>0.19569186979057299</v>
      </c>
      <c r="Z10" s="17"/>
      <c r="AA10" s="17">
        <v>0.22686409739125801</v>
      </c>
      <c r="AB10" s="17">
        <v>0.27241892022071801</v>
      </c>
      <c r="AC10" s="17"/>
      <c r="AD10" s="17">
        <v>0.19985296521641099</v>
      </c>
      <c r="AE10" s="17">
        <v>0.18314174288510299</v>
      </c>
      <c r="AF10" s="17">
        <v>0.23845803798544299</v>
      </c>
      <c r="AG10" s="17"/>
      <c r="AH10" s="17">
        <v>0.20163393123693099</v>
      </c>
      <c r="AI10" s="17">
        <v>0.25893442000616901</v>
      </c>
      <c r="AJ10" s="17"/>
      <c r="AK10" s="17">
        <v>0.25280929829736598</v>
      </c>
      <c r="AL10" s="17">
        <v>0.25962311977773</v>
      </c>
      <c r="AM10" s="17"/>
      <c r="AN10" s="17">
        <v>0.25688029259627798</v>
      </c>
      <c r="AO10" s="17">
        <v>0.26167898021965802</v>
      </c>
      <c r="AP10" s="17"/>
      <c r="AQ10" s="17">
        <v>0.19136436860061001</v>
      </c>
      <c r="AR10" s="17">
        <v>0.27387982717995302</v>
      </c>
      <c r="AS10" s="17"/>
      <c r="AT10" s="17">
        <v>0.27345182382177102</v>
      </c>
      <c r="AU10" s="17">
        <v>0.246179411934977</v>
      </c>
      <c r="AV10" s="17">
        <v>0.243619630746916</v>
      </c>
      <c r="AW10" s="17">
        <v>0.23382242714359</v>
      </c>
      <c r="AX10" s="17"/>
      <c r="AY10" s="17">
        <v>0.19673757683405099</v>
      </c>
      <c r="AZ10" s="17">
        <v>0.26407933801748501</v>
      </c>
      <c r="BA10" s="17"/>
      <c r="BB10" s="17">
        <v>0.22265806936868601</v>
      </c>
      <c r="BC10" s="17">
        <v>0.26434087682985802</v>
      </c>
      <c r="BD10" s="17"/>
      <c r="BE10" s="17">
        <v>0.27214900936122899</v>
      </c>
      <c r="BF10" s="17">
        <v>0.255731764561963</v>
      </c>
      <c r="BG10" s="17"/>
      <c r="BH10" s="17">
        <v>0.29805856976534401</v>
      </c>
      <c r="BI10" s="17">
        <v>0.25369788536062998</v>
      </c>
      <c r="BJ10" s="17"/>
      <c r="BK10" s="17">
        <v>0.20776690730263001</v>
      </c>
      <c r="BL10" s="17">
        <v>0.26003370881908</v>
      </c>
      <c r="BM10" s="17"/>
      <c r="BN10" s="17">
        <v>0.22052404549010299</v>
      </c>
      <c r="BO10" s="17">
        <v>0.25766000162916902</v>
      </c>
      <c r="BP10" s="17"/>
      <c r="BQ10" s="17">
        <v>0.207167695241847</v>
      </c>
      <c r="BR10" s="17">
        <v>0.25816281442556199</v>
      </c>
      <c r="BS10" s="17"/>
      <c r="BT10" s="17">
        <v>0.22193296856907899</v>
      </c>
      <c r="BU10" s="17">
        <v>0.25966384687951699</v>
      </c>
      <c r="BV10" s="17"/>
      <c r="BW10" s="17">
        <v>0.22667515463094701</v>
      </c>
      <c r="BX10" s="17">
        <v>0.27240564839005299</v>
      </c>
      <c r="BY10" s="17"/>
      <c r="BZ10" s="17">
        <v>0.22667515463094701</v>
      </c>
      <c r="CA10" s="17">
        <v>0.27240564839005299</v>
      </c>
    </row>
    <row r="11" spans="2:79" ht="30" x14ac:dyDescent="0.25">
      <c r="B11" s="18" t="s">
        <v>220</v>
      </c>
      <c r="C11" s="17">
        <v>5.5964095002188297E-2</v>
      </c>
      <c r="D11" s="17">
        <v>9.3299379723095696E-2</v>
      </c>
      <c r="E11" s="17">
        <v>4.47237017224811E-2</v>
      </c>
      <c r="F11" s="17">
        <v>3.1537691778209601E-2</v>
      </c>
      <c r="G11" s="17">
        <v>5.4366667421043097E-2</v>
      </c>
      <c r="H11" s="17">
        <v>3.0272690352700998E-2</v>
      </c>
      <c r="I11" s="17">
        <v>9.1529627217155698E-2</v>
      </c>
      <c r="J11" s="17">
        <v>5.4682623549825997E-2</v>
      </c>
      <c r="K11" s="17">
        <v>6.6017419824399307E-2</v>
      </c>
      <c r="L11" s="17">
        <v>1.1841353779570201E-2</v>
      </c>
      <c r="M11" s="17"/>
      <c r="N11" s="17">
        <v>5.5114368380284301E-2</v>
      </c>
      <c r="O11" s="17">
        <v>6.7196151549995795E-2</v>
      </c>
      <c r="P11" s="17">
        <v>6.7686319253212904E-2</v>
      </c>
      <c r="Q11" s="17">
        <v>5.6492206852473498E-2</v>
      </c>
      <c r="R11" s="17"/>
      <c r="S11" s="17">
        <v>6.2259721168568802E-2</v>
      </c>
      <c r="T11" s="17">
        <v>5.0772411413572298E-2</v>
      </c>
      <c r="U11" s="17">
        <v>5.9033141687538003E-2</v>
      </c>
      <c r="V11" s="17">
        <v>6.2152480165847297E-2</v>
      </c>
      <c r="W11" s="17">
        <v>2.7590123725116902E-2</v>
      </c>
      <c r="X11" s="17">
        <v>4.3519956139605E-2</v>
      </c>
      <c r="Y11" s="17">
        <v>5.0232909218372403E-2</v>
      </c>
      <c r="Z11" s="17"/>
      <c r="AA11" s="17">
        <v>4.6526750734679698E-2</v>
      </c>
      <c r="AB11" s="17">
        <v>6.0845061210742298E-2</v>
      </c>
      <c r="AC11" s="17"/>
      <c r="AD11" s="17">
        <v>3.7530298774231002E-2</v>
      </c>
      <c r="AE11" s="17">
        <v>3.0932282080972599E-2</v>
      </c>
      <c r="AF11" s="17">
        <v>5.0419105530113799E-2</v>
      </c>
      <c r="AG11" s="17"/>
      <c r="AH11" s="17">
        <v>3.0659357865669899E-2</v>
      </c>
      <c r="AI11" s="17">
        <v>5.6900466354045401E-2</v>
      </c>
      <c r="AJ11" s="17"/>
      <c r="AK11" s="17">
        <v>5.5990032693358401E-2</v>
      </c>
      <c r="AL11" s="17">
        <v>5.5946720084237199E-2</v>
      </c>
      <c r="AM11" s="17"/>
      <c r="AN11" s="17">
        <v>5.59630526692904E-2</v>
      </c>
      <c r="AO11" s="17">
        <v>5.6492206852473498E-2</v>
      </c>
      <c r="AP11" s="17"/>
      <c r="AQ11" s="17">
        <v>3.56904668367862E-2</v>
      </c>
      <c r="AR11" s="17">
        <v>6.1220846280587597E-2</v>
      </c>
      <c r="AS11" s="17"/>
      <c r="AT11" s="17">
        <v>7.5041606590919699E-2</v>
      </c>
      <c r="AU11" s="17">
        <v>4.9542595954005099E-2</v>
      </c>
      <c r="AV11" s="17">
        <v>2.8737032666249E-2</v>
      </c>
      <c r="AW11" s="17">
        <v>8.4515791551644598E-2</v>
      </c>
      <c r="AX11" s="17"/>
      <c r="AY11" s="17">
        <v>4.5392126695909502E-2</v>
      </c>
      <c r="AZ11" s="17">
        <v>5.7227692819067498E-2</v>
      </c>
      <c r="BA11" s="17"/>
      <c r="BB11" s="17">
        <v>6.0579315771601402E-2</v>
      </c>
      <c r="BC11" s="17">
        <v>5.4958924844960198E-2</v>
      </c>
      <c r="BD11" s="17"/>
      <c r="BE11" s="17">
        <v>5.4779725774942403E-2</v>
      </c>
      <c r="BF11" s="17">
        <v>5.60539732877283E-2</v>
      </c>
      <c r="BG11" s="17"/>
      <c r="BH11" s="17">
        <v>8.1940835671856199E-2</v>
      </c>
      <c r="BI11" s="17">
        <v>5.3950092579807499E-2</v>
      </c>
      <c r="BJ11" s="17"/>
      <c r="BK11" s="17">
        <v>0.103053832063305</v>
      </c>
      <c r="BL11" s="17">
        <v>5.2950253952274498E-2</v>
      </c>
      <c r="BM11" s="17"/>
      <c r="BN11" s="17">
        <v>0.10540304713312</v>
      </c>
      <c r="BO11" s="17">
        <v>5.4916935831189499E-2</v>
      </c>
      <c r="BP11" s="17"/>
      <c r="BQ11" s="17">
        <v>5.2740266100147197E-2</v>
      </c>
      <c r="BR11" s="17">
        <v>5.6046637007389002E-2</v>
      </c>
      <c r="BS11" s="17"/>
      <c r="BT11" s="17">
        <v>3.2739930027943398E-2</v>
      </c>
      <c r="BU11" s="17">
        <v>5.78071195561344E-2</v>
      </c>
      <c r="BV11" s="17"/>
      <c r="BW11" s="17">
        <v>4.6482147158491201E-2</v>
      </c>
      <c r="BX11" s="17">
        <v>6.0833298374201802E-2</v>
      </c>
      <c r="BY11" s="17"/>
      <c r="BZ11" s="17">
        <v>4.6482147158491201E-2</v>
      </c>
      <c r="CA11" s="17">
        <v>6.0833298374201802E-2</v>
      </c>
    </row>
    <row r="12" spans="2:79" x14ac:dyDescent="0.25">
      <c r="B12" s="18" t="s">
        <v>221</v>
      </c>
      <c r="C12" s="17">
        <v>8.3554068665076895E-3</v>
      </c>
      <c r="D12" s="17">
        <v>1.48884901471639E-2</v>
      </c>
      <c r="E12" s="17">
        <v>7.8778827084472307E-3</v>
      </c>
      <c r="F12" s="17">
        <v>2.84640890190341E-3</v>
      </c>
      <c r="G12" s="17">
        <v>6.4232295323547002E-3</v>
      </c>
      <c r="H12" s="17">
        <v>7.4087350784132798E-3</v>
      </c>
      <c r="I12" s="17">
        <v>1.44225317154434E-2</v>
      </c>
      <c r="J12" s="17">
        <v>8.6858270233629298E-3</v>
      </c>
      <c r="K12" s="17">
        <v>2.6111856383794099E-3</v>
      </c>
      <c r="L12" s="17">
        <v>3.2199121901802903E-5</v>
      </c>
      <c r="M12" s="17"/>
      <c r="N12" s="17">
        <v>7.6591064769906498E-3</v>
      </c>
      <c r="O12" s="17">
        <v>1.90490615195263E-2</v>
      </c>
      <c r="P12" s="17">
        <v>8.7208303834248307E-3</v>
      </c>
      <c r="Q12" s="17">
        <v>8.9479036781266001E-3</v>
      </c>
      <c r="R12" s="17"/>
      <c r="S12" s="17">
        <v>3.3858378347318102E-3</v>
      </c>
      <c r="T12" s="17">
        <v>2.0227230663793099E-2</v>
      </c>
      <c r="U12" s="17">
        <v>7.2838048167898298E-3</v>
      </c>
      <c r="V12" s="17">
        <v>1.30971793798239E-2</v>
      </c>
      <c r="W12" s="17">
        <v>5.1783773893839301E-3</v>
      </c>
      <c r="X12" s="17">
        <v>1.26529078155041E-3</v>
      </c>
      <c r="Y12" s="17">
        <v>5.7736905090735703E-3</v>
      </c>
      <c r="Z12" s="17"/>
      <c r="AA12" s="17">
        <v>1.27186007593305E-2</v>
      </c>
      <c r="AB12" s="17">
        <v>6.0987760444703399E-3</v>
      </c>
      <c r="AC12" s="17"/>
      <c r="AD12" s="17">
        <v>1.86350342691122E-2</v>
      </c>
      <c r="AE12" s="17">
        <v>8.7402535774205904E-3</v>
      </c>
      <c r="AF12" s="17">
        <v>9.7806582801762704E-3</v>
      </c>
      <c r="AG12" s="17"/>
      <c r="AH12" s="17">
        <v>4.7482775258884599E-3</v>
      </c>
      <c r="AI12" s="17">
        <v>8.4888843477704708E-3</v>
      </c>
      <c r="AJ12" s="17"/>
      <c r="AK12" s="17">
        <v>8.2482498769708198E-3</v>
      </c>
      <c r="AL12" s="17">
        <v>8.4271882709849102E-3</v>
      </c>
      <c r="AM12" s="17"/>
      <c r="AN12" s="17">
        <v>8.35423745718979E-3</v>
      </c>
      <c r="AO12" s="17">
        <v>8.9479036781266001E-3</v>
      </c>
      <c r="AP12" s="17"/>
      <c r="AQ12" s="17">
        <v>1.6511839058601201E-2</v>
      </c>
      <c r="AR12" s="17">
        <v>6.2405246656919901E-3</v>
      </c>
      <c r="AS12" s="17"/>
      <c r="AT12" s="17">
        <v>7.82013046567933E-3</v>
      </c>
      <c r="AU12" s="17">
        <v>1.11584985161977E-2</v>
      </c>
      <c r="AV12" s="17">
        <v>4.0049948240584799E-3</v>
      </c>
      <c r="AW12" s="17">
        <v>5.0681741400605404E-3</v>
      </c>
      <c r="AX12" s="17"/>
      <c r="AY12" s="17">
        <v>5.4888646515975801E-3</v>
      </c>
      <c r="AZ12" s="17">
        <v>8.6980257979890896E-3</v>
      </c>
      <c r="BA12" s="17"/>
      <c r="BB12" s="17">
        <v>1.21915792579091E-2</v>
      </c>
      <c r="BC12" s="17">
        <v>7.51940404314092E-3</v>
      </c>
      <c r="BD12" s="17"/>
      <c r="BE12" s="17">
        <v>6.0228112765825697E-3</v>
      </c>
      <c r="BF12" s="17">
        <v>8.5324206622547499E-3</v>
      </c>
      <c r="BG12" s="17"/>
      <c r="BH12" s="17">
        <v>1.6650769239545199E-2</v>
      </c>
      <c r="BI12" s="17">
        <v>7.7122592089059697E-3</v>
      </c>
      <c r="BJ12" s="17"/>
      <c r="BK12" s="17">
        <v>3.9282267876670704E-3</v>
      </c>
      <c r="BL12" s="17">
        <v>8.6387555936337894E-3</v>
      </c>
      <c r="BM12" s="17"/>
      <c r="BN12" s="17">
        <v>3.7464141035474701E-3</v>
      </c>
      <c r="BO12" s="17">
        <v>8.4530292640864098E-3</v>
      </c>
      <c r="BP12" s="17"/>
      <c r="BQ12" s="17">
        <v>1.1961323620474499E-2</v>
      </c>
      <c r="BR12" s="17">
        <v>8.2630819918002203E-3</v>
      </c>
      <c r="BS12" s="17"/>
      <c r="BT12" s="17">
        <v>2.7890400854846598E-4</v>
      </c>
      <c r="BU12" s="17">
        <v>8.9963424219406708E-3</v>
      </c>
      <c r="BV12" s="17"/>
      <c r="BW12" s="17">
        <v>1.27353039582531E-2</v>
      </c>
      <c r="BX12" s="17">
        <v>6.1062266305738702E-3</v>
      </c>
      <c r="BY12" s="17"/>
      <c r="BZ12" s="17">
        <v>1.27353039582531E-2</v>
      </c>
      <c r="CA12" s="17">
        <v>6.1062266305738702E-3</v>
      </c>
    </row>
    <row r="13" spans="2:79" x14ac:dyDescent="0.25">
      <c r="B13" s="18" t="s">
        <v>222</v>
      </c>
      <c r="C13" s="17">
        <v>6.3818066225116502E-3</v>
      </c>
      <c r="D13" s="17">
        <v>1.38547738470291E-2</v>
      </c>
      <c r="E13" s="17">
        <v>6.41127362205475E-3</v>
      </c>
      <c r="F13" s="17">
        <v>2.06145119804768E-3</v>
      </c>
      <c r="G13" s="17">
        <v>1.44721547486521E-2</v>
      </c>
      <c r="H13" s="17">
        <v>6.0309291310280099E-5</v>
      </c>
      <c r="I13" s="17">
        <v>4.8233914183218396E-3</v>
      </c>
      <c r="J13" s="17">
        <v>6.2269612984613802E-3</v>
      </c>
      <c r="K13" s="17">
        <v>6.51564928136233E-4</v>
      </c>
      <c r="L13" s="17">
        <v>3.1755261218906899E-4</v>
      </c>
      <c r="M13" s="17"/>
      <c r="N13" s="17">
        <v>6.6033039098999102E-3</v>
      </c>
      <c r="O13" s="17">
        <v>2.3828409770343898E-3</v>
      </c>
      <c r="P13" s="17">
        <v>1.0739784677454499E-2</v>
      </c>
      <c r="Q13" s="17">
        <v>2.3369778086128E-3</v>
      </c>
      <c r="R13" s="17"/>
      <c r="S13" s="17">
        <v>6.8185404427762997E-3</v>
      </c>
      <c r="T13" s="17">
        <v>1.28610210426259E-2</v>
      </c>
      <c r="U13" s="17">
        <v>8.2534780481575403E-3</v>
      </c>
      <c r="V13" s="17">
        <v>7.0043315388899196E-3</v>
      </c>
      <c r="W13" s="17">
        <v>2.5793150433131801E-4</v>
      </c>
      <c r="X13" s="17">
        <v>5.0061073608458099E-3</v>
      </c>
      <c r="Y13" s="17">
        <v>5.2912197974263199E-4</v>
      </c>
      <c r="Z13" s="17"/>
      <c r="AA13" s="17">
        <v>7.54280745276134E-3</v>
      </c>
      <c r="AB13" s="17">
        <v>5.7813404680595003E-3</v>
      </c>
      <c r="AC13" s="17"/>
      <c r="AD13" s="17">
        <v>1.30088326745782E-2</v>
      </c>
      <c r="AE13" s="17">
        <v>2.2244520769010602E-3</v>
      </c>
      <c r="AF13" s="17">
        <v>2.3160585236621498E-3</v>
      </c>
      <c r="AG13" s="17"/>
      <c r="AH13" s="17">
        <v>3.1949138584764702E-3</v>
      </c>
      <c r="AI13" s="17">
        <v>6.4997337548736303E-3</v>
      </c>
      <c r="AJ13" s="17"/>
      <c r="AK13" s="17">
        <v>9.7446609005387794E-3</v>
      </c>
      <c r="AL13" s="17">
        <v>4.1291266604084704E-3</v>
      </c>
      <c r="AM13" s="17"/>
      <c r="AN13" s="17">
        <v>6.3897898899512601E-3</v>
      </c>
      <c r="AO13" s="17">
        <v>2.3369778086128E-3</v>
      </c>
      <c r="AP13" s="17"/>
      <c r="AQ13" s="17">
        <v>6.6443582010214004E-3</v>
      </c>
      <c r="AR13" s="17">
        <v>6.3137295948224297E-3</v>
      </c>
      <c r="AS13" s="17"/>
      <c r="AT13" s="17">
        <v>1.2106578039850701E-2</v>
      </c>
      <c r="AU13" s="17">
        <v>3.9637821554230901E-3</v>
      </c>
      <c r="AV13" s="17">
        <v>8.1982765727316696E-4</v>
      </c>
      <c r="AW13" s="17">
        <v>0</v>
      </c>
      <c r="AX13" s="17"/>
      <c r="AY13" s="17">
        <v>9.5836814320731701E-4</v>
      </c>
      <c r="AZ13" s="17">
        <v>7.0300345422224398E-3</v>
      </c>
      <c r="BA13" s="17"/>
      <c r="BB13" s="17">
        <v>4.0493666981375699E-3</v>
      </c>
      <c r="BC13" s="17">
        <v>6.89025834181284E-3</v>
      </c>
      <c r="BD13" s="17"/>
      <c r="BE13" s="17">
        <v>1.223041253797E-2</v>
      </c>
      <c r="BF13" s="17">
        <v>5.9379731790310999E-3</v>
      </c>
      <c r="BG13" s="17"/>
      <c r="BH13" s="17">
        <v>1.7102688311105899E-2</v>
      </c>
      <c r="BI13" s="17">
        <v>5.5506060509904103E-3</v>
      </c>
      <c r="BJ13" s="17"/>
      <c r="BK13" s="17">
        <v>3.8500385896791202E-4</v>
      </c>
      <c r="BL13" s="17">
        <v>6.76561446398563E-3</v>
      </c>
      <c r="BM13" s="17"/>
      <c r="BN13" s="17">
        <v>1.3159568944551699E-3</v>
      </c>
      <c r="BO13" s="17">
        <v>6.48910564024947E-3</v>
      </c>
      <c r="BP13" s="17"/>
      <c r="BQ13" s="17">
        <v>1.8198314089901599E-3</v>
      </c>
      <c r="BR13" s="17">
        <v>6.4986101481459002E-3</v>
      </c>
      <c r="BS13" s="17"/>
      <c r="BT13" s="17">
        <v>5.8375542727526295E-4</v>
      </c>
      <c r="BU13" s="17">
        <v>6.8419286863063101E-3</v>
      </c>
      <c r="BV13" s="17"/>
      <c r="BW13" s="17">
        <v>7.5689608411267199E-3</v>
      </c>
      <c r="BX13" s="17">
        <v>5.7721749919998804E-3</v>
      </c>
      <c r="BY13" s="17"/>
      <c r="BZ13" s="17">
        <v>7.5689608411267199E-3</v>
      </c>
      <c r="CA13" s="17">
        <v>5.7721749919998804E-3</v>
      </c>
    </row>
    <row r="14" spans="2:79" x14ac:dyDescent="0.25">
      <c r="B14" s="18" t="s">
        <v>75</v>
      </c>
      <c r="C14" s="17">
        <v>8.0469600204688702E-3</v>
      </c>
      <c r="D14" s="17">
        <v>1.32485646837943E-2</v>
      </c>
      <c r="E14" s="17">
        <v>1.4478839109141601E-2</v>
      </c>
      <c r="F14" s="17">
        <v>2.4502248031190002E-4</v>
      </c>
      <c r="G14" s="17">
        <v>5.53369745254325E-3</v>
      </c>
      <c r="H14" s="17">
        <v>2.4730718776075598E-3</v>
      </c>
      <c r="I14" s="17">
        <v>3.1183147889011502E-3</v>
      </c>
      <c r="J14" s="17">
        <v>2.4117192396384001E-2</v>
      </c>
      <c r="K14" s="17">
        <v>2.7090148883454098E-4</v>
      </c>
      <c r="L14" s="17">
        <v>1.96215842606094E-2</v>
      </c>
      <c r="M14" s="17"/>
      <c r="N14" s="17">
        <v>8.2728721846621698E-3</v>
      </c>
      <c r="O14" s="17">
        <v>4.80269852367612E-3</v>
      </c>
      <c r="P14" s="17">
        <v>5.1866677164691902E-3</v>
      </c>
      <c r="Q14" s="17">
        <v>1.45047851424655E-2</v>
      </c>
      <c r="R14" s="17"/>
      <c r="S14" s="17">
        <v>4.5741727696467301E-5</v>
      </c>
      <c r="T14" s="17">
        <v>0</v>
      </c>
      <c r="U14" s="17">
        <v>2.49482488993754E-3</v>
      </c>
      <c r="V14" s="17">
        <v>1.3680887763287301E-2</v>
      </c>
      <c r="W14" s="17">
        <v>1.1172597822579001E-2</v>
      </c>
      <c r="X14" s="17">
        <v>4.8376163697466104E-3</v>
      </c>
      <c r="Y14" s="17">
        <v>3.8969837110379101E-3</v>
      </c>
      <c r="Z14" s="17"/>
      <c r="AA14" s="17">
        <v>1.9662009155661398E-3</v>
      </c>
      <c r="AB14" s="17">
        <v>1.11919104294066E-2</v>
      </c>
      <c r="AC14" s="17"/>
      <c r="AD14" s="17">
        <v>1.4544937362712901E-3</v>
      </c>
      <c r="AE14" s="17">
        <v>1.1105712416674501E-2</v>
      </c>
      <c r="AF14" s="17">
        <v>3.4775952063121701E-4</v>
      </c>
      <c r="AG14" s="17"/>
      <c r="AH14" s="17">
        <v>3.38859923786072E-4</v>
      </c>
      <c r="AI14" s="17">
        <v>8.3321889903981705E-3</v>
      </c>
      <c r="AJ14" s="17"/>
      <c r="AK14" s="17">
        <v>5.4276191311325899E-3</v>
      </c>
      <c r="AL14" s="17">
        <v>9.8015816149516904E-3</v>
      </c>
      <c r="AM14" s="17"/>
      <c r="AN14" s="17">
        <v>8.0342142288917402E-3</v>
      </c>
      <c r="AO14" s="17">
        <v>1.45047851424655E-2</v>
      </c>
      <c r="AP14" s="17"/>
      <c r="AQ14" s="17">
        <v>2.8107475467271302E-4</v>
      </c>
      <c r="AR14" s="17">
        <v>1.0060577265779899E-2</v>
      </c>
      <c r="AS14" s="17"/>
      <c r="AT14" s="17">
        <v>1.8213011839227099E-2</v>
      </c>
      <c r="AU14" s="17">
        <v>1.2286766399898E-3</v>
      </c>
      <c r="AV14" s="17">
        <v>2.7622188484475998E-3</v>
      </c>
      <c r="AW14" s="17">
        <v>2.4160924081381499E-3</v>
      </c>
      <c r="AX14" s="17"/>
      <c r="AY14" s="17">
        <v>2.65355462603061E-4</v>
      </c>
      <c r="AZ14" s="17">
        <v>8.9770440167760198E-3</v>
      </c>
      <c r="BA14" s="17"/>
      <c r="BB14" s="17">
        <v>1.26549834731206E-2</v>
      </c>
      <c r="BC14" s="17">
        <v>7.0427242191371097E-3</v>
      </c>
      <c r="BD14" s="17"/>
      <c r="BE14" s="17">
        <v>3.71493083864404E-4</v>
      </c>
      <c r="BF14" s="17">
        <v>8.6294285557125001E-3</v>
      </c>
      <c r="BG14" s="17"/>
      <c r="BH14" s="17">
        <v>6.5166374570893503E-3</v>
      </c>
      <c r="BI14" s="17">
        <v>8.1656074439029093E-3</v>
      </c>
      <c r="BJ14" s="17"/>
      <c r="BK14" s="17">
        <v>1.9635897386080601E-2</v>
      </c>
      <c r="BL14" s="17">
        <v>7.3052439409751696E-3</v>
      </c>
      <c r="BM14" s="17"/>
      <c r="BN14" s="17">
        <v>2.6767959265297601E-4</v>
      </c>
      <c r="BO14" s="17">
        <v>8.2117318146239099E-3</v>
      </c>
      <c r="BP14" s="17"/>
      <c r="BQ14" s="17">
        <v>1.7964988558130699E-5</v>
      </c>
      <c r="BR14" s="17">
        <v>8.2525321428792205E-3</v>
      </c>
      <c r="BS14" s="17"/>
      <c r="BT14" s="17">
        <v>7.1997367308567703E-6</v>
      </c>
      <c r="BU14" s="17">
        <v>8.6849797566876802E-3</v>
      </c>
      <c r="BV14" s="17"/>
      <c r="BW14" s="17">
        <v>1.89818909741035E-3</v>
      </c>
      <c r="BX14" s="17">
        <v>1.1204498598599399E-2</v>
      </c>
      <c r="BY14" s="17"/>
      <c r="BZ14" s="17">
        <v>1.89818909741035E-3</v>
      </c>
      <c r="CA14" s="17">
        <v>1.1204498598599399E-2</v>
      </c>
    </row>
    <row r="15" spans="2:79" x14ac:dyDescent="0.25">
      <c r="B15" s="18" t="s">
        <v>223</v>
      </c>
      <c r="C15" s="20">
        <v>0.92125173148832395</v>
      </c>
      <c r="D15" s="20">
        <v>0.864708791598917</v>
      </c>
      <c r="E15" s="20">
        <v>0.926508302837875</v>
      </c>
      <c r="F15" s="20">
        <v>0.96330942564152799</v>
      </c>
      <c r="G15" s="20">
        <v>0.91920425084540702</v>
      </c>
      <c r="H15" s="20">
        <v>0.95978519339996804</v>
      </c>
      <c r="I15" s="20">
        <v>0.88610613486017797</v>
      </c>
      <c r="J15" s="20">
        <v>0.90628739573196604</v>
      </c>
      <c r="K15" s="20">
        <v>0.93044892812025004</v>
      </c>
      <c r="L15" s="20">
        <v>0.96818731022572901</v>
      </c>
      <c r="M15" s="20"/>
      <c r="N15" s="20">
        <v>0.92235034904816304</v>
      </c>
      <c r="O15" s="20">
        <v>0.90656924742976697</v>
      </c>
      <c r="P15" s="20">
        <v>0.90766639796943904</v>
      </c>
      <c r="Q15" s="20">
        <v>0.91771812651832096</v>
      </c>
      <c r="R15" s="20"/>
      <c r="S15" s="20">
        <v>0.92749015882622698</v>
      </c>
      <c r="T15" s="20">
        <v>0.91613933688000904</v>
      </c>
      <c r="U15" s="20">
        <v>0.92293475055757701</v>
      </c>
      <c r="V15" s="20">
        <v>0.90406512115215198</v>
      </c>
      <c r="W15" s="20">
        <v>0.95580096955858895</v>
      </c>
      <c r="X15" s="20">
        <v>0.94537102934825201</v>
      </c>
      <c r="Y15" s="20">
        <v>0.93956729458177302</v>
      </c>
      <c r="Z15" s="20"/>
      <c r="AA15" s="20">
        <v>0.93124564013766198</v>
      </c>
      <c r="AB15" s="20">
        <v>0.91608291184732105</v>
      </c>
      <c r="AC15" s="20"/>
      <c r="AD15" s="20">
        <v>0.92937134054580695</v>
      </c>
      <c r="AE15" s="20">
        <v>0.94699729984803105</v>
      </c>
      <c r="AF15" s="20">
        <v>0.93713641814541604</v>
      </c>
      <c r="AG15" s="20"/>
      <c r="AH15" s="20">
        <v>0.96105859082617895</v>
      </c>
      <c r="AI15" s="20">
        <v>0.91977872655291204</v>
      </c>
      <c r="AJ15" s="20"/>
      <c r="AK15" s="20">
        <v>0.92058943739799903</v>
      </c>
      <c r="AL15" s="20">
        <v>0.92169538336941803</v>
      </c>
      <c r="AM15" s="20"/>
      <c r="AN15" s="20">
        <v>0.92125870575467705</v>
      </c>
      <c r="AO15" s="20">
        <v>0.91771812651832096</v>
      </c>
      <c r="AP15" s="20"/>
      <c r="AQ15" s="20">
        <v>0.94087226114891798</v>
      </c>
      <c r="AR15" s="20">
        <v>0.91616432219311805</v>
      </c>
      <c r="AS15" s="20"/>
      <c r="AT15" s="20">
        <v>0.88681867306432305</v>
      </c>
      <c r="AU15" s="20">
        <v>0.93410644673438403</v>
      </c>
      <c r="AV15" s="20">
        <v>0.96367592600397201</v>
      </c>
      <c r="AW15" s="20">
        <v>0.90799994190015698</v>
      </c>
      <c r="AX15" s="20"/>
      <c r="AY15" s="20">
        <v>0.94789528504668297</v>
      </c>
      <c r="AZ15" s="20">
        <v>0.91806720282394505</v>
      </c>
      <c r="BA15" s="20"/>
      <c r="BB15" s="20">
        <v>0.91052475479923101</v>
      </c>
      <c r="BC15" s="20">
        <v>0.923588688550949</v>
      </c>
      <c r="BD15" s="20"/>
      <c r="BE15" s="20">
        <v>0.92659555732664101</v>
      </c>
      <c r="BF15" s="20">
        <v>0.92084620431527298</v>
      </c>
      <c r="BG15" s="20"/>
      <c r="BH15" s="20">
        <v>0.87778906932040401</v>
      </c>
      <c r="BI15" s="20">
        <v>0.92462143471639302</v>
      </c>
      <c r="BJ15" s="20"/>
      <c r="BK15" s="20">
        <v>0.87299703990397903</v>
      </c>
      <c r="BL15" s="20">
        <v>0.92434013204913101</v>
      </c>
      <c r="BM15" s="20"/>
      <c r="BN15" s="20">
        <v>0.88926690227622496</v>
      </c>
      <c r="BO15" s="20">
        <v>0.92192919744985102</v>
      </c>
      <c r="BP15" s="20"/>
      <c r="BQ15" s="20">
        <v>0.93346061388182999</v>
      </c>
      <c r="BR15" s="20">
        <v>0.92093913870978605</v>
      </c>
      <c r="BS15" s="20"/>
      <c r="BT15" s="20">
        <v>0.96639021079950205</v>
      </c>
      <c r="BU15" s="20">
        <v>0.91766962957893095</v>
      </c>
      <c r="BV15" s="20"/>
      <c r="BW15" s="20">
        <v>0.93131539894471904</v>
      </c>
      <c r="BX15" s="20">
        <v>0.91608380140462498</v>
      </c>
      <c r="BY15" s="20"/>
      <c r="BZ15" s="20">
        <v>0.93131539894471904</v>
      </c>
      <c r="CA15" s="20">
        <v>0.91608380140462498</v>
      </c>
    </row>
    <row r="16" spans="2:79" x14ac:dyDescent="0.25">
      <c r="B16" s="18" t="s">
        <v>224</v>
      </c>
      <c r="C16" s="20">
        <v>1.47372134890193E-2</v>
      </c>
      <c r="D16" s="20">
        <v>2.8743263994193E-2</v>
      </c>
      <c r="E16" s="20">
        <v>1.4289156330502E-2</v>
      </c>
      <c r="F16" s="20">
        <v>4.9078600999510899E-3</v>
      </c>
      <c r="G16" s="20">
        <v>2.0895384281006801E-2</v>
      </c>
      <c r="H16" s="20">
        <v>7.4690443697235601E-3</v>
      </c>
      <c r="I16" s="20">
        <v>1.9245923133765198E-2</v>
      </c>
      <c r="J16" s="20">
        <v>1.49127883218243E-2</v>
      </c>
      <c r="K16" s="20">
        <v>3.26275056651565E-3</v>
      </c>
      <c r="L16" s="20">
        <v>3.49751734090872E-4</v>
      </c>
      <c r="M16" s="20"/>
      <c r="N16" s="20">
        <v>1.4262410386890601E-2</v>
      </c>
      <c r="O16" s="20">
        <v>2.1431902496560701E-2</v>
      </c>
      <c r="P16" s="20">
        <v>1.9460615060879299E-2</v>
      </c>
      <c r="Q16" s="20">
        <v>1.1284881486739401E-2</v>
      </c>
      <c r="R16" s="20"/>
      <c r="S16" s="20">
        <v>1.02043782775081E-2</v>
      </c>
      <c r="T16" s="20">
        <v>3.3088251706418999E-2</v>
      </c>
      <c r="U16" s="20">
        <v>1.55372828649474E-2</v>
      </c>
      <c r="V16" s="20">
        <v>2.0101510918713799E-2</v>
      </c>
      <c r="W16" s="20">
        <v>5.4363088937152502E-3</v>
      </c>
      <c r="X16" s="20">
        <v>6.2713981423962199E-3</v>
      </c>
      <c r="Y16" s="20">
        <v>6.3028124888161998E-3</v>
      </c>
      <c r="Z16" s="20"/>
      <c r="AA16" s="20">
        <v>2.0261408212091801E-2</v>
      </c>
      <c r="AB16" s="20">
        <v>1.1880116512529799E-2</v>
      </c>
      <c r="AC16" s="20"/>
      <c r="AD16" s="20">
        <v>3.1643866943690403E-2</v>
      </c>
      <c r="AE16" s="20">
        <v>1.0964705654321699E-2</v>
      </c>
      <c r="AF16" s="20">
        <v>1.2096716803838401E-2</v>
      </c>
      <c r="AG16" s="20"/>
      <c r="AH16" s="20">
        <v>7.9431913843649293E-3</v>
      </c>
      <c r="AI16" s="20">
        <v>1.49886181026441E-2</v>
      </c>
      <c r="AJ16" s="20"/>
      <c r="AK16" s="20">
        <v>1.7992910777509599E-2</v>
      </c>
      <c r="AL16" s="20">
        <v>1.2556314931393401E-2</v>
      </c>
      <c r="AM16" s="20"/>
      <c r="AN16" s="20">
        <v>1.4744027347141E-2</v>
      </c>
      <c r="AO16" s="20">
        <v>1.1284881486739401E-2</v>
      </c>
      <c r="AP16" s="20"/>
      <c r="AQ16" s="20">
        <v>2.3156197259622601E-2</v>
      </c>
      <c r="AR16" s="20">
        <v>1.2554254260514401E-2</v>
      </c>
      <c r="AS16" s="20"/>
      <c r="AT16" s="20">
        <v>1.9926708505530102E-2</v>
      </c>
      <c r="AU16" s="20">
        <v>1.5122280671620801E-2</v>
      </c>
      <c r="AV16" s="20">
        <v>4.8248224813316502E-3</v>
      </c>
      <c r="AW16" s="20">
        <v>5.0681741400605404E-3</v>
      </c>
      <c r="AX16" s="20"/>
      <c r="AY16" s="20">
        <v>6.4472327948048901E-3</v>
      </c>
      <c r="AZ16" s="20">
        <v>1.57280603402115E-2</v>
      </c>
      <c r="BA16" s="20"/>
      <c r="BB16" s="20">
        <v>1.62409459560467E-2</v>
      </c>
      <c r="BC16" s="20">
        <v>1.44096623849538E-2</v>
      </c>
      <c r="BD16" s="20"/>
      <c r="BE16" s="20">
        <v>1.8253223814552501E-2</v>
      </c>
      <c r="BF16" s="20">
        <v>1.44703938412858E-2</v>
      </c>
      <c r="BG16" s="20"/>
      <c r="BH16" s="20">
        <v>3.3753457550651102E-2</v>
      </c>
      <c r="BI16" s="20">
        <v>1.32628652598964E-2</v>
      </c>
      <c r="BJ16" s="20"/>
      <c r="BK16" s="20">
        <v>4.3132306466349803E-3</v>
      </c>
      <c r="BL16" s="20">
        <v>1.5404370057619399E-2</v>
      </c>
      <c r="BM16" s="20"/>
      <c r="BN16" s="20">
        <v>5.0623709980026398E-3</v>
      </c>
      <c r="BO16" s="20">
        <v>1.4942134904335901E-2</v>
      </c>
      <c r="BP16" s="20"/>
      <c r="BQ16" s="20">
        <v>1.37811550294647E-2</v>
      </c>
      <c r="BR16" s="20">
        <v>1.47616921399461E-2</v>
      </c>
      <c r="BS16" s="20"/>
      <c r="BT16" s="20">
        <v>8.6265943582372996E-4</v>
      </c>
      <c r="BU16" s="20">
        <v>1.5838271108246999E-2</v>
      </c>
      <c r="BV16" s="20"/>
      <c r="BW16" s="20">
        <v>2.0304264799379801E-2</v>
      </c>
      <c r="BX16" s="20">
        <v>1.18784016225738E-2</v>
      </c>
      <c r="BY16" s="20"/>
      <c r="BZ16" s="20">
        <v>2.0304264799379801E-2</v>
      </c>
      <c r="CA16" s="20">
        <v>1.18784016225738E-2</v>
      </c>
    </row>
    <row r="17" spans="2:79" x14ac:dyDescent="0.25">
      <c r="B17" s="18" t="s">
        <v>166</v>
      </c>
      <c r="C17" s="21">
        <v>0.90651451799930405</v>
      </c>
      <c r="D17" s="21">
        <v>0.83596552760472398</v>
      </c>
      <c r="E17" s="21">
        <v>0.91221914650737301</v>
      </c>
      <c r="F17" s="21">
        <v>0.95840156554157696</v>
      </c>
      <c r="G17" s="21">
        <v>0.89830886656440001</v>
      </c>
      <c r="H17" s="21">
        <v>0.95231614903024397</v>
      </c>
      <c r="I17" s="21">
        <v>0.86686021172641303</v>
      </c>
      <c r="J17" s="21">
        <v>0.89137460741014096</v>
      </c>
      <c r="K17" s="21">
        <v>0.927186177553735</v>
      </c>
      <c r="L17" s="21">
        <v>0.96783755849163899</v>
      </c>
      <c r="M17" s="21"/>
      <c r="N17" s="21">
        <v>0.90808793866127202</v>
      </c>
      <c r="O17" s="21">
        <v>0.88513734493320695</v>
      </c>
      <c r="P17" s="21">
        <v>0.88820578290855901</v>
      </c>
      <c r="Q17" s="21">
        <v>0.90643324503158196</v>
      </c>
      <c r="R17" s="21"/>
      <c r="S17" s="21">
        <v>0.91728578054871801</v>
      </c>
      <c r="T17" s="21">
        <v>0.88305108517358999</v>
      </c>
      <c r="U17" s="21">
        <v>0.90739746769262997</v>
      </c>
      <c r="V17" s="21">
        <v>0.88396361023343795</v>
      </c>
      <c r="W17" s="21">
        <v>0.95036466066487402</v>
      </c>
      <c r="X17" s="21">
        <v>0.93909963120585604</v>
      </c>
      <c r="Y17" s="21">
        <v>0.93326448209295698</v>
      </c>
      <c r="Z17" s="21"/>
      <c r="AA17" s="21">
        <v>0.91098423192557099</v>
      </c>
      <c r="AB17" s="21">
        <v>0.90420279533479098</v>
      </c>
      <c r="AC17" s="21"/>
      <c r="AD17" s="21">
        <v>0.89772747360211702</v>
      </c>
      <c r="AE17" s="21">
        <v>0.93603259419370999</v>
      </c>
      <c r="AF17" s="21">
        <v>0.92503970134157798</v>
      </c>
      <c r="AG17" s="21"/>
      <c r="AH17" s="21">
        <v>0.953115399441814</v>
      </c>
      <c r="AI17" s="21">
        <v>0.90479010845026797</v>
      </c>
      <c r="AJ17" s="21"/>
      <c r="AK17" s="21">
        <v>0.90259652662048995</v>
      </c>
      <c r="AL17" s="21">
        <v>0.90913906843802395</v>
      </c>
      <c r="AM17" s="21"/>
      <c r="AN17" s="21">
        <v>0.90651467840753597</v>
      </c>
      <c r="AO17" s="21">
        <v>0.90643324503158196</v>
      </c>
      <c r="AP17" s="21"/>
      <c r="AQ17" s="21">
        <v>0.91771606388929605</v>
      </c>
      <c r="AR17" s="21">
        <v>0.90361006793260401</v>
      </c>
      <c r="AS17" s="21"/>
      <c r="AT17" s="21">
        <v>0.86689196455879303</v>
      </c>
      <c r="AU17" s="21">
        <v>0.91898416606276301</v>
      </c>
      <c r="AV17" s="21">
        <v>0.95885110352264002</v>
      </c>
      <c r="AW17" s="21">
        <v>0.90293176776009598</v>
      </c>
      <c r="AX17" s="21"/>
      <c r="AY17" s="21">
        <v>0.941448052251878</v>
      </c>
      <c r="AZ17" s="21">
        <v>0.90233914248373304</v>
      </c>
      <c r="BA17" s="21"/>
      <c r="BB17" s="21">
        <v>0.89428380884318404</v>
      </c>
      <c r="BC17" s="21">
        <v>0.909179026165995</v>
      </c>
      <c r="BD17" s="21"/>
      <c r="BE17" s="21">
        <v>0.90834233351208804</v>
      </c>
      <c r="BF17" s="21">
        <v>0.90637581047398696</v>
      </c>
      <c r="BG17" s="21"/>
      <c r="BH17" s="21">
        <v>0.84403561176975295</v>
      </c>
      <c r="BI17" s="21">
        <v>0.91135856945649696</v>
      </c>
      <c r="BJ17" s="21"/>
      <c r="BK17" s="21">
        <v>0.86868380925734401</v>
      </c>
      <c r="BL17" s="21">
        <v>0.90893576199151105</v>
      </c>
      <c r="BM17" s="21"/>
      <c r="BN17" s="21">
        <v>0.88420453127822196</v>
      </c>
      <c r="BO17" s="21">
        <v>0.90698706254551498</v>
      </c>
      <c r="BP17" s="21"/>
      <c r="BQ17" s="21">
        <v>0.91967945885236502</v>
      </c>
      <c r="BR17" s="21">
        <v>0.90617744656983901</v>
      </c>
      <c r="BS17" s="21"/>
      <c r="BT17" s="21">
        <v>0.96552755136367796</v>
      </c>
      <c r="BU17" s="21">
        <v>0.90183135847068396</v>
      </c>
      <c r="BV17" s="21"/>
      <c r="BW17" s="21">
        <v>0.91101113414533896</v>
      </c>
      <c r="BX17" s="21">
        <v>0.90420539978205094</v>
      </c>
      <c r="BY17" s="21"/>
      <c r="BZ17" s="21">
        <v>0.91101113414533896</v>
      </c>
      <c r="CA17" s="21">
        <v>0.90420539978205094</v>
      </c>
    </row>
    <row r="18" spans="2:79" x14ac:dyDescent="0.25">
      <c r="B18" s="16"/>
    </row>
    <row r="19" spans="2:79" x14ac:dyDescent="0.25">
      <c r="B19" t="s">
        <v>78</v>
      </c>
    </row>
    <row r="20" spans="2:79" x14ac:dyDescent="0.25">
      <c r="B20" t="s">
        <v>79</v>
      </c>
    </row>
    <row r="22" spans="2:79" x14ac:dyDescent="0.2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CA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233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218</v>
      </c>
      <c r="C9" s="17">
        <v>0.66613575961152804</v>
      </c>
      <c r="D9" s="17">
        <v>0.713542234052012</v>
      </c>
      <c r="E9" s="17">
        <v>0.76338931315338798</v>
      </c>
      <c r="F9" s="17">
        <v>0.76979528663376195</v>
      </c>
      <c r="G9" s="17">
        <v>0.68957836377941795</v>
      </c>
      <c r="H9" s="17">
        <v>0.63031610900402402</v>
      </c>
      <c r="I9" s="17">
        <v>0.55602793839082898</v>
      </c>
      <c r="J9" s="17">
        <v>0.45062553028668501</v>
      </c>
      <c r="K9" s="17">
        <v>0.619385348419904</v>
      </c>
      <c r="L9" s="17">
        <v>0.65361691564027702</v>
      </c>
      <c r="M9" s="17"/>
      <c r="N9" s="17">
        <v>0.669247769035893</v>
      </c>
      <c r="O9" s="17">
        <v>0.63057424903307402</v>
      </c>
      <c r="P9" s="17">
        <v>0.59275273730256395</v>
      </c>
      <c r="Q9" s="17">
        <v>0.64446707114613899</v>
      </c>
      <c r="R9" s="17"/>
      <c r="S9" s="17">
        <v>0.66011493600587601</v>
      </c>
      <c r="T9" s="17">
        <v>0.61149691244288595</v>
      </c>
      <c r="U9" s="17">
        <v>0.70157867669787699</v>
      </c>
      <c r="V9" s="17">
        <v>0.66552396596239605</v>
      </c>
      <c r="W9" s="17">
        <v>0.68754336988212705</v>
      </c>
      <c r="X9" s="17">
        <v>0.71323300215340402</v>
      </c>
      <c r="Y9" s="17">
        <v>0.71017964707619397</v>
      </c>
      <c r="Z9" s="17"/>
      <c r="AA9" s="17">
        <v>0.70007273591861696</v>
      </c>
      <c r="AB9" s="17">
        <v>0.64858365704113696</v>
      </c>
      <c r="AC9" s="17"/>
      <c r="AD9" s="17">
        <v>0.70142160658675101</v>
      </c>
      <c r="AE9" s="17">
        <v>0.75458905564621903</v>
      </c>
      <c r="AF9" s="17">
        <v>0.692193882878678</v>
      </c>
      <c r="AG9" s="17"/>
      <c r="AH9" s="17">
        <v>0.71698662664944501</v>
      </c>
      <c r="AI9" s="17">
        <v>0.66425408445898604</v>
      </c>
      <c r="AJ9" s="17"/>
      <c r="AK9" s="17">
        <v>0.683322493534539</v>
      </c>
      <c r="AL9" s="17">
        <v>0.65462285779614504</v>
      </c>
      <c r="AM9" s="17"/>
      <c r="AN9" s="17">
        <v>0.66617852704200398</v>
      </c>
      <c r="AO9" s="17">
        <v>0.64446707114613899</v>
      </c>
      <c r="AP9" s="17"/>
      <c r="AQ9" s="17">
        <v>0.75354344434943199</v>
      </c>
      <c r="AR9" s="17">
        <v>0.64347181141541598</v>
      </c>
      <c r="AS9" s="17"/>
      <c r="AT9" s="17">
        <v>0.63322920115767101</v>
      </c>
      <c r="AU9" s="17">
        <v>0.68938275218651202</v>
      </c>
      <c r="AV9" s="17">
        <v>0.68795137055974698</v>
      </c>
      <c r="AW9" s="17">
        <v>0.62411086244944203</v>
      </c>
      <c r="AX9" s="17"/>
      <c r="AY9" s="17">
        <v>0.71323857448886896</v>
      </c>
      <c r="AZ9" s="17">
        <v>0.66050587004663697</v>
      </c>
      <c r="BA9" s="17"/>
      <c r="BB9" s="17">
        <v>0.629863244088393</v>
      </c>
      <c r="BC9" s="17">
        <v>0.674037120514969</v>
      </c>
      <c r="BD9" s="17"/>
      <c r="BE9" s="17">
        <v>0.69589202923399296</v>
      </c>
      <c r="BF9" s="17">
        <v>0.66387764412168704</v>
      </c>
      <c r="BG9" s="17"/>
      <c r="BH9" s="17">
        <v>0.64347587100658299</v>
      </c>
      <c r="BI9" s="17">
        <v>0.66789260320948296</v>
      </c>
      <c r="BJ9" s="17"/>
      <c r="BK9" s="17">
        <v>0.64854271403601105</v>
      </c>
      <c r="BL9" s="17">
        <v>0.66726175109624697</v>
      </c>
      <c r="BM9" s="17"/>
      <c r="BN9" s="17">
        <v>0.56348763305558602</v>
      </c>
      <c r="BO9" s="17">
        <v>0.66830993447721398</v>
      </c>
      <c r="BP9" s="17"/>
      <c r="BQ9" s="17">
        <v>0.78094517433396304</v>
      </c>
      <c r="BR9" s="17">
        <v>0.66319621176483201</v>
      </c>
      <c r="BS9" s="17"/>
      <c r="BT9" s="17">
        <v>0.82123529569642595</v>
      </c>
      <c r="BU9" s="17">
        <v>0.65382736214590897</v>
      </c>
      <c r="BV9" s="17"/>
      <c r="BW9" s="17">
        <v>0.70038815265316301</v>
      </c>
      <c r="BX9" s="17">
        <v>0.64854634966674296</v>
      </c>
      <c r="BY9" s="17"/>
      <c r="BZ9" s="17">
        <v>0.70038815265316301</v>
      </c>
      <c r="CA9" s="17">
        <v>0.64854634966674296</v>
      </c>
    </row>
    <row r="10" spans="2:79" x14ac:dyDescent="0.25">
      <c r="B10" s="18" t="s">
        <v>219</v>
      </c>
      <c r="C10" s="17">
        <v>0.23795797620039499</v>
      </c>
      <c r="D10" s="17">
        <v>0.222677354741322</v>
      </c>
      <c r="E10" s="17">
        <v>0.175674825479466</v>
      </c>
      <c r="F10" s="17">
        <v>0.15429140029659899</v>
      </c>
      <c r="G10" s="17">
        <v>0.20830302692943101</v>
      </c>
      <c r="H10" s="17">
        <v>0.28054238914833401</v>
      </c>
      <c r="I10" s="17">
        <v>0.35474672950932501</v>
      </c>
      <c r="J10" s="17">
        <v>0.27898300313345098</v>
      </c>
      <c r="K10" s="17">
        <v>0.22459474071002999</v>
      </c>
      <c r="L10" s="17">
        <v>0.28311530382343902</v>
      </c>
      <c r="M10" s="17"/>
      <c r="N10" s="17">
        <v>0.23582435136006399</v>
      </c>
      <c r="O10" s="17">
        <v>0.26208375392862698</v>
      </c>
      <c r="P10" s="17">
        <v>0.28722262930731302</v>
      </c>
      <c r="Q10" s="17">
        <v>0.265761148578951</v>
      </c>
      <c r="R10" s="17"/>
      <c r="S10" s="17">
        <v>0.227459642616855</v>
      </c>
      <c r="T10" s="17">
        <v>0.28720197200541298</v>
      </c>
      <c r="U10" s="17">
        <v>0.24963123633011</v>
      </c>
      <c r="V10" s="17">
        <v>0.22998345715384899</v>
      </c>
      <c r="W10" s="17">
        <v>0.24202781083147001</v>
      </c>
      <c r="X10" s="17">
        <v>0.224200753557426</v>
      </c>
      <c r="Y10" s="17">
        <v>0.22791611519556301</v>
      </c>
      <c r="Z10" s="17"/>
      <c r="AA10" s="17">
        <v>0.22323598196543101</v>
      </c>
      <c r="AB10" s="17">
        <v>0.245572147554806</v>
      </c>
      <c r="AC10" s="17"/>
      <c r="AD10" s="17">
        <v>0.23334476065754201</v>
      </c>
      <c r="AE10" s="17">
        <v>0.185983131574396</v>
      </c>
      <c r="AF10" s="17">
        <v>0.22585482186330499</v>
      </c>
      <c r="AG10" s="17"/>
      <c r="AH10" s="17">
        <v>0.246474651823993</v>
      </c>
      <c r="AI10" s="17">
        <v>0.23764282686594501</v>
      </c>
      <c r="AJ10" s="17"/>
      <c r="AK10" s="17">
        <v>0.23960362631700999</v>
      </c>
      <c r="AL10" s="17">
        <v>0.236855602224052</v>
      </c>
      <c r="AM10" s="17"/>
      <c r="AN10" s="17">
        <v>0.237903101155991</v>
      </c>
      <c r="AO10" s="17">
        <v>0.265761148578951</v>
      </c>
      <c r="AP10" s="17"/>
      <c r="AQ10" s="17">
        <v>0.168178804080091</v>
      </c>
      <c r="AR10" s="17">
        <v>0.25605102541962799</v>
      </c>
      <c r="AS10" s="17"/>
      <c r="AT10" s="17">
        <v>0.23770820047928001</v>
      </c>
      <c r="AU10" s="17">
        <v>0.229224449466334</v>
      </c>
      <c r="AV10" s="17">
        <v>0.24783931469050599</v>
      </c>
      <c r="AW10" s="17">
        <v>0.313676243900464</v>
      </c>
      <c r="AX10" s="17"/>
      <c r="AY10" s="17">
        <v>0.205583268431167</v>
      </c>
      <c r="AZ10" s="17">
        <v>0.24182751202136399</v>
      </c>
      <c r="BA10" s="17"/>
      <c r="BB10" s="17">
        <v>0.25925283382202302</v>
      </c>
      <c r="BC10" s="17">
        <v>0.233319802974573</v>
      </c>
      <c r="BD10" s="17"/>
      <c r="BE10" s="17">
        <v>0.177340664410544</v>
      </c>
      <c r="BF10" s="17">
        <v>0.24255804510828899</v>
      </c>
      <c r="BG10" s="17"/>
      <c r="BH10" s="17">
        <v>0.25652631834726902</v>
      </c>
      <c r="BI10" s="17">
        <v>0.23651835425016801</v>
      </c>
      <c r="BJ10" s="17"/>
      <c r="BK10" s="17">
        <v>0.21952545173917601</v>
      </c>
      <c r="BL10" s="17">
        <v>0.23913769607869101</v>
      </c>
      <c r="BM10" s="17"/>
      <c r="BN10" s="17">
        <v>0.28096750452556501</v>
      </c>
      <c r="BO10" s="17">
        <v>0.237046997709047</v>
      </c>
      <c r="BP10" s="17"/>
      <c r="BQ10" s="17">
        <v>0.18341034339071399</v>
      </c>
      <c r="BR10" s="17">
        <v>0.239354598393406</v>
      </c>
      <c r="BS10" s="17"/>
      <c r="BT10" s="17">
        <v>0.150045954409293</v>
      </c>
      <c r="BU10" s="17">
        <v>0.24493450323280799</v>
      </c>
      <c r="BV10" s="17"/>
      <c r="BW10" s="17">
        <v>0.22299478651768601</v>
      </c>
      <c r="BX10" s="17">
        <v>0.24564192625582101</v>
      </c>
      <c r="BY10" s="17"/>
      <c r="BZ10" s="17">
        <v>0.22299478651768601</v>
      </c>
      <c r="CA10" s="17">
        <v>0.24564192625582101</v>
      </c>
    </row>
    <row r="11" spans="2:79" ht="30" x14ac:dyDescent="0.25">
      <c r="B11" s="18" t="s">
        <v>220</v>
      </c>
      <c r="C11" s="17">
        <v>6.04222822692983E-2</v>
      </c>
      <c r="D11" s="17">
        <v>3.6051598410098099E-2</v>
      </c>
      <c r="E11" s="17">
        <v>2.4307304373367099E-2</v>
      </c>
      <c r="F11" s="17">
        <v>6.3571657426230499E-2</v>
      </c>
      <c r="G11" s="17">
        <v>5.9423406435489601E-2</v>
      </c>
      <c r="H11" s="17">
        <v>6.5899722835702904E-2</v>
      </c>
      <c r="I11" s="17">
        <v>6.5368214679613096E-2</v>
      </c>
      <c r="J11" s="17">
        <v>0.14838863614703501</v>
      </c>
      <c r="K11" s="17">
        <v>9.38254263082237E-2</v>
      </c>
      <c r="L11" s="17">
        <v>4.1688869601527997E-2</v>
      </c>
      <c r="M11" s="17"/>
      <c r="N11" s="17">
        <v>5.9567730744859E-2</v>
      </c>
      <c r="O11" s="17">
        <v>6.9287657774238606E-2</v>
      </c>
      <c r="P11" s="17">
        <v>8.7420784426352302E-2</v>
      </c>
      <c r="Q11" s="17">
        <v>6.0033840203090202E-2</v>
      </c>
      <c r="R11" s="17"/>
      <c r="S11" s="17">
        <v>8.2462079005700503E-2</v>
      </c>
      <c r="T11" s="17">
        <v>9.0648555129364899E-2</v>
      </c>
      <c r="U11" s="17">
        <v>4.4424776603961803E-2</v>
      </c>
      <c r="V11" s="17">
        <v>5.2729012270987398E-2</v>
      </c>
      <c r="W11" s="17">
        <v>6.3433099495850298E-2</v>
      </c>
      <c r="X11" s="17">
        <v>3.9766313137421398E-2</v>
      </c>
      <c r="Y11" s="17">
        <v>4.9541806621408398E-2</v>
      </c>
      <c r="Z11" s="17"/>
      <c r="AA11" s="17">
        <v>5.0571494847209998E-2</v>
      </c>
      <c r="AB11" s="17">
        <v>6.55170800399381E-2</v>
      </c>
      <c r="AC11" s="17"/>
      <c r="AD11" s="17">
        <v>4.3641500002841102E-2</v>
      </c>
      <c r="AE11" s="17">
        <v>4.4763326731716097E-2</v>
      </c>
      <c r="AF11" s="17">
        <v>5.3766675452588501E-2</v>
      </c>
      <c r="AG11" s="17"/>
      <c r="AH11" s="17">
        <v>2.9409226478036701E-2</v>
      </c>
      <c r="AI11" s="17">
        <v>6.1569883084901203E-2</v>
      </c>
      <c r="AJ11" s="17"/>
      <c r="AK11" s="17">
        <v>5.0973102692752598E-2</v>
      </c>
      <c r="AL11" s="17">
        <v>6.675201758655E-2</v>
      </c>
      <c r="AM11" s="17"/>
      <c r="AN11" s="17">
        <v>6.0423048936329701E-2</v>
      </c>
      <c r="AO11" s="17">
        <v>6.0033840203090202E-2</v>
      </c>
      <c r="AP11" s="17"/>
      <c r="AQ11" s="17">
        <v>4.7634482985956003E-2</v>
      </c>
      <c r="AR11" s="17">
        <v>6.3738032152949806E-2</v>
      </c>
      <c r="AS11" s="17"/>
      <c r="AT11" s="17">
        <v>7.3064651558547605E-2</v>
      </c>
      <c r="AU11" s="17">
        <v>5.6975603428879501E-2</v>
      </c>
      <c r="AV11" s="17">
        <v>4.2551228278688999E-2</v>
      </c>
      <c r="AW11" s="17">
        <v>5.8954409457590402E-2</v>
      </c>
      <c r="AX11" s="17"/>
      <c r="AY11" s="17">
        <v>4.0620127289887002E-2</v>
      </c>
      <c r="AZ11" s="17">
        <v>6.2789103572255395E-2</v>
      </c>
      <c r="BA11" s="17"/>
      <c r="BB11" s="17">
        <v>6.0483500428764797E-2</v>
      </c>
      <c r="BC11" s="17">
        <v>6.0409739339394003E-2</v>
      </c>
      <c r="BD11" s="17"/>
      <c r="BE11" s="17">
        <v>8.17798653461108E-2</v>
      </c>
      <c r="BF11" s="17">
        <v>5.8801518316584499E-2</v>
      </c>
      <c r="BG11" s="17"/>
      <c r="BH11" s="17">
        <v>6.1004011617330899E-2</v>
      </c>
      <c r="BI11" s="17">
        <v>6.03771802170045E-2</v>
      </c>
      <c r="BJ11" s="17"/>
      <c r="BK11" s="17">
        <v>9.0032659160397002E-2</v>
      </c>
      <c r="BL11" s="17">
        <v>5.8527156601852197E-2</v>
      </c>
      <c r="BM11" s="17"/>
      <c r="BN11" s="17">
        <v>5.59395545755869E-2</v>
      </c>
      <c r="BO11" s="17">
        <v>6.0517230265023002E-2</v>
      </c>
      <c r="BP11" s="17"/>
      <c r="BQ11" s="17">
        <v>1.71060753317748E-2</v>
      </c>
      <c r="BR11" s="17">
        <v>6.1531338204633003E-2</v>
      </c>
      <c r="BS11" s="17"/>
      <c r="BT11" s="17">
        <v>2.7170454470230001E-2</v>
      </c>
      <c r="BU11" s="17">
        <v>6.3061082638019197E-2</v>
      </c>
      <c r="BV11" s="17"/>
      <c r="BW11" s="17">
        <v>5.0515844243252499E-2</v>
      </c>
      <c r="BX11" s="17">
        <v>6.5509471340173597E-2</v>
      </c>
      <c r="BY11" s="17"/>
      <c r="BZ11" s="17">
        <v>5.0515844243252499E-2</v>
      </c>
      <c r="CA11" s="17">
        <v>6.5509471340173597E-2</v>
      </c>
    </row>
    <row r="12" spans="2:79" x14ac:dyDescent="0.25">
      <c r="B12" s="18" t="s">
        <v>221</v>
      </c>
      <c r="C12" s="17">
        <v>1.49401703596703E-2</v>
      </c>
      <c r="D12" s="17">
        <v>6.42043649978968E-3</v>
      </c>
      <c r="E12" s="17">
        <v>1.4091943474084399E-2</v>
      </c>
      <c r="F12" s="17">
        <v>7.4031146298884597E-3</v>
      </c>
      <c r="G12" s="17">
        <v>1.8605700256492601E-2</v>
      </c>
      <c r="H12" s="17">
        <v>1.3083859973718E-2</v>
      </c>
      <c r="I12" s="17">
        <v>1.1886085827988099E-2</v>
      </c>
      <c r="J12" s="17">
        <v>5.0013643869823203E-2</v>
      </c>
      <c r="K12" s="17">
        <v>3.15913603740344E-2</v>
      </c>
      <c r="L12" s="17">
        <v>1.4806546335208799E-3</v>
      </c>
      <c r="M12" s="17"/>
      <c r="N12" s="17">
        <v>1.4476637952815801E-2</v>
      </c>
      <c r="O12" s="17">
        <v>2.1460354876893399E-2</v>
      </c>
      <c r="P12" s="17">
        <v>1.97672116099382E-2</v>
      </c>
      <c r="Q12" s="17">
        <v>1.0981325496203301E-2</v>
      </c>
      <c r="R12" s="17"/>
      <c r="S12" s="17">
        <v>1.3966176838816499E-2</v>
      </c>
      <c r="T12" s="17">
        <v>5.3672235122726904E-3</v>
      </c>
      <c r="U12" s="17">
        <v>3.5242900735732701E-3</v>
      </c>
      <c r="V12" s="17">
        <v>2.29058248279746E-2</v>
      </c>
      <c r="W12" s="17">
        <v>1.5024572982109199E-3</v>
      </c>
      <c r="X12" s="17">
        <v>7.5240122382179897E-3</v>
      </c>
      <c r="Y12" s="17">
        <v>6.9655521335021103E-3</v>
      </c>
      <c r="Z12" s="17"/>
      <c r="AA12" s="17">
        <v>1.6160430930906501E-2</v>
      </c>
      <c r="AB12" s="17">
        <v>1.43090552445482E-2</v>
      </c>
      <c r="AC12" s="17"/>
      <c r="AD12" s="17">
        <v>1.9808393519026701E-2</v>
      </c>
      <c r="AE12" s="17">
        <v>1.89615587597752E-3</v>
      </c>
      <c r="AF12" s="17">
        <v>1.7546009165806099E-2</v>
      </c>
      <c r="AG12" s="17"/>
      <c r="AH12" s="17">
        <v>4.7798055625995197E-3</v>
      </c>
      <c r="AI12" s="17">
        <v>1.53161424343481E-2</v>
      </c>
      <c r="AJ12" s="17"/>
      <c r="AK12" s="17">
        <v>1.2496549435789501E-2</v>
      </c>
      <c r="AL12" s="17">
        <v>1.6577082171808501E-2</v>
      </c>
      <c r="AM12" s="17"/>
      <c r="AN12" s="17">
        <v>1.49479839208248E-2</v>
      </c>
      <c r="AO12" s="17">
        <v>1.0981325496203301E-2</v>
      </c>
      <c r="AP12" s="17"/>
      <c r="AQ12" s="17">
        <v>1.6819825777952501E-2</v>
      </c>
      <c r="AR12" s="17">
        <v>1.4452794299381899E-2</v>
      </c>
      <c r="AS12" s="17"/>
      <c r="AT12" s="17">
        <v>1.55154534586875E-2</v>
      </c>
      <c r="AU12" s="17">
        <v>1.5220683275167299E-2</v>
      </c>
      <c r="AV12" s="17">
        <v>1.48681023204855E-2</v>
      </c>
      <c r="AW12" s="17">
        <v>8.4239178436472297E-4</v>
      </c>
      <c r="AX12" s="17"/>
      <c r="AY12" s="17">
        <v>2.4695364749007898E-2</v>
      </c>
      <c r="AZ12" s="17">
        <v>1.37741961553891E-2</v>
      </c>
      <c r="BA12" s="17"/>
      <c r="BB12" s="17">
        <v>2.35019054459422E-2</v>
      </c>
      <c r="BC12" s="17">
        <v>1.3074294097881901E-2</v>
      </c>
      <c r="BD12" s="17"/>
      <c r="BE12" s="17">
        <v>2.12270672291947E-2</v>
      </c>
      <c r="BF12" s="17">
        <v>1.4463076309097799E-2</v>
      </c>
      <c r="BG12" s="17"/>
      <c r="BH12" s="17">
        <v>2.27810445117505E-2</v>
      </c>
      <c r="BI12" s="17">
        <v>1.43322596238052E-2</v>
      </c>
      <c r="BJ12" s="17"/>
      <c r="BK12" s="17">
        <v>1.6134956794066201E-2</v>
      </c>
      <c r="BL12" s="17">
        <v>1.4863701544455E-2</v>
      </c>
      <c r="BM12" s="17"/>
      <c r="BN12" s="17">
        <v>9.8721949582469104E-2</v>
      </c>
      <c r="BO12" s="17">
        <v>1.3165600820991399E-2</v>
      </c>
      <c r="BP12" s="17"/>
      <c r="BQ12" s="17">
        <v>1.7973148734741401E-2</v>
      </c>
      <c r="BR12" s="17">
        <v>1.4862514837489699E-2</v>
      </c>
      <c r="BS12" s="17"/>
      <c r="BT12" s="17">
        <v>8.16508416227004E-4</v>
      </c>
      <c r="BU12" s="17">
        <v>1.6060996696473599E-2</v>
      </c>
      <c r="BV12" s="17"/>
      <c r="BW12" s="17">
        <v>1.6185382220170599E-2</v>
      </c>
      <c r="BX12" s="17">
        <v>1.4300724763684399E-2</v>
      </c>
      <c r="BY12" s="17"/>
      <c r="BZ12" s="17">
        <v>1.6185382220170599E-2</v>
      </c>
      <c r="CA12" s="17">
        <v>1.4300724763684399E-2</v>
      </c>
    </row>
    <row r="13" spans="2:79" x14ac:dyDescent="0.25">
      <c r="B13" s="18" t="s">
        <v>222</v>
      </c>
      <c r="C13" s="17">
        <v>6.7400126716132703E-3</v>
      </c>
      <c r="D13" s="17">
        <v>1.38277763939476E-2</v>
      </c>
      <c r="E13" s="17">
        <v>8.8144133245305206E-3</v>
      </c>
      <c r="F13" s="17">
        <v>2.5747444677033898E-3</v>
      </c>
      <c r="G13" s="17">
        <v>5.2744703378898598E-5</v>
      </c>
      <c r="H13" s="17">
        <v>7.8873758538741592E-3</v>
      </c>
      <c r="I13" s="17">
        <v>3.2461299201294101E-3</v>
      </c>
      <c r="J13" s="17">
        <v>2.24976149927982E-2</v>
      </c>
      <c r="K13" s="17">
        <v>0</v>
      </c>
      <c r="L13" s="17">
        <v>1.2692030653404699E-4</v>
      </c>
      <c r="M13" s="17"/>
      <c r="N13" s="17">
        <v>6.3064526787419998E-3</v>
      </c>
      <c r="O13" s="17">
        <v>1.39248872114624E-2</v>
      </c>
      <c r="P13" s="17">
        <v>4.5260868475288096E-3</v>
      </c>
      <c r="Q13" s="17">
        <v>3.1075022029138201E-3</v>
      </c>
      <c r="R13" s="17"/>
      <c r="S13" s="17">
        <v>1.2390372893253201E-2</v>
      </c>
      <c r="T13" s="17">
        <v>5.2716599088403204E-3</v>
      </c>
      <c r="U13" s="17">
        <v>8.1682728835944798E-4</v>
      </c>
      <c r="V13" s="17">
        <v>2.8189384735579602E-3</v>
      </c>
      <c r="W13" s="17">
        <v>5.4056260269550798E-3</v>
      </c>
      <c r="X13" s="17">
        <v>5.5801246694810501E-3</v>
      </c>
      <c r="Y13" s="17">
        <v>5.1841133508169802E-3</v>
      </c>
      <c r="Z13" s="17"/>
      <c r="AA13" s="17">
        <v>5.1142023529162899E-3</v>
      </c>
      <c r="AB13" s="17">
        <v>7.5808769022845304E-3</v>
      </c>
      <c r="AC13" s="17"/>
      <c r="AD13" s="17">
        <v>6.2723265314019799E-4</v>
      </c>
      <c r="AE13" s="17">
        <v>1.6626177550169601E-3</v>
      </c>
      <c r="AF13" s="17">
        <v>5.3856677783062903E-3</v>
      </c>
      <c r="AG13" s="17"/>
      <c r="AH13" s="17">
        <v>1.9694238297963901E-3</v>
      </c>
      <c r="AI13" s="17">
        <v>6.9165425718792596E-3</v>
      </c>
      <c r="AJ13" s="17"/>
      <c r="AK13" s="17">
        <v>8.1465442000737895E-3</v>
      </c>
      <c r="AL13" s="17">
        <v>5.79781740287026E-3</v>
      </c>
      <c r="AM13" s="17"/>
      <c r="AN13" s="17">
        <v>6.7471821474756801E-3</v>
      </c>
      <c r="AO13" s="17">
        <v>3.1075022029138201E-3</v>
      </c>
      <c r="AP13" s="17"/>
      <c r="AQ13" s="17">
        <v>1.0972745648196801E-2</v>
      </c>
      <c r="AR13" s="17">
        <v>5.64250687224433E-3</v>
      </c>
      <c r="AS13" s="17"/>
      <c r="AT13" s="17">
        <v>7.7616349089764001E-3</v>
      </c>
      <c r="AU13" s="17">
        <v>7.5130919159055697E-3</v>
      </c>
      <c r="AV13" s="17">
        <v>3.9076629489418003E-3</v>
      </c>
      <c r="AW13" s="17">
        <v>0</v>
      </c>
      <c r="AX13" s="17"/>
      <c r="AY13" s="17">
        <v>1.0451816274132601E-3</v>
      </c>
      <c r="AZ13" s="17">
        <v>7.4206783590683896E-3</v>
      </c>
      <c r="BA13" s="17"/>
      <c r="BB13" s="17">
        <v>1.2425182126334399E-2</v>
      </c>
      <c r="BC13" s="17">
        <v>5.50099007692863E-3</v>
      </c>
      <c r="BD13" s="17"/>
      <c r="BE13" s="17">
        <v>1.2392660336212199E-3</v>
      </c>
      <c r="BF13" s="17">
        <v>7.1574481010719801E-3</v>
      </c>
      <c r="BG13" s="17"/>
      <c r="BH13" s="17">
        <v>3.1234089782787301E-4</v>
      </c>
      <c r="BI13" s="17">
        <v>7.2383564279486596E-3</v>
      </c>
      <c r="BJ13" s="17"/>
      <c r="BK13" s="17">
        <v>5.9357109282883501E-3</v>
      </c>
      <c r="BL13" s="17">
        <v>6.7914896549611196E-3</v>
      </c>
      <c r="BM13" s="17"/>
      <c r="BN13" s="17">
        <v>0</v>
      </c>
      <c r="BO13" s="17">
        <v>6.88277188833446E-3</v>
      </c>
      <c r="BP13" s="17"/>
      <c r="BQ13" s="17">
        <v>3.2007217741929102E-5</v>
      </c>
      <c r="BR13" s="17">
        <v>6.9117625497501899E-3</v>
      </c>
      <c r="BS13" s="17"/>
      <c r="BT13" s="17">
        <v>5.3673380379442995E-4</v>
      </c>
      <c r="BU13" s="17">
        <v>7.2322928152069796E-3</v>
      </c>
      <c r="BV13" s="17"/>
      <c r="BW13" s="17">
        <v>5.1305127872413496E-3</v>
      </c>
      <c r="BX13" s="17">
        <v>7.56652874124643E-3</v>
      </c>
      <c r="BY13" s="17"/>
      <c r="BZ13" s="17">
        <v>5.1305127872413496E-3</v>
      </c>
      <c r="CA13" s="17">
        <v>7.56652874124643E-3</v>
      </c>
    </row>
    <row r="14" spans="2:79" x14ac:dyDescent="0.25">
      <c r="B14" s="18" t="s">
        <v>75</v>
      </c>
      <c r="C14" s="17">
        <v>1.3803798887495399E-2</v>
      </c>
      <c r="D14" s="17">
        <v>7.4805999028309403E-3</v>
      </c>
      <c r="E14" s="17">
        <v>1.37222001951631E-2</v>
      </c>
      <c r="F14" s="17">
        <v>2.3637965458167399E-3</v>
      </c>
      <c r="G14" s="17">
        <v>2.4036757895790101E-2</v>
      </c>
      <c r="H14" s="17">
        <v>2.2705431843477201E-3</v>
      </c>
      <c r="I14" s="17">
        <v>8.7249016721151797E-3</v>
      </c>
      <c r="J14" s="17">
        <v>4.9491571570206797E-2</v>
      </c>
      <c r="K14" s="17">
        <v>3.0603124187808001E-2</v>
      </c>
      <c r="L14" s="17">
        <v>1.9971335994700301E-2</v>
      </c>
      <c r="M14" s="17"/>
      <c r="N14" s="17">
        <v>1.4577058227626E-2</v>
      </c>
      <c r="O14" s="17">
        <v>2.6690971757039202E-3</v>
      </c>
      <c r="P14" s="17">
        <v>8.3105505063039101E-3</v>
      </c>
      <c r="Q14" s="17">
        <v>1.5649112372702199E-2</v>
      </c>
      <c r="R14" s="17"/>
      <c r="S14" s="17">
        <v>3.60679263949828E-3</v>
      </c>
      <c r="T14" s="17">
        <v>1.3677001223889E-5</v>
      </c>
      <c r="U14" s="17">
        <v>2.4193006118400901E-5</v>
      </c>
      <c r="V14" s="17">
        <v>2.60388013112361E-2</v>
      </c>
      <c r="W14" s="17">
        <v>8.7636465386067803E-5</v>
      </c>
      <c r="X14" s="17">
        <v>9.6957942440495295E-3</v>
      </c>
      <c r="Y14" s="17">
        <v>2.1276562251550099E-4</v>
      </c>
      <c r="Z14" s="17"/>
      <c r="AA14" s="17">
        <v>4.84515398491836E-3</v>
      </c>
      <c r="AB14" s="17">
        <v>1.8437183217286001E-2</v>
      </c>
      <c r="AC14" s="17"/>
      <c r="AD14" s="17">
        <v>1.1565065806986899E-3</v>
      </c>
      <c r="AE14" s="17">
        <v>1.1105712416674501E-2</v>
      </c>
      <c r="AF14" s="17">
        <v>5.2529428613165797E-3</v>
      </c>
      <c r="AG14" s="17"/>
      <c r="AH14" s="17">
        <v>3.8026565612902998E-4</v>
      </c>
      <c r="AI14" s="17">
        <v>1.43005205839407E-2</v>
      </c>
      <c r="AJ14" s="17"/>
      <c r="AK14" s="17">
        <v>5.4576838198357302E-3</v>
      </c>
      <c r="AL14" s="17">
        <v>1.9394622818574101E-2</v>
      </c>
      <c r="AM14" s="17"/>
      <c r="AN14" s="17">
        <v>1.38001567973749E-2</v>
      </c>
      <c r="AO14" s="17">
        <v>1.5649112372702199E-2</v>
      </c>
      <c r="AP14" s="17"/>
      <c r="AQ14" s="17">
        <v>2.8506971583715499E-3</v>
      </c>
      <c r="AR14" s="17">
        <v>1.6643829840379799E-2</v>
      </c>
      <c r="AS14" s="17"/>
      <c r="AT14" s="17">
        <v>3.2720858436838099E-2</v>
      </c>
      <c r="AU14" s="17">
        <v>1.6834197272021199E-3</v>
      </c>
      <c r="AV14" s="17">
        <v>2.8823212016311499E-3</v>
      </c>
      <c r="AW14" s="17">
        <v>2.4160924081381499E-3</v>
      </c>
      <c r="AX14" s="17"/>
      <c r="AY14" s="17">
        <v>1.48174834136563E-2</v>
      </c>
      <c r="AZ14" s="17">
        <v>1.36826398452856E-2</v>
      </c>
      <c r="BA14" s="17"/>
      <c r="BB14" s="17">
        <v>1.44733340885424E-2</v>
      </c>
      <c r="BC14" s="17">
        <v>1.3658052996253301E-2</v>
      </c>
      <c r="BD14" s="17"/>
      <c r="BE14" s="17">
        <v>2.2521107746536199E-2</v>
      </c>
      <c r="BF14" s="17">
        <v>1.3142268043270599E-2</v>
      </c>
      <c r="BG14" s="17"/>
      <c r="BH14" s="17">
        <v>1.5900413619239301E-2</v>
      </c>
      <c r="BI14" s="17">
        <v>1.3641246271590799E-2</v>
      </c>
      <c r="BJ14" s="17"/>
      <c r="BK14" s="17">
        <v>1.9828507342061E-2</v>
      </c>
      <c r="BL14" s="17">
        <v>1.3418205023792901E-2</v>
      </c>
      <c r="BM14" s="17"/>
      <c r="BN14" s="17">
        <v>8.8335826079322696E-4</v>
      </c>
      <c r="BO14" s="17">
        <v>1.40774648393903E-2</v>
      </c>
      <c r="BP14" s="17"/>
      <c r="BQ14" s="17">
        <v>5.3325099106399701E-4</v>
      </c>
      <c r="BR14" s="17">
        <v>1.41435742498883E-2</v>
      </c>
      <c r="BS14" s="17"/>
      <c r="BT14" s="17">
        <v>1.95053204029466E-4</v>
      </c>
      <c r="BU14" s="17">
        <v>1.4883762471583401E-2</v>
      </c>
      <c r="BV14" s="17"/>
      <c r="BW14" s="17">
        <v>4.7853215784864397E-3</v>
      </c>
      <c r="BX14" s="17">
        <v>1.8434999232332099E-2</v>
      </c>
      <c r="BY14" s="17"/>
      <c r="BZ14" s="17">
        <v>4.7853215784864397E-3</v>
      </c>
      <c r="CA14" s="17">
        <v>1.8434999232332099E-2</v>
      </c>
    </row>
    <row r="15" spans="2:79" x14ac:dyDescent="0.25">
      <c r="B15" s="18" t="s">
        <v>223</v>
      </c>
      <c r="C15" s="20">
        <v>0.90409373581192298</v>
      </c>
      <c r="D15" s="20">
        <v>0.936219588793334</v>
      </c>
      <c r="E15" s="20">
        <v>0.93906413863285498</v>
      </c>
      <c r="F15" s="20">
        <v>0.924086686930361</v>
      </c>
      <c r="G15" s="20">
        <v>0.89788139070884898</v>
      </c>
      <c r="H15" s="20">
        <v>0.91085849815235698</v>
      </c>
      <c r="I15" s="20">
        <v>0.91077466790015404</v>
      </c>
      <c r="J15" s="20">
        <v>0.72960853342013698</v>
      </c>
      <c r="K15" s="20">
        <v>0.84398008912993405</v>
      </c>
      <c r="L15" s="20">
        <v>0.93673221946371699</v>
      </c>
      <c r="M15" s="20"/>
      <c r="N15" s="20">
        <v>0.90507212039595697</v>
      </c>
      <c r="O15" s="20">
        <v>0.89265800296170195</v>
      </c>
      <c r="P15" s="20">
        <v>0.87997536660987696</v>
      </c>
      <c r="Q15" s="20">
        <v>0.91022821972509005</v>
      </c>
      <c r="R15" s="20"/>
      <c r="S15" s="20">
        <v>0.88757457862273204</v>
      </c>
      <c r="T15" s="20">
        <v>0.89869888444829804</v>
      </c>
      <c r="U15" s="20">
        <v>0.95120991302798696</v>
      </c>
      <c r="V15" s="20">
        <v>0.89550742311624398</v>
      </c>
      <c r="W15" s="20">
        <v>0.92957118071359801</v>
      </c>
      <c r="X15" s="20">
        <v>0.93743375571082999</v>
      </c>
      <c r="Y15" s="20">
        <v>0.93809576227175695</v>
      </c>
      <c r="Z15" s="20"/>
      <c r="AA15" s="20">
        <v>0.923308717884049</v>
      </c>
      <c r="AB15" s="20">
        <v>0.89415580459594302</v>
      </c>
      <c r="AC15" s="20"/>
      <c r="AD15" s="20">
        <v>0.93476636724429296</v>
      </c>
      <c r="AE15" s="20">
        <v>0.94057218722061497</v>
      </c>
      <c r="AF15" s="20">
        <v>0.91804870474198297</v>
      </c>
      <c r="AG15" s="20"/>
      <c r="AH15" s="20">
        <v>0.96346127847343799</v>
      </c>
      <c r="AI15" s="20">
        <v>0.90189691132493099</v>
      </c>
      <c r="AJ15" s="20"/>
      <c r="AK15" s="20">
        <v>0.92292611985154804</v>
      </c>
      <c r="AL15" s="20">
        <v>0.89147846002019704</v>
      </c>
      <c r="AM15" s="20"/>
      <c r="AN15" s="20">
        <v>0.90408162819799498</v>
      </c>
      <c r="AO15" s="20">
        <v>0.91022821972509005</v>
      </c>
      <c r="AP15" s="20"/>
      <c r="AQ15" s="20">
        <v>0.92172224842952299</v>
      </c>
      <c r="AR15" s="20">
        <v>0.89952283683504397</v>
      </c>
      <c r="AS15" s="20"/>
      <c r="AT15" s="20">
        <v>0.87093740163694999</v>
      </c>
      <c r="AU15" s="20">
        <v>0.91860720165284504</v>
      </c>
      <c r="AV15" s="20">
        <v>0.935790685250253</v>
      </c>
      <c r="AW15" s="20">
        <v>0.93778710634990703</v>
      </c>
      <c r="AX15" s="20"/>
      <c r="AY15" s="20">
        <v>0.91882184292003499</v>
      </c>
      <c r="AZ15" s="20">
        <v>0.90233338206800096</v>
      </c>
      <c r="BA15" s="20"/>
      <c r="BB15" s="20">
        <v>0.88911607791041602</v>
      </c>
      <c r="BC15" s="20">
        <v>0.907356923489542</v>
      </c>
      <c r="BD15" s="20"/>
      <c r="BE15" s="20">
        <v>0.87323269364453704</v>
      </c>
      <c r="BF15" s="20">
        <v>0.90643568922997497</v>
      </c>
      <c r="BG15" s="20"/>
      <c r="BH15" s="20">
        <v>0.90000218935385201</v>
      </c>
      <c r="BI15" s="20">
        <v>0.90441095745965105</v>
      </c>
      <c r="BJ15" s="20"/>
      <c r="BK15" s="20">
        <v>0.86806816577518697</v>
      </c>
      <c r="BL15" s="20">
        <v>0.90639944717493903</v>
      </c>
      <c r="BM15" s="20"/>
      <c r="BN15" s="20">
        <v>0.84445513758115098</v>
      </c>
      <c r="BO15" s="20">
        <v>0.90535693218626101</v>
      </c>
      <c r="BP15" s="20"/>
      <c r="BQ15" s="20">
        <v>0.96435551772467798</v>
      </c>
      <c r="BR15" s="20">
        <v>0.90255081015823901</v>
      </c>
      <c r="BS15" s="20"/>
      <c r="BT15" s="20">
        <v>0.97128125010571897</v>
      </c>
      <c r="BU15" s="20">
        <v>0.89876186537871705</v>
      </c>
      <c r="BV15" s="20"/>
      <c r="BW15" s="20">
        <v>0.92338293917084902</v>
      </c>
      <c r="BX15" s="20">
        <v>0.894188275922563</v>
      </c>
      <c r="BY15" s="20"/>
      <c r="BZ15" s="20">
        <v>0.92338293917084902</v>
      </c>
      <c r="CA15" s="20">
        <v>0.894188275922563</v>
      </c>
    </row>
    <row r="16" spans="2:79" x14ac:dyDescent="0.25">
      <c r="B16" s="18" t="s">
        <v>224</v>
      </c>
      <c r="C16" s="20">
        <v>2.1680183031283499E-2</v>
      </c>
      <c r="D16" s="20">
        <v>2.0248212893737301E-2</v>
      </c>
      <c r="E16" s="20">
        <v>2.2906356798615E-2</v>
      </c>
      <c r="F16" s="20">
        <v>9.9778590975918603E-3</v>
      </c>
      <c r="G16" s="20">
        <v>1.8658444959871501E-2</v>
      </c>
      <c r="H16" s="20">
        <v>2.09712358275921E-2</v>
      </c>
      <c r="I16" s="20">
        <v>1.5132215748117499E-2</v>
      </c>
      <c r="J16" s="20">
        <v>7.25112588626214E-2</v>
      </c>
      <c r="K16" s="20">
        <v>3.15913603740344E-2</v>
      </c>
      <c r="L16" s="20">
        <v>1.60757494005493E-3</v>
      </c>
      <c r="M16" s="20"/>
      <c r="N16" s="20">
        <v>2.07830906315578E-2</v>
      </c>
      <c r="O16" s="20">
        <v>3.5385242088355903E-2</v>
      </c>
      <c r="P16" s="20">
        <v>2.4293298457467E-2</v>
      </c>
      <c r="Q16" s="20">
        <v>1.4088827699117099E-2</v>
      </c>
      <c r="R16" s="20"/>
      <c r="S16" s="20">
        <v>2.63565497320697E-2</v>
      </c>
      <c r="T16" s="20">
        <v>1.0638883421113E-2</v>
      </c>
      <c r="U16" s="20">
        <v>4.3411173619327201E-3</v>
      </c>
      <c r="V16" s="20">
        <v>2.5724763301532502E-2</v>
      </c>
      <c r="W16" s="20">
        <v>6.9080833251659998E-3</v>
      </c>
      <c r="X16" s="20">
        <v>1.3104136907699E-2</v>
      </c>
      <c r="Y16" s="20">
        <v>1.2149665484319099E-2</v>
      </c>
      <c r="Z16" s="20"/>
      <c r="AA16" s="20">
        <v>2.12746332838228E-2</v>
      </c>
      <c r="AB16" s="20">
        <v>2.18899321468328E-2</v>
      </c>
      <c r="AC16" s="20"/>
      <c r="AD16" s="20">
        <v>2.0435626172166901E-2</v>
      </c>
      <c r="AE16" s="20">
        <v>3.5587736309944801E-3</v>
      </c>
      <c r="AF16" s="20">
        <v>2.2931676944112401E-2</v>
      </c>
      <c r="AG16" s="20"/>
      <c r="AH16" s="20">
        <v>6.7492293923959099E-3</v>
      </c>
      <c r="AI16" s="20">
        <v>2.2232685006227399E-2</v>
      </c>
      <c r="AJ16" s="20"/>
      <c r="AK16" s="20">
        <v>2.0643093635863301E-2</v>
      </c>
      <c r="AL16" s="20">
        <v>2.2374899574678701E-2</v>
      </c>
      <c r="AM16" s="20"/>
      <c r="AN16" s="20">
        <v>2.1695166068300499E-2</v>
      </c>
      <c r="AO16" s="20">
        <v>1.4088827699117099E-2</v>
      </c>
      <c r="AP16" s="20"/>
      <c r="AQ16" s="20">
        <v>2.7792571426149298E-2</v>
      </c>
      <c r="AR16" s="20">
        <v>2.0095301171626199E-2</v>
      </c>
      <c r="AS16" s="20"/>
      <c r="AT16" s="20">
        <v>2.3277088367663901E-2</v>
      </c>
      <c r="AU16" s="20">
        <v>2.2733775191072898E-2</v>
      </c>
      <c r="AV16" s="20">
        <v>1.87757652694273E-2</v>
      </c>
      <c r="AW16" s="20">
        <v>8.4239178436472297E-4</v>
      </c>
      <c r="AX16" s="20"/>
      <c r="AY16" s="20">
        <v>2.5740546376421199E-2</v>
      </c>
      <c r="AZ16" s="20">
        <v>2.11948745144575E-2</v>
      </c>
      <c r="BA16" s="20"/>
      <c r="BB16" s="20">
        <v>3.5927087572276598E-2</v>
      </c>
      <c r="BC16" s="20">
        <v>1.85752841748105E-2</v>
      </c>
      <c r="BD16" s="20"/>
      <c r="BE16" s="20">
        <v>2.2466333262815899E-2</v>
      </c>
      <c r="BF16" s="20">
        <v>2.16205244101698E-2</v>
      </c>
      <c r="BG16" s="20"/>
      <c r="BH16" s="20">
        <v>2.3093385409578299E-2</v>
      </c>
      <c r="BI16" s="20">
        <v>2.1570616051753901E-2</v>
      </c>
      <c r="BJ16" s="20"/>
      <c r="BK16" s="20">
        <v>2.2070667722354501E-2</v>
      </c>
      <c r="BL16" s="20">
        <v>2.1655191199416099E-2</v>
      </c>
      <c r="BM16" s="20"/>
      <c r="BN16" s="20">
        <v>9.8721949582469104E-2</v>
      </c>
      <c r="BO16" s="20">
        <v>2.0048372709325898E-2</v>
      </c>
      <c r="BP16" s="20"/>
      <c r="BQ16" s="20">
        <v>1.8005155952483299E-2</v>
      </c>
      <c r="BR16" s="20">
        <v>2.1774277387239901E-2</v>
      </c>
      <c r="BS16" s="20"/>
      <c r="BT16" s="20">
        <v>1.3532422200214301E-3</v>
      </c>
      <c r="BU16" s="20">
        <v>2.3293289511680599E-2</v>
      </c>
      <c r="BV16" s="20"/>
      <c r="BW16" s="20">
        <v>2.1315895007411899E-2</v>
      </c>
      <c r="BX16" s="20">
        <v>2.1867253504930899E-2</v>
      </c>
      <c r="BY16" s="20"/>
      <c r="BZ16" s="20">
        <v>2.1315895007411899E-2</v>
      </c>
      <c r="CA16" s="20">
        <v>2.1867253504930899E-2</v>
      </c>
    </row>
    <row r="17" spans="2:79" x14ac:dyDescent="0.25">
      <c r="B17" s="18" t="s">
        <v>166</v>
      </c>
      <c r="C17" s="21">
        <v>0.88241355278063904</v>
      </c>
      <c r="D17" s="21">
        <v>0.91597137589959599</v>
      </c>
      <c r="E17" s="21">
        <v>0.91615778183424001</v>
      </c>
      <c r="F17" s="21">
        <v>0.91410882783276903</v>
      </c>
      <c r="G17" s="21">
        <v>0.87922294574897697</v>
      </c>
      <c r="H17" s="21">
        <v>0.889887262324765</v>
      </c>
      <c r="I17" s="21">
        <v>0.89564245215203697</v>
      </c>
      <c r="J17" s="21">
        <v>0.65709727455751499</v>
      </c>
      <c r="K17" s="21">
        <v>0.81238872875589896</v>
      </c>
      <c r="L17" s="21">
        <v>0.93512464452366195</v>
      </c>
      <c r="M17" s="21"/>
      <c r="N17" s="21">
        <v>0.88428902976439905</v>
      </c>
      <c r="O17" s="21">
        <v>0.85727276087334603</v>
      </c>
      <c r="P17" s="21">
        <v>0.85568206815240999</v>
      </c>
      <c r="Q17" s="21">
        <v>0.89613939202597304</v>
      </c>
      <c r="R17" s="21"/>
      <c r="S17" s="21">
        <v>0.86121802889066201</v>
      </c>
      <c r="T17" s="21">
        <v>0.88806000102718496</v>
      </c>
      <c r="U17" s="21">
        <v>0.94686879566605398</v>
      </c>
      <c r="V17" s="21">
        <v>0.86978265981471203</v>
      </c>
      <c r="W17" s="21">
        <v>0.922663097388432</v>
      </c>
      <c r="X17" s="21">
        <v>0.92432961880313103</v>
      </c>
      <c r="Y17" s="21">
        <v>0.925946096787438</v>
      </c>
      <c r="Z17" s="21"/>
      <c r="AA17" s="21">
        <v>0.90203408460022605</v>
      </c>
      <c r="AB17" s="21">
        <v>0.87226587244911002</v>
      </c>
      <c r="AC17" s="21"/>
      <c r="AD17" s="21">
        <v>0.91433074107212697</v>
      </c>
      <c r="AE17" s="21">
        <v>0.93701341358962098</v>
      </c>
      <c r="AF17" s="21">
        <v>0.89511702779786995</v>
      </c>
      <c r="AG17" s="21"/>
      <c r="AH17" s="21">
        <v>0.95671204908104202</v>
      </c>
      <c r="AI17" s="21">
        <v>0.879664226318703</v>
      </c>
      <c r="AJ17" s="21"/>
      <c r="AK17" s="21">
        <v>0.90228302621568501</v>
      </c>
      <c r="AL17" s="21">
        <v>0.86910356044551795</v>
      </c>
      <c r="AM17" s="21"/>
      <c r="AN17" s="21">
        <v>0.88238646212969396</v>
      </c>
      <c r="AO17" s="21">
        <v>0.89613939202597304</v>
      </c>
      <c r="AP17" s="21"/>
      <c r="AQ17" s="21">
        <v>0.893929677003374</v>
      </c>
      <c r="AR17" s="21">
        <v>0.87942753566341803</v>
      </c>
      <c r="AS17" s="21"/>
      <c r="AT17" s="21">
        <v>0.84766031326928704</v>
      </c>
      <c r="AU17" s="21">
        <v>0.89587342646177304</v>
      </c>
      <c r="AV17" s="21">
        <v>0.91701491998082496</v>
      </c>
      <c r="AW17" s="21">
        <v>0.93694471456554196</v>
      </c>
      <c r="AX17" s="21"/>
      <c r="AY17" s="21">
        <v>0.89308129654361401</v>
      </c>
      <c r="AZ17" s="21">
        <v>0.88113850755354395</v>
      </c>
      <c r="BA17" s="21"/>
      <c r="BB17" s="21">
        <v>0.85318899033814</v>
      </c>
      <c r="BC17" s="21">
        <v>0.88878163931473197</v>
      </c>
      <c r="BD17" s="21"/>
      <c r="BE17" s="21">
        <v>0.85076636038172104</v>
      </c>
      <c r="BF17" s="21">
        <v>0.88481516481980504</v>
      </c>
      <c r="BG17" s="21"/>
      <c r="BH17" s="21">
        <v>0.87690880394427295</v>
      </c>
      <c r="BI17" s="21">
        <v>0.88284034140789702</v>
      </c>
      <c r="BJ17" s="21"/>
      <c r="BK17" s="21">
        <v>0.84599749805283297</v>
      </c>
      <c r="BL17" s="21">
        <v>0.88474425597552298</v>
      </c>
      <c r="BM17" s="21"/>
      <c r="BN17" s="21">
        <v>0.74573318799868105</v>
      </c>
      <c r="BO17" s="21">
        <v>0.88530855947693499</v>
      </c>
      <c r="BP17" s="21"/>
      <c r="BQ17" s="21">
        <v>0.946350361772195</v>
      </c>
      <c r="BR17" s="21">
        <v>0.88077653277099899</v>
      </c>
      <c r="BS17" s="21"/>
      <c r="BT17" s="21">
        <v>0.969928007885698</v>
      </c>
      <c r="BU17" s="21">
        <v>0.87546857586703597</v>
      </c>
      <c r="BV17" s="21"/>
      <c r="BW17" s="21">
        <v>0.90206704416343697</v>
      </c>
      <c r="BX17" s="21">
        <v>0.87232102241763299</v>
      </c>
      <c r="BY17" s="21"/>
      <c r="BZ17" s="21">
        <v>0.90206704416343697</v>
      </c>
      <c r="CA17" s="21">
        <v>0.87232102241763299</v>
      </c>
    </row>
    <row r="18" spans="2:79" x14ac:dyDescent="0.25">
      <c r="B18" s="16"/>
    </row>
    <row r="19" spans="2:79" x14ac:dyDescent="0.25">
      <c r="B19" t="s">
        <v>78</v>
      </c>
    </row>
    <row r="20" spans="2:79" x14ac:dyDescent="0.25">
      <c r="B20" t="s">
        <v>79</v>
      </c>
    </row>
    <row r="22" spans="2:79" x14ac:dyDescent="0.2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CA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234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218</v>
      </c>
      <c r="C9" s="17">
        <v>0.51268365568660501</v>
      </c>
      <c r="D9" s="17">
        <v>0.43546286209531399</v>
      </c>
      <c r="E9" s="17">
        <v>0.47115908859493599</v>
      </c>
      <c r="F9" s="17">
        <v>0.51465009944681706</v>
      </c>
      <c r="G9" s="17">
        <v>0.498259501030897</v>
      </c>
      <c r="H9" s="17">
        <v>0.636025390889981</v>
      </c>
      <c r="I9" s="17">
        <v>0.52869636063451098</v>
      </c>
      <c r="J9" s="17">
        <v>0.46533751110999</v>
      </c>
      <c r="K9" s="17">
        <v>0.50705871153164195</v>
      </c>
      <c r="L9" s="17">
        <v>0.573118493021336</v>
      </c>
      <c r="M9" s="17"/>
      <c r="N9" s="17">
        <v>0.51402182579526901</v>
      </c>
      <c r="O9" s="17">
        <v>0.49857582185889099</v>
      </c>
      <c r="P9" s="17">
        <v>0.46454141472368898</v>
      </c>
      <c r="Q9" s="17">
        <v>0.54905484518473002</v>
      </c>
      <c r="R9" s="17"/>
      <c r="S9" s="17">
        <v>0.53078995009513696</v>
      </c>
      <c r="T9" s="17">
        <v>0.52450884100151995</v>
      </c>
      <c r="U9" s="17">
        <v>0.52602513945030205</v>
      </c>
      <c r="V9" s="17">
        <v>0.49848903735066002</v>
      </c>
      <c r="W9" s="17">
        <v>0.50392247536930701</v>
      </c>
      <c r="X9" s="17">
        <v>0.54545418185858097</v>
      </c>
      <c r="Y9" s="17">
        <v>0.53730442569555004</v>
      </c>
      <c r="Z9" s="17"/>
      <c r="AA9" s="17">
        <v>0.59679410145206602</v>
      </c>
      <c r="AB9" s="17">
        <v>0.46918198488488799</v>
      </c>
      <c r="AC9" s="17"/>
      <c r="AD9" s="17">
        <v>0.58350643906005395</v>
      </c>
      <c r="AE9" s="17">
        <v>0.65070742821222505</v>
      </c>
      <c r="AF9" s="17">
        <v>0.59988579139433196</v>
      </c>
      <c r="AG9" s="17"/>
      <c r="AH9" s="17">
        <v>0.67191758160792603</v>
      </c>
      <c r="AI9" s="17">
        <v>0.50679139584323796</v>
      </c>
      <c r="AJ9" s="17"/>
      <c r="AK9" s="17">
        <v>0.526330663935067</v>
      </c>
      <c r="AL9" s="17">
        <v>0.50354191492642997</v>
      </c>
      <c r="AM9" s="17"/>
      <c r="AN9" s="17">
        <v>0.512611869970517</v>
      </c>
      <c r="AO9" s="17">
        <v>0.54905484518473002</v>
      </c>
      <c r="AP9" s="17"/>
      <c r="AQ9" s="17">
        <v>0.66241980020265001</v>
      </c>
      <c r="AR9" s="17">
        <v>0.47385855429451301</v>
      </c>
      <c r="AS9" s="17"/>
      <c r="AT9" s="17">
        <v>0.41694807920449101</v>
      </c>
      <c r="AU9" s="17">
        <v>0.54425892958449595</v>
      </c>
      <c r="AV9" s="17">
        <v>0.62025320936582595</v>
      </c>
      <c r="AW9" s="17">
        <v>0.67687894943902305</v>
      </c>
      <c r="AX9" s="17"/>
      <c r="AY9" s="17">
        <v>0.65151752213972003</v>
      </c>
      <c r="AZ9" s="17">
        <v>0.49608975704098901</v>
      </c>
      <c r="BA9" s="17"/>
      <c r="BB9" s="17">
        <v>0.57258985525328499</v>
      </c>
      <c r="BC9" s="17">
        <v>0.49963357946418502</v>
      </c>
      <c r="BD9" s="17"/>
      <c r="BE9" s="17">
        <v>0.45861259998957399</v>
      </c>
      <c r="BF9" s="17">
        <v>0.51678694853784901</v>
      </c>
      <c r="BG9" s="17"/>
      <c r="BH9" s="17">
        <v>0.38721473395724199</v>
      </c>
      <c r="BI9" s="17">
        <v>0.52241138540873699</v>
      </c>
      <c r="BJ9" s="17"/>
      <c r="BK9" s="17">
        <v>0.55989315455074096</v>
      </c>
      <c r="BL9" s="17">
        <v>0.509662149632368</v>
      </c>
      <c r="BM9" s="17"/>
      <c r="BN9" s="17">
        <v>0.61608690763444895</v>
      </c>
      <c r="BO9" s="17">
        <v>0.51049348662109695</v>
      </c>
      <c r="BP9" s="17"/>
      <c r="BQ9" s="17">
        <v>0.77681831324415596</v>
      </c>
      <c r="BR9" s="17">
        <v>0.50592082647318104</v>
      </c>
      <c r="BS9" s="17"/>
      <c r="BT9" s="17">
        <v>0.72691656661664805</v>
      </c>
      <c r="BU9" s="17">
        <v>0.49568254862655398</v>
      </c>
      <c r="BV9" s="17"/>
      <c r="BW9" s="17">
        <v>0.59698328196281303</v>
      </c>
      <c r="BX9" s="17">
        <v>0.469393813632006</v>
      </c>
      <c r="BY9" s="17"/>
      <c r="BZ9" s="17">
        <v>0.59698328196281303</v>
      </c>
      <c r="CA9" s="17">
        <v>0.469393813632006</v>
      </c>
    </row>
    <row r="10" spans="2:79" x14ac:dyDescent="0.25">
      <c r="B10" s="18" t="s">
        <v>219</v>
      </c>
      <c r="C10" s="17">
        <v>0.27843980631600301</v>
      </c>
      <c r="D10" s="17">
        <v>0.258874480841709</v>
      </c>
      <c r="E10" s="17">
        <v>0.30002809110469397</v>
      </c>
      <c r="F10" s="17">
        <v>0.29354239973532198</v>
      </c>
      <c r="G10" s="17">
        <v>0.27718799381035603</v>
      </c>
      <c r="H10" s="17">
        <v>0.202444181572417</v>
      </c>
      <c r="I10" s="17">
        <v>0.31177635935744302</v>
      </c>
      <c r="J10" s="17">
        <v>0.31297187029677798</v>
      </c>
      <c r="K10" s="17">
        <v>0.29669997924515701</v>
      </c>
      <c r="L10" s="17">
        <v>0.29078659902471199</v>
      </c>
      <c r="M10" s="17"/>
      <c r="N10" s="17">
        <v>0.27544518579465899</v>
      </c>
      <c r="O10" s="17">
        <v>0.31173948937662399</v>
      </c>
      <c r="P10" s="17">
        <v>0.351857754734827</v>
      </c>
      <c r="Q10" s="17">
        <v>0.31351479381471897</v>
      </c>
      <c r="R10" s="17"/>
      <c r="S10" s="17">
        <v>0.27547114482122798</v>
      </c>
      <c r="T10" s="17">
        <v>0.28438291597125598</v>
      </c>
      <c r="U10" s="17">
        <v>0.22112574548265099</v>
      </c>
      <c r="V10" s="17">
        <v>0.26778536363043598</v>
      </c>
      <c r="W10" s="17">
        <v>0.30294765873423601</v>
      </c>
      <c r="X10" s="17">
        <v>0.29813984873154398</v>
      </c>
      <c r="Y10" s="17">
        <v>0.262458130648837</v>
      </c>
      <c r="Z10" s="17"/>
      <c r="AA10" s="17">
        <v>0.25084057860563702</v>
      </c>
      <c r="AB10" s="17">
        <v>0.29271404428147302</v>
      </c>
      <c r="AC10" s="17"/>
      <c r="AD10" s="17">
        <v>0.25552693104424301</v>
      </c>
      <c r="AE10" s="17">
        <v>0.192237517983012</v>
      </c>
      <c r="AF10" s="17">
        <v>0.26479137957226301</v>
      </c>
      <c r="AG10" s="17"/>
      <c r="AH10" s="17">
        <v>0.23529397647561501</v>
      </c>
      <c r="AI10" s="17">
        <v>0.28003636583751401</v>
      </c>
      <c r="AJ10" s="17"/>
      <c r="AK10" s="17">
        <v>0.27018233699977101</v>
      </c>
      <c r="AL10" s="17">
        <v>0.283971248991917</v>
      </c>
      <c r="AM10" s="17"/>
      <c r="AN10" s="17">
        <v>0.27837057891021499</v>
      </c>
      <c r="AO10" s="17">
        <v>0.31351479381471897</v>
      </c>
      <c r="AP10" s="17"/>
      <c r="AQ10" s="17">
        <v>0.21298931967971599</v>
      </c>
      <c r="AR10" s="17">
        <v>0.295410470199654</v>
      </c>
      <c r="AS10" s="17"/>
      <c r="AT10" s="17">
        <v>0.29434903052626099</v>
      </c>
      <c r="AU10" s="17">
        <v>0.29100943733694401</v>
      </c>
      <c r="AV10" s="17">
        <v>0.225500222249961</v>
      </c>
      <c r="AW10" s="17">
        <v>0.246085320609949</v>
      </c>
      <c r="AX10" s="17"/>
      <c r="AY10" s="17">
        <v>0.27415610498326898</v>
      </c>
      <c r="AZ10" s="17">
        <v>0.278951808953108</v>
      </c>
      <c r="BA10" s="17"/>
      <c r="BB10" s="17">
        <v>0.24968999325748001</v>
      </c>
      <c r="BC10" s="17">
        <v>0.28469642326893002</v>
      </c>
      <c r="BD10" s="17"/>
      <c r="BE10" s="17">
        <v>0.25867660847523899</v>
      </c>
      <c r="BF10" s="17">
        <v>0.27993957707824002</v>
      </c>
      <c r="BG10" s="17"/>
      <c r="BH10" s="17">
        <v>0.32546342492184599</v>
      </c>
      <c r="BI10" s="17">
        <v>0.27479401860977798</v>
      </c>
      <c r="BJ10" s="17"/>
      <c r="BK10" s="17">
        <v>0.246482770153927</v>
      </c>
      <c r="BL10" s="17">
        <v>0.28048512305442203</v>
      </c>
      <c r="BM10" s="17"/>
      <c r="BN10" s="17">
        <v>0.23559235342180301</v>
      </c>
      <c r="BO10" s="17">
        <v>0.27934735191149401</v>
      </c>
      <c r="BP10" s="17"/>
      <c r="BQ10" s="17">
        <v>0.167209907297589</v>
      </c>
      <c r="BR10" s="17">
        <v>0.28128770525302099</v>
      </c>
      <c r="BS10" s="17"/>
      <c r="BT10" s="17">
        <v>0.180044882705964</v>
      </c>
      <c r="BU10" s="17">
        <v>0.28624823604417898</v>
      </c>
      <c r="BV10" s="17"/>
      <c r="BW10" s="17">
        <v>0.250528291342902</v>
      </c>
      <c r="BX10" s="17">
        <v>0.29277302614228201</v>
      </c>
      <c r="BY10" s="17"/>
      <c r="BZ10" s="17">
        <v>0.250528291342902</v>
      </c>
      <c r="CA10" s="17">
        <v>0.29277302614228201</v>
      </c>
    </row>
    <row r="11" spans="2:79" ht="30" x14ac:dyDescent="0.25">
      <c r="B11" s="18" t="s">
        <v>220</v>
      </c>
      <c r="C11" s="17">
        <v>0.123585314807919</v>
      </c>
      <c r="D11" s="17">
        <v>0.17956637539047701</v>
      </c>
      <c r="E11" s="17">
        <v>0.14093303735229701</v>
      </c>
      <c r="F11" s="17">
        <v>0.120146089608868</v>
      </c>
      <c r="G11" s="17">
        <v>0.102688388557975</v>
      </c>
      <c r="H11" s="17">
        <v>0.120428891989625</v>
      </c>
      <c r="I11" s="17">
        <v>9.2480905310113895E-2</v>
      </c>
      <c r="J11" s="17">
        <v>0.150210554860009</v>
      </c>
      <c r="K11" s="17">
        <v>9.8195902725795203E-2</v>
      </c>
      <c r="L11" s="17">
        <v>5.2645054179963797E-2</v>
      </c>
      <c r="M11" s="17"/>
      <c r="N11" s="17">
        <v>0.122802061607423</v>
      </c>
      <c r="O11" s="17">
        <v>0.13570268392585699</v>
      </c>
      <c r="P11" s="17">
        <v>0.13024511571393099</v>
      </c>
      <c r="Q11" s="17">
        <v>9.0766418045515898E-2</v>
      </c>
      <c r="R11" s="17"/>
      <c r="S11" s="17">
        <v>0.12772128428446</v>
      </c>
      <c r="T11" s="17">
        <v>0.141322166297144</v>
      </c>
      <c r="U11" s="17">
        <v>0.15867293157255299</v>
      </c>
      <c r="V11" s="17">
        <v>0.12695521859456499</v>
      </c>
      <c r="W11" s="17">
        <v>0.12850347663508099</v>
      </c>
      <c r="X11" s="17">
        <v>7.5929771628126197E-2</v>
      </c>
      <c r="Y11" s="17">
        <v>0.12600399015470901</v>
      </c>
      <c r="Z11" s="17"/>
      <c r="AA11" s="17">
        <v>0.10021449926539901</v>
      </c>
      <c r="AB11" s="17">
        <v>0.135672630656099</v>
      </c>
      <c r="AC11" s="17"/>
      <c r="AD11" s="17">
        <v>0.11188879262667201</v>
      </c>
      <c r="AE11" s="17">
        <v>9.0866476592907905E-2</v>
      </c>
      <c r="AF11" s="17">
        <v>9.0754755569400894E-2</v>
      </c>
      <c r="AG11" s="17"/>
      <c r="AH11" s="17">
        <v>8.02935001307504E-2</v>
      </c>
      <c r="AI11" s="17">
        <v>0.12518727632266999</v>
      </c>
      <c r="AJ11" s="17"/>
      <c r="AK11" s="17">
        <v>0.127124432171557</v>
      </c>
      <c r="AL11" s="17">
        <v>0.121214561242802</v>
      </c>
      <c r="AM11" s="17"/>
      <c r="AN11" s="17">
        <v>0.12365008937366199</v>
      </c>
      <c r="AO11" s="17">
        <v>9.0766418045515898E-2</v>
      </c>
      <c r="AP11" s="17"/>
      <c r="AQ11" s="17">
        <v>8.4946520451266494E-2</v>
      </c>
      <c r="AR11" s="17">
        <v>0.13360397204938701</v>
      </c>
      <c r="AS11" s="17"/>
      <c r="AT11" s="17">
        <v>0.14905351789882601</v>
      </c>
      <c r="AU11" s="17">
        <v>0.110983754239157</v>
      </c>
      <c r="AV11" s="17">
        <v>0.10308426592645201</v>
      </c>
      <c r="AW11" s="17">
        <v>5.8058171561253001E-2</v>
      </c>
      <c r="AX11" s="17"/>
      <c r="AY11" s="17">
        <v>4.9774458699666298E-2</v>
      </c>
      <c r="AZ11" s="17">
        <v>0.132407440824412</v>
      </c>
      <c r="BA11" s="17"/>
      <c r="BB11" s="17">
        <v>0.105336649313082</v>
      </c>
      <c r="BC11" s="17">
        <v>0.12756434102647701</v>
      </c>
      <c r="BD11" s="17"/>
      <c r="BE11" s="17">
        <v>0.14629100953230001</v>
      </c>
      <c r="BF11" s="17">
        <v>0.121862246640596</v>
      </c>
      <c r="BG11" s="17"/>
      <c r="BH11" s="17">
        <v>0.14137969417570601</v>
      </c>
      <c r="BI11" s="17">
        <v>0.12220569895821599</v>
      </c>
      <c r="BJ11" s="17"/>
      <c r="BK11" s="17">
        <v>0.13322242116092201</v>
      </c>
      <c r="BL11" s="17">
        <v>0.12296851997019501</v>
      </c>
      <c r="BM11" s="17"/>
      <c r="BN11" s="17">
        <v>0.114588259480522</v>
      </c>
      <c r="BO11" s="17">
        <v>0.12377588011304699</v>
      </c>
      <c r="BP11" s="17"/>
      <c r="BQ11" s="17">
        <v>5.0006138014104203E-2</v>
      </c>
      <c r="BR11" s="17">
        <v>0.125469215280966</v>
      </c>
      <c r="BS11" s="17"/>
      <c r="BT11" s="17">
        <v>8.2306415847348005E-2</v>
      </c>
      <c r="BU11" s="17">
        <v>0.126861127928802</v>
      </c>
      <c r="BV11" s="17"/>
      <c r="BW11" s="17">
        <v>0.10027941869630599</v>
      </c>
      <c r="BX11" s="17">
        <v>0.13555344095721999</v>
      </c>
      <c r="BY11" s="17"/>
      <c r="BZ11" s="17">
        <v>0.10027941869630599</v>
      </c>
      <c r="CA11" s="17">
        <v>0.13555344095721999</v>
      </c>
    </row>
    <row r="12" spans="2:79" x14ac:dyDescent="0.25">
      <c r="B12" s="18" t="s">
        <v>221</v>
      </c>
      <c r="C12" s="17">
        <v>4.6109790214011202E-2</v>
      </c>
      <c r="D12" s="17">
        <v>5.8084623527199397E-2</v>
      </c>
      <c r="E12" s="17">
        <v>3.86220405027538E-2</v>
      </c>
      <c r="F12" s="17">
        <v>5.09330837036625E-2</v>
      </c>
      <c r="G12" s="17">
        <v>4.9768753058293203E-2</v>
      </c>
      <c r="H12" s="17">
        <v>3.2588308035319501E-2</v>
      </c>
      <c r="I12" s="17">
        <v>5.1436006195556203E-2</v>
      </c>
      <c r="J12" s="17">
        <v>3.2254563225200497E-2</v>
      </c>
      <c r="K12" s="17">
        <v>4.4321105874381102E-2</v>
      </c>
      <c r="L12" s="17">
        <v>5.4426520802766699E-2</v>
      </c>
      <c r="M12" s="17"/>
      <c r="N12" s="17">
        <v>4.7145104938668497E-2</v>
      </c>
      <c r="O12" s="17">
        <v>3.1969529762402298E-2</v>
      </c>
      <c r="P12" s="17">
        <v>3.9815934123108798E-2</v>
      </c>
      <c r="Q12" s="17">
        <v>1.9957553906121001E-2</v>
      </c>
      <c r="R12" s="17"/>
      <c r="S12" s="17">
        <v>3.9355738716520303E-2</v>
      </c>
      <c r="T12" s="17">
        <v>4.3793393278926597E-2</v>
      </c>
      <c r="U12" s="17">
        <v>4.6086783610941998E-2</v>
      </c>
      <c r="V12" s="17">
        <v>5.1859556486398603E-2</v>
      </c>
      <c r="W12" s="17">
        <v>4.6944777045264403E-2</v>
      </c>
      <c r="X12" s="17">
        <v>2.8902109719481699E-2</v>
      </c>
      <c r="Y12" s="17">
        <v>6.0406274116252198E-2</v>
      </c>
      <c r="Z12" s="17"/>
      <c r="AA12" s="17">
        <v>3.6513735801909197E-2</v>
      </c>
      <c r="AB12" s="17">
        <v>5.10728408343189E-2</v>
      </c>
      <c r="AC12" s="17"/>
      <c r="AD12" s="17">
        <v>2.9689372402640701E-2</v>
      </c>
      <c r="AE12" s="17">
        <v>5.50118865438897E-2</v>
      </c>
      <c r="AF12" s="17">
        <v>3.3140106151635103E-2</v>
      </c>
      <c r="AG12" s="17"/>
      <c r="AH12" s="17">
        <v>7.3088357938403403E-3</v>
      </c>
      <c r="AI12" s="17">
        <v>4.7545572848217303E-2</v>
      </c>
      <c r="AJ12" s="17"/>
      <c r="AK12" s="17">
        <v>4.0218651789588201E-2</v>
      </c>
      <c r="AL12" s="17">
        <v>5.0056095461129803E-2</v>
      </c>
      <c r="AM12" s="17"/>
      <c r="AN12" s="17">
        <v>4.61614068104595E-2</v>
      </c>
      <c r="AO12" s="17">
        <v>1.9957553906121001E-2</v>
      </c>
      <c r="AP12" s="17"/>
      <c r="AQ12" s="17">
        <v>2.52683772929077E-2</v>
      </c>
      <c r="AR12" s="17">
        <v>5.1513762464208898E-2</v>
      </c>
      <c r="AS12" s="17"/>
      <c r="AT12" s="17">
        <v>5.80088822492415E-2</v>
      </c>
      <c r="AU12" s="17">
        <v>3.8913079686804498E-2</v>
      </c>
      <c r="AV12" s="17">
        <v>4.1129665272506499E-2</v>
      </c>
      <c r="AW12" s="17">
        <v>1.65515187616277E-2</v>
      </c>
      <c r="AX12" s="17"/>
      <c r="AY12" s="17">
        <v>1.6955205061474202E-2</v>
      </c>
      <c r="AZ12" s="17">
        <v>4.9594445964339602E-2</v>
      </c>
      <c r="BA12" s="17"/>
      <c r="BB12" s="17">
        <v>4.7456676845590497E-2</v>
      </c>
      <c r="BC12" s="17">
        <v>4.5816839779806301E-2</v>
      </c>
      <c r="BD12" s="17"/>
      <c r="BE12" s="17">
        <v>8.4889614181194104E-2</v>
      </c>
      <c r="BF12" s="17">
        <v>4.3166903813778197E-2</v>
      </c>
      <c r="BG12" s="17"/>
      <c r="BH12" s="17">
        <v>8.8506820326282695E-2</v>
      </c>
      <c r="BI12" s="17">
        <v>4.2822706494244502E-2</v>
      </c>
      <c r="BJ12" s="17"/>
      <c r="BK12" s="17">
        <v>3.92405545818683E-2</v>
      </c>
      <c r="BL12" s="17">
        <v>4.6549435572464E-2</v>
      </c>
      <c r="BM12" s="17"/>
      <c r="BN12" s="17">
        <v>4.3742571987545201E-3</v>
      </c>
      <c r="BO12" s="17">
        <v>4.6993784398145701E-2</v>
      </c>
      <c r="BP12" s="17"/>
      <c r="BQ12" s="17">
        <v>5.82737673821876E-3</v>
      </c>
      <c r="BR12" s="17">
        <v>4.7141169757916497E-2</v>
      </c>
      <c r="BS12" s="17"/>
      <c r="BT12" s="17">
        <v>1.0433953895304901E-2</v>
      </c>
      <c r="BU12" s="17">
        <v>4.8940955183380597E-2</v>
      </c>
      <c r="BV12" s="17"/>
      <c r="BW12" s="17">
        <v>3.66158441186311E-2</v>
      </c>
      <c r="BX12" s="17">
        <v>5.0985154970638498E-2</v>
      </c>
      <c r="BY12" s="17"/>
      <c r="BZ12" s="17">
        <v>3.66158441186311E-2</v>
      </c>
      <c r="CA12" s="17">
        <v>5.0985154970638498E-2</v>
      </c>
    </row>
    <row r="13" spans="2:79" x14ac:dyDescent="0.25">
      <c r="B13" s="18" t="s">
        <v>222</v>
      </c>
      <c r="C13" s="17">
        <v>2.5153134045126101E-2</v>
      </c>
      <c r="D13" s="17">
        <v>5.06885213175962E-2</v>
      </c>
      <c r="E13" s="17">
        <v>3.4229498249145798E-2</v>
      </c>
      <c r="F13" s="17">
        <v>1.6360096077413799E-2</v>
      </c>
      <c r="G13" s="17">
        <v>4.8910307891540002E-2</v>
      </c>
      <c r="H13" s="17">
        <v>3.8720559347810999E-3</v>
      </c>
      <c r="I13" s="17">
        <v>9.6133217520605902E-3</v>
      </c>
      <c r="J13" s="17">
        <v>8.5425162995766205E-3</v>
      </c>
      <c r="K13" s="17">
        <v>3.5897369030991902E-2</v>
      </c>
      <c r="L13" s="17">
        <v>7.8684997624362495E-5</v>
      </c>
      <c r="M13" s="17"/>
      <c r="N13" s="17">
        <v>2.61072043466264E-2</v>
      </c>
      <c r="O13" s="17">
        <v>1.34938617620581E-2</v>
      </c>
      <c r="P13" s="17">
        <v>9.0699720419429308E-3</v>
      </c>
      <c r="Q13" s="17">
        <v>9.9564214913667095E-3</v>
      </c>
      <c r="R13" s="17"/>
      <c r="S13" s="17">
        <v>2.3911241055800898E-2</v>
      </c>
      <c r="T13" s="17">
        <v>4.7209345320752801E-3</v>
      </c>
      <c r="U13" s="17">
        <v>4.1812549146142797E-2</v>
      </c>
      <c r="V13" s="17">
        <v>2.8644290267313501E-2</v>
      </c>
      <c r="W13" s="17">
        <v>1.76041991941253E-2</v>
      </c>
      <c r="X13" s="17">
        <v>3.7357796278782503E-2</v>
      </c>
      <c r="Y13" s="17">
        <v>5.2620216461442904E-3</v>
      </c>
      <c r="Z13" s="17"/>
      <c r="AA13" s="17">
        <v>8.9827258039062493E-3</v>
      </c>
      <c r="AB13" s="17">
        <v>3.3516420788373698E-2</v>
      </c>
      <c r="AC13" s="17"/>
      <c r="AD13" s="17">
        <v>2.7061642031484799E-3</v>
      </c>
      <c r="AE13" s="17">
        <v>4.2530282433682101E-5</v>
      </c>
      <c r="AF13" s="17">
        <v>9.6075922259288501E-3</v>
      </c>
      <c r="AG13" s="17"/>
      <c r="AH13" s="17">
        <v>1.1622770222247301E-3</v>
      </c>
      <c r="AI13" s="17">
        <v>2.6040886844198901E-2</v>
      </c>
      <c r="AJ13" s="17"/>
      <c r="AK13" s="17">
        <v>2.4839377603506799E-2</v>
      </c>
      <c r="AL13" s="17">
        <v>2.5363310517426699E-2</v>
      </c>
      <c r="AM13" s="17"/>
      <c r="AN13" s="17">
        <v>2.5183127754650401E-2</v>
      </c>
      <c r="AO13" s="17">
        <v>9.9564214913667095E-3</v>
      </c>
      <c r="AP13" s="17"/>
      <c r="AQ13" s="17">
        <v>7.4114401788240901E-3</v>
      </c>
      <c r="AR13" s="17">
        <v>2.9753379800437501E-2</v>
      </c>
      <c r="AS13" s="17"/>
      <c r="AT13" s="17">
        <v>5.3344182243615701E-2</v>
      </c>
      <c r="AU13" s="17">
        <v>9.1554529140590295E-3</v>
      </c>
      <c r="AV13" s="17">
        <v>5.5268658193837498E-3</v>
      </c>
      <c r="AW13" s="17">
        <v>9.9472200084311694E-6</v>
      </c>
      <c r="AX13" s="17"/>
      <c r="AY13" s="17">
        <v>6.9062438126422003E-3</v>
      </c>
      <c r="AZ13" s="17">
        <v>2.73340647852332E-2</v>
      </c>
      <c r="BA13" s="17"/>
      <c r="BB13" s="17">
        <v>1.5052931619738001E-2</v>
      </c>
      <c r="BC13" s="17">
        <v>2.7354857911236999E-2</v>
      </c>
      <c r="BD13" s="17"/>
      <c r="BE13" s="17">
        <v>4.0978265588465103E-2</v>
      </c>
      <c r="BF13" s="17">
        <v>2.3952211512826799E-2</v>
      </c>
      <c r="BG13" s="17"/>
      <c r="BH13" s="17">
        <v>2.8691331827171401E-2</v>
      </c>
      <c r="BI13" s="17">
        <v>2.4878814068092898E-2</v>
      </c>
      <c r="BJ13" s="17"/>
      <c r="BK13" s="17">
        <v>7.0705718521802796E-4</v>
      </c>
      <c r="BL13" s="17">
        <v>2.67177337763609E-2</v>
      </c>
      <c r="BM13" s="17"/>
      <c r="BN13" s="17">
        <v>2.90905426718179E-2</v>
      </c>
      <c r="BO13" s="17">
        <v>2.50697363723257E-2</v>
      </c>
      <c r="BP13" s="17"/>
      <c r="BQ13" s="17">
        <v>9.0270575802584894E-5</v>
      </c>
      <c r="BR13" s="17">
        <v>2.5794836526768301E-2</v>
      </c>
      <c r="BS13" s="17"/>
      <c r="BT13" s="17">
        <v>9.8262589164908404E-5</v>
      </c>
      <c r="BU13" s="17">
        <v>2.7141439904153099E-2</v>
      </c>
      <c r="BV13" s="17"/>
      <c r="BW13" s="17">
        <v>8.9902088695995395E-3</v>
      </c>
      <c r="BX13" s="17">
        <v>3.3453176511462901E-2</v>
      </c>
      <c r="BY13" s="17"/>
      <c r="BZ13" s="17">
        <v>8.9902088695995395E-3</v>
      </c>
      <c r="CA13" s="17">
        <v>3.3453176511462901E-2</v>
      </c>
    </row>
    <row r="14" spans="2:79" x14ac:dyDescent="0.25">
      <c r="B14" s="18" t="s">
        <v>75</v>
      </c>
      <c r="C14" s="17">
        <v>1.4028298930336301E-2</v>
      </c>
      <c r="D14" s="17">
        <v>1.7323136827704599E-2</v>
      </c>
      <c r="E14" s="17">
        <v>1.50282441961739E-2</v>
      </c>
      <c r="F14" s="17">
        <v>4.3682314279166103E-3</v>
      </c>
      <c r="G14" s="17">
        <v>2.3185055650938299E-2</v>
      </c>
      <c r="H14" s="17">
        <v>4.64117157787602E-3</v>
      </c>
      <c r="I14" s="17">
        <v>5.9970467503154701E-3</v>
      </c>
      <c r="J14" s="17">
        <v>3.0682984208446201E-2</v>
      </c>
      <c r="K14" s="17">
        <v>1.7826931592032799E-2</v>
      </c>
      <c r="L14" s="17">
        <v>2.89446479735978E-2</v>
      </c>
      <c r="M14" s="17"/>
      <c r="N14" s="17">
        <v>1.44786175173544E-2</v>
      </c>
      <c r="O14" s="17">
        <v>8.5186133141683107E-3</v>
      </c>
      <c r="P14" s="17">
        <v>4.4698086625006702E-3</v>
      </c>
      <c r="Q14" s="17">
        <v>1.67499675575471E-2</v>
      </c>
      <c r="R14" s="17"/>
      <c r="S14" s="17">
        <v>2.7506410268533501E-3</v>
      </c>
      <c r="T14" s="17">
        <v>1.27174891907766E-3</v>
      </c>
      <c r="U14" s="17">
        <v>6.2768507374096703E-3</v>
      </c>
      <c r="V14" s="17">
        <v>2.6266533670626799E-2</v>
      </c>
      <c r="W14" s="17">
        <v>7.7413021986318703E-5</v>
      </c>
      <c r="X14" s="17">
        <v>1.42162917834845E-2</v>
      </c>
      <c r="Y14" s="17">
        <v>8.5651577385078906E-3</v>
      </c>
      <c r="Z14" s="17"/>
      <c r="AA14" s="17">
        <v>6.6543590710830096E-3</v>
      </c>
      <c r="AB14" s="17">
        <v>1.7842078554847901E-2</v>
      </c>
      <c r="AC14" s="17"/>
      <c r="AD14" s="17">
        <v>1.66823006632419E-2</v>
      </c>
      <c r="AE14" s="17">
        <v>1.11341603855312E-2</v>
      </c>
      <c r="AF14" s="17">
        <v>1.82037508643994E-3</v>
      </c>
      <c r="AG14" s="17"/>
      <c r="AH14" s="17">
        <v>4.0238289696434403E-3</v>
      </c>
      <c r="AI14" s="17">
        <v>1.4398502304161899E-2</v>
      </c>
      <c r="AJ14" s="17"/>
      <c r="AK14" s="17">
        <v>1.13045375005095E-2</v>
      </c>
      <c r="AL14" s="17">
        <v>1.58528688602948E-2</v>
      </c>
      <c r="AM14" s="17"/>
      <c r="AN14" s="17">
        <v>1.4022927180496501E-2</v>
      </c>
      <c r="AO14" s="17">
        <v>1.67499675575471E-2</v>
      </c>
      <c r="AP14" s="17"/>
      <c r="AQ14" s="17">
        <v>6.9645421946357899E-3</v>
      </c>
      <c r="AR14" s="17">
        <v>1.5859861191799898E-2</v>
      </c>
      <c r="AS14" s="17"/>
      <c r="AT14" s="17">
        <v>2.8296307877564701E-2</v>
      </c>
      <c r="AU14" s="17">
        <v>5.6793462385395996E-3</v>
      </c>
      <c r="AV14" s="17">
        <v>4.5057713658709902E-3</v>
      </c>
      <c r="AW14" s="17">
        <v>2.4160924081381499E-3</v>
      </c>
      <c r="AX14" s="17"/>
      <c r="AY14" s="17">
        <v>6.9046530322758499E-4</v>
      </c>
      <c r="AZ14" s="17">
        <v>1.5622482431917901E-2</v>
      </c>
      <c r="BA14" s="17"/>
      <c r="BB14" s="17">
        <v>9.8738937108244496E-3</v>
      </c>
      <c r="BC14" s="17">
        <v>1.4933958549365099E-2</v>
      </c>
      <c r="BD14" s="17"/>
      <c r="BE14" s="17">
        <v>1.0551902233227601E-2</v>
      </c>
      <c r="BF14" s="17">
        <v>1.42921124167099E-2</v>
      </c>
      <c r="BG14" s="17"/>
      <c r="BH14" s="17">
        <v>2.87439947917527E-2</v>
      </c>
      <c r="BI14" s="17">
        <v>1.2887376460932101E-2</v>
      </c>
      <c r="BJ14" s="17"/>
      <c r="BK14" s="17">
        <v>2.04540423673246E-2</v>
      </c>
      <c r="BL14" s="17">
        <v>1.36170379941906E-2</v>
      </c>
      <c r="BM14" s="17"/>
      <c r="BN14" s="17">
        <v>2.6767959265297601E-4</v>
      </c>
      <c r="BO14" s="17">
        <v>1.4319760583890701E-2</v>
      </c>
      <c r="BP14" s="17"/>
      <c r="BQ14" s="17">
        <v>4.7994130129755599E-5</v>
      </c>
      <c r="BR14" s="17">
        <v>1.43862467081466E-2</v>
      </c>
      <c r="BS14" s="17"/>
      <c r="BT14" s="17">
        <v>1.99918345569815E-4</v>
      </c>
      <c r="BU14" s="17">
        <v>1.51256923129316E-2</v>
      </c>
      <c r="BV14" s="17"/>
      <c r="BW14" s="17">
        <v>6.6029550097481899E-3</v>
      </c>
      <c r="BX14" s="17">
        <v>1.7841387786390401E-2</v>
      </c>
      <c r="BY14" s="17"/>
      <c r="BZ14" s="17">
        <v>6.6029550097481899E-3</v>
      </c>
      <c r="CA14" s="17">
        <v>1.7841387786390401E-2</v>
      </c>
    </row>
    <row r="15" spans="2:79" x14ac:dyDescent="0.25">
      <c r="B15" s="18" t="s">
        <v>223</v>
      </c>
      <c r="C15" s="20">
        <v>0.79112346200260797</v>
      </c>
      <c r="D15" s="20">
        <v>0.69433734293702298</v>
      </c>
      <c r="E15" s="20">
        <v>0.77118717969962902</v>
      </c>
      <c r="F15" s="20">
        <v>0.80819249918213998</v>
      </c>
      <c r="G15" s="20">
        <v>0.77544749484125297</v>
      </c>
      <c r="H15" s="20">
        <v>0.83846957246239795</v>
      </c>
      <c r="I15" s="20">
        <v>0.84047271999195405</v>
      </c>
      <c r="J15" s="20">
        <v>0.77830938140676797</v>
      </c>
      <c r="K15" s="20">
        <v>0.80375869077679896</v>
      </c>
      <c r="L15" s="20">
        <v>0.86390509204604704</v>
      </c>
      <c r="M15" s="20"/>
      <c r="N15" s="20">
        <v>0.78946701158992805</v>
      </c>
      <c r="O15" s="20">
        <v>0.81031531123551503</v>
      </c>
      <c r="P15" s="20">
        <v>0.81639916945851598</v>
      </c>
      <c r="Q15" s="20">
        <v>0.86256963899944905</v>
      </c>
      <c r="R15" s="20"/>
      <c r="S15" s="20">
        <v>0.806261094916365</v>
      </c>
      <c r="T15" s="20">
        <v>0.80889175697277604</v>
      </c>
      <c r="U15" s="20">
        <v>0.74715088493295301</v>
      </c>
      <c r="V15" s="20">
        <v>0.766274400981096</v>
      </c>
      <c r="W15" s="20">
        <v>0.80687013410354302</v>
      </c>
      <c r="X15" s="20">
        <v>0.84359403059012505</v>
      </c>
      <c r="Y15" s="20">
        <v>0.79976255634438698</v>
      </c>
      <c r="Z15" s="20"/>
      <c r="AA15" s="20">
        <v>0.84763468005770304</v>
      </c>
      <c r="AB15" s="20">
        <v>0.76189602916636101</v>
      </c>
      <c r="AC15" s="20"/>
      <c r="AD15" s="20">
        <v>0.83903337010429702</v>
      </c>
      <c r="AE15" s="20">
        <v>0.84294494619523797</v>
      </c>
      <c r="AF15" s="20">
        <v>0.86467717096659502</v>
      </c>
      <c r="AG15" s="20"/>
      <c r="AH15" s="20">
        <v>0.90721155808354104</v>
      </c>
      <c r="AI15" s="20">
        <v>0.78682776168075197</v>
      </c>
      <c r="AJ15" s="20"/>
      <c r="AK15" s="20">
        <v>0.79651300093483801</v>
      </c>
      <c r="AL15" s="20">
        <v>0.78751316391834703</v>
      </c>
      <c r="AM15" s="20"/>
      <c r="AN15" s="20">
        <v>0.79098244888073099</v>
      </c>
      <c r="AO15" s="20">
        <v>0.86256963899944905</v>
      </c>
      <c r="AP15" s="20"/>
      <c r="AQ15" s="20">
        <v>0.87540911988236603</v>
      </c>
      <c r="AR15" s="20">
        <v>0.76926902449416701</v>
      </c>
      <c r="AS15" s="20"/>
      <c r="AT15" s="20">
        <v>0.711297109730752</v>
      </c>
      <c r="AU15" s="20">
        <v>0.83526836692144002</v>
      </c>
      <c r="AV15" s="20">
        <v>0.84575343161578698</v>
      </c>
      <c r="AW15" s="20">
        <v>0.92296427004897297</v>
      </c>
      <c r="AX15" s="20"/>
      <c r="AY15" s="20">
        <v>0.92567362712298995</v>
      </c>
      <c r="AZ15" s="20">
        <v>0.77504156599409701</v>
      </c>
      <c r="BA15" s="20"/>
      <c r="BB15" s="20">
        <v>0.82227984851076497</v>
      </c>
      <c r="BC15" s="20">
        <v>0.78433000273311504</v>
      </c>
      <c r="BD15" s="20"/>
      <c r="BE15" s="20">
        <v>0.71728920846481303</v>
      </c>
      <c r="BF15" s="20">
        <v>0.79672652561608903</v>
      </c>
      <c r="BG15" s="20"/>
      <c r="BH15" s="20">
        <v>0.71267815887908803</v>
      </c>
      <c r="BI15" s="20">
        <v>0.79720540401851503</v>
      </c>
      <c r="BJ15" s="20"/>
      <c r="BK15" s="20">
        <v>0.80637592470466701</v>
      </c>
      <c r="BL15" s="20">
        <v>0.79014727268678997</v>
      </c>
      <c r="BM15" s="20"/>
      <c r="BN15" s="20">
        <v>0.85167926105625202</v>
      </c>
      <c r="BO15" s="20">
        <v>0.78984083853259102</v>
      </c>
      <c r="BP15" s="20"/>
      <c r="BQ15" s="20">
        <v>0.94402822054174496</v>
      </c>
      <c r="BR15" s="20">
        <v>0.78720853172620298</v>
      </c>
      <c r="BS15" s="20"/>
      <c r="BT15" s="20">
        <v>0.90696144932261202</v>
      </c>
      <c r="BU15" s="20">
        <v>0.78193078467073296</v>
      </c>
      <c r="BV15" s="20"/>
      <c r="BW15" s="20">
        <v>0.84751157330571503</v>
      </c>
      <c r="BX15" s="20">
        <v>0.76216683977428801</v>
      </c>
      <c r="BY15" s="20"/>
      <c r="BZ15" s="20">
        <v>0.84751157330571503</v>
      </c>
      <c r="CA15" s="20">
        <v>0.76216683977428801</v>
      </c>
    </row>
    <row r="16" spans="2:79" x14ac:dyDescent="0.25">
      <c r="B16" s="18" t="s">
        <v>224</v>
      </c>
      <c r="C16" s="20">
        <v>7.12629242591373E-2</v>
      </c>
      <c r="D16" s="20">
        <v>0.108773144844796</v>
      </c>
      <c r="E16" s="20">
        <v>7.2851538751899605E-2</v>
      </c>
      <c r="F16" s="20">
        <v>6.7293179781076295E-2</v>
      </c>
      <c r="G16" s="20">
        <v>9.8679060949833197E-2</v>
      </c>
      <c r="H16" s="20">
        <v>3.64603639701006E-2</v>
      </c>
      <c r="I16" s="20">
        <v>6.1049327947616798E-2</v>
      </c>
      <c r="J16" s="20">
        <v>4.0797079524777097E-2</v>
      </c>
      <c r="K16" s="20">
        <v>8.0218474905372997E-2</v>
      </c>
      <c r="L16" s="20">
        <v>5.4505205800391102E-2</v>
      </c>
      <c r="M16" s="20"/>
      <c r="N16" s="20">
        <v>7.32523092852949E-2</v>
      </c>
      <c r="O16" s="20">
        <v>4.5463391524460398E-2</v>
      </c>
      <c r="P16" s="20">
        <v>4.8885906165051701E-2</v>
      </c>
      <c r="Q16" s="20">
        <v>2.9913975397487701E-2</v>
      </c>
      <c r="R16" s="20"/>
      <c r="S16" s="20">
        <v>6.3266979772321305E-2</v>
      </c>
      <c r="T16" s="20">
        <v>4.8514327811001901E-2</v>
      </c>
      <c r="U16" s="20">
        <v>8.7899332757084905E-2</v>
      </c>
      <c r="V16" s="20">
        <v>8.0503846753712194E-2</v>
      </c>
      <c r="W16" s="20">
        <v>6.4548976239389697E-2</v>
      </c>
      <c r="X16" s="20">
        <v>6.6259905998264104E-2</v>
      </c>
      <c r="Y16" s="20">
        <v>6.5668295762396495E-2</v>
      </c>
      <c r="Z16" s="20"/>
      <c r="AA16" s="20">
        <v>4.54964616058154E-2</v>
      </c>
      <c r="AB16" s="20">
        <v>8.4589261622692605E-2</v>
      </c>
      <c r="AC16" s="20"/>
      <c r="AD16" s="20">
        <v>3.2395536605789102E-2</v>
      </c>
      <c r="AE16" s="20">
        <v>5.50544168263234E-2</v>
      </c>
      <c r="AF16" s="20">
        <v>4.2747698377564002E-2</v>
      </c>
      <c r="AG16" s="20"/>
      <c r="AH16" s="20">
        <v>8.4711128160650708E-3</v>
      </c>
      <c r="AI16" s="20">
        <v>7.3586459692416201E-2</v>
      </c>
      <c r="AJ16" s="20"/>
      <c r="AK16" s="20">
        <v>6.5058029393095004E-2</v>
      </c>
      <c r="AL16" s="20">
        <v>7.5419405978556495E-2</v>
      </c>
      <c r="AM16" s="20"/>
      <c r="AN16" s="20">
        <v>7.1344534565110002E-2</v>
      </c>
      <c r="AO16" s="20">
        <v>2.9913975397487701E-2</v>
      </c>
      <c r="AP16" s="20"/>
      <c r="AQ16" s="20">
        <v>3.2679817471731799E-2</v>
      </c>
      <c r="AR16" s="20">
        <v>8.1267142264646403E-2</v>
      </c>
      <c r="AS16" s="20"/>
      <c r="AT16" s="20">
        <v>0.11135306449285701</v>
      </c>
      <c r="AU16" s="20">
        <v>4.8068532600863502E-2</v>
      </c>
      <c r="AV16" s="20">
        <v>4.6656531091890302E-2</v>
      </c>
      <c r="AW16" s="20">
        <v>1.65614659816362E-2</v>
      </c>
      <c r="AX16" s="20"/>
      <c r="AY16" s="20">
        <v>2.3861448874116401E-2</v>
      </c>
      <c r="AZ16" s="20">
        <v>7.6928510749572798E-2</v>
      </c>
      <c r="BA16" s="20"/>
      <c r="BB16" s="20">
        <v>6.2509608465328506E-2</v>
      </c>
      <c r="BC16" s="20">
        <v>7.31716976910433E-2</v>
      </c>
      <c r="BD16" s="20"/>
      <c r="BE16" s="20">
        <v>0.12586787976965899</v>
      </c>
      <c r="BF16" s="20">
        <v>6.7119115326605097E-2</v>
      </c>
      <c r="BG16" s="20"/>
      <c r="BH16" s="20">
        <v>0.117198152153454</v>
      </c>
      <c r="BI16" s="20">
        <v>6.77015205623374E-2</v>
      </c>
      <c r="BJ16" s="20"/>
      <c r="BK16" s="20">
        <v>3.9947611767086298E-2</v>
      </c>
      <c r="BL16" s="20">
        <v>7.3267169348824907E-2</v>
      </c>
      <c r="BM16" s="20"/>
      <c r="BN16" s="20">
        <v>3.3464799870572402E-2</v>
      </c>
      <c r="BO16" s="20">
        <v>7.2063520770471498E-2</v>
      </c>
      <c r="BP16" s="20"/>
      <c r="BQ16" s="20">
        <v>5.9176473140213504E-3</v>
      </c>
      <c r="BR16" s="20">
        <v>7.2936006284684801E-2</v>
      </c>
      <c r="BS16" s="20"/>
      <c r="BT16" s="20">
        <v>1.05322164844698E-2</v>
      </c>
      <c r="BU16" s="20">
        <v>7.60823950875337E-2</v>
      </c>
      <c r="BV16" s="20"/>
      <c r="BW16" s="20">
        <v>4.5606052988230603E-2</v>
      </c>
      <c r="BX16" s="20">
        <v>8.4438331482101406E-2</v>
      </c>
      <c r="BY16" s="20"/>
      <c r="BZ16" s="20">
        <v>4.5606052988230603E-2</v>
      </c>
      <c r="CA16" s="20">
        <v>8.4438331482101406E-2</v>
      </c>
    </row>
    <row r="17" spans="2:79" x14ac:dyDescent="0.25">
      <c r="B17" s="18" t="s">
        <v>166</v>
      </c>
      <c r="C17" s="21">
        <v>0.71986053774347003</v>
      </c>
      <c r="D17" s="21">
        <v>0.58556419809222704</v>
      </c>
      <c r="E17" s="21">
        <v>0.69833564094772904</v>
      </c>
      <c r="F17" s="21">
        <v>0.74089931940106302</v>
      </c>
      <c r="G17" s="21">
        <v>0.67676843389142005</v>
      </c>
      <c r="H17" s="21">
        <v>0.80200920849229795</v>
      </c>
      <c r="I17" s="21">
        <v>0.77942339204433697</v>
      </c>
      <c r="J17" s="21">
        <v>0.73751230188199102</v>
      </c>
      <c r="K17" s="21">
        <v>0.72354021587142603</v>
      </c>
      <c r="L17" s="21">
        <v>0.80939988624565595</v>
      </c>
      <c r="M17" s="21"/>
      <c r="N17" s="21">
        <v>0.71621470230463302</v>
      </c>
      <c r="O17" s="21">
        <v>0.76485191971105404</v>
      </c>
      <c r="P17" s="21">
        <v>0.76751326329346403</v>
      </c>
      <c r="Q17" s="21">
        <v>0.83265566360196197</v>
      </c>
      <c r="R17" s="21"/>
      <c r="S17" s="21">
        <v>0.74299411514404401</v>
      </c>
      <c r="T17" s="21">
        <v>0.76037742916177498</v>
      </c>
      <c r="U17" s="21">
        <v>0.65925155217586795</v>
      </c>
      <c r="V17" s="21">
        <v>0.68577055422738398</v>
      </c>
      <c r="W17" s="21">
        <v>0.74232115786415298</v>
      </c>
      <c r="X17" s="21">
        <v>0.77733412459186102</v>
      </c>
      <c r="Y17" s="21">
        <v>0.73409426058199001</v>
      </c>
      <c r="Z17" s="21"/>
      <c r="AA17" s="21">
        <v>0.80213821845188704</v>
      </c>
      <c r="AB17" s="21">
        <v>0.67730676754366803</v>
      </c>
      <c r="AC17" s="21"/>
      <c r="AD17" s="21">
        <v>0.80663783349850804</v>
      </c>
      <c r="AE17" s="21">
        <v>0.78789052936891402</v>
      </c>
      <c r="AF17" s="21">
        <v>0.82192947258903104</v>
      </c>
      <c r="AG17" s="21"/>
      <c r="AH17" s="21">
        <v>0.89874044526747598</v>
      </c>
      <c r="AI17" s="21">
        <v>0.71324130198833602</v>
      </c>
      <c r="AJ17" s="21"/>
      <c r="AK17" s="21">
        <v>0.73145497154174299</v>
      </c>
      <c r="AL17" s="21">
        <v>0.71209375793979002</v>
      </c>
      <c r="AM17" s="21"/>
      <c r="AN17" s="21">
        <v>0.71963791431562096</v>
      </c>
      <c r="AO17" s="21">
        <v>0.83265566360196197</v>
      </c>
      <c r="AP17" s="21"/>
      <c r="AQ17" s="21">
        <v>0.84272930241063404</v>
      </c>
      <c r="AR17" s="21">
        <v>0.68800188222952097</v>
      </c>
      <c r="AS17" s="21"/>
      <c r="AT17" s="21">
        <v>0.59994404523789502</v>
      </c>
      <c r="AU17" s="21">
        <v>0.78719983432057705</v>
      </c>
      <c r="AV17" s="21">
        <v>0.79909690052389604</v>
      </c>
      <c r="AW17" s="21">
        <v>0.90640280406733598</v>
      </c>
      <c r="AX17" s="21"/>
      <c r="AY17" s="21">
        <v>0.90181217824887305</v>
      </c>
      <c r="AZ17" s="21">
        <v>0.69811305524452405</v>
      </c>
      <c r="BA17" s="21"/>
      <c r="BB17" s="21">
        <v>0.75977024004543603</v>
      </c>
      <c r="BC17" s="21">
        <v>0.711158305042072</v>
      </c>
      <c r="BD17" s="21"/>
      <c r="BE17" s="21">
        <v>0.59142132869515396</v>
      </c>
      <c r="BF17" s="21">
        <v>0.72960741028948395</v>
      </c>
      <c r="BG17" s="21"/>
      <c r="BH17" s="21">
        <v>0.59548000672563395</v>
      </c>
      <c r="BI17" s="21">
        <v>0.729503883456177</v>
      </c>
      <c r="BJ17" s="21"/>
      <c r="BK17" s="21">
        <v>0.76642831293758096</v>
      </c>
      <c r="BL17" s="21">
        <v>0.71688010333796504</v>
      </c>
      <c r="BM17" s="21"/>
      <c r="BN17" s="21">
        <v>0.81821446118567998</v>
      </c>
      <c r="BO17" s="21">
        <v>0.71777731776211895</v>
      </c>
      <c r="BP17" s="21"/>
      <c r="BQ17" s="21">
        <v>0.93811057322772395</v>
      </c>
      <c r="BR17" s="21">
        <v>0.71427252544151798</v>
      </c>
      <c r="BS17" s="21"/>
      <c r="BT17" s="21">
        <v>0.89642923283814302</v>
      </c>
      <c r="BU17" s="21">
        <v>0.70584838958319895</v>
      </c>
      <c r="BV17" s="21"/>
      <c r="BW17" s="21">
        <v>0.80190552031748497</v>
      </c>
      <c r="BX17" s="21">
        <v>0.677728508292187</v>
      </c>
      <c r="BY17" s="21"/>
      <c r="BZ17" s="21">
        <v>0.80190552031748497</v>
      </c>
      <c r="CA17" s="21">
        <v>0.677728508292187</v>
      </c>
    </row>
    <row r="18" spans="2:79" x14ac:dyDescent="0.25">
      <c r="B18" s="16"/>
    </row>
    <row r="19" spans="2:79" x14ac:dyDescent="0.25">
      <c r="B19" t="s">
        <v>78</v>
      </c>
    </row>
    <row r="20" spans="2:79" x14ac:dyDescent="0.25">
      <c r="B20" t="s">
        <v>79</v>
      </c>
    </row>
    <row r="22" spans="2:79" x14ac:dyDescent="0.2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CA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235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218</v>
      </c>
      <c r="C9" s="17">
        <v>0.22427613480501099</v>
      </c>
      <c r="D9" s="17">
        <v>0.25740643251798601</v>
      </c>
      <c r="E9" s="17">
        <v>0.24188082807994801</v>
      </c>
      <c r="F9" s="17">
        <v>0.17011245990687701</v>
      </c>
      <c r="G9" s="17">
        <v>0.26806218353752598</v>
      </c>
      <c r="H9" s="17">
        <v>0.139961747446358</v>
      </c>
      <c r="I9" s="17">
        <v>0.20929525458871101</v>
      </c>
      <c r="J9" s="17">
        <v>0.26161516552689901</v>
      </c>
      <c r="K9" s="17">
        <v>0.25846207701781798</v>
      </c>
      <c r="L9" s="17">
        <v>0.32994575101497398</v>
      </c>
      <c r="M9" s="17"/>
      <c r="N9" s="17">
        <v>0.22592926101449601</v>
      </c>
      <c r="O9" s="17">
        <v>0.195150667187485</v>
      </c>
      <c r="P9" s="17">
        <v>0.231095039810711</v>
      </c>
      <c r="Q9" s="17">
        <v>0.29882824394231</v>
      </c>
      <c r="R9" s="17"/>
      <c r="S9" s="17">
        <v>0.22501979123513899</v>
      </c>
      <c r="T9" s="17">
        <v>0.19941182576550601</v>
      </c>
      <c r="U9" s="17">
        <v>0.184299723999617</v>
      </c>
      <c r="V9" s="17">
        <v>0.227183192056297</v>
      </c>
      <c r="W9" s="17">
        <v>0.21472556158141001</v>
      </c>
      <c r="X9" s="17">
        <v>0.24871167722861301</v>
      </c>
      <c r="Y9" s="17">
        <v>0.294609507589771</v>
      </c>
      <c r="Z9" s="17"/>
      <c r="AA9" s="17">
        <v>0.32430695523051201</v>
      </c>
      <c r="AB9" s="17">
        <v>0.172540493879866</v>
      </c>
      <c r="AC9" s="17"/>
      <c r="AD9" s="17">
        <v>0.363397893130392</v>
      </c>
      <c r="AE9" s="17">
        <v>0.41622375369234499</v>
      </c>
      <c r="AF9" s="17">
        <v>0.29675173638097802</v>
      </c>
      <c r="AG9" s="17"/>
      <c r="AH9" s="17">
        <v>0.48329148206717398</v>
      </c>
      <c r="AI9" s="17">
        <v>0.214691583518857</v>
      </c>
      <c r="AJ9" s="17"/>
      <c r="AK9" s="17">
        <v>0.22988724602844601</v>
      </c>
      <c r="AL9" s="17">
        <v>0.22051741177595999</v>
      </c>
      <c r="AM9" s="17"/>
      <c r="AN9" s="17">
        <v>0.22412899151346199</v>
      </c>
      <c r="AO9" s="17">
        <v>0.29882824394231</v>
      </c>
      <c r="AP9" s="17"/>
      <c r="AQ9" s="17">
        <v>0.36122740721637298</v>
      </c>
      <c r="AR9" s="17">
        <v>0.188766024308094</v>
      </c>
      <c r="AS9" s="17"/>
      <c r="AT9" s="17">
        <v>0.15584501180077001</v>
      </c>
      <c r="AU9" s="17">
        <v>0.22596112775133601</v>
      </c>
      <c r="AV9" s="17">
        <v>0.33423339032952598</v>
      </c>
      <c r="AW9" s="17">
        <v>0.43896273365713201</v>
      </c>
      <c r="AX9" s="17"/>
      <c r="AY9" s="17">
        <v>0.46505582240506499</v>
      </c>
      <c r="AZ9" s="17">
        <v>0.19549732287652799</v>
      </c>
      <c r="BA9" s="17"/>
      <c r="BB9" s="17">
        <v>0.20411151170310399</v>
      </c>
      <c r="BC9" s="17">
        <v>0.22867408676798201</v>
      </c>
      <c r="BD9" s="17"/>
      <c r="BE9" s="17">
        <v>0.192286850327887</v>
      </c>
      <c r="BF9" s="17">
        <v>0.22670370720246699</v>
      </c>
      <c r="BG9" s="17"/>
      <c r="BH9" s="17">
        <v>0.15329408061882099</v>
      </c>
      <c r="BI9" s="17">
        <v>0.22977944374181999</v>
      </c>
      <c r="BJ9" s="17"/>
      <c r="BK9" s="17">
        <v>0.24179576980276901</v>
      </c>
      <c r="BL9" s="17">
        <v>0.223154841749856</v>
      </c>
      <c r="BM9" s="17"/>
      <c r="BN9" s="17">
        <v>0.199540030830889</v>
      </c>
      <c r="BO9" s="17">
        <v>0.224800066583798</v>
      </c>
      <c r="BP9" s="17"/>
      <c r="BQ9" s="17">
        <v>0.39883496646914002</v>
      </c>
      <c r="BR9" s="17">
        <v>0.219806779752723</v>
      </c>
      <c r="BS9" s="17"/>
      <c r="BT9" s="17">
        <v>0.43065162967224502</v>
      </c>
      <c r="BU9" s="17">
        <v>0.20789857699852399</v>
      </c>
      <c r="BV9" s="17"/>
      <c r="BW9" s="17">
        <v>0.32424247861709699</v>
      </c>
      <c r="BX9" s="17">
        <v>0.172941064585106</v>
      </c>
      <c r="BY9" s="17"/>
      <c r="BZ9" s="17">
        <v>0.32424247861709699</v>
      </c>
      <c r="CA9" s="17">
        <v>0.172941064585106</v>
      </c>
    </row>
    <row r="10" spans="2:79" x14ac:dyDescent="0.25">
      <c r="B10" s="18" t="s">
        <v>219</v>
      </c>
      <c r="C10" s="17">
        <v>0.243880979116191</v>
      </c>
      <c r="D10" s="17">
        <v>0.26102219983504399</v>
      </c>
      <c r="E10" s="17">
        <v>0.26850116110032801</v>
      </c>
      <c r="F10" s="17">
        <v>0.17413904688175699</v>
      </c>
      <c r="G10" s="17">
        <v>0.28327075151007203</v>
      </c>
      <c r="H10" s="17">
        <v>0.17090171644423299</v>
      </c>
      <c r="I10" s="17">
        <v>0.28606661543484901</v>
      </c>
      <c r="J10" s="17">
        <v>0.201568294002684</v>
      </c>
      <c r="K10" s="17">
        <v>0.37786094038996199</v>
      </c>
      <c r="L10" s="17">
        <v>0.25374800486843901</v>
      </c>
      <c r="M10" s="17"/>
      <c r="N10" s="17">
        <v>0.239884239878945</v>
      </c>
      <c r="O10" s="17">
        <v>0.29213532473857001</v>
      </c>
      <c r="P10" s="17">
        <v>0.31046629410974302</v>
      </c>
      <c r="Q10" s="17">
        <v>0.329345649284283</v>
      </c>
      <c r="R10" s="17"/>
      <c r="S10" s="17">
        <v>0.19649629444304401</v>
      </c>
      <c r="T10" s="17">
        <v>0.33624177396113802</v>
      </c>
      <c r="U10" s="17">
        <v>0.330636090338706</v>
      </c>
      <c r="V10" s="17">
        <v>0.224850614796028</v>
      </c>
      <c r="W10" s="17">
        <v>0.285768606849859</v>
      </c>
      <c r="X10" s="17">
        <v>0.25899997562578903</v>
      </c>
      <c r="Y10" s="17">
        <v>0.21106700729101699</v>
      </c>
      <c r="Z10" s="17"/>
      <c r="AA10" s="17">
        <v>0.28243490223616602</v>
      </c>
      <c r="AB10" s="17">
        <v>0.22394100547300599</v>
      </c>
      <c r="AC10" s="17"/>
      <c r="AD10" s="17">
        <v>0.25590296634737197</v>
      </c>
      <c r="AE10" s="17">
        <v>0.26545514978059997</v>
      </c>
      <c r="AF10" s="17">
        <v>0.30000485091797902</v>
      </c>
      <c r="AG10" s="17"/>
      <c r="AH10" s="17">
        <v>0.27337494454278</v>
      </c>
      <c r="AI10" s="17">
        <v>0.242789590411811</v>
      </c>
      <c r="AJ10" s="17"/>
      <c r="AK10" s="17">
        <v>0.238615628223766</v>
      </c>
      <c r="AL10" s="17">
        <v>0.24740808718219101</v>
      </c>
      <c r="AM10" s="17"/>
      <c r="AN10" s="17">
        <v>0.243712297733126</v>
      </c>
      <c r="AO10" s="17">
        <v>0.329345649284283</v>
      </c>
      <c r="AP10" s="17"/>
      <c r="AQ10" s="17">
        <v>0.25364394515975802</v>
      </c>
      <c r="AR10" s="17">
        <v>0.241349538576206</v>
      </c>
      <c r="AS10" s="17"/>
      <c r="AT10" s="17">
        <v>0.20616424867933</v>
      </c>
      <c r="AU10" s="17">
        <v>0.25706535370408001</v>
      </c>
      <c r="AV10" s="17">
        <v>0.28089765354586799</v>
      </c>
      <c r="AW10" s="17">
        <v>0.35333922790887901</v>
      </c>
      <c r="AX10" s="17"/>
      <c r="AY10" s="17">
        <v>0.28435514164005599</v>
      </c>
      <c r="AZ10" s="17">
        <v>0.23904336875608501</v>
      </c>
      <c r="BA10" s="17"/>
      <c r="BB10" s="17">
        <v>0.29311111208305701</v>
      </c>
      <c r="BC10" s="17">
        <v>0.23314100967409801</v>
      </c>
      <c r="BD10" s="17"/>
      <c r="BE10" s="17">
        <v>0.250919553839211</v>
      </c>
      <c r="BF10" s="17">
        <v>0.243346842451545</v>
      </c>
      <c r="BG10" s="17"/>
      <c r="BH10" s="17">
        <v>0.31545541102505897</v>
      </c>
      <c r="BI10" s="17">
        <v>0.23833174254806</v>
      </c>
      <c r="BJ10" s="17"/>
      <c r="BK10" s="17">
        <v>0.234266333779661</v>
      </c>
      <c r="BL10" s="17">
        <v>0.244496336402175</v>
      </c>
      <c r="BM10" s="17"/>
      <c r="BN10" s="17">
        <v>0.36221361826963699</v>
      </c>
      <c r="BO10" s="17">
        <v>0.24137459289688301</v>
      </c>
      <c r="BP10" s="17"/>
      <c r="BQ10" s="17">
        <v>0.29466811091763301</v>
      </c>
      <c r="BR10" s="17">
        <v>0.242580639729498</v>
      </c>
      <c r="BS10" s="17"/>
      <c r="BT10" s="17">
        <v>0.203634341627005</v>
      </c>
      <c r="BU10" s="17">
        <v>0.247074873974784</v>
      </c>
      <c r="BV10" s="17"/>
      <c r="BW10" s="17">
        <v>0.28212978761683599</v>
      </c>
      <c r="BX10" s="17">
        <v>0.22423931577898601</v>
      </c>
      <c r="BY10" s="17"/>
      <c r="BZ10" s="17">
        <v>0.28212978761683599</v>
      </c>
      <c r="CA10" s="17">
        <v>0.22423931577898601</v>
      </c>
    </row>
    <row r="11" spans="2:79" ht="30" x14ac:dyDescent="0.25">
      <c r="B11" s="18" t="s">
        <v>220</v>
      </c>
      <c r="C11" s="17">
        <v>0.206651617503715</v>
      </c>
      <c r="D11" s="17">
        <v>0.209906050903614</v>
      </c>
      <c r="E11" s="17">
        <v>0.22187608007574</v>
      </c>
      <c r="F11" s="17">
        <v>0.22389821434488799</v>
      </c>
      <c r="G11" s="17">
        <v>0.155281771432149</v>
      </c>
      <c r="H11" s="17">
        <v>0.24505985703917299</v>
      </c>
      <c r="I11" s="17">
        <v>0.20571532668331199</v>
      </c>
      <c r="J11" s="17">
        <v>0.208225980468255</v>
      </c>
      <c r="K11" s="17">
        <v>0.160620822889573</v>
      </c>
      <c r="L11" s="17">
        <v>0.17338807527670999</v>
      </c>
      <c r="M11" s="17"/>
      <c r="N11" s="17">
        <v>0.206482360673474</v>
      </c>
      <c r="O11" s="17">
        <v>0.21065839506002501</v>
      </c>
      <c r="P11" s="17">
        <v>0.20377503088465601</v>
      </c>
      <c r="Q11" s="17">
        <v>0.17853832848075299</v>
      </c>
      <c r="R11" s="17"/>
      <c r="S11" s="17">
        <v>0.24579455657798599</v>
      </c>
      <c r="T11" s="17">
        <v>0.173733728792546</v>
      </c>
      <c r="U11" s="17">
        <v>0.20299163474152099</v>
      </c>
      <c r="V11" s="17">
        <v>0.21422381794852099</v>
      </c>
      <c r="W11" s="17">
        <v>0.18342214497523401</v>
      </c>
      <c r="X11" s="17">
        <v>0.15961682995520601</v>
      </c>
      <c r="Y11" s="17">
        <v>0.20646960612448501</v>
      </c>
      <c r="Z11" s="17"/>
      <c r="AA11" s="17">
        <v>0.18724104568247699</v>
      </c>
      <c r="AB11" s="17">
        <v>0.216690707152523</v>
      </c>
      <c r="AC11" s="17"/>
      <c r="AD11" s="17">
        <v>0.17433186961448099</v>
      </c>
      <c r="AE11" s="17">
        <v>0.19182929474141999</v>
      </c>
      <c r="AF11" s="17">
        <v>0.193959460875297</v>
      </c>
      <c r="AG11" s="17"/>
      <c r="AH11" s="17">
        <v>0.19877074616106699</v>
      </c>
      <c r="AI11" s="17">
        <v>0.206943239665729</v>
      </c>
      <c r="AJ11" s="17"/>
      <c r="AK11" s="17">
        <v>0.19988966237267999</v>
      </c>
      <c r="AL11" s="17">
        <v>0.21118125797248399</v>
      </c>
      <c r="AM11" s="17"/>
      <c r="AN11" s="17">
        <v>0.206707104624482</v>
      </c>
      <c r="AO11" s="17">
        <v>0.17853832848075299</v>
      </c>
      <c r="AP11" s="17"/>
      <c r="AQ11" s="17">
        <v>0.18627468436503</v>
      </c>
      <c r="AR11" s="17">
        <v>0.21193515474000699</v>
      </c>
      <c r="AS11" s="17"/>
      <c r="AT11" s="17">
        <v>0.200717156999212</v>
      </c>
      <c r="AU11" s="17">
        <v>0.22094794812927099</v>
      </c>
      <c r="AV11" s="17">
        <v>0.189356384515141</v>
      </c>
      <c r="AW11" s="17">
        <v>0.14697384024063101</v>
      </c>
      <c r="AX11" s="17"/>
      <c r="AY11" s="17">
        <v>0.13306767183263901</v>
      </c>
      <c r="AZ11" s="17">
        <v>0.21544662240853599</v>
      </c>
      <c r="BA11" s="17"/>
      <c r="BB11" s="17">
        <v>0.22604039398362699</v>
      </c>
      <c r="BC11" s="17">
        <v>0.202428469992216</v>
      </c>
      <c r="BD11" s="17"/>
      <c r="BE11" s="17">
        <v>0.22235868410731799</v>
      </c>
      <c r="BF11" s="17">
        <v>0.20545965457127899</v>
      </c>
      <c r="BG11" s="17"/>
      <c r="BH11" s="17">
        <v>0.126239793192223</v>
      </c>
      <c r="BI11" s="17">
        <v>0.21288602585427899</v>
      </c>
      <c r="BJ11" s="17"/>
      <c r="BK11" s="17">
        <v>0.18855104362237199</v>
      </c>
      <c r="BL11" s="17">
        <v>0.20781009185492699</v>
      </c>
      <c r="BM11" s="17"/>
      <c r="BN11" s="17">
        <v>0.14492899937529399</v>
      </c>
      <c r="BO11" s="17">
        <v>0.20795895519687799</v>
      </c>
      <c r="BP11" s="17"/>
      <c r="BQ11" s="17">
        <v>0.164640480717962</v>
      </c>
      <c r="BR11" s="17">
        <v>0.20772725879127299</v>
      </c>
      <c r="BS11" s="17"/>
      <c r="BT11" s="17">
        <v>0.178583217798195</v>
      </c>
      <c r="BU11" s="17">
        <v>0.20887907110235401</v>
      </c>
      <c r="BV11" s="17"/>
      <c r="BW11" s="17">
        <v>0.187364435989719</v>
      </c>
      <c r="BX11" s="17">
        <v>0.21655603912811999</v>
      </c>
      <c r="BY11" s="17"/>
      <c r="BZ11" s="17">
        <v>0.187364435989719</v>
      </c>
      <c r="CA11" s="17">
        <v>0.21655603912811999</v>
      </c>
    </row>
    <row r="12" spans="2:79" x14ac:dyDescent="0.25">
      <c r="B12" s="18" t="s">
        <v>221</v>
      </c>
      <c r="C12" s="17">
        <v>0.13806265892054601</v>
      </c>
      <c r="D12" s="17">
        <v>0.10001479010997601</v>
      </c>
      <c r="E12" s="17">
        <v>0.12592077147130501</v>
      </c>
      <c r="F12" s="17">
        <v>0.211766831108602</v>
      </c>
      <c r="G12" s="17">
        <v>7.9119919875775296E-2</v>
      </c>
      <c r="H12" s="17">
        <v>0.17059510896202401</v>
      </c>
      <c r="I12" s="17">
        <v>0.17053836535811401</v>
      </c>
      <c r="J12" s="17">
        <v>0.107585096610002</v>
      </c>
      <c r="K12" s="17">
        <v>0.105898887237883</v>
      </c>
      <c r="L12" s="17">
        <v>0.11763453957326001</v>
      </c>
      <c r="M12" s="17"/>
      <c r="N12" s="17">
        <v>0.13676637185815399</v>
      </c>
      <c r="O12" s="17">
        <v>0.155450383807231</v>
      </c>
      <c r="P12" s="17">
        <v>0.163225690435997</v>
      </c>
      <c r="Q12" s="17">
        <v>9.5286857106316694E-2</v>
      </c>
      <c r="R12" s="17"/>
      <c r="S12" s="17">
        <v>0.174104689999211</v>
      </c>
      <c r="T12" s="17">
        <v>0.12215417761682699</v>
      </c>
      <c r="U12" s="17">
        <v>9.6502591242172295E-2</v>
      </c>
      <c r="V12" s="17">
        <v>0.12745248411417201</v>
      </c>
      <c r="W12" s="17">
        <v>0.13691206928243399</v>
      </c>
      <c r="X12" s="17">
        <v>0.14396960767585101</v>
      </c>
      <c r="Y12" s="17">
        <v>0.13718512883206699</v>
      </c>
      <c r="Z12" s="17"/>
      <c r="AA12" s="17">
        <v>0.13054053205410501</v>
      </c>
      <c r="AB12" s="17">
        <v>0.14195308042164101</v>
      </c>
      <c r="AC12" s="17"/>
      <c r="AD12" s="17">
        <v>0.12053870247296999</v>
      </c>
      <c r="AE12" s="17">
        <v>8.5945375668952703E-2</v>
      </c>
      <c r="AF12" s="17">
        <v>0.131505407468539</v>
      </c>
      <c r="AG12" s="17"/>
      <c r="AH12" s="17">
        <v>3.2801295615621603E-2</v>
      </c>
      <c r="AI12" s="17">
        <v>0.14195772902241699</v>
      </c>
      <c r="AJ12" s="17"/>
      <c r="AK12" s="17">
        <v>0.133556002601872</v>
      </c>
      <c r="AL12" s="17">
        <v>0.141081539176968</v>
      </c>
      <c r="AM12" s="17"/>
      <c r="AN12" s="17">
        <v>0.13814708540224299</v>
      </c>
      <c r="AO12" s="17">
        <v>9.5286857106316694E-2</v>
      </c>
      <c r="AP12" s="17"/>
      <c r="AQ12" s="17">
        <v>0.109695273932454</v>
      </c>
      <c r="AR12" s="17">
        <v>0.14541804129632999</v>
      </c>
      <c r="AS12" s="17"/>
      <c r="AT12" s="17">
        <v>0.131348949279254</v>
      </c>
      <c r="AU12" s="17">
        <v>0.15873450047387799</v>
      </c>
      <c r="AV12" s="17">
        <v>0.120667154896135</v>
      </c>
      <c r="AW12" s="17">
        <v>3.6777997584515103E-2</v>
      </c>
      <c r="AX12" s="17"/>
      <c r="AY12" s="17">
        <v>5.40601050175602E-2</v>
      </c>
      <c r="AZ12" s="17">
        <v>0.148102931521538</v>
      </c>
      <c r="BA12" s="17"/>
      <c r="BB12" s="17">
        <v>0.11741527574570899</v>
      </c>
      <c r="BC12" s="17">
        <v>0.14256468960520099</v>
      </c>
      <c r="BD12" s="17"/>
      <c r="BE12" s="17">
        <v>0.121163182789757</v>
      </c>
      <c r="BF12" s="17">
        <v>0.13934511029315799</v>
      </c>
      <c r="BG12" s="17"/>
      <c r="BH12" s="17">
        <v>0.16278171892781301</v>
      </c>
      <c r="BI12" s="17">
        <v>0.136146165725087</v>
      </c>
      <c r="BJ12" s="17"/>
      <c r="BK12" s="17">
        <v>0.16944528758357799</v>
      </c>
      <c r="BL12" s="17">
        <v>0.136054105455996</v>
      </c>
      <c r="BM12" s="17"/>
      <c r="BN12" s="17">
        <v>0.150563208081926</v>
      </c>
      <c r="BO12" s="17">
        <v>0.137797886627998</v>
      </c>
      <c r="BP12" s="17"/>
      <c r="BQ12" s="17">
        <v>9.4687511256262305E-2</v>
      </c>
      <c r="BR12" s="17">
        <v>0.139173223957611</v>
      </c>
      <c r="BS12" s="17"/>
      <c r="BT12" s="17">
        <v>0.12345921319877801</v>
      </c>
      <c r="BU12" s="17">
        <v>0.13922155996466501</v>
      </c>
      <c r="BV12" s="17"/>
      <c r="BW12" s="17">
        <v>0.13077405634838399</v>
      </c>
      <c r="BX12" s="17">
        <v>0.14180552787602399</v>
      </c>
      <c r="BY12" s="17"/>
      <c r="BZ12" s="17">
        <v>0.13077405634838399</v>
      </c>
      <c r="CA12" s="17">
        <v>0.14180552787602399</v>
      </c>
    </row>
    <row r="13" spans="2:79" x14ac:dyDescent="0.25">
      <c r="B13" s="18" t="s">
        <v>222</v>
      </c>
      <c r="C13" s="17">
        <v>0.153138216164353</v>
      </c>
      <c r="D13" s="17">
        <v>0.14372026846838101</v>
      </c>
      <c r="E13" s="17">
        <v>0.107215639988731</v>
      </c>
      <c r="F13" s="17">
        <v>0.19531590098944601</v>
      </c>
      <c r="G13" s="17">
        <v>0.168786026400287</v>
      </c>
      <c r="H13" s="17">
        <v>0.243358383900627</v>
      </c>
      <c r="I13" s="17">
        <v>9.6310849225770406E-2</v>
      </c>
      <c r="J13" s="17">
        <v>0.16800601031231199</v>
      </c>
      <c r="K13" s="17">
        <v>5.8320509586747102E-2</v>
      </c>
      <c r="L13" s="17">
        <v>9.7642913899491701E-2</v>
      </c>
      <c r="M13" s="17"/>
      <c r="N13" s="17">
        <v>0.15696908614702801</v>
      </c>
      <c r="O13" s="17">
        <v>0.110484619505882</v>
      </c>
      <c r="P13" s="17">
        <v>6.7100231811550601E-2</v>
      </c>
      <c r="Q13" s="17">
        <v>7.1098489823021804E-2</v>
      </c>
      <c r="R13" s="17"/>
      <c r="S13" s="17">
        <v>0.14372255821525901</v>
      </c>
      <c r="T13" s="17">
        <v>0.16604717641403499</v>
      </c>
      <c r="U13" s="17">
        <v>0.16694304004619501</v>
      </c>
      <c r="V13" s="17">
        <v>0.153497202345768</v>
      </c>
      <c r="W13" s="17">
        <v>0.16107035788627899</v>
      </c>
      <c r="X13" s="17">
        <v>0.15432994173824199</v>
      </c>
      <c r="Y13" s="17">
        <v>0.130688908731939</v>
      </c>
      <c r="Z13" s="17"/>
      <c r="AA13" s="17">
        <v>6.0795951288806299E-2</v>
      </c>
      <c r="AB13" s="17">
        <v>0.20089735917142301</v>
      </c>
      <c r="AC13" s="17"/>
      <c r="AD13" s="17">
        <v>5.4931836928016703E-2</v>
      </c>
      <c r="AE13" s="17">
        <v>2.7683592554424201E-2</v>
      </c>
      <c r="AF13" s="17">
        <v>7.2524693748538094E-2</v>
      </c>
      <c r="AG13" s="17"/>
      <c r="AH13" s="17">
        <v>1.10427061933421E-2</v>
      </c>
      <c r="AI13" s="17">
        <v>0.15839628954589299</v>
      </c>
      <c r="AJ13" s="17"/>
      <c r="AK13" s="17">
        <v>0.16213869499203501</v>
      </c>
      <c r="AL13" s="17">
        <v>0.14710905265378099</v>
      </c>
      <c r="AM13" s="17"/>
      <c r="AN13" s="17">
        <v>0.15330013774526299</v>
      </c>
      <c r="AO13" s="17">
        <v>7.1098489823021804E-2</v>
      </c>
      <c r="AP13" s="17"/>
      <c r="AQ13" s="17">
        <v>6.9891934110164797E-2</v>
      </c>
      <c r="AR13" s="17">
        <v>0.17472315380058501</v>
      </c>
      <c r="AS13" s="17"/>
      <c r="AT13" s="17">
        <v>0.24593919004138401</v>
      </c>
      <c r="AU13" s="17">
        <v>0.116878388721285</v>
      </c>
      <c r="AV13" s="17">
        <v>6.2732683162241301E-2</v>
      </c>
      <c r="AW13" s="17">
        <v>3.9284437409054901E-4</v>
      </c>
      <c r="AX13" s="17"/>
      <c r="AY13" s="17">
        <v>4.7621270682052498E-2</v>
      </c>
      <c r="AZ13" s="17">
        <v>0.16574996244399501</v>
      </c>
      <c r="BA13" s="17"/>
      <c r="BB13" s="17">
        <v>0.13792930312516399</v>
      </c>
      <c r="BC13" s="17">
        <v>0.156455103982828</v>
      </c>
      <c r="BD13" s="17"/>
      <c r="BE13" s="17">
        <v>0.176492387087653</v>
      </c>
      <c r="BF13" s="17">
        <v>0.15136593705197099</v>
      </c>
      <c r="BG13" s="17"/>
      <c r="BH13" s="17">
        <v>0.20809692825413101</v>
      </c>
      <c r="BI13" s="17">
        <v>0.14887721280418301</v>
      </c>
      <c r="BJ13" s="17"/>
      <c r="BK13" s="17">
        <v>0.119779598127952</v>
      </c>
      <c r="BL13" s="17">
        <v>0.15527323705597601</v>
      </c>
      <c r="BM13" s="17"/>
      <c r="BN13" s="17">
        <v>9.4584375357888606E-2</v>
      </c>
      <c r="BO13" s="17">
        <v>0.15437843645129001</v>
      </c>
      <c r="BP13" s="17"/>
      <c r="BQ13" s="17">
        <v>1.9211620501747202E-2</v>
      </c>
      <c r="BR13" s="17">
        <v>0.15656723491553401</v>
      </c>
      <c r="BS13" s="17"/>
      <c r="BT13" s="17">
        <v>6.1631941871947399E-2</v>
      </c>
      <c r="BU13" s="17">
        <v>0.160399976083302</v>
      </c>
      <c r="BV13" s="17"/>
      <c r="BW13" s="17">
        <v>6.0859301560131598E-2</v>
      </c>
      <c r="BX13" s="17">
        <v>0.20052561056510401</v>
      </c>
      <c r="BY13" s="17"/>
      <c r="BZ13" s="17">
        <v>6.0859301560131598E-2</v>
      </c>
      <c r="CA13" s="17">
        <v>0.20052561056510401</v>
      </c>
    </row>
    <row r="14" spans="2:79" x14ac:dyDescent="0.25">
      <c r="B14" s="18" t="s">
        <v>75</v>
      </c>
      <c r="C14" s="17">
        <v>3.3990393490182499E-2</v>
      </c>
      <c r="D14" s="17">
        <v>2.7930258164999801E-2</v>
      </c>
      <c r="E14" s="17">
        <v>3.4605519283948297E-2</v>
      </c>
      <c r="F14" s="17">
        <v>2.4767546768429599E-2</v>
      </c>
      <c r="G14" s="17">
        <v>4.5479347244191101E-2</v>
      </c>
      <c r="H14" s="17">
        <v>3.01231862075848E-2</v>
      </c>
      <c r="I14" s="17">
        <v>3.2073588709242901E-2</v>
      </c>
      <c r="J14" s="17">
        <v>5.2999453079847401E-2</v>
      </c>
      <c r="K14" s="17">
        <v>3.8836762878016899E-2</v>
      </c>
      <c r="L14" s="17">
        <v>2.76407153671266E-2</v>
      </c>
      <c r="M14" s="17"/>
      <c r="N14" s="17">
        <v>3.3968680427904199E-2</v>
      </c>
      <c r="O14" s="17">
        <v>3.61206097008063E-2</v>
      </c>
      <c r="P14" s="17">
        <v>2.4337712947342199E-2</v>
      </c>
      <c r="Q14" s="17">
        <v>2.6902431363315701E-2</v>
      </c>
      <c r="R14" s="17"/>
      <c r="S14" s="17">
        <v>1.4862109529362E-2</v>
      </c>
      <c r="T14" s="17">
        <v>2.4113174499475701E-3</v>
      </c>
      <c r="U14" s="17">
        <v>1.8626919631787899E-2</v>
      </c>
      <c r="V14" s="17">
        <v>5.27926887392152E-2</v>
      </c>
      <c r="W14" s="17">
        <v>1.81012594247844E-2</v>
      </c>
      <c r="X14" s="17">
        <v>3.4371967776300201E-2</v>
      </c>
      <c r="Y14" s="17">
        <v>1.9979841430720801E-2</v>
      </c>
      <c r="Z14" s="17"/>
      <c r="AA14" s="17">
        <v>1.4680613507934899E-2</v>
      </c>
      <c r="AB14" s="17">
        <v>4.3977353901540499E-2</v>
      </c>
      <c r="AC14" s="17"/>
      <c r="AD14" s="17">
        <v>3.08967315067676E-2</v>
      </c>
      <c r="AE14" s="17">
        <v>1.2862833562258799E-2</v>
      </c>
      <c r="AF14" s="17">
        <v>5.2538506086691698E-3</v>
      </c>
      <c r="AG14" s="17"/>
      <c r="AH14" s="17">
        <v>7.1882542001568096E-4</v>
      </c>
      <c r="AI14" s="17">
        <v>3.5221567835293899E-2</v>
      </c>
      <c r="AJ14" s="17"/>
      <c r="AK14" s="17">
        <v>3.5912765781200097E-2</v>
      </c>
      <c r="AL14" s="17">
        <v>3.27026512386158E-2</v>
      </c>
      <c r="AM14" s="17"/>
      <c r="AN14" s="17">
        <v>3.4004382981422901E-2</v>
      </c>
      <c r="AO14" s="17">
        <v>2.6902431363315701E-2</v>
      </c>
      <c r="AP14" s="17"/>
      <c r="AQ14" s="17">
        <v>1.9266755216219501E-2</v>
      </c>
      <c r="AR14" s="17">
        <v>3.7808087278777699E-2</v>
      </c>
      <c r="AS14" s="17"/>
      <c r="AT14" s="17">
        <v>5.9985443200049997E-2</v>
      </c>
      <c r="AU14" s="17">
        <v>2.0412681220150702E-2</v>
      </c>
      <c r="AV14" s="17">
        <v>1.21127335510885E-2</v>
      </c>
      <c r="AW14" s="17">
        <v>2.3553356234752399E-2</v>
      </c>
      <c r="AX14" s="17"/>
      <c r="AY14" s="17">
        <v>1.5839988422627599E-2</v>
      </c>
      <c r="AZ14" s="17">
        <v>3.6159791993317897E-2</v>
      </c>
      <c r="BA14" s="17"/>
      <c r="BB14" s="17">
        <v>2.1392403359339899E-2</v>
      </c>
      <c r="BC14" s="17">
        <v>3.6736639977673902E-2</v>
      </c>
      <c r="BD14" s="17"/>
      <c r="BE14" s="17">
        <v>3.67793418481734E-2</v>
      </c>
      <c r="BF14" s="17">
        <v>3.3778748429580202E-2</v>
      </c>
      <c r="BG14" s="17"/>
      <c r="BH14" s="17">
        <v>3.4132067981953798E-2</v>
      </c>
      <c r="BI14" s="17">
        <v>3.3979409326570703E-2</v>
      </c>
      <c r="BJ14" s="17"/>
      <c r="BK14" s="17">
        <v>4.6161967083667599E-2</v>
      </c>
      <c r="BL14" s="17">
        <v>3.3211387481070997E-2</v>
      </c>
      <c r="BM14" s="17"/>
      <c r="BN14" s="17">
        <v>4.8169768084365301E-2</v>
      </c>
      <c r="BO14" s="17">
        <v>3.3690062243152803E-2</v>
      </c>
      <c r="BP14" s="17"/>
      <c r="BQ14" s="17">
        <v>2.7957310137255501E-2</v>
      </c>
      <c r="BR14" s="17">
        <v>3.41448628533607E-2</v>
      </c>
      <c r="BS14" s="17"/>
      <c r="BT14" s="17">
        <v>2.0396558318295402E-3</v>
      </c>
      <c r="BU14" s="17">
        <v>3.65259418763716E-2</v>
      </c>
      <c r="BV14" s="17"/>
      <c r="BW14" s="17">
        <v>1.4629939867832E-2</v>
      </c>
      <c r="BX14" s="17">
        <v>4.3932442066659798E-2</v>
      </c>
      <c r="BY14" s="17"/>
      <c r="BZ14" s="17">
        <v>1.4629939867832E-2</v>
      </c>
      <c r="CA14" s="17">
        <v>4.3932442066659798E-2</v>
      </c>
    </row>
    <row r="15" spans="2:79" x14ac:dyDescent="0.25">
      <c r="B15" s="18" t="s">
        <v>223</v>
      </c>
      <c r="C15" s="20">
        <v>0.46815711392120302</v>
      </c>
      <c r="D15" s="20">
        <v>0.51842863235302905</v>
      </c>
      <c r="E15" s="20">
        <v>0.510381989180276</v>
      </c>
      <c r="F15" s="20">
        <v>0.34425150678863398</v>
      </c>
      <c r="G15" s="20">
        <v>0.55133293504759795</v>
      </c>
      <c r="H15" s="20">
        <v>0.310863463890591</v>
      </c>
      <c r="I15" s="20">
        <v>0.49536187002356002</v>
      </c>
      <c r="J15" s="20">
        <v>0.46318345952958301</v>
      </c>
      <c r="K15" s="20">
        <v>0.63632301740777997</v>
      </c>
      <c r="L15" s="20">
        <v>0.58369375588341199</v>
      </c>
      <c r="M15" s="20"/>
      <c r="N15" s="20">
        <v>0.46581350089343998</v>
      </c>
      <c r="O15" s="20">
        <v>0.48728599192605498</v>
      </c>
      <c r="P15" s="20">
        <v>0.54156133392045402</v>
      </c>
      <c r="Q15" s="20">
        <v>0.62817389322659201</v>
      </c>
      <c r="R15" s="20"/>
      <c r="S15" s="20">
        <v>0.421516085678182</v>
      </c>
      <c r="T15" s="20">
        <v>0.53565359972664395</v>
      </c>
      <c r="U15" s="20">
        <v>0.51493581433832303</v>
      </c>
      <c r="V15" s="20">
        <v>0.45203380685232403</v>
      </c>
      <c r="W15" s="20">
        <v>0.50049416843126904</v>
      </c>
      <c r="X15" s="20">
        <v>0.50771165285440101</v>
      </c>
      <c r="Y15" s="20">
        <v>0.50567651488078802</v>
      </c>
      <c r="Z15" s="20"/>
      <c r="AA15" s="20">
        <v>0.60674185746667797</v>
      </c>
      <c r="AB15" s="20">
        <v>0.39648149935287202</v>
      </c>
      <c r="AC15" s="20"/>
      <c r="AD15" s="20">
        <v>0.61930085947776403</v>
      </c>
      <c r="AE15" s="20">
        <v>0.68167890347294402</v>
      </c>
      <c r="AF15" s="20">
        <v>0.59675658729895698</v>
      </c>
      <c r="AG15" s="20"/>
      <c r="AH15" s="20">
        <v>0.75666642660995298</v>
      </c>
      <c r="AI15" s="20">
        <v>0.45748117393066801</v>
      </c>
      <c r="AJ15" s="20"/>
      <c r="AK15" s="20">
        <v>0.46850287425221199</v>
      </c>
      <c r="AL15" s="20">
        <v>0.467925498958151</v>
      </c>
      <c r="AM15" s="20"/>
      <c r="AN15" s="20">
        <v>0.46784128924658902</v>
      </c>
      <c r="AO15" s="20">
        <v>0.62817389322659201</v>
      </c>
      <c r="AP15" s="20"/>
      <c r="AQ15" s="20">
        <v>0.614871352376131</v>
      </c>
      <c r="AR15" s="20">
        <v>0.43011556288429997</v>
      </c>
      <c r="AS15" s="20"/>
      <c r="AT15" s="20">
        <v>0.36200926048010001</v>
      </c>
      <c r="AU15" s="20">
        <v>0.48302648145541499</v>
      </c>
      <c r="AV15" s="20">
        <v>0.61513104387539497</v>
      </c>
      <c r="AW15" s="20">
        <v>0.79230196156601096</v>
      </c>
      <c r="AX15" s="20"/>
      <c r="AY15" s="20">
        <v>0.74941096404512098</v>
      </c>
      <c r="AZ15" s="20">
        <v>0.434540691632613</v>
      </c>
      <c r="BA15" s="20"/>
      <c r="BB15" s="20">
        <v>0.497222623786161</v>
      </c>
      <c r="BC15" s="20">
        <v>0.46181509644208102</v>
      </c>
      <c r="BD15" s="20"/>
      <c r="BE15" s="20">
        <v>0.443206404167098</v>
      </c>
      <c r="BF15" s="20">
        <v>0.470050549654012</v>
      </c>
      <c r="BG15" s="20"/>
      <c r="BH15" s="20">
        <v>0.46874949164388002</v>
      </c>
      <c r="BI15" s="20">
        <v>0.46811118628988002</v>
      </c>
      <c r="BJ15" s="20"/>
      <c r="BK15" s="20">
        <v>0.47606210358242901</v>
      </c>
      <c r="BL15" s="20">
        <v>0.46765117815203</v>
      </c>
      <c r="BM15" s="20"/>
      <c r="BN15" s="20">
        <v>0.56175364910052605</v>
      </c>
      <c r="BO15" s="20">
        <v>0.46617465948067999</v>
      </c>
      <c r="BP15" s="20"/>
      <c r="BQ15" s="20">
        <v>0.69350307738677297</v>
      </c>
      <c r="BR15" s="20">
        <v>0.46238741948222201</v>
      </c>
      <c r="BS15" s="20"/>
      <c r="BT15" s="20">
        <v>0.63428597129925002</v>
      </c>
      <c r="BU15" s="20">
        <v>0.45497345097330799</v>
      </c>
      <c r="BV15" s="20"/>
      <c r="BW15" s="20">
        <v>0.60637226623393303</v>
      </c>
      <c r="BX15" s="20">
        <v>0.39718038036409198</v>
      </c>
      <c r="BY15" s="20"/>
      <c r="BZ15" s="20">
        <v>0.60637226623393303</v>
      </c>
      <c r="CA15" s="20">
        <v>0.39718038036409198</v>
      </c>
    </row>
    <row r="16" spans="2:79" x14ac:dyDescent="0.25">
      <c r="B16" s="18" t="s">
        <v>224</v>
      </c>
      <c r="C16" s="20">
        <v>0.291200875084899</v>
      </c>
      <c r="D16" s="20">
        <v>0.24373505857835701</v>
      </c>
      <c r="E16" s="20">
        <v>0.233136411460035</v>
      </c>
      <c r="F16" s="20">
        <v>0.40708273209804802</v>
      </c>
      <c r="G16" s="20">
        <v>0.24790594627606199</v>
      </c>
      <c r="H16" s="20">
        <v>0.41395349286264999</v>
      </c>
      <c r="I16" s="20">
        <v>0.266849214583885</v>
      </c>
      <c r="J16" s="20">
        <v>0.27559110692231398</v>
      </c>
      <c r="K16" s="20">
        <v>0.16421939682462999</v>
      </c>
      <c r="L16" s="20">
        <v>0.21527745347275101</v>
      </c>
      <c r="M16" s="20"/>
      <c r="N16" s="20">
        <v>0.29373545800518103</v>
      </c>
      <c r="O16" s="20">
        <v>0.26593500331311398</v>
      </c>
      <c r="P16" s="20">
        <v>0.230325922247548</v>
      </c>
      <c r="Q16" s="20">
        <v>0.16638534692933901</v>
      </c>
      <c r="R16" s="20"/>
      <c r="S16" s="20">
        <v>0.31782724821447</v>
      </c>
      <c r="T16" s="20">
        <v>0.288201354030862</v>
      </c>
      <c r="U16" s="20">
        <v>0.26344563128836801</v>
      </c>
      <c r="V16" s="20">
        <v>0.28094968645993901</v>
      </c>
      <c r="W16" s="20">
        <v>0.29798242716871298</v>
      </c>
      <c r="X16" s="20">
        <v>0.29829954941409298</v>
      </c>
      <c r="Y16" s="20">
        <v>0.26787403756400602</v>
      </c>
      <c r="Z16" s="20"/>
      <c r="AA16" s="20">
        <v>0.19133648334291101</v>
      </c>
      <c r="AB16" s="20">
        <v>0.34285043959306399</v>
      </c>
      <c r="AC16" s="20"/>
      <c r="AD16" s="20">
        <v>0.175470539400987</v>
      </c>
      <c r="AE16" s="20">
        <v>0.11362896822337699</v>
      </c>
      <c r="AF16" s="20">
        <v>0.20403010121707801</v>
      </c>
      <c r="AG16" s="20"/>
      <c r="AH16" s="20">
        <v>4.3844001808963702E-2</v>
      </c>
      <c r="AI16" s="20">
        <v>0.30035401856831001</v>
      </c>
      <c r="AJ16" s="20"/>
      <c r="AK16" s="20">
        <v>0.29569469759390699</v>
      </c>
      <c r="AL16" s="20">
        <v>0.28819059183074902</v>
      </c>
      <c r="AM16" s="20"/>
      <c r="AN16" s="20">
        <v>0.29144722314750598</v>
      </c>
      <c r="AO16" s="20">
        <v>0.16638534692933901</v>
      </c>
      <c r="AP16" s="20"/>
      <c r="AQ16" s="20">
        <v>0.17958720804261899</v>
      </c>
      <c r="AR16" s="20">
        <v>0.32014119509691402</v>
      </c>
      <c r="AS16" s="20"/>
      <c r="AT16" s="20">
        <v>0.37728813932063798</v>
      </c>
      <c r="AU16" s="20">
        <v>0.27561288919516302</v>
      </c>
      <c r="AV16" s="20">
        <v>0.18339983805837601</v>
      </c>
      <c r="AW16" s="20">
        <v>3.7170841958605601E-2</v>
      </c>
      <c r="AX16" s="20"/>
      <c r="AY16" s="20">
        <v>0.101681375699613</v>
      </c>
      <c r="AZ16" s="20">
        <v>0.31385289396553301</v>
      </c>
      <c r="BA16" s="20"/>
      <c r="BB16" s="20">
        <v>0.25534457887087197</v>
      </c>
      <c r="BC16" s="20">
        <v>0.29901979358802899</v>
      </c>
      <c r="BD16" s="20"/>
      <c r="BE16" s="20">
        <v>0.29765556987741099</v>
      </c>
      <c r="BF16" s="20">
        <v>0.29071104734512898</v>
      </c>
      <c r="BG16" s="20"/>
      <c r="BH16" s="20">
        <v>0.37087864718194302</v>
      </c>
      <c r="BI16" s="20">
        <v>0.28502337852927001</v>
      </c>
      <c r="BJ16" s="20"/>
      <c r="BK16" s="20">
        <v>0.28922488571153099</v>
      </c>
      <c r="BL16" s="20">
        <v>0.29132734251197201</v>
      </c>
      <c r="BM16" s="20"/>
      <c r="BN16" s="20">
        <v>0.24514758343981399</v>
      </c>
      <c r="BO16" s="20">
        <v>0.29217632307928898</v>
      </c>
      <c r="BP16" s="20"/>
      <c r="BQ16" s="20">
        <v>0.113899131758009</v>
      </c>
      <c r="BR16" s="20">
        <v>0.29574045887314498</v>
      </c>
      <c r="BS16" s="20"/>
      <c r="BT16" s="20">
        <v>0.18509115507072499</v>
      </c>
      <c r="BU16" s="20">
        <v>0.29962153604796699</v>
      </c>
      <c r="BV16" s="20"/>
      <c r="BW16" s="20">
        <v>0.19163335790851599</v>
      </c>
      <c r="BX16" s="20">
        <v>0.342331138441128</v>
      </c>
      <c r="BY16" s="20"/>
      <c r="BZ16" s="20">
        <v>0.19163335790851599</v>
      </c>
      <c r="CA16" s="20">
        <v>0.342331138441128</v>
      </c>
    </row>
    <row r="17" spans="2:79" x14ac:dyDescent="0.25">
      <c r="B17" s="18" t="s">
        <v>166</v>
      </c>
      <c r="C17" s="21">
        <v>0.17695623883630399</v>
      </c>
      <c r="D17" s="21">
        <v>0.27469357377467202</v>
      </c>
      <c r="E17" s="21">
        <v>0.27724557772024</v>
      </c>
      <c r="F17" s="21">
        <v>-6.2831225309414707E-2</v>
      </c>
      <c r="G17" s="21">
        <v>0.30342698877153601</v>
      </c>
      <c r="H17" s="21">
        <v>-0.103090028972059</v>
      </c>
      <c r="I17" s="21">
        <v>0.228512655439675</v>
      </c>
      <c r="J17" s="21">
        <v>0.187592352607269</v>
      </c>
      <c r="K17" s="21">
        <v>0.47210362058314997</v>
      </c>
      <c r="L17" s="21">
        <v>0.36841630241066098</v>
      </c>
      <c r="M17" s="21"/>
      <c r="N17" s="21">
        <v>0.17207804288825901</v>
      </c>
      <c r="O17" s="21">
        <v>0.221350988612941</v>
      </c>
      <c r="P17" s="21">
        <v>0.31123541167290603</v>
      </c>
      <c r="Q17" s="21">
        <v>0.46178854629725402</v>
      </c>
      <c r="R17" s="21"/>
      <c r="S17" s="21">
        <v>0.10368883746371201</v>
      </c>
      <c r="T17" s="21">
        <v>0.247452245695782</v>
      </c>
      <c r="U17" s="21">
        <v>0.25149018304995602</v>
      </c>
      <c r="V17" s="21">
        <v>0.17108412039238499</v>
      </c>
      <c r="W17" s="21">
        <v>0.202511741262556</v>
      </c>
      <c r="X17" s="21">
        <v>0.209412103440308</v>
      </c>
      <c r="Y17" s="21">
        <v>0.237802477316782</v>
      </c>
      <c r="Z17" s="21"/>
      <c r="AA17" s="21">
        <v>0.41540537412376699</v>
      </c>
      <c r="AB17" s="21">
        <v>5.3631059759807802E-2</v>
      </c>
      <c r="AC17" s="21"/>
      <c r="AD17" s="21">
        <v>0.44383032007677797</v>
      </c>
      <c r="AE17" s="21">
        <v>0.56804993524956804</v>
      </c>
      <c r="AF17" s="21">
        <v>0.39272648608187899</v>
      </c>
      <c r="AG17" s="21"/>
      <c r="AH17" s="21">
        <v>0.71282242480099001</v>
      </c>
      <c r="AI17" s="21">
        <v>0.157127155362358</v>
      </c>
      <c r="AJ17" s="21"/>
      <c r="AK17" s="21">
        <v>0.172808176658305</v>
      </c>
      <c r="AL17" s="21">
        <v>0.17973490712740101</v>
      </c>
      <c r="AM17" s="21"/>
      <c r="AN17" s="21">
        <v>0.17639406609908201</v>
      </c>
      <c r="AO17" s="21">
        <v>0.46178854629725402</v>
      </c>
      <c r="AP17" s="21"/>
      <c r="AQ17" s="21">
        <v>0.43528414433351198</v>
      </c>
      <c r="AR17" s="21">
        <v>0.10997436778738599</v>
      </c>
      <c r="AS17" s="21"/>
      <c r="AT17" s="21">
        <v>-1.52788788405384E-2</v>
      </c>
      <c r="AU17" s="21">
        <v>0.20741359226025299</v>
      </c>
      <c r="AV17" s="21">
        <v>0.43173120581701901</v>
      </c>
      <c r="AW17" s="21">
        <v>0.75513111960740598</v>
      </c>
      <c r="AX17" s="21"/>
      <c r="AY17" s="21">
        <v>0.64772958834550798</v>
      </c>
      <c r="AZ17" s="21">
        <v>0.120687797667081</v>
      </c>
      <c r="BA17" s="21"/>
      <c r="BB17" s="21">
        <v>0.241878044915289</v>
      </c>
      <c r="BC17" s="21">
        <v>0.162795302854052</v>
      </c>
      <c r="BD17" s="21"/>
      <c r="BE17" s="21">
        <v>0.14555083428968801</v>
      </c>
      <c r="BF17" s="21">
        <v>0.17933950230888299</v>
      </c>
      <c r="BG17" s="21"/>
      <c r="BH17" s="21">
        <v>9.7870844461936696E-2</v>
      </c>
      <c r="BI17" s="21">
        <v>0.18308780776061101</v>
      </c>
      <c r="BJ17" s="21"/>
      <c r="BK17" s="21">
        <v>0.18683721787089899</v>
      </c>
      <c r="BL17" s="21">
        <v>0.17632383564005799</v>
      </c>
      <c r="BM17" s="21"/>
      <c r="BN17" s="21">
        <v>0.31660606566071198</v>
      </c>
      <c r="BO17" s="21">
        <v>0.17399833640139201</v>
      </c>
      <c r="BP17" s="21"/>
      <c r="BQ17" s="21">
        <v>0.57960394562876405</v>
      </c>
      <c r="BR17" s="21">
        <v>0.16664696060907699</v>
      </c>
      <c r="BS17" s="21"/>
      <c r="BT17" s="21">
        <v>0.44919481622852497</v>
      </c>
      <c r="BU17" s="21">
        <v>0.15535191492534101</v>
      </c>
      <c r="BV17" s="21"/>
      <c r="BW17" s="21">
        <v>0.41473890832541699</v>
      </c>
      <c r="BX17" s="21">
        <v>5.4849241922964503E-2</v>
      </c>
      <c r="BY17" s="21"/>
      <c r="BZ17" s="21">
        <v>0.41473890832541699</v>
      </c>
      <c r="CA17" s="21">
        <v>5.4849241922964503E-2</v>
      </c>
    </row>
    <row r="18" spans="2:79" x14ac:dyDescent="0.25">
      <c r="B18" s="16"/>
    </row>
    <row r="19" spans="2:79" x14ac:dyDescent="0.25">
      <c r="B19" t="s">
        <v>78</v>
      </c>
    </row>
    <row r="20" spans="2:79" x14ac:dyDescent="0.25">
      <c r="B20" t="s">
        <v>79</v>
      </c>
    </row>
    <row r="22" spans="2:79" x14ac:dyDescent="0.2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CA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236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218</v>
      </c>
      <c r="C9" s="17">
        <v>0.15101956184507401</v>
      </c>
      <c r="D9" s="17">
        <v>0.155022982085123</v>
      </c>
      <c r="E9" s="17">
        <v>0.125671792953298</v>
      </c>
      <c r="F9" s="17">
        <v>0.16491777391044901</v>
      </c>
      <c r="G9" s="17">
        <v>0.187180887451498</v>
      </c>
      <c r="H9" s="17">
        <v>0.110481968017923</v>
      </c>
      <c r="I9" s="17">
        <v>0.14705822914743399</v>
      </c>
      <c r="J9" s="17">
        <v>0.13973890693073601</v>
      </c>
      <c r="K9" s="17">
        <v>0.17079270270843599</v>
      </c>
      <c r="L9" s="17">
        <v>0.20480689012964601</v>
      </c>
      <c r="M9" s="17"/>
      <c r="N9" s="17">
        <v>0.148442752036577</v>
      </c>
      <c r="O9" s="17">
        <v>0.17497691943638499</v>
      </c>
      <c r="P9" s="17">
        <v>0.219619073844806</v>
      </c>
      <c r="Q9" s="17">
        <v>0.297527457541158</v>
      </c>
      <c r="R9" s="17"/>
      <c r="S9" s="17">
        <v>0.13954703784200101</v>
      </c>
      <c r="T9" s="17">
        <v>0.17638533472655499</v>
      </c>
      <c r="U9" s="17">
        <v>0.21610320244366299</v>
      </c>
      <c r="V9" s="17">
        <v>0.136247803079595</v>
      </c>
      <c r="W9" s="17">
        <v>0.177598227743094</v>
      </c>
      <c r="X9" s="17">
        <v>0.16222014550898101</v>
      </c>
      <c r="Y9" s="17">
        <v>0.15136569113287801</v>
      </c>
      <c r="Z9" s="17"/>
      <c r="AA9" s="17">
        <v>0.21921250252879601</v>
      </c>
      <c r="AB9" s="17">
        <v>0.11575037702947701</v>
      </c>
      <c r="AC9" s="17"/>
      <c r="AD9" s="17">
        <v>0.242843790063518</v>
      </c>
      <c r="AE9" s="17">
        <v>0.36722772780315699</v>
      </c>
      <c r="AF9" s="17">
        <v>0.176637124079673</v>
      </c>
      <c r="AG9" s="17"/>
      <c r="AH9" s="17">
        <v>0.41364409736962598</v>
      </c>
      <c r="AI9" s="17">
        <v>0.141301456889734</v>
      </c>
      <c r="AJ9" s="17"/>
      <c r="AK9" s="17">
        <v>0.14090159712801401</v>
      </c>
      <c r="AL9" s="17">
        <v>0.15779729721241201</v>
      </c>
      <c r="AM9" s="17"/>
      <c r="AN9" s="17">
        <v>0.15073039961666601</v>
      </c>
      <c r="AO9" s="17">
        <v>0.297527457541158</v>
      </c>
      <c r="AP9" s="17"/>
      <c r="AQ9" s="17">
        <v>0.25846412730318302</v>
      </c>
      <c r="AR9" s="17">
        <v>0.123160248641686</v>
      </c>
      <c r="AS9" s="17"/>
      <c r="AT9" s="17">
        <v>0.104172443056559</v>
      </c>
      <c r="AU9" s="17">
        <v>0.154300628180083</v>
      </c>
      <c r="AV9" s="17">
        <v>0.207752019201001</v>
      </c>
      <c r="AW9" s="17">
        <v>0.42444474085935602</v>
      </c>
      <c r="AX9" s="17"/>
      <c r="AY9" s="17">
        <v>0.372732488615311</v>
      </c>
      <c r="AZ9" s="17">
        <v>0.12451967439513</v>
      </c>
      <c r="BA9" s="17"/>
      <c r="BB9" s="17">
        <v>0.13356663663763399</v>
      </c>
      <c r="BC9" s="17">
        <v>0.154825515569469</v>
      </c>
      <c r="BD9" s="17"/>
      <c r="BE9" s="17">
        <v>0.15752552822614199</v>
      </c>
      <c r="BF9" s="17">
        <v>0.150525843255752</v>
      </c>
      <c r="BG9" s="17"/>
      <c r="BH9" s="17">
        <v>0.17206640570528101</v>
      </c>
      <c r="BI9" s="17">
        <v>0.149387779203173</v>
      </c>
      <c r="BJ9" s="17"/>
      <c r="BK9" s="17">
        <v>0.173082511405203</v>
      </c>
      <c r="BL9" s="17">
        <v>0.14960748721445599</v>
      </c>
      <c r="BM9" s="17"/>
      <c r="BN9" s="17">
        <v>0.283326030423599</v>
      </c>
      <c r="BO9" s="17">
        <v>0.14821719800072</v>
      </c>
      <c r="BP9" s="17"/>
      <c r="BQ9" s="17">
        <v>0.30653545907089502</v>
      </c>
      <c r="BR9" s="17">
        <v>0.14703777671079499</v>
      </c>
      <c r="BS9" s="17"/>
      <c r="BT9" s="17">
        <v>0.174972735461802</v>
      </c>
      <c r="BU9" s="17">
        <v>0.14911868458341501</v>
      </c>
      <c r="BV9" s="17"/>
      <c r="BW9" s="17">
        <v>0.21875909511414801</v>
      </c>
      <c r="BX9" s="17">
        <v>0.116233717285546</v>
      </c>
      <c r="BY9" s="17"/>
      <c r="BZ9" s="17">
        <v>0.21875909511414801</v>
      </c>
      <c r="CA9" s="17">
        <v>0.116233717285546</v>
      </c>
    </row>
    <row r="10" spans="2:79" x14ac:dyDescent="0.25">
      <c r="B10" s="18" t="s">
        <v>219</v>
      </c>
      <c r="C10" s="17">
        <v>0.14957447601613599</v>
      </c>
      <c r="D10" s="17">
        <v>0.184942589733149</v>
      </c>
      <c r="E10" s="17">
        <v>0.13112094384870501</v>
      </c>
      <c r="F10" s="17">
        <v>0.14266836931124499</v>
      </c>
      <c r="G10" s="17">
        <v>0.143239712793166</v>
      </c>
      <c r="H10" s="17">
        <v>9.7276919325785305E-2</v>
      </c>
      <c r="I10" s="17">
        <v>0.233757264201232</v>
      </c>
      <c r="J10" s="17">
        <v>8.9196301656631394E-2</v>
      </c>
      <c r="K10" s="17">
        <v>0.123922449575641</v>
      </c>
      <c r="L10" s="17">
        <v>0.149433775330654</v>
      </c>
      <c r="M10" s="17"/>
      <c r="N10" s="17">
        <v>0.14354874712523699</v>
      </c>
      <c r="O10" s="17">
        <v>0.219417347289387</v>
      </c>
      <c r="P10" s="17">
        <v>0.26561170403024498</v>
      </c>
      <c r="Q10" s="17">
        <v>0.28989844233913098</v>
      </c>
      <c r="R10" s="17"/>
      <c r="S10" s="17">
        <v>0.176003011883578</v>
      </c>
      <c r="T10" s="17">
        <v>0.16242672447229201</v>
      </c>
      <c r="U10" s="17">
        <v>0.19307689399581601</v>
      </c>
      <c r="V10" s="17">
        <v>0.12683173844228701</v>
      </c>
      <c r="W10" s="17">
        <v>0.127557619703318</v>
      </c>
      <c r="X10" s="17">
        <v>0.16485883082896199</v>
      </c>
      <c r="Y10" s="17">
        <v>0.15143281137009601</v>
      </c>
      <c r="Z10" s="17"/>
      <c r="AA10" s="17">
        <v>0.21229145407962999</v>
      </c>
      <c r="AB10" s="17">
        <v>0.11713744267779901</v>
      </c>
      <c r="AC10" s="17"/>
      <c r="AD10" s="17">
        <v>0.22828263940192201</v>
      </c>
      <c r="AE10" s="17">
        <v>0.17641601630523601</v>
      </c>
      <c r="AF10" s="17">
        <v>0.21034736469413601</v>
      </c>
      <c r="AG10" s="17"/>
      <c r="AH10" s="17">
        <v>0.246761733719561</v>
      </c>
      <c r="AI10" s="17">
        <v>0.145978178477533</v>
      </c>
      <c r="AJ10" s="17"/>
      <c r="AK10" s="17">
        <v>0.137478045367708</v>
      </c>
      <c r="AL10" s="17">
        <v>0.157677529161415</v>
      </c>
      <c r="AM10" s="17"/>
      <c r="AN10" s="17">
        <v>0.14929751899202301</v>
      </c>
      <c r="AO10" s="17">
        <v>0.28989844233913098</v>
      </c>
      <c r="AP10" s="17"/>
      <c r="AQ10" s="17">
        <v>0.18573262344029301</v>
      </c>
      <c r="AR10" s="17">
        <v>0.14019902599082401</v>
      </c>
      <c r="AS10" s="17"/>
      <c r="AT10" s="17">
        <v>0.106566149307914</v>
      </c>
      <c r="AU10" s="17">
        <v>0.14129432055327701</v>
      </c>
      <c r="AV10" s="17">
        <v>0.23345189618957801</v>
      </c>
      <c r="AW10" s="17">
        <v>0.32186048512360899</v>
      </c>
      <c r="AX10" s="17"/>
      <c r="AY10" s="17">
        <v>0.24792293784842401</v>
      </c>
      <c r="AZ10" s="17">
        <v>0.137819531424513</v>
      </c>
      <c r="BA10" s="17"/>
      <c r="BB10" s="17">
        <v>0.17665932579440399</v>
      </c>
      <c r="BC10" s="17">
        <v>0.14365993609640401</v>
      </c>
      <c r="BD10" s="17"/>
      <c r="BE10" s="17">
        <v>0.15147930738829901</v>
      </c>
      <c r="BF10" s="17">
        <v>0.14942992398452701</v>
      </c>
      <c r="BG10" s="17"/>
      <c r="BH10" s="17">
        <v>0.14349737636952001</v>
      </c>
      <c r="BI10" s="17">
        <v>0.150045639568368</v>
      </c>
      <c r="BJ10" s="17"/>
      <c r="BK10" s="17">
        <v>0.24362875801985001</v>
      </c>
      <c r="BL10" s="17">
        <v>0.143554806472111</v>
      </c>
      <c r="BM10" s="17"/>
      <c r="BN10" s="17">
        <v>0.11982137091714</v>
      </c>
      <c r="BO10" s="17">
        <v>0.15020467215758301</v>
      </c>
      <c r="BP10" s="17"/>
      <c r="BQ10" s="17">
        <v>0.24839368566134601</v>
      </c>
      <c r="BR10" s="17">
        <v>0.14704433686659801</v>
      </c>
      <c r="BS10" s="17"/>
      <c r="BT10" s="17">
        <v>0.103033775976625</v>
      </c>
      <c r="BU10" s="17">
        <v>0.15326785543476201</v>
      </c>
      <c r="BV10" s="17"/>
      <c r="BW10" s="17">
        <v>0.211777402869985</v>
      </c>
      <c r="BX10" s="17">
        <v>0.11763180915289199</v>
      </c>
      <c r="BY10" s="17"/>
      <c r="BZ10" s="17">
        <v>0.211777402869985</v>
      </c>
      <c r="CA10" s="17">
        <v>0.11763180915289199</v>
      </c>
    </row>
    <row r="11" spans="2:79" ht="30" x14ac:dyDescent="0.25">
      <c r="B11" s="18" t="s">
        <v>220</v>
      </c>
      <c r="C11" s="17">
        <v>0.182421874585704</v>
      </c>
      <c r="D11" s="17">
        <v>0.16109019840640301</v>
      </c>
      <c r="E11" s="17">
        <v>0.19767654887566299</v>
      </c>
      <c r="F11" s="17">
        <v>0.17948278462218101</v>
      </c>
      <c r="G11" s="17">
        <v>0.149379026081502</v>
      </c>
      <c r="H11" s="17">
        <v>0.17292133215886499</v>
      </c>
      <c r="I11" s="17">
        <v>0.22040246733809099</v>
      </c>
      <c r="J11" s="17">
        <v>0.22032372588974899</v>
      </c>
      <c r="K11" s="17">
        <v>0.190522717718899</v>
      </c>
      <c r="L11" s="17">
        <v>0.15445288151469599</v>
      </c>
      <c r="M11" s="17"/>
      <c r="N11" s="17">
        <v>0.18018082662865501</v>
      </c>
      <c r="O11" s="17">
        <v>0.208545242339673</v>
      </c>
      <c r="P11" s="17">
        <v>0.23638566970002101</v>
      </c>
      <c r="Q11" s="17">
        <v>0.17684084016711299</v>
      </c>
      <c r="R11" s="17"/>
      <c r="S11" s="17">
        <v>0.19561863256937201</v>
      </c>
      <c r="T11" s="17">
        <v>0.18706832883865601</v>
      </c>
      <c r="U11" s="17">
        <v>0.168816475862821</v>
      </c>
      <c r="V11" s="17">
        <v>0.19374426584216001</v>
      </c>
      <c r="W11" s="17">
        <v>0.17580276232233</v>
      </c>
      <c r="X11" s="17">
        <v>0.19888146220241401</v>
      </c>
      <c r="Y11" s="17">
        <v>0.15178453591771399</v>
      </c>
      <c r="Z11" s="17"/>
      <c r="AA11" s="17">
        <v>0.198896944238243</v>
      </c>
      <c r="AB11" s="17">
        <v>0.17390101787239401</v>
      </c>
      <c r="AC11" s="17"/>
      <c r="AD11" s="17">
        <v>0.202321695183839</v>
      </c>
      <c r="AE11" s="17">
        <v>0.13452755609863001</v>
      </c>
      <c r="AF11" s="17">
        <v>0.21031554468608801</v>
      </c>
      <c r="AG11" s="17"/>
      <c r="AH11" s="17">
        <v>0.200196537832452</v>
      </c>
      <c r="AI11" s="17">
        <v>0.18176414455818499</v>
      </c>
      <c r="AJ11" s="17"/>
      <c r="AK11" s="17">
        <v>0.17514066019139901</v>
      </c>
      <c r="AL11" s="17">
        <v>0.18729935199321501</v>
      </c>
      <c r="AM11" s="17"/>
      <c r="AN11" s="17">
        <v>0.18243288985789499</v>
      </c>
      <c r="AO11" s="17">
        <v>0.17684084016711299</v>
      </c>
      <c r="AP11" s="17"/>
      <c r="AQ11" s="17">
        <v>0.18184436650695701</v>
      </c>
      <c r="AR11" s="17">
        <v>0.18257161671900499</v>
      </c>
      <c r="AS11" s="17"/>
      <c r="AT11" s="17">
        <v>0.15902405574564499</v>
      </c>
      <c r="AU11" s="17">
        <v>0.19600197233389</v>
      </c>
      <c r="AV11" s="17">
        <v>0.19914642240918301</v>
      </c>
      <c r="AW11" s="17">
        <v>0.16871804362537501</v>
      </c>
      <c r="AX11" s="17"/>
      <c r="AY11" s="17">
        <v>0.16283599357415801</v>
      </c>
      <c r="AZ11" s="17">
        <v>0.184762846084185</v>
      </c>
      <c r="BA11" s="17"/>
      <c r="BB11" s="17">
        <v>0.185953631181458</v>
      </c>
      <c r="BC11" s="17">
        <v>0.18165452507031499</v>
      </c>
      <c r="BD11" s="17"/>
      <c r="BE11" s="17">
        <v>0.22884435291262201</v>
      </c>
      <c r="BF11" s="17">
        <v>0.17889900969985501</v>
      </c>
      <c r="BG11" s="17"/>
      <c r="BH11" s="17">
        <v>0.19279250778627199</v>
      </c>
      <c r="BI11" s="17">
        <v>0.18161782912622301</v>
      </c>
      <c r="BJ11" s="17"/>
      <c r="BK11" s="17">
        <v>0.17471774802831899</v>
      </c>
      <c r="BL11" s="17">
        <v>0.18291495469872801</v>
      </c>
      <c r="BM11" s="17"/>
      <c r="BN11" s="17">
        <v>0.21227348144927699</v>
      </c>
      <c r="BO11" s="17">
        <v>0.18178959209287399</v>
      </c>
      <c r="BP11" s="17"/>
      <c r="BQ11" s="17">
        <v>0.21486613578026401</v>
      </c>
      <c r="BR11" s="17">
        <v>0.181591180880291</v>
      </c>
      <c r="BS11" s="17"/>
      <c r="BT11" s="17">
        <v>0.239848741985521</v>
      </c>
      <c r="BU11" s="17">
        <v>0.177864590102432</v>
      </c>
      <c r="BV11" s="17"/>
      <c r="BW11" s="17">
        <v>0.199008196380492</v>
      </c>
      <c r="BX11" s="17">
        <v>0.17390440799088699</v>
      </c>
      <c r="BY11" s="17"/>
      <c r="BZ11" s="17">
        <v>0.199008196380492</v>
      </c>
      <c r="CA11" s="17">
        <v>0.17390440799088699</v>
      </c>
    </row>
    <row r="12" spans="2:79" x14ac:dyDescent="0.25">
      <c r="B12" s="18" t="s">
        <v>221</v>
      </c>
      <c r="C12" s="17">
        <v>0.17095662562925701</v>
      </c>
      <c r="D12" s="17">
        <v>0.128455234704004</v>
      </c>
      <c r="E12" s="17">
        <v>0.20124515224626899</v>
      </c>
      <c r="F12" s="17">
        <v>0.26376660299923999</v>
      </c>
      <c r="G12" s="17">
        <v>0.144875751311695</v>
      </c>
      <c r="H12" s="17">
        <v>0.14864550530117501</v>
      </c>
      <c r="I12" s="17">
        <v>0.18217242842296399</v>
      </c>
      <c r="J12" s="17">
        <v>0.13344922547892701</v>
      </c>
      <c r="K12" s="17">
        <v>0.10888003130782301</v>
      </c>
      <c r="L12" s="17">
        <v>0.14363927733581699</v>
      </c>
      <c r="M12" s="17"/>
      <c r="N12" s="17">
        <v>0.17153347916888001</v>
      </c>
      <c r="O12" s="17">
        <v>0.17137689402848399</v>
      </c>
      <c r="P12" s="17">
        <v>0.127539677818439</v>
      </c>
      <c r="Q12" s="17">
        <v>0.100267864718782</v>
      </c>
      <c r="R12" s="17"/>
      <c r="S12" s="17">
        <v>0.173075205644562</v>
      </c>
      <c r="T12" s="17">
        <v>0.18288914419067501</v>
      </c>
      <c r="U12" s="17">
        <v>0.111628583040268</v>
      </c>
      <c r="V12" s="17">
        <v>0.16646734189072801</v>
      </c>
      <c r="W12" s="17">
        <v>0.21093967152856599</v>
      </c>
      <c r="X12" s="17">
        <v>0.15865520350971199</v>
      </c>
      <c r="Y12" s="17">
        <v>0.20736687786489999</v>
      </c>
      <c r="Z12" s="17"/>
      <c r="AA12" s="17">
        <v>0.16420689408406</v>
      </c>
      <c r="AB12" s="17">
        <v>0.174447566582035</v>
      </c>
      <c r="AC12" s="17"/>
      <c r="AD12" s="17">
        <v>0.130479573417941</v>
      </c>
      <c r="AE12" s="17">
        <v>0.16186311671043899</v>
      </c>
      <c r="AF12" s="17">
        <v>0.17990193918542399</v>
      </c>
      <c r="AG12" s="17"/>
      <c r="AH12" s="17">
        <v>6.7771303328427596E-2</v>
      </c>
      <c r="AI12" s="17">
        <v>0.17477487433159999</v>
      </c>
      <c r="AJ12" s="17"/>
      <c r="AK12" s="17">
        <v>0.17150664822311301</v>
      </c>
      <c r="AL12" s="17">
        <v>0.170588181214648</v>
      </c>
      <c r="AM12" s="17"/>
      <c r="AN12" s="17">
        <v>0.171096143841099</v>
      </c>
      <c r="AO12" s="17">
        <v>0.100267864718782</v>
      </c>
      <c r="AP12" s="17"/>
      <c r="AQ12" s="17">
        <v>0.15571800380331899</v>
      </c>
      <c r="AR12" s="17">
        <v>0.17490784955972499</v>
      </c>
      <c r="AS12" s="17"/>
      <c r="AT12" s="17">
        <v>0.16883212487962099</v>
      </c>
      <c r="AU12" s="17">
        <v>0.18636358601898001</v>
      </c>
      <c r="AV12" s="17">
        <v>0.15660416047198</v>
      </c>
      <c r="AW12" s="17">
        <v>5.8534750967141003E-2</v>
      </c>
      <c r="AX12" s="17"/>
      <c r="AY12" s="17">
        <v>0.13450980340124399</v>
      </c>
      <c r="AZ12" s="17">
        <v>0.17531287450035399</v>
      </c>
      <c r="BA12" s="17"/>
      <c r="BB12" s="17">
        <v>0.172162081791185</v>
      </c>
      <c r="BC12" s="17">
        <v>0.17069615343701</v>
      </c>
      <c r="BD12" s="17"/>
      <c r="BE12" s="17">
        <v>0.124558908902537</v>
      </c>
      <c r="BF12" s="17">
        <v>0.17447761143033899</v>
      </c>
      <c r="BG12" s="17"/>
      <c r="BH12" s="17">
        <v>0.144656151739538</v>
      </c>
      <c r="BI12" s="17">
        <v>0.17299572740870001</v>
      </c>
      <c r="BJ12" s="17"/>
      <c r="BK12" s="17">
        <v>0.16423108822221699</v>
      </c>
      <c r="BL12" s="17">
        <v>0.17138707400261999</v>
      </c>
      <c r="BM12" s="17"/>
      <c r="BN12" s="17">
        <v>9.0208865826809703E-2</v>
      </c>
      <c r="BO12" s="17">
        <v>0.172666932048997</v>
      </c>
      <c r="BP12" s="17"/>
      <c r="BQ12" s="17">
        <v>0.135449428812527</v>
      </c>
      <c r="BR12" s="17">
        <v>0.17186574187374901</v>
      </c>
      <c r="BS12" s="17"/>
      <c r="BT12" s="17">
        <v>0.15589520410765501</v>
      </c>
      <c r="BU12" s="17">
        <v>0.17215187074194099</v>
      </c>
      <c r="BV12" s="17"/>
      <c r="BW12" s="17">
        <v>0.164571991518948</v>
      </c>
      <c r="BX12" s="17">
        <v>0.17423528550499701</v>
      </c>
      <c r="BY12" s="17"/>
      <c r="BZ12" s="17">
        <v>0.164571991518948</v>
      </c>
      <c r="CA12" s="17">
        <v>0.17423528550499701</v>
      </c>
    </row>
    <row r="13" spans="2:79" x14ac:dyDescent="0.25">
      <c r="B13" s="18" t="s">
        <v>222</v>
      </c>
      <c r="C13" s="17">
        <v>0.28484943285057601</v>
      </c>
      <c r="D13" s="17">
        <v>0.31779949112128603</v>
      </c>
      <c r="E13" s="17">
        <v>0.29332678817604602</v>
      </c>
      <c r="F13" s="17">
        <v>0.241671429089683</v>
      </c>
      <c r="G13" s="17">
        <v>0.283208106888093</v>
      </c>
      <c r="H13" s="17">
        <v>0.37741400591955299</v>
      </c>
      <c r="I13" s="17">
        <v>0.17304539187651199</v>
      </c>
      <c r="J13" s="17">
        <v>0.32002248381682002</v>
      </c>
      <c r="K13" s="17">
        <v>0.27455023758416802</v>
      </c>
      <c r="L13" s="17">
        <v>0.32017098322720899</v>
      </c>
      <c r="M13" s="17"/>
      <c r="N13" s="17">
        <v>0.29302773344521099</v>
      </c>
      <c r="O13" s="17">
        <v>0.19040462915683401</v>
      </c>
      <c r="P13" s="17">
        <v>0.12196509725567201</v>
      </c>
      <c r="Q13" s="17">
        <v>0.11038371748853</v>
      </c>
      <c r="R13" s="17"/>
      <c r="S13" s="17">
        <v>0.26031111311303401</v>
      </c>
      <c r="T13" s="17">
        <v>0.27683815544864598</v>
      </c>
      <c r="U13" s="17">
        <v>0.26433825462189597</v>
      </c>
      <c r="V13" s="17">
        <v>0.30818184160254602</v>
      </c>
      <c r="W13" s="17">
        <v>0.26483469879913402</v>
      </c>
      <c r="X13" s="17">
        <v>0.251775950941166</v>
      </c>
      <c r="Y13" s="17">
        <v>0.285440631180786</v>
      </c>
      <c r="Z13" s="17"/>
      <c r="AA13" s="17">
        <v>0.17703221584023701</v>
      </c>
      <c r="AB13" s="17">
        <v>0.34061217478419498</v>
      </c>
      <c r="AC13" s="17"/>
      <c r="AD13" s="17">
        <v>0.175020503282282</v>
      </c>
      <c r="AE13" s="17">
        <v>0.12974328703733401</v>
      </c>
      <c r="AF13" s="17">
        <v>0.19279055334282699</v>
      </c>
      <c r="AG13" s="17"/>
      <c r="AH13" s="17">
        <v>7.1306214584804406E-2</v>
      </c>
      <c r="AI13" s="17">
        <v>0.29275134271388298</v>
      </c>
      <c r="AJ13" s="17"/>
      <c r="AK13" s="17">
        <v>0.302046498905579</v>
      </c>
      <c r="AL13" s="17">
        <v>0.27332960983528998</v>
      </c>
      <c r="AM13" s="17"/>
      <c r="AN13" s="17">
        <v>0.28519377535031099</v>
      </c>
      <c r="AO13" s="17">
        <v>0.11038371748853</v>
      </c>
      <c r="AP13" s="17"/>
      <c r="AQ13" s="17">
        <v>0.18276347111842201</v>
      </c>
      <c r="AR13" s="17">
        <v>0.31131931310407301</v>
      </c>
      <c r="AS13" s="17"/>
      <c r="AT13" s="17">
        <v>0.37302199290249799</v>
      </c>
      <c r="AU13" s="17">
        <v>0.268266331716071</v>
      </c>
      <c r="AV13" s="17">
        <v>0.17343123738951199</v>
      </c>
      <c r="AW13" s="17">
        <v>2.3730960307334702E-2</v>
      </c>
      <c r="AX13" s="17"/>
      <c r="AY13" s="17">
        <v>6.6300332697856901E-2</v>
      </c>
      <c r="AZ13" s="17">
        <v>0.31097116892027998</v>
      </c>
      <c r="BA13" s="17"/>
      <c r="BB13" s="17">
        <v>0.29144405887561298</v>
      </c>
      <c r="BC13" s="17">
        <v>0.28341587120084</v>
      </c>
      <c r="BD13" s="17"/>
      <c r="BE13" s="17">
        <v>0.25884640005877901</v>
      </c>
      <c r="BF13" s="17">
        <v>0.28682272627327299</v>
      </c>
      <c r="BG13" s="17"/>
      <c r="BH13" s="17">
        <v>0.272862069285222</v>
      </c>
      <c r="BI13" s="17">
        <v>0.28577882501588198</v>
      </c>
      <c r="BJ13" s="17"/>
      <c r="BK13" s="17">
        <v>0.20491373730533999</v>
      </c>
      <c r="BL13" s="17">
        <v>0.28996548351518198</v>
      </c>
      <c r="BM13" s="17"/>
      <c r="BN13" s="17">
        <v>0.174809732116116</v>
      </c>
      <c r="BO13" s="17">
        <v>0.28718016756139397</v>
      </c>
      <c r="BP13" s="17"/>
      <c r="BQ13" s="17">
        <v>8.0470875707665895E-2</v>
      </c>
      <c r="BR13" s="17">
        <v>0.29008228373665201</v>
      </c>
      <c r="BS13" s="17"/>
      <c r="BT13" s="17">
        <v>0.29416196629087699</v>
      </c>
      <c r="BU13" s="17">
        <v>0.28411040831260198</v>
      </c>
      <c r="BV13" s="17"/>
      <c r="BW13" s="17">
        <v>0.17749270776314699</v>
      </c>
      <c r="BX13" s="17">
        <v>0.33997963778536799</v>
      </c>
      <c r="BY13" s="17"/>
      <c r="BZ13" s="17">
        <v>0.17749270776314699</v>
      </c>
      <c r="CA13" s="17">
        <v>0.33997963778536799</v>
      </c>
    </row>
    <row r="14" spans="2:79" x14ac:dyDescent="0.25">
      <c r="B14" s="18" t="s">
        <v>75</v>
      </c>
      <c r="C14" s="17">
        <v>6.1178029073253197E-2</v>
      </c>
      <c r="D14" s="17">
        <v>5.2689503950034702E-2</v>
      </c>
      <c r="E14" s="17">
        <v>5.0958773900018899E-2</v>
      </c>
      <c r="F14" s="17">
        <v>7.4930400672020801E-3</v>
      </c>
      <c r="G14" s="17">
        <v>9.2116515474046201E-2</v>
      </c>
      <c r="H14" s="17">
        <v>9.3260269276698005E-2</v>
      </c>
      <c r="I14" s="17">
        <v>4.3564219013766697E-2</v>
      </c>
      <c r="J14" s="17">
        <v>9.7269356227135395E-2</v>
      </c>
      <c r="K14" s="17">
        <v>0.131331861105033</v>
      </c>
      <c r="L14" s="17">
        <v>2.7496192461978701E-2</v>
      </c>
      <c r="M14" s="17"/>
      <c r="N14" s="17">
        <v>6.3266461595439902E-2</v>
      </c>
      <c r="O14" s="17">
        <v>3.5278967749237201E-2</v>
      </c>
      <c r="P14" s="17">
        <v>2.88787773508173E-2</v>
      </c>
      <c r="Q14" s="17">
        <v>2.5081677745285798E-2</v>
      </c>
      <c r="R14" s="17"/>
      <c r="S14" s="17">
        <v>5.5444998947453E-2</v>
      </c>
      <c r="T14" s="17">
        <v>1.4392312323176301E-2</v>
      </c>
      <c r="U14" s="17">
        <v>4.60365900355355E-2</v>
      </c>
      <c r="V14" s="17">
        <v>6.8527009142682893E-2</v>
      </c>
      <c r="W14" s="17">
        <v>4.3267019903559301E-2</v>
      </c>
      <c r="X14" s="17">
        <v>6.3608407008766299E-2</v>
      </c>
      <c r="Y14" s="17">
        <v>5.2609452533626297E-2</v>
      </c>
      <c r="Z14" s="17"/>
      <c r="AA14" s="17">
        <v>2.8359989229033201E-2</v>
      </c>
      <c r="AB14" s="17">
        <v>7.8151421054099696E-2</v>
      </c>
      <c r="AC14" s="17"/>
      <c r="AD14" s="17">
        <v>2.10517986504976E-2</v>
      </c>
      <c r="AE14" s="17">
        <v>3.0222296045203802E-2</v>
      </c>
      <c r="AF14" s="17">
        <v>3.0007474011851401E-2</v>
      </c>
      <c r="AG14" s="17"/>
      <c r="AH14" s="17">
        <v>3.2011316512952297E-4</v>
      </c>
      <c r="AI14" s="17">
        <v>6.3430003029064694E-2</v>
      </c>
      <c r="AJ14" s="17"/>
      <c r="AK14" s="17">
        <v>7.29265501841872E-2</v>
      </c>
      <c r="AL14" s="17">
        <v>5.3308030583020097E-2</v>
      </c>
      <c r="AM14" s="17"/>
      <c r="AN14" s="17">
        <v>6.1249272342005397E-2</v>
      </c>
      <c r="AO14" s="17">
        <v>2.5081677745285798E-2</v>
      </c>
      <c r="AP14" s="17"/>
      <c r="AQ14" s="17">
        <v>3.5477407827825498E-2</v>
      </c>
      <c r="AR14" s="17">
        <v>6.7841945984687693E-2</v>
      </c>
      <c r="AS14" s="17"/>
      <c r="AT14" s="17">
        <v>8.8383234107762207E-2</v>
      </c>
      <c r="AU14" s="17">
        <v>5.3773161197698698E-2</v>
      </c>
      <c r="AV14" s="17">
        <v>2.9614264338746001E-2</v>
      </c>
      <c r="AW14" s="17">
        <v>2.7110191171842201E-3</v>
      </c>
      <c r="AX14" s="17"/>
      <c r="AY14" s="17">
        <v>1.5698443863006301E-2</v>
      </c>
      <c r="AZ14" s="17">
        <v>6.6613904675538904E-2</v>
      </c>
      <c r="BA14" s="17"/>
      <c r="BB14" s="17">
        <v>4.0214265719705503E-2</v>
      </c>
      <c r="BC14" s="17">
        <v>6.5747998625962395E-2</v>
      </c>
      <c r="BD14" s="17"/>
      <c r="BE14" s="17">
        <v>7.8745502511620893E-2</v>
      </c>
      <c r="BF14" s="17">
        <v>5.9844885356252903E-2</v>
      </c>
      <c r="BG14" s="17"/>
      <c r="BH14" s="17">
        <v>7.41254891141679E-2</v>
      </c>
      <c r="BI14" s="17">
        <v>6.01741996776535E-2</v>
      </c>
      <c r="BJ14" s="17"/>
      <c r="BK14" s="17">
        <v>3.9426157019070499E-2</v>
      </c>
      <c r="BL14" s="17">
        <v>6.25701940969033E-2</v>
      </c>
      <c r="BM14" s="17"/>
      <c r="BN14" s="17">
        <v>0.11956051926705701</v>
      </c>
      <c r="BO14" s="17">
        <v>5.9941438138431599E-2</v>
      </c>
      <c r="BP14" s="17"/>
      <c r="BQ14" s="17">
        <v>1.4284414967302801E-2</v>
      </c>
      <c r="BR14" s="17">
        <v>6.2378679931914698E-2</v>
      </c>
      <c r="BS14" s="17"/>
      <c r="BT14" s="17">
        <v>3.2087576177520498E-2</v>
      </c>
      <c r="BU14" s="17">
        <v>6.3486590824847103E-2</v>
      </c>
      <c r="BV14" s="17"/>
      <c r="BW14" s="17">
        <v>2.83906063532804E-2</v>
      </c>
      <c r="BX14" s="17">
        <v>7.8015142280308702E-2</v>
      </c>
      <c r="BY14" s="17"/>
      <c r="BZ14" s="17">
        <v>2.83906063532804E-2</v>
      </c>
      <c r="CA14" s="17">
        <v>7.8015142280308702E-2</v>
      </c>
    </row>
    <row r="15" spans="2:79" x14ac:dyDescent="0.25">
      <c r="B15" s="18" t="s">
        <v>223</v>
      </c>
      <c r="C15" s="20">
        <v>0.30059403786120997</v>
      </c>
      <c r="D15" s="20">
        <v>0.33996557181827203</v>
      </c>
      <c r="E15" s="20">
        <v>0.25679273680200299</v>
      </c>
      <c r="F15" s="20">
        <v>0.30758614322169398</v>
      </c>
      <c r="G15" s="20">
        <v>0.33042060024466402</v>
      </c>
      <c r="H15" s="20">
        <v>0.20775888734370801</v>
      </c>
      <c r="I15" s="20">
        <v>0.38081549334866499</v>
      </c>
      <c r="J15" s="20">
        <v>0.22893520858736799</v>
      </c>
      <c r="K15" s="20">
        <v>0.29471515228407702</v>
      </c>
      <c r="L15" s="20">
        <v>0.35424066546029997</v>
      </c>
      <c r="M15" s="20"/>
      <c r="N15" s="20">
        <v>0.29199149916181399</v>
      </c>
      <c r="O15" s="20">
        <v>0.39439426672577199</v>
      </c>
      <c r="P15" s="20">
        <v>0.48523077787505098</v>
      </c>
      <c r="Q15" s="20">
        <v>0.58742589988028904</v>
      </c>
      <c r="R15" s="20"/>
      <c r="S15" s="20">
        <v>0.31555004972557898</v>
      </c>
      <c r="T15" s="20">
        <v>0.33881205919884699</v>
      </c>
      <c r="U15" s="20">
        <v>0.409180096439479</v>
      </c>
      <c r="V15" s="20">
        <v>0.26307954152188201</v>
      </c>
      <c r="W15" s="20">
        <v>0.305155847446411</v>
      </c>
      <c r="X15" s="20">
        <v>0.32707897633794197</v>
      </c>
      <c r="Y15" s="20">
        <v>0.30279850250297302</v>
      </c>
      <c r="Z15" s="20"/>
      <c r="AA15" s="20">
        <v>0.431503956608427</v>
      </c>
      <c r="AB15" s="20">
        <v>0.23288781970727601</v>
      </c>
      <c r="AC15" s="20"/>
      <c r="AD15" s="20">
        <v>0.47112642946543998</v>
      </c>
      <c r="AE15" s="20">
        <v>0.543643744108394</v>
      </c>
      <c r="AF15" s="20">
        <v>0.38698448877380898</v>
      </c>
      <c r="AG15" s="20"/>
      <c r="AH15" s="20">
        <v>0.66040583108918705</v>
      </c>
      <c r="AI15" s="20">
        <v>0.28727963536726803</v>
      </c>
      <c r="AJ15" s="20"/>
      <c r="AK15" s="20">
        <v>0.278379642495723</v>
      </c>
      <c r="AL15" s="20">
        <v>0.31547482637382701</v>
      </c>
      <c r="AM15" s="20"/>
      <c r="AN15" s="20">
        <v>0.30002791860868899</v>
      </c>
      <c r="AO15" s="20">
        <v>0.58742589988028904</v>
      </c>
      <c r="AP15" s="20"/>
      <c r="AQ15" s="20">
        <v>0.44419675074347598</v>
      </c>
      <c r="AR15" s="20">
        <v>0.26335927463250902</v>
      </c>
      <c r="AS15" s="20"/>
      <c r="AT15" s="20">
        <v>0.21073859236447401</v>
      </c>
      <c r="AU15" s="20">
        <v>0.29559494873336001</v>
      </c>
      <c r="AV15" s="20">
        <v>0.44120391539057902</v>
      </c>
      <c r="AW15" s="20">
        <v>0.746305225982965</v>
      </c>
      <c r="AX15" s="20"/>
      <c r="AY15" s="20">
        <v>0.62065542646373495</v>
      </c>
      <c r="AZ15" s="20">
        <v>0.26233920581964199</v>
      </c>
      <c r="BA15" s="20"/>
      <c r="BB15" s="20">
        <v>0.31022596243203898</v>
      </c>
      <c r="BC15" s="20">
        <v>0.29848545166587298</v>
      </c>
      <c r="BD15" s="20"/>
      <c r="BE15" s="20">
        <v>0.30900483561444098</v>
      </c>
      <c r="BF15" s="20">
        <v>0.29995576724028</v>
      </c>
      <c r="BG15" s="20"/>
      <c r="BH15" s="20">
        <v>0.31556378207480101</v>
      </c>
      <c r="BI15" s="20">
        <v>0.299433418771541</v>
      </c>
      <c r="BJ15" s="20"/>
      <c r="BK15" s="20">
        <v>0.41671126942505299</v>
      </c>
      <c r="BL15" s="20">
        <v>0.29316229368656599</v>
      </c>
      <c r="BM15" s="20"/>
      <c r="BN15" s="20">
        <v>0.40314740134074001</v>
      </c>
      <c r="BO15" s="20">
        <v>0.29842187015830302</v>
      </c>
      <c r="BP15" s="20"/>
      <c r="BQ15" s="20">
        <v>0.55492914473223998</v>
      </c>
      <c r="BR15" s="20">
        <v>0.294082113577393</v>
      </c>
      <c r="BS15" s="20"/>
      <c r="BT15" s="20">
        <v>0.27800651143842697</v>
      </c>
      <c r="BU15" s="20">
        <v>0.302386540018177</v>
      </c>
      <c r="BV15" s="20"/>
      <c r="BW15" s="20">
        <v>0.43053649798413302</v>
      </c>
      <c r="BX15" s="20">
        <v>0.233865526438439</v>
      </c>
      <c r="BY15" s="20"/>
      <c r="BZ15" s="20">
        <v>0.43053649798413302</v>
      </c>
      <c r="CA15" s="20">
        <v>0.233865526438439</v>
      </c>
    </row>
    <row r="16" spans="2:79" x14ac:dyDescent="0.25">
      <c r="B16" s="18" t="s">
        <v>224</v>
      </c>
      <c r="C16" s="20">
        <v>0.45580605847983302</v>
      </c>
      <c r="D16" s="20">
        <v>0.44625472582529102</v>
      </c>
      <c r="E16" s="20">
        <v>0.494571940422315</v>
      </c>
      <c r="F16" s="20">
        <v>0.50543803208892302</v>
      </c>
      <c r="G16" s="20">
        <v>0.428083858199787</v>
      </c>
      <c r="H16" s="20">
        <v>0.52605951122072803</v>
      </c>
      <c r="I16" s="20">
        <v>0.35521782029947702</v>
      </c>
      <c r="J16" s="20">
        <v>0.45347170929574798</v>
      </c>
      <c r="K16" s="20">
        <v>0.383430268891991</v>
      </c>
      <c r="L16" s="20">
        <v>0.46381026056302599</v>
      </c>
      <c r="M16" s="20"/>
      <c r="N16" s="20">
        <v>0.464561212614091</v>
      </c>
      <c r="O16" s="20">
        <v>0.36178152318531798</v>
      </c>
      <c r="P16" s="20">
        <v>0.24950477507411101</v>
      </c>
      <c r="Q16" s="20">
        <v>0.210651582207312</v>
      </c>
      <c r="R16" s="20"/>
      <c r="S16" s="20">
        <v>0.43338631875759598</v>
      </c>
      <c r="T16" s="20">
        <v>0.45972729963932102</v>
      </c>
      <c r="U16" s="20">
        <v>0.37596683766216399</v>
      </c>
      <c r="V16" s="20">
        <v>0.47464918349327501</v>
      </c>
      <c r="W16" s="20">
        <v>0.47577437032769998</v>
      </c>
      <c r="X16" s="20">
        <v>0.41043115445087702</v>
      </c>
      <c r="Y16" s="20">
        <v>0.49280750904568599</v>
      </c>
      <c r="Z16" s="20"/>
      <c r="AA16" s="20">
        <v>0.34123910992429701</v>
      </c>
      <c r="AB16" s="20">
        <v>0.51505974136623101</v>
      </c>
      <c r="AC16" s="20"/>
      <c r="AD16" s="20">
        <v>0.305500076700224</v>
      </c>
      <c r="AE16" s="20">
        <v>0.29160640374777302</v>
      </c>
      <c r="AF16" s="20">
        <v>0.37269249252825098</v>
      </c>
      <c r="AG16" s="20"/>
      <c r="AH16" s="20">
        <v>0.139077517913232</v>
      </c>
      <c r="AI16" s="20">
        <v>0.46752621704548297</v>
      </c>
      <c r="AJ16" s="20"/>
      <c r="AK16" s="20">
        <v>0.47355314712869201</v>
      </c>
      <c r="AL16" s="20">
        <v>0.443917791049938</v>
      </c>
      <c r="AM16" s="20"/>
      <c r="AN16" s="20">
        <v>0.45628991919140999</v>
      </c>
      <c r="AO16" s="20">
        <v>0.210651582207312</v>
      </c>
      <c r="AP16" s="20"/>
      <c r="AQ16" s="20">
        <v>0.33848147492174102</v>
      </c>
      <c r="AR16" s="20">
        <v>0.48622716266379801</v>
      </c>
      <c r="AS16" s="20"/>
      <c r="AT16" s="20">
        <v>0.541854117782119</v>
      </c>
      <c r="AU16" s="20">
        <v>0.45462991773505101</v>
      </c>
      <c r="AV16" s="20">
        <v>0.330035397861492</v>
      </c>
      <c r="AW16" s="20">
        <v>8.2265711274475697E-2</v>
      </c>
      <c r="AX16" s="20"/>
      <c r="AY16" s="20">
        <v>0.20081013609910101</v>
      </c>
      <c r="AZ16" s="20">
        <v>0.48628404342063403</v>
      </c>
      <c r="BA16" s="20"/>
      <c r="BB16" s="20">
        <v>0.46360614066679801</v>
      </c>
      <c r="BC16" s="20">
        <v>0.454112024637849</v>
      </c>
      <c r="BD16" s="20"/>
      <c r="BE16" s="20">
        <v>0.38340530896131603</v>
      </c>
      <c r="BF16" s="20">
        <v>0.46130033770361201</v>
      </c>
      <c r="BG16" s="20"/>
      <c r="BH16" s="20">
        <v>0.417518221024759</v>
      </c>
      <c r="BI16" s="20">
        <v>0.45877455242458198</v>
      </c>
      <c r="BJ16" s="20"/>
      <c r="BK16" s="20">
        <v>0.36914482552755701</v>
      </c>
      <c r="BL16" s="20">
        <v>0.46135255751780202</v>
      </c>
      <c r="BM16" s="20"/>
      <c r="BN16" s="20">
        <v>0.26501859794292598</v>
      </c>
      <c r="BO16" s="20">
        <v>0.459847099610391</v>
      </c>
      <c r="BP16" s="20"/>
      <c r="BQ16" s="20">
        <v>0.21592030452019301</v>
      </c>
      <c r="BR16" s="20">
        <v>0.46194802561040099</v>
      </c>
      <c r="BS16" s="20"/>
      <c r="BT16" s="20">
        <v>0.45005717039853199</v>
      </c>
      <c r="BU16" s="20">
        <v>0.45626227905454297</v>
      </c>
      <c r="BV16" s="20"/>
      <c r="BW16" s="20">
        <v>0.34206469928209499</v>
      </c>
      <c r="BX16" s="20">
        <v>0.514214923290365</v>
      </c>
      <c r="BY16" s="20"/>
      <c r="BZ16" s="20">
        <v>0.34206469928209499</v>
      </c>
      <c r="CA16" s="20">
        <v>0.514214923290365</v>
      </c>
    </row>
    <row r="17" spans="2:79" x14ac:dyDescent="0.25">
      <c r="B17" s="18" t="s">
        <v>166</v>
      </c>
      <c r="C17" s="21">
        <v>-0.15521202061862299</v>
      </c>
      <c r="D17" s="21">
        <v>-0.10628915400701899</v>
      </c>
      <c r="E17" s="21">
        <v>-0.23777920362031199</v>
      </c>
      <c r="F17" s="21">
        <v>-0.19785188886722899</v>
      </c>
      <c r="G17" s="21">
        <v>-9.7663257955122901E-2</v>
      </c>
      <c r="H17" s="21">
        <v>-0.31830062387702002</v>
      </c>
      <c r="I17" s="21">
        <v>2.55976730491888E-2</v>
      </c>
      <c r="J17" s="21">
        <v>-0.22453650070837999</v>
      </c>
      <c r="K17" s="21">
        <v>-8.87151166079133E-2</v>
      </c>
      <c r="L17" s="21">
        <v>-0.109569595102726</v>
      </c>
      <c r="M17" s="21"/>
      <c r="N17" s="21">
        <v>-0.17256971345227601</v>
      </c>
      <c r="O17" s="21">
        <v>3.26127435404533E-2</v>
      </c>
      <c r="P17" s="21">
        <v>0.23572600280094</v>
      </c>
      <c r="Q17" s="21">
        <v>0.37677431767297798</v>
      </c>
      <c r="R17" s="21"/>
      <c r="S17" s="21">
        <v>-0.11783626903201699</v>
      </c>
      <c r="T17" s="21">
        <v>-0.120915240440474</v>
      </c>
      <c r="U17" s="21">
        <v>3.3213258777315298E-2</v>
      </c>
      <c r="V17" s="21">
        <v>-0.211569641971392</v>
      </c>
      <c r="W17" s="21">
        <v>-0.17061852288128901</v>
      </c>
      <c r="X17" s="21">
        <v>-8.3352178112934799E-2</v>
      </c>
      <c r="Y17" s="21">
        <v>-0.19000900654271299</v>
      </c>
      <c r="Z17" s="21"/>
      <c r="AA17" s="21">
        <v>9.0264846684129499E-2</v>
      </c>
      <c r="AB17" s="21">
        <v>-0.28217192165895499</v>
      </c>
      <c r="AC17" s="21"/>
      <c r="AD17" s="21">
        <v>0.16562635276521601</v>
      </c>
      <c r="AE17" s="21">
        <v>0.25203734036062098</v>
      </c>
      <c r="AF17" s="21">
        <v>1.42919962455574E-2</v>
      </c>
      <c r="AG17" s="21"/>
      <c r="AH17" s="21">
        <v>0.52132831317595496</v>
      </c>
      <c r="AI17" s="21">
        <v>-0.180246581678215</v>
      </c>
      <c r="AJ17" s="21"/>
      <c r="AK17" s="21">
        <v>-0.19517350463296901</v>
      </c>
      <c r="AL17" s="21">
        <v>-0.12844296467611099</v>
      </c>
      <c r="AM17" s="21"/>
      <c r="AN17" s="21">
        <v>-0.15626200058272099</v>
      </c>
      <c r="AO17" s="21">
        <v>0.37677431767297798</v>
      </c>
      <c r="AP17" s="21"/>
      <c r="AQ17" s="21">
        <v>0.105715275821735</v>
      </c>
      <c r="AR17" s="21">
        <v>-0.22286788803128799</v>
      </c>
      <c r="AS17" s="21"/>
      <c r="AT17" s="21">
        <v>-0.33111552541764599</v>
      </c>
      <c r="AU17" s="21">
        <v>-0.15903496900169201</v>
      </c>
      <c r="AV17" s="21">
        <v>0.111168517529087</v>
      </c>
      <c r="AW17" s="21">
        <v>0.66403951470848899</v>
      </c>
      <c r="AX17" s="21"/>
      <c r="AY17" s="21">
        <v>0.41984529036463403</v>
      </c>
      <c r="AZ17" s="21">
        <v>-0.22394483760099099</v>
      </c>
      <c r="BA17" s="21"/>
      <c r="BB17" s="21">
        <v>-0.15338017823476</v>
      </c>
      <c r="BC17" s="21">
        <v>-0.15562657297197599</v>
      </c>
      <c r="BD17" s="21"/>
      <c r="BE17" s="21">
        <v>-7.4400473346874593E-2</v>
      </c>
      <c r="BF17" s="21">
        <v>-0.161344570463332</v>
      </c>
      <c r="BG17" s="21"/>
      <c r="BH17" s="21">
        <v>-0.101954438949958</v>
      </c>
      <c r="BI17" s="21">
        <v>-0.15934113365304101</v>
      </c>
      <c r="BJ17" s="21"/>
      <c r="BK17" s="21">
        <v>4.7566443897496001E-2</v>
      </c>
      <c r="BL17" s="21">
        <v>-0.168190263831236</v>
      </c>
      <c r="BM17" s="21"/>
      <c r="BN17" s="21">
        <v>0.138128803397814</v>
      </c>
      <c r="BO17" s="21">
        <v>-0.16142522945208801</v>
      </c>
      <c r="BP17" s="21"/>
      <c r="BQ17" s="21">
        <v>0.33900884021204802</v>
      </c>
      <c r="BR17" s="21">
        <v>-0.16786591203300799</v>
      </c>
      <c r="BS17" s="21"/>
      <c r="BT17" s="21">
        <v>-0.17205065896010499</v>
      </c>
      <c r="BU17" s="21">
        <v>-0.153875739036366</v>
      </c>
      <c r="BV17" s="21"/>
      <c r="BW17" s="21">
        <v>8.8471798702037599E-2</v>
      </c>
      <c r="BX17" s="21">
        <v>-0.280349396851927</v>
      </c>
      <c r="BY17" s="21"/>
      <c r="BZ17" s="21">
        <v>8.8471798702037599E-2</v>
      </c>
      <c r="CA17" s="21">
        <v>-0.280349396851927</v>
      </c>
    </row>
    <row r="18" spans="2:79" x14ac:dyDescent="0.25">
      <c r="B18" s="16"/>
    </row>
    <row r="19" spans="2:79" x14ac:dyDescent="0.25">
      <c r="B19" t="s">
        <v>78</v>
      </c>
    </row>
    <row r="20" spans="2:79" x14ac:dyDescent="0.25">
      <c r="B20" t="s">
        <v>79</v>
      </c>
    </row>
    <row r="22" spans="2:79" x14ac:dyDescent="0.2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CA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237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218</v>
      </c>
      <c r="C9" s="17">
        <v>7.3663997836236797E-2</v>
      </c>
      <c r="D9" s="17">
        <v>0.104405477297806</v>
      </c>
      <c r="E9" s="17">
        <v>5.8421546066533298E-2</v>
      </c>
      <c r="F9" s="17">
        <v>0.10988813146304401</v>
      </c>
      <c r="G9" s="17">
        <v>4.8903867342241801E-2</v>
      </c>
      <c r="H9" s="17">
        <v>4.1568107811575897E-2</v>
      </c>
      <c r="I9" s="17">
        <v>9.4905906634764794E-2</v>
      </c>
      <c r="J9" s="17">
        <v>5.5947819026090903E-2</v>
      </c>
      <c r="K9" s="17">
        <v>4.4236264904622798E-2</v>
      </c>
      <c r="L9" s="17">
        <v>7.4073014769366105E-2</v>
      </c>
      <c r="M9" s="17"/>
      <c r="N9" s="17">
        <v>7.1038850846975601E-2</v>
      </c>
      <c r="O9" s="17">
        <v>9.8316505100912804E-2</v>
      </c>
      <c r="P9" s="17">
        <v>0.14457694346931399</v>
      </c>
      <c r="Q9" s="17">
        <v>0.21037484064762901</v>
      </c>
      <c r="R9" s="17"/>
      <c r="S9" s="17">
        <v>8.2468948892044605E-2</v>
      </c>
      <c r="T9" s="17">
        <v>4.5049328789201301E-2</v>
      </c>
      <c r="U9" s="17">
        <v>7.5606400317899003E-2</v>
      </c>
      <c r="V9" s="17">
        <v>7.2782385692625406E-2</v>
      </c>
      <c r="W9" s="17">
        <v>6.8373157917850397E-2</v>
      </c>
      <c r="X9" s="17">
        <v>9.7181759175855795E-2</v>
      </c>
      <c r="Y9" s="17">
        <v>7.8152973692050001E-2</v>
      </c>
      <c r="Z9" s="17"/>
      <c r="AA9" s="17">
        <v>0.13170196667433501</v>
      </c>
      <c r="AB9" s="17">
        <v>4.36469340646874E-2</v>
      </c>
      <c r="AC9" s="17"/>
      <c r="AD9" s="17">
        <v>0.154413815206074</v>
      </c>
      <c r="AE9" s="17">
        <v>0.17654917360033801</v>
      </c>
      <c r="AF9" s="17">
        <v>0.107353489554319</v>
      </c>
      <c r="AG9" s="17"/>
      <c r="AH9" s="17">
        <v>0.238152051261598</v>
      </c>
      <c r="AI9" s="17">
        <v>6.7577315326187007E-2</v>
      </c>
      <c r="AJ9" s="17"/>
      <c r="AK9" s="17">
        <v>7.1143126407058693E-2</v>
      </c>
      <c r="AL9" s="17">
        <v>7.5352657553862001E-2</v>
      </c>
      <c r="AM9" s="17"/>
      <c r="AN9" s="17">
        <v>7.3394172024002904E-2</v>
      </c>
      <c r="AO9" s="17">
        <v>0.21037484064762901</v>
      </c>
      <c r="AP9" s="17"/>
      <c r="AQ9" s="17">
        <v>0.126590398386588</v>
      </c>
      <c r="AR9" s="17">
        <v>5.9940705612256402E-2</v>
      </c>
      <c r="AS9" s="17"/>
      <c r="AT9" s="17">
        <v>4.1428321893418399E-2</v>
      </c>
      <c r="AU9" s="17">
        <v>6.7239892162520298E-2</v>
      </c>
      <c r="AV9" s="17">
        <v>0.119796851399446</v>
      </c>
      <c r="AW9" s="17">
        <v>0.35814680900671098</v>
      </c>
      <c r="AX9" s="17"/>
      <c r="AY9" s="17">
        <v>0.155116153587852</v>
      </c>
      <c r="AZ9" s="17">
        <v>6.3928557546776399E-2</v>
      </c>
      <c r="BA9" s="17"/>
      <c r="BB9" s="17">
        <v>6.4196277130093501E-2</v>
      </c>
      <c r="BC9" s="17">
        <v>7.5715273075236594E-2</v>
      </c>
      <c r="BD9" s="17"/>
      <c r="BE9" s="17">
        <v>6.0912184806148698E-2</v>
      </c>
      <c r="BF9" s="17">
        <v>7.4631695296037498E-2</v>
      </c>
      <c r="BG9" s="17"/>
      <c r="BH9" s="17">
        <v>0.10082654633716701</v>
      </c>
      <c r="BI9" s="17">
        <v>7.1558058558689699E-2</v>
      </c>
      <c r="BJ9" s="17"/>
      <c r="BK9" s="17">
        <v>0.10026976292304</v>
      </c>
      <c r="BL9" s="17">
        <v>7.1961173569477802E-2</v>
      </c>
      <c r="BM9" s="17"/>
      <c r="BN9" s="17">
        <v>0.13102920437495499</v>
      </c>
      <c r="BO9" s="17">
        <v>7.2448953836837901E-2</v>
      </c>
      <c r="BP9" s="17"/>
      <c r="BQ9" s="17">
        <v>0.16285345186836001</v>
      </c>
      <c r="BR9" s="17">
        <v>7.1380416231174998E-2</v>
      </c>
      <c r="BS9" s="17"/>
      <c r="BT9" s="17">
        <v>0.10491696994642501</v>
      </c>
      <c r="BU9" s="17">
        <v>7.1183822766573507E-2</v>
      </c>
      <c r="BV9" s="17"/>
      <c r="BW9" s="17">
        <v>0.131179954674533</v>
      </c>
      <c r="BX9" s="17">
        <v>4.4128200382154197E-2</v>
      </c>
      <c r="BY9" s="17"/>
      <c r="BZ9" s="17">
        <v>0.131179954674533</v>
      </c>
      <c r="CA9" s="17">
        <v>4.4128200382154197E-2</v>
      </c>
    </row>
    <row r="10" spans="2:79" x14ac:dyDescent="0.25">
      <c r="B10" s="18" t="s">
        <v>219</v>
      </c>
      <c r="C10" s="17">
        <v>0.13200333207019299</v>
      </c>
      <c r="D10" s="17">
        <v>0.188724597176852</v>
      </c>
      <c r="E10" s="17">
        <v>0.100014068122375</v>
      </c>
      <c r="F10" s="17">
        <v>0.15033197176450799</v>
      </c>
      <c r="G10" s="17">
        <v>0.10130151140049</v>
      </c>
      <c r="H10" s="17">
        <v>8.5742060303158396E-2</v>
      </c>
      <c r="I10" s="17">
        <v>0.20627710745427899</v>
      </c>
      <c r="J10" s="17">
        <v>7.3324652930554096E-2</v>
      </c>
      <c r="K10" s="17">
        <v>9.3037726178515801E-2</v>
      </c>
      <c r="L10" s="17">
        <v>0.125127560892666</v>
      </c>
      <c r="M10" s="17"/>
      <c r="N10" s="17">
        <v>0.12568561839907899</v>
      </c>
      <c r="O10" s="17">
        <v>0.203981372686489</v>
      </c>
      <c r="P10" s="17">
        <v>0.26009884528716998</v>
      </c>
      <c r="Q10" s="17">
        <v>0.28546338715386599</v>
      </c>
      <c r="R10" s="17"/>
      <c r="S10" s="17">
        <v>0.125551757576953</v>
      </c>
      <c r="T10" s="17">
        <v>0.21265758826269399</v>
      </c>
      <c r="U10" s="17">
        <v>0.21633503102781801</v>
      </c>
      <c r="V10" s="17">
        <v>0.120911853818545</v>
      </c>
      <c r="W10" s="17">
        <v>0.124958792809461</v>
      </c>
      <c r="X10" s="17">
        <v>0.187555584412645</v>
      </c>
      <c r="Y10" s="17">
        <v>9.4646782681242006E-2</v>
      </c>
      <c r="Z10" s="17"/>
      <c r="AA10" s="17">
        <v>0.21767569575361201</v>
      </c>
      <c r="AB10" s="17">
        <v>8.7693841996231897E-2</v>
      </c>
      <c r="AC10" s="17"/>
      <c r="AD10" s="17">
        <v>0.21124339430536199</v>
      </c>
      <c r="AE10" s="17">
        <v>0.19603030667268001</v>
      </c>
      <c r="AF10" s="17">
        <v>0.23398620616751101</v>
      </c>
      <c r="AG10" s="17"/>
      <c r="AH10" s="17">
        <v>0.27913995315989198</v>
      </c>
      <c r="AI10" s="17">
        <v>0.12655871843701499</v>
      </c>
      <c r="AJ10" s="17"/>
      <c r="AK10" s="17">
        <v>0.13384265110823201</v>
      </c>
      <c r="AL10" s="17">
        <v>0.130771224818927</v>
      </c>
      <c r="AM10" s="17"/>
      <c r="AN10" s="17">
        <v>0.131700448384035</v>
      </c>
      <c r="AO10" s="17">
        <v>0.28546338715386599</v>
      </c>
      <c r="AP10" s="17"/>
      <c r="AQ10" s="17">
        <v>0.204987030435928</v>
      </c>
      <c r="AR10" s="17">
        <v>0.11307938088807901</v>
      </c>
      <c r="AS10" s="17"/>
      <c r="AT10" s="17">
        <v>7.4223198211199201E-2</v>
      </c>
      <c r="AU10" s="17">
        <v>0.114833867152431</v>
      </c>
      <c r="AV10" s="17">
        <v>0.26044029852716599</v>
      </c>
      <c r="AW10" s="17">
        <v>0.33209042309084302</v>
      </c>
      <c r="AX10" s="17"/>
      <c r="AY10" s="17">
        <v>0.22722598292022</v>
      </c>
      <c r="AZ10" s="17">
        <v>0.120621995100039</v>
      </c>
      <c r="BA10" s="17"/>
      <c r="BB10" s="17">
        <v>0.153911207936924</v>
      </c>
      <c r="BC10" s="17">
        <v>0.12723014572820801</v>
      </c>
      <c r="BD10" s="17"/>
      <c r="BE10" s="17">
        <v>0.161487529779103</v>
      </c>
      <c r="BF10" s="17">
        <v>0.129765863314977</v>
      </c>
      <c r="BG10" s="17"/>
      <c r="BH10" s="17">
        <v>0.138462001190268</v>
      </c>
      <c r="BI10" s="17">
        <v>0.13150258505890999</v>
      </c>
      <c r="BJ10" s="17"/>
      <c r="BK10" s="17">
        <v>0.18269111553182099</v>
      </c>
      <c r="BL10" s="17">
        <v>0.128759208571955</v>
      </c>
      <c r="BM10" s="17"/>
      <c r="BN10" s="17">
        <v>0.29326787257845699</v>
      </c>
      <c r="BO10" s="17">
        <v>0.128587611564974</v>
      </c>
      <c r="BP10" s="17"/>
      <c r="BQ10" s="17">
        <v>0.27604227076365101</v>
      </c>
      <c r="BR10" s="17">
        <v>0.12831539974251499</v>
      </c>
      <c r="BS10" s="17"/>
      <c r="BT10" s="17">
        <v>0.11002285463629601</v>
      </c>
      <c r="BU10" s="17">
        <v>0.133747660000306</v>
      </c>
      <c r="BV10" s="17"/>
      <c r="BW10" s="17">
        <v>0.21726750345887499</v>
      </c>
      <c r="BX10" s="17">
        <v>8.8218173400111399E-2</v>
      </c>
      <c r="BY10" s="17"/>
      <c r="BZ10" s="17">
        <v>0.21726750345887499</v>
      </c>
      <c r="CA10" s="17">
        <v>8.8218173400111399E-2</v>
      </c>
    </row>
    <row r="11" spans="2:79" ht="30" x14ac:dyDescent="0.25">
      <c r="B11" s="18" t="s">
        <v>220</v>
      </c>
      <c r="C11" s="17">
        <v>0.20981958200209899</v>
      </c>
      <c r="D11" s="17">
        <v>0.24256618173116901</v>
      </c>
      <c r="E11" s="17">
        <v>0.208273985575264</v>
      </c>
      <c r="F11" s="17">
        <v>0.244550744721243</v>
      </c>
      <c r="G11" s="17">
        <v>0.140551410316897</v>
      </c>
      <c r="H11" s="17">
        <v>0.16678462913761399</v>
      </c>
      <c r="I11" s="17">
        <v>0.30114476741285301</v>
      </c>
      <c r="J11" s="17">
        <v>0.169668201633772</v>
      </c>
      <c r="K11" s="17">
        <v>0.14996866157479799</v>
      </c>
      <c r="L11" s="17">
        <v>0.17470349369337199</v>
      </c>
      <c r="M11" s="17"/>
      <c r="N11" s="17">
        <v>0.20678215491288901</v>
      </c>
      <c r="O11" s="17">
        <v>0.246564050487562</v>
      </c>
      <c r="P11" s="17">
        <v>0.27283397405923698</v>
      </c>
      <c r="Q11" s="17">
        <v>0.21140300931679801</v>
      </c>
      <c r="R11" s="17"/>
      <c r="S11" s="17">
        <v>0.218466027952636</v>
      </c>
      <c r="T11" s="17">
        <v>0.173383440784978</v>
      </c>
      <c r="U11" s="17">
        <v>0.246683030017569</v>
      </c>
      <c r="V11" s="17">
        <v>0.176725909248795</v>
      </c>
      <c r="W11" s="17">
        <v>0.25414168402355097</v>
      </c>
      <c r="X11" s="17">
        <v>0.23960539786670701</v>
      </c>
      <c r="Y11" s="17">
        <v>0.22425876334429001</v>
      </c>
      <c r="Z11" s="17"/>
      <c r="AA11" s="17">
        <v>0.22967521328052801</v>
      </c>
      <c r="AB11" s="17">
        <v>0.19955030893412601</v>
      </c>
      <c r="AC11" s="17"/>
      <c r="AD11" s="17">
        <v>0.2348385138031</v>
      </c>
      <c r="AE11" s="17">
        <v>0.234726366399897</v>
      </c>
      <c r="AF11" s="17">
        <v>0.22801287011732099</v>
      </c>
      <c r="AG11" s="17"/>
      <c r="AH11" s="17">
        <v>0.25348804634303901</v>
      </c>
      <c r="AI11" s="17">
        <v>0.20820368301971301</v>
      </c>
      <c r="AJ11" s="17"/>
      <c r="AK11" s="17">
        <v>0.19001913922730701</v>
      </c>
      <c r="AL11" s="17">
        <v>0.22308333267098401</v>
      </c>
      <c r="AM11" s="17"/>
      <c r="AN11" s="17">
        <v>0.20981645679598901</v>
      </c>
      <c r="AO11" s="17">
        <v>0.21140300931679801</v>
      </c>
      <c r="AP11" s="17"/>
      <c r="AQ11" s="17">
        <v>0.23291826375635999</v>
      </c>
      <c r="AR11" s="17">
        <v>0.203830322267709</v>
      </c>
      <c r="AS11" s="17"/>
      <c r="AT11" s="17">
        <v>0.180533792255928</v>
      </c>
      <c r="AU11" s="17">
        <v>0.22726640484571101</v>
      </c>
      <c r="AV11" s="17">
        <v>0.22748698385751201</v>
      </c>
      <c r="AW11" s="17">
        <v>0.22092952128906601</v>
      </c>
      <c r="AX11" s="17"/>
      <c r="AY11" s="17">
        <v>0.25639273263023798</v>
      </c>
      <c r="AZ11" s="17">
        <v>0.204252999720165</v>
      </c>
      <c r="BA11" s="17"/>
      <c r="BB11" s="17">
        <v>0.238578325763601</v>
      </c>
      <c r="BC11" s="17">
        <v>0.20355424403678599</v>
      </c>
      <c r="BD11" s="17"/>
      <c r="BE11" s="17">
        <v>0.18742166199959601</v>
      </c>
      <c r="BF11" s="17">
        <v>0.211519294054032</v>
      </c>
      <c r="BG11" s="17"/>
      <c r="BH11" s="17">
        <v>0.21540321808169599</v>
      </c>
      <c r="BI11" s="17">
        <v>0.20938667716877099</v>
      </c>
      <c r="BJ11" s="17"/>
      <c r="BK11" s="17">
        <v>0.23082954281486201</v>
      </c>
      <c r="BL11" s="17">
        <v>0.20847490083999401</v>
      </c>
      <c r="BM11" s="17"/>
      <c r="BN11" s="17">
        <v>0.176524966387412</v>
      </c>
      <c r="BO11" s="17">
        <v>0.21052479035670699</v>
      </c>
      <c r="BP11" s="17"/>
      <c r="BQ11" s="17">
        <v>0.27191951325098901</v>
      </c>
      <c r="BR11" s="17">
        <v>0.208229592891677</v>
      </c>
      <c r="BS11" s="17"/>
      <c r="BT11" s="17">
        <v>0.16463838000860001</v>
      </c>
      <c r="BU11" s="17">
        <v>0.213405074300451</v>
      </c>
      <c r="BV11" s="17"/>
      <c r="BW11" s="17">
        <v>0.229781252975578</v>
      </c>
      <c r="BX11" s="17">
        <v>0.19956879416638101</v>
      </c>
      <c r="BY11" s="17"/>
      <c r="BZ11" s="17">
        <v>0.229781252975578</v>
      </c>
      <c r="CA11" s="17">
        <v>0.19956879416638101</v>
      </c>
    </row>
    <row r="12" spans="2:79" x14ac:dyDescent="0.25">
      <c r="B12" s="18" t="s">
        <v>221</v>
      </c>
      <c r="C12" s="17">
        <v>0.15900444360593899</v>
      </c>
      <c r="D12" s="17">
        <v>0.106798446205443</v>
      </c>
      <c r="E12" s="17">
        <v>0.14674128242022999</v>
      </c>
      <c r="F12" s="17">
        <v>0.23004533796585599</v>
      </c>
      <c r="G12" s="17">
        <v>0.15447415522574001</v>
      </c>
      <c r="H12" s="17">
        <v>0.18173228548975801</v>
      </c>
      <c r="I12" s="17">
        <v>0.15508559599166399</v>
      </c>
      <c r="J12" s="17">
        <v>0.118737680449015</v>
      </c>
      <c r="K12" s="17">
        <v>0.19257904464106501</v>
      </c>
      <c r="L12" s="17">
        <v>0.12500728850613399</v>
      </c>
      <c r="M12" s="17"/>
      <c r="N12" s="17">
        <v>0.159990132800857</v>
      </c>
      <c r="O12" s="17">
        <v>0.14730261879090201</v>
      </c>
      <c r="P12" s="17">
        <v>0.145344743160505</v>
      </c>
      <c r="Q12" s="17">
        <v>0.118259470194892</v>
      </c>
      <c r="R12" s="17"/>
      <c r="S12" s="17">
        <v>0.16366538810487699</v>
      </c>
      <c r="T12" s="17">
        <v>0.17024321190470099</v>
      </c>
      <c r="U12" s="17">
        <v>0.15599287693444699</v>
      </c>
      <c r="V12" s="17">
        <v>0.157581030738558</v>
      </c>
      <c r="W12" s="17">
        <v>0.18948404635457</v>
      </c>
      <c r="X12" s="17">
        <v>0.120780589571004</v>
      </c>
      <c r="Y12" s="17">
        <v>0.17170554648418301</v>
      </c>
      <c r="Z12" s="17"/>
      <c r="AA12" s="17">
        <v>0.13684986696854001</v>
      </c>
      <c r="AB12" s="17">
        <v>0.17046272433267401</v>
      </c>
      <c r="AC12" s="17"/>
      <c r="AD12" s="17">
        <v>0.13309763455339599</v>
      </c>
      <c r="AE12" s="17">
        <v>0.13477447307629201</v>
      </c>
      <c r="AF12" s="17">
        <v>0.135510252569364</v>
      </c>
      <c r="AG12" s="17"/>
      <c r="AH12" s="17">
        <v>8.5229135299436695E-2</v>
      </c>
      <c r="AI12" s="17">
        <v>0.16173441012564399</v>
      </c>
      <c r="AJ12" s="17"/>
      <c r="AK12" s="17">
        <v>0.149406710256833</v>
      </c>
      <c r="AL12" s="17">
        <v>0.165433690849391</v>
      </c>
      <c r="AM12" s="17"/>
      <c r="AN12" s="17">
        <v>0.159084861847235</v>
      </c>
      <c r="AO12" s="17">
        <v>0.118259470194892</v>
      </c>
      <c r="AP12" s="17"/>
      <c r="AQ12" s="17">
        <v>0.12897982149576001</v>
      </c>
      <c r="AR12" s="17">
        <v>0.16678953117751</v>
      </c>
      <c r="AS12" s="17"/>
      <c r="AT12" s="17">
        <v>0.14387764926391899</v>
      </c>
      <c r="AU12" s="17">
        <v>0.18191121744668201</v>
      </c>
      <c r="AV12" s="17">
        <v>0.156607831436642</v>
      </c>
      <c r="AW12" s="17">
        <v>2.9822398864285501E-2</v>
      </c>
      <c r="AX12" s="17"/>
      <c r="AY12" s="17">
        <v>0.154412789112014</v>
      </c>
      <c r="AZ12" s="17">
        <v>0.159553253858325</v>
      </c>
      <c r="BA12" s="17"/>
      <c r="BB12" s="17">
        <v>0.13837726483104401</v>
      </c>
      <c r="BC12" s="17">
        <v>0.163502347869418</v>
      </c>
      <c r="BD12" s="17"/>
      <c r="BE12" s="17">
        <v>0.184940015100376</v>
      </c>
      <c r="BF12" s="17">
        <v>0.157036269622017</v>
      </c>
      <c r="BG12" s="17"/>
      <c r="BH12" s="17">
        <v>0.145849201360923</v>
      </c>
      <c r="BI12" s="17">
        <v>0.160024382561537</v>
      </c>
      <c r="BJ12" s="17"/>
      <c r="BK12" s="17">
        <v>0.176098447212968</v>
      </c>
      <c r="BL12" s="17">
        <v>0.157910391844482</v>
      </c>
      <c r="BM12" s="17"/>
      <c r="BN12" s="17">
        <v>0.102680329286492</v>
      </c>
      <c r="BO12" s="17">
        <v>0.16019743638421999</v>
      </c>
      <c r="BP12" s="17"/>
      <c r="BQ12" s="17">
        <v>0.120701815548435</v>
      </c>
      <c r="BR12" s="17">
        <v>0.159985133282838</v>
      </c>
      <c r="BS12" s="17"/>
      <c r="BT12" s="17">
        <v>0.12449104313161199</v>
      </c>
      <c r="BU12" s="17">
        <v>0.16174335992800601</v>
      </c>
      <c r="BV12" s="17"/>
      <c r="BW12" s="17">
        <v>0.13697446939114499</v>
      </c>
      <c r="BX12" s="17">
        <v>0.17031735383285401</v>
      </c>
      <c r="BY12" s="17"/>
      <c r="BZ12" s="17">
        <v>0.13697446939114499</v>
      </c>
      <c r="CA12" s="17">
        <v>0.17031735383285401</v>
      </c>
    </row>
    <row r="13" spans="2:79" x14ac:dyDescent="0.25">
      <c r="B13" s="18" t="s">
        <v>222</v>
      </c>
      <c r="C13" s="17">
        <v>0.29291025203737397</v>
      </c>
      <c r="D13" s="17">
        <v>0.25386036989176203</v>
      </c>
      <c r="E13" s="17">
        <v>0.36702624228457997</v>
      </c>
      <c r="F13" s="17">
        <v>0.19216755652605499</v>
      </c>
      <c r="G13" s="17">
        <v>0.37932859392363699</v>
      </c>
      <c r="H13" s="17">
        <v>0.32565115946010798</v>
      </c>
      <c r="I13" s="17">
        <v>0.14510590975829499</v>
      </c>
      <c r="J13" s="17">
        <v>0.47272385004481599</v>
      </c>
      <c r="K13" s="17">
        <v>0.26538790398138401</v>
      </c>
      <c r="L13" s="17">
        <v>0.34450896951570797</v>
      </c>
      <c r="M13" s="17"/>
      <c r="N13" s="17">
        <v>0.30068075453837101</v>
      </c>
      <c r="O13" s="17">
        <v>0.20535571418769399</v>
      </c>
      <c r="P13" s="17">
        <v>0.122889730035686</v>
      </c>
      <c r="Q13" s="17">
        <v>0.13590368260375199</v>
      </c>
      <c r="R13" s="17"/>
      <c r="S13" s="17">
        <v>0.278202968634994</v>
      </c>
      <c r="T13" s="17">
        <v>0.26777413236702202</v>
      </c>
      <c r="U13" s="17">
        <v>0.237352181718504</v>
      </c>
      <c r="V13" s="17">
        <v>0.319907620503387</v>
      </c>
      <c r="W13" s="17">
        <v>0.26765112590826701</v>
      </c>
      <c r="X13" s="17">
        <v>0.27438908496546999</v>
      </c>
      <c r="Y13" s="17">
        <v>0.29860584438273602</v>
      </c>
      <c r="Z13" s="17"/>
      <c r="AA13" s="17">
        <v>0.21085049052360699</v>
      </c>
      <c r="AB13" s="17">
        <v>0.33535131508194899</v>
      </c>
      <c r="AC13" s="17"/>
      <c r="AD13" s="17">
        <v>0.20933599113545301</v>
      </c>
      <c r="AE13" s="17">
        <v>0.20503252667604999</v>
      </c>
      <c r="AF13" s="17">
        <v>0.20743080543563799</v>
      </c>
      <c r="AG13" s="17"/>
      <c r="AH13" s="17">
        <v>0.11598875583283701</v>
      </c>
      <c r="AI13" s="17">
        <v>0.29945701913793199</v>
      </c>
      <c r="AJ13" s="17"/>
      <c r="AK13" s="17">
        <v>0.29238062385552699</v>
      </c>
      <c r="AL13" s="17">
        <v>0.29326503481830102</v>
      </c>
      <c r="AM13" s="17"/>
      <c r="AN13" s="17">
        <v>0.29322013546909198</v>
      </c>
      <c r="AO13" s="17">
        <v>0.13590368260375199</v>
      </c>
      <c r="AP13" s="17"/>
      <c r="AQ13" s="17">
        <v>0.205146296544016</v>
      </c>
      <c r="AR13" s="17">
        <v>0.315666577716879</v>
      </c>
      <c r="AS13" s="17"/>
      <c r="AT13" s="17">
        <v>0.37154776351442298</v>
      </c>
      <c r="AU13" s="17">
        <v>0.28805296306313599</v>
      </c>
      <c r="AV13" s="17">
        <v>0.17590647497255699</v>
      </c>
      <c r="AW13" s="17">
        <v>3.43957970293595E-2</v>
      </c>
      <c r="AX13" s="17"/>
      <c r="AY13" s="17">
        <v>0.13626120001730899</v>
      </c>
      <c r="AZ13" s="17">
        <v>0.31163348260468299</v>
      </c>
      <c r="BA13" s="17"/>
      <c r="BB13" s="17">
        <v>0.298207281666374</v>
      </c>
      <c r="BC13" s="17">
        <v>0.29175961488325097</v>
      </c>
      <c r="BD13" s="17"/>
      <c r="BE13" s="17">
        <v>0.26174630831747703</v>
      </c>
      <c r="BF13" s="17">
        <v>0.29527519176037298</v>
      </c>
      <c r="BG13" s="17"/>
      <c r="BH13" s="17">
        <v>0.29862052028889902</v>
      </c>
      <c r="BI13" s="17">
        <v>0.29246752928638398</v>
      </c>
      <c r="BJ13" s="17"/>
      <c r="BK13" s="17">
        <v>0.19760206238452899</v>
      </c>
      <c r="BL13" s="17">
        <v>0.29901017427724302</v>
      </c>
      <c r="BM13" s="17"/>
      <c r="BN13" s="17">
        <v>0.16798999591611999</v>
      </c>
      <c r="BO13" s="17">
        <v>0.29555616960242298</v>
      </c>
      <c r="BP13" s="17"/>
      <c r="BQ13" s="17">
        <v>0.103217261691905</v>
      </c>
      <c r="BR13" s="17">
        <v>0.29776709781653998</v>
      </c>
      <c r="BS13" s="17"/>
      <c r="BT13" s="17">
        <v>0.35754409558772199</v>
      </c>
      <c r="BU13" s="17">
        <v>0.28778103594666299</v>
      </c>
      <c r="BV13" s="17"/>
      <c r="BW13" s="17">
        <v>0.21136011613467301</v>
      </c>
      <c r="BX13" s="17">
        <v>0.33478816607689699</v>
      </c>
      <c r="BY13" s="17"/>
      <c r="BZ13" s="17">
        <v>0.21136011613467301</v>
      </c>
      <c r="CA13" s="17">
        <v>0.33478816607689699</v>
      </c>
    </row>
    <row r="14" spans="2:79" x14ac:dyDescent="0.25">
      <c r="B14" s="18" t="s">
        <v>75</v>
      </c>
      <c r="C14" s="17">
        <v>0.13259839244815899</v>
      </c>
      <c r="D14" s="17">
        <v>0.103644927696968</v>
      </c>
      <c r="E14" s="17">
        <v>0.11952287553101799</v>
      </c>
      <c r="F14" s="17">
        <v>7.3016257559293404E-2</v>
      </c>
      <c r="G14" s="17">
        <v>0.17544046179099501</v>
      </c>
      <c r="H14" s="17">
        <v>0.198521757797786</v>
      </c>
      <c r="I14" s="17">
        <v>9.7480712748144793E-2</v>
      </c>
      <c r="J14" s="17">
        <v>0.109597795915752</v>
      </c>
      <c r="K14" s="17">
        <v>0.25479039871961401</v>
      </c>
      <c r="L14" s="17">
        <v>0.15657967262275399</v>
      </c>
      <c r="M14" s="17"/>
      <c r="N14" s="17">
        <v>0.13582248850182899</v>
      </c>
      <c r="O14" s="17">
        <v>9.8479738746440296E-2</v>
      </c>
      <c r="P14" s="17">
        <v>5.42557639880877E-2</v>
      </c>
      <c r="Q14" s="17">
        <v>3.8595610083063503E-2</v>
      </c>
      <c r="R14" s="17"/>
      <c r="S14" s="17">
        <v>0.131644908838495</v>
      </c>
      <c r="T14" s="17">
        <v>0.130892297891404</v>
      </c>
      <c r="U14" s="17">
        <v>6.8030479983762299E-2</v>
      </c>
      <c r="V14" s="17">
        <v>0.15209119999808901</v>
      </c>
      <c r="W14" s="17">
        <v>9.5391192986300596E-2</v>
      </c>
      <c r="X14" s="17">
        <v>8.0487584008318E-2</v>
      </c>
      <c r="Y14" s="17">
        <v>0.132630089415499</v>
      </c>
      <c r="Z14" s="17"/>
      <c r="AA14" s="17">
        <v>7.3246766799378499E-2</v>
      </c>
      <c r="AB14" s="17">
        <v>0.16329487559033101</v>
      </c>
      <c r="AC14" s="17"/>
      <c r="AD14" s="17">
        <v>5.7070650996615603E-2</v>
      </c>
      <c r="AE14" s="17">
        <v>5.2887153574741802E-2</v>
      </c>
      <c r="AF14" s="17">
        <v>8.7706376155846602E-2</v>
      </c>
      <c r="AG14" s="17"/>
      <c r="AH14" s="17">
        <v>2.8002058103196802E-2</v>
      </c>
      <c r="AI14" s="17">
        <v>0.136468853953509</v>
      </c>
      <c r="AJ14" s="17"/>
      <c r="AK14" s="17">
        <v>0.16320774914504299</v>
      </c>
      <c r="AL14" s="17">
        <v>0.112094059288535</v>
      </c>
      <c r="AM14" s="17"/>
      <c r="AN14" s="17">
        <v>0.13278392547964599</v>
      </c>
      <c r="AO14" s="17">
        <v>3.8595610083063503E-2</v>
      </c>
      <c r="AP14" s="17"/>
      <c r="AQ14" s="17">
        <v>0.101378189381349</v>
      </c>
      <c r="AR14" s="17">
        <v>0.14069348233756601</v>
      </c>
      <c r="AS14" s="17"/>
      <c r="AT14" s="17">
        <v>0.18838927486111201</v>
      </c>
      <c r="AU14" s="17">
        <v>0.12069565532951999</v>
      </c>
      <c r="AV14" s="17">
        <v>5.9761559806677397E-2</v>
      </c>
      <c r="AW14" s="17">
        <v>2.4615050719734299E-2</v>
      </c>
      <c r="AX14" s="17"/>
      <c r="AY14" s="17">
        <v>7.0591141732366497E-2</v>
      </c>
      <c r="AZ14" s="17">
        <v>0.14000971117001201</v>
      </c>
      <c r="BA14" s="17"/>
      <c r="BB14" s="17">
        <v>0.106729642671963</v>
      </c>
      <c r="BC14" s="17">
        <v>0.13823837440709999</v>
      </c>
      <c r="BD14" s="17"/>
      <c r="BE14" s="17">
        <v>0.14349229999729901</v>
      </c>
      <c r="BF14" s="17">
        <v>0.131771685952563</v>
      </c>
      <c r="BG14" s="17"/>
      <c r="BH14" s="17">
        <v>0.10083851274104701</v>
      </c>
      <c r="BI14" s="17">
        <v>0.13506076736570799</v>
      </c>
      <c r="BJ14" s="17"/>
      <c r="BK14" s="17">
        <v>0.112509069132779</v>
      </c>
      <c r="BL14" s="17">
        <v>0.13388415089684899</v>
      </c>
      <c r="BM14" s="17"/>
      <c r="BN14" s="17">
        <v>0.12850763145656299</v>
      </c>
      <c r="BO14" s="17">
        <v>0.13268503825483799</v>
      </c>
      <c r="BP14" s="17"/>
      <c r="BQ14" s="17">
        <v>6.52656868766604E-2</v>
      </c>
      <c r="BR14" s="17">
        <v>0.134322360035255</v>
      </c>
      <c r="BS14" s="17"/>
      <c r="BT14" s="17">
        <v>0.138386656689344</v>
      </c>
      <c r="BU14" s="17">
        <v>0.132139047058</v>
      </c>
      <c r="BV14" s="17"/>
      <c r="BW14" s="17">
        <v>7.3436703365197004E-2</v>
      </c>
      <c r="BX14" s="17">
        <v>0.162979312141602</v>
      </c>
      <c r="BY14" s="17"/>
      <c r="BZ14" s="17">
        <v>7.3436703365197004E-2</v>
      </c>
      <c r="CA14" s="17">
        <v>0.162979312141602</v>
      </c>
    </row>
    <row r="15" spans="2:79" x14ac:dyDescent="0.25">
      <c r="B15" s="18" t="s">
        <v>223</v>
      </c>
      <c r="C15" s="20">
        <v>0.205667329906429</v>
      </c>
      <c r="D15" s="20">
        <v>0.293130074474658</v>
      </c>
      <c r="E15" s="20">
        <v>0.158435614188909</v>
      </c>
      <c r="F15" s="20">
        <v>0.26022010322755201</v>
      </c>
      <c r="G15" s="20">
        <v>0.15020537874273199</v>
      </c>
      <c r="H15" s="20">
        <v>0.127310168114734</v>
      </c>
      <c r="I15" s="20">
        <v>0.30118301408904402</v>
      </c>
      <c r="J15" s="20">
        <v>0.12927247195664501</v>
      </c>
      <c r="K15" s="20">
        <v>0.13727399108313901</v>
      </c>
      <c r="L15" s="20">
        <v>0.199200575662033</v>
      </c>
      <c r="M15" s="20"/>
      <c r="N15" s="20">
        <v>0.196724469246054</v>
      </c>
      <c r="O15" s="20">
        <v>0.30229787778740203</v>
      </c>
      <c r="P15" s="20">
        <v>0.40467578875648402</v>
      </c>
      <c r="Q15" s="20">
        <v>0.495838227801494</v>
      </c>
      <c r="R15" s="20"/>
      <c r="S15" s="20">
        <v>0.20802070646899801</v>
      </c>
      <c r="T15" s="20">
        <v>0.25770691705189502</v>
      </c>
      <c r="U15" s="20">
        <v>0.29194143134571698</v>
      </c>
      <c r="V15" s="20">
        <v>0.19369423951117101</v>
      </c>
      <c r="W15" s="20">
        <v>0.19333195072731199</v>
      </c>
      <c r="X15" s="20">
        <v>0.284737343588501</v>
      </c>
      <c r="Y15" s="20">
        <v>0.17279975637329201</v>
      </c>
      <c r="Z15" s="20"/>
      <c r="AA15" s="20">
        <v>0.34937766242794699</v>
      </c>
      <c r="AB15" s="20">
        <v>0.13134077606091901</v>
      </c>
      <c r="AC15" s="20"/>
      <c r="AD15" s="20">
        <v>0.36565720951143599</v>
      </c>
      <c r="AE15" s="20">
        <v>0.37257948027301802</v>
      </c>
      <c r="AF15" s="20">
        <v>0.34133969572182998</v>
      </c>
      <c r="AG15" s="20"/>
      <c r="AH15" s="20">
        <v>0.51729200442149004</v>
      </c>
      <c r="AI15" s="20">
        <v>0.19413603376320199</v>
      </c>
      <c r="AJ15" s="20"/>
      <c r="AK15" s="20">
        <v>0.20498577751529001</v>
      </c>
      <c r="AL15" s="20">
        <v>0.206123882372789</v>
      </c>
      <c r="AM15" s="20"/>
      <c r="AN15" s="20">
        <v>0.205094620408038</v>
      </c>
      <c r="AO15" s="20">
        <v>0.495838227801494</v>
      </c>
      <c r="AP15" s="20"/>
      <c r="AQ15" s="20">
        <v>0.33157742882251601</v>
      </c>
      <c r="AR15" s="20">
        <v>0.17302008650033601</v>
      </c>
      <c r="AS15" s="20"/>
      <c r="AT15" s="20">
        <v>0.115651520104618</v>
      </c>
      <c r="AU15" s="20">
        <v>0.18207375931495101</v>
      </c>
      <c r="AV15" s="20">
        <v>0.38023714992661201</v>
      </c>
      <c r="AW15" s="20">
        <v>0.69023723209755405</v>
      </c>
      <c r="AX15" s="20"/>
      <c r="AY15" s="20">
        <v>0.38234213650807197</v>
      </c>
      <c r="AZ15" s="20">
        <v>0.184550552646815</v>
      </c>
      <c r="BA15" s="20"/>
      <c r="BB15" s="20">
        <v>0.21810748506701699</v>
      </c>
      <c r="BC15" s="20">
        <v>0.20294541880344499</v>
      </c>
      <c r="BD15" s="20"/>
      <c r="BE15" s="20">
        <v>0.22239971458525201</v>
      </c>
      <c r="BF15" s="20">
        <v>0.204397558611014</v>
      </c>
      <c r="BG15" s="20"/>
      <c r="BH15" s="20">
        <v>0.239288547527436</v>
      </c>
      <c r="BI15" s="20">
        <v>0.20306064361760001</v>
      </c>
      <c r="BJ15" s="20"/>
      <c r="BK15" s="20">
        <v>0.28296087845486101</v>
      </c>
      <c r="BL15" s="20">
        <v>0.20072038214143301</v>
      </c>
      <c r="BM15" s="20"/>
      <c r="BN15" s="20">
        <v>0.42429707695341301</v>
      </c>
      <c r="BO15" s="20">
        <v>0.201036565401812</v>
      </c>
      <c r="BP15" s="20"/>
      <c r="BQ15" s="20">
        <v>0.43889572263201099</v>
      </c>
      <c r="BR15" s="20">
        <v>0.19969581597368999</v>
      </c>
      <c r="BS15" s="20"/>
      <c r="BT15" s="20">
        <v>0.21493982458272101</v>
      </c>
      <c r="BU15" s="20">
        <v>0.204931482766879</v>
      </c>
      <c r="BV15" s="20"/>
      <c r="BW15" s="20">
        <v>0.34844745813340799</v>
      </c>
      <c r="BX15" s="20">
        <v>0.13234637378226599</v>
      </c>
      <c r="BY15" s="20"/>
      <c r="BZ15" s="20">
        <v>0.34844745813340799</v>
      </c>
      <c r="CA15" s="20">
        <v>0.13234637378226599</v>
      </c>
    </row>
    <row r="16" spans="2:79" x14ac:dyDescent="0.25">
      <c r="B16" s="18" t="s">
        <v>224</v>
      </c>
      <c r="C16" s="20">
        <v>0.45191469564331199</v>
      </c>
      <c r="D16" s="20">
        <v>0.36065881609720501</v>
      </c>
      <c r="E16" s="20">
        <v>0.51376752470480902</v>
      </c>
      <c r="F16" s="20">
        <v>0.42221289449191102</v>
      </c>
      <c r="G16" s="20">
        <v>0.53380274914937698</v>
      </c>
      <c r="H16" s="20">
        <v>0.50738344494986598</v>
      </c>
      <c r="I16" s="20">
        <v>0.30019150574995901</v>
      </c>
      <c r="J16" s="20">
        <v>0.59146153049383099</v>
      </c>
      <c r="K16" s="20">
        <v>0.45796694862244902</v>
      </c>
      <c r="L16" s="20">
        <v>0.46951625802184199</v>
      </c>
      <c r="M16" s="20"/>
      <c r="N16" s="20">
        <v>0.46067088733922801</v>
      </c>
      <c r="O16" s="20">
        <v>0.352658332978596</v>
      </c>
      <c r="P16" s="20">
        <v>0.26823447319619098</v>
      </c>
      <c r="Q16" s="20">
        <v>0.25416315279864399</v>
      </c>
      <c r="R16" s="20"/>
      <c r="S16" s="20">
        <v>0.44186835673987102</v>
      </c>
      <c r="T16" s="20">
        <v>0.43801734427172301</v>
      </c>
      <c r="U16" s="20">
        <v>0.393345058652951</v>
      </c>
      <c r="V16" s="20">
        <v>0.477488651241946</v>
      </c>
      <c r="W16" s="20">
        <v>0.45713517226283701</v>
      </c>
      <c r="X16" s="20">
        <v>0.395169674536474</v>
      </c>
      <c r="Y16" s="20">
        <v>0.47031139086691898</v>
      </c>
      <c r="Z16" s="20"/>
      <c r="AA16" s="20">
        <v>0.34770035749214701</v>
      </c>
      <c r="AB16" s="20">
        <v>0.50581403941462399</v>
      </c>
      <c r="AC16" s="20"/>
      <c r="AD16" s="20">
        <v>0.342433625688849</v>
      </c>
      <c r="AE16" s="20">
        <v>0.33980699975234302</v>
      </c>
      <c r="AF16" s="20">
        <v>0.34294105800500202</v>
      </c>
      <c r="AG16" s="20"/>
      <c r="AH16" s="20">
        <v>0.20121789113227401</v>
      </c>
      <c r="AI16" s="20">
        <v>0.46119142926357498</v>
      </c>
      <c r="AJ16" s="20"/>
      <c r="AK16" s="20">
        <v>0.44178733411235999</v>
      </c>
      <c r="AL16" s="20">
        <v>0.45869872566769199</v>
      </c>
      <c r="AM16" s="20"/>
      <c r="AN16" s="20">
        <v>0.45230499731632701</v>
      </c>
      <c r="AO16" s="20">
        <v>0.25416315279864399</v>
      </c>
      <c r="AP16" s="20"/>
      <c r="AQ16" s="20">
        <v>0.33412611803977599</v>
      </c>
      <c r="AR16" s="20">
        <v>0.482456108894389</v>
      </c>
      <c r="AS16" s="20"/>
      <c r="AT16" s="20">
        <v>0.51542541277834197</v>
      </c>
      <c r="AU16" s="20">
        <v>0.46996418050981698</v>
      </c>
      <c r="AV16" s="20">
        <v>0.33251430640919799</v>
      </c>
      <c r="AW16" s="20">
        <v>6.4218195893644997E-2</v>
      </c>
      <c r="AX16" s="20"/>
      <c r="AY16" s="20">
        <v>0.29067398912932302</v>
      </c>
      <c r="AZ16" s="20">
        <v>0.47118673646300802</v>
      </c>
      <c r="BA16" s="20"/>
      <c r="BB16" s="20">
        <v>0.43658454649741801</v>
      </c>
      <c r="BC16" s="20">
        <v>0.455261962752669</v>
      </c>
      <c r="BD16" s="20"/>
      <c r="BE16" s="20">
        <v>0.44668632341785303</v>
      </c>
      <c r="BF16" s="20">
        <v>0.45231146138238998</v>
      </c>
      <c r="BG16" s="20"/>
      <c r="BH16" s="20">
        <v>0.44446972164982201</v>
      </c>
      <c r="BI16" s="20">
        <v>0.45249191184792098</v>
      </c>
      <c r="BJ16" s="20"/>
      <c r="BK16" s="20">
        <v>0.37370050959749701</v>
      </c>
      <c r="BL16" s="20">
        <v>0.45692056612172499</v>
      </c>
      <c r="BM16" s="20"/>
      <c r="BN16" s="20">
        <v>0.27067032520261303</v>
      </c>
      <c r="BO16" s="20">
        <v>0.455753605986643</v>
      </c>
      <c r="BP16" s="20"/>
      <c r="BQ16" s="20">
        <v>0.22391907724033899</v>
      </c>
      <c r="BR16" s="20">
        <v>0.45775223109937802</v>
      </c>
      <c r="BS16" s="20"/>
      <c r="BT16" s="20">
        <v>0.48203513871933501</v>
      </c>
      <c r="BU16" s="20">
        <v>0.44952439587467002</v>
      </c>
      <c r="BV16" s="20"/>
      <c r="BW16" s="20">
        <v>0.34833458552581698</v>
      </c>
      <c r="BX16" s="20">
        <v>0.50510551990975106</v>
      </c>
      <c r="BY16" s="20"/>
      <c r="BZ16" s="20">
        <v>0.34833458552581698</v>
      </c>
      <c r="CA16" s="20">
        <v>0.50510551990975106</v>
      </c>
    </row>
    <row r="17" spans="2:79" x14ac:dyDescent="0.25">
      <c r="B17" s="18" t="s">
        <v>166</v>
      </c>
      <c r="C17" s="21">
        <v>-0.24624736573688299</v>
      </c>
      <c r="D17" s="21">
        <v>-6.75287416225476E-2</v>
      </c>
      <c r="E17" s="21">
        <v>-0.35533191051590102</v>
      </c>
      <c r="F17" s="21">
        <v>-0.161992791264359</v>
      </c>
      <c r="G17" s="21">
        <v>-0.38359737040664499</v>
      </c>
      <c r="H17" s="21">
        <v>-0.38007327683513198</v>
      </c>
      <c r="I17" s="21">
        <v>9.915083390849011E-4</v>
      </c>
      <c r="J17" s="21">
        <v>-0.462189058537186</v>
      </c>
      <c r="K17" s="21">
        <v>-0.32069295753930999</v>
      </c>
      <c r="L17" s="21">
        <v>-0.27031568235980902</v>
      </c>
      <c r="M17" s="21"/>
      <c r="N17" s="21">
        <v>-0.26394641809317398</v>
      </c>
      <c r="O17" s="21">
        <v>-5.0360455191193997E-2</v>
      </c>
      <c r="P17" s="21">
        <v>0.13644131556029299</v>
      </c>
      <c r="Q17" s="21">
        <v>0.24167507500284999</v>
      </c>
      <c r="R17" s="21"/>
      <c r="S17" s="21">
        <v>-0.23384765027087301</v>
      </c>
      <c r="T17" s="21">
        <v>-0.18031042721982801</v>
      </c>
      <c r="U17" s="21">
        <v>-0.101403627307234</v>
      </c>
      <c r="V17" s="21">
        <v>-0.28379441173077502</v>
      </c>
      <c r="W17" s="21">
        <v>-0.26380322153552499</v>
      </c>
      <c r="X17" s="21">
        <v>-0.110432330947972</v>
      </c>
      <c r="Y17" s="21">
        <v>-0.297511634493627</v>
      </c>
      <c r="Z17" s="21"/>
      <c r="AA17" s="21">
        <v>1.67730493580065E-3</v>
      </c>
      <c r="AB17" s="21">
        <v>-0.37447326335370401</v>
      </c>
      <c r="AC17" s="21"/>
      <c r="AD17" s="21">
        <v>2.3223583822586599E-2</v>
      </c>
      <c r="AE17" s="21">
        <v>3.27724805206756E-2</v>
      </c>
      <c r="AF17" s="21">
        <v>-1.60136228317131E-3</v>
      </c>
      <c r="AG17" s="21"/>
      <c r="AH17" s="21">
        <v>0.31607411328921697</v>
      </c>
      <c r="AI17" s="21">
        <v>-0.26705539550037299</v>
      </c>
      <c r="AJ17" s="21"/>
      <c r="AK17" s="21">
        <v>-0.23680155659707</v>
      </c>
      <c r="AL17" s="21">
        <v>-0.25257484329490298</v>
      </c>
      <c r="AM17" s="21"/>
      <c r="AN17" s="21">
        <v>-0.24721037690828901</v>
      </c>
      <c r="AO17" s="21">
        <v>0.24167507500284999</v>
      </c>
      <c r="AP17" s="21"/>
      <c r="AQ17" s="21">
        <v>-2.54868921726042E-3</v>
      </c>
      <c r="AR17" s="21">
        <v>-0.30943602239405399</v>
      </c>
      <c r="AS17" s="21"/>
      <c r="AT17" s="21">
        <v>-0.39977389267372399</v>
      </c>
      <c r="AU17" s="21">
        <v>-0.28789042119486602</v>
      </c>
      <c r="AV17" s="21">
        <v>4.7722843517413897E-2</v>
      </c>
      <c r="AW17" s="21">
        <v>0.62601903620390897</v>
      </c>
      <c r="AX17" s="21"/>
      <c r="AY17" s="21">
        <v>9.1668147378749495E-2</v>
      </c>
      <c r="AZ17" s="21">
        <v>-0.28663618381619299</v>
      </c>
      <c r="BA17" s="21"/>
      <c r="BB17" s="21">
        <v>-0.21847706143040099</v>
      </c>
      <c r="BC17" s="21">
        <v>-0.25231654394922398</v>
      </c>
      <c r="BD17" s="21"/>
      <c r="BE17" s="21">
        <v>-0.22428660883260099</v>
      </c>
      <c r="BF17" s="21">
        <v>-0.24791390277137601</v>
      </c>
      <c r="BG17" s="21"/>
      <c r="BH17" s="21">
        <v>-0.20518117412238601</v>
      </c>
      <c r="BI17" s="21">
        <v>-0.249431268230321</v>
      </c>
      <c r="BJ17" s="21"/>
      <c r="BK17" s="21">
        <v>-9.0739631142636307E-2</v>
      </c>
      <c r="BL17" s="21">
        <v>-0.25620018398029198</v>
      </c>
      <c r="BM17" s="21"/>
      <c r="BN17" s="21">
        <v>0.15362675175080001</v>
      </c>
      <c r="BO17" s="21">
        <v>-0.25471704058483102</v>
      </c>
      <c r="BP17" s="21"/>
      <c r="BQ17" s="21">
        <v>0.214976645391671</v>
      </c>
      <c r="BR17" s="21">
        <v>-0.258056415125689</v>
      </c>
      <c r="BS17" s="21"/>
      <c r="BT17" s="21">
        <v>-0.26709531413661403</v>
      </c>
      <c r="BU17" s="21">
        <v>-0.24459291310779099</v>
      </c>
      <c r="BV17" s="21"/>
      <c r="BW17" s="21">
        <v>1.12872607590464E-4</v>
      </c>
      <c r="BX17" s="21">
        <v>-0.37275914612748601</v>
      </c>
      <c r="BY17" s="21"/>
      <c r="BZ17" s="21">
        <v>1.12872607590464E-4</v>
      </c>
      <c r="CA17" s="21">
        <v>-0.37275914612748601</v>
      </c>
    </row>
    <row r="18" spans="2:79" x14ac:dyDescent="0.25">
      <c r="B18" s="16"/>
    </row>
    <row r="19" spans="2:79" x14ac:dyDescent="0.25">
      <c r="B19" t="s">
        <v>78</v>
      </c>
    </row>
    <row r="20" spans="2:79" x14ac:dyDescent="0.25">
      <c r="B20" t="s">
        <v>79</v>
      </c>
    </row>
    <row r="22" spans="2:79" x14ac:dyDescent="0.2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241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45" x14ac:dyDescent="0.25">
      <c r="B9" s="18" t="s">
        <v>238</v>
      </c>
      <c r="C9" s="17">
        <v>0.20590180768643501</v>
      </c>
      <c r="D9" s="17">
        <v>0.23412022427992299</v>
      </c>
      <c r="E9" s="17">
        <v>0.18956910747204</v>
      </c>
      <c r="F9" s="17">
        <v>6.7465076193723703E-2</v>
      </c>
      <c r="G9" s="17">
        <v>0.13197807684820501</v>
      </c>
      <c r="H9" s="17">
        <v>0.35813699776799102</v>
      </c>
      <c r="I9" s="17">
        <v>0.21532561504328901</v>
      </c>
      <c r="J9" s="17">
        <v>0.231509182957335</v>
      </c>
      <c r="K9" s="17">
        <v>0.25338360541221699</v>
      </c>
      <c r="L9" s="17">
        <v>0.25428185214711102</v>
      </c>
      <c r="M9" s="17"/>
      <c r="N9" s="17">
        <v>0.19845085064405399</v>
      </c>
      <c r="O9" s="17">
        <v>0.29006771460214598</v>
      </c>
      <c r="P9" s="17">
        <v>0.33909084754506302</v>
      </c>
      <c r="Q9" s="17">
        <v>0.49705524525677097</v>
      </c>
      <c r="R9" s="17"/>
      <c r="S9" s="17">
        <v>0.21264070187203801</v>
      </c>
      <c r="T9" s="17">
        <v>0.24301301001373099</v>
      </c>
      <c r="U9" s="17">
        <v>0.222660696288558</v>
      </c>
      <c r="V9" s="17">
        <v>0.18530124311177801</v>
      </c>
      <c r="W9" s="17">
        <v>0.18917998177024101</v>
      </c>
      <c r="X9" s="17">
        <v>0.217837096637058</v>
      </c>
      <c r="Y9" s="17">
        <v>0.275345675124746</v>
      </c>
      <c r="Z9" s="17"/>
      <c r="AA9" s="17">
        <v>0.31447048496025098</v>
      </c>
      <c r="AB9" s="17">
        <v>0.149750412753717</v>
      </c>
      <c r="AC9" s="17"/>
      <c r="AD9" s="17">
        <v>0.346491351699661</v>
      </c>
      <c r="AE9" s="17">
        <v>0.45401763081369501</v>
      </c>
      <c r="AF9" s="17">
        <v>0.28001990416806799</v>
      </c>
      <c r="AG9" s="17"/>
      <c r="AH9" s="17">
        <v>0.39470691098039301</v>
      </c>
      <c r="AI9" s="17">
        <v>0.198915302003523</v>
      </c>
      <c r="AJ9" s="17"/>
      <c r="AK9" s="17">
        <v>0.170446328337961</v>
      </c>
      <c r="AL9" s="17">
        <v>0.22965241989610999</v>
      </c>
      <c r="AM9" s="17"/>
      <c r="AN9" s="17">
        <v>0.20532715895220499</v>
      </c>
      <c r="AO9" s="17">
        <v>0.49705524525677097</v>
      </c>
      <c r="AP9" s="17"/>
      <c r="AQ9" s="17">
        <v>1</v>
      </c>
      <c r="AR9" s="17">
        <v>0</v>
      </c>
      <c r="AS9" s="17"/>
      <c r="AT9" s="17">
        <v>9.2940030913523097E-2</v>
      </c>
      <c r="AU9" s="17">
        <v>0.232594688531956</v>
      </c>
      <c r="AV9" s="17">
        <v>0.33985571493811501</v>
      </c>
      <c r="AW9" s="17">
        <v>0.52666881349991901</v>
      </c>
      <c r="AX9" s="17"/>
      <c r="AY9" s="17">
        <v>0.40701540064200997</v>
      </c>
      <c r="AZ9" s="17">
        <v>0.18186402308085101</v>
      </c>
      <c r="BA9" s="17"/>
      <c r="BB9" s="17">
        <v>0.188308873057632</v>
      </c>
      <c r="BC9" s="17">
        <v>0.20973900372343801</v>
      </c>
      <c r="BD9" s="17"/>
      <c r="BE9" s="17">
        <v>0.237024406758159</v>
      </c>
      <c r="BF9" s="17">
        <v>0.203540005486776</v>
      </c>
      <c r="BG9" s="17"/>
      <c r="BH9" s="17">
        <v>0.16688516869127901</v>
      </c>
      <c r="BI9" s="17">
        <v>0.208926806336137</v>
      </c>
      <c r="BJ9" s="17"/>
      <c r="BK9" s="17">
        <v>0.223974092882673</v>
      </c>
      <c r="BL9" s="17">
        <v>0.20474514386987</v>
      </c>
      <c r="BM9" s="17"/>
      <c r="BN9" s="17">
        <v>0.43326276945299602</v>
      </c>
      <c r="BO9" s="17">
        <v>0.20108610860748899</v>
      </c>
      <c r="BP9" s="17"/>
      <c r="BQ9" s="17">
        <v>0.46393391882021501</v>
      </c>
      <c r="BR9" s="17">
        <v>0.199295226349048</v>
      </c>
      <c r="BS9" s="17"/>
      <c r="BT9" s="17">
        <v>0.37031492666596399</v>
      </c>
      <c r="BU9" s="17">
        <v>0.192854302400188</v>
      </c>
      <c r="BV9" s="17"/>
      <c r="BW9" s="17">
        <v>0.31340355336331099</v>
      </c>
      <c r="BX9" s="17">
        <v>0.15069713126595399</v>
      </c>
      <c r="BY9" s="17"/>
      <c r="BZ9" s="17">
        <v>0.31340355336331099</v>
      </c>
      <c r="CA9" s="17">
        <v>0.15069713126595399</v>
      </c>
    </row>
    <row r="10" spans="2:79" ht="60" x14ac:dyDescent="0.25">
      <c r="B10" s="18" t="s">
        <v>239</v>
      </c>
      <c r="C10" s="17">
        <v>0.45232973319277398</v>
      </c>
      <c r="D10" s="17">
        <v>0.36163682771094302</v>
      </c>
      <c r="E10" s="17">
        <v>0.410419652074202</v>
      </c>
      <c r="F10" s="17">
        <v>0.605007866657021</v>
      </c>
      <c r="G10" s="17">
        <v>0.35167225651641698</v>
      </c>
      <c r="H10" s="17">
        <v>0.50533644597319005</v>
      </c>
      <c r="I10" s="17">
        <v>0.48923748002067302</v>
      </c>
      <c r="J10" s="17">
        <v>0.46225113854587002</v>
      </c>
      <c r="K10" s="17">
        <v>0.37899685528717297</v>
      </c>
      <c r="L10" s="17">
        <v>0.47040285864112202</v>
      </c>
      <c r="M10" s="17"/>
      <c r="N10" s="17">
        <v>0.45051361001597801</v>
      </c>
      <c r="O10" s="17">
        <v>0.47086341623094502</v>
      </c>
      <c r="P10" s="17">
        <v>0.52142321655034896</v>
      </c>
      <c r="Q10" s="17">
        <v>0.403130304082161</v>
      </c>
      <c r="R10" s="17"/>
      <c r="S10" s="17">
        <v>0.436948873889414</v>
      </c>
      <c r="T10" s="17">
        <v>0.45593118428168899</v>
      </c>
      <c r="U10" s="17">
        <v>0.54006496298723705</v>
      </c>
      <c r="V10" s="17">
        <v>0.437669759022356</v>
      </c>
      <c r="W10" s="17">
        <v>0.508590259855218</v>
      </c>
      <c r="X10" s="17">
        <v>0.52014477556285199</v>
      </c>
      <c r="Y10" s="17">
        <v>0.47631971904190501</v>
      </c>
      <c r="Z10" s="17"/>
      <c r="AA10" s="17">
        <v>0.51073665650431099</v>
      </c>
      <c r="AB10" s="17">
        <v>0.42212184727186802</v>
      </c>
      <c r="AC10" s="17"/>
      <c r="AD10" s="17">
        <v>0.53067975629152697</v>
      </c>
      <c r="AE10" s="17">
        <v>0.44238252476218098</v>
      </c>
      <c r="AF10" s="17">
        <v>0.50563366925435105</v>
      </c>
      <c r="AG10" s="17"/>
      <c r="AH10" s="17">
        <v>0.57915985463855801</v>
      </c>
      <c r="AI10" s="17">
        <v>0.44763653714676499</v>
      </c>
      <c r="AJ10" s="17"/>
      <c r="AK10" s="17">
        <v>0.45356967817272797</v>
      </c>
      <c r="AL10" s="17">
        <v>0.45149912949141702</v>
      </c>
      <c r="AM10" s="17"/>
      <c r="AN10" s="17">
        <v>0.45242683796989502</v>
      </c>
      <c r="AO10" s="17">
        <v>0.403130304082161</v>
      </c>
      <c r="AP10" s="17"/>
      <c r="AQ10" s="17">
        <v>0</v>
      </c>
      <c r="AR10" s="17">
        <v>0.56961435949744998</v>
      </c>
      <c r="AS10" s="17"/>
      <c r="AT10" s="17">
        <v>0.34797796837836298</v>
      </c>
      <c r="AU10" s="17">
        <v>0.51334442084887799</v>
      </c>
      <c r="AV10" s="17">
        <v>0.53729411923083803</v>
      </c>
      <c r="AW10" s="17">
        <v>0.39277874268230401</v>
      </c>
      <c r="AX10" s="17"/>
      <c r="AY10" s="17">
        <v>0.44141489352833702</v>
      </c>
      <c r="AZ10" s="17">
        <v>0.453634312167285</v>
      </c>
      <c r="BA10" s="17"/>
      <c r="BB10" s="17">
        <v>0.48071954801195099</v>
      </c>
      <c r="BC10" s="17">
        <v>0.446134777386062</v>
      </c>
      <c r="BD10" s="17"/>
      <c r="BE10" s="17">
        <v>0.42817561417733302</v>
      </c>
      <c r="BF10" s="17">
        <v>0.45416271800519298</v>
      </c>
      <c r="BG10" s="17"/>
      <c r="BH10" s="17">
        <v>0.467337227984718</v>
      </c>
      <c r="BI10" s="17">
        <v>0.45116618726338997</v>
      </c>
      <c r="BJ10" s="17"/>
      <c r="BK10" s="17">
        <v>0.49692043841594102</v>
      </c>
      <c r="BL10" s="17">
        <v>0.44947583537483199</v>
      </c>
      <c r="BM10" s="17"/>
      <c r="BN10" s="17">
        <v>0.378280413155833</v>
      </c>
      <c r="BO10" s="17">
        <v>0.45389816094539998</v>
      </c>
      <c r="BP10" s="17"/>
      <c r="BQ10" s="17">
        <v>0.35874859866376402</v>
      </c>
      <c r="BR10" s="17">
        <v>0.454725758145615</v>
      </c>
      <c r="BS10" s="17"/>
      <c r="BT10" s="17">
        <v>0.40640491371371101</v>
      </c>
      <c r="BU10" s="17">
        <v>0.45597423752820698</v>
      </c>
      <c r="BV10" s="17"/>
      <c r="BW10" s="17">
        <v>0.51128563811610295</v>
      </c>
      <c r="BX10" s="17">
        <v>0.42205448850836003</v>
      </c>
      <c r="BY10" s="17"/>
      <c r="BZ10" s="17">
        <v>0.51128563811610295</v>
      </c>
      <c r="CA10" s="17">
        <v>0.42205448850836003</v>
      </c>
    </row>
    <row r="11" spans="2:79" ht="45" x14ac:dyDescent="0.25">
      <c r="B11" s="18" t="s">
        <v>240</v>
      </c>
      <c r="C11" s="17">
        <v>0.28467495133811999</v>
      </c>
      <c r="D11" s="17">
        <v>0.33350258437163299</v>
      </c>
      <c r="E11" s="17">
        <v>0.35790030891302999</v>
      </c>
      <c r="F11" s="17">
        <v>0.28411865877507197</v>
      </c>
      <c r="G11" s="17">
        <v>0.43212355772955602</v>
      </c>
      <c r="H11" s="17">
        <v>8.4877116442551706E-2</v>
      </c>
      <c r="I11" s="17">
        <v>0.245399992896083</v>
      </c>
      <c r="J11" s="17">
        <v>0.27399907084705899</v>
      </c>
      <c r="K11" s="17">
        <v>0.25185431907219902</v>
      </c>
      <c r="L11" s="17">
        <v>0.229552184419855</v>
      </c>
      <c r="M11" s="17"/>
      <c r="N11" s="17">
        <v>0.291634296984494</v>
      </c>
      <c r="O11" s="17">
        <v>0.20954449298442901</v>
      </c>
      <c r="P11" s="17">
        <v>0.123154081467569</v>
      </c>
      <c r="Q11" s="17">
        <v>8.9589373048675994E-2</v>
      </c>
      <c r="R11" s="17"/>
      <c r="S11" s="17">
        <v>0.29935485744295998</v>
      </c>
      <c r="T11" s="17">
        <v>0.236959584760318</v>
      </c>
      <c r="U11" s="17">
        <v>0.21000196982852101</v>
      </c>
      <c r="V11" s="17">
        <v>0.31471292813462198</v>
      </c>
      <c r="W11" s="17">
        <v>0.27782874669734903</v>
      </c>
      <c r="X11" s="17">
        <v>0.23692332393701601</v>
      </c>
      <c r="Y11" s="17">
        <v>0.20265334945638899</v>
      </c>
      <c r="Z11" s="17"/>
      <c r="AA11" s="17">
        <v>0.144057077181483</v>
      </c>
      <c r="AB11" s="17">
        <v>0.35740209497324799</v>
      </c>
      <c r="AC11" s="17"/>
      <c r="AD11" s="17">
        <v>0.103954701097615</v>
      </c>
      <c r="AE11" s="17">
        <v>7.6355362729060003E-2</v>
      </c>
      <c r="AF11" s="17">
        <v>0.18186129546760299</v>
      </c>
      <c r="AG11" s="17"/>
      <c r="AH11" s="17">
        <v>2.2493835899760801E-2</v>
      </c>
      <c r="AI11" s="17">
        <v>0.29437664806668001</v>
      </c>
      <c r="AJ11" s="17"/>
      <c r="AK11" s="17">
        <v>0.29889539403961302</v>
      </c>
      <c r="AL11" s="17">
        <v>0.27514908322804399</v>
      </c>
      <c r="AM11" s="17"/>
      <c r="AN11" s="17">
        <v>0.285059991204268</v>
      </c>
      <c r="AO11" s="17">
        <v>8.9589373048675994E-2</v>
      </c>
      <c r="AP11" s="17"/>
      <c r="AQ11" s="17">
        <v>0</v>
      </c>
      <c r="AR11" s="17">
        <v>0.35848835080298302</v>
      </c>
      <c r="AS11" s="17"/>
      <c r="AT11" s="17">
        <v>0.45150931102925401</v>
      </c>
      <c r="AU11" s="17">
        <v>0.22269374336435399</v>
      </c>
      <c r="AV11" s="17">
        <v>0.10554611096696701</v>
      </c>
      <c r="AW11" s="17">
        <v>8.0472125484744306E-2</v>
      </c>
      <c r="AX11" s="17"/>
      <c r="AY11" s="17">
        <v>0.121654077025213</v>
      </c>
      <c r="AZ11" s="17">
        <v>0.30415976390279498</v>
      </c>
      <c r="BA11" s="17"/>
      <c r="BB11" s="17">
        <v>0.28403095190911798</v>
      </c>
      <c r="BC11" s="17">
        <v>0.28481908289563901</v>
      </c>
      <c r="BD11" s="17"/>
      <c r="BE11" s="17">
        <v>0.30969552546366702</v>
      </c>
      <c r="BF11" s="17">
        <v>0.28277621380433399</v>
      </c>
      <c r="BG11" s="17"/>
      <c r="BH11" s="17">
        <v>0.31270940023476601</v>
      </c>
      <c r="BI11" s="17">
        <v>0.282501412759668</v>
      </c>
      <c r="BJ11" s="17"/>
      <c r="BK11" s="17">
        <v>0.25962943170231201</v>
      </c>
      <c r="BL11" s="17">
        <v>0.28627791665297903</v>
      </c>
      <c r="BM11" s="17"/>
      <c r="BN11" s="17">
        <v>0.17306971753754799</v>
      </c>
      <c r="BO11" s="17">
        <v>0.28703884537447</v>
      </c>
      <c r="BP11" s="17"/>
      <c r="BQ11" s="17">
        <v>0.177252700274555</v>
      </c>
      <c r="BR11" s="17">
        <v>0.28742536033170701</v>
      </c>
      <c r="BS11" s="17"/>
      <c r="BT11" s="17">
        <v>0.19475941322531301</v>
      </c>
      <c r="BU11" s="17">
        <v>0.29181047352834499</v>
      </c>
      <c r="BV11" s="17"/>
      <c r="BW11" s="17">
        <v>0.144447974969068</v>
      </c>
      <c r="BX11" s="17">
        <v>0.356684803895716</v>
      </c>
      <c r="BY11" s="17"/>
      <c r="BZ11" s="17">
        <v>0.144447974969068</v>
      </c>
      <c r="CA11" s="17">
        <v>0.356684803895716</v>
      </c>
    </row>
    <row r="12" spans="2:79" x14ac:dyDescent="0.25">
      <c r="B12" s="18" t="s">
        <v>75</v>
      </c>
      <c r="C12" s="19">
        <v>5.7093507782671298E-2</v>
      </c>
      <c r="D12" s="19">
        <v>7.0740363637501399E-2</v>
      </c>
      <c r="E12" s="19">
        <v>4.2110931540727502E-2</v>
      </c>
      <c r="F12" s="19">
        <v>4.34083983741834E-2</v>
      </c>
      <c r="G12" s="19">
        <v>8.4226108905822605E-2</v>
      </c>
      <c r="H12" s="19">
        <v>5.1649439816267101E-2</v>
      </c>
      <c r="I12" s="19">
        <v>5.0036912039955098E-2</v>
      </c>
      <c r="J12" s="19">
        <v>3.22406076497357E-2</v>
      </c>
      <c r="K12" s="19">
        <v>0.115765220228411</v>
      </c>
      <c r="L12" s="19">
        <v>4.5763104791911702E-2</v>
      </c>
      <c r="M12" s="19"/>
      <c r="N12" s="19">
        <v>5.94012423554744E-2</v>
      </c>
      <c r="O12" s="19">
        <v>2.9524376182479099E-2</v>
      </c>
      <c r="P12" s="19">
        <v>1.6331854437019299E-2</v>
      </c>
      <c r="Q12" s="19">
        <v>1.02250776123919E-2</v>
      </c>
      <c r="R12" s="19"/>
      <c r="S12" s="19">
        <v>5.1055566795586697E-2</v>
      </c>
      <c r="T12" s="19">
        <v>6.4096220944262594E-2</v>
      </c>
      <c r="U12" s="19">
        <v>2.7272370895684999E-2</v>
      </c>
      <c r="V12" s="19">
        <v>6.2316069731243602E-2</v>
      </c>
      <c r="W12" s="19">
        <v>2.4401011677191501E-2</v>
      </c>
      <c r="X12" s="19">
        <v>2.50948038630735E-2</v>
      </c>
      <c r="Y12" s="19">
        <v>4.5681256376958898E-2</v>
      </c>
      <c r="Z12" s="19"/>
      <c r="AA12" s="19">
        <v>3.0735781353955601E-2</v>
      </c>
      <c r="AB12" s="19">
        <v>7.0725645001168305E-2</v>
      </c>
      <c r="AC12" s="19"/>
      <c r="AD12" s="19">
        <v>1.8874190911196801E-2</v>
      </c>
      <c r="AE12" s="19">
        <v>2.7244481695063799E-2</v>
      </c>
      <c r="AF12" s="19">
        <v>3.2485131109977299E-2</v>
      </c>
      <c r="AG12" s="19"/>
      <c r="AH12" s="19">
        <v>3.6393984812877899E-3</v>
      </c>
      <c r="AI12" s="19">
        <v>5.9071512783032298E-2</v>
      </c>
      <c r="AJ12" s="19"/>
      <c r="AK12" s="19">
        <v>7.7088599449697606E-2</v>
      </c>
      <c r="AL12" s="19">
        <v>4.3699367384428603E-2</v>
      </c>
      <c r="AM12" s="19"/>
      <c r="AN12" s="19">
        <v>5.7186011873632599E-2</v>
      </c>
      <c r="AO12" s="19">
        <v>1.02250776123919E-2</v>
      </c>
      <c r="AP12" s="19"/>
      <c r="AQ12" s="19">
        <v>0</v>
      </c>
      <c r="AR12" s="19">
        <v>7.1897289699567504E-2</v>
      </c>
      <c r="AS12" s="19"/>
      <c r="AT12" s="19">
        <v>0.10757268967886</v>
      </c>
      <c r="AU12" s="19">
        <v>3.13671472548116E-2</v>
      </c>
      <c r="AV12" s="19">
        <v>1.7304054864080098E-2</v>
      </c>
      <c r="AW12" s="19">
        <v>8.0318333033045205E-5</v>
      </c>
      <c r="AX12" s="19"/>
      <c r="AY12" s="19">
        <v>2.9915628804439098E-2</v>
      </c>
      <c r="AZ12" s="19">
        <v>6.0341900849069798E-2</v>
      </c>
      <c r="BA12" s="19"/>
      <c r="BB12" s="19">
        <v>4.6940627021298503E-2</v>
      </c>
      <c r="BC12" s="19">
        <v>5.9307135994861197E-2</v>
      </c>
      <c r="BD12" s="19"/>
      <c r="BE12" s="19">
        <v>2.5104453600840501E-2</v>
      </c>
      <c r="BF12" s="19">
        <v>5.9521062703696503E-2</v>
      </c>
      <c r="BG12" s="19"/>
      <c r="BH12" s="19">
        <v>5.3068203089237098E-2</v>
      </c>
      <c r="BI12" s="19">
        <v>5.7405593640804498E-2</v>
      </c>
      <c r="BJ12" s="19"/>
      <c r="BK12" s="19">
        <v>1.9476036999073999E-2</v>
      </c>
      <c r="BL12" s="19">
        <v>5.9501104102319298E-2</v>
      </c>
      <c r="BM12" s="19"/>
      <c r="BN12" s="19">
        <v>1.5387099853623E-2</v>
      </c>
      <c r="BO12" s="19">
        <v>5.7976885072640101E-2</v>
      </c>
      <c r="BP12" s="19"/>
      <c r="BQ12" s="19">
        <v>6.4782241466979798E-5</v>
      </c>
      <c r="BR12" s="19">
        <v>5.8553655173629801E-2</v>
      </c>
      <c r="BS12" s="19"/>
      <c r="BT12" s="19">
        <v>2.8520746395011499E-2</v>
      </c>
      <c r="BU12" s="19">
        <v>5.9360986543259699E-2</v>
      </c>
      <c r="BV12" s="19"/>
      <c r="BW12" s="19">
        <v>3.0862833551518101E-2</v>
      </c>
      <c r="BX12" s="19">
        <v>7.0563576329970804E-2</v>
      </c>
      <c r="BY12" s="19"/>
      <c r="BZ12" s="19">
        <v>3.0862833551518101E-2</v>
      </c>
      <c r="CA12" s="19">
        <v>7.0563576329970804E-2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CA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247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242</v>
      </c>
      <c r="C9" s="17">
        <v>0.29510057512361298</v>
      </c>
      <c r="D9" s="17">
        <v>0.26350436213501399</v>
      </c>
      <c r="E9" s="17">
        <v>0.243342964541957</v>
      </c>
      <c r="F9" s="17">
        <v>0.43521114545526302</v>
      </c>
      <c r="G9" s="17">
        <v>0.16092362975150601</v>
      </c>
      <c r="H9" s="17">
        <v>0.29132996508415998</v>
      </c>
      <c r="I9" s="17">
        <v>0.39076238841350902</v>
      </c>
      <c r="J9" s="17">
        <v>0.27741496154731499</v>
      </c>
      <c r="K9" s="17">
        <v>0.28779748560929302</v>
      </c>
      <c r="L9" s="17">
        <v>0.2759499928686</v>
      </c>
      <c r="M9" s="17"/>
      <c r="N9" s="17">
        <v>0.28997040546952302</v>
      </c>
      <c r="O9" s="17">
        <v>0.35145474910316499</v>
      </c>
      <c r="P9" s="17">
        <v>0.39370630797114198</v>
      </c>
      <c r="Q9" s="17">
        <v>0.510176010355196</v>
      </c>
      <c r="R9" s="17"/>
      <c r="S9" s="17">
        <v>0.31893897161533302</v>
      </c>
      <c r="T9" s="17">
        <v>0.27303785861684698</v>
      </c>
      <c r="U9" s="17">
        <v>0.30540578709181998</v>
      </c>
      <c r="V9" s="17">
        <v>0.24143028914457501</v>
      </c>
      <c r="W9" s="17">
        <v>0.33048285801713301</v>
      </c>
      <c r="X9" s="17">
        <v>0.32421531128703501</v>
      </c>
      <c r="Y9" s="17">
        <v>0.43140620970208599</v>
      </c>
      <c r="Z9" s="17"/>
      <c r="AA9" s="17">
        <v>0.42102074938387202</v>
      </c>
      <c r="AB9" s="17">
        <v>0.229975037883694</v>
      </c>
      <c r="AC9" s="17"/>
      <c r="AD9" s="17">
        <v>0.43459929155952898</v>
      </c>
      <c r="AE9" s="17">
        <v>0.46771822741628399</v>
      </c>
      <c r="AF9" s="17">
        <v>0.38984856027180798</v>
      </c>
      <c r="AG9" s="17"/>
      <c r="AH9" s="17">
        <v>0.55023035442796397</v>
      </c>
      <c r="AI9" s="17">
        <v>0.285659804604742</v>
      </c>
      <c r="AJ9" s="17"/>
      <c r="AK9" s="17">
        <v>0.30387843724686198</v>
      </c>
      <c r="AL9" s="17">
        <v>0.2892205361804</v>
      </c>
      <c r="AM9" s="17"/>
      <c r="AN9" s="17">
        <v>0.29467608133212198</v>
      </c>
      <c r="AO9" s="17">
        <v>0.510176010355196</v>
      </c>
      <c r="AP9" s="17"/>
      <c r="AQ9" s="17">
        <v>0.46323669164944198</v>
      </c>
      <c r="AR9" s="17">
        <v>0.25150454296393299</v>
      </c>
      <c r="AS9" s="17"/>
      <c r="AT9" s="17">
        <v>0.16527202568051999</v>
      </c>
      <c r="AU9" s="17">
        <v>0.31023550141303702</v>
      </c>
      <c r="AV9" s="17">
        <v>0.487348954166403</v>
      </c>
      <c r="AW9" s="17">
        <v>0.61439572115809105</v>
      </c>
      <c r="AX9" s="17"/>
      <c r="AY9" s="17">
        <v>0.436414297113279</v>
      </c>
      <c r="AZ9" s="17">
        <v>0.27821027566110301</v>
      </c>
      <c r="BA9" s="17"/>
      <c r="BB9" s="17">
        <v>0.34143254393858802</v>
      </c>
      <c r="BC9" s="17">
        <v>0.28499295346686998</v>
      </c>
      <c r="BD9" s="17"/>
      <c r="BE9" s="17">
        <v>0.29611953253025602</v>
      </c>
      <c r="BF9" s="17">
        <v>0.29502324945300201</v>
      </c>
      <c r="BG9" s="17"/>
      <c r="BH9" s="17">
        <v>0.30465377373328201</v>
      </c>
      <c r="BI9" s="17">
        <v>0.29435990617726498</v>
      </c>
      <c r="BJ9" s="17"/>
      <c r="BK9" s="17">
        <v>0.29009654436163201</v>
      </c>
      <c r="BL9" s="17">
        <v>0.29542084349346798</v>
      </c>
      <c r="BM9" s="17"/>
      <c r="BN9" s="17">
        <v>0.26294834698254399</v>
      </c>
      <c r="BO9" s="17">
        <v>0.29578158673722499</v>
      </c>
      <c r="BP9" s="17"/>
      <c r="BQ9" s="17">
        <v>0.37623563368982299</v>
      </c>
      <c r="BR9" s="17">
        <v>0.29302321598650299</v>
      </c>
      <c r="BS9" s="17"/>
      <c r="BT9" s="17">
        <v>0.41155659220982099</v>
      </c>
      <c r="BU9" s="17">
        <v>0.28585885215175699</v>
      </c>
      <c r="BV9" s="17"/>
      <c r="BW9" s="17">
        <v>0.42046433320641802</v>
      </c>
      <c r="BX9" s="17">
        <v>0.23072333495656799</v>
      </c>
      <c r="BY9" s="17"/>
      <c r="BZ9" s="17">
        <v>0.42046433320641802</v>
      </c>
      <c r="CA9" s="17">
        <v>0.23072333495656799</v>
      </c>
    </row>
    <row r="10" spans="2:79" x14ac:dyDescent="0.25">
      <c r="B10" s="18" t="s">
        <v>243</v>
      </c>
      <c r="C10" s="17">
        <v>0.31804619611193502</v>
      </c>
      <c r="D10" s="17">
        <v>0.29907465013904999</v>
      </c>
      <c r="E10" s="17">
        <v>0.28564304793697198</v>
      </c>
      <c r="F10" s="17">
        <v>0.29706066330860997</v>
      </c>
      <c r="G10" s="17">
        <v>0.339422661397284</v>
      </c>
      <c r="H10" s="17">
        <v>0.34790960037916502</v>
      </c>
      <c r="I10" s="17">
        <v>0.33213362873065</v>
      </c>
      <c r="J10" s="17">
        <v>0.30322674689235901</v>
      </c>
      <c r="K10" s="17">
        <v>0.29746398406197899</v>
      </c>
      <c r="L10" s="17">
        <v>0.38690324065659898</v>
      </c>
      <c r="M10" s="17"/>
      <c r="N10" s="17">
        <v>0.31465608264586897</v>
      </c>
      <c r="O10" s="17">
        <v>0.35345640188982802</v>
      </c>
      <c r="P10" s="17">
        <v>0.421369992141159</v>
      </c>
      <c r="Q10" s="17">
        <v>0.32783164942630499</v>
      </c>
      <c r="R10" s="17"/>
      <c r="S10" s="17">
        <v>0.30782583460551899</v>
      </c>
      <c r="T10" s="17">
        <v>0.459209180148547</v>
      </c>
      <c r="U10" s="17">
        <v>0.324704503491893</v>
      </c>
      <c r="V10" s="17">
        <v>0.26639969724850898</v>
      </c>
      <c r="W10" s="17">
        <v>0.33361554970726998</v>
      </c>
      <c r="X10" s="17">
        <v>0.46242205161799199</v>
      </c>
      <c r="Y10" s="17">
        <v>0.282880938157616</v>
      </c>
      <c r="Z10" s="17"/>
      <c r="AA10" s="17">
        <v>0.33584359587571</v>
      </c>
      <c r="AB10" s="17">
        <v>0.30884143422291599</v>
      </c>
      <c r="AC10" s="17"/>
      <c r="AD10" s="17">
        <v>0.32895590378754402</v>
      </c>
      <c r="AE10" s="17">
        <v>0.28429034230828698</v>
      </c>
      <c r="AF10" s="17">
        <v>0.368575007161903</v>
      </c>
      <c r="AG10" s="17"/>
      <c r="AH10" s="17">
        <v>0.26145451754651799</v>
      </c>
      <c r="AI10" s="17">
        <v>0.32014030308788499</v>
      </c>
      <c r="AJ10" s="17"/>
      <c r="AK10" s="17">
        <v>0.30996594487996598</v>
      </c>
      <c r="AL10" s="17">
        <v>0.323458925458535</v>
      </c>
      <c r="AM10" s="17"/>
      <c r="AN10" s="17">
        <v>0.318026882589801</v>
      </c>
      <c r="AO10" s="17">
        <v>0.32783164942630499</v>
      </c>
      <c r="AP10" s="17"/>
      <c r="AQ10" s="17">
        <v>0.28932262482648102</v>
      </c>
      <c r="AR10" s="17">
        <v>0.32549393407196497</v>
      </c>
      <c r="AS10" s="17"/>
      <c r="AT10" s="17">
        <v>0.26263368700895801</v>
      </c>
      <c r="AU10" s="17">
        <v>0.37035195048005498</v>
      </c>
      <c r="AV10" s="17">
        <v>0.33597446639892498</v>
      </c>
      <c r="AW10" s="17">
        <v>0.18822404989066299</v>
      </c>
      <c r="AX10" s="17"/>
      <c r="AY10" s="17">
        <v>0.27243054506603498</v>
      </c>
      <c r="AZ10" s="17">
        <v>0.32349833476835599</v>
      </c>
      <c r="BA10" s="17"/>
      <c r="BB10" s="17">
        <v>0.30780112260324399</v>
      </c>
      <c r="BC10" s="17">
        <v>0.32028337274740898</v>
      </c>
      <c r="BD10" s="17"/>
      <c r="BE10" s="17">
        <v>0.34716335841715801</v>
      </c>
      <c r="BF10" s="17">
        <v>0.31583658059037101</v>
      </c>
      <c r="BG10" s="17"/>
      <c r="BH10" s="17">
        <v>0.31902293489296302</v>
      </c>
      <c r="BI10" s="17">
        <v>0.317970468587222</v>
      </c>
      <c r="BJ10" s="17"/>
      <c r="BK10" s="17">
        <v>0.35457286317196701</v>
      </c>
      <c r="BL10" s="17">
        <v>0.31570841349787698</v>
      </c>
      <c r="BM10" s="17"/>
      <c r="BN10" s="17">
        <v>0.47983165413216999</v>
      </c>
      <c r="BO10" s="17">
        <v>0.31461944212953902</v>
      </c>
      <c r="BP10" s="17"/>
      <c r="BQ10" s="17">
        <v>0.45567255616941299</v>
      </c>
      <c r="BR10" s="17">
        <v>0.31452244963754</v>
      </c>
      <c r="BS10" s="17"/>
      <c r="BT10" s="17">
        <v>0.30013540937308197</v>
      </c>
      <c r="BU10" s="17">
        <v>0.31946756130533599</v>
      </c>
      <c r="BV10" s="17"/>
      <c r="BW10" s="17">
        <v>0.33594742054185101</v>
      </c>
      <c r="BX10" s="17">
        <v>0.308853496068214</v>
      </c>
      <c r="BY10" s="17"/>
      <c r="BZ10" s="17">
        <v>0.33594742054185101</v>
      </c>
      <c r="CA10" s="17">
        <v>0.308853496068214</v>
      </c>
    </row>
    <row r="11" spans="2:79" x14ac:dyDescent="0.25">
      <c r="B11" s="18" t="s">
        <v>244</v>
      </c>
      <c r="C11" s="17">
        <v>0.34133946029425499</v>
      </c>
      <c r="D11" s="17">
        <v>0.37195776446869599</v>
      </c>
      <c r="E11" s="17">
        <v>0.40438037652779701</v>
      </c>
      <c r="F11" s="17">
        <v>0.23353194144268399</v>
      </c>
      <c r="G11" s="17">
        <v>0.46319101222708498</v>
      </c>
      <c r="H11" s="17">
        <v>0.31121032952324001</v>
      </c>
      <c r="I11" s="17">
        <v>0.24556138656088999</v>
      </c>
      <c r="J11" s="17">
        <v>0.38541376610350703</v>
      </c>
      <c r="K11" s="17">
        <v>0.39121851580561601</v>
      </c>
      <c r="L11" s="17">
        <v>0.28681464385528999</v>
      </c>
      <c r="M11" s="17"/>
      <c r="N11" s="17">
        <v>0.34938061512186702</v>
      </c>
      <c r="O11" s="17">
        <v>0.25519953225043102</v>
      </c>
      <c r="P11" s="17">
        <v>0.149118090917808</v>
      </c>
      <c r="Q11" s="17">
        <v>0.123100479765422</v>
      </c>
      <c r="R11" s="17"/>
      <c r="S11" s="17">
        <v>0.30880034740219497</v>
      </c>
      <c r="T11" s="17">
        <v>0.25037749142911397</v>
      </c>
      <c r="U11" s="17">
        <v>0.34572452045313901</v>
      </c>
      <c r="V11" s="17">
        <v>0.455494410976369</v>
      </c>
      <c r="W11" s="17">
        <v>0.32424651932206999</v>
      </c>
      <c r="X11" s="17">
        <v>0.19935901307589601</v>
      </c>
      <c r="Y11" s="17">
        <v>0.26709399360164199</v>
      </c>
      <c r="Z11" s="17"/>
      <c r="AA11" s="17">
        <v>0.22124305146304299</v>
      </c>
      <c r="AB11" s="17">
        <v>0.403452963485189</v>
      </c>
      <c r="AC11" s="17"/>
      <c r="AD11" s="17">
        <v>0.21096572257587401</v>
      </c>
      <c r="AE11" s="17">
        <v>0.226902956470423</v>
      </c>
      <c r="AF11" s="17">
        <v>0.22676273852075499</v>
      </c>
      <c r="AG11" s="17"/>
      <c r="AH11" s="17">
        <v>0.15905193620813199</v>
      </c>
      <c r="AI11" s="17">
        <v>0.348084790800332</v>
      </c>
      <c r="AJ11" s="17"/>
      <c r="AK11" s="17">
        <v>0.31908918253624102</v>
      </c>
      <c r="AL11" s="17">
        <v>0.35624428539601699</v>
      </c>
      <c r="AM11" s="17"/>
      <c r="AN11" s="17">
        <v>0.341770197966347</v>
      </c>
      <c r="AO11" s="17">
        <v>0.123100479765422</v>
      </c>
      <c r="AP11" s="17"/>
      <c r="AQ11" s="17">
        <v>0.232872472038329</v>
      </c>
      <c r="AR11" s="17">
        <v>0.369463877617421</v>
      </c>
      <c r="AS11" s="17"/>
      <c r="AT11" s="17">
        <v>0.49527767875614098</v>
      </c>
      <c r="AU11" s="17">
        <v>0.29308677707719299</v>
      </c>
      <c r="AV11" s="17">
        <v>0.150402631253819</v>
      </c>
      <c r="AW11" s="17">
        <v>0.17489335117468799</v>
      </c>
      <c r="AX11" s="17"/>
      <c r="AY11" s="17">
        <v>0.28837612190832701</v>
      </c>
      <c r="AZ11" s="17">
        <v>0.34766981967674998</v>
      </c>
      <c r="BA11" s="17"/>
      <c r="BB11" s="17">
        <v>0.29518411843165399</v>
      </c>
      <c r="BC11" s="17">
        <v>0.35140377232527098</v>
      </c>
      <c r="BD11" s="17"/>
      <c r="BE11" s="17">
        <v>0.33079980844033902</v>
      </c>
      <c r="BF11" s="17">
        <v>0.34213928337056199</v>
      </c>
      <c r="BG11" s="17"/>
      <c r="BH11" s="17">
        <v>0.29515409901783302</v>
      </c>
      <c r="BI11" s="17">
        <v>0.344920257079814</v>
      </c>
      <c r="BJ11" s="17"/>
      <c r="BK11" s="17">
        <v>0.32683288891806</v>
      </c>
      <c r="BL11" s="17">
        <v>0.34226791101485099</v>
      </c>
      <c r="BM11" s="17"/>
      <c r="BN11" s="17">
        <v>0.25217044388804999</v>
      </c>
      <c r="BO11" s="17">
        <v>0.343228136111077</v>
      </c>
      <c r="BP11" s="17"/>
      <c r="BQ11" s="17">
        <v>0.16598111411616501</v>
      </c>
      <c r="BR11" s="17">
        <v>0.34582928589047601</v>
      </c>
      <c r="BS11" s="17"/>
      <c r="BT11" s="17">
        <v>0.27319490117357498</v>
      </c>
      <c r="BU11" s="17">
        <v>0.34674727994316501</v>
      </c>
      <c r="BV11" s="17"/>
      <c r="BW11" s="17">
        <v>0.22176280681312799</v>
      </c>
      <c r="BX11" s="17">
        <v>0.40274488605088599</v>
      </c>
      <c r="BY11" s="17"/>
      <c r="BZ11" s="17">
        <v>0.22176280681312799</v>
      </c>
      <c r="CA11" s="17">
        <v>0.40274488605088599</v>
      </c>
    </row>
    <row r="12" spans="2:79" x14ac:dyDescent="0.25">
      <c r="B12" s="18" t="s">
        <v>245</v>
      </c>
      <c r="C12" s="17">
        <v>1.0063995558969399E-2</v>
      </c>
      <c r="D12" s="17">
        <v>9.4655923309461404E-3</v>
      </c>
      <c r="E12" s="17">
        <v>1.8534879625426399E-2</v>
      </c>
      <c r="F12" s="17">
        <v>9.4813683637381494E-3</v>
      </c>
      <c r="G12" s="17">
        <v>5.1299127350601E-3</v>
      </c>
      <c r="H12" s="17">
        <v>1.1254988575612E-2</v>
      </c>
      <c r="I12" s="17">
        <v>1.3210686762652499E-2</v>
      </c>
      <c r="J12" s="17">
        <v>7.6072198169084698E-3</v>
      </c>
      <c r="K12" s="17">
        <v>6.88309578348615E-4</v>
      </c>
      <c r="L12" s="17">
        <v>1.2692030653404699E-4</v>
      </c>
      <c r="M12" s="17"/>
      <c r="N12" s="17">
        <v>9.9863804099715493E-3</v>
      </c>
      <c r="O12" s="17">
        <v>9.8462022352096609E-3</v>
      </c>
      <c r="P12" s="17">
        <v>1.90556477391138E-2</v>
      </c>
      <c r="Q12" s="17">
        <v>8.9634174120244905E-3</v>
      </c>
      <c r="R12" s="17"/>
      <c r="S12" s="17">
        <v>1.94753736020255E-2</v>
      </c>
      <c r="T12" s="17">
        <v>1.1921876276944601E-2</v>
      </c>
      <c r="U12" s="17">
        <v>2.2502137154081902E-3</v>
      </c>
      <c r="V12" s="17">
        <v>7.3257293342882E-3</v>
      </c>
      <c r="W12" s="17">
        <v>4.3074746796578399E-3</v>
      </c>
      <c r="X12" s="17">
        <v>2.1993834736441799E-3</v>
      </c>
      <c r="Y12" s="17">
        <v>1.7292646083146401E-2</v>
      </c>
      <c r="Z12" s="17"/>
      <c r="AA12" s="17">
        <v>6.8846248137024403E-3</v>
      </c>
      <c r="AB12" s="17">
        <v>1.1708356592352601E-2</v>
      </c>
      <c r="AC12" s="17"/>
      <c r="AD12" s="17">
        <v>1.08302316358926E-2</v>
      </c>
      <c r="AE12" s="17">
        <v>9.8001950361038693E-3</v>
      </c>
      <c r="AF12" s="17">
        <v>3.0919792612192801E-3</v>
      </c>
      <c r="AG12" s="17"/>
      <c r="AH12" s="17">
        <v>2.5479670201847299E-2</v>
      </c>
      <c r="AI12" s="17">
        <v>9.4935570664742598E-3</v>
      </c>
      <c r="AJ12" s="17"/>
      <c r="AK12" s="17">
        <v>1.33030516547497E-2</v>
      </c>
      <c r="AL12" s="17">
        <v>7.8942444606931103E-3</v>
      </c>
      <c r="AM12" s="17"/>
      <c r="AN12" s="17">
        <v>1.00661677670132E-2</v>
      </c>
      <c r="AO12" s="17">
        <v>8.9634174120244905E-3</v>
      </c>
      <c r="AP12" s="17"/>
      <c r="AQ12" s="17">
        <v>5.1253105272084098E-3</v>
      </c>
      <c r="AR12" s="17">
        <v>1.13445477444251E-2</v>
      </c>
      <c r="AS12" s="17"/>
      <c r="AT12" s="17">
        <v>1.3637084332593301E-2</v>
      </c>
      <c r="AU12" s="17">
        <v>5.7795183111656297E-3</v>
      </c>
      <c r="AV12" s="17">
        <v>1.23773895564825E-2</v>
      </c>
      <c r="AW12" s="17">
        <v>6.40378612524806E-3</v>
      </c>
      <c r="AX12" s="17"/>
      <c r="AY12" s="17">
        <v>1.7837139533560199E-3</v>
      </c>
      <c r="AZ12" s="17">
        <v>1.1053683141913E-2</v>
      </c>
      <c r="BA12" s="17"/>
      <c r="BB12" s="17">
        <v>9.7594496972400902E-3</v>
      </c>
      <c r="BC12" s="17">
        <v>1.01305061194845E-2</v>
      </c>
      <c r="BD12" s="17"/>
      <c r="BE12" s="17">
        <v>1.0952751342434499E-2</v>
      </c>
      <c r="BF12" s="17">
        <v>9.9965505053120803E-3</v>
      </c>
      <c r="BG12" s="17"/>
      <c r="BH12" s="17">
        <v>2.9363905207091201E-2</v>
      </c>
      <c r="BI12" s="17">
        <v>8.5676544560828599E-3</v>
      </c>
      <c r="BJ12" s="17"/>
      <c r="BK12" s="17">
        <v>1.35524635285221E-2</v>
      </c>
      <c r="BL12" s="17">
        <v>9.8407263579903797E-3</v>
      </c>
      <c r="BM12" s="17"/>
      <c r="BN12" s="17">
        <v>1.7696031031737499E-3</v>
      </c>
      <c r="BO12" s="17">
        <v>1.02396778651993E-2</v>
      </c>
      <c r="BP12" s="17"/>
      <c r="BQ12" s="17">
        <v>1.3426374158954999E-3</v>
      </c>
      <c r="BR12" s="17">
        <v>1.0287294751040999E-2</v>
      </c>
      <c r="BS12" s="17"/>
      <c r="BT12" s="17">
        <v>6.5548128555787798E-3</v>
      </c>
      <c r="BU12" s="17">
        <v>1.03424774718306E-2</v>
      </c>
      <c r="BV12" s="17"/>
      <c r="BW12" s="17">
        <v>6.8732936720097004E-3</v>
      </c>
      <c r="BX12" s="17">
        <v>1.17024960699589E-2</v>
      </c>
      <c r="BY12" s="17"/>
      <c r="BZ12" s="17">
        <v>6.8732936720097004E-3</v>
      </c>
      <c r="CA12" s="17">
        <v>1.17024960699589E-2</v>
      </c>
    </row>
    <row r="13" spans="2:79" x14ac:dyDescent="0.25">
      <c r="B13" s="18" t="s">
        <v>246</v>
      </c>
      <c r="C13" s="17">
        <v>1.10624178132805E-2</v>
      </c>
      <c r="D13" s="17">
        <v>2.3941520975292001E-2</v>
      </c>
      <c r="E13" s="17">
        <v>1.8292597133716899E-2</v>
      </c>
      <c r="F13" s="17">
        <v>6.8655301619875899E-3</v>
      </c>
      <c r="G13" s="17">
        <v>1.08398162216538E-2</v>
      </c>
      <c r="H13" s="17">
        <v>1.3021995769626E-2</v>
      </c>
      <c r="I13" s="17">
        <v>4.6196730754182602E-4</v>
      </c>
      <c r="J13" s="17">
        <v>7.9574408597975903E-6</v>
      </c>
      <c r="K13" s="17">
        <v>1.79504647556403E-2</v>
      </c>
      <c r="L13" s="17">
        <v>0</v>
      </c>
      <c r="M13" s="17"/>
      <c r="N13" s="17">
        <v>1.10720764920554E-2</v>
      </c>
      <c r="O13" s="17">
        <v>1.2310866335223001E-2</v>
      </c>
      <c r="P13" s="17">
        <v>3.3241547736336898E-3</v>
      </c>
      <c r="Q13" s="17">
        <v>6.6158369182313598E-3</v>
      </c>
      <c r="R13" s="17"/>
      <c r="S13" s="17">
        <v>2.2829763946595302E-2</v>
      </c>
      <c r="T13" s="17">
        <v>1.4461282057673299E-3</v>
      </c>
      <c r="U13" s="17">
        <v>1.0133924513324901E-2</v>
      </c>
      <c r="V13" s="17">
        <v>8.6039123427144593E-3</v>
      </c>
      <c r="W13" s="17">
        <v>1.80333712676547E-3</v>
      </c>
      <c r="X13" s="17">
        <v>6.5492731160219798E-3</v>
      </c>
      <c r="Y13" s="17">
        <v>1.29716011286747E-3</v>
      </c>
      <c r="Z13" s="17"/>
      <c r="AA13" s="17">
        <v>7.1036741664556096E-3</v>
      </c>
      <c r="AB13" s="17">
        <v>1.3109868178634399E-2</v>
      </c>
      <c r="AC13" s="17"/>
      <c r="AD13" s="17">
        <v>1.30090608977824E-2</v>
      </c>
      <c r="AE13" s="17">
        <v>1.01137534482816E-4</v>
      </c>
      <c r="AF13" s="17">
        <v>5.5854058368901699E-3</v>
      </c>
      <c r="AG13" s="17"/>
      <c r="AH13" s="17">
        <v>3.3916700369818801E-3</v>
      </c>
      <c r="AI13" s="17">
        <v>1.13462646055352E-2</v>
      </c>
      <c r="AJ13" s="17"/>
      <c r="AK13" s="17">
        <v>1.8586774783045299E-2</v>
      </c>
      <c r="AL13" s="17">
        <v>6.02206614408943E-3</v>
      </c>
      <c r="AM13" s="17"/>
      <c r="AN13" s="17">
        <v>1.10711940176912E-2</v>
      </c>
      <c r="AO13" s="17">
        <v>6.6158369182313598E-3</v>
      </c>
      <c r="AP13" s="17"/>
      <c r="AQ13" s="17">
        <v>3.2341764565201199E-3</v>
      </c>
      <c r="AR13" s="17">
        <v>1.30922033762808E-2</v>
      </c>
      <c r="AS13" s="17"/>
      <c r="AT13" s="17">
        <v>2.2648529998420701E-2</v>
      </c>
      <c r="AU13" s="17">
        <v>3.0339865941289099E-3</v>
      </c>
      <c r="AV13" s="17">
        <v>6.0853402670128596E-3</v>
      </c>
      <c r="AW13" s="17">
        <v>1.99673524033724E-4</v>
      </c>
      <c r="AX13" s="17"/>
      <c r="AY13" s="17">
        <v>2.9638669108234699E-4</v>
      </c>
      <c r="AZ13" s="17">
        <v>1.23492106817744E-2</v>
      </c>
      <c r="BA13" s="17"/>
      <c r="BB13" s="17">
        <v>1.35941410289013E-2</v>
      </c>
      <c r="BC13" s="17">
        <v>1.0510762209259301E-2</v>
      </c>
      <c r="BD13" s="17"/>
      <c r="BE13" s="17">
        <v>1.45497069708565E-2</v>
      </c>
      <c r="BF13" s="17">
        <v>1.07977777302261E-2</v>
      </c>
      <c r="BG13" s="17"/>
      <c r="BH13" s="17">
        <v>1.96841006231489E-2</v>
      </c>
      <c r="BI13" s="17">
        <v>1.03939702091379E-2</v>
      </c>
      <c r="BJ13" s="17"/>
      <c r="BK13" s="17">
        <v>6.31484524485138E-3</v>
      </c>
      <c r="BL13" s="17">
        <v>1.13662723256896E-2</v>
      </c>
      <c r="BM13" s="17"/>
      <c r="BN13" s="17">
        <v>1.2505665821842699E-4</v>
      </c>
      <c r="BO13" s="17">
        <v>1.12940804506624E-2</v>
      </c>
      <c r="BP13" s="17"/>
      <c r="BQ13" s="17">
        <v>7.25113390807512E-4</v>
      </c>
      <c r="BR13" s="17">
        <v>1.1327091237748201E-2</v>
      </c>
      <c r="BS13" s="17"/>
      <c r="BT13" s="17">
        <v>3.52794757466648E-5</v>
      </c>
      <c r="BU13" s="17">
        <v>1.1937510060445199E-2</v>
      </c>
      <c r="BV13" s="17"/>
      <c r="BW13" s="17">
        <v>7.1066779539643698E-3</v>
      </c>
      <c r="BX13" s="17">
        <v>1.30937833279721E-2</v>
      </c>
      <c r="BY13" s="17"/>
      <c r="BZ13" s="17">
        <v>7.1066779539643698E-3</v>
      </c>
      <c r="CA13" s="17">
        <v>1.30937833279721E-2</v>
      </c>
    </row>
    <row r="14" spans="2:79" x14ac:dyDescent="0.25">
      <c r="B14" s="18" t="s">
        <v>75</v>
      </c>
      <c r="C14" s="19">
        <v>2.4387355097947299E-2</v>
      </c>
      <c r="D14" s="19">
        <v>3.2056109951001097E-2</v>
      </c>
      <c r="E14" s="19">
        <v>2.9806134234130501E-2</v>
      </c>
      <c r="F14" s="19">
        <v>1.7849351267718101E-2</v>
      </c>
      <c r="G14" s="19">
        <v>2.04929676674117E-2</v>
      </c>
      <c r="H14" s="19">
        <v>2.5273120668197101E-2</v>
      </c>
      <c r="I14" s="19">
        <v>1.78699422247568E-2</v>
      </c>
      <c r="J14" s="19">
        <v>2.63293481990509E-2</v>
      </c>
      <c r="K14" s="19">
        <v>4.8812401891223699E-3</v>
      </c>
      <c r="L14" s="19">
        <v>5.0205202312976101E-2</v>
      </c>
      <c r="M14" s="19"/>
      <c r="N14" s="19">
        <v>2.4934439860714398E-2</v>
      </c>
      <c r="O14" s="19">
        <v>1.7732248186143901E-2</v>
      </c>
      <c r="P14" s="19">
        <v>1.34258064571437E-2</v>
      </c>
      <c r="Q14" s="19">
        <v>2.3312606122821398E-2</v>
      </c>
      <c r="R14" s="19"/>
      <c r="S14" s="19">
        <v>2.2129708828331401E-2</v>
      </c>
      <c r="T14" s="19">
        <v>4.0074653227802001E-3</v>
      </c>
      <c r="U14" s="19">
        <v>1.17810507344147E-2</v>
      </c>
      <c r="V14" s="19">
        <v>2.07459609535444E-2</v>
      </c>
      <c r="W14" s="19">
        <v>5.5442611471032497E-3</v>
      </c>
      <c r="X14" s="19">
        <v>5.2549674294102003E-3</v>
      </c>
      <c r="Y14" s="19">
        <v>2.9052342642698901E-5</v>
      </c>
      <c r="Z14" s="19"/>
      <c r="AA14" s="19">
        <v>7.9043042972169898E-3</v>
      </c>
      <c r="AB14" s="19">
        <v>3.29123396372136E-2</v>
      </c>
      <c r="AC14" s="19"/>
      <c r="AD14" s="19">
        <v>1.63978954337831E-3</v>
      </c>
      <c r="AE14" s="19">
        <v>1.11871412344186E-2</v>
      </c>
      <c r="AF14" s="19">
        <v>6.1363089474245503E-3</v>
      </c>
      <c r="AG14" s="19"/>
      <c r="AH14" s="19">
        <v>3.9185157855661698E-4</v>
      </c>
      <c r="AI14" s="19">
        <v>2.5275279835032201E-2</v>
      </c>
      <c r="AJ14" s="19"/>
      <c r="AK14" s="19">
        <v>3.5176608899135701E-2</v>
      </c>
      <c r="AL14" s="19">
        <v>1.7159942360264999E-2</v>
      </c>
      <c r="AM14" s="19"/>
      <c r="AN14" s="19">
        <v>2.4389476327026101E-2</v>
      </c>
      <c r="AO14" s="19">
        <v>2.3312606122821398E-2</v>
      </c>
      <c r="AP14" s="19"/>
      <c r="AQ14" s="19">
        <v>6.2087245020188498E-3</v>
      </c>
      <c r="AR14" s="19">
        <v>2.9100894225974502E-2</v>
      </c>
      <c r="AS14" s="19"/>
      <c r="AT14" s="19">
        <v>4.0530994223367298E-2</v>
      </c>
      <c r="AU14" s="19">
        <v>1.75122661244199E-2</v>
      </c>
      <c r="AV14" s="19">
        <v>7.8112183573570797E-3</v>
      </c>
      <c r="AW14" s="19">
        <v>1.5883418127276599E-2</v>
      </c>
      <c r="AX14" s="19"/>
      <c r="AY14" s="19">
        <v>6.98935267921026E-4</v>
      </c>
      <c r="AZ14" s="19">
        <v>2.7218676070103601E-2</v>
      </c>
      <c r="BA14" s="19"/>
      <c r="BB14" s="19">
        <v>3.2228624300372398E-2</v>
      </c>
      <c r="BC14" s="19">
        <v>2.2678633131706399E-2</v>
      </c>
      <c r="BD14" s="19"/>
      <c r="BE14" s="19">
        <v>4.1484229895619401E-4</v>
      </c>
      <c r="BF14" s="19">
        <v>2.62065583505269E-2</v>
      </c>
      <c r="BG14" s="19"/>
      <c r="BH14" s="19">
        <v>3.2121186525681598E-2</v>
      </c>
      <c r="BI14" s="19">
        <v>2.3787743490478401E-2</v>
      </c>
      <c r="BJ14" s="19"/>
      <c r="BK14" s="19">
        <v>8.6303947749681708E-3</v>
      </c>
      <c r="BL14" s="19">
        <v>2.5395833310123801E-2</v>
      </c>
      <c r="BM14" s="19"/>
      <c r="BN14" s="19">
        <v>3.1548952358442799E-3</v>
      </c>
      <c r="BO14" s="19">
        <v>2.4837076706297399E-2</v>
      </c>
      <c r="BP14" s="19"/>
      <c r="BQ14" s="19">
        <v>4.2945217895842397E-5</v>
      </c>
      <c r="BR14" s="19">
        <v>2.5010662496691399E-2</v>
      </c>
      <c r="BS14" s="19"/>
      <c r="BT14" s="19">
        <v>8.5230049121962897E-3</v>
      </c>
      <c r="BU14" s="19">
        <v>2.5646319067466301E-2</v>
      </c>
      <c r="BV14" s="19"/>
      <c r="BW14" s="19">
        <v>7.8454678126291498E-3</v>
      </c>
      <c r="BX14" s="19">
        <v>3.2882003526400701E-2</v>
      </c>
      <c r="BY14" s="19"/>
      <c r="BZ14" s="19">
        <v>7.8454678126291498E-3</v>
      </c>
      <c r="CA14" s="19">
        <v>3.2882003526400701E-2</v>
      </c>
    </row>
    <row r="15" spans="2:79" x14ac:dyDescent="0.25">
      <c r="B15" s="16"/>
    </row>
    <row r="16" spans="2:79" x14ac:dyDescent="0.25">
      <c r="B16" t="s">
        <v>78</v>
      </c>
    </row>
    <row r="17" spans="2:2" x14ac:dyDescent="0.25">
      <c r="B17" t="s">
        <v>79</v>
      </c>
    </row>
    <row r="19" spans="2:2" x14ac:dyDescent="0.2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251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45" x14ac:dyDescent="0.25">
      <c r="B9" s="18" t="s">
        <v>248</v>
      </c>
      <c r="C9" s="17">
        <v>0.41730011899515701</v>
      </c>
      <c r="D9" s="17">
        <v>0.42367190205384803</v>
      </c>
      <c r="E9" s="17">
        <v>0.324400817712303</v>
      </c>
      <c r="F9" s="17">
        <v>0.48138180961573901</v>
      </c>
      <c r="G9" s="17">
        <v>0.30635936566373501</v>
      </c>
      <c r="H9" s="17">
        <v>0.49832160361285899</v>
      </c>
      <c r="I9" s="17">
        <v>0.55046707881551804</v>
      </c>
      <c r="J9" s="17">
        <v>0.27464900548022397</v>
      </c>
      <c r="K9" s="17">
        <v>0.402115427622803</v>
      </c>
      <c r="L9" s="17">
        <v>0.39214491648549299</v>
      </c>
      <c r="M9" s="17"/>
      <c r="N9" s="17">
        <v>0.41086358294071401</v>
      </c>
      <c r="O9" s="17">
        <v>0.48887031204055098</v>
      </c>
      <c r="P9" s="17">
        <v>0.54491879790429099</v>
      </c>
      <c r="Q9" s="17">
        <v>0.64153187507152798</v>
      </c>
      <c r="R9" s="17"/>
      <c r="S9" s="17">
        <v>0.42344933324776102</v>
      </c>
      <c r="T9" s="17">
        <v>0.43856369479017099</v>
      </c>
      <c r="U9" s="17">
        <v>0.50272807516834805</v>
      </c>
      <c r="V9" s="17">
        <v>0.35578943955341102</v>
      </c>
      <c r="W9" s="17">
        <v>0.408965751364537</v>
      </c>
      <c r="X9" s="17">
        <v>0.54091936135684604</v>
      </c>
      <c r="Y9" s="17">
        <v>0.51446229050362602</v>
      </c>
      <c r="Z9" s="17"/>
      <c r="AA9" s="17">
        <v>0.552117737721465</v>
      </c>
      <c r="AB9" s="17">
        <v>0.34757285010804401</v>
      </c>
      <c r="AC9" s="17"/>
      <c r="AD9" s="17">
        <v>0.58189845883847902</v>
      </c>
      <c r="AE9" s="17">
        <v>0.56349535108072701</v>
      </c>
      <c r="AF9" s="17">
        <v>0.52902041983892201</v>
      </c>
      <c r="AG9" s="17"/>
      <c r="AH9" s="17">
        <v>0.64732359907026504</v>
      </c>
      <c r="AI9" s="17">
        <v>0.40878837687213898</v>
      </c>
      <c r="AJ9" s="17"/>
      <c r="AK9" s="17">
        <v>0.40646816491214199</v>
      </c>
      <c r="AL9" s="17">
        <v>0.424556135431155</v>
      </c>
      <c r="AM9" s="17"/>
      <c r="AN9" s="17">
        <v>0.41685755339854702</v>
      </c>
      <c r="AO9" s="17">
        <v>0.64153187507152798</v>
      </c>
      <c r="AP9" s="17"/>
      <c r="AQ9" s="17">
        <v>0.56680962590452899</v>
      </c>
      <c r="AR9" s="17">
        <v>0.37853378249304498</v>
      </c>
      <c r="AS9" s="17"/>
      <c r="AT9" s="17">
        <v>0.27822930793684397</v>
      </c>
      <c r="AU9" s="17">
        <v>0.43856337054751499</v>
      </c>
      <c r="AV9" s="17">
        <v>0.61621730510974504</v>
      </c>
      <c r="AW9" s="17">
        <v>0.71452182949151599</v>
      </c>
      <c r="AX9" s="17"/>
      <c r="AY9" s="17">
        <v>0.49448318839403999</v>
      </c>
      <c r="AZ9" s="17">
        <v>0.408074934510397</v>
      </c>
      <c r="BA9" s="17"/>
      <c r="BB9" s="17">
        <v>0.49834526281507502</v>
      </c>
      <c r="BC9" s="17">
        <v>0.39962820063518201</v>
      </c>
      <c r="BD9" s="17"/>
      <c r="BE9" s="17">
        <v>0.44537214492124999</v>
      </c>
      <c r="BF9" s="17">
        <v>0.415169815789171</v>
      </c>
      <c r="BG9" s="17"/>
      <c r="BH9" s="17">
        <v>0.50663238842385805</v>
      </c>
      <c r="BI9" s="17">
        <v>0.410374099702974</v>
      </c>
      <c r="BJ9" s="17"/>
      <c r="BK9" s="17">
        <v>0.39461413939287499</v>
      </c>
      <c r="BL9" s="17">
        <v>0.41875206884346799</v>
      </c>
      <c r="BM9" s="17"/>
      <c r="BN9" s="17">
        <v>0.53076236731642401</v>
      </c>
      <c r="BO9" s="17">
        <v>0.41489689180747202</v>
      </c>
      <c r="BP9" s="17"/>
      <c r="BQ9" s="17">
        <v>0.58014340432446299</v>
      </c>
      <c r="BR9" s="17">
        <v>0.41313072548421698</v>
      </c>
      <c r="BS9" s="17"/>
      <c r="BT9" s="17">
        <v>0.48485866364139502</v>
      </c>
      <c r="BU9" s="17">
        <v>0.411938804314954</v>
      </c>
      <c r="BV9" s="17"/>
      <c r="BW9" s="17">
        <v>0.55156928485997803</v>
      </c>
      <c r="BX9" s="17">
        <v>0.34834974234643901</v>
      </c>
      <c r="BY9" s="17"/>
      <c r="BZ9" s="17">
        <v>0.55156928485997803</v>
      </c>
      <c r="CA9" s="17">
        <v>0.34834974234643901</v>
      </c>
    </row>
    <row r="10" spans="2:79" ht="45" x14ac:dyDescent="0.25">
      <c r="B10" s="18" t="s">
        <v>249</v>
      </c>
      <c r="C10" s="17">
        <v>0.488871754747148</v>
      </c>
      <c r="D10" s="17">
        <v>0.43648966337624201</v>
      </c>
      <c r="E10" s="17">
        <v>0.55941478321887295</v>
      </c>
      <c r="F10" s="17">
        <v>0.449073689871056</v>
      </c>
      <c r="G10" s="17">
        <v>0.59744276493965798</v>
      </c>
      <c r="H10" s="17">
        <v>0.40066463490749998</v>
      </c>
      <c r="I10" s="17">
        <v>0.39822707386077399</v>
      </c>
      <c r="J10" s="17">
        <v>0.62815500609282005</v>
      </c>
      <c r="K10" s="17">
        <v>0.52109574692236105</v>
      </c>
      <c r="L10" s="17">
        <v>0.53927559694958005</v>
      </c>
      <c r="M10" s="17"/>
      <c r="N10" s="17">
        <v>0.49345115936092099</v>
      </c>
      <c r="O10" s="17">
        <v>0.436794477551884</v>
      </c>
      <c r="P10" s="17">
        <v>0.410467706581781</v>
      </c>
      <c r="Q10" s="17">
        <v>0.30351381632692997</v>
      </c>
      <c r="R10" s="17"/>
      <c r="S10" s="17">
        <v>0.46424669371454202</v>
      </c>
      <c r="T10" s="17">
        <v>0.51823979855102098</v>
      </c>
      <c r="U10" s="17">
        <v>0.43830587358128398</v>
      </c>
      <c r="V10" s="17">
        <v>0.57058440083307005</v>
      </c>
      <c r="W10" s="17">
        <v>0.50687118502888995</v>
      </c>
      <c r="X10" s="17">
        <v>0.41508238209257298</v>
      </c>
      <c r="Y10" s="17">
        <v>0.407583472762652</v>
      </c>
      <c r="Z10" s="17"/>
      <c r="AA10" s="17">
        <v>0.40446889836757499</v>
      </c>
      <c r="AB10" s="17">
        <v>0.53252465944327898</v>
      </c>
      <c r="AC10" s="17"/>
      <c r="AD10" s="17">
        <v>0.39645472700405798</v>
      </c>
      <c r="AE10" s="17">
        <v>0.39997338980674402</v>
      </c>
      <c r="AF10" s="17">
        <v>0.42506164001404301</v>
      </c>
      <c r="AG10" s="17"/>
      <c r="AH10" s="17">
        <v>0.33546379255970699</v>
      </c>
      <c r="AI10" s="17">
        <v>0.49454843181216301</v>
      </c>
      <c r="AJ10" s="17"/>
      <c r="AK10" s="17">
        <v>0.469888692956547</v>
      </c>
      <c r="AL10" s="17">
        <v>0.50158796525750604</v>
      </c>
      <c r="AM10" s="17"/>
      <c r="AN10" s="17">
        <v>0.48923759519739801</v>
      </c>
      <c r="AO10" s="17">
        <v>0.30351381632692997</v>
      </c>
      <c r="AP10" s="17"/>
      <c r="AQ10" s="17">
        <v>0.37451030950726599</v>
      </c>
      <c r="AR10" s="17">
        <v>0.51852454647044999</v>
      </c>
      <c r="AS10" s="17"/>
      <c r="AT10" s="17">
        <v>0.56513319915260796</v>
      </c>
      <c r="AU10" s="17">
        <v>0.49602469740869198</v>
      </c>
      <c r="AV10" s="17">
        <v>0.34847072730707301</v>
      </c>
      <c r="AW10" s="17">
        <v>0.26671880726692399</v>
      </c>
      <c r="AX10" s="17"/>
      <c r="AY10" s="17">
        <v>0.47780188364382298</v>
      </c>
      <c r="AZ10" s="17">
        <v>0.49019486360957099</v>
      </c>
      <c r="BA10" s="17"/>
      <c r="BB10" s="17">
        <v>0.41137885125739598</v>
      </c>
      <c r="BC10" s="17">
        <v>0.505768202006594</v>
      </c>
      <c r="BD10" s="17"/>
      <c r="BE10" s="17">
        <v>0.46793876347726698</v>
      </c>
      <c r="BF10" s="17">
        <v>0.490460297680619</v>
      </c>
      <c r="BG10" s="17"/>
      <c r="BH10" s="17">
        <v>0.38466544765409999</v>
      </c>
      <c r="BI10" s="17">
        <v>0.49695097290548301</v>
      </c>
      <c r="BJ10" s="17"/>
      <c r="BK10" s="17">
        <v>0.54554242421509302</v>
      </c>
      <c r="BL10" s="17">
        <v>0.48524471410882503</v>
      </c>
      <c r="BM10" s="17"/>
      <c r="BN10" s="17">
        <v>0.35611023388368102</v>
      </c>
      <c r="BO10" s="17">
        <v>0.49168375698699601</v>
      </c>
      <c r="BP10" s="17"/>
      <c r="BQ10" s="17">
        <v>0.41542523906652901</v>
      </c>
      <c r="BR10" s="17">
        <v>0.49075225860249999</v>
      </c>
      <c r="BS10" s="17"/>
      <c r="BT10" s="17">
        <v>0.48562288453256403</v>
      </c>
      <c r="BU10" s="17">
        <v>0.48912957876728802</v>
      </c>
      <c r="BV10" s="17"/>
      <c r="BW10" s="17">
        <v>0.404976093642057</v>
      </c>
      <c r="BX10" s="17">
        <v>0.53195415117920097</v>
      </c>
      <c r="BY10" s="17"/>
      <c r="BZ10" s="17">
        <v>0.404976093642057</v>
      </c>
      <c r="CA10" s="17">
        <v>0.53195415117920097</v>
      </c>
    </row>
    <row r="11" spans="2:79" ht="45" x14ac:dyDescent="0.25">
      <c r="B11" s="18" t="s">
        <v>250</v>
      </c>
      <c r="C11" s="17">
        <v>1.9643358664237401E-2</v>
      </c>
      <c r="D11" s="17">
        <v>3.30897493260034E-2</v>
      </c>
      <c r="E11" s="17">
        <v>4.6064808540496903E-2</v>
      </c>
      <c r="F11" s="17">
        <v>1.47505470160615E-2</v>
      </c>
      <c r="G11" s="17">
        <v>1.20684175417793E-2</v>
      </c>
      <c r="H11" s="17">
        <v>1.2669193696565099E-2</v>
      </c>
      <c r="I11" s="17">
        <v>7.8816490396243204E-3</v>
      </c>
      <c r="J11" s="17">
        <v>2.3252185742328901E-2</v>
      </c>
      <c r="K11" s="17">
        <v>2.6403249314316899E-3</v>
      </c>
      <c r="L11" s="17">
        <v>5.37510074776994E-4</v>
      </c>
      <c r="M11" s="17"/>
      <c r="N11" s="17">
        <v>1.8943142358990799E-2</v>
      </c>
      <c r="O11" s="17">
        <v>3.1403055746314697E-2</v>
      </c>
      <c r="P11" s="17">
        <v>1.5926750382309399E-2</v>
      </c>
      <c r="Q11" s="17">
        <v>9.7243624675873407E-3</v>
      </c>
      <c r="R11" s="17"/>
      <c r="S11" s="17">
        <v>4.2024790786952301E-2</v>
      </c>
      <c r="T11" s="17">
        <v>1.3277891686049001E-2</v>
      </c>
      <c r="U11" s="17">
        <v>1.25874559369773E-2</v>
      </c>
      <c r="V11" s="17">
        <v>1.7480235516303001E-2</v>
      </c>
      <c r="W11" s="17">
        <v>5.6257683040896603E-3</v>
      </c>
      <c r="X11" s="17">
        <v>8.6200660139499896E-3</v>
      </c>
      <c r="Y11" s="17">
        <v>9.3439056100217705E-3</v>
      </c>
      <c r="Z11" s="17"/>
      <c r="AA11" s="17">
        <v>1.5764005619149299E-2</v>
      </c>
      <c r="AB11" s="17">
        <v>2.1649748447994398E-2</v>
      </c>
      <c r="AC11" s="17"/>
      <c r="AD11" s="17">
        <v>1.17995388837613E-2</v>
      </c>
      <c r="AE11" s="17">
        <v>1.4840897846086099E-4</v>
      </c>
      <c r="AF11" s="17">
        <v>2.1081371256837001E-2</v>
      </c>
      <c r="AG11" s="17"/>
      <c r="AH11" s="17">
        <v>7.7370657366937698E-3</v>
      </c>
      <c r="AI11" s="17">
        <v>2.00839367087365E-2</v>
      </c>
      <c r="AJ11" s="17"/>
      <c r="AK11" s="17">
        <v>2.0196014164093799E-2</v>
      </c>
      <c r="AL11" s="17">
        <v>1.9273150541153701E-2</v>
      </c>
      <c r="AM11" s="17"/>
      <c r="AN11" s="17">
        <v>1.9662935759588999E-2</v>
      </c>
      <c r="AO11" s="17">
        <v>9.7243624675873407E-3</v>
      </c>
      <c r="AP11" s="17"/>
      <c r="AQ11" s="17">
        <v>8.2889207638777197E-3</v>
      </c>
      <c r="AR11" s="17">
        <v>2.2587452117134098E-2</v>
      </c>
      <c r="AS11" s="17"/>
      <c r="AT11" s="17">
        <v>2.85430972739537E-2</v>
      </c>
      <c r="AU11" s="17">
        <v>1.7463923077507802E-2</v>
      </c>
      <c r="AV11" s="17">
        <v>8.5728908469781592E-3</v>
      </c>
      <c r="AW11" s="17">
        <v>2.6404941076872E-3</v>
      </c>
      <c r="AX11" s="17"/>
      <c r="AY11" s="17">
        <v>5.9021001036620004E-3</v>
      </c>
      <c r="AZ11" s="17">
        <v>2.12857608939153E-2</v>
      </c>
      <c r="BA11" s="17"/>
      <c r="BB11" s="17">
        <v>1.6786582518943299E-2</v>
      </c>
      <c r="BC11" s="17">
        <v>2.02662677091709E-2</v>
      </c>
      <c r="BD11" s="17"/>
      <c r="BE11" s="17">
        <v>1.82101787424475E-2</v>
      </c>
      <c r="BF11" s="17">
        <v>1.97521184591373E-2</v>
      </c>
      <c r="BG11" s="17"/>
      <c r="BH11" s="17">
        <v>1.15297801396291E-2</v>
      </c>
      <c r="BI11" s="17">
        <v>2.0272412440095401E-2</v>
      </c>
      <c r="BJ11" s="17"/>
      <c r="BK11" s="17">
        <v>1.6525412126140799E-2</v>
      </c>
      <c r="BL11" s="17">
        <v>1.98429137234588E-2</v>
      </c>
      <c r="BM11" s="17"/>
      <c r="BN11" s="17">
        <v>2.23403349746309E-2</v>
      </c>
      <c r="BO11" s="17">
        <v>1.9586234405820399E-2</v>
      </c>
      <c r="BP11" s="17"/>
      <c r="BQ11" s="17">
        <v>4.3548932689496901E-3</v>
      </c>
      <c r="BR11" s="17">
        <v>2.0034800216662801E-2</v>
      </c>
      <c r="BS11" s="17"/>
      <c r="BT11" s="17">
        <v>7.4752675967742002E-4</v>
      </c>
      <c r="BU11" s="17">
        <v>2.1142895125762E-2</v>
      </c>
      <c r="BV11" s="17"/>
      <c r="BW11" s="17">
        <v>1.5800864182643499E-2</v>
      </c>
      <c r="BX11" s="17">
        <v>2.1616570012278898E-2</v>
      </c>
      <c r="BY11" s="17"/>
      <c r="BZ11" s="17">
        <v>1.5800864182643499E-2</v>
      </c>
      <c r="CA11" s="17">
        <v>2.1616570012278898E-2</v>
      </c>
    </row>
    <row r="12" spans="2:79" x14ac:dyDescent="0.25">
      <c r="B12" s="18" t="s">
        <v>96</v>
      </c>
      <c r="C12" s="19">
        <v>7.4184767593457296E-2</v>
      </c>
      <c r="D12" s="19">
        <v>0.106748685243907</v>
      </c>
      <c r="E12" s="19">
        <v>7.0119590528326697E-2</v>
      </c>
      <c r="F12" s="19">
        <v>5.4793953497143499E-2</v>
      </c>
      <c r="G12" s="19">
        <v>8.4129451854827494E-2</v>
      </c>
      <c r="H12" s="19">
        <v>8.83445677830757E-2</v>
      </c>
      <c r="I12" s="19">
        <v>4.3424198284083199E-2</v>
      </c>
      <c r="J12" s="19">
        <v>7.3943802684626803E-2</v>
      </c>
      <c r="K12" s="19">
        <v>7.4148500523403604E-2</v>
      </c>
      <c r="L12" s="19">
        <v>6.80419764901498E-2</v>
      </c>
      <c r="M12" s="19"/>
      <c r="N12" s="19">
        <v>7.6742115339374903E-2</v>
      </c>
      <c r="O12" s="19">
        <v>4.2932154661250298E-2</v>
      </c>
      <c r="P12" s="19">
        <v>2.8686745131618601E-2</v>
      </c>
      <c r="Q12" s="19">
        <v>4.5229946133954202E-2</v>
      </c>
      <c r="R12" s="19"/>
      <c r="S12" s="19">
        <v>7.0279182250745101E-2</v>
      </c>
      <c r="T12" s="19">
        <v>2.9918614972759602E-2</v>
      </c>
      <c r="U12" s="19">
        <v>4.6378595313391197E-2</v>
      </c>
      <c r="V12" s="19">
        <v>5.6145924097216103E-2</v>
      </c>
      <c r="W12" s="19">
        <v>7.8537295302483198E-2</v>
      </c>
      <c r="X12" s="19">
        <v>3.5378190536630397E-2</v>
      </c>
      <c r="Y12" s="19">
        <v>6.8610331123700199E-2</v>
      </c>
      <c r="Z12" s="19"/>
      <c r="AA12" s="19">
        <v>2.76493582918108E-2</v>
      </c>
      <c r="AB12" s="19">
        <v>9.8252742000682305E-2</v>
      </c>
      <c r="AC12" s="19"/>
      <c r="AD12" s="19">
        <v>9.8472752737015397E-3</v>
      </c>
      <c r="AE12" s="19">
        <v>3.6382850134068397E-2</v>
      </c>
      <c r="AF12" s="19">
        <v>2.4836568890197801E-2</v>
      </c>
      <c r="AG12" s="19"/>
      <c r="AH12" s="19">
        <v>9.4755426333342392E-3</v>
      </c>
      <c r="AI12" s="19">
        <v>7.65792546069618E-2</v>
      </c>
      <c r="AJ12" s="19"/>
      <c r="AK12" s="19">
        <v>0.103447127967218</v>
      </c>
      <c r="AL12" s="19">
        <v>5.4582748770184299E-2</v>
      </c>
      <c r="AM12" s="19"/>
      <c r="AN12" s="19">
        <v>7.4241915644465806E-2</v>
      </c>
      <c r="AO12" s="19">
        <v>4.5229946133954202E-2</v>
      </c>
      <c r="AP12" s="19"/>
      <c r="AQ12" s="19">
        <v>5.0391143824328098E-2</v>
      </c>
      <c r="AR12" s="19">
        <v>8.0354218919371098E-2</v>
      </c>
      <c r="AS12" s="19"/>
      <c r="AT12" s="19">
        <v>0.128094395636595</v>
      </c>
      <c r="AU12" s="19">
        <v>4.7948008966285101E-2</v>
      </c>
      <c r="AV12" s="19">
        <v>2.6739076736203099E-2</v>
      </c>
      <c r="AW12" s="19">
        <v>1.6118869133872501E-2</v>
      </c>
      <c r="AX12" s="19"/>
      <c r="AY12" s="19">
        <v>2.1812827858474999E-2</v>
      </c>
      <c r="AZ12" s="19">
        <v>8.0444440986116694E-2</v>
      </c>
      <c r="BA12" s="19"/>
      <c r="BB12" s="19">
        <v>7.3489303408586004E-2</v>
      </c>
      <c r="BC12" s="19">
        <v>7.4337329649053693E-2</v>
      </c>
      <c r="BD12" s="19"/>
      <c r="BE12" s="19">
        <v>6.8478912859035901E-2</v>
      </c>
      <c r="BF12" s="19">
        <v>7.4617768071072801E-2</v>
      </c>
      <c r="BG12" s="19"/>
      <c r="BH12" s="19">
        <v>9.7172383782413205E-2</v>
      </c>
      <c r="BI12" s="19">
        <v>7.2402514951447602E-2</v>
      </c>
      <c r="BJ12" s="19"/>
      <c r="BK12" s="19">
        <v>4.3318024265891403E-2</v>
      </c>
      <c r="BL12" s="19">
        <v>7.6160303324247905E-2</v>
      </c>
      <c r="BM12" s="19"/>
      <c r="BN12" s="19">
        <v>9.0787063825263706E-2</v>
      </c>
      <c r="BO12" s="19">
        <v>7.3833116799712106E-2</v>
      </c>
      <c r="BP12" s="19"/>
      <c r="BQ12" s="19">
        <v>7.6463340058558897E-5</v>
      </c>
      <c r="BR12" s="19">
        <v>7.6082215696620201E-2</v>
      </c>
      <c r="BS12" s="19"/>
      <c r="BT12" s="19">
        <v>2.8770925066363098E-2</v>
      </c>
      <c r="BU12" s="19">
        <v>7.7788721791995696E-2</v>
      </c>
      <c r="BV12" s="19"/>
      <c r="BW12" s="19">
        <v>2.7653757315321398E-2</v>
      </c>
      <c r="BX12" s="19">
        <v>9.8079536462081701E-2</v>
      </c>
      <c r="BY12" s="19"/>
      <c r="BZ12" s="19">
        <v>2.7653757315321398E-2</v>
      </c>
      <c r="CA12" s="19">
        <v>9.8079536462081701E-2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CA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260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252</v>
      </c>
      <c r="C9" s="17">
        <v>0.40486769983890702</v>
      </c>
      <c r="D9" s="17">
        <v>0.33273738830222599</v>
      </c>
      <c r="E9" s="17">
        <v>0.434816520987998</v>
      </c>
      <c r="F9" s="17">
        <v>0.38427553595154001</v>
      </c>
      <c r="G9" s="17">
        <v>0.27247509303480999</v>
      </c>
      <c r="H9" s="17">
        <v>0.48186682958470101</v>
      </c>
      <c r="I9" s="17">
        <v>0.48474791483107899</v>
      </c>
      <c r="J9" s="17">
        <v>0.38460491427379701</v>
      </c>
      <c r="K9" s="17">
        <v>0.45315626268731701</v>
      </c>
      <c r="L9" s="17">
        <v>0.52461123315114799</v>
      </c>
      <c r="M9" s="17"/>
      <c r="N9" s="17">
        <v>0.408196793512909</v>
      </c>
      <c r="O9" s="17">
        <v>0.37039709325121101</v>
      </c>
      <c r="P9" s="17">
        <v>0.31868447024915803</v>
      </c>
      <c r="Q9" s="17">
        <v>0.31074404896425301</v>
      </c>
      <c r="R9" s="17"/>
      <c r="S9" s="17">
        <v>0.41601030599989602</v>
      </c>
      <c r="T9" s="17">
        <v>0.473405665976734</v>
      </c>
      <c r="U9" s="17">
        <v>0.352431307423894</v>
      </c>
      <c r="V9" s="17">
        <v>0.35678984885499399</v>
      </c>
      <c r="W9" s="17">
        <v>0.44912263010151399</v>
      </c>
      <c r="X9" s="17">
        <v>0.43466077868151298</v>
      </c>
      <c r="Y9" s="17">
        <v>0.46883156182146801</v>
      </c>
      <c r="Z9" s="17"/>
      <c r="AA9" s="17">
        <v>0.468096370684977</v>
      </c>
      <c r="AB9" s="17">
        <v>0.37216602052495201</v>
      </c>
      <c r="AC9" s="17"/>
      <c r="AD9" s="17">
        <v>0.37350260303318999</v>
      </c>
      <c r="AE9" s="17">
        <v>0.50280460062768595</v>
      </c>
      <c r="AF9" s="17">
        <v>0.49065303038625702</v>
      </c>
      <c r="AG9" s="17"/>
      <c r="AH9" s="17">
        <v>0.43806463017021202</v>
      </c>
      <c r="AI9" s="17">
        <v>0.40363928737352001</v>
      </c>
      <c r="AJ9" s="17"/>
      <c r="AK9" s="17">
        <v>0.422732137957607</v>
      </c>
      <c r="AL9" s="17">
        <v>0.39290082335330501</v>
      </c>
      <c r="AM9" s="17"/>
      <c r="AN9" s="17">
        <v>0.405053471428237</v>
      </c>
      <c r="AO9" s="17">
        <v>0.31074404896425301</v>
      </c>
      <c r="AP9" s="17"/>
      <c r="AQ9" s="17">
        <v>0.43160867100730799</v>
      </c>
      <c r="AR9" s="17">
        <v>0.39793403048143999</v>
      </c>
      <c r="AS9" s="17"/>
      <c r="AT9" s="17">
        <v>0.31610583262623698</v>
      </c>
      <c r="AU9" s="17">
        <v>0.44772442950047697</v>
      </c>
      <c r="AV9" s="17">
        <v>0.478487561208152</v>
      </c>
      <c r="AW9" s="17">
        <v>0.54798073664192204</v>
      </c>
      <c r="AX9" s="17"/>
      <c r="AY9" s="17">
        <v>0.38763818705182801</v>
      </c>
      <c r="AZ9" s="17">
        <v>0.40692703014646298</v>
      </c>
      <c r="BA9" s="17"/>
      <c r="BB9" s="17">
        <v>0.55664499622631802</v>
      </c>
      <c r="BC9" s="17">
        <v>0.37179241991891199</v>
      </c>
      <c r="BD9" s="17"/>
      <c r="BE9" s="17">
        <v>0.32205489306373503</v>
      </c>
      <c r="BF9" s="17">
        <v>0.411152119361544</v>
      </c>
      <c r="BG9" s="17"/>
      <c r="BH9" s="17">
        <v>0.35472840622836399</v>
      </c>
      <c r="BI9" s="17">
        <v>0.40875504891291897</v>
      </c>
      <c r="BJ9" s="17"/>
      <c r="BK9" s="17">
        <v>0.40532719115742899</v>
      </c>
      <c r="BL9" s="17">
        <v>0.40483829143944899</v>
      </c>
      <c r="BM9" s="17"/>
      <c r="BN9" s="17">
        <v>0.60742316684271302</v>
      </c>
      <c r="BO9" s="17">
        <v>0.40057740229483202</v>
      </c>
      <c r="BP9" s="17"/>
      <c r="BQ9" s="17">
        <v>0.56228610737171802</v>
      </c>
      <c r="BR9" s="17">
        <v>0.40083720336775902</v>
      </c>
      <c r="BS9" s="17"/>
      <c r="BT9" s="17">
        <v>0.577612801166968</v>
      </c>
      <c r="BU9" s="17">
        <v>0.39115898464184401</v>
      </c>
      <c r="BV9" s="17"/>
      <c r="BW9" s="17">
        <v>0.46882253506560401</v>
      </c>
      <c r="BX9" s="17">
        <v>0.37202538679566399</v>
      </c>
      <c r="BY9" s="17"/>
      <c r="BZ9" s="17">
        <v>0.46882253506560401</v>
      </c>
      <c r="CA9" s="17">
        <v>0.37202538679566399</v>
      </c>
    </row>
    <row r="10" spans="2:79" ht="30" x14ac:dyDescent="0.25">
      <c r="B10" s="18" t="s">
        <v>253</v>
      </c>
      <c r="C10" s="17">
        <v>0.37342681017429702</v>
      </c>
      <c r="D10" s="17">
        <v>0.32715388775293502</v>
      </c>
      <c r="E10" s="17">
        <v>0.35126106752375702</v>
      </c>
      <c r="F10" s="17">
        <v>0.33034419330916198</v>
      </c>
      <c r="G10" s="17">
        <v>0.244698009866822</v>
      </c>
      <c r="H10" s="17">
        <v>0.536224716325574</v>
      </c>
      <c r="I10" s="17">
        <v>0.42100469501462601</v>
      </c>
      <c r="J10" s="17">
        <v>0.39114251982068099</v>
      </c>
      <c r="K10" s="17">
        <v>0.336086780512517</v>
      </c>
      <c r="L10" s="17">
        <v>0.48264068861501702</v>
      </c>
      <c r="M10" s="17"/>
      <c r="N10" s="17">
        <v>0.37590558834001098</v>
      </c>
      <c r="O10" s="17">
        <v>0.338010767562758</v>
      </c>
      <c r="P10" s="17">
        <v>0.35591350059118299</v>
      </c>
      <c r="Q10" s="17">
        <v>0.37041233806104901</v>
      </c>
      <c r="R10" s="17"/>
      <c r="S10" s="17">
        <v>0.42087821944032899</v>
      </c>
      <c r="T10" s="17">
        <v>0.44614220425170398</v>
      </c>
      <c r="U10" s="17">
        <v>0.34805705153177502</v>
      </c>
      <c r="V10" s="17">
        <v>0.32378220096117299</v>
      </c>
      <c r="W10" s="17">
        <v>0.35046998999166401</v>
      </c>
      <c r="X10" s="17">
        <v>0.46405594675658901</v>
      </c>
      <c r="Y10" s="17">
        <v>0.360578813691665</v>
      </c>
      <c r="Z10" s="17"/>
      <c r="AA10" s="17">
        <v>0.43536547473949799</v>
      </c>
      <c r="AB10" s="17">
        <v>0.34139231824773197</v>
      </c>
      <c r="AC10" s="17"/>
      <c r="AD10" s="17">
        <v>0.43922923849214601</v>
      </c>
      <c r="AE10" s="17">
        <v>0.44592502811283502</v>
      </c>
      <c r="AF10" s="17">
        <v>0.43554845909740703</v>
      </c>
      <c r="AG10" s="17"/>
      <c r="AH10" s="17">
        <v>0.48502762630438501</v>
      </c>
      <c r="AI10" s="17">
        <v>0.36929715624806497</v>
      </c>
      <c r="AJ10" s="17"/>
      <c r="AK10" s="17">
        <v>0.40665015228117601</v>
      </c>
      <c r="AL10" s="17">
        <v>0.35117144290272601</v>
      </c>
      <c r="AM10" s="17"/>
      <c r="AN10" s="17">
        <v>0.37343275982956697</v>
      </c>
      <c r="AO10" s="17">
        <v>0.37041233806104901</v>
      </c>
      <c r="AP10" s="17"/>
      <c r="AQ10" s="17">
        <v>0.41573339388471098</v>
      </c>
      <c r="AR10" s="17">
        <v>0.362457131427601</v>
      </c>
      <c r="AS10" s="17"/>
      <c r="AT10" s="17">
        <v>0.247480180397321</v>
      </c>
      <c r="AU10" s="17">
        <v>0.41690593254124902</v>
      </c>
      <c r="AV10" s="17">
        <v>0.52419908085126699</v>
      </c>
      <c r="AW10" s="17">
        <v>0.452678057370621</v>
      </c>
      <c r="AX10" s="17"/>
      <c r="AY10" s="17">
        <v>0.32372625427769403</v>
      </c>
      <c r="AZ10" s="17">
        <v>0.379367190632241</v>
      </c>
      <c r="BA10" s="17"/>
      <c r="BB10" s="17">
        <v>0.58739274435726196</v>
      </c>
      <c r="BC10" s="17">
        <v>0.32679678169736198</v>
      </c>
      <c r="BD10" s="17"/>
      <c r="BE10" s="17">
        <v>0.32458354358370201</v>
      </c>
      <c r="BF10" s="17">
        <v>0.37713338153764397</v>
      </c>
      <c r="BG10" s="17"/>
      <c r="BH10" s="17">
        <v>0.28399705903713801</v>
      </c>
      <c r="BI10" s="17">
        <v>0.380360387319849</v>
      </c>
      <c r="BJ10" s="17"/>
      <c r="BK10" s="17">
        <v>0.415460566532874</v>
      </c>
      <c r="BL10" s="17">
        <v>0.37073656239841402</v>
      </c>
      <c r="BM10" s="17"/>
      <c r="BN10" s="17">
        <v>0.33159425368901602</v>
      </c>
      <c r="BO10" s="17">
        <v>0.37431285939827402</v>
      </c>
      <c r="BP10" s="17"/>
      <c r="BQ10" s="17">
        <v>0.405323652226113</v>
      </c>
      <c r="BR10" s="17">
        <v>0.37261013243409202</v>
      </c>
      <c r="BS10" s="17"/>
      <c r="BT10" s="17">
        <v>0.50949497630015095</v>
      </c>
      <c r="BU10" s="17">
        <v>0.362628705206541</v>
      </c>
      <c r="BV10" s="17"/>
      <c r="BW10" s="17">
        <v>0.43554417728806699</v>
      </c>
      <c r="BX10" s="17">
        <v>0.34152808025120102</v>
      </c>
      <c r="BY10" s="17"/>
      <c r="BZ10" s="17">
        <v>0.43554417728806699</v>
      </c>
      <c r="CA10" s="17">
        <v>0.34152808025120102</v>
      </c>
    </row>
    <row r="11" spans="2:79" x14ac:dyDescent="0.25">
      <c r="B11" s="18" t="s">
        <v>254</v>
      </c>
      <c r="C11" s="17">
        <v>0.35921721090856801</v>
      </c>
      <c r="D11" s="17">
        <v>0.34549857190959599</v>
      </c>
      <c r="E11" s="17">
        <v>0.28663729266177601</v>
      </c>
      <c r="F11" s="17">
        <v>0.40741508737640197</v>
      </c>
      <c r="G11" s="17">
        <v>0.23039470189666</v>
      </c>
      <c r="H11" s="17">
        <v>0.432175496609084</v>
      </c>
      <c r="I11" s="17">
        <v>0.46792765887908999</v>
      </c>
      <c r="J11" s="17">
        <v>0.29701471940485202</v>
      </c>
      <c r="K11" s="17">
        <v>0.36451068975194401</v>
      </c>
      <c r="L11" s="17">
        <v>0.40523411543466897</v>
      </c>
      <c r="M11" s="17"/>
      <c r="N11" s="17">
        <v>0.35733337723110797</v>
      </c>
      <c r="O11" s="17">
        <v>0.374092395851224</v>
      </c>
      <c r="P11" s="17">
        <v>0.42341482511434497</v>
      </c>
      <c r="Q11" s="17">
        <v>0.47750238822045699</v>
      </c>
      <c r="R11" s="17"/>
      <c r="S11" s="17">
        <v>0.372006064549878</v>
      </c>
      <c r="T11" s="17">
        <v>0.41150045110559502</v>
      </c>
      <c r="U11" s="17">
        <v>0.39805392412922902</v>
      </c>
      <c r="V11" s="17">
        <v>0.30021700419796199</v>
      </c>
      <c r="W11" s="17">
        <v>0.40701052982094899</v>
      </c>
      <c r="X11" s="17">
        <v>0.381710610952255</v>
      </c>
      <c r="Y11" s="17">
        <v>0.42867911298418598</v>
      </c>
      <c r="Z11" s="17"/>
      <c r="AA11" s="17">
        <v>0.45620158685902101</v>
      </c>
      <c r="AB11" s="17">
        <v>0.30905718194770598</v>
      </c>
      <c r="AC11" s="17"/>
      <c r="AD11" s="17">
        <v>0.414485641669122</v>
      </c>
      <c r="AE11" s="17">
        <v>0.522697881814291</v>
      </c>
      <c r="AF11" s="17">
        <v>0.45454539884419998</v>
      </c>
      <c r="AG11" s="17"/>
      <c r="AH11" s="17">
        <v>0.62725733245502402</v>
      </c>
      <c r="AI11" s="17">
        <v>0.349298708708354</v>
      </c>
      <c r="AJ11" s="17"/>
      <c r="AK11" s="17">
        <v>0.37001205849378699</v>
      </c>
      <c r="AL11" s="17">
        <v>0.35198605105484898</v>
      </c>
      <c r="AM11" s="17"/>
      <c r="AN11" s="17">
        <v>0.358983751781354</v>
      </c>
      <c r="AO11" s="17">
        <v>0.47750238822045699</v>
      </c>
      <c r="AP11" s="17"/>
      <c r="AQ11" s="17">
        <v>0.462853047268729</v>
      </c>
      <c r="AR11" s="17">
        <v>0.33234546349219002</v>
      </c>
      <c r="AS11" s="17"/>
      <c r="AT11" s="17">
        <v>0.25928027754956101</v>
      </c>
      <c r="AU11" s="17">
        <v>0.39621089972393903</v>
      </c>
      <c r="AV11" s="17">
        <v>0.45432310822273397</v>
      </c>
      <c r="AW11" s="17">
        <v>0.59814391545013401</v>
      </c>
      <c r="AX11" s="17"/>
      <c r="AY11" s="17">
        <v>0.491084219134168</v>
      </c>
      <c r="AZ11" s="17">
        <v>0.34345601499074702</v>
      </c>
      <c r="BA11" s="17"/>
      <c r="BB11" s="17">
        <v>0.36256321308856199</v>
      </c>
      <c r="BC11" s="17">
        <v>0.35849268797053202</v>
      </c>
      <c r="BD11" s="17"/>
      <c r="BE11" s="17">
        <v>0.34061925625468698</v>
      </c>
      <c r="BF11" s="17">
        <v>0.360628554804027</v>
      </c>
      <c r="BG11" s="17"/>
      <c r="BH11" s="17">
        <v>0.43284454407560002</v>
      </c>
      <c r="BI11" s="17">
        <v>0.35350881087341701</v>
      </c>
      <c r="BJ11" s="17"/>
      <c r="BK11" s="17">
        <v>0.35849061842097302</v>
      </c>
      <c r="BL11" s="17">
        <v>0.35926371433802801</v>
      </c>
      <c r="BM11" s="17"/>
      <c r="BN11" s="17">
        <v>0.38106779011666703</v>
      </c>
      <c r="BO11" s="17">
        <v>0.35875439700529599</v>
      </c>
      <c r="BP11" s="17"/>
      <c r="BQ11" s="17">
        <v>0.61270597583035502</v>
      </c>
      <c r="BR11" s="17">
        <v>0.35272695612511901</v>
      </c>
      <c r="BS11" s="17"/>
      <c r="BT11" s="17">
        <v>0.42432133272788403</v>
      </c>
      <c r="BU11" s="17">
        <v>0.35405067444927402</v>
      </c>
      <c r="BV11" s="17"/>
      <c r="BW11" s="17">
        <v>0.456097385786361</v>
      </c>
      <c r="BX11" s="17">
        <v>0.30946696106831301</v>
      </c>
      <c r="BY11" s="17"/>
      <c r="BZ11" s="17">
        <v>0.456097385786361</v>
      </c>
      <c r="CA11" s="17">
        <v>0.30946696106831301</v>
      </c>
    </row>
    <row r="12" spans="2:79" ht="30" x14ac:dyDescent="0.25">
      <c r="B12" s="18" t="s">
        <v>255</v>
      </c>
      <c r="C12" s="17">
        <v>0.30914662168177798</v>
      </c>
      <c r="D12" s="17">
        <v>0.25117856472801098</v>
      </c>
      <c r="E12" s="17">
        <v>0.26811408954507598</v>
      </c>
      <c r="F12" s="17">
        <v>0.28075989169458299</v>
      </c>
      <c r="G12" s="17">
        <v>0.185639774383448</v>
      </c>
      <c r="H12" s="17">
        <v>0.39837389257535999</v>
      </c>
      <c r="I12" s="17">
        <v>0.44832140804333798</v>
      </c>
      <c r="J12" s="17">
        <v>0.32140180517289102</v>
      </c>
      <c r="K12" s="17">
        <v>0.34471057123396598</v>
      </c>
      <c r="L12" s="17">
        <v>0.32660613163056501</v>
      </c>
      <c r="M12" s="17"/>
      <c r="N12" s="17">
        <v>0.30390455912258602</v>
      </c>
      <c r="O12" s="17">
        <v>0.37337601394611197</v>
      </c>
      <c r="P12" s="17">
        <v>0.38660691607873998</v>
      </c>
      <c r="Q12" s="17">
        <v>0.44126607380739602</v>
      </c>
      <c r="R12" s="17"/>
      <c r="S12" s="17">
        <v>0.31053713854227699</v>
      </c>
      <c r="T12" s="17">
        <v>0.36984013922825498</v>
      </c>
      <c r="U12" s="17">
        <v>0.32898302698817</v>
      </c>
      <c r="V12" s="17">
        <v>0.26087759986390502</v>
      </c>
      <c r="W12" s="17">
        <v>0.32015092433332898</v>
      </c>
      <c r="X12" s="17">
        <v>0.33278218719469399</v>
      </c>
      <c r="Y12" s="17">
        <v>0.42299877382755902</v>
      </c>
      <c r="Z12" s="17"/>
      <c r="AA12" s="17">
        <v>0.40381856408795902</v>
      </c>
      <c r="AB12" s="17">
        <v>0.26018257642874498</v>
      </c>
      <c r="AC12" s="17"/>
      <c r="AD12" s="17">
        <v>0.42473634854493397</v>
      </c>
      <c r="AE12" s="17">
        <v>0.46753582107537001</v>
      </c>
      <c r="AF12" s="17">
        <v>0.37732190875412602</v>
      </c>
      <c r="AG12" s="17"/>
      <c r="AH12" s="17">
        <v>0.45033061289090898</v>
      </c>
      <c r="AI12" s="17">
        <v>0.30392227795531002</v>
      </c>
      <c r="AJ12" s="17"/>
      <c r="AK12" s="17">
        <v>0.28787201125121098</v>
      </c>
      <c r="AL12" s="17">
        <v>0.32339787512788498</v>
      </c>
      <c r="AM12" s="17"/>
      <c r="AN12" s="17">
        <v>0.30888585788463802</v>
      </c>
      <c r="AO12" s="17">
        <v>0.44126607380739602</v>
      </c>
      <c r="AP12" s="17"/>
      <c r="AQ12" s="17">
        <v>0.402287580610308</v>
      </c>
      <c r="AR12" s="17">
        <v>0.28499609218975303</v>
      </c>
      <c r="AS12" s="17"/>
      <c r="AT12" s="17">
        <v>0.199656712690816</v>
      </c>
      <c r="AU12" s="17">
        <v>0.33786635013139898</v>
      </c>
      <c r="AV12" s="17">
        <v>0.43854156471154099</v>
      </c>
      <c r="AW12" s="17">
        <v>0.558640855557195</v>
      </c>
      <c r="AX12" s="17"/>
      <c r="AY12" s="17">
        <v>0.34207378282503098</v>
      </c>
      <c r="AZ12" s="17">
        <v>0.30521105474369598</v>
      </c>
      <c r="BA12" s="17"/>
      <c r="BB12" s="17">
        <v>0.366721892083683</v>
      </c>
      <c r="BC12" s="17">
        <v>0.29660188895517903</v>
      </c>
      <c r="BD12" s="17"/>
      <c r="BE12" s="17">
        <v>0.35393423672959101</v>
      </c>
      <c r="BF12" s="17">
        <v>0.30574782174564002</v>
      </c>
      <c r="BG12" s="17"/>
      <c r="BH12" s="17">
        <v>0.31565626295818799</v>
      </c>
      <c r="BI12" s="17">
        <v>0.30864192274875002</v>
      </c>
      <c r="BJ12" s="17"/>
      <c r="BK12" s="17">
        <v>0.37061697733091398</v>
      </c>
      <c r="BL12" s="17">
        <v>0.305212391151509</v>
      </c>
      <c r="BM12" s="17"/>
      <c r="BN12" s="17">
        <v>0.41644706874561799</v>
      </c>
      <c r="BO12" s="17">
        <v>0.30687390669992298</v>
      </c>
      <c r="BP12" s="17"/>
      <c r="BQ12" s="17">
        <v>0.35219225824664802</v>
      </c>
      <c r="BR12" s="17">
        <v>0.308044493353889</v>
      </c>
      <c r="BS12" s="17"/>
      <c r="BT12" s="17">
        <v>0.35261840109239001</v>
      </c>
      <c r="BU12" s="17">
        <v>0.30569678583423099</v>
      </c>
      <c r="BV12" s="17"/>
      <c r="BW12" s="17">
        <v>0.40358320653805702</v>
      </c>
      <c r="BX12" s="17">
        <v>0.26065121282659298</v>
      </c>
      <c r="BY12" s="17"/>
      <c r="BZ12" s="17">
        <v>0.40358320653805702</v>
      </c>
      <c r="CA12" s="17">
        <v>0.26065121282659298</v>
      </c>
    </row>
    <row r="13" spans="2:79" ht="60" x14ac:dyDescent="0.25">
      <c r="B13" s="18" t="s">
        <v>256</v>
      </c>
      <c r="C13" s="17">
        <v>0.24783713768157101</v>
      </c>
      <c r="D13" s="17">
        <v>0.14392516266952099</v>
      </c>
      <c r="E13" s="17">
        <v>0.23994550672078299</v>
      </c>
      <c r="F13" s="17">
        <v>0.22328168004296201</v>
      </c>
      <c r="G13" s="17">
        <v>0.20904093149864</v>
      </c>
      <c r="H13" s="17">
        <v>0.41615355884463201</v>
      </c>
      <c r="I13" s="17">
        <v>0.27054609880208802</v>
      </c>
      <c r="J13" s="17">
        <v>0.152805607551113</v>
      </c>
      <c r="K13" s="17">
        <v>0.28293478353879598</v>
      </c>
      <c r="L13" s="17">
        <v>0.326857087082358</v>
      </c>
      <c r="M13" s="17"/>
      <c r="N13" s="17">
        <v>0.23862164307870001</v>
      </c>
      <c r="O13" s="17">
        <v>0.356265310837098</v>
      </c>
      <c r="P13" s="17">
        <v>0.41630274359508501</v>
      </c>
      <c r="Q13" s="17">
        <v>0.457631805317049</v>
      </c>
      <c r="R13" s="17"/>
      <c r="S13" s="17">
        <v>0.24100889471210499</v>
      </c>
      <c r="T13" s="17">
        <v>0.25754194575495998</v>
      </c>
      <c r="U13" s="17">
        <v>0.22590555695577699</v>
      </c>
      <c r="V13" s="17">
        <v>0.203333355197298</v>
      </c>
      <c r="W13" s="17">
        <v>0.274944698105338</v>
      </c>
      <c r="X13" s="17">
        <v>0.35388056860540901</v>
      </c>
      <c r="Y13" s="17">
        <v>0.32859339596044401</v>
      </c>
      <c r="Z13" s="17"/>
      <c r="AA13" s="17">
        <v>0.31366445229885898</v>
      </c>
      <c r="AB13" s="17">
        <v>0.21379144758705701</v>
      </c>
      <c r="AC13" s="17"/>
      <c r="AD13" s="17">
        <v>0.313357648468923</v>
      </c>
      <c r="AE13" s="17">
        <v>0.401061449368385</v>
      </c>
      <c r="AF13" s="17">
        <v>0.291866964572017</v>
      </c>
      <c r="AG13" s="17"/>
      <c r="AH13" s="17">
        <v>0.41914096752556601</v>
      </c>
      <c r="AI13" s="17">
        <v>0.241498245565682</v>
      </c>
      <c r="AJ13" s="17"/>
      <c r="AK13" s="17">
        <v>0.233628730825193</v>
      </c>
      <c r="AL13" s="17">
        <v>0.257354943323019</v>
      </c>
      <c r="AM13" s="17"/>
      <c r="AN13" s="17">
        <v>0.247423066526475</v>
      </c>
      <c r="AO13" s="17">
        <v>0.457631805317049</v>
      </c>
      <c r="AP13" s="17"/>
      <c r="AQ13" s="17">
        <v>0.32047811370641399</v>
      </c>
      <c r="AR13" s="17">
        <v>0.22900205101294899</v>
      </c>
      <c r="AS13" s="17"/>
      <c r="AT13" s="17">
        <v>0.16442584160384399</v>
      </c>
      <c r="AU13" s="17">
        <v>0.26615216401411801</v>
      </c>
      <c r="AV13" s="17">
        <v>0.35351866421578398</v>
      </c>
      <c r="AW13" s="17">
        <v>0.43612487192426802</v>
      </c>
      <c r="AX13" s="17"/>
      <c r="AY13" s="17">
        <v>0.27494779366015798</v>
      </c>
      <c r="AZ13" s="17">
        <v>0.24459677933804899</v>
      </c>
      <c r="BA13" s="17"/>
      <c r="BB13" s="17">
        <v>0.29770011832041898</v>
      </c>
      <c r="BC13" s="17">
        <v>0.23695928821828399</v>
      </c>
      <c r="BD13" s="17"/>
      <c r="BE13" s="17">
        <v>0.29416123256861798</v>
      </c>
      <c r="BF13" s="17">
        <v>0.244321738824641</v>
      </c>
      <c r="BG13" s="17"/>
      <c r="BH13" s="17">
        <v>0.20709471958357401</v>
      </c>
      <c r="BI13" s="17">
        <v>0.25099593769372303</v>
      </c>
      <c r="BJ13" s="17"/>
      <c r="BK13" s="17">
        <v>0.35226515091127197</v>
      </c>
      <c r="BL13" s="17">
        <v>0.24115352777684601</v>
      </c>
      <c r="BM13" s="17"/>
      <c r="BN13" s="17">
        <v>0.32991751536621899</v>
      </c>
      <c r="BO13" s="17">
        <v>0.24609860527853999</v>
      </c>
      <c r="BP13" s="17"/>
      <c r="BQ13" s="17">
        <v>0.37212117927231803</v>
      </c>
      <c r="BR13" s="17">
        <v>0.24465500416299199</v>
      </c>
      <c r="BS13" s="17"/>
      <c r="BT13" s="17">
        <v>0.25706175582303398</v>
      </c>
      <c r="BU13" s="17">
        <v>0.24710508993069</v>
      </c>
      <c r="BV13" s="17"/>
      <c r="BW13" s="17">
        <v>0.31292058924175498</v>
      </c>
      <c r="BX13" s="17">
        <v>0.21441525358949901</v>
      </c>
      <c r="BY13" s="17"/>
      <c r="BZ13" s="17">
        <v>0.31292058924175498</v>
      </c>
      <c r="CA13" s="17">
        <v>0.21441525358949901</v>
      </c>
    </row>
    <row r="14" spans="2:79" ht="30" x14ac:dyDescent="0.25">
      <c r="B14" s="18" t="s">
        <v>257</v>
      </c>
      <c r="C14" s="17">
        <v>0.243723136892814</v>
      </c>
      <c r="D14" s="17">
        <v>0.18226487507391501</v>
      </c>
      <c r="E14" s="17">
        <v>0.26919461409933598</v>
      </c>
      <c r="F14" s="17">
        <v>0.222969680002743</v>
      </c>
      <c r="G14" s="17">
        <v>0.16955643622286701</v>
      </c>
      <c r="H14" s="17">
        <v>0.32562868451893101</v>
      </c>
      <c r="I14" s="17">
        <v>0.34766052068167302</v>
      </c>
      <c r="J14" s="17">
        <v>0.17445529012099001</v>
      </c>
      <c r="K14" s="17">
        <v>0.19066773443872401</v>
      </c>
      <c r="L14" s="17">
        <v>0.221418590545266</v>
      </c>
      <c r="M14" s="17"/>
      <c r="N14" s="17">
        <v>0.23317225615096199</v>
      </c>
      <c r="O14" s="17">
        <v>0.36647524722377001</v>
      </c>
      <c r="P14" s="17">
        <v>0.44350134107418898</v>
      </c>
      <c r="Q14" s="17">
        <v>0.49219203137530698</v>
      </c>
      <c r="R14" s="17"/>
      <c r="S14" s="17">
        <v>0.20658023022333999</v>
      </c>
      <c r="T14" s="17">
        <v>0.27793125219313602</v>
      </c>
      <c r="U14" s="17">
        <v>0.34924443582977799</v>
      </c>
      <c r="V14" s="17">
        <v>0.20553472956074301</v>
      </c>
      <c r="W14" s="17">
        <v>0.25886876062098602</v>
      </c>
      <c r="X14" s="17">
        <v>0.26214195374022498</v>
      </c>
      <c r="Y14" s="17">
        <v>0.36091607425435202</v>
      </c>
      <c r="Z14" s="17"/>
      <c r="AA14" s="17">
        <v>0.31429746906152001</v>
      </c>
      <c r="AB14" s="17">
        <v>0.20722230352884599</v>
      </c>
      <c r="AC14" s="17"/>
      <c r="AD14" s="17">
        <v>0.32177811334818102</v>
      </c>
      <c r="AE14" s="17">
        <v>0.42496467852370501</v>
      </c>
      <c r="AF14" s="17">
        <v>0.29353363472719202</v>
      </c>
      <c r="AG14" s="17"/>
      <c r="AH14" s="17">
        <v>0.39022375231232298</v>
      </c>
      <c r="AI14" s="17">
        <v>0.23830205788424</v>
      </c>
      <c r="AJ14" s="17"/>
      <c r="AK14" s="17">
        <v>0.23781219704512099</v>
      </c>
      <c r="AL14" s="17">
        <v>0.24768270654740701</v>
      </c>
      <c r="AM14" s="17"/>
      <c r="AN14" s="17">
        <v>0.243232734523185</v>
      </c>
      <c r="AO14" s="17">
        <v>0.49219203137530698</v>
      </c>
      <c r="AP14" s="17"/>
      <c r="AQ14" s="17">
        <v>0.31374913570783303</v>
      </c>
      <c r="AR14" s="17">
        <v>0.225566087952741</v>
      </c>
      <c r="AS14" s="17"/>
      <c r="AT14" s="17">
        <v>0.14973579661266101</v>
      </c>
      <c r="AU14" s="17">
        <v>0.273620165499045</v>
      </c>
      <c r="AV14" s="17">
        <v>0.347439705335786</v>
      </c>
      <c r="AW14" s="17">
        <v>0.43546046594579102</v>
      </c>
      <c r="AX14" s="17"/>
      <c r="AY14" s="17">
        <v>0.31296404136518602</v>
      </c>
      <c r="AZ14" s="17">
        <v>0.23544722712887101</v>
      </c>
      <c r="BA14" s="17"/>
      <c r="BB14" s="17">
        <v>0.27728500706363401</v>
      </c>
      <c r="BC14" s="17">
        <v>0.236398143540477</v>
      </c>
      <c r="BD14" s="17"/>
      <c r="BE14" s="17">
        <v>0.24423594188558201</v>
      </c>
      <c r="BF14" s="17">
        <v>0.243684221635218</v>
      </c>
      <c r="BG14" s="17"/>
      <c r="BH14" s="17">
        <v>0.28192898450381498</v>
      </c>
      <c r="BI14" s="17">
        <v>0.240760999701849</v>
      </c>
      <c r="BJ14" s="17"/>
      <c r="BK14" s="17">
        <v>0.34152053802852</v>
      </c>
      <c r="BL14" s="17">
        <v>0.23746389994410999</v>
      </c>
      <c r="BM14" s="17"/>
      <c r="BN14" s="17">
        <v>0.26619778404647099</v>
      </c>
      <c r="BO14" s="17">
        <v>0.24324710469820801</v>
      </c>
      <c r="BP14" s="17"/>
      <c r="BQ14" s="17">
        <v>0.31148538142146798</v>
      </c>
      <c r="BR14" s="17">
        <v>0.24198817151150701</v>
      </c>
      <c r="BS14" s="17"/>
      <c r="BT14" s="17">
        <v>0.195543716522429</v>
      </c>
      <c r="BU14" s="17">
        <v>0.24754656196906399</v>
      </c>
      <c r="BV14" s="17"/>
      <c r="BW14" s="17">
        <v>0.313397430415705</v>
      </c>
      <c r="BX14" s="17">
        <v>0.207943747409056</v>
      </c>
      <c r="BY14" s="17"/>
      <c r="BZ14" s="17">
        <v>0.313397430415705</v>
      </c>
      <c r="CA14" s="17">
        <v>0.207943747409056</v>
      </c>
    </row>
    <row r="15" spans="2:79" ht="45" x14ac:dyDescent="0.25">
      <c r="B15" s="18" t="s">
        <v>258</v>
      </c>
      <c r="C15" s="17">
        <v>0.19024677110108201</v>
      </c>
      <c r="D15" s="17">
        <v>0.12557586904739401</v>
      </c>
      <c r="E15" s="17">
        <v>0.151749356338927</v>
      </c>
      <c r="F15" s="17">
        <v>0.16282995550460899</v>
      </c>
      <c r="G15" s="17">
        <v>0.17501648074117901</v>
      </c>
      <c r="H15" s="17">
        <v>0.29938867130871899</v>
      </c>
      <c r="I15" s="17">
        <v>0.25294651194548001</v>
      </c>
      <c r="J15" s="17">
        <v>0.12252085490956199</v>
      </c>
      <c r="K15" s="17">
        <v>0.21825825611809099</v>
      </c>
      <c r="L15" s="17">
        <v>0.18989910290640799</v>
      </c>
      <c r="M15" s="17"/>
      <c r="N15" s="17">
        <v>0.180262552745697</v>
      </c>
      <c r="O15" s="17">
        <v>0.30695737422915798</v>
      </c>
      <c r="P15" s="17">
        <v>0.37902454030216198</v>
      </c>
      <c r="Q15" s="17">
        <v>0.40991446039872498</v>
      </c>
      <c r="R15" s="17"/>
      <c r="S15" s="17">
        <v>0.19199416079859</v>
      </c>
      <c r="T15" s="17">
        <v>0.17318056375518601</v>
      </c>
      <c r="U15" s="17">
        <v>0.23019599236652399</v>
      </c>
      <c r="V15" s="17">
        <v>0.14674700719001699</v>
      </c>
      <c r="W15" s="17">
        <v>0.240021372728425</v>
      </c>
      <c r="X15" s="17">
        <v>0.23335388007354901</v>
      </c>
      <c r="Y15" s="17">
        <v>0.23539661621536401</v>
      </c>
      <c r="Z15" s="17"/>
      <c r="AA15" s="17">
        <v>0.25022741421455602</v>
      </c>
      <c r="AB15" s="17">
        <v>0.15922496200886299</v>
      </c>
      <c r="AC15" s="17"/>
      <c r="AD15" s="17">
        <v>0.28045886786070001</v>
      </c>
      <c r="AE15" s="17">
        <v>0.35609891940115102</v>
      </c>
      <c r="AF15" s="17">
        <v>0.216903494237317</v>
      </c>
      <c r="AG15" s="17"/>
      <c r="AH15" s="17">
        <v>0.369741827768375</v>
      </c>
      <c r="AI15" s="17">
        <v>0.183604772492028</v>
      </c>
      <c r="AJ15" s="17"/>
      <c r="AK15" s="17">
        <v>0.175166356706702</v>
      </c>
      <c r="AL15" s="17">
        <v>0.20034870966809101</v>
      </c>
      <c r="AM15" s="17"/>
      <c r="AN15" s="17">
        <v>0.18981321359044601</v>
      </c>
      <c r="AO15" s="17">
        <v>0.40991446039872498</v>
      </c>
      <c r="AP15" s="17"/>
      <c r="AQ15" s="17">
        <v>0.25623402082372998</v>
      </c>
      <c r="AR15" s="17">
        <v>0.173136929857691</v>
      </c>
      <c r="AS15" s="17"/>
      <c r="AT15" s="17">
        <v>0.115103737044009</v>
      </c>
      <c r="AU15" s="17">
        <v>0.19722782856958701</v>
      </c>
      <c r="AV15" s="17">
        <v>0.30349575196900702</v>
      </c>
      <c r="AW15" s="17">
        <v>0.39350889466899502</v>
      </c>
      <c r="AX15" s="17"/>
      <c r="AY15" s="17">
        <v>0.29441022505613201</v>
      </c>
      <c r="AZ15" s="17">
        <v>0.17779679875884299</v>
      </c>
      <c r="BA15" s="17"/>
      <c r="BB15" s="17">
        <v>0.2033230921759</v>
      </c>
      <c r="BC15" s="17">
        <v>0.18738600023631599</v>
      </c>
      <c r="BD15" s="17"/>
      <c r="BE15" s="17">
        <v>0.201931097988099</v>
      </c>
      <c r="BF15" s="17">
        <v>0.18936008201449001</v>
      </c>
      <c r="BG15" s="17"/>
      <c r="BH15" s="17">
        <v>0.22695810055231899</v>
      </c>
      <c r="BI15" s="17">
        <v>0.18740050538269101</v>
      </c>
      <c r="BJ15" s="17"/>
      <c r="BK15" s="17">
        <v>0.28246104479839601</v>
      </c>
      <c r="BL15" s="17">
        <v>0.18434486591320101</v>
      </c>
      <c r="BM15" s="17"/>
      <c r="BN15" s="17">
        <v>0.33212225936825002</v>
      </c>
      <c r="BO15" s="17">
        <v>0.18724172725861901</v>
      </c>
      <c r="BP15" s="17"/>
      <c r="BQ15" s="17">
        <v>0.44329386509309099</v>
      </c>
      <c r="BR15" s="17">
        <v>0.18376782473544601</v>
      </c>
      <c r="BS15" s="17"/>
      <c r="BT15" s="17">
        <v>0.244097843349531</v>
      </c>
      <c r="BU15" s="17">
        <v>0.18597325476496099</v>
      </c>
      <c r="BV15" s="17"/>
      <c r="BW15" s="17">
        <v>0.24949563467559299</v>
      </c>
      <c r="BX15" s="17">
        <v>0.159821085254608</v>
      </c>
      <c r="BY15" s="17"/>
      <c r="BZ15" s="17">
        <v>0.24949563467559299</v>
      </c>
      <c r="CA15" s="17">
        <v>0.159821085254608</v>
      </c>
    </row>
    <row r="16" spans="2:79" ht="45" x14ac:dyDescent="0.25">
      <c r="B16" s="18" t="s">
        <v>259</v>
      </c>
      <c r="C16" s="17">
        <v>0.165563488843021</v>
      </c>
      <c r="D16" s="17">
        <v>0.14673134136419</v>
      </c>
      <c r="E16" s="17">
        <v>0.11745527132384199</v>
      </c>
      <c r="F16" s="17">
        <v>0.19975234690777999</v>
      </c>
      <c r="G16" s="17">
        <v>8.9162450984015804E-2</v>
      </c>
      <c r="H16" s="17">
        <v>0.21913941202180801</v>
      </c>
      <c r="I16" s="17">
        <v>0.250429348793208</v>
      </c>
      <c r="J16" s="17">
        <v>8.8225578873434699E-2</v>
      </c>
      <c r="K16" s="17">
        <v>0.14999095153514</v>
      </c>
      <c r="L16" s="17">
        <v>0.20856852865095499</v>
      </c>
      <c r="M16" s="17"/>
      <c r="N16" s="17">
        <v>0.16185015813460499</v>
      </c>
      <c r="O16" s="17">
        <v>0.19285751190011199</v>
      </c>
      <c r="P16" s="17">
        <v>0.30240910009281502</v>
      </c>
      <c r="Q16" s="17">
        <v>0.40970711581233998</v>
      </c>
      <c r="R16" s="17"/>
      <c r="S16" s="17">
        <v>0.16413544116985301</v>
      </c>
      <c r="T16" s="17">
        <v>0.16360870670661101</v>
      </c>
      <c r="U16" s="17">
        <v>0.201092083257945</v>
      </c>
      <c r="V16" s="17">
        <v>0.14050030760590901</v>
      </c>
      <c r="W16" s="17">
        <v>0.186617499375232</v>
      </c>
      <c r="X16" s="17">
        <v>0.21414111172956701</v>
      </c>
      <c r="Y16" s="17">
        <v>0.17309428635065999</v>
      </c>
      <c r="Z16" s="17"/>
      <c r="AA16" s="17">
        <v>0.248176806445179</v>
      </c>
      <c r="AB16" s="17">
        <v>0.12283612824635901</v>
      </c>
      <c r="AC16" s="17"/>
      <c r="AD16" s="17">
        <v>0.30253655013782998</v>
      </c>
      <c r="AE16" s="17">
        <v>0.32133430229958199</v>
      </c>
      <c r="AF16" s="17">
        <v>0.216821474627863</v>
      </c>
      <c r="AG16" s="17"/>
      <c r="AH16" s="17">
        <v>0.43859557730063597</v>
      </c>
      <c r="AI16" s="17">
        <v>0.15546026491344</v>
      </c>
      <c r="AJ16" s="17"/>
      <c r="AK16" s="17">
        <v>0.14971793520263399</v>
      </c>
      <c r="AL16" s="17">
        <v>0.17617797232134499</v>
      </c>
      <c r="AM16" s="17"/>
      <c r="AN16" s="17">
        <v>0.165081623241917</v>
      </c>
      <c r="AO16" s="17">
        <v>0.40970711581233998</v>
      </c>
      <c r="AP16" s="17"/>
      <c r="AQ16" s="17">
        <v>0.23859227282904599</v>
      </c>
      <c r="AR16" s="17">
        <v>0.146627847405461</v>
      </c>
      <c r="AS16" s="17"/>
      <c r="AT16" s="17">
        <v>9.0624223804944407E-2</v>
      </c>
      <c r="AU16" s="17">
        <v>0.170639177162584</v>
      </c>
      <c r="AV16" s="17">
        <v>0.27940065562041999</v>
      </c>
      <c r="AW16" s="17">
        <v>0.37055389829637803</v>
      </c>
      <c r="AX16" s="17"/>
      <c r="AY16" s="17">
        <v>0.23410395478607601</v>
      </c>
      <c r="AZ16" s="17">
        <v>0.15737129788818299</v>
      </c>
      <c r="BA16" s="17"/>
      <c r="BB16" s="17">
        <v>0.157785098078292</v>
      </c>
      <c r="BC16" s="17">
        <v>0.167247782546148</v>
      </c>
      <c r="BD16" s="17"/>
      <c r="BE16" s="17">
        <v>0.199887160308302</v>
      </c>
      <c r="BF16" s="17">
        <v>0.16295876670589299</v>
      </c>
      <c r="BG16" s="17"/>
      <c r="BH16" s="17">
        <v>0.163402523935785</v>
      </c>
      <c r="BI16" s="17">
        <v>0.16573103059174099</v>
      </c>
      <c r="BJ16" s="17"/>
      <c r="BK16" s="17">
        <v>0.21690991343344601</v>
      </c>
      <c r="BL16" s="17">
        <v>0.16227721094352701</v>
      </c>
      <c r="BM16" s="17"/>
      <c r="BN16" s="17">
        <v>0.218404264201703</v>
      </c>
      <c r="BO16" s="17">
        <v>0.16444427615475499</v>
      </c>
      <c r="BP16" s="17"/>
      <c r="BQ16" s="17">
        <v>0.33384533807085898</v>
      </c>
      <c r="BR16" s="17">
        <v>0.16125484787719499</v>
      </c>
      <c r="BS16" s="17"/>
      <c r="BT16" s="17">
        <v>0.21347201025454199</v>
      </c>
      <c r="BU16" s="17">
        <v>0.161761561781161</v>
      </c>
      <c r="BV16" s="17"/>
      <c r="BW16" s="17">
        <v>0.247300011356895</v>
      </c>
      <c r="BX16" s="17">
        <v>0.123589860892118</v>
      </c>
      <c r="BY16" s="17"/>
      <c r="BZ16" s="17">
        <v>0.247300011356895</v>
      </c>
      <c r="CA16" s="17">
        <v>0.123589860892118</v>
      </c>
    </row>
    <row r="17" spans="2:79" x14ac:dyDescent="0.25">
      <c r="B17" s="18" t="s">
        <v>115</v>
      </c>
      <c r="C17" s="19">
        <v>0.16756807014699601</v>
      </c>
      <c r="D17" s="19">
        <v>0.22844078713819199</v>
      </c>
      <c r="E17" s="19">
        <v>0.227054330150852</v>
      </c>
      <c r="F17" s="19">
        <v>0.121992276445542</v>
      </c>
      <c r="G17" s="19">
        <v>0.30279054475930001</v>
      </c>
      <c r="H17" s="19">
        <v>6.6903492631748301E-2</v>
      </c>
      <c r="I17" s="19">
        <v>7.2848691529706494E-2</v>
      </c>
      <c r="J17" s="19">
        <v>0.1717059284478</v>
      </c>
      <c r="K17" s="19">
        <v>0.16573799135654599</v>
      </c>
      <c r="L17" s="19">
        <v>0.115353697194909</v>
      </c>
      <c r="M17" s="19"/>
      <c r="N17" s="19">
        <v>0.17453091734925799</v>
      </c>
      <c r="O17" s="19">
        <v>8.4055201413946706E-2</v>
      </c>
      <c r="P17" s="19">
        <v>4.4106882354363199E-2</v>
      </c>
      <c r="Q17" s="19">
        <v>3.8613253930512299E-2</v>
      </c>
      <c r="R17" s="19"/>
      <c r="S17" s="19">
        <v>0.139705041952214</v>
      </c>
      <c r="T17" s="19">
        <v>0.130386824183503</v>
      </c>
      <c r="U17" s="19">
        <v>0.114997795782934</v>
      </c>
      <c r="V17" s="19">
        <v>0.239026693959144</v>
      </c>
      <c r="W17" s="19">
        <v>0.13823752296268799</v>
      </c>
      <c r="X17" s="19">
        <v>6.3711163864480697E-2</v>
      </c>
      <c r="Y17" s="19">
        <v>0.120634135924981</v>
      </c>
      <c r="Z17" s="19"/>
      <c r="AA17" s="19">
        <v>5.7639544053038699E-2</v>
      </c>
      <c r="AB17" s="19">
        <v>0.224422774819374</v>
      </c>
      <c r="AC17" s="19"/>
      <c r="AD17" s="19">
        <v>4.5307916047977001E-2</v>
      </c>
      <c r="AE17" s="19">
        <v>4.1331969737699897E-2</v>
      </c>
      <c r="AF17" s="19">
        <v>6.2097145982239497E-2</v>
      </c>
      <c r="AG17" s="19"/>
      <c r="AH17" s="19">
        <v>1.0783355805289001E-3</v>
      </c>
      <c r="AI17" s="19">
        <v>0.17372882245931201</v>
      </c>
      <c r="AJ17" s="19"/>
      <c r="AK17" s="19">
        <v>0.17603195484913001</v>
      </c>
      <c r="AL17" s="19">
        <v>0.16189835570393199</v>
      </c>
      <c r="AM17" s="19"/>
      <c r="AN17" s="19">
        <v>0.167822587910997</v>
      </c>
      <c r="AO17" s="19">
        <v>3.8613253930512299E-2</v>
      </c>
      <c r="AP17" s="19"/>
      <c r="AQ17" s="19">
        <v>7.5959930627509206E-2</v>
      </c>
      <c r="AR17" s="19">
        <v>0.19132115472574199</v>
      </c>
      <c r="AS17" s="19"/>
      <c r="AT17" s="19">
        <v>0.32270648863406198</v>
      </c>
      <c r="AU17" s="19">
        <v>9.3983654299682001E-2</v>
      </c>
      <c r="AV17" s="19">
        <v>3.0690905419201098E-2</v>
      </c>
      <c r="AW17" s="19">
        <v>1.00914728046805E-3</v>
      </c>
      <c r="AX17" s="19"/>
      <c r="AY17" s="19">
        <v>9.3684163565853407E-2</v>
      </c>
      <c r="AZ17" s="19">
        <v>0.17639892740590299</v>
      </c>
      <c r="BA17" s="19"/>
      <c r="BB17" s="19">
        <v>9.4730574090884007E-2</v>
      </c>
      <c r="BC17" s="19">
        <v>0.183445594016901</v>
      </c>
      <c r="BD17" s="19"/>
      <c r="BE17" s="19">
        <v>0.12958319625756101</v>
      </c>
      <c r="BF17" s="19">
        <v>0.17045063013175499</v>
      </c>
      <c r="BG17" s="19"/>
      <c r="BH17" s="19">
        <v>0.167558619611931</v>
      </c>
      <c r="BI17" s="19">
        <v>0.16756880285633599</v>
      </c>
      <c r="BJ17" s="19"/>
      <c r="BK17" s="19">
        <v>9.8474699693917894E-2</v>
      </c>
      <c r="BL17" s="19">
        <v>0.171990189469475</v>
      </c>
      <c r="BM17" s="19"/>
      <c r="BN17" s="19">
        <v>6.8878113128412494E-2</v>
      </c>
      <c r="BO17" s="19">
        <v>0.169658407606087</v>
      </c>
      <c r="BP17" s="19"/>
      <c r="BQ17" s="19">
        <v>1.35815991201998E-2</v>
      </c>
      <c r="BR17" s="19">
        <v>0.171510696284595</v>
      </c>
      <c r="BS17" s="19"/>
      <c r="BT17" s="19">
        <v>9.9198441796936904E-2</v>
      </c>
      <c r="BU17" s="19">
        <v>0.17299375085211799</v>
      </c>
      <c r="BV17" s="19"/>
      <c r="BW17" s="19">
        <v>5.77800936942564E-2</v>
      </c>
      <c r="BX17" s="19">
        <v>0.22394677987651301</v>
      </c>
      <c r="BY17" s="19"/>
      <c r="BZ17" s="19">
        <v>5.77800936942564E-2</v>
      </c>
      <c r="CA17" s="19">
        <v>0.22394677987651301</v>
      </c>
    </row>
    <row r="18" spans="2:79" x14ac:dyDescent="0.25">
      <c r="B18" s="16"/>
    </row>
    <row r="19" spans="2:79" x14ac:dyDescent="0.25">
      <c r="B19" t="s">
        <v>78</v>
      </c>
    </row>
    <row r="20" spans="2:79" x14ac:dyDescent="0.25">
      <c r="B20" t="s">
        <v>79</v>
      </c>
    </row>
    <row r="22" spans="2:79" x14ac:dyDescent="0.2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CA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269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261</v>
      </c>
      <c r="C9" s="17">
        <v>0.348838872161364</v>
      </c>
      <c r="D9" s="17">
        <v>0.33608277818592902</v>
      </c>
      <c r="E9" s="17">
        <v>0.36199044613590903</v>
      </c>
      <c r="F9" s="17">
        <v>0.36120782371468602</v>
      </c>
      <c r="G9" s="17">
        <v>0.30069947789697798</v>
      </c>
      <c r="H9" s="17">
        <v>0.34535945088131098</v>
      </c>
      <c r="I9" s="17">
        <v>0.45925968690933699</v>
      </c>
      <c r="J9" s="17">
        <v>0.24023984407687399</v>
      </c>
      <c r="K9" s="17">
        <v>0.206112202465212</v>
      </c>
      <c r="L9" s="17">
        <v>0.41884111328046603</v>
      </c>
      <c r="M9" s="17"/>
      <c r="N9" s="17">
        <v>0.35173854021908801</v>
      </c>
      <c r="O9" s="17">
        <v>0.312237086027226</v>
      </c>
      <c r="P9" s="17">
        <v>0.31174322776194102</v>
      </c>
      <c r="Q9" s="17">
        <v>0.28009738288593899</v>
      </c>
      <c r="R9" s="17"/>
      <c r="S9" s="17">
        <v>0.35990338851369702</v>
      </c>
      <c r="T9" s="17">
        <v>0.40694964191689997</v>
      </c>
      <c r="U9" s="17">
        <v>0.37666672819743702</v>
      </c>
      <c r="V9" s="17">
        <v>0.31690078023231699</v>
      </c>
      <c r="W9" s="17">
        <v>0.33433064264422302</v>
      </c>
      <c r="X9" s="17">
        <v>0.40289240791387199</v>
      </c>
      <c r="Y9" s="17">
        <v>0.32608248707717902</v>
      </c>
      <c r="Z9" s="17"/>
      <c r="AA9" s="17">
        <v>0.36077161930164803</v>
      </c>
      <c r="AB9" s="17">
        <v>0.34266729105591798</v>
      </c>
      <c r="AC9" s="17"/>
      <c r="AD9" s="17">
        <v>0.29766654127813003</v>
      </c>
      <c r="AE9" s="17">
        <v>0.41612691396509099</v>
      </c>
      <c r="AF9" s="17">
        <v>0.37899712984801498</v>
      </c>
      <c r="AG9" s="17"/>
      <c r="AH9" s="17">
        <v>0.36086017459532599</v>
      </c>
      <c r="AI9" s="17">
        <v>0.348394038328456</v>
      </c>
      <c r="AJ9" s="17"/>
      <c r="AK9" s="17">
        <v>0.38328051830659898</v>
      </c>
      <c r="AL9" s="17">
        <v>0.32576739783666198</v>
      </c>
      <c r="AM9" s="17"/>
      <c r="AN9" s="17">
        <v>0.34897454704856701</v>
      </c>
      <c r="AO9" s="17">
        <v>0.28009738288593899</v>
      </c>
      <c r="AP9" s="17"/>
      <c r="AQ9" s="17">
        <v>0.32474990426107397</v>
      </c>
      <c r="AR9" s="17">
        <v>0.355084903299553</v>
      </c>
      <c r="AS9" s="17"/>
      <c r="AT9" s="17">
        <v>0.299140600755394</v>
      </c>
      <c r="AU9" s="17">
        <v>0.37642148053561097</v>
      </c>
      <c r="AV9" s="17">
        <v>0.39065764247613999</v>
      </c>
      <c r="AW9" s="17">
        <v>0.34407386046379301</v>
      </c>
      <c r="AX9" s="17"/>
      <c r="AY9" s="17">
        <v>0.31534242113609301</v>
      </c>
      <c r="AZ9" s="17">
        <v>0.35284248257358902</v>
      </c>
      <c r="BA9" s="17"/>
      <c r="BB9" s="17">
        <v>0.43471917514359099</v>
      </c>
      <c r="BC9" s="17">
        <v>0.33012543796866001</v>
      </c>
      <c r="BD9" s="17"/>
      <c r="BE9" s="17">
        <v>0.36838311472957702</v>
      </c>
      <c r="BF9" s="17">
        <v>0.34735571726861603</v>
      </c>
      <c r="BG9" s="17"/>
      <c r="BH9" s="17">
        <v>0.32967353624120499</v>
      </c>
      <c r="BI9" s="17">
        <v>0.35032477962988701</v>
      </c>
      <c r="BJ9" s="17"/>
      <c r="BK9" s="17">
        <v>0.36005347756892198</v>
      </c>
      <c r="BL9" s="17">
        <v>0.34812111410525098</v>
      </c>
      <c r="BM9" s="17"/>
      <c r="BN9" s="17">
        <v>0.22236382864398299</v>
      </c>
      <c r="BO9" s="17">
        <v>0.35151772144949101</v>
      </c>
      <c r="BP9" s="17"/>
      <c r="BQ9" s="17">
        <v>0.46111479421582602</v>
      </c>
      <c r="BR9" s="17">
        <v>0.34596419114579702</v>
      </c>
      <c r="BS9" s="17"/>
      <c r="BT9" s="17">
        <v>0.38772700169142299</v>
      </c>
      <c r="BU9" s="17">
        <v>0.34575278585167701</v>
      </c>
      <c r="BV9" s="17"/>
      <c r="BW9" s="17">
        <v>0.36118801211967499</v>
      </c>
      <c r="BX9" s="17">
        <v>0.34249729816014801</v>
      </c>
      <c r="BY9" s="17"/>
      <c r="BZ9" s="17">
        <v>0.36118801211967499</v>
      </c>
      <c r="CA9" s="17">
        <v>0.34249729816014801</v>
      </c>
    </row>
    <row r="10" spans="2:79" ht="30" x14ac:dyDescent="0.25">
      <c r="B10" s="18" t="s">
        <v>262</v>
      </c>
      <c r="C10" s="17">
        <v>0.247898201299591</v>
      </c>
      <c r="D10" s="17">
        <v>0.291456591464963</v>
      </c>
      <c r="E10" s="17">
        <v>0.30611767051358202</v>
      </c>
      <c r="F10" s="17">
        <v>0.182124826877538</v>
      </c>
      <c r="G10" s="17">
        <v>0.20018646467433299</v>
      </c>
      <c r="H10" s="17">
        <v>0.27169008960721802</v>
      </c>
      <c r="I10" s="17">
        <v>0.29402139706462399</v>
      </c>
      <c r="J10" s="17">
        <v>0.20328059149385899</v>
      </c>
      <c r="K10" s="17">
        <v>0.190398567943066</v>
      </c>
      <c r="L10" s="17">
        <v>0.17814486806294999</v>
      </c>
      <c r="M10" s="17"/>
      <c r="N10" s="17">
        <v>0.24751576127000199</v>
      </c>
      <c r="O10" s="17">
        <v>0.25822224143629302</v>
      </c>
      <c r="P10" s="17">
        <v>0.22553327919951599</v>
      </c>
      <c r="Q10" s="17">
        <v>0.22385670081422601</v>
      </c>
      <c r="R10" s="17"/>
      <c r="S10" s="17">
        <v>0.26353140003353098</v>
      </c>
      <c r="T10" s="17">
        <v>0.25053665735693298</v>
      </c>
      <c r="U10" s="17">
        <v>0.19270467355927401</v>
      </c>
      <c r="V10" s="17">
        <v>0.223993929287751</v>
      </c>
      <c r="W10" s="17">
        <v>0.27643572604423</v>
      </c>
      <c r="X10" s="17">
        <v>0.26104418698633097</v>
      </c>
      <c r="Y10" s="17">
        <v>0.32988600750712599</v>
      </c>
      <c r="Z10" s="17"/>
      <c r="AA10" s="17">
        <v>0.26923107091889498</v>
      </c>
      <c r="AB10" s="17">
        <v>0.23686490498318999</v>
      </c>
      <c r="AC10" s="17"/>
      <c r="AD10" s="17">
        <v>0.26092347431065799</v>
      </c>
      <c r="AE10" s="17">
        <v>0.36751975452351898</v>
      </c>
      <c r="AF10" s="17">
        <v>0.25393574495999599</v>
      </c>
      <c r="AG10" s="17"/>
      <c r="AH10" s="17">
        <v>0.38790782959976</v>
      </c>
      <c r="AI10" s="17">
        <v>0.242717313459613</v>
      </c>
      <c r="AJ10" s="17"/>
      <c r="AK10" s="17">
        <v>0.248325134640761</v>
      </c>
      <c r="AL10" s="17">
        <v>0.24761221085716001</v>
      </c>
      <c r="AM10" s="17"/>
      <c r="AN10" s="17">
        <v>0.247945651942586</v>
      </c>
      <c r="AO10" s="17">
        <v>0.22385670081422601</v>
      </c>
      <c r="AP10" s="17"/>
      <c r="AQ10" s="17">
        <v>0.276830278126451</v>
      </c>
      <c r="AR10" s="17">
        <v>0.24039639991478101</v>
      </c>
      <c r="AS10" s="17"/>
      <c r="AT10" s="17">
        <v>0.22080028133436999</v>
      </c>
      <c r="AU10" s="17">
        <v>0.26641936962763602</v>
      </c>
      <c r="AV10" s="17">
        <v>0.25903953773140398</v>
      </c>
      <c r="AW10" s="17">
        <v>0.30123855758873302</v>
      </c>
      <c r="AX10" s="17"/>
      <c r="AY10" s="17">
        <v>0.27870286211433298</v>
      </c>
      <c r="AZ10" s="17">
        <v>0.24421632286148701</v>
      </c>
      <c r="BA10" s="17"/>
      <c r="BB10" s="17">
        <v>0.23639425211687801</v>
      </c>
      <c r="BC10" s="17">
        <v>0.25040882770765599</v>
      </c>
      <c r="BD10" s="17"/>
      <c r="BE10" s="17">
        <v>0.21773883785309001</v>
      </c>
      <c r="BF10" s="17">
        <v>0.25018690639019497</v>
      </c>
      <c r="BG10" s="17"/>
      <c r="BH10" s="17">
        <v>0.257976772822476</v>
      </c>
      <c r="BI10" s="17">
        <v>0.24711679967113601</v>
      </c>
      <c r="BJ10" s="17"/>
      <c r="BK10" s="17">
        <v>0.29331848829471002</v>
      </c>
      <c r="BL10" s="17">
        <v>0.244991208523924</v>
      </c>
      <c r="BM10" s="17"/>
      <c r="BN10" s="17">
        <v>0.34108658858902002</v>
      </c>
      <c r="BO10" s="17">
        <v>0.24592439177947301</v>
      </c>
      <c r="BP10" s="17"/>
      <c r="BQ10" s="17">
        <v>0.354585868142614</v>
      </c>
      <c r="BR10" s="17">
        <v>0.24516660039303201</v>
      </c>
      <c r="BS10" s="17"/>
      <c r="BT10" s="17">
        <v>0.239357261129514</v>
      </c>
      <c r="BU10" s="17">
        <v>0.24857599369663499</v>
      </c>
      <c r="BV10" s="17"/>
      <c r="BW10" s="17">
        <v>0.269515869636896</v>
      </c>
      <c r="BX10" s="17">
        <v>0.23679701984423901</v>
      </c>
      <c r="BY10" s="17"/>
      <c r="BZ10" s="17">
        <v>0.269515869636896</v>
      </c>
      <c r="CA10" s="17">
        <v>0.23679701984423901</v>
      </c>
    </row>
    <row r="11" spans="2:79" ht="45" x14ac:dyDescent="0.25">
      <c r="B11" s="18" t="s">
        <v>263</v>
      </c>
      <c r="C11" s="17">
        <v>0.214840923056803</v>
      </c>
      <c r="D11" s="17">
        <v>0.20802343447711399</v>
      </c>
      <c r="E11" s="17">
        <v>0.21228835233297699</v>
      </c>
      <c r="F11" s="17">
        <v>0.18143491904223699</v>
      </c>
      <c r="G11" s="17">
        <v>0.20780486685664601</v>
      </c>
      <c r="H11" s="17">
        <v>0.27284746479107902</v>
      </c>
      <c r="I11" s="17">
        <v>0.139242733182704</v>
      </c>
      <c r="J11" s="17">
        <v>0.33397643687150302</v>
      </c>
      <c r="K11" s="17">
        <v>0.222312048979495</v>
      </c>
      <c r="L11" s="17">
        <v>0.240189493377756</v>
      </c>
      <c r="M11" s="17"/>
      <c r="N11" s="17">
        <v>0.2208721045682</v>
      </c>
      <c r="O11" s="17">
        <v>0.136235389885285</v>
      </c>
      <c r="P11" s="17">
        <v>0.13495269164245599</v>
      </c>
      <c r="Q11" s="17">
        <v>0.16072790330638001</v>
      </c>
      <c r="R11" s="17"/>
      <c r="S11" s="17">
        <v>0.22821151996082401</v>
      </c>
      <c r="T11" s="17">
        <v>0.142875984950075</v>
      </c>
      <c r="U11" s="17">
        <v>0.26662883201925103</v>
      </c>
      <c r="V11" s="17">
        <v>0.22442276559295701</v>
      </c>
      <c r="W11" s="17">
        <v>0.190367304096347</v>
      </c>
      <c r="X11" s="17">
        <v>0.17436335440266301</v>
      </c>
      <c r="Y11" s="17">
        <v>0.23207265654041601</v>
      </c>
      <c r="Z11" s="17"/>
      <c r="AA11" s="17">
        <v>0.16328462158357401</v>
      </c>
      <c r="AB11" s="17">
        <v>0.241505687867306</v>
      </c>
      <c r="AC11" s="17"/>
      <c r="AD11" s="17">
        <v>0.113414629976418</v>
      </c>
      <c r="AE11" s="17">
        <v>0.192778886700438</v>
      </c>
      <c r="AF11" s="17">
        <v>0.177733877654599</v>
      </c>
      <c r="AG11" s="17"/>
      <c r="AH11" s="17">
        <v>0.158985030115637</v>
      </c>
      <c r="AI11" s="17">
        <v>0.216907803171003</v>
      </c>
      <c r="AJ11" s="17"/>
      <c r="AK11" s="17">
        <v>0.17427021305069501</v>
      </c>
      <c r="AL11" s="17">
        <v>0.24201808207800099</v>
      </c>
      <c r="AM11" s="17"/>
      <c r="AN11" s="17">
        <v>0.21494772577417601</v>
      </c>
      <c r="AO11" s="17">
        <v>0.16072790330638001</v>
      </c>
      <c r="AP11" s="17"/>
      <c r="AQ11" s="17">
        <v>0.19441700610009899</v>
      </c>
      <c r="AR11" s="17">
        <v>0.22013664273244099</v>
      </c>
      <c r="AS11" s="17"/>
      <c r="AT11" s="17">
        <v>0.25602991674847903</v>
      </c>
      <c r="AU11" s="17">
        <v>0.21036003382358301</v>
      </c>
      <c r="AV11" s="17">
        <v>0.14541314029288599</v>
      </c>
      <c r="AW11" s="17">
        <v>0.18379140437439101</v>
      </c>
      <c r="AX11" s="17"/>
      <c r="AY11" s="17">
        <v>0.219663677429183</v>
      </c>
      <c r="AZ11" s="17">
        <v>0.214264490956391</v>
      </c>
      <c r="BA11" s="17"/>
      <c r="BB11" s="17">
        <v>0.189440724361775</v>
      </c>
      <c r="BC11" s="17">
        <v>0.220379870648507</v>
      </c>
      <c r="BD11" s="17"/>
      <c r="BE11" s="17">
        <v>0.168523372877047</v>
      </c>
      <c r="BF11" s="17">
        <v>0.21835582525521099</v>
      </c>
      <c r="BG11" s="17"/>
      <c r="BH11" s="17">
        <v>0.19966962764562701</v>
      </c>
      <c r="BI11" s="17">
        <v>0.21601716861036699</v>
      </c>
      <c r="BJ11" s="17"/>
      <c r="BK11" s="17">
        <v>0.24238383519263401</v>
      </c>
      <c r="BL11" s="17">
        <v>0.21307811943100699</v>
      </c>
      <c r="BM11" s="17"/>
      <c r="BN11" s="17">
        <v>0.40317983856943301</v>
      </c>
      <c r="BO11" s="17">
        <v>0.21085174419814301</v>
      </c>
      <c r="BP11" s="17"/>
      <c r="BQ11" s="17">
        <v>0.199622879851169</v>
      </c>
      <c r="BR11" s="17">
        <v>0.21523056153936301</v>
      </c>
      <c r="BS11" s="17"/>
      <c r="BT11" s="17">
        <v>0.22363116406552699</v>
      </c>
      <c r="BU11" s="17">
        <v>0.21414334663017401</v>
      </c>
      <c r="BV11" s="17"/>
      <c r="BW11" s="17">
        <v>0.16324628602475</v>
      </c>
      <c r="BX11" s="17">
        <v>0.241335983434222</v>
      </c>
      <c r="BY11" s="17"/>
      <c r="BZ11" s="17">
        <v>0.16324628602475</v>
      </c>
      <c r="CA11" s="17">
        <v>0.241335983434222</v>
      </c>
    </row>
    <row r="12" spans="2:79" ht="30" x14ac:dyDescent="0.25">
      <c r="B12" s="18" t="s">
        <v>264</v>
      </c>
      <c r="C12" s="17">
        <v>0.17570579232208</v>
      </c>
      <c r="D12" s="17">
        <v>0.17943714366316299</v>
      </c>
      <c r="E12" s="17">
        <v>0.16761941587598</v>
      </c>
      <c r="F12" s="17">
        <v>0.199161380709479</v>
      </c>
      <c r="G12" s="17">
        <v>0.11426775128444799</v>
      </c>
      <c r="H12" s="17">
        <v>0.195349907152398</v>
      </c>
      <c r="I12" s="17">
        <v>0.17596867116282899</v>
      </c>
      <c r="J12" s="17">
        <v>0.22037173598488799</v>
      </c>
      <c r="K12" s="17">
        <v>0.120487917736339</v>
      </c>
      <c r="L12" s="17">
        <v>0.22840867589342201</v>
      </c>
      <c r="M12" s="17"/>
      <c r="N12" s="17">
        <v>0.16860247719785201</v>
      </c>
      <c r="O12" s="17">
        <v>0.27010691056803299</v>
      </c>
      <c r="P12" s="17">
        <v>0.25114816140398999</v>
      </c>
      <c r="Q12" s="17">
        <v>0.275825548770121</v>
      </c>
      <c r="R12" s="17"/>
      <c r="S12" s="17">
        <v>0.15407929473127199</v>
      </c>
      <c r="T12" s="17">
        <v>0.28056182657815698</v>
      </c>
      <c r="U12" s="17">
        <v>0.15582091825227201</v>
      </c>
      <c r="V12" s="17">
        <v>0.161330277289577</v>
      </c>
      <c r="W12" s="17">
        <v>0.194117963930037</v>
      </c>
      <c r="X12" s="17">
        <v>0.18395482677555</v>
      </c>
      <c r="Y12" s="17">
        <v>0.17244750522839</v>
      </c>
      <c r="Z12" s="17"/>
      <c r="AA12" s="17">
        <v>0.20788013035961</v>
      </c>
      <c r="AB12" s="17">
        <v>0.15906532098901199</v>
      </c>
      <c r="AC12" s="17"/>
      <c r="AD12" s="17">
        <v>0.21029459897386901</v>
      </c>
      <c r="AE12" s="17">
        <v>0.22518458474469999</v>
      </c>
      <c r="AF12" s="17">
        <v>0.21466548564742299</v>
      </c>
      <c r="AG12" s="17"/>
      <c r="AH12" s="17">
        <v>0.264619121499369</v>
      </c>
      <c r="AI12" s="17">
        <v>0.17241566155365201</v>
      </c>
      <c r="AJ12" s="17"/>
      <c r="AK12" s="17">
        <v>0.16857252498422801</v>
      </c>
      <c r="AL12" s="17">
        <v>0.180484164225168</v>
      </c>
      <c r="AM12" s="17"/>
      <c r="AN12" s="17">
        <v>0.175508186235769</v>
      </c>
      <c r="AO12" s="17">
        <v>0.275825548770121</v>
      </c>
      <c r="AP12" s="17"/>
      <c r="AQ12" s="17">
        <v>0.14826253049608801</v>
      </c>
      <c r="AR12" s="17">
        <v>0.182821558701451</v>
      </c>
      <c r="AS12" s="17"/>
      <c r="AT12" s="17">
        <v>0.13495191161390999</v>
      </c>
      <c r="AU12" s="17">
        <v>0.18495752611561</v>
      </c>
      <c r="AV12" s="17">
        <v>0.225770303135502</v>
      </c>
      <c r="AW12" s="17">
        <v>0.26593202712455799</v>
      </c>
      <c r="AX12" s="17"/>
      <c r="AY12" s="17">
        <v>0.15138862124481101</v>
      </c>
      <c r="AZ12" s="17">
        <v>0.17861226379415901</v>
      </c>
      <c r="BA12" s="17"/>
      <c r="BB12" s="17">
        <v>0.192856882478601</v>
      </c>
      <c r="BC12" s="17">
        <v>0.17196995034660201</v>
      </c>
      <c r="BD12" s="17"/>
      <c r="BE12" s="17">
        <v>0.17170338457064699</v>
      </c>
      <c r="BF12" s="17">
        <v>0.176009523235089</v>
      </c>
      <c r="BG12" s="17"/>
      <c r="BH12" s="17">
        <v>0.26267062735033297</v>
      </c>
      <c r="BI12" s="17">
        <v>0.16896332256284</v>
      </c>
      <c r="BJ12" s="17"/>
      <c r="BK12" s="17">
        <v>0.241779959698362</v>
      </c>
      <c r="BL12" s="17">
        <v>0.171476908272058</v>
      </c>
      <c r="BM12" s="17"/>
      <c r="BN12" s="17">
        <v>0.35609234307798499</v>
      </c>
      <c r="BO12" s="17">
        <v>0.17188505133127899</v>
      </c>
      <c r="BP12" s="17"/>
      <c r="BQ12" s="17">
        <v>0.21029833952042601</v>
      </c>
      <c r="BR12" s="17">
        <v>0.17482009450823399</v>
      </c>
      <c r="BS12" s="17"/>
      <c r="BT12" s="17">
        <v>0.17266588355037699</v>
      </c>
      <c r="BU12" s="17">
        <v>0.17594703356861</v>
      </c>
      <c r="BV12" s="17"/>
      <c r="BW12" s="17">
        <v>0.20755830035105</v>
      </c>
      <c r="BX12" s="17">
        <v>0.15934877981174</v>
      </c>
      <c r="BY12" s="17"/>
      <c r="BZ12" s="17">
        <v>0.20755830035105</v>
      </c>
      <c r="CA12" s="17">
        <v>0.15934877981174</v>
      </c>
    </row>
    <row r="13" spans="2:79" ht="30" x14ac:dyDescent="0.25">
      <c r="B13" s="18" t="s">
        <v>265</v>
      </c>
      <c r="C13" s="17">
        <v>0.16814889211021899</v>
      </c>
      <c r="D13" s="17">
        <v>0.13553029586690099</v>
      </c>
      <c r="E13" s="17">
        <v>0.16853364971575199</v>
      </c>
      <c r="F13" s="17">
        <v>0.20608941889156401</v>
      </c>
      <c r="G13" s="17">
        <v>0.106438395947696</v>
      </c>
      <c r="H13" s="17">
        <v>0.14268039186223799</v>
      </c>
      <c r="I13" s="17">
        <v>0.23702104992489101</v>
      </c>
      <c r="J13" s="17">
        <v>0.17412989762492001</v>
      </c>
      <c r="K13" s="17">
        <v>9.4225692128000901E-2</v>
      </c>
      <c r="L13" s="17">
        <v>0.26691253332752202</v>
      </c>
      <c r="M13" s="17"/>
      <c r="N13" s="17">
        <v>0.16549303664507001</v>
      </c>
      <c r="O13" s="17">
        <v>0.204023050085615</v>
      </c>
      <c r="P13" s="17">
        <v>0.186887870231738</v>
      </c>
      <c r="Q13" s="17">
        <v>0.23461940572694201</v>
      </c>
      <c r="R13" s="17"/>
      <c r="S13" s="17">
        <v>0.19736734284643001</v>
      </c>
      <c r="T13" s="17">
        <v>0.22305022878330599</v>
      </c>
      <c r="U13" s="17">
        <v>0.123823016862546</v>
      </c>
      <c r="V13" s="17">
        <v>0.13336001081146701</v>
      </c>
      <c r="W13" s="17">
        <v>0.168480288821788</v>
      </c>
      <c r="X13" s="17">
        <v>0.187735701242464</v>
      </c>
      <c r="Y13" s="17">
        <v>0.19908998975084399</v>
      </c>
      <c r="Z13" s="17"/>
      <c r="AA13" s="17">
        <v>0.18747576229649501</v>
      </c>
      <c r="AB13" s="17">
        <v>0.158153092696489</v>
      </c>
      <c r="AC13" s="17"/>
      <c r="AD13" s="17">
        <v>0.177461484790506</v>
      </c>
      <c r="AE13" s="17">
        <v>0.229567445309799</v>
      </c>
      <c r="AF13" s="17">
        <v>0.18996695603169</v>
      </c>
      <c r="AG13" s="17"/>
      <c r="AH13" s="17">
        <v>0.232512272923529</v>
      </c>
      <c r="AI13" s="17">
        <v>0.165767202643258</v>
      </c>
      <c r="AJ13" s="17"/>
      <c r="AK13" s="17">
        <v>0.146956453019085</v>
      </c>
      <c r="AL13" s="17">
        <v>0.1823451013247</v>
      </c>
      <c r="AM13" s="17"/>
      <c r="AN13" s="17">
        <v>0.16801769944139</v>
      </c>
      <c r="AO13" s="17">
        <v>0.23461940572694201</v>
      </c>
      <c r="AP13" s="17"/>
      <c r="AQ13" s="17">
        <v>0.154313086137988</v>
      </c>
      <c r="AR13" s="17">
        <v>0.171736379763579</v>
      </c>
      <c r="AS13" s="17"/>
      <c r="AT13" s="17">
        <v>0.128236913315291</v>
      </c>
      <c r="AU13" s="17">
        <v>0.19392461443656001</v>
      </c>
      <c r="AV13" s="17">
        <v>0.18437580523882399</v>
      </c>
      <c r="AW13" s="17">
        <v>0.26248935457259498</v>
      </c>
      <c r="AX13" s="17"/>
      <c r="AY13" s="17">
        <v>0.14732319891308801</v>
      </c>
      <c r="AZ13" s="17">
        <v>0.17063805020230799</v>
      </c>
      <c r="BA13" s="17"/>
      <c r="BB13" s="17">
        <v>0.18893107263160899</v>
      </c>
      <c r="BC13" s="17">
        <v>0.163621535339983</v>
      </c>
      <c r="BD13" s="17"/>
      <c r="BE13" s="17">
        <v>0.19553006964411199</v>
      </c>
      <c r="BF13" s="17">
        <v>0.16607101534999799</v>
      </c>
      <c r="BG13" s="17"/>
      <c r="BH13" s="17">
        <v>0.24404482444494499</v>
      </c>
      <c r="BI13" s="17">
        <v>0.16226460533556999</v>
      </c>
      <c r="BJ13" s="17"/>
      <c r="BK13" s="17">
        <v>0.18375607181569301</v>
      </c>
      <c r="BL13" s="17">
        <v>0.16715000016888801</v>
      </c>
      <c r="BM13" s="17"/>
      <c r="BN13" s="17">
        <v>0.22866993839840699</v>
      </c>
      <c r="BO13" s="17">
        <v>0.16686700473341301</v>
      </c>
      <c r="BP13" s="17"/>
      <c r="BQ13" s="17">
        <v>0.18797502403199701</v>
      </c>
      <c r="BR13" s="17">
        <v>0.16764126942492</v>
      </c>
      <c r="BS13" s="17"/>
      <c r="BT13" s="17">
        <v>0.222450524840338</v>
      </c>
      <c r="BU13" s="17">
        <v>0.16383962017075501</v>
      </c>
      <c r="BV13" s="17"/>
      <c r="BW13" s="17">
        <v>0.18724973129977901</v>
      </c>
      <c r="BX13" s="17">
        <v>0.15834016165491199</v>
      </c>
      <c r="BY13" s="17"/>
      <c r="BZ13" s="17">
        <v>0.18724973129977901</v>
      </c>
      <c r="CA13" s="17">
        <v>0.15834016165491199</v>
      </c>
    </row>
    <row r="14" spans="2:79" ht="30" x14ac:dyDescent="0.25">
      <c r="B14" s="18" t="s">
        <v>266</v>
      </c>
      <c r="C14" s="17">
        <v>0.15853136619689501</v>
      </c>
      <c r="D14" s="17">
        <v>0.14905161212561399</v>
      </c>
      <c r="E14" s="17">
        <v>0.1365481649203</v>
      </c>
      <c r="F14" s="17">
        <v>0.19416876370521599</v>
      </c>
      <c r="G14" s="17">
        <v>0.13193509106537599</v>
      </c>
      <c r="H14" s="17">
        <v>0.14989861183720499</v>
      </c>
      <c r="I14" s="17">
        <v>0.200853520616249</v>
      </c>
      <c r="J14" s="17">
        <v>0.15969770101113701</v>
      </c>
      <c r="K14" s="17">
        <v>9.0826576956802005E-2</v>
      </c>
      <c r="L14" s="17">
        <v>0.17881040755804301</v>
      </c>
      <c r="M14" s="17"/>
      <c r="N14" s="17">
        <v>0.15203785631765601</v>
      </c>
      <c r="O14" s="17">
        <v>0.225270105136812</v>
      </c>
      <c r="P14" s="17">
        <v>0.33006262594581598</v>
      </c>
      <c r="Q14" s="17">
        <v>0.34037929815638501</v>
      </c>
      <c r="R14" s="17"/>
      <c r="S14" s="17">
        <v>0.157916025606361</v>
      </c>
      <c r="T14" s="17">
        <v>0.16344537126429701</v>
      </c>
      <c r="U14" s="17">
        <v>0.15606692922242499</v>
      </c>
      <c r="V14" s="17">
        <v>0.11595308801619</v>
      </c>
      <c r="W14" s="17">
        <v>0.19783639283784299</v>
      </c>
      <c r="X14" s="17">
        <v>0.24544601552272499</v>
      </c>
      <c r="Y14" s="17">
        <v>0.18259030110379501</v>
      </c>
      <c r="Z14" s="17"/>
      <c r="AA14" s="17">
        <v>0.211403632929343</v>
      </c>
      <c r="AB14" s="17">
        <v>0.13118598809309701</v>
      </c>
      <c r="AC14" s="17"/>
      <c r="AD14" s="17">
        <v>0.26415463508402098</v>
      </c>
      <c r="AE14" s="17">
        <v>0.207886578043286</v>
      </c>
      <c r="AF14" s="17">
        <v>0.18658370167357899</v>
      </c>
      <c r="AG14" s="17"/>
      <c r="AH14" s="17">
        <v>0.31720859942317398</v>
      </c>
      <c r="AI14" s="17">
        <v>0.15265970609691201</v>
      </c>
      <c r="AJ14" s="17"/>
      <c r="AK14" s="17">
        <v>0.13729452710863899</v>
      </c>
      <c r="AL14" s="17">
        <v>0.17275731770038599</v>
      </c>
      <c r="AM14" s="17"/>
      <c r="AN14" s="17">
        <v>0.15817245343668501</v>
      </c>
      <c r="AO14" s="17">
        <v>0.34037929815638501</v>
      </c>
      <c r="AP14" s="17"/>
      <c r="AQ14" s="17">
        <v>0.18981183822617501</v>
      </c>
      <c r="AR14" s="17">
        <v>0.15042064916157599</v>
      </c>
      <c r="AS14" s="17"/>
      <c r="AT14" s="17">
        <v>0.11008827502384699</v>
      </c>
      <c r="AU14" s="17">
        <v>0.17356804412759499</v>
      </c>
      <c r="AV14" s="17">
        <v>0.208960055733906</v>
      </c>
      <c r="AW14" s="17">
        <v>0.29785818282866</v>
      </c>
      <c r="AX14" s="17"/>
      <c r="AY14" s="17">
        <v>0.18182579620365799</v>
      </c>
      <c r="AZ14" s="17">
        <v>0.15574713623618699</v>
      </c>
      <c r="BA14" s="17"/>
      <c r="BB14" s="17">
        <v>0.19509691987413599</v>
      </c>
      <c r="BC14" s="17">
        <v>0.15055057684494699</v>
      </c>
      <c r="BD14" s="17"/>
      <c r="BE14" s="17">
        <v>0.191893322913371</v>
      </c>
      <c r="BF14" s="17">
        <v>0.155999625754</v>
      </c>
      <c r="BG14" s="17"/>
      <c r="BH14" s="17">
        <v>0.22744245201021401</v>
      </c>
      <c r="BI14" s="17">
        <v>0.15318862148839599</v>
      </c>
      <c r="BJ14" s="17"/>
      <c r="BK14" s="17">
        <v>0.201912897046261</v>
      </c>
      <c r="BL14" s="17">
        <v>0.15575485805219599</v>
      </c>
      <c r="BM14" s="17"/>
      <c r="BN14" s="17">
        <v>0.32184184817677602</v>
      </c>
      <c r="BO14" s="17">
        <v>0.15507231090639101</v>
      </c>
      <c r="BP14" s="17"/>
      <c r="BQ14" s="17">
        <v>0.20992978702453199</v>
      </c>
      <c r="BR14" s="17">
        <v>0.15721537553852699</v>
      </c>
      <c r="BS14" s="17"/>
      <c r="BT14" s="17">
        <v>0.21710860575004201</v>
      </c>
      <c r="BU14" s="17">
        <v>0.15388279041737599</v>
      </c>
      <c r="BV14" s="17"/>
      <c r="BW14" s="17">
        <v>0.21076886285152999</v>
      </c>
      <c r="BX14" s="17">
        <v>0.13170618227380801</v>
      </c>
      <c r="BY14" s="17"/>
      <c r="BZ14" s="17">
        <v>0.21076886285152999</v>
      </c>
      <c r="CA14" s="17">
        <v>0.13170618227380801</v>
      </c>
    </row>
    <row r="15" spans="2:79" ht="45" x14ac:dyDescent="0.25">
      <c r="B15" s="18" t="s">
        <v>267</v>
      </c>
      <c r="C15" s="17">
        <v>0.13837734443482499</v>
      </c>
      <c r="D15" s="17">
        <v>0.15713057062162999</v>
      </c>
      <c r="E15" s="17">
        <v>0.173054215795446</v>
      </c>
      <c r="F15" s="17">
        <v>0.150090764747533</v>
      </c>
      <c r="G15" s="17">
        <v>8.7445042339722695E-2</v>
      </c>
      <c r="H15" s="17">
        <v>0.13920512722599601</v>
      </c>
      <c r="I15" s="17">
        <v>0.197378791455943</v>
      </c>
      <c r="J15" s="17">
        <v>6.2845093006323197E-2</v>
      </c>
      <c r="K15" s="17">
        <v>4.8231861795359897E-2</v>
      </c>
      <c r="L15" s="17">
        <v>9.6166692276880295E-2</v>
      </c>
      <c r="M15" s="17"/>
      <c r="N15" s="17">
        <v>0.13493692428251</v>
      </c>
      <c r="O15" s="17">
        <v>0.17894623322183001</v>
      </c>
      <c r="P15" s="17">
        <v>0.19513566762884901</v>
      </c>
      <c r="Q15" s="17">
        <v>0.24421091164578099</v>
      </c>
      <c r="R15" s="17"/>
      <c r="S15" s="17">
        <v>0.14174074362835201</v>
      </c>
      <c r="T15" s="17">
        <v>0.239360132528768</v>
      </c>
      <c r="U15" s="17">
        <v>0.128710263171182</v>
      </c>
      <c r="V15" s="17">
        <v>0.10947339492767</v>
      </c>
      <c r="W15" s="17">
        <v>0.17645549743064101</v>
      </c>
      <c r="X15" s="17">
        <v>0.13992478433213201</v>
      </c>
      <c r="Y15" s="17">
        <v>0.158398196284434</v>
      </c>
      <c r="Z15" s="17"/>
      <c r="AA15" s="17">
        <v>0.17213979728524301</v>
      </c>
      <c r="AB15" s="17">
        <v>0.120915504873863</v>
      </c>
      <c r="AC15" s="17"/>
      <c r="AD15" s="17">
        <v>0.19414768060267501</v>
      </c>
      <c r="AE15" s="17">
        <v>0.27012343126651001</v>
      </c>
      <c r="AF15" s="17">
        <v>0.14084402444085001</v>
      </c>
      <c r="AG15" s="17"/>
      <c r="AH15" s="17">
        <v>0.31728726780410499</v>
      </c>
      <c r="AI15" s="17">
        <v>0.13175699797944901</v>
      </c>
      <c r="AJ15" s="17"/>
      <c r="AK15" s="17">
        <v>0.12881971343555701</v>
      </c>
      <c r="AL15" s="17">
        <v>0.14477972826034599</v>
      </c>
      <c r="AM15" s="17"/>
      <c r="AN15" s="17">
        <v>0.13816846101601801</v>
      </c>
      <c r="AO15" s="17">
        <v>0.24421091164578099</v>
      </c>
      <c r="AP15" s="17"/>
      <c r="AQ15" s="17">
        <v>0.17376189152163499</v>
      </c>
      <c r="AR15" s="17">
        <v>0.12920248132612799</v>
      </c>
      <c r="AS15" s="17"/>
      <c r="AT15" s="17">
        <v>9.5081214490340502E-2</v>
      </c>
      <c r="AU15" s="17">
        <v>0.15536065969329599</v>
      </c>
      <c r="AV15" s="17">
        <v>0.16573782462454101</v>
      </c>
      <c r="AW15" s="17">
        <v>0.35574717972152298</v>
      </c>
      <c r="AX15" s="17"/>
      <c r="AY15" s="17">
        <v>0.170986612937847</v>
      </c>
      <c r="AZ15" s="17">
        <v>0.13447977311255899</v>
      </c>
      <c r="BA15" s="17"/>
      <c r="BB15" s="17">
        <v>0.17156223680083801</v>
      </c>
      <c r="BC15" s="17">
        <v>0.13114635893030499</v>
      </c>
      <c r="BD15" s="17"/>
      <c r="BE15" s="17">
        <v>0.21907969715120801</v>
      </c>
      <c r="BF15" s="17">
        <v>0.13225308104268499</v>
      </c>
      <c r="BG15" s="17"/>
      <c r="BH15" s="17">
        <v>0.20141870248538701</v>
      </c>
      <c r="BI15" s="17">
        <v>0.133489685531094</v>
      </c>
      <c r="BJ15" s="17"/>
      <c r="BK15" s="17">
        <v>0.223720419834644</v>
      </c>
      <c r="BL15" s="17">
        <v>0.13291521022005801</v>
      </c>
      <c r="BM15" s="17"/>
      <c r="BN15" s="17">
        <v>0.29187487784682198</v>
      </c>
      <c r="BO15" s="17">
        <v>0.13512613576413099</v>
      </c>
      <c r="BP15" s="17"/>
      <c r="BQ15" s="17">
        <v>0.274872227737324</v>
      </c>
      <c r="BR15" s="17">
        <v>0.13488256797187601</v>
      </c>
      <c r="BS15" s="17"/>
      <c r="BT15" s="17">
        <v>0.19697672789443499</v>
      </c>
      <c r="BU15" s="17">
        <v>0.133727011357965</v>
      </c>
      <c r="BV15" s="17"/>
      <c r="BW15" s="17">
        <v>0.17172211444539601</v>
      </c>
      <c r="BX15" s="17">
        <v>0.12125402027707601</v>
      </c>
      <c r="BY15" s="17"/>
      <c r="BZ15" s="17">
        <v>0.17172211444539601</v>
      </c>
      <c r="CA15" s="17">
        <v>0.12125402027707601</v>
      </c>
    </row>
    <row r="16" spans="2:79" ht="30" x14ac:dyDescent="0.25">
      <c r="B16" s="18" t="s">
        <v>268</v>
      </c>
      <c r="C16" s="17">
        <v>0.11427354835635301</v>
      </c>
      <c r="D16" s="17">
        <v>9.5118120624554298E-2</v>
      </c>
      <c r="E16" s="17">
        <v>9.2460464123422403E-2</v>
      </c>
      <c r="F16" s="17">
        <v>0.22667327244368901</v>
      </c>
      <c r="G16" s="17">
        <v>4.7041188112085498E-2</v>
      </c>
      <c r="H16" s="17">
        <v>0.13307722105768199</v>
      </c>
      <c r="I16" s="17">
        <v>0.13622366886533599</v>
      </c>
      <c r="J16" s="17">
        <v>8.1964752443742198E-2</v>
      </c>
      <c r="K16" s="17">
        <v>4.2751675765143902E-2</v>
      </c>
      <c r="L16" s="17">
        <v>8.0996421967570301E-2</v>
      </c>
      <c r="M16" s="17"/>
      <c r="N16" s="17">
        <v>0.111710162659408</v>
      </c>
      <c r="O16" s="17">
        <v>0.13883105132722301</v>
      </c>
      <c r="P16" s="17">
        <v>0.20127496123007299</v>
      </c>
      <c r="Q16" s="17">
        <v>0.145484277212722</v>
      </c>
      <c r="R16" s="17"/>
      <c r="S16" s="17">
        <v>0.13918824217045001</v>
      </c>
      <c r="T16" s="17">
        <v>0.134955890592761</v>
      </c>
      <c r="U16" s="17">
        <v>0.118203713221089</v>
      </c>
      <c r="V16" s="17">
        <v>9.8347032945660301E-2</v>
      </c>
      <c r="W16" s="17">
        <v>8.3858357878051501E-2</v>
      </c>
      <c r="X16" s="17">
        <v>0.13436144501175201</v>
      </c>
      <c r="Y16" s="17">
        <v>9.1541857477153099E-2</v>
      </c>
      <c r="Z16" s="17"/>
      <c r="AA16" s="17">
        <v>0.164613959967743</v>
      </c>
      <c r="AB16" s="17">
        <v>8.8237638143154495E-2</v>
      </c>
      <c r="AC16" s="17"/>
      <c r="AD16" s="17">
        <v>0.153881791538234</v>
      </c>
      <c r="AE16" s="17">
        <v>0.186399016015066</v>
      </c>
      <c r="AF16" s="17">
        <v>0.16775141483515099</v>
      </c>
      <c r="AG16" s="17"/>
      <c r="AH16" s="17">
        <v>0.25965053377875902</v>
      </c>
      <c r="AI16" s="17">
        <v>0.108894047923905</v>
      </c>
      <c r="AJ16" s="17"/>
      <c r="AK16" s="17">
        <v>0.127128623979926</v>
      </c>
      <c r="AL16" s="17">
        <v>0.10566230062618601</v>
      </c>
      <c r="AM16" s="17"/>
      <c r="AN16" s="17">
        <v>0.114211947827156</v>
      </c>
      <c r="AO16" s="17">
        <v>0.145484277212722</v>
      </c>
      <c r="AP16" s="17"/>
      <c r="AQ16" s="17">
        <v>0.126529474358132</v>
      </c>
      <c r="AR16" s="17">
        <v>0.111095707954418</v>
      </c>
      <c r="AS16" s="17"/>
      <c r="AT16" s="17">
        <v>6.8958561709836705E-2</v>
      </c>
      <c r="AU16" s="17">
        <v>0.12786946398239499</v>
      </c>
      <c r="AV16" s="17">
        <v>0.15937767197191799</v>
      </c>
      <c r="AW16" s="17">
        <v>0.25051182905205899</v>
      </c>
      <c r="AX16" s="17"/>
      <c r="AY16" s="17">
        <v>0.181843412714666</v>
      </c>
      <c r="AZ16" s="17">
        <v>0.10619736702318699</v>
      </c>
      <c r="BA16" s="17"/>
      <c r="BB16" s="17">
        <v>0.131809024363507</v>
      </c>
      <c r="BC16" s="17">
        <v>0.11043987607201999</v>
      </c>
      <c r="BD16" s="17"/>
      <c r="BE16" s="17">
        <v>0.13570760667942899</v>
      </c>
      <c r="BF16" s="17">
        <v>0.112646980922881</v>
      </c>
      <c r="BG16" s="17"/>
      <c r="BH16" s="17">
        <v>0.118799086345227</v>
      </c>
      <c r="BI16" s="17">
        <v>0.113922678915568</v>
      </c>
      <c r="BJ16" s="17"/>
      <c r="BK16" s="17">
        <v>0.154834841851687</v>
      </c>
      <c r="BL16" s="17">
        <v>0.11167754126429399</v>
      </c>
      <c r="BM16" s="17"/>
      <c r="BN16" s="17">
        <v>0.21024201993786301</v>
      </c>
      <c r="BO16" s="17">
        <v>0.11224085427988501</v>
      </c>
      <c r="BP16" s="17"/>
      <c r="BQ16" s="17">
        <v>0.30249164256689298</v>
      </c>
      <c r="BR16" s="17">
        <v>0.109454465401498</v>
      </c>
      <c r="BS16" s="17"/>
      <c r="BT16" s="17">
        <v>0.112755651895904</v>
      </c>
      <c r="BU16" s="17">
        <v>0.114394005666661</v>
      </c>
      <c r="BV16" s="17"/>
      <c r="BW16" s="17">
        <v>0.16465990410075301</v>
      </c>
      <c r="BX16" s="17">
        <v>8.8398968856615398E-2</v>
      </c>
      <c r="BY16" s="17"/>
      <c r="BZ16" s="17">
        <v>0.16465990410075301</v>
      </c>
      <c r="CA16" s="17">
        <v>8.8398968856615398E-2</v>
      </c>
    </row>
    <row r="17" spans="2:79" x14ac:dyDescent="0.25">
      <c r="B17" s="18" t="s">
        <v>115</v>
      </c>
      <c r="C17" s="19">
        <v>0.186395453164756</v>
      </c>
      <c r="D17" s="19">
        <v>0.18762330715502901</v>
      </c>
      <c r="E17" s="19">
        <v>0.192207737401695</v>
      </c>
      <c r="F17" s="19">
        <v>0.15104162410397301</v>
      </c>
      <c r="G17" s="19">
        <v>0.32393660601783197</v>
      </c>
      <c r="H17" s="19">
        <v>0.144691677581128</v>
      </c>
      <c r="I17" s="19">
        <v>0.100065924210457</v>
      </c>
      <c r="J17" s="19">
        <v>0.17581118853660299</v>
      </c>
      <c r="K17" s="19">
        <v>0.314894920613907</v>
      </c>
      <c r="L17" s="19">
        <v>0.15159460209570499</v>
      </c>
      <c r="M17" s="19"/>
      <c r="N17" s="19">
        <v>0.189448967519314</v>
      </c>
      <c r="O17" s="19">
        <v>0.150756924460236</v>
      </c>
      <c r="P17" s="19">
        <v>0.12326679275612901</v>
      </c>
      <c r="Q17" s="19">
        <v>0.14410413855919399</v>
      </c>
      <c r="R17" s="19"/>
      <c r="S17" s="19">
        <v>0.16647627372820301</v>
      </c>
      <c r="T17" s="19">
        <v>0.123045369644474</v>
      </c>
      <c r="U17" s="19">
        <v>0.18237730796201501</v>
      </c>
      <c r="V17" s="19">
        <v>0.22782515259935701</v>
      </c>
      <c r="W17" s="19">
        <v>0.16379562871085901</v>
      </c>
      <c r="X17" s="19">
        <v>0.11506074889593799</v>
      </c>
      <c r="Y17" s="19">
        <v>0.20268061767232101</v>
      </c>
      <c r="Z17" s="19"/>
      <c r="AA17" s="19">
        <v>0.12659101614934901</v>
      </c>
      <c r="AB17" s="19">
        <v>0.21732612899045201</v>
      </c>
      <c r="AC17" s="19"/>
      <c r="AD17" s="19">
        <v>0.129467826463004</v>
      </c>
      <c r="AE17" s="19">
        <v>0.14888285970866999</v>
      </c>
      <c r="AF17" s="19">
        <v>0.120513030663068</v>
      </c>
      <c r="AG17" s="19"/>
      <c r="AH17" s="19">
        <v>5.41733359049099E-2</v>
      </c>
      <c r="AI17" s="19">
        <v>0.19128817352838101</v>
      </c>
      <c r="AJ17" s="19"/>
      <c r="AK17" s="19">
        <v>0.195190940237495</v>
      </c>
      <c r="AL17" s="19">
        <v>0.18050360777164501</v>
      </c>
      <c r="AM17" s="19"/>
      <c r="AN17" s="19">
        <v>0.18647892341538999</v>
      </c>
      <c r="AO17" s="19">
        <v>0.14410413855919399</v>
      </c>
      <c r="AP17" s="19"/>
      <c r="AQ17" s="19">
        <v>0.16292455181628199</v>
      </c>
      <c r="AR17" s="19">
        <v>0.192481225758698</v>
      </c>
      <c r="AS17" s="19"/>
      <c r="AT17" s="19">
        <v>0.28139804076769998</v>
      </c>
      <c r="AU17" s="19">
        <v>0.13258865199345801</v>
      </c>
      <c r="AV17" s="19">
        <v>0.11225030224388199</v>
      </c>
      <c r="AW17" s="19">
        <v>0.157927977994894</v>
      </c>
      <c r="AX17" s="19"/>
      <c r="AY17" s="19">
        <v>0.181746636624599</v>
      </c>
      <c r="AZ17" s="19">
        <v>0.18695109562045001</v>
      </c>
      <c r="BA17" s="19"/>
      <c r="BB17" s="19">
        <v>0.11486523971048899</v>
      </c>
      <c r="BC17" s="19">
        <v>0.20198829733199999</v>
      </c>
      <c r="BD17" s="19"/>
      <c r="BE17" s="19">
        <v>0.16011927276649701</v>
      </c>
      <c r="BF17" s="19">
        <v>0.18838947495323899</v>
      </c>
      <c r="BG17" s="19"/>
      <c r="BH17" s="19">
        <v>0.12615059678587801</v>
      </c>
      <c r="BI17" s="19">
        <v>0.19106629652520599</v>
      </c>
      <c r="BJ17" s="19"/>
      <c r="BK17" s="19">
        <v>0.11675564328489001</v>
      </c>
      <c r="BL17" s="19">
        <v>0.190852545746346</v>
      </c>
      <c r="BM17" s="19"/>
      <c r="BN17" s="19">
        <v>3.10134946467218E-2</v>
      </c>
      <c r="BO17" s="19">
        <v>0.18968657556636001</v>
      </c>
      <c r="BP17" s="19"/>
      <c r="BQ17" s="19">
        <v>7.0923578167177995E-2</v>
      </c>
      <c r="BR17" s="19">
        <v>0.18935196245734001</v>
      </c>
      <c r="BS17" s="19"/>
      <c r="BT17" s="19">
        <v>9.8373285753051695E-2</v>
      </c>
      <c r="BU17" s="19">
        <v>0.19338072113935201</v>
      </c>
      <c r="BV17" s="19"/>
      <c r="BW17" s="19">
        <v>0.12652449697631801</v>
      </c>
      <c r="BX17" s="19">
        <v>0.21714059820921</v>
      </c>
      <c r="BY17" s="19"/>
      <c r="BZ17" s="19">
        <v>0.12652449697631801</v>
      </c>
      <c r="CA17" s="19">
        <v>0.21714059820921</v>
      </c>
    </row>
    <row r="18" spans="2:79" x14ac:dyDescent="0.25">
      <c r="B18" s="16"/>
    </row>
    <row r="19" spans="2:79" x14ac:dyDescent="0.25">
      <c r="B19" t="s">
        <v>78</v>
      </c>
    </row>
    <row r="20" spans="2:79" x14ac:dyDescent="0.25">
      <c r="B20" t="s">
        <v>79</v>
      </c>
    </row>
    <row r="22" spans="2:79" x14ac:dyDescent="0.2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1" width="20.7109375" customWidth="1"/>
  </cols>
  <sheetData>
    <row r="2" spans="2:11" ht="39.950000000000003" customHeight="1" x14ac:dyDescent="0.25">
      <c r="D2" s="30" t="s">
        <v>281</v>
      </c>
      <c r="E2" s="26"/>
      <c r="F2" s="26"/>
      <c r="G2" s="26"/>
      <c r="H2" s="26"/>
      <c r="I2" s="26"/>
      <c r="J2" s="26"/>
      <c r="K2" s="26"/>
    </row>
    <row r="6" spans="2:11" ht="50.1" customHeight="1" x14ac:dyDescent="0.25">
      <c r="B6" s="23" t="s">
        <v>15</v>
      </c>
      <c r="C6" s="23" t="s">
        <v>270</v>
      </c>
      <c r="D6" s="23" t="s">
        <v>271</v>
      </c>
      <c r="E6" s="23" t="s">
        <v>272</v>
      </c>
      <c r="F6" s="23" t="s">
        <v>273</v>
      </c>
      <c r="G6" s="23" t="s">
        <v>274</v>
      </c>
      <c r="H6" s="23" t="s">
        <v>275</v>
      </c>
      <c r="I6" s="23" t="s">
        <v>276</v>
      </c>
      <c r="J6" s="23" t="s">
        <v>277</v>
      </c>
    </row>
    <row r="7" spans="2:11" ht="30" x14ac:dyDescent="0.25">
      <c r="B7" s="18" t="s">
        <v>278</v>
      </c>
      <c r="C7" s="17">
        <v>0.17816939513863</v>
      </c>
      <c r="D7" s="17">
        <v>0.15933183954918301</v>
      </c>
      <c r="E7" s="17">
        <v>0.17482338749333301</v>
      </c>
      <c r="F7" s="17">
        <v>0.171306058694946</v>
      </c>
      <c r="G7" s="17">
        <v>0.24055383403708</v>
      </c>
      <c r="H7" s="17">
        <v>0.26399392411434502</v>
      </c>
      <c r="I7" s="17">
        <v>0.17447474571706301</v>
      </c>
      <c r="J7" s="17">
        <v>0.24242351580247601</v>
      </c>
    </row>
    <row r="8" spans="2:11" ht="30" x14ac:dyDescent="0.25">
      <c r="B8" s="18" t="s">
        <v>279</v>
      </c>
      <c r="C8" s="17">
        <v>0.49042126624409399</v>
      </c>
      <c r="D8" s="17">
        <v>0.52456481589730397</v>
      </c>
      <c r="E8" s="17">
        <v>0.500332317729559</v>
      </c>
      <c r="F8" s="17">
        <v>0.44835909371423599</v>
      </c>
      <c r="G8" s="17">
        <v>0.36493558012538602</v>
      </c>
      <c r="H8" s="17">
        <v>0.35346891807798198</v>
      </c>
      <c r="I8" s="17">
        <v>0.59590556828234198</v>
      </c>
      <c r="J8" s="17">
        <v>0.34357760736382698</v>
      </c>
    </row>
    <row r="9" spans="2:11" x14ac:dyDescent="0.25">
      <c r="B9" s="18" t="s">
        <v>280</v>
      </c>
      <c r="C9" s="17">
        <v>0.31091106047880801</v>
      </c>
      <c r="D9" s="17">
        <v>0.29385219326615097</v>
      </c>
      <c r="E9" s="17">
        <v>0.30135386917122298</v>
      </c>
      <c r="F9" s="17">
        <v>0.34421899481500601</v>
      </c>
      <c r="G9" s="17">
        <v>0.37043660588486799</v>
      </c>
      <c r="H9" s="17">
        <v>0.34342632053265698</v>
      </c>
      <c r="I9" s="17">
        <v>0.20202007558671201</v>
      </c>
      <c r="J9" s="17">
        <v>0.368960410926988</v>
      </c>
    </row>
    <row r="10" spans="2:11" x14ac:dyDescent="0.25">
      <c r="B10" s="18" t="s">
        <v>75</v>
      </c>
      <c r="C10" s="17">
        <v>2.0498278138467899E-2</v>
      </c>
      <c r="D10" s="17">
        <v>2.2251151287361999E-2</v>
      </c>
      <c r="E10" s="17">
        <v>2.34904256058849E-2</v>
      </c>
      <c r="F10" s="17">
        <v>3.6115852775812099E-2</v>
      </c>
      <c r="G10" s="17">
        <v>2.4073979952665799E-2</v>
      </c>
      <c r="H10" s="17">
        <v>3.91108372750162E-2</v>
      </c>
      <c r="I10" s="17">
        <v>2.7599610413882699E-2</v>
      </c>
      <c r="J10" s="17">
        <v>4.5038465906709603E-2</v>
      </c>
    </row>
    <row r="11" spans="2:11" x14ac:dyDescent="0.25">
      <c r="B11" s="16"/>
      <c r="C11" s="16"/>
      <c r="D11" s="16"/>
      <c r="E11" s="16"/>
      <c r="F11" s="16"/>
      <c r="G11" s="16"/>
      <c r="H11" s="16"/>
      <c r="I11" s="16"/>
      <c r="J11" s="16"/>
    </row>
    <row r="12" spans="2:11" x14ac:dyDescent="0.25">
      <c r="B12" t="s">
        <v>78</v>
      </c>
    </row>
    <row r="13" spans="2:11" x14ac:dyDescent="0.25">
      <c r="B13" t="s">
        <v>79</v>
      </c>
    </row>
    <row r="17" spans="2:2" x14ac:dyDescent="0.25">
      <c r="B17"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282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278</v>
      </c>
      <c r="C9" s="17">
        <v>0.17816939513863</v>
      </c>
      <c r="D9" s="17">
        <v>0.178433519664838</v>
      </c>
      <c r="E9" s="17">
        <v>0.229867494333163</v>
      </c>
      <c r="F9" s="17">
        <v>0.15766029584587199</v>
      </c>
      <c r="G9" s="17">
        <v>0.20402729924935201</v>
      </c>
      <c r="H9" s="17">
        <v>0.15881641098901</v>
      </c>
      <c r="I9" s="17">
        <v>0.15388358828340801</v>
      </c>
      <c r="J9" s="17">
        <v>0.17836809579611099</v>
      </c>
      <c r="K9" s="17">
        <v>0.157192231703456</v>
      </c>
      <c r="L9" s="17">
        <v>0.152368568611748</v>
      </c>
      <c r="M9" s="17"/>
      <c r="N9" s="17">
        <v>0.17922774682117201</v>
      </c>
      <c r="O9" s="17">
        <v>0.16603349261224401</v>
      </c>
      <c r="P9" s="17">
        <v>0.15490278513292999</v>
      </c>
      <c r="Q9" s="17">
        <v>0.16374871963332899</v>
      </c>
      <c r="R9" s="17"/>
      <c r="S9" s="17">
        <v>0.17813663165146901</v>
      </c>
      <c r="T9" s="17">
        <v>0.17624983683668599</v>
      </c>
      <c r="U9" s="17">
        <v>0.19601480666953</v>
      </c>
      <c r="V9" s="17">
        <v>0.18003899225089201</v>
      </c>
      <c r="W9" s="17">
        <v>0.16767085032058399</v>
      </c>
      <c r="X9" s="17">
        <v>0.15355708949254401</v>
      </c>
      <c r="Y9" s="17">
        <v>0.20690409594730599</v>
      </c>
      <c r="Z9" s="17"/>
      <c r="AA9" s="17">
        <v>0.146757381429996</v>
      </c>
      <c r="AB9" s="17">
        <v>0.194415594610482</v>
      </c>
      <c r="AC9" s="17"/>
      <c r="AD9" s="17">
        <v>0.14135616749634899</v>
      </c>
      <c r="AE9" s="17">
        <v>0.22251647900691399</v>
      </c>
      <c r="AF9" s="17">
        <v>0.129935731763583</v>
      </c>
      <c r="AG9" s="17"/>
      <c r="AH9" s="17">
        <v>7.4151244479447695E-2</v>
      </c>
      <c r="AI9" s="17">
        <v>0.18201846165234101</v>
      </c>
      <c r="AJ9" s="17"/>
      <c r="AK9" s="17">
        <v>0.14845995481086</v>
      </c>
      <c r="AL9" s="17">
        <v>0.198070900044436</v>
      </c>
      <c r="AM9" s="17"/>
      <c r="AN9" s="17">
        <v>0.178197857185979</v>
      </c>
      <c r="AO9" s="17">
        <v>0.16374871963332899</v>
      </c>
      <c r="AP9" s="17"/>
      <c r="AQ9" s="17">
        <v>0.140513798721559</v>
      </c>
      <c r="AR9" s="17">
        <v>0.18793311887813</v>
      </c>
      <c r="AS9" s="17"/>
      <c r="AT9" s="17">
        <v>0.235629316889125</v>
      </c>
      <c r="AU9" s="17">
        <v>0.161771713447769</v>
      </c>
      <c r="AV9" s="17">
        <v>0.109149739578316</v>
      </c>
      <c r="AW9" s="17">
        <v>7.39009292760303E-2</v>
      </c>
      <c r="AX9" s="17"/>
      <c r="AY9" s="17">
        <v>0.143197056252577</v>
      </c>
      <c r="AZ9" s="17">
        <v>0.18234940871673899</v>
      </c>
      <c r="BA9" s="17"/>
      <c r="BB9" s="17">
        <v>0.13955587093810401</v>
      </c>
      <c r="BC9" s="17">
        <v>0.18658776928044199</v>
      </c>
      <c r="BD9" s="17"/>
      <c r="BE9" s="17">
        <v>0.14517885955423701</v>
      </c>
      <c r="BF9" s="17">
        <v>0.18067294952788901</v>
      </c>
      <c r="BG9" s="17"/>
      <c r="BH9" s="17">
        <v>0.135954515044173</v>
      </c>
      <c r="BI9" s="17">
        <v>0.181442356587178</v>
      </c>
      <c r="BJ9" s="17"/>
      <c r="BK9" s="17">
        <v>0.21372782842653601</v>
      </c>
      <c r="BL9" s="17">
        <v>0.17589358149850301</v>
      </c>
      <c r="BM9" s="17"/>
      <c r="BN9" s="17">
        <v>0.31377490524434198</v>
      </c>
      <c r="BO9" s="17">
        <v>0.17529715478108601</v>
      </c>
      <c r="BP9" s="17"/>
      <c r="BQ9" s="17">
        <v>0.18502440691456101</v>
      </c>
      <c r="BR9" s="17">
        <v>0.17799388135211999</v>
      </c>
      <c r="BS9" s="17"/>
      <c r="BT9" s="17">
        <v>0.154290846990109</v>
      </c>
      <c r="BU9" s="17">
        <v>0.180064350268303</v>
      </c>
      <c r="BV9" s="17"/>
      <c r="BW9" s="17">
        <v>0.146674257929614</v>
      </c>
      <c r="BX9" s="17">
        <v>0.19434288932232899</v>
      </c>
      <c r="BY9" s="17"/>
      <c r="BZ9" s="17">
        <v>0.146674257929614</v>
      </c>
      <c r="CA9" s="17">
        <v>0.19434288932232899</v>
      </c>
    </row>
    <row r="10" spans="2:79" ht="30" x14ac:dyDescent="0.25">
      <c r="B10" s="18" t="s">
        <v>279</v>
      </c>
      <c r="C10" s="17">
        <v>0.49042126624409399</v>
      </c>
      <c r="D10" s="17">
        <v>0.44726534079012098</v>
      </c>
      <c r="E10" s="17">
        <v>0.41431059049658397</v>
      </c>
      <c r="F10" s="17">
        <v>0.51084660013691896</v>
      </c>
      <c r="G10" s="17">
        <v>0.34932194770069003</v>
      </c>
      <c r="H10" s="17">
        <v>0.60862009048474297</v>
      </c>
      <c r="I10" s="17">
        <v>0.54811370588974595</v>
      </c>
      <c r="J10" s="17">
        <v>0.50819160708940403</v>
      </c>
      <c r="K10" s="17">
        <v>0.59605727817064502</v>
      </c>
      <c r="L10" s="17">
        <v>0.57909274954174506</v>
      </c>
      <c r="M10" s="17"/>
      <c r="N10" s="17">
        <v>0.48323535904770898</v>
      </c>
      <c r="O10" s="17">
        <v>0.56713910822080305</v>
      </c>
      <c r="P10" s="17">
        <v>0.66659710182474397</v>
      </c>
      <c r="Q10" s="17">
        <v>0.67170054360933595</v>
      </c>
      <c r="R10" s="17"/>
      <c r="S10" s="17">
        <v>0.52138381833263603</v>
      </c>
      <c r="T10" s="17">
        <v>0.56114876024540195</v>
      </c>
      <c r="U10" s="17">
        <v>0.54744013718189899</v>
      </c>
      <c r="V10" s="17">
        <v>0.43126196529225802</v>
      </c>
      <c r="W10" s="17">
        <v>0.517808578620639</v>
      </c>
      <c r="X10" s="17">
        <v>0.57646127206909004</v>
      </c>
      <c r="Y10" s="17">
        <v>0.50341686835848498</v>
      </c>
      <c r="Z10" s="17"/>
      <c r="AA10" s="17">
        <v>0.64292530159100902</v>
      </c>
      <c r="AB10" s="17">
        <v>0.41154663561742799</v>
      </c>
      <c r="AC10" s="17"/>
      <c r="AD10" s="17">
        <v>0.66511698350348503</v>
      </c>
      <c r="AE10" s="17">
        <v>0.64464817678492703</v>
      </c>
      <c r="AF10" s="17">
        <v>0.62392045035116594</v>
      </c>
      <c r="AG10" s="17"/>
      <c r="AH10" s="17">
        <v>0.86183077235390304</v>
      </c>
      <c r="AI10" s="17">
        <v>0.47667770433897</v>
      </c>
      <c r="AJ10" s="17"/>
      <c r="AK10" s="17">
        <v>0.53314093064436896</v>
      </c>
      <c r="AL10" s="17">
        <v>0.46180458409670999</v>
      </c>
      <c r="AM10" s="17"/>
      <c r="AN10" s="17">
        <v>0.490063475835884</v>
      </c>
      <c r="AO10" s="17">
        <v>0.67170054360933595</v>
      </c>
      <c r="AP10" s="17"/>
      <c r="AQ10" s="17">
        <v>0.62472572007997196</v>
      </c>
      <c r="AR10" s="17">
        <v>0.45559744962693299</v>
      </c>
      <c r="AS10" s="17"/>
      <c r="AT10" s="17">
        <v>0.25413638377833098</v>
      </c>
      <c r="AU10" s="17">
        <v>0.55618711803152698</v>
      </c>
      <c r="AV10" s="17">
        <v>0.77976213471316103</v>
      </c>
      <c r="AW10" s="17">
        <v>0.87613712383063602</v>
      </c>
      <c r="AX10" s="17"/>
      <c r="AY10" s="17">
        <v>0.57035547843751699</v>
      </c>
      <c r="AZ10" s="17">
        <v>0.48086725576133599</v>
      </c>
      <c r="BA10" s="17"/>
      <c r="BB10" s="17">
        <v>0.66651814670617404</v>
      </c>
      <c r="BC10" s="17">
        <v>0.45203330271597097</v>
      </c>
      <c r="BD10" s="17"/>
      <c r="BE10" s="17">
        <v>0.50455434950240097</v>
      </c>
      <c r="BF10" s="17">
        <v>0.48934874826285102</v>
      </c>
      <c r="BG10" s="17"/>
      <c r="BH10" s="17">
        <v>0.40533219376596002</v>
      </c>
      <c r="BI10" s="17">
        <v>0.49701830627572502</v>
      </c>
      <c r="BJ10" s="17"/>
      <c r="BK10" s="17">
        <v>0.57549355235600697</v>
      </c>
      <c r="BL10" s="17">
        <v>0.48497646310660097</v>
      </c>
      <c r="BM10" s="17"/>
      <c r="BN10" s="17">
        <v>0.43399652117922399</v>
      </c>
      <c r="BO10" s="17">
        <v>0.49161639046738798</v>
      </c>
      <c r="BP10" s="17"/>
      <c r="BQ10" s="17">
        <v>0.60439181011781795</v>
      </c>
      <c r="BR10" s="17">
        <v>0.487503196609816</v>
      </c>
      <c r="BS10" s="17"/>
      <c r="BT10" s="17">
        <v>0.64654430741322</v>
      </c>
      <c r="BU10" s="17">
        <v>0.47803164540603399</v>
      </c>
      <c r="BV10" s="17"/>
      <c r="BW10" s="17">
        <v>0.64255141896275203</v>
      </c>
      <c r="BX10" s="17">
        <v>0.41229885249394699</v>
      </c>
      <c r="BY10" s="17"/>
      <c r="BZ10" s="17">
        <v>0.64255141896275203</v>
      </c>
      <c r="CA10" s="17">
        <v>0.41229885249394699</v>
      </c>
    </row>
    <row r="11" spans="2:79" x14ac:dyDescent="0.25">
      <c r="B11" s="18" t="s">
        <v>280</v>
      </c>
      <c r="C11" s="17">
        <v>0.31091106047880801</v>
      </c>
      <c r="D11" s="17">
        <v>0.351821874491901</v>
      </c>
      <c r="E11" s="17">
        <v>0.32730167338098298</v>
      </c>
      <c r="F11" s="17">
        <v>0.31927552396008602</v>
      </c>
      <c r="G11" s="17">
        <v>0.4213080268487</v>
      </c>
      <c r="H11" s="17">
        <v>0.208919577432151</v>
      </c>
      <c r="I11" s="17">
        <v>0.292626718467564</v>
      </c>
      <c r="J11" s="17">
        <v>0.28694392593816398</v>
      </c>
      <c r="K11" s="17">
        <v>0.238290736896173</v>
      </c>
      <c r="L11" s="17">
        <v>0.22732254694850601</v>
      </c>
      <c r="M11" s="17"/>
      <c r="N11" s="17">
        <v>0.31726233713150298</v>
      </c>
      <c r="O11" s="17">
        <v>0.244184023441265</v>
      </c>
      <c r="P11" s="17">
        <v>0.154211242818491</v>
      </c>
      <c r="Q11" s="17">
        <v>0.12264446049255601</v>
      </c>
      <c r="R11" s="17"/>
      <c r="S11" s="17">
        <v>0.28139983443552402</v>
      </c>
      <c r="T11" s="17">
        <v>0.22655152915077101</v>
      </c>
      <c r="U11" s="17">
        <v>0.25253777983374198</v>
      </c>
      <c r="V11" s="17">
        <v>0.37038927467098698</v>
      </c>
      <c r="W11" s="17">
        <v>0.311899017551238</v>
      </c>
      <c r="X11" s="17">
        <v>0.25848434422272698</v>
      </c>
      <c r="Y11" s="17">
        <v>0.26264421002547</v>
      </c>
      <c r="Z11" s="17"/>
      <c r="AA11" s="17">
        <v>0.19751371048520899</v>
      </c>
      <c r="AB11" s="17">
        <v>0.36955983048965901</v>
      </c>
      <c r="AC11" s="17"/>
      <c r="AD11" s="17">
        <v>0.183929909685043</v>
      </c>
      <c r="AE11" s="17">
        <v>9.8209299751836093E-2</v>
      </c>
      <c r="AF11" s="17">
        <v>0.235944840063781</v>
      </c>
      <c r="AG11" s="17"/>
      <c r="AH11" s="17">
        <v>6.3659692741517795E-2</v>
      </c>
      <c r="AI11" s="17">
        <v>0.32006029985670198</v>
      </c>
      <c r="AJ11" s="17"/>
      <c r="AK11" s="17">
        <v>0.29290223018064598</v>
      </c>
      <c r="AL11" s="17">
        <v>0.322974661158343</v>
      </c>
      <c r="AM11" s="17"/>
      <c r="AN11" s="17">
        <v>0.31128264174634401</v>
      </c>
      <c r="AO11" s="17">
        <v>0.12264446049255601</v>
      </c>
      <c r="AP11" s="17"/>
      <c r="AQ11" s="17">
        <v>0.21541785016589199</v>
      </c>
      <c r="AR11" s="17">
        <v>0.33567150549118802</v>
      </c>
      <c r="AS11" s="17"/>
      <c r="AT11" s="17">
        <v>0.47525705115045902</v>
      </c>
      <c r="AU11" s="17">
        <v>0.27113092733558902</v>
      </c>
      <c r="AV11" s="17">
        <v>9.6974776506320706E-2</v>
      </c>
      <c r="AW11" s="17">
        <v>4.9410677902075997E-2</v>
      </c>
      <c r="AX11" s="17"/>
      <c r="AY11" s="17">
        <v>0.272116270625051</v>
      </c>
      <c r="AZ11" s="17">
        <v>0.31554794647253298</v>
      </c>
      <c r="BA11" s="17"/>
      <c r="BB11" s="17">
        <v>0.17597168636641</v>
      </c>
      <c r="BC11" s="17">
        <v>0.34032590455718698</v>
      </c>
      <c r="BD11" s="17"/>
      <c r="BE11" s="17">
        <v>0.32055908328105498</v>
      </c>
      <c r="BF11" s="17">
        <v>0.31017890050000302</v>
      </c>
      <c r="BG11" s="17"/>
      <c r="BH11" s="17">
        <v>0.43431260156385898</v>
      </c>
      <c r="BI11" s="17">
        <v>0.30134361682483901</v>
      </c>
      <c r="BJ11" s="17"/>
      <c r="BK11" s="17">
        <v>0.19863613156566201</v>
      </c>
      <c r="BL11" s="17">
        <v>0.31809688929741903</v>
      </c>
      <c r="BM11" s="17"/>
      <c r="BN11" s="17">
        <v>0.25083855518443898</v>
      </c>
      <c r="BO11" s="17">
        <v>0.31218344737481801</v>
      </c>
      <c r="BP11" s="17"/>
      <c r="BQ11" s="17">
        <v>0.20944105259988199</v>
      </c>
      <c r="BR11" s="17">
        <v>0.31350906991806698</v>
      </c>
      <c r="BS11" s="17"/>
      <c r="BT11" s="17">
        <v>0.17443648915434701</v>
      </c>
      <c r="BU11" s="17">
        <v>0.321741416972537</v>
      </c>
      <c r="BV11" s="17"/>
      <c r="BW11" s="17">
        <v>0.19806529771515499</v>
      </c>
      <c r="BX11" s="17">
        <v>0.36886001544289398</v>
      </c>
      <c r="BY11" s="17"/>
      <c r="BZ11" s="17">
        <v>0.19806529771515499</v>
      </c>
      <c r="CA11" s="17">
        <v>0.36886001544289398</v>
      </c>
    </row>
    <row r="12" spans="2:79" x14ac:dyDescent="0.25">
      <c r="B12" s="18" t="s">
        <v>75</v>
      </c>
      <c r="C12" s="19">
        <v>2.0498278138467899E-2</v>
      </c>
      <c r="D12" s="19">
        <v>2.24792650531404E-2</v>
      </c>
      <c r="E12" s="19">
        <v>2.8520241789270599E-2</v>
      </c>
      <c r="F12" s="19">
        <v>1.2217580057122901E-2</v>
      </c>
      <c r="G12" s="19">
        <v>2.5342726201257999E-2</v>
      </c>
      <c r="H12" s="19">
        <v>2.3643921094095601E-2</v>
      </c>
      <c r="I12" s="19">
        <v>5.3759873592820698E-3</v>
      </c>
      <c r="J12" s="19">
        <v>2.6496371176321198E-2</v>
      </c>
      <c r="K12" s="19">
        <v>8.45975322972564E-3</v>
      </c>
      <c r="L12" s="19">
        <v>4.1216134898000398E-2</v>
      </c>
      <c r="M12" s="19"/>
      <c r="N12" s="19">
        <v>2.0274556999616701E-2</v>
      </c>
      <c r="O12" s="19">
        <v>2.2643375725687299E-2</v>
      </c>
      <c r="P12" s="19">
        <v>2.4288870223835201E-2</v>
      </c>
      <c r="Q12" s="19">
        <v>4.1906276264778802E-2</v>
      </c>
      <c r="R12" s="19"/>
      <c r="S12" s="19">
        <v>1.90797155803713E-2</v>
      </c>
      <c r="T12" s="19">
        <v>3.6049873767140701E-2</v>
      </c>
      <c r="U12" s="19">
        <v>4.0072763148291399E-3</v>
      </c>
      <c r="V12" s="19">
        <v>1.8309767785863299E-2</v>
      </c>
      <c r="W12" s="19">
        <v>2.6215535075392801E-3</v>
      </c>
      <c r="X12" s="19">
        <v>1.14972942156376E-2</v>
      </c>
      <c r="Y12" s="19">
        <v>2.7034825668739298E-2</v>
      </c>
      <c r="Z12" s="19"/>
      <c r="AA12" s="19">
        <v>1.28036064937857E-2</v>
      </c>
      <c r="AB12" s="19">
        <v>2.44779392824316E-2</v>
      </c>
      <c r="AC12" s="19"/>
      <c r="AD12" s="19">
        <v>9.59693931512276E-3</v>
      </c>
      <c r="AE12" s="19">
        <v>3.4626044456322801E-2</v>
      </c>
      <c r="AF12" s="19">
        <v>1.01989778214706E-2</v>
      </c>
      <c r="AG12" s="19"/>
      <c r="AH12" s="19">
        <v>3.5829042513097999E-4</v>
      </c>
      <c r="AI12" s="19">
        <v>2.12435341519875E-2</v>
      </c>
      <c r="AJ12" s="19"/>
      <c r="AK12" s="19">
        <v>2.5496884364124901E-2</v>
      </c>
      <c r="AL12" s="19">
        <v>1.7149854700510302E-2</v>
      </c>
      <c r="AM12" s="19"/>
      <c r="AN12" s="19">
        <v>2.0456025231793101E-2</v>
      </c>
      <c r="AO12" s="19">
        <v>4.1906276264778802E-2</v>
      </c>
      <c r="AP12" s="19"/>
      <c r="AQ12" s="19">
        <v>1.9342631032576701E-2</v>
      </c>
      <c r="AR12" s="19">
        <v>2.0797926003749301E-2</v>
      </c>
      <c r="AS12" s="19"/>
      <c r="AT12" s="19">
        <v>3.4977248182084503E-2</v>
      </c>
      <c r="AU12" s="19">
        <v>1.09102411851152E-2</v>
      </c>
      <c r="AV12" s="19">
        <v>1.4113349202202001E-2</v>
      </c>
      <c r="AW12" s="19">
        <v>5.5126899125784799E-4</v>
      </c>
      <c r="AX12" s="19"/>
      <c r="AY12" s="19">
        <v>1.4331194684854401E-2</v>
      </c>
      <c r="AZ12" s="19">
        <v>2.1235389049391599E-2</v>
      </c>
      <c r="BA12" s="19"/>
      <c r="BB12" s="19">
        <v>1.79542959893122E-2</v>
      </c>
      <c r="BC12" s="19">
        <v>2.10530234463999E-2</v>
      </c>
      <c r="BD12" s="19"/>
      <c r="BE12" s="19">
        <v>2.97077076623074E-2</v>
      </c>
      <c r="BF12" s="19">
        <v>1.9799401709257002E-2</v>
      </c>
      <c r="BG12" s="19"/>
      <c r="BH12" s="19">
        <v>2.4400689626008401E-2</v>
      </c>
      <c r="BI12" s="19">
        <v>2.01957203122579E-2</v>
      </c>
      <c r="BJ12" s="19"/>
      <c r="BK12" s="19">
        <v>1.21424876517947E-2</v>
      </c>
      <c r="BL12" s="19">
        <v>2.1033066097477501E-2</v>
      </c>
      <c r="BM12" s="19"/>
      <c r="BN12" s="19">
        <v>1.3900183919950801E-3</v>
      </c>
      <c r="BO12" s="19">
        <v>2.09030073767081E-2</v>
      </c>
      <c r="BP12" s="19"/>
      <c r="BQ12" s="19">
        <v>1.1427303677392299E-3</v>
      </c>
      <c r="BR12" s="19">
        <v>2.0993852119997301E-2</v>
      </c>
      <c r="BS12" s="19"/>
      <c r="BT12" s="19">
        <v>2.4728356442324399E-2</v>
      </c>
      <c r="BU12" s="19">
        <v>2.0162587353125601E-2</v>
      </c>
      <c r="BV12" s="19"/>
      <c r="BW12" s="19">
        <v>1.2709025392478699E-2</v>
      </c>
      <c r="BX12" s="19">
        <v>2.44982427408304E-2</v>
      </c>
      <c r="BY12" s="19"/>
      <c r="BZ12" s="19">
        <v>1.2709025392478699E-2</v>
      </c>
      <c r="CA12" s="19">
        <v>2.44982427408304E-2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283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278</v>
      </c>
      <c r="C9" s="17">
        <v>0.15933183954918301</v>
      </c>
      <c r="D9" s="17">
        <v>0.158875400715868</v>
      </c>
      <c r="E9" s="17">
        <v>0.236517706883623</v>
      </c>
      <c r="F9" s="17">
        <v>0.146872374913875</v>
      </c>
      <c r="G9" s="17">
        <v>0.20308540832029001</v>
      </c>
      <c r="H9" s="17">
        <v>0.111354837571729</v>
      </c>
      <c r="I9" s="17">
        <v>0.118990423212429</v>
      </c>
      <c r="J9" s="17">
        <v>0.154596322068947</v>
      </c>
      <c r="K9" s="17">
        <v>0.158613417553891</v>
      </c>
      <c r="L9" s="17">
        <v>0.102607342899522</v>
      </c>
      <c r="M9" s="17"/>
      <c r="N9" s="17">
        <v>0.15812393367451699</v>
      </c>
      <c r="O9" s="17">
        <v>0.18314734363933299</v>
      </c>
      <c r="P9" s="17">
        <v>0.128139864361456</v>
      </c>
      <c r="Q9" s="17">
        <v>0.15682979932802599</v>
      </c>
      <c r="R9" s="17"/>
      <c r="S9" s="17">
        <v>0.15799194295678501</v>
      </c>
      <c r="T9" s="17">
        <v>0.15174150474075701</v>
      </c>
      <c r="U9" s="17">
        <v>0.19959768632925701</v>
      </c>
      <c r="V9" s="17">
        <v>0.170007583955155</v>
      </c>
      <c r="W9" s="17">
        <v>0.16076314910123701</v>
      </c>
      <c r="X9" s="17">
        <v>0.162456331784299</v>
      </c>
      <c r="Y9" s="17">
        <v>0.122120954512781</v>
      </c>
      <c r="Z9" s="17"/>
      <c r="AA9" s="17">
        <v>0.12283677357264999</v>
      </c>
      <c r="AB9" s="17">
        <v>0.17820697844007799</v>
      </c>
      <c r="AC9" s="17"/>
      <c r="AD9" s="17">
        <v>0.110120216948261</v>
      </c>
      <c r="AE9" s="17">
        <v>0.113510944767441</v>
      </c>
      <c r="AF9" s="17">
        <v>0.12952007165486701</v>
      </c>
      <c r="AG9" s="17"/>
      <c r="AH9" s="17">
        <v>8.9093764290049504E-2</v>
      </c>
      <c r="AI9" s="17">
        <v>0.16193091501585999</v>
      </c>
      <c r="AJ9" s="17"/>
      <c r="AK9" s="17">
        <v>0.13327250913522101</v>
      </c>
      <c r="AL9" s="17">
        <v>0.17678824015295799</v>
      </c>
      <c r="AM9" s="17"/>
      <c r="AN9" s="17">
        <v>0.15933677781904601</v>
      </c>
      <c r="AO9" s="17">
        <v>0.15682979932802599</v>
      </c>
      <c r="AP9" s="17"/>
      <c r="AQ9" s="17">
        <v>0.11413683115048</v>
      </c>
      <c r="AR9" s="17">
        <v>0.17105045825121701</v>
      </c>
      <c r="AS9" s="17"/>
      <c r="AT9" s="17">
        <v>0.20795855032316901</v>
      </c>
      <c r="AU9" s="17">
        <v>0.14333188530062399</v>
      </c>
      <c r="AV9" s="17">
        <v>0.103865889523744</v>
      </c>
      <c r="AW9" s="17">
        <v>8.1924146424351807E-2</v>
      </c>
      <c r="AX9" s="17"/>
      <c r="AY9" s="17">
        <v>0.13067049387357799</v>
      </c>
      <c r="AZ9" s="17">
        <v>0.16275754162993999</v>
      </c>
      <c r="BA9" s="17"/>
      <c r="BB9" s="17">
        <v>0.13965153470775701</v>
      </c>
      <c r="BC9" s="17">
        <v>0.16362337212007899</v>
      </c>
      <c r="BD9" s="17"/>
      <c r="BE9" s="17">
        <v>0.15393623970760101</v>
      </c>
      <c r="BF9" s="17">
        <v>0.159741295698554</v>
      </c>
      <c r="BG9" s="17"/>
      <c r="BH9" s="17">
        <v>0.112816506209653</v>
      </c>
      <c r="BI9" s="17">
        <v>0.162938219395484</v>
      </c>
      <c r="BJ9" s="17"/>
      <c r="BK9" s="17">
        <v>0.175888050596616</v>
      </c>
      <c r="BL9" s="17">
        <v>0.158272207629366</v>
      </c>
      <c r="BM9" s="17"/>
      <c r="BN9" s="17">
        <v>0.165783469736864</v>
      </c>
      <c r="BO9" s="17">
        <v>0.15919518851942399</v>
      </c>
      <c r="BP9" s="17"/>
      <c r="BQ9" s="17">
        <v>0.153882768390357</v>
      </c>
      <c r="BR9" s="17">
        <v>0.15947135602899601</v>
      </c>
      <c r="BS9" s="17"/>
      <c r="BT9" s="17">
        <v>0.12574895470494599</v>
      </c>
      <c r="BU9" s="17">
        <v>0.161996911960997</v>
      </c>
      <c r="BV9" s="17"/>
      <c r="BW9" s="17">
        <v>0.12270270017823599</v>
      </c>
      <c r="BX9" s="17">
        <v>0.17814176466995099</v>
      </c>
      <c r="BY9" s="17"/>
      <c r="BZ9" s="17">
        <v>0.12270270017823599</v>
      </c>
      <c r="CA9" s="17">
        <v>0.17814176466995099</v>
      </c>
    </row>
    <row r="10" spans="2:79" ht="30" x14ac:dyDescent="0.25">
      <c r="B10" s="18" t="s">
        <v>279</v>
      </c>
      <c r="C10" s="17">
        <v>0.52456481589730397</v>
      </c>
      <c r="D10" s="17">
        <v>0.497477201372647</v>
      </c>
      <c r="E10" s="17">
        <v>0.37998559098481499</v>
      </c>
      <c r="F10" s="17">
        <v>0.57596538896258598</v>
      </c>
      <c r="G10" s="17">
        <v>0.38757846497979798</v>
      </c>
      <c r="H10" s="17">
        <v>0.62105088413284903</v>
      </c>
      <c r="I10" s="17">
        <v>0.61760968679961603</v>
      </c>
      <c r="J10" s="17">
        <v>0.52510911178200803</v>
      </c>
      <c r="K10" s="17">
        <v>0.59254540381573595</v>
      </c>
      <c r="L10" s="17">
        <v>0.68742331829939496</v>
      </c>
      <c r="M10" s="17"/>
      <c r="N10" s="17">
        <v>0.51785614867667196</v>
      </c>
      <c r="O10" s="17">
        <v>0.59432233854283001</v>
      </c>
      <c r="P10" s="17">
        <v>0.69898198084887597</v>
      </c>
      <c r="Q10" s="17">
        <v>0.70162882805674498</v>
      </c>
      <c r="R10" s="17"/>
      <c r="S10" s="17">
        <v>0.52035195861691796</v>
      </c>
      <c r="T10" s="17">
        <v>0.56782178398365801</v>
      </c>
      <c r="U10" s="17">
        <v>0.55362122912271805</v>
      </c>
      <c r="V10" s="17">
        <v>0.462973302384455</v>
      </c>
      <c r="W10" s="17">
        <v>0.58623761827403198</v>
      </c>
      <c r="X10" s="17">
        <v>0.57124936890880895</v>
      </c>
      <c r="Y10" s="17">
        <v>0.61388162037424199</v>
      </c>
      <c r="Z10" s="17"/>
      <c r="AA10" s="17">
        <v>0.68197327798569096</v>
      </c>
      <c r="AB10" s="17">
        <v>0.44315363043922601</v>
      </c>
      <c r="AC10" s="17"/>
      <c r="AD10" s="17">
        <v>0.69431318291074295</v>
      </c>
      <c r="AE10" s="17">
        <v>0.75131437421612501</v>
      </c>
      <c r="AF10" s="17">
        <v>0.66102403454983005</v>
      </c>
      <c r="AG10" s="17"/>
      <c r="AH10" s="17">
        <v>0.784403926384447</v>
      </c>
      <c r="AI10" s="17">
        <v>0.51494978224413601</v>
      </c>
      <c r="AJ10" s="17"/>
      <c r="AK10" s="17">
        <v>0.55859786755010798</v>
      </c>
      <c r="AL10" s="17">
        <v>0.501767047344433</v>
      </c>
      <c r="AM10" s="17"/>
      <c r="AN10" s="17">
        <v>0.52421534514636803</v>
      </c>
      <c r="AO10" s="17">
        <v>0.70162882805674498</v>
      </c>
      <c r="AP10" s="17"/>
      <c r="AQ10" s="17">
        <v>0.66149269131577804</v>
      </c>
      <c r="AR10" s="17">
        <v>0.48906077200924802</v>
      </c>
      <c r="AS10" s="17"/>
      <c r="AT10" s="17">
        <v>0.30505869195825802</v>
      </c>
      <c r="AU10" s="17">
        <v>0.59126102470151098</v>
      </c>
      <c r="AV10" s="17">
        <v>0.78804283067571301</v>
      </c>
      <c r="AW10" s="17">
        <v>0.84821128847710203</v>
      </c>
      <c r="AX10" s="17"/>
      <c r="AY10" s="17">
        <v>0.58088632963930897</v>
      </c>
      <c r="AZ10" s="17">
        <v>0.51783307590850103</v>
      </c>
      <c r="BA10" s="17"/>
      <c r="BB10" s="17">
        <v>0.62836014523863604</v>
      </c>
      <c r="BC10" s="17">
        <v>0.50193579799432997</v>
      </c>
      <c r="BD10" s="17"/>
      <c r="BE10" s="17">
        <v>0.497565068791057</v>
      </c>
      <c r="BF10" s="17">
        <v>0.52661374702798502</v>
      </c>
      <c r="BG10" s="17"/>
      <c r="BH10" s="17">
        <v>0.55328115396018995</v>
      </c>
      <c r="BI10" s="17">
        <v>0.52233840977668999</v>
      </c>
      <c r="BJ10" s="17"/>
      <c r="BK10" s="17">
        <v>0.61484917953260798</v>
      </c>
      <c r="BL10" s="17">
        <v>0.51878642896479099</v>
      </c>
      <c r="BM10" s="17"/>
      <c r="BN10" s="17">
        <v>0.63295273737526703</v>
      </c>
      <c r="BO10" s="17">
        <v>0.52226906727988698</v>
      </c>
      <c r="BP10" s="17"/>
      <c r="BQ10" s="17">
        <v>0.68004400420975997</v>
      </c>
      <c r="BR10" s="17">
        <v>0.52058397064768103</v>
      </c>
      <c r="BS10" s="17"/>
      <c r="BT10" s="17">
        <v>0.68266903992902594</v>
      </c>
      <c r="BU10" s="17">
        <v>0.51201797224130097</v>
      </c>
      <c r="BV10" s="17"/>
      <c r="BW10" s="17">
        <v>0.68171657885442505</v>
      </c>
      <c r="BX10" s="17">
        <v>0.44386368710789198</v>
      </c>
      <c r="BY10" s="17"/>
      <c r="BZ10" s="17">
        <v>0.68171657885442505</v>
      </c>
      <c r="CA10" s="17">
        <v>0.44386368710789198</v>
      </c>
    </row>
    <row r="11" spans="2:79" x14ac:dyDescent="0.25">
      <c r="B11" s="18" t="s">
        <v>280</v>
      </c>
      <c r="C11" s="17">
        <v>0.29385219326615097</v>
      </c>
      <c r="D11" s="17">
        <v>0.30849715871663103</v>
      </c>
      <c r="E11" s="17">
        <v>0.35608610521845502</v>
      </c>
      <c r="F11" s="17">
        <v>0.260788199985726</v>
      </c>
      <c r="G11" s="17">
        <v>0.39163995465398299</v>
      </c>
      <c r="H11" s="17">
        <v>0.24121253491335801</v>
      </c>
      <c r="I11" s="17">
        <v>0.26254543163663802</v>
      </c>
      <c r="J11" s="17">
        <v>0.28343952650140403</v>
      </c>
      <c r="K11" s="17">
        <v>0.23901417735461</v>
      </c>
      <c r="L11" s="17">
        <v>0.16664708308635001</v>
      </c>
      <c r="M11" s="17"/>
      <c r="N11" s="17">
        <v>0.30245122855513301</v>
      </c>
      <c r="O11" s="17">
        <v>0.19221882163496601</v>
      </c>
      <c r="P11" s="17">
        <v>0.13995858353273299</v>
      </c>
      <c r="Q11" s="17">
        <v>9.5778044286324401E-2</v>
      </c>
      <c r="R11" s="17"/>
      <c r="S11" s="17">
        <v>0.28896080354181097</v>
      </c>
      <c r="T11" s="17">
        <v>0.25934778821106602</v>
      </c>
      <c r="U11" s="17">
        <v>0.23364900265972699</v>
      </c>
      <c r="V11" s="17">
        <v>0.34987535717573798</v>
      </c>
      <c r="W11" s="17">
        <v>0.22998595022374399</v>
      </c>
      <c r="X11" s="17">
        <v>0.26137671438258198</v>
      </c>
      <c r="Y11" s="17">
        <v>0.24170864425011901</v>
      </c>
      <c r="Z11" s="17"/>
      <c r="AA11" s="17">
        <v>0.18349450200322601</v>
      </c>
      <c r="AB11" s="17">
        <v>0.35092886087939801</v>
      </c>
      <c r="AC11" s="17"/>
      <c r="AD11" s="17">
        <v>0.188115689985835</v>
      </c>
      <c r="AE11" s="17">
        <v>9.9039658487241097E-2</v>
      </c>
      <c r="AF11" s="17">
        <v>0.19978992618771099</v>
      </c>
      <c r="AG11" s="17"/>
      <c r="AH11" s="17">
        <v>0.124921171560089</v>
      </c>
      <c r="AI11" s="17">
        <v>0.30010328247178503</v>
      </c>
      <c r="AJ11" s="17"/>
      <c r="AK11" s="17">
        <v>0.29041325883298902</v>
      </c>
      <c r="AL11" s="17">
        <v>0.29615583714961902</v>
      </c>
      <c r="AM11" s="17"/>
      <c r="AN11" s="17">
        <v>0.29424313166600202</v>
      </c>
      <c r="AO11" s="17">
        <v>9.5778044286324401E-2</v>
      </c>
      <c r="AP11" s="17"/>
      <c r="AQ11" s="17">
        <v>0.20089136968758201</v>
      </c>
      <c r="AR11" s="17">
        <v>0.31795601544345797</v>
      </c>
      <c r="AS11" s="17"/>
      <c r="AT11" s="17">
        <v>0.45609266808216198</v>
      </c>
      <c r="AU11" s="17">
        <v>0.24873201867244801</v>
      </c>
      <c r="AV11" s="17">
        <v>9.1335188215593902E-2</v>
      </c>
      <c r="AW11" s="17">
        <v>6.58164068865396E-2</v>
      </c>
      <c r="AX11" s="17"/>
      <c r="AY11" s="17">
        <v>0.27410465550201601</v>
      </c>
      <c r="AZ11" s="17">
        <v>0.29621248653270199</v>
      </c>
      <c r="BA11" s="17"/>
      <c r="BB11" s="17">
        <v>0.210562041377926</v>
      </c>
      <c r="BC11" s="17">
        <v>0.31200959881989199</v>
      </c>
      <c r="BD11" s="17"/>
      <c r="BE11" s="17">
        <v>0.31118493620068899</v>
      </c>
      <c r="BF11" s="17">
        <v>0.29253686255438799</v>
      </c>
      <c r="BG11" s="17"/>
      <c r="BH11" s="17">
        <v>0.30592435015725999</v>
      </c>
      <c r="BI11" s="17">
        <v>0.29291622699034903</v>
      </c>
      <c r="BJ11" s="17"/>
      <c r="BK11" s="17">
        <v>0.19617574153345699</v>
      </c>
      <c r="BL11" s="17">
        <v>0.30010368920166303</v>
      </c>
      <c r="BM11" s="17"/>
      <c r="BN11" s="17">
        <v>0.16997529961600599</v>
      </c>
      <c r="BO11" s="17">
        <v>0.29647601152421299</v>
      </c>
      <c r="BP11" s="17"/>
      <c r="BQ11" s="17">
        <v>0.164857110449216</v>
      </c>
      <c r="BR11" s="17">
        <v>0.29715494695447497</v>
      </c>
      <c r="BS11" s="17"/>
      <c r="BT11" s="17">
        <v>0.15607638462464701</v>
      </c>
      <c r="BU11" s="17">
        <v>0.30478581342203898</v>
      </c>
      <c r="BV11" s="17"/>
      <c r="BW11" s="17">
        <v>0.18400976691181001</v>
      </c>
      <c r="BX11" s="17">
        <v>0.35025886430159903</v>
      </c>
      <c r="BY11" s="17"/>
      <c r="BZ11" s="17">
        <v>0.18400976691181001</v>
      </c>
      <c r="CA11" s="17">
        <v>0.35025886430159903</v>
      </c>
    </row>
    <row r="12" spans="2:79" x14ac:dyDescent="0.25">
      <c r="B12" s="18" t="s">
        <v>75</v>
      </c>
      <c r="C12" s="19">
        <v>2.2251151287361999E-2</v>
      </c>
      <c r="D12" s="19">
        <v>3.5150239194855402E-2</v>
      </c>
      <c r="E12" s="19">
        <v>2.7410596913107099E-2</v>
      </c>
      <c r="F12" s="19">
        <v>1.6374036137812902E-2</v>
      </c>
      <c r="G12" s="19">
        <v>1.76961720459291E-2</v>
      </c>
      <c r="H12" s="19">
        <v>2.6381743382063401E-2</v>
      </c>
      <c r="I12" s="19">
        <v>8.5445835131602705E-4</v>
      </c>
      <c r="J12" s="19">
        <v>3.6855039647640503E-2</v>
      </c>
      <c r="K12" s="19">
        <v>9.8270012757627704E-3</v>
      </c>
      <c r="L12" s="19">
        <v>4.3322255714732701E-2</v>
      </c>
      <c r="M12" s="19"/>
      <c r="N12" s="19">
        <v>2.15686890936777E-2</v>
      </c>
      <c r="O12" s="19">
        <v>3.0311496182870299E-2</v>
      </c>
      <c r="P12" s="19">
        <v>3.29195712569346E-2</v>
      </c>
      <c r="Q12" s="19">
        <v>4.5763328328904097E-2</v>
      </c>
      <c r="R12" s="19"/>
      <c r="S12" s="19">
        <v>3.2695294884485498E-2</v>
      </c>
      <c r="T12" s="19">
        <v>2.10889230645184E-2</v>
      </c>
      <c r="U12" s="19">
        <v>1.3132081888298499E-2</v>
      </c>
      <c r="V12" s="19">
        <v>1.7143756484651499E-2</v>
      </c>
      <c r="W12" s="19">
        <v>2.3013282400986001E-2</v>
      </c>
      <c r="X12" s="19">
        <v>4.9175849243104797E-3</v>
      </c>
      <c r="Y12" s="19">
        <v>2.22887808628584E-2</v>
      </c>
      <c r="Z12" s="19"/>
      <c r="AA12" s="19">
        <v>1.1695446438433999E-2</v>
      </c>
      <c r="AB12" s="19">
        <v>2.7710530241298301E-2</v>
      </c>
      <c r="AC12" s="19"/>
      <c r="AD12" s="19">
        <v>7.4509101551610201E-3</v>
      </c>
      <c r="AE12" s="19">
        <v>3.6135022529192901E-2</v>
      </c>
      <c r="AF12" s="19">
        <v>9.6659676075929006E-3</v>
      </c>
      <c r="AG12" s="19"/>
      <c r="AH12" s="19">
        <v>1.58113776541399E-3</v>
      </c>
      <c r="AI12" s="19">
        <v>2.3016020268218501E-2</v>
      </c>
      <c r="AJ12" s="19"/>
      <c r="AK12" s="19">
        <v>1.7716364481682002E-2</v>
      </c>
      <c r="AL12" s="19">
        <v>2.5288875352990601E-2</v>
      </c>
      <c r="AM12" s="19"/>
      <c r="AN12" s="19">
        <v>2.22047453685837E-2</v>
      </c>
      <c r="AO12" s="19">
        <v>4.5763328328904097E-2</v>
      </c>
      <c r="AP12" s="19"/>
      <c r="AQ12" s="19">
        <v>2.3479107846159E-2</v>
      </c>
      <c r="AR12" s="19">
        <v>2.1932754296078001E-2</v>
      </c>
      <c r="AS12" s="19"/>
      <c r="AT12" s="19">
        <v>3.0890089636411398E-2</v>
      </c>
      <c r="AU12" s="19">
        <v>1.66750713254172E-2</v>
      </c>
      <c r="AV12" s="19">
        <v>1.6756091584948299E-2</v>
      </c>
      <c r="AW12" s="19">
        <v>4.0481582120061102E-3</v>
      </c>
      <c r="AX12" s="19"/>
      <c r="AY12" s="19">
        <v>1.4338520985097599E-2</v>
      </c>
      <c r="AZ12" s="19">
        <v>2.3196895928856501E-2</v>
      </c>
      <c r="BA12" s="19"/>
      <c r="BB12" s="19">
        <v>2.1426278675681001E-2</v>
      </c>
      <c r="BC12" s="19">
        <v>2.2431231065699098E-2</v>
      </c>
      <c r="BD12" s="19"/>
      <c r="BE12" s="19">
        <v>3.7313755300654103E-2</v>
      </c>
      <c r="BF12" s="19">
        <v>2.1108094719072198E-2</v>
      </c>
      <c r="BG12" s="19"/>
      <c r="BH12" s="19">
        <v>2.7977989672898201E-2</v>
      </c>
      <c r="BI12" s="19">
        <v>2.1807143837477401E-2</v>
      </c>
      <c r="BJ12" s="19"/>
      <c r="BK12" s="19">
        <v>1.3087028337319499E-2</v>
      </c>
      <c r="BL12" s="19">
        <v>2.28376742041803E-2</v>
      </c>
      <c r="BM12" s="19"/>
      <c r="BN12" s="19">
        <v>3.1288493271862797E-2</v>
      </c>
      <c r="BO12" s="19">
        <v>2.20597326764768E-2</v>
      </c>
      <c r="BP12" s="19"/>
      <c r="BQ12" s="19">
        <v>1.2161169506669301E-3</v>
      </c>
      <c r="BR12" s="19">
        <v>2.2789726368848899E-2</v>
      </c>
      <c r="BS12" s="19"/>
      <c r="BT12" s="19">
        <v>3.5505620741380098E-2</v>
      </c>
      <c r="BU12" s="19">
        <v>2.1199302375662699E-2</v>
      </c>
      <c r="BV12" s="19"/>
      <c r="BW12" s="19">
        <v>1.1570954055528901E-2</v>
      </c>
      <c r="BX12" s="19">
        <v>2.77356839205571E-2</v>
      </c>
      <c r="BY12" s="19"/>
      <c r="BZ12" s="19">
        <v>1.1570954055528901E-2</v>
      </c>
      <c r="CA12" s="19">
        <v>2.77356839205571E-2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284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278</v>
      </c>
      <c r="C9" s="17">
        <v>0.17482338749333301</v>
      </c>
      <c r="D9" s="17">
        <v>0.193019224915291</v>
      </c>
      <c r="E9" s="17">
        <v>0.26602962550701498</v>
      </c>
      <c r="F9" s="17">
        <v>0.16914002716658</v>
      </c>
      <c r="G9" s="17">
        <v>0.18403232919391399</v>
      </c>
      <c r="H9" s="17">
        <v>0.128363327478766</v>
      </c>
      <c r="I9" s="17">
        <v>0.133870719031282</v>
      </c>
      <c r="J9" s="17">
        <v>0.151371812017248</v>
      </c>
      <c r="K9" s="17">
        <v>0.15215524170773401</v>
      </c>
      <c r="L9" s="17">
        <v>0.15127395560264201</v>
      </c>
      <c r="M9" s="17"/>
      <c r="N9" s="17">
        <v>0.176152437644018</v>
      </c>
      <c r="O9" s="17">
        <v>0.157483516311023</v>
      </c>
      <c r="P9" s="17">
        <v>0.159302278382043</v>
      </c>
      <c r="Q9" s="17">
        <v>0.15318343740603299</v>
      </c>
      <c r="R9" s="17"/>
      <c r="S9" s="17">
        <v>0.193135601600292</v>
      </c>
      <c r="T9" s="17">
        <v>0.14449559434307099</v>
      </c>
      <c r="U9" s="17">
        <v>0.15435632655614201</v>
      </c>
      <c r="V9" s="17">
        <v>0.17177813516363499</v>
      </c>
      <c r="W9" s="17">
        <v>0.19086132445235701</v>
      </c>
      <c r="X9" s="17">
        <v>0.17853836089032599</v>
      </c>
      <c r="Y9" s="17">
        <v>0.18475983699069601</v>
      </c>
      <c r="Z9" s="17"/>
      <c r="AA9" s="17">
        <v>0.15120763565168099</v>
      </c>
      <c r="AB9" s="17">
        <v>0.18703738366231301</v>
      </c>
      <c r="AC9" s="17"/>
      <c r="AD9" s="17">
        <v>0.15398179631994199</v>
      </c>
      <c r="AE9" s="17">
        <v>0.18951831318390999</v>
      </c>
      <c r="AF9" s="17">
        <v>0.136859843117524</v>
      </c>
      <c r="AG9" s="17"/>
      <c r="AH9" s="17">
        <v>0.205459596737713</v>
      </c>
      <c r="AI9" s="17">
        <v>0.173689731430787</v>
      </c>
      <c r="AJ9" s="17"/>
      <c r="AK9" s="17">
        <v>0.158543409594505</v>
      </c>
      <c r="AL9" s="17">
        <v>0.18572887936545901</v>
      </c>
      <c r="AM9" s="17"/>
      <c r="AN9" s="17">
        <v>0.17486609820295099</v>
      </c>
      <c r="AO9" s="17">
        <v>0.15318343740603299</v>
      </c>
      <c r="AP9" s="17"/>
      <c r="AQ9" s="17">
        <v>0.15260735672284301</v>
      </c>
      <c r="AR9" s="17">
        <v>0.180583784556993</v>
      </c>
      <c r="AS9" s="17"/>
      <c r="AT9" s="17">
        <v>0.21562955452097801</v>
      </c>
      <c r="AU9" s="17">
        <v>0.161433180171771</v>
      </c>
      <c r="AV9" s="17">
        <v>0.11964975659869501</v>
      </c>
      <c r="AW9" s="17">
        <v>0.166622323612555</v>
      </c>
      <c r="AX9" s="17"/>
      <c r="AY9" s="17">
        <v>0.16497989119869499</v>
      </c>
      <c r="AZ9" s="17">
        <v>0.17599991584340099</v>
      </c>
      <c r="BA9" s="17"/>
      <c r="BB9" s="17">
        <v>0.16342903559982</v>
      </c>
      <c r="BC9" s="17">
        <v>0.177309159232174</v>
      </c>
      <c r="BD9" s="17"/>
      <c r="BE9" s="17">
        <v>0.188992526172058</v>
      </c>
      <c r="BF9" s="17">
        <v>0.17374813337263501</v>
      </c>
      <c r="BG9" s="17"/>
      <c r="BH9" s="17">
        <v>0.16241243711539899</v>
      </c>
      <c r="BI9" s="17">
        <v>0.17578562076359</v>
      </c>
      <c r="BJ9" s="17"/>
      <c r="BK9" s="17">
        <v>0.23289499295534699</v>
      </c>
      <c r="BL9" s="17">
        <v>0.17110668403948501</v>
      </c>
      <c r="BM9" s="17"/>
      <c r="BN9" s="17">
        <v>0.14669301643303401</v>
      </c>
      <c r="BO9" s="17">
        <v>0.17541921274386299</v>
      </c>
      <c r="BP9" s="17"/>
      <c r="BQ9" s="17">
        <v>0.16643864981640399</v>
      </c>
      <c r="BR9" s="17">
        <v>0.17503806795000901</v>
      </c>
      <c r="BS9" s="17"/>
      <c r="BT9" s="17">
        <v>0.221037382844602</v>
      </c>
      <c r="BU9" s="17">
        <v>0.17115593472321999</v>
      </c>
      <c r="BV9" s="17"/>
      <c r="BW9" s="17">
        <v>0.151194732940787</v>
      </c>
      <c r="BX9" s="17">
        <v>0.18695725769805799</v>
      </c>
      <c r="BY9" s="17"/>
      <c r="BZ9" s="17">
        <v>0.151194732940787</v>
      </c>
      <c r="CA9" s="17">
        <v>0.18695725769805799</v>
      </c>
    </row>
    <row r="10" spans="2:79" ht="30" x14ac:dyDescent="0.25">
      <c r="B10" s="18" t="s">
        <v>279</v>
      </c>
      <c r="C10" s="17">
        <v>0.500332317729559</v>
      </c>
      <c r="D10" s="17">
        <v>0.48633160582555002</v>
      </c>
      <c r="E10" s="17">
        <v>0.33309523123601498</v>
      </c>
      <c r="F10" s="17">
        <v>0.54533622529639603</v>
      </c>
      <c r="G10" s="17">
        <v>0.35526178374152201</v>
      </c>
      <c r="H10" s="17">
        <v>0.60525411393028195</v>
      </c>
      <c r="I10" s="17">
        <v>0.64012562852120103</v>
      </c>
      <c r="J10" s="17">
        <v>0.49707595253561898</v>
      </c>
      <c r="K10" s="17">
        <v>0.57094619507490996</v>
      </c>
      <c r="L10" s="17">
        <v>0.55746136425119697</v>
      </c>
      <c r="M10" s="17"/>
      <c r="N10" s="17">
        <v>0.49216997226033099</v>
      </c>
      <c r="O10" s="17">
        <v>0.59285742262531704</v>
      </c>
      <c r="P10" s="17">
        <v>0.66973420409943796</v>
      </c>
      <c r="Q10" s="17">
        <v>0.69363735401717197</v>
      </c>
      <c r="R10" s="17"/>
      <c r="S10" s="17">
        <v>0.50058718460153295</v>
      </c>
      <c r="T10" s="17">
        <v>0.55708169525144502</v>
      </c>
      <c r="U10" s="17">
        <v>0.54367469698262805</v>
      </c>
      <c r="V10" s="17">
        <v>0.42135528846866299</v>
      </c>
      <c r="W10" s="17">
        <v>0.53186996248963803</v>
      </c>
      <c r="X10" s="17">
        <v>0.57439777969316996</v>
      </c>
      <c r="Y10" s="17">
        <v>0.58716183564923496</v>
      </c>
      <c r="Z10" s="17"/>
      <c r="AA10" s="17">
        <v>0.63967977308703905</v>
      </c>
      <c r="AB10" s="17">
        <v>0.428262230894907</v>
      </c>
      <c r="AC10" s="17"/>
      <c r="AD10" s="17">
        <v>0.609856363214484</v>
      </c>
      <c r="AE10" s="17">
        <v>0.62772603664926296</v>
      </c>
      <c r="AF10" s="17">
        <v>0.64451948827158301</v>
      </c>
      <c r="AG10" s="17"/>
      <c r="AH10" s="17">
        <v>0.66838625546342301</v>
      </c>
      <c r="AI10" s="17">
        <v>0.494113683961036</v>
      </c>
      <c r="AJ10" s="17"/>
      <c r="AK10" s="17">
        <v>0.54491715223122905</v>
      </c>
      <c r="AL10" s="17">
        <v>0.47046621144245598</v>
      </c>
      <c r="AM10" s="17"/>
      <c r="AN10" s="17">
        <v>0.49995079211423399</v>
      </c>
      <c r="AO10" s="17">
        <v>0.69363735401717197</v>
      </c>
      <c r="AP10" s="17"/>
      <c r="AQ10" s="17">
        <v>0.63041026944149203</v>
      </c>
      <c r="AR10" s="17">
        <v>0.466604391313301</v>
      </c>
      <c r="AS10" s="17"/>
      <c r="AT10" s="17">
        <v>0.30719360290850301</v>
      </c>
      <c r="AU10" s="17">
        <v>0.548227820897768</v>
      </c>
      <c r="AV10" s="17">
        <v>0.754804176608462</v>
      </c>
      <c r="AW10" s="17">
        <v>0.785147103735505</v>
      </c>
      <c r="AX10" s="17"/>
      <c r="AY10" s="17">
        <v>0.55756615049885105</v>
      </c>
      <c r="AZ10" s="17">
        <v>0.49349153424972703</v>
      </c>
      <c r="BA10" s="17"/>
      <c r="BB10" s="17">
        <v>0.60394015083627595</v>
      </c>
      <c r="BC10" s="17">
        <v>0.47774384479743798</v>
      </c>
      <c r="BD10" s="17"/>
      <c r="BE10" s="17">
        <v>0.427600254303034</v>
      </c>
      <c r="BF10" s="17">
        <v>0.50585173938809902</v>
      </c>
      <c r="BG10" s="17"/>
      <c r="BH10" s="17">
        <v>0.45645150020967301</v>
      </c>
      <c r="BI10" s="17">
        <v>0.50373444095606201</v>
      </c>
      <c r="BJ10" s="17"/>
      <c r="BK10" s="17">
        <v>0.52666374920607595</v>
      </c>
      <c r="BL10" s="17">
        <v>0.498647051384073</v>
      </c>
      <c r="BM10" s="17"/>
      <c r="BN10" s="17">
        <v>0.62522769061218697</v>
      </c>
      <c r="BO10" s="17">
        <v>0.497686927212726</v>
      </c>
      <c r="BP10" s="17"/>
      <c r="BQ10" s="17">
        <v>0.59871120974901504</v>
      </c>
      <c r="BR10" s="17">
        <v>0.497813452348221</v>
      </c>
      <c r="BS10" s="17"/>
      <c r="BT10" s="17">
        <v>0.64331579201404498</v>
      </c>
      <c r="BU10" s="17">
        <v>0.48898542735881501</v>
      </c>
      <c r="BV10" s="17"/>
      <c r="BW10" s="17">
        <v>0.63927223661306298</v>
      </c>
      <c r="BX10" s="17">
        <v>0.42898339948123299</v>
      </c>
      <c r="BY10" s="17"/>
      <c r="BZ10" s="17">
        <v>0.63927223661306298</v>
      </c>
      <c r="CA10" s="17">
        <v>0.42898339948123299</v>
      </c>
    </row>
    <row r="11" spans="2:79" x14ac:dyDescent="0.25">
      <c r="B11" s="18" t="s">
        <v>280</v>
      </c>
      <c r="C11" s="17">
        <v>0.30135386917122298</v>
      </c>
      <c r="D11" s="17">
        <v>0.29409792672881602</v>
      </c>
      <c r="E11" s="17">
        <v>0.37369793760544001</v>
      </c>
      <c r="F11" s="17">
        <v>0.265254091203939</v>
      </c>
      <c r="G11" s="17">
        <v>0.43373280076958298</v>
      </c>
      <c r="H11" s="17">
        <v>0.23257280745101799</v>
      </c>
      <c r="I11" s="17">
        <v>0.22300391592659199</v>
      </c>
      <c r="J11" s="17">
        <v>0.31876771285852301</v>
      </c>
      <c r="K11" s="17">
        <v>0.25645512559761902</v>
      </c>
      <c r="L11" s="17">
        <v>0.26864685173665798</v>
      </c>
      <c r="M11" s="17"/>
      <c r="N11" s="17">
        <v>0.30855274495565099</v>
      </c>
      <c r="O11" s="17">
        <v>0.221087655074584</v>
      </c>
      <c r="P11" s="17">
        <v>0.148988735880379</v>
      </c>
      <c r="Q11" s="17">
        <v>0.10470989993409301</v>
      </c>
      <c r="R11" s="17"/>
      <c r="S11" s="17">
        <v>0.28486981750321599</v>
      </c>
      <c r="T11" s="17">
        <v>0.26386490773765803</v>
      </c>
      <c r="U11" s="17">
        <v>0.28378781355274801</v>
      </c>
      <c r="V11" s="17">
        <v>0.388008426990751</v>
      </c>
      <c r="W11" s="17">
        <v>0.269424777200784</v>
      </c>
      <c r="X11" s="17">
        <v>0.23930052534134399</v>
      </c>
      <c r="Y11" s="17">
        <v>0.19369101764480601</v>
      </c>
      <c r="Z11" s="17"/>
      <c r="AA11" s="17">
        <v>0.19620533638054699</v>
      </c>
      <c r="AB11" s="17">
        <v>0.35573637561398302</v>
      </c>
      <c r="AC11" s="17"/>
      <c r="AD11" s="17">
        <v>0.21748937880801</v>
      </c>
      <c r="AE11" s="17">
        <v>0.148715022962111</v>
      </c>
      <c r="AF11" s="17">
        <v>0.211990433222217</v>
      </c>
      <c r="AG11" s="17"/>
      <c r="AH11" s="17">
        <v>0.114757453872048</v>
      </c>
      <c r="AI11" s="17">
        <v>0.30825864501231398</v>
      </c>
      <c r="AJ11" s="17"/>
      <c r="AK11" s="17">
        <v>0.271603377782759</v>
      </c>
      <c r="AL11" s="17">
        <v>0.32128287300924702</v>
      </c>
      <c r="AM11" s="17"/>
      <c r="AN11" s="17">
        <v>0.301741984829273</v>
      </c>
      <c r="AO11" s="17">
        <v>0.10470989993409301</v>
      </c>
      <c r="AP11" s="17"/>
      <c r="AQ11" s="17">
        <v>0.20215149368965901</v>
      </c>
      <c r="AR11" s="17">
        <v>0.32707606402842698</v>
      </c>
      <c r="AS11" s="17"/>
      <c r="AT11" s="17">
        <v>0.433286849676221</v>
      </c>
      <c r="AU11" s="17">
        <v>0.28033906458621999</v>
      </c>
      <c r="AV11" s="17">
        <v>0.111942509662057</v>
      </c>
      <c r="AW11" s="17">
        <v>4.5553080313683603E-2</v>
      </c>
      <c r="AX11" s="17"/>
      <c r="AY11" s="17">
        <v>0.262779421799607</v>
      </c>
      <c r="AZ11" s="17">
        <v>0.30596441907772898</v>
      </c>
      <c r="BA11" s="17"/>
      <c r="BB11" s="17">
        <v>0.21070013850752101</v>
      </c>
      <c r="BC11" s="17">
        <v>0.32111630376747502</v>
      </c>
      <c r="BD11" s="17"/>
      <c r="BE11" s="17">
        <v>0.35388118245338901</v>
      </c>
      <c r="BF11" s="17">
        <v>0.29736772637620501</v>
      </c>
      <c r="BG11" s="17"/>
      <c r="BH11" s="17">
        <v>0.35112298491708399</v>
      </c>
      <c r="BI11" s="17">
        <v>0.29749522035355402</v>
      </c>
      <c r="BJ11" s="17"/>
      <c r="BK11" s="17">
        <v>0.21345285693496899</v>
      </c>
      <c r="BL11" s="17">
        <v>0.30697971666029999</v>
      </c>
      <c r="BM11" s="17"/>
      <c r="BN11" s="17">
        <v>0.22627524279397701</v>
      </c>
      <c r="BO11" s="17">
        <v>0.30294409850999898</v>
      </c>
      <c r="BP11" s="17"/>
      <c r="BQ11" s="17">
        <v>0.23118633710247</v>
      </c>
      <c r="BR11" s="17">
        <v>0.303150418855753</v>
      </c>
      <c r="BS11" s="17"/>
      <c r="BT11" s="17">
        <v>0.11925839238057701</v>
      </c>
      <c r="BU11" s="17">
        <v>0.315804611975534</v>
      </c>
      <c r="BV11" s="17"/>
      <c r="BW11" s="17">
        <v>0.196752802467311</v>
      </c>
      <c r="BX11" s="17">
        <v>0.35506897867263898</v>
      </c>
      <c r="BY11" s="17"/>
      <c r="BZ11" s="17">
        <v>0.196752802467311</v>
      </c>
      <c r="CA11" s="17">
        <v>0.35506897867263898</v>
      </c>
    </row>
    <row r="12" spans="2:79" x14ac:dyDescent="0.25">
      <c r="B12" s="18" t="s">
        <v>75</v>
      </c>
      <c r="C12" s="19">
        <v>2.34904256058849E-2</v>
      </c>
      <c r="D12" s="19">
        <v>2.6551242530342099E-2</v>
      </c>
      <c r="E12" s="19">
        <v>2.71772056515306E-2</v>
      </c>
      <c r="F12" s="19">
        <v>2.02696563330849E-2</v>
      </c>
      <c r="G12" s="19">
        <v>2.6973086294980599E-2</v>
      </c>
      <c r="H12" s="19">
        <v>3.3809751139935298E-2</v>
      </c>
      <c r="I12" s="19">
        <v>2.9997365209247701E-3</v>
      </c>
      <c r="J12" s="19">
        <v>3.2784522588610102E-2</v>
      </c>
      <c r="K12" s="19">
        <v>2.0443437619737201E-2</v>
      </c>
      <c r="L12" s="19">
        <v>2.2617828409501901E-2</v>
      </c>
      <c r="M12" s="19"/>
      <c r="N12" s="19">
        <v>2.31248451400001E-2</v>
      </c>
      <c r="O12" s="19">
        <v>2.85714059890756E-2</v>
      </c>
      <c r="P12" s="19">
        <v>2.1974781638140099E-2</v>
      </c>
      <c r="Q12" s="19">
        <v>4.8469308642702401E-2</v>
      </c>
      <c r="R12" s="19"/>
      <c r="S12" s="19">
        <v>2.1407396294958699E-2</v>
      </c>
      <c r="T12" s="19">
        <v>3.4557802667826099E-2</v>
      </c>
      <c r="U12" s="19">
        <v>1.8181162908481201E-2</v>
      </c>
      <c r="V12" s="19">
        <v>1.8858149376951398E-2</v>
      </c>
      <c r="W12" s="19">
        <v>7.8439358572202408E-3</v>
      </c>
      <c r="X12" s="19">
        <v>7.7633340751596704E-3</v>
      </c>
      <c r="Y12" s="19">
        <v>3.4387309715262999E-2</v>
      </c>
      <c r="Z12" s="19"/>
      <c r="AA12" s="19">
        <v>1.2907254880733399E-2</v>
      </c>
      <c r="AB12" s="19">
        <v>2.8964009828796801E-2</v>
      </c>
      <c r="AC12" s="19"/>
      <c r="AD12" s="19">
        <v>1.8672461657563599E-2</v>
      </c>
      <c r="AE12" s="19">
        <v>3.4040627204715998E-2</v>
      </c>
      <c r="AF12" s="19">
        <v>6.6302353886757799E-3</v>
      </c>
      <c r="AG12" s="19"/>
      <c r="AH12" s="19">
        <v>1.1396693926815599E-2</v>
      </c>
      <c r="AI12" s="19">
        <v>2.39379395958637E-2</v>
      </c>
      <c r="AJ12" s="19"/>
      <c r="AK12" s="19">
        <v>2.4936060391507298E-2</v>
      </c>
      <c r="AL12" s="19">
        <v>2.2522036182837601E-2</v>
      </c>
      <c r="AM12" s="19"/>
      <c r="AN12" s="19">
        <v>2.3441124853541499E-2</v>
      </c>
      <c r="AO12" s="19">
        <v>4.8469308642702401E-2</v>
      </c>
      <c r="AP12" s="19"/>
      <c r="AQ12" s="19">
        <v>1.4830880146005599E-2</v>
      </c>
      <c r="AR12" s="19">
        <v>2.5735760101279301E-2</v>
      </c>
      <c r="AS12" s="19"/>
      <c r="AT12" s="19">
        <v>4.3889992894298298E-2</v>
      </c>
      <c r="AU12" s="19">
        <v>9.9999343442404402E-3</v>
      </c>
      <c r="AV12" s="19">
        <v>1.36035571307862E-2</v>
      </c>
      <c r="AW12" s="19">
        <v>2.6774923382566801E-3</v>
      </c>
      <c r="AX12" s="19"/>
      <c r="AY12" s="19">
        <v>1.46745365028464E-2</v>
      </c>
      <c r="AZ12" s="19">
        <v>2.45441308291433E-2</v>
      </c>
      <c r="BA12" s="19"/>
      <c r="BB12" s="19">
        <v>2.19306750563832E-2</v>
      </c>
      <c r="BC12" s="19">
        <v>2.3830692202912701E-2</v>
      </c>
      <c r="BD12" s="19"/>
      <c r="BE12" s="19">
        <v>2.95260370715189E-2</v>
      </c>
      <c r="BF12" s="19">
        <v>2.3032400863061499E-2</v>
      </c>
      <c r="BG12" s="19"/>
      <c r="BH12" s="19">
        <v>3.0013077757843801E-2</v>
      </c>
      <c r="BI12" s="19">
        <v>2.29847179267944E-2</v>
      </c>
      <c r="BJ12" s="19"/>
      <c r="BK12" s="19">
        <v>2.6988400903607601E-2</v>
      </c>
      <c r="BL12" s="19">
        <v>2.3266547916141599E-2</v>
      </c>
      <c r="BM12" s="19"/>
      <c r="BN12" s="19">
        <v>1.80405016080258E-3</v>
      </c>
      <c r="BO12" s="19">
        <v>2.39497615334122E-2</v>
      </c>
      <c r="BP12" s="19"/>
      <c r="BQ12" s="19">
        <v>3.6638033321101798E-3</v>
      </c>
      <c r="BR12" s="19">
        <v>2.3998060846017601E-2</v>
      </c>
      <c r="BS12" s="19"/>
      <c r="BT12" s="19">
        <v>1.6388432760775298E-2</v>
      </c>
      <c r="BU12" s="19">
        <v>2.4054025942431001E-2</v>
      </c>
      <c r="BV12" s="19"/>
      <c r="BW12" s="19">
        <v>1.27802279788388E-2</v>
      </c>
      <c r="BX12" s="19">
        <v>2.8990364148070599E-2</v>
      </c>
      <c r="BY12" s="19"/>
      <c r="BZ12" s="19">
        <v>1.27802279788388E-2</v>
      </c>
      <c r="CA12" s="19">
        <v>2.8990364148070599E-2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285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278</v>
      </c>
      <c r="C9" s="17">
        <v>0.171306058694946</v>
      </c>
      <c r="D9" s="17">
        <v>0.20844799090964899</v>
      </c>
      <c r="E9" s="17">
        <v>0.238473704810368</v>
      </c>
      <c r="F9" s="17">
        <v>0.172792865343629</v>
      </c>
      <c r="G9" s="17">
        <v>0.19955179547173399</v>
      </c>
      <c r="H9" s="17">
        <v>0.141337888580162</v>
      </c>
      <c r="I9" s="17">
        <v>0.13469737752550501</v>
      </c>
      <c r="J9" s="17">
        <v>0.114729374068791</v>
      </c>
      <c r="K9" s="17">
        <v>9.4685007499745094E-2</v>
      </c>
      <c r="L9" s="17">
        <v>0.11099619446880001</v>
      </c>
      <c r="M9" s="17"/>
      <c r="N9" s="17">
        <v>0.17391318404447301</v>
      </c>
      <c r="O9" s="17">
        <v>0.13880792708133</v>
      </c>
      <c r="P9" s="17">
        <v>0.13134726911285299</v>
      </c>
      <c r="Q9" s="17">
        <v>0.12953520819634901</v>
      </c>
      <c r="R9" s="17"/>
      <c r="S9" s="17">
        <v>0.17966851934904399</v>
      </c>
      <c r="T9" s="17">
        <v>0.186725734176034</v>
      </c>
      <c r="U9" s="17">
        <v>0.16928889607918901</v>
      </c>
      <c r="V9" s="17">
        <v>0.171937409528781</v>
      </c>
      <c r="W9" s="17">
        <v>0.156807188744925</v>
      </c>
      <c r="X9" s="17">
        <v>0.16539421862196199</v>
      </c>
      <c r="Y9" s="17">
        <v>0.156879154304184</v>
      </c>
      <c r="Z9" s="17"/>
      <c r="AA9" s="17">
        <v>0.12453914207434499</v>
      </c>
      <c r="AB9" s="17">
        <v>0.19549376799461801</v>
      </c>
      <c r="AC9" s="17"/>
      <c r="AD9" s="17">
        <v>0.12639505410829399</v>
      </c>
      <c r="AE9" s="17">
        <v>0.125497634987116</v>
      </c>
      <c r="AF9" s="17">
        <v>0.109845844051787</v>
      </c>
      <c r="AG9" s="17"/>
      <c r="AH9" s="17">
        <v>0.165769828566531</v>
      </c>
      <c r="AI9" s="17">
        <v>0.171510920229827</v>
      </c>
      <c r="AJ9" s="17"/>
      <c r="AK9" s="17">
        <v>0.16637939465137599</v>
      </c>
      <c r="AL9" s="17">
        <v>0.17460629012141099</v>
      </c>
      <c r="AM9" s="17"/>
      <c r="AN9" s="17">
        <v>0.171388501707013</v>
      </c>
      <c r="AO9" s="17">
        <v>0.12953520819634901</v>
      </c>
      <c r="AP9" s="17"/>
      <c r="AQ9" s="17">
        <v>0.13509339200217399</v>
      </c>
      <c r="AR9" s="17">
        <v>0.180695645027418</v>
      </c>
      <c r="AS9" s="17"/>
      <c r="AT9" s="17">
        <v>0.21781038307717601</v>
      </c>
      <c r="AU9" s="17">
        <v>0.16487654767714899</v>
      </c>
      <c r="AV9" s="17">
        <v>0.103444994840483</v>
      </c>
      <c r="AW9" s="17">
        <v>6.5010558095436904E-2</v>
      </c>
      <c r="AX9" s="17"/>
      <c r="AY9" s="17">
        <v>0.10366445075344401</v>
      </c>
      <c r="AZ9" s="17">
        <v>0.17939081506659699</v>
      </c>
      <c r="BA9" s="17"/>
      <c r="BB9" s="17">
        <v>0.198104199699279</v>
      </c>
      <c r="BC9" s="17">
        <v>0.16546753429965599</v>
      </c>
      <c r="BD9" s="17"/>
      <c r="BE9" s="17">
        <v>0.114366709523065</v>
      </c>
      <c r="BF9" s="17">
        <v>0.175627017873561</v>
      </c>
      <c r="BG9" s="17"/>
      <c r="BH9" s="17">
        <v>0.16339153499166401</v>
      </c>
      <c r="BI9" s="17">
        <v>0.17191967955343301</v>
      </c>
      <c r="BJ9" s="17"/>
      <c r="BK9" s="17">
        <v>0.189665328839802</v>
      </c>
      <c r="BL9" s="17">
        <v>0.17013102724515899</v>
      </c>
      <c r="BM9" s="17"/>
      <c r="BN9" s="17">
        <v>0.236905678816625</v>
      </c>
      <c r="BO9" s="17">
        <v>0.169916602792998</v>
      </c>
      <c r="BP9" s="17"/>
      <c r="BQ9" s="17">
        <v>0.147322745177284</v>
      </c>
      <c r="BR9" s="17">
        <v>0.171920120684356</v>
      </c>
      <c r="BS9" s="17"/>
      <c r="BT9" s="17">
        <v>0.172300419850658</v>
      </c>
      <c r="BU9" s="17">
        <v>0.17122714812797901</v>
      </c>
      <c r="BV9" s="17"/>
      <c r="BW9" s="17">
        <v>0.124518501463988</v>
      </c>
      <c r="BX9" s="17">
        <v>0.195332570461587</v>
      </c>
      <c r="BY9" s="17"/>
      <c r="BZ9" s="17">
        <v>0.124518501463988</v>
      </c>
      <c r="CA9" s="17">
        <v>0.195332570461587</v>
      </c>
    </row>
    <row r="10" spans="2:79" ht="30" x14ac:dyDescent="0.25">
      <c r="B10" s="18" t="s">
        <v>279</v>
      </c>
      <c r="C10" s="17">
        <v>0.44835909371423599</v>
      </c>
      <c r="D10" s="17">
        <v>0.40765649615976102</v>
      </c>
      <c r="E10" s="17">
        <v>0.30681631739279103</v>
      </c>
      <c r="F10" s="17">
        <v>0.48545736371926201</v>
      </c>
      <c r="G10" s="17">
        <v>0.43113850951814803</v>
      </c>
      <c r="H10" s="17">
        <v>0.46927381517359501</v>
      </c>
      <c r="I10" s="17">
        <v>0.519307612819777</v>
      </c>
      <c r="J10" s="17">
        <v>0.47987372415789897</v>
      </c>
      <c r="K10" s="17">
        <v>0.49726566113132897</v>
      </c>
      <c r="L10" s="17">
        <v>0.58503408140452795</v>
      </c>
      <c r="M10" s="17"/>
      <c r="N10" s="17">
        <v>0.436662617675172</v>
      </c>
      <c r="O10" s="17">
        <v>0.57818138259170104</v>
      </c>
      <c r="P10" s="17">
        <v>0.69875378311442904</v>
      </c>
      <c r="Q10" s="17">
        <v>0.77189149516641997</v>
      </c>
      <c r="R10" s="17"/>
      <c r="S10" s="17">
        <v>0.43305420486429302</v>
      </c>
      <c r="T10" s="17">
        <v>0.46042314868156098</v>
      </c>
      <c r="U10" s="17">
        <v>0.53393143318871295</v>
      </c>
      <c r="V10" s="17">
        <v>0.431560267422396</v>
      </c>
      <c r="W10" s="17">
        <v>0.43376826422638398</v>
      </c>
      <c r="X10" s="17">
        <v>0.54368331935207903</v>
      </c>
      <c r="Y10" s="17">
        <v>0.50967416911706198</v>
      </c>
      <c r="Z10" s="17"/>
      <c r="AA10" s="17">
        <v>0.64267428997753195</v>
      </c>
      <c r="AB10" s="17">
        <v>0.347859855805213</v>
      </c>
      <c r="AC10" s="17"/>
      <c r="AD10" s="17">
        <v>0.69073806093719503</v>
      </c>
      <c r="AE10" s="17">
        <v>0.72198046668846605</v>
      </c>
      <c r="AF10" s="17">
        <v>0.62790435195552097</v>
      </c>
      <c r="AG10" s="17"/>
      <c r="AH10" s="17">
        <v>0.71674046282213699</v>
      </c>
      <c r="AI10" s="17">
        <v>0.43842796405858803</v>
      </c>
      <c r="AJ10" s="17"/>
      <c r="AK10" s="17">
        <v>0.44022181175686598</v>
      </c>
      <c r="AL10" s="17">
        <v>0.45381002631370099</v>
      </c>
      <c r="AM10" s="17"/>
      <c r="AN10" s="17">
        <v>0.44772053870857098</v>
      </c>
      <c r="AO10" s="17">
        <v>0.77189149516641997</v>
      </c>
      <c r="AP10" s="17"/>
      <c r="AQ10" s="17">
        <v>0.62634054598585098</v>
      </c>
      <c r="AR10" s="17">
        <v>0.40221026336541699</v>
      </c>
      <c r="AS10" s="17"/>
      <c r="AT10" s="17">
        <v>0.25076640826712598</v>
      </c>
      <c r="AU10" s="17">
        <v>0.502433329102972</v>
      </c>
      <c r="AV10" s="17">
        <v>0.68353615672009005</v>
      </c>
      <c r="AW10" s="17">
        <v>0.86641839039494595</v>
      </c>
      <c r="AX10" s="17"/>
      <c r="AY10" s="17">
        <v>0.704305281508248</v>
      </c>
      <c r="AZ10" s="17">
        <v>0.41776752980054199</v>
      </c>
      <c r="BA10" s="17"/>
      <c r="BB10" s="17">
        <v>0.38384856468606798</v>
      </c>
      <c r="BC10" s="17">
        <v>0.46241219141735301</v>
      </c>
      <c r="BD10" s="17"/>
      <c r="BE10" s="17">
        <v>0.56687878547152704</v>
      </c>
      <c r="BF10" s="17">
        <v>0.439364984062591</v>
      </c>
      <c r="BG10" s="17"/>
      <c r="BH10" s="17">
        <v>0.380649267645152</v>
      </c>
      <c r="BI10" s="17">
        <v>0.45360870356545702</v>
      </c>
      <c r="BJ10" s="17"/>
      <c r="BK10" s="17">
        <v>0.46787234592539101</v>
      </c>
      <c r="BL10" s="17">
        <v>0.44711020501360499</v>
      </c>
      <c r="BM10" s="17"/>
      <c r="BN10" s="17">
        <v>0.48849558253293102</v>
      </c>
      <c r="BO10" s="17">
        <v>0.44750896864995698</v>
      </c>
      <c r="BP10" s="17"/>
      <c r="BQ10" s="17">
        <v>0.65162933852697003</v>
      </c>
      <c r="BR10" s="17">
        <v>0.443154619744212</v>
      </c>
      <c r="BS10" s="17"/>
      <c r="BT10" s="17">
        <v>0.538542108913311</v>
      </c>
      <c r="BU10" s="17">
        <v>0.44120234506277201</v>
      </c>
      <c r="BV10" s="17"/>
      <c r="BW10" s="17">
        <v>0.64198257583018903</v>
      </c>
      <c r="BX10" s="17">
        <v>0.34892887878780598</v>
      </c>
      <c r="BY10" s="17"/>
      <c r="BZ10" s="17">
        <v>0.64198257583018903</v>
      </c>
      <c r="CA10" s="17">
        <v>0.34892887878780598</v>
      </c>
    </row>
    <row r="11" spans="2:79" x14ac:dyDescent="0.25">
      <c r="B11" s="18" t="s">
        <v>280</v>
      </c>
      <c r="C11" s="17">
        <v>0.34421899481500601</v>
      </c>
      <c r="D11" s="17">
        <v>0.322319954473965</v>
      </c>
      <c r="E11" s="17">
        <v>0.41169770546193102</v>
      </c>
      <c r="F11" s="17">
        <v>0.327264582644262</v>
      </c>
      <c r="G11" s="17">
        <v>0.35114459442296297</v>
      </c>
      <c r="H11" s="17">
        <v>0.33997776070483499</v>
      </c>
      <c r="I11" s="17">
        <v>0.33635703444258902</v>
      </c>
      <c r="J11" s="17">
        <v>0.34863855547136702</v>
      </c>
      <c r="K11" s="17">
        <v>0.347316833576575</v>
      </c>
      <c r="L11" s="17">
        <v>0.25455520672337301</v>
      </c>
      <c r="M11" s="17"/>
      <c r="N11" s="17">
        <v>0.353141023189742</v>
      </c>
      <c r="O11" s="17">
        <v>0.248871962064285</v>
      </c>
      <c r="P11" s="17">
        <v>0.13769621036409699</v>
      </c>
      <c r="Q11" s="17">
        <v>6.1799247693730103E-2</v>
      </c>
      <c r="R11" s="17"/>
      <c r="S11" s="17">
        <v>0.356942268822942</v>
      </c>
      <c r="T11" s="17">
        <v>0.32257325310657098</v>
      </c>
      <c r="U11" s="17">
        <v>0.26495521422201801</v>
      </c>
      <c r="V11" s="17">
        <v>0.36228905954624002</v>
      </c>
      <c r="W11" s="17">
        <v>0.38297332021018798</v>
      </c>
      <c r="X11" s="17">
        <v>0.281542545581913</v>
      </c>
      <c r="Y11" s="17">
        <v>0.29051527652204501</v>
      </c>
      <c r="Z11" s="17"/>
      <c r="AA11" s="17">
        <v>0.21021037080011601</v>
      </c>
      <c r="AB11" s="17">
        <v>0.41352785405874898</v>
      </c>
      <c r="AC11" s="17"/>
      <c r="AD11" s="17">
        <v>0.15949450164116599</v>
      </c>
      <c r="AE11" s="17">
        <v>0.11524220201072401</v>
      </c>
      <c r="AF11" s="17">
        <v>0.247930577633722</v>
      </c>
      <c r="AG11" s="17"/>
      <c r="AH11" s="17">
        <v>0.115114300522267</v>
      </c>
      <c r="AI11" s="17">
        <v>0.352696738375603</v>
      </c>
      <c r="AJ11" s="17"/>
      <c r="AK11" s="17">
        <v>0.34522524354741901</v>
      </c>
      <c r="AL11" s="17">
        <v>0.343544937550256</v>
      </c>
      <c r="AM11" s="17"/>
      <c r="AN11" s="17">
        <v>0.34477640588856001</v>
      </c>
      <c r="AO11" s="17">
        <v>6.1799247693730103E-2</v>
      </c>
      <c r="AP11" s="17"/>
      <c r="AQ11" s="17">
        <v>0.209235231346313</v>
      </c>
      <c r="AR11" s="17">
        <v>0.37921894970162701</v>
      </c>
      <c r="AS11" s="17"/>
      <c r="AT11" s="17">
        <v>0.48683876017024003</v>
      </c>
      <c r="AU11" s="17">
        <v>0.29354614782595401</v>
      </c>
      <c r="AV11" s="17">
        <v>0.198293455311393</v>
      </c>
      <c r="AW11" s="17">
        <v>6.4698157959052996E-2</v>
      </c>
      <c r="AX11" s="17"/>
      <c r="AY11" s="17">
        <v>0.16764428205265799</v>
      </c>
      <c r="AZ11" s="17">
        <v>0.365323808516544</v>
      </c>
      <c r="BA11" s="17"/>
      <c r="BB11" s="17">
        <v>0.37556267062374099</v>
      </c>
      <c r="BC11" s="17">
        <v>0.33739203686679903</v>
      </c>
      <c r="BD11" s="17"/>
      <c r="BE11" s="17">
        <v>0.28216035130808798</v>
      </c>
      <c r="BF11" s="17">
        <v>0.348928442133487</v>
      </c>
      <c r="BG11" s="17"/>
      <c r="BH11" s="17">
        <v>0.40369962402493698</v>
      </c>
      <c r="BI11" s="17">
        <v>0.33960740274358697</v>
      </c>
      <c r="BJ11" s="17"/>
      <c r="BK11" s="17">
        <v>0.30622813381307201</v>
      </c>
      <c r="BL11" s="17">
        <v>0.34665048888473499</v>
      </c>
      <c r="BM11" s="17"/>
      <c r="BN11" s="17">
        <v>0.27218429874180899</v>
      </c>
      <c r="BO11" s="17">
        <v>0.34574475111387298</v>
      </c>
      <c r="BP11" s="17"/>
      <c r="BQ11" s="17">
        <v>0.19855721012232699</v>
      </c>
      <c r="BR11" s="17">
        <v>0.34794847803355899</v>
      </c>
      <c r="BS11" s="17"/>
      <c r="BT11" s="17">
        <v>0.23558749027088699</v>
      </c>
      <c r="BU11" s="17">
        <v>0.35283977969269498</v>
      </c>
      <c r="BV11" s="17"/>
      <c r="BW11" s="17">
        <v>0.21094968646444701</v>
      </c>
      <c r="BX11" s="17">
        <v>0.41265592109886001</v>
      </c>
      <c r="BY11" s="17"/>
      <c r="BZ11" s="17">
        <v>0.21094968646444701</v>
      </c>
      <c r="CA11" s="17">
        <v>0.41265592109886001</v>
      </c>
    </row>
    <row r="12" spans="2:79" x14ac:dyDescent="0.25">
      <c r="B12" s="18" t="s">
        <v>75</v>
      </c>
      <c r="C12" s="19">
        <v>3.6115852775812099E-2</v>
      </c>
      <c r="D12" s="19">
        <v>6.1575558456624803E-2</v>
      </c>
      <c r="E12" s="19">
        <v>4.3012272334909403E-2</v>
      </c>
      <c r="F12" s="19">
        <v>1.4485188292846901E-2</v>
      </c>
      <c r="G12" s="19">
        <v>1.8165100587155199E-2</v>
      </c>
      <c r="H12" s="19">
        <v>4.9410535541408701E-2</v>
      </c>
      <c r="I12" s="19">
        <v>9.6379752121289897E-3</v>
      </c>
      <c r="J12" s="19">
        <v>5.6758346301942597E-2</v>
      </c>
      <c r="K12" s="19">
        <v>6.0732497792350897E-2</v>
      </c>
      <c r="L12" s="19">
        <v>4.9414517403298899E-2</v>
      </c>
      <c r="M12" s="19"/>
      <c r="N12" s="19">
        <v>3.62831750906129E-2</v>
      </c>
      <c r="O12" s="19">
        <v>3.4138728262683798E-2</v>
      </c>
      <c r="P12" s="19">
        <v>3.2202737408620501E-2</v>
      </c>
      <c r="Q12" s="19">
        <v>3.6774048943500399E-2</v>
      </c>
      <c r="R12" s="19"/>
      <c r="S12" s="19">
        <v>3.0335006963720199E-2</v>
      </c>
      <c r="T12" s="19">
        <v>3.02778640358345E-2</v>
      </c>
      <c r="U12" s="19">
        <v>3.1824456510079098E-2</v>
      </c>
      <c r="V12" s="19">
        <v>3.42132635025836E-2</v>
      </c>
      <c r="W12" s="19">
        <v>2.6451226818502101E-2</v>
      </c>
      <c r="X12" s="19">
        <v>9.3799164440459496E-3</v>
      </c>
      <c r="Y12" s="19">
        <v>4.2931400056709798E-2</v>
      </c>
      <c r="Z12" s="19"/>
      <c r="AA12" s="19">
        <v>2.25761971480073E-2</v>
      </c>
      <c r="AB12" s="19">
        <v>4.3118522141419501E-2</v>
      </c>
      <c r="AC12" s="19"/>
      <c r="AD12" s="19">
        <v>2.3372383313345201E-2</v>
      </c>
      <c r="AE12" s="19">
        <v>3.7279696313694301E-2</v>
      </c>
      <c r="AF12" s="19">
        <v>1.4319226358970099E-2</v>
      </c>
      <c r="AG12" s="19"/>
      <c r="AH12" s="19">
        <v>2.3754080890642801E-3</v>
      </c>
      <c r="AI12" s="19">
        <v>3.73643773359821E-2</v>
      </c>
      <c r="AJ12" s="19"/>
      <c r="AK12" s="19">
        <v>4.8173550044338799E-2</v>
      </c>
      <c r="AL12" s="19">
        <v>2.8038746014632E-2</v>
      </c>
      <c r="AM12" s="19"/>
      <c r="AN12" s="19">
        <v>3.6114553695856803E-2</v>
      </c>
      <c r="AO12" s="19">
        <v>3.6774048943500399E-2</v>
      </c>
      <c r="AP12" s="19"/>
      <c r="AQ12" s="19">
        <v>2.93308306656632E-2</v>
      </c>
      <c r="AR12" s="19">
        <v>3.7875141905537701E-2</v>
      </c>
      <c r="AS12" s="19"/>
      <c r="AT12" s="19">
        <v>4.4584448485458603E-2</v>
      </c>
      <c r="AU12" s="19">
        <v>3.9143975393924897E-2</v>
      </c>
      <c r="AV12" s="19">
        <v>1.4725393128033899E-2</v>
      </c>
      <c r="AW12" s="19">
        <v>3.8728935505636499E-3</v>
      </c>
      <c r="AX12" s="19"/>
      <c r="AY12" s="19">
        <v>2.43859856856493E-2</v>
      </c>
      <c r="AZ12" s="19">
        <v>3.7517846616316602E-2</v>
      </c>
      <c r="BA12" s="19"/>
      <c r="BB12" s="19">
        <v>4.2484564990912403E-2</v>
      </c>
      <c r="BC12" s="19">
        <v>3.4728237416191403E-2</v>
      </c>
      <c r="BD12" s="19"/>
      <c r="BE12" s="19">
        <v>3.6594153697320699E-2</v>
      </c>
      <c r="BF12" s="19">
        <v>3.6079555930361697E-2</v>
      </c>
      <c r="BG12" s="19"/>
      <c r="BH12" s="19">
        <v>5.22595733382476E-2</v>
      </c>
      <c r="BI12" s="19">
        <v>3.4864214137522498E-2</v>
      </c>
      <c r="BJ12" s="19"/>
      <c r="BK12" s="19">
        <v>3.6234191421734299E-2</v>
      </c>
      <c r="BL12" s="19">
        <v>3.6108278856501197E-2</v>
      </c>
      <c r="BM12" s="19"/>
      <c r="BN12" s="19">
        <v>2.4144399086345101E-3</v>
      </c>
      <c r="BO12" s="19">
        <v>3.68296774431719E-2</v>
      </c>
      <c r="BP12" s="19"/>
      <c r="BQ12" s="19">
        <v>2.4907061734188401E-3</v>
      </c>
      <c r="BR12" s="19">
        <v>3.6976781537872601E-2</v>
      </c>
      <c r="BS12" s="19"/>
      <c r="BT12" s="19">
        <v>5.35699809651436E-2</v>
      </c>
      <c r="BU12" s="19">
        <v>3.4730727116554297E-2</v>
      </c>
      <c r="BV12" s="19"/>
      <c r="BW12" s="19">
        <v>2.2549236241375802E-2</v>
      </c>
      <c r="BX12" s="19">
        <v>4.3082629651747098E-2</v>
      </c>
      <c r="BY12" s="19"/>
      <c r="BZ12" s="19">
        <v>2.2549236241375802E-2</v>
      </c>
      <c r="CA12" s="19">
        <v>4.3082629651747098E-2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286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278</v>
      </c>
      <c r="C9" s="17">
        <v>0.24055383403708</v>
      </c>
      <c r="D9" s="17">
        <v>0.24812158675166399</v>
      </c>
      <c r="E9" s="17">
        <v>0.315094834659714</v>
      </c>
      <c r="F9" s="17">
        <v>0.247558315467615</v>
      </c>
      <c r="G9" s="17">
        <v>0.25249094913894199</v>
      </c>
      <c r="H9" s="17">
        <v>0.23379551278784799</v>
      </c>
      <c r="I9" s="17">
        <v>0.18052203989554899</v>
      </c>
      <c r="J9" s="17">
        <v>0.24287198091036499</v>
      </c>
      <c r="K9" s="17">
        <v>0.15029850283079901</v>
      </c>
      <c r="L9" s="17">
        <v>0.20800982599904</v>
      </c>
      <c r="M9" s="17"/>
      <c r="N9" s="17">
        <v>0.241507548612864</v>
      </c>
      <c r="O9" s="17">
        <v>0.23243887145880299</v>
      </c>
      <c r="P9" s="17">
        <v>0.209982907663671</v>
      </c>
      <c r="Q9" s="17">
        <v>0.188955831725892</v>
      </c>
      <c r="R9" s="17"/>
      <c r="S9" s="17">
        <v>0.25284979691964798</v>
      </c>
      <c r="T9" s="17">
        <v>0.163822821115124</v>
      </c>
      <c r="U9" s="17">
        <v>0.30257438187462399</v>
      </c>
      <c r="V9" s="17">
        <v>0.23573401802263999</v>
      </c>
      <c r="W9" s="17">
        <v>0.31726392874347198</v>
      </c>
      <c r="X9" s="17">
        <v>0.22630558760809499</v>
      </c>
      <c r="Y9" s="17">
        <v>0.240126481914962</v>
      </c>
      <c r="Z9" s="17"/>
      <c r="AA9" s="17">
        <v>0.19031200093152001</v>
      </c>
      <c r="AB9" s="17">
        <v>0.26653875974211499</v>
      </c>
      <c r="AC9" s="17"/>
      <c r="AD9" s="17">
        <v>0.233315896590049</v>
      </c>
      <c r="AE9" s="17">
        <v>0.202713487170468</v>
      </c>
      <c r="AF9" s="17">
        <v>0.17665105202578399</v>
      </c>
      <c r="AG9" s="17"/>
      <c r="AH9" s="17">
        <v>0.22951814401663301</v>
      </c>
      <c r="AI9" s="17">
        <v>0.24096219646848499</v>
      </c>
      <c r="AJ9" s="17"/>
      <c r="AK9" s="17">
        <v>0.206599258603548</v>
      </c>
      <c r="AL9" s="17">
        <v>0.26329903361370699</v>
      </c>
      <c r="AM9" s="17"/>
      <c r="AN9" s="17">
        <v>0.24065567287149101</v>
      </c>
      <c r="AO9" s="17">
        <v>0.188955831725892</v>
      </c>
      <c r="AP9" s="17"/>
      <c r="AQ9" s="17">
        <v>0.202903722029525</v>
      </c>
      <c r="AR9" s="17">
        <v>0.25031613572343298</v>
      </c>
      <c r="AS9" s="17"/>
      <c r="AT9" s="17">
        <v>0.27338093437393501</v>
      </c>
      <c r="AU9" s="17">
        <v>0.24041186506302401</v>
      </c>
      <c r="AV9" s="17">
        <v>0.18461636167610301</v>
      </c>
      <c r="AW9" s="17">
        <v>0.15791130857520799</v>
      </c>
      <c r="AX9" s="17"/>
      <c r="AY9" s="17">
        <v>0.26802584390351403</v>
      </c>
      <c r="AZ9" s="17">
        <v>0.23727028544075199</v>
      </c>
      <c r="BA9" s="17"/>
      <c r="BB9" s="17">
        <v>0.26439232341153601</v>
      </c>
      <c r="BC9" s="17">
        <v>0.23536129759858199</v>
      </c>
      <c r="BD9" s="17"/>
      <c r="BE9" s="17">
        <v>0.18729905367425601</v>
      </c>
      <c r="BF9" s="17">
        <v>0.24459518216206799</v>
      </c>
      <c r="BG9" s="17"/>
      <c r="BH9" s="17">
        <v>0.23164170617037</v>
      </c>
      <c r="BI9" s="17">
        <v>0.24124480013403499</v>
      </c>
      <c r="BJ9" s="17"/>
      <c r="BK9" s="17">
        <v>0.31587198809337302</v>
      </c>
      <c r="BL9" s="17">
        <v>0.23573331562552099</v>
      </c>
      <c r="BM9" s="17"/>
      <c r="BN9" s="17">
        <v>8.6663883157757998E-2</v>
      </c>
      <c r="BO9" s="17">
        <v>0.24381335444441099</v>
      </c>
      <c r="BP9" s="17"/>
      <c r="BQ9" s="17">
        <v>0.19182892943375701</v>
      </c>
      <c r="BR9" s="17">
        <v>0.24180137274070801</v>
      </c>
      <c r="BS9" s="17"/>
      <c r="BT9" s="17">
        <v>0.206844383754999</v>
      </c>
      <c r="BU9" s="17">
        <v>0.24322895043583101</v>
      </c>
      <c r="BV9" s="17"/>
      <c r="BW9" s="17">
        <v>0.19031843753668501</v>
      </c>
      <c r="BX9" s="17">
        <v>0.26635089241224902</v>
      </c>
      <c r="BY9" s="17"/>
      <c r="BZ9" s="17">
        <v>0.19031843753668501</v>
      </c>
      <c r="CA9" s="17">
        <v>0.26635089241224902</v>
      </c>
    </row>
    <row r="10" spans="2:79" ht="30" x14ac:dyDescent="0.25">
      <c r="B10" s="18" t="s">
        <v>279</v>
      </c>
      <c r="C10" s="17">
        <v>0.36493558012538602</v>
      </c>
      <c r="D10" s="17">
        <v>0.40827954713567599</v>
      </c>
      <c r="E10" s="17">
        <v>0.29421712541297701</v>
      </c>
      <c r="F10" s="17">
        <v>0.43695079632606798</v>
      </c>
      <c r="G10" s="17">
        <v>0.17354699697235801</v>
      </c>
      <c r="H10" s="17">
        <v>0.39647354095681903</v>
      </c>
      <c r="I10" s="17">
        <v>0.48385077836056301</v>
      </c>
      <c r="J10" s="17">
        <v>0.34545409165659302</v>
      </c>
      <c r="K10" s="17">
        <v>0.36659801822725202</v>
      </c>
      <c r="L10" s="17">
        <v>0.377017808677654</v>
      </c>
      <c r="M10" s="17"/>
      <c r="N10" s="17">
        <v>0.351278807712889</v>
      </c>
      <c r="O10" s="17">
        <v>0.52044733983651204</v>
      </c>
      <c r="P10" s="17">
        <v>0.64626570651923498</v>
      </c>
      <c r="Q10" s="17">
        <v>0.67728308285116201</v>
      </c>
      <c r="R10" s="17"/>
      <c r="S10" s="17">
        <v>0.35415478244955201</v>
      </c>
      <c r="T10" s="17">
        <v>0.47715361167011899</v>
      </c>
      <c r="U10" s="17">
        <v>0.45366638425556599</v>
      </c>
      <c r="V10" s="17">
        <v>0.31091247429500801</v>
      </c>
      <c r="W10" s="17">
        <v>0.37665095763412698</v>
      </c>
      <c r="X10" s="17">
        <v>0.438790475630359</v>
      </c>
      <c r="Y10" s="17">
        <v>0.38732649434059802</v>
      </c>
      <c r="Z10" s="17"/>
      <c r="AA10" s="17">
        <v>0.518672364850711</v>
      </c>
      <c r="AB10" s="17">
        <v>0.28542337520990702</v>
      </c>
      <c r="AC10" s="17"/>
      <c r="AD10" s="17">
        <v>0.478454914198023</v>
      </c>
      <c r="AE10" s="17">
        <v>0.600964321438056</v>
      </c>
      <c r="AF10" s="17">
        <v>0.51008024297674903</v>
      </c>
      <c r="AG10" s="17"/>
      <c r="AH10" s="17">
        <v>0.66991652951738201</v>
      </c>
      <c r="AI10" s="17">
        <v>0.35365012703681298</v>
      </c>
      <c r="AJ10" s="17"/>
      <c r="AK10" s="17">
        <v>0.40258119141146498</v>
      </c>
      <c r="AL10" s="17">
        <v>0.33971786113013203</v>
      </c>
      <c r="AM10" s="17"/>
      <c r="AN10" s="17">
        <v>0.36431910072339302</v>
      </c>
      <c r="AO10" s="17">
        <v>0.67728308285116201</v>
      </c>
      <c r="AP10" s="17"/>
      <c r="AQ10" s="17">
        <v>0.46876027574961798</v>
      </c>
      <c r="AR10" s="17">
        <v>0.33801486336963998</v>
      </c>
      <c r="AS10" s="17"/>
      <c r="AT10" s="17">
        <v>0.17280204600080101</v>
      </c>
      <c r="AU10" s="17">
        <v>0.398662274343698</v>
      </c>
      <c r="AV10" s="17">
        <v>0.62933175813381803</v>
      </c>
      <c r="AW10" s="17">
        <v>0.78379842533486699</v>
      </c>
      <c r="AX10" s="17"/>
      <c r="AY10" s="17">
        <v>0.42068320040049401</v>
      </c>
      <c r="AZ10" s="17">
        <v>0.35827243384693902</v>
      </c>
      <c r="BA10" s="17"/>
      <c r="BB10" s="17">
        <v>0.55850535736993201</v>
      </c>
      <c r="BC10" s="17">
        <v>0.32273764798805399</v>
      </c>
      <c r="BD10" s="17"/>
      <c r="BE10" s="17">
        <v>0.30097338705218502</v>
      </c>
      <c r="BF10" s="17">
        <v>0.36978948220301</v>
      </c>
      <c r="BG10" s="17"/>
      <c r="BH10" s="17">
        <v>0.41102032894746099</v>
      </c>
      <c r="BI10" s="17">
        <v>0.36136258392302301</v>
      </c>
      <c r="BJ10" s="17"/>
      <c r="BK10" s="17">
        <v>0.49876357925391201</v>
      </c>
      <c r="BL10" s="17">
        <v>0.35637031001402603</v>
      </c>
      <c r="BM10" s="17"/>
      <c r="BN10" s="17">
        <v>0.52665095441280296</v>
      </c>
      <c r="BO10" s="17">
        <v>0.36151031057622302</v>
      </c>
      <c r="BP10" s="17"/>
      <c r="BQ10" s="17">
        <v>0.578281217087661</v>
      </c>
      <c r="BR10" s="17">
        <v>0.35947313865879899</v>
      </c>
      <c r="BS10" s="17"/>
      <c r="BT10" s="17">
        <v>0.41416647672569801</v>
      </c>
      <c r="BU10" s="17">
        <v>0.36102871194098501</v>
      </c>
      <c r="BV10" s="17"/>
      <c r="BW10" s="17">
        <v>0.51781236260116204</v>
      </c>
      <c r="BX10" s="17">
        <v>0.28642975442329199</v>
      </c>
      <c r="BY10" s="17"/>
      <c r="BZ10" s="17">
        <v>0.51781236260116204</v>
      </c>
      <c r="CA10" s="17">
        <v>0.28642975442329199</v>
      </c>
    </row>
    <row r="11" spans="2:79" x14ac:dyDescent="0.25">
      <c r="B11" s="18" t="s">
        <v>280</v>
      </c>
      <c r="C11" s="17">
        <v>0.37043660588486799</v>
      </c>
      <c r="D11" s="17">
        <v>0.31264654756914401</v>
      </c>
      <c r="E11" s="17">
        <v>0.36110447164207099</v>
      </c>
      <c r="F11" s="17">
        <v>0.3002162995789</v>
      </c>
      <c r="G11" s="17">
        <v>0.56073755593701902</v>
      </c>
      <c r="H11" s="17">
        <v>0.32046253582621198</v>
      </c>
      <c r="I11" s="17">
        <v>0.33023678452796601</v>
      </c>
      <c r="J11" s="17">
        <v>0.382987258294753</v>
      </c>
      <c r="K11" s="17">
        <v>0.46797112632779703</v>
      </c>
      <c r="L11" s="17">
        <v>0.38612397403324</v>
      </c>
      <c r="M11" s="17"/>
      <c r="N11" s="17">
        <v>0.38470383472994901</v>
      </c>
      <c r="O11" s="17">
        <v>0.20110535285973399</v>
      </c>
      <c r="P11" s="17">
        <v>0.111840475847447</v>
      </c>
      <c r="Q11" s="17">
        <v>7.9333571419643797E-2</v>
      </c>
      <c r="R11" s="17"/>
      <c r="S11" s="17">
        <v>0.37467475591691601</v>
      </c>
      <c r="T11" s="17">
        <v>0.32463965326526101</v>
      </c>
      <c r="U11" s="17">
        <v>0.222280974142674</v>
      </c>
      <c r="V11" s="17">
        <v>0.43111164854126999</v>
      </c>
      <c r="W11" s="17">
        <v>0.280060897506268</v>
      </c>
      <c r="X11" s="17">
        <v>0.32963160001589198</v>
      </c>
      <c r="Y11" s="17">
        <v>0.34130835128167702</v>
      </c>
      <c r="Z11" s="17"/>
      <c r="AA11" s="17">
        <v>0.27774304865537303</v>
      </c>
      <c r="AB11" s="17">
        <v>0.41837743624595902</v>
      </c>
      <c r="AC11" s="17"/>
      <c r="AD11" s="17">
        <v>0.28058051553119001</v>
      </c>
      <c r="AE11" s="17">
        <v>0.162257395513732</v>
      </c>
      <c r="AF11" s="17">
        <v>0.30280585845228902</v>
      </c>
      <c r="AG11" s="17"/>
      <c r="AH11" s="17">
        <v>0.100142828218465</v>
      </c>
      <c r="AI11" s="17">
        <v>0.380438501918272</v>
      </c>
      <c r="AJ11" s="17"/>
      <c r="AK11" s="17">
        <v>0.36002647882298999</v>
      </c>
      <c r="AL11" s="17">
        <v>0.37741005245627302</v>
      </c>
      <c r="AM11" s="17"/>
      <c r="AN11" s="17">
        <v>0.37101115513862998</v>
      </c>
      <c r="AO11" s="17">
        <v>7.9333571419643797E-2</v>
      </c>
      <c r="AP11" s="17"/>
      <c r="AQ11" s="17">
        <v>0.305839738023095</v>
      </c>
      <c r="AR11" s="17">
        <v>0.38718593486252301</v>
      </c>
      <c r="AS11" s="17"/>
      <c r="AT11" s="17">
        <v>0.51586909186368002</v>
      </c>
      <c r="AU11" s="17">
        <v>0.34574768792167698</v>
      </c>
      <c r="AV11" s="17">
        <v>0.168130143623514</v>
      </c>
      <c r="AW11" s="17">
        <v>5.8166600986822303E-2</v>
      </c>
      <c r="AX11" s="17"/>
      <c r="AY11" s="17">
        <v>0.29048429985601099</v>
      </c>
      <c r="AZ11" s="17">
        <v>0.37999277900473299</v>
      </c>
      <c r="BA11" s="17"/>
      <c r="BB11" s="17">
        <v>0.160970525271043</v>
      </c>
      <c r="BC11" s="17">
        <v>0.41609571561967501</v>
      </c>
      <c r="BD11" s="17"/>
      <c r="BE11" s="17">
        <v>0.47640240323899202</v>
      </c>
      <c r="BF11" s="17">
        <v>0.36239517423249201</v>
      </c>
      <c r="BG11" s="17"/>
      <c r="BH11" s="17">
        <v>0.33021465621285701</v>
      </c>
      <c r="BI11" s="17">
        <v>0.373555053464664</v>
      </c>
      <c r="BJ11" s="17"/>
      <c r="BK11" s="17">
        <v>0.16616509290215201</v>
      </c>
      <c r="BL11" s="17">
        <v>0.38351040730270802</v>
      </c>
      <c r="BM11" s="17"/>
      <c r="BN11" s="17">
        <v>0.38661003974388197</v>
      </c>
      <c r="BO11" s="17">
        <v>0.37009403876194202</v>
      </c>
      <c r="BP11" s="17"/>
      <c r="BQ11" s="17">
        <v>0.20909284795563099</v>
      </c>
      <c r="BR11" s="17">
        <v>0.37456760591953697</v>
      </c>
      <c r="BS11" s="17"/>
      <c r="BT11" s="17">
        <v>0.36490670307836398</v>
      </c>
      <c r="BU11" s="17">
        <v>0.37087544821416701</v>
      </c>
      <c r="BV11" s="17"/>
      <c r="BW11" s="17">
        <v>0.27874677009932403</v>
      </c>
      <c r="BX11" s="17">
        <v>0.41752149444846698</v>
      </c>
      <c r="BY11" s="17"/>
      <c r="BZ11" s="17">
        <v>0.27874677009932403</v>
      </c>
      <c r="CA11" s="17">
        <v>0.41752149444846698</v>
      </c>
    </row>
    <row r="12" spans="2:79" x14ac:dyDescent="0.25">
      <c r="B12" s="18" t="s">
        <v>75</v>
      </c>
      <c r="C12" s="19">
        <v>2.4073979952665799E-2</v>
      </c>
      <c r="D12" s="19">
        <v>3.0952318543515399E-2</v>
      </c>
      <c r="E12" s="19">
        <v>2.95835682852373E-2</v>
      </c>
      <c r="F12" s="19">
        <v>1.5274588627416799E-2</v>
      </c>
      <c r="G12" s="19">
        <v>1.3224497951680601E-2</v>
      </c>
      <c r="H12" s="19">
        <v>4.9268410429120398E-2</v>
      </c>
      <c r="I12" s="19">
        <v>5.3903972159226E-3</v>
      </c>
      <c r="J12" s="19">
        <v>2.8686669138288198E-2</v>
      </c>
      <c r="K12" s="19">
        <v>1.5132352614151299E-2</v>
      </c>
      <c r="L12" s="19">
        <v>2.8848391290066E-2</v>
      </c>
      <c r="M12" s="19"/>
      <c r="N12" s="19">
        <v>2.2509808944297698E-2</v>
      </c>
      <c r="O12" s="19">
        <v>4.6008435844950499E-2</v>
      </c>
      <c r="P12" s="19">
        <v>3.1910909969647003E-2</v>
      </c>
      <c r="Q12" s="19">
        <v>5.4427514003302903E-2</v>
      </c>
      <c r="R12" s="19"/>
      <c r="S12" s="19">
        <v>1.8320664713884001E-2</v>
      </c>
      <c r="T12" s="19">
        <v>3.43839139494969E-2</v>
      </c>
      <c r="U12" s="19">
        <v>2.1478259727136701E-2</v>
      </c>
      <c r="V12" s="19">
        <v>2.2241859141081899E-2</v>
      </c>
      <c r="W12" s="19">
        <v>2.6024216116134102E-2</v>
      </c>
      <c r="X12" s="19">
        <v>5.2723367456534104E-3</v>
      </c>
      <c r="Y12" s="19">
        <v>3.1238672462762799E-2</v>
      </c>
      <c r="Z12" s="19"/>
      <c r="AA12" s="19">
        <v>1.3272585562395699E-2</v>
      </c>
      <c r="AB12" s="19">
        <v>2.9660428802018999E-2</v>
      </c>
      <c r="AC12" s="19"/>
      <c r="AD12" s="19">
        <v>7.6486736807378098E-3</v>
      </c>
      <c r="AE12" s="19">
        <v>3.4064795877744997E-2</v>
      </c>
      <c r="AF12" s="19">
        <v>1.04628465451778E-2</v>
      </c>
      <c r="AG12" s="19"/>
      <c r="AH12" s="19">
        <v>4.2249824751968502E-4</v>
      </c>
      <c r="AI12" s="19">
        <v>2.4949174576430901E-2</v>
      </c>
      <c r="AJ12" s="19"/>
      <c r="AK12" s="19">
        <v>3.0793071161998E-2</v>
      </c>
      <c r="AL12" s="19">
        <v>1.9573052799888201E-2</v>
      </c>
      <c r="AM12" s="19"/>
      <c r="AN12" s="19">
        <v>2.40140712664858E-2</v>
      </c>
      <c r="AO12" s="19">
        <v>5.4427514003302903E-2</v>
      </c>
      <c r="AP12" s="19"/>
      <c r="AQ12" s="19">
        <v>2.2496264197762E-2</v>
      </c>
      <c r="AR12" s="19">
        <v>2.44830660444041E-2</v>
      </c>
      <c r="AS12" s="19"/>
      <c r="AT12" s="19">
        <v>3.79479277615834E-2</v>
      </c>
      <c r="AU12" s="19">
        <v>1.5178172671600799E-2</v>
      </c>
      <c r="AV12" s="19">
        <v>1.7921736566564699E-2</v>
      </c>
      <c r="AW12" s="19">
        <v>1.2366510310208E-4</v>
      </c>
      <c r="AX12" s="19"/>
      <c r="AY12" s="19">
        <v>2.0806655839981099E-2</v>
      </c>
      <c r="AZ12" s="19">
        <v>2.4464501707576199E-2</v>
      </c>
      <c r="BA12" s="19"/>
      <c r="BB12" s="19">
        <v>1.6131793947488499E-2</v>
      </c>
      <c r="BC12" s="19">
        <v>2.5805338793688699E-2</v>
      </c>
      <c r="BD12" s="19"/>
      <c r="BE12" s="19">
        <v>3.5325156034566901E-2</v>
      </c>
      <c r="BF12" s="19">
        <v>2.3220161402430099E-2</v>
      </c>
      <c r="BG12" s="19"/>
      <c r="BH12" s="19">
        <v>2.7123308669312299E-2</v>
      </c>
      <c r="BI12" s="19">
        <v>2.3837562478277501E-2</v>
      </c>
      <c r="BJ12" s="19"/>
      <c r="BK12" s="19">
        <v>1.91993397505625E-2</v>
      </c>
      <c r="BL12" s="19">
        <v>2.43859670577454E-2</v>
      </c>
      <c r="BM12" s="19"/>
      <c r="BN12" s="19">
        <v>7.5122685556616795E-5</v>
      </c>
      <c r="BO12" s="19">
        <v>2.4582296217423801E-2</v>
      </c>
      <c r="BP12" s="19"/>
      <c r="BQ12" s="19">
        <v>2.0797005522952001E-2</v>
      </c>
      <c r="BR12" s="19">
        <v>2.4157882680955301E-2</v>
      </c>
      <c r="BS12" s="19"/>
      <c r="BT12" s="19">
        <v>1.4082436440938701E-2</v>
      </c>
      <c r="BU12" s="19">
        <v>2.4866889409016799E-2</v>
      </c>
      <c r="BV12" s="19"/>
      <c r="BW12" s="19">
        <v>1.31224297628286E-2</v>
      </c>
      <c r="BX12" s="19">
        <v>2.9697858715991499E-2</v>
      </c>
      <c r="BY12" s="19"/>
      <c r="BZ12" s="19">
        <v>1.31224297628286E-2</v>
      </c>
      <c r="CA12" s="19">
        <v>2.9697858715991499E-2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287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278</v>
      </c>
      <c r="C9" s="17">
        <v>0.26399392411434502</v>
      </c>
      <c r="D9" s="17">
        <v>0.24821190030485199</v>
      </c>
      <c r="E9" s="17">
        <v>0.35254400518920898</v>
      </c>
      <c r="F9" s="17">
        <v>0.275082832327188</v>
      </c>
      <c r="G9" s="17">
        <v>0.24264261520102401</v>
      </c>
      <c r="H9" s="17">
        <v>0.28908669717121399</v>
      </c>
      <c r="I9" s="17">
        <v>0.241685971985628</v>
      </c>
      <c r="J9" s="17">
        <v>0.21622248290524201</v>
      </c>
      <c r="K9" s="17">
        <v>0.16101311542987501</v>
      </c>
      <c r="L9" s="17">
        <v>0.221997435875566</v>
      </c>
      <c r="M9" s="17"/>
      <c r="N9" s="17">
        <v>0.26413742760374798</v>
      </c>
      <c r="O9" s="17">
        <v>0.271518482819399</v>
      </c>
      <c r="P9" s="17">
        <v>0.21804519428653199</v>
      </c>
      <c r="Q9" s="17">
        <v>0.19359496889431599</v>
      </c>
      <c r="R9" s="17"/>
      <c r="S9" s="17">
        <v>0.28701678681052001</v>
      </c>
      <c r="T9" s="17">
        <v>0.25740342562544399</v>
      </c>
      <c r="U9" s="17">
        <v>0.29386830773122702</v>
      </c>
      <c r="V9" s="17">
        <v>0.25297580677717602</v>
      </c>
      <c r="W9" s="17">
        <v>0.29900399584376403</v>
      </c>
      <c r="X9" s="17">
        <v>0.25090965482642802</v>
      </c>
      <c r="Y9" s="17">
        <v>0.27324346995232901</v>
      </c>
      <c r="Z9" s="17"/>
      <c r="AA9" s="17">
        <v>0.24461811515287599</v>
      </c>
      <c r="AB9" s="17">
        <v>0.27401503451612802</v>
      </c>
      <c r="AC9" s="17"/>
      <c r="AD9" s="17">
        <v>0.26115179318340098</v>
      </c>
      <c r="AE9" s="17">
        <v>0.29948796013846701</v>
      </c>
      <c r="AF9" s="17">
        <v>0.23568280641491901</v>
      </c>
      <c r="AG9" s="17"/>
      <c r="AH9" s="17">
        <v>0.246749035546244</v>
      </c>
      <c r="AI9" s="17">
        <v>0.26463205046728899</v>
      </c>
      <c r="AJ9" s="17"/>
      <c r="AK9" s="17">
        <v>0.23307069005172801</v>
      </c>
      <c r="AL9" s="17">
        <v>0.28470851474987902</v>
      </c>
      <c r="AM9" s="17"/>
      <c r="AN9" s="17">
        <v>0.26413287033749799</v>
      </c>
      <c r="AO9" s="17">
        <v>0.19359496889431599</v>
      </c>
      <c r="AP9" s="17"/>
      <c r="AQ9" s="17">
        <v>0.22475388070858199</v>
      </c>
      <c r="AR9" s="17">
        <v>0.27416847928793298</v>
      </c>
      <c r="AS9" s="17"/>
      <c r="AT9" s="17">
        <v>0.28403252273244001</v>
      </c>
      <c r="AU9" s="17">
        <v>0.27067041977781597</v>
      </c>
      <c r="AV9" s="17">
        <v>0.22306130561760201</v>
      </c>
      <c r="AW9" s="17">
        <v>0.14864477266526499</v>
      </c>
      <c r="AX9" s="17"/>
      <c r="AY9" s="17">
        <v>0.27632686655219701</v>
      </c>
      <c r="AZ9" s="17">
        <v>0.26251984864526601</v>
      </c>
      <c r="BA9" s="17"/>
      <c r="BB9" s="17">
        <v>0.27244935783692598</v>
      </c>
      <c r="BC9" s="17">
        <v>0.26215451380072102</v>
      </c>
      <c r="BD9" s="17"/>
      <c r="BE9" s="17">
        <v>0.202801376346184</v>
      </c>
      <c r="BF9" s="17">
        <v>0.26863764598309098</v>
      </c>
      <c r="BG9" s="17"/>
      <c r="BH9" s="17">
        <v>0.21839856812702199</v>
      </c>
      <c r="BI9" s="17">
        <v>0.26752897720570601</v>
      </c>
      <c r="BJ9" s="17"/>
      <c r="BK9" s="17">
        <v>0.27227106107113602</v>
      </c>
      <c r="BL9" s="17">
        <v>0.263464170144733</v>
      </c>
      <c r="BM9" s="17"/>
      <c r="BN9" s="17">
        <v>0.28751422297755802</v>
      </c>
      <c r="BO9" s="17">
        <v>0.26349574412472798</v>
      </c>
      <c r="BP9" s="17"/>
      <c r="BQ9" s="17">
        <v>0.26962262700909201</v>
      </c>
      <c r="BR9" s="17">
        <v>0.26384980839427202</v>
      </c>
      <c r="BS9" s="17"/>
      <c r="BT9" s="17">
        <v>0.26560687320456</v>
      </c>
      <c r="BU9" s="17">
        <v>0.26386592361224598</v>
      </c>
      <c r="BV9" s="17"/>
      <c r="BW9" s="17">
        <v>0.24486190917581799</v>
      </c>
      <c r="BX9" s="17">
        <v>0.27381866405045602</v>
      </c>
      <c r="BY9" s="17"/>
      <c r="BZ9" s="17">
        <v>0.24486190917581799</v>
      </c>
      <c r="CA9" s="17">
        <v>0.27381866405045602</v>
      </c>
    </row>
    <row r="10" spans="2:79" ht="30" x14ac:dyDescent="0.25">
      <c r="B10" s="18" t="s">
        <v>279</v>
      </c>
      <c r="C10" s="17">
        <v>0.35346891807798198</v>
      </c>
      <c r="D10" s="17">
        <v>0.36071949441987899</v>
      </c>
      <c r="E10" s="17">
        <v>0.25709604629928801</v>
      </c>
      <c r="F10" s="17">
        <v>0.392026641954761</v>
      </c>
      <c r="G10" s="17">
        <v>0.26346082826581702</v>
      </c>
      <c r="H10" s="17">
        <v>0.405251982769607</v>
      </c>
      <c r="I10" s="17">
        <v>0.47885761999685</v>
      </c>
      <c r="J10" s="17">
        <v>0.24526526328545201</v>
      </c>
      <c r="K10" s="17">
        <v>0.47156551079826098</v>
      </c>
      <c r="L10" s="17">
        <v>0.29499175404985101</v>
      </c>
      <c r="M10" s="17"/>
      <c r="N10" s="17">
        <v>0.33858662560839098</v>
      </c>
      <c r="O10" s="17">
        <v>0.52242800795112698</v>
      </c>
      <c r="P10" s="17">
        <v>0.66056777530173605</v>
      </c>
      <c r="Q10" s="17">
        <v>0.70673876587215201</v>
      </c>
      <c r="R10" s="17"/>
      <c r="S10" s="17">
        <v>0.31022578398024397</v>
      </c>
      <c r="T10" s="17">
        <v>0.40672269284519702</v>
      </c>
      <c r="U10" s="17">
        <v>0.42547195354943201</v>
      </c>
      <c r="V10" s="17">
        <v>0.314508903375738</v>
      </c>
      <c r="W10" s="17">
        <v>0.38822300246437402</v>
      </c>
      <c r="X10" s="17">
        <v>0.46806812965136602</v>
      </c>
      <c r="Y10" s="17">
        <v>0.42936677774562299</v>
      </c>
      <c r="Z10" s="17"/>
      <c r="AA10" s="17">
        <v>0.53581926778490696</v>
      </c>
      <c r="AB10" s="17">
        <v>0.25915786299632998</v>
      </c>
      <c r="AC10" s="17"/>
      <c r="AD10" s="17">
        <v>0.56545385300226703</v>
      </c>
      <c r="AE10" s="17">
        <v>0.56963124401356002</v>
      </c>
      <c r="AF10" s="17">
        <v>0.49843401426737799</v>
      </c>
      <c r="AG10" s="17"/>
      <c r="AH10" s="17">
        <v>0.65818735314296695</v>
      </c>
      <c r="AI10" s="17">
        <v>0.34219317901622998</v>
      </c>
      <c r="AJ10" s="17"/>
      <c r="AK10" s="17">
        <v>0.371331305271347</v>
      </c>
      <c r="AL10" s="17">
        <v>0.34150341544864099</v>
      </c>
      <c r="AM10" s="17"/>
      <c r="AN10" s="17">
        <v>0.35277167035674301</v>
      </c>
      <c r="AO10" s="17">
        <v>0.70673876587215201</v>
      </c>
      <c r="AP10" s="17"/>
      <c r="AQ10" s="17">
        <v>0.49794366660503597</v>
      </c>
      <c r="AR10" s="17">
        <v>0.31600804463096499</v>
      </c>
      <c r="AS10" s="17"/>
      <c r="AT10" s="17">
        <v>0.16359181589899</v>
      </c>
      <c r="AU10" s="17">
        <v>0.37337588101737501</v>
      </c>
      <c r="AV10" s="17">
        <v>0.64093928371213604</v>
      </c>
      <c r="AW10" s="17">
        <v>0.79644399666534405</v>
      </c>
      <c r="AX10" s="17"/>
      <c r="AY10" s="17">
        <v>0.41803895281303499</v>
      </c>
      <c r="AZ10" s="17">
        <v>0.34575128664329702</v>
      </c>
      <c r="BA10" s="17"/>
      <c r="BB10" s="17">
        <v>0.43548137612280802</v>
      </c>
      <c r="BC10" s="17">
        <v>0.33558532361539101</v>
      </c>
      <c r="BD10" s="17"/>
      <c r="BE10" s="17">
        <v>0.47582812539750102</v>
      </c>
      <c r="BF10" s="17">
        <v>0.344183438920866</v>
      </c>
      <c r="BG10" s="17"/>
      <c r="BH10" s="17">
        <v>0.41461929165857597</v>
      </c>
      <c r="BI10" s="17">
        <v>0.34872786907237602</v>
      </c>
      <c r="BJ10" s="17"/>
      <c r="BK10" s="17">
        <v>0.45162747622687499</v>
      </c>
      <c r="BL10" s="17">
        <v>0.34718656632975398</v>
      </c>
      <c r="BM10" s="17"/>
      <c r="BN10" s="17">
        <v>0.416065235720736</v>
      </c>
      <c r="BO10" s="17">
        <v>0.352143074683956</v>
      </c>
      <c r="BP10" s="17"/>
      <c r="BQ10" s="17">
        <v>0.52446111627185898</v>
      </c>
      <c r="BR10" s="17">
        <v>0.349090882102293</v>
      </c>
      <c r="BS10" s="17"/>
      <c r="BT10" s="17">
        <v>0.306883796280155</v>
      </c>
      <c r="BU10" s="17">
        <v>0.357165822720934</v>
      </c>
      <c r="BV10" s="17"/>
      <c r="BW10" s="17">
        <v>0.53485564721377099</v>
      </c>
      <c r="BX10" s="17">
        <v>0.26032256379450203</v>
      </c>
      <c r="BY10" s="17"/>
      <c r="BZ10" s="17">
        <v>0.53485564721377099</v>
      </c>
      <c r="CA10" s="17">
        <v>0.26032256379450203</v>
      </c>
    </row>
    <row r="11" spans="2:79" x14ac:dyDescent="0.25">
      <c r="B11" s="18" t="s">
        <v>280</v>
      </c>
      <c r="C11" s="17">
        <v>0.34342632053265698</v>
      </c>
      <c r="D11" s="17">
        <v>0.35250598314647902</v>
      </c>
      <c r="E11" s="17">
        <v>0.33835497303786299</v>
      </c>
      <c r="F11" s="17">
        <v>0.289087135187023</v>
      </c>
      <c r="G11" s="17">
        <v>0.465066990030297</v>
      </c>
      <c r="H11" s="17">
        <v>0.26401754424200402</v>
      </c>
      <c r="I11" s="17">
        <v>0.26594948296759502</v>
      </c>
      <c r="J11" s="17">
        <v>0.46091416251298301</v>
      </c>
      <c r="K11" s="17">
        <v>0.34133845182992001</v>
      </c>
      <c r="L11" s="17">
        <v>0.44011870204456599</v>
      </c>
      <c r="M11" s="17"/>
      <c r="N11" s="17">
        <v>0.360068915167499</v>
      </c>
      <c r="O11" s="17">
        <v>0.13853014822555099</v>
      </c>
      <c r="P11" s="17">
        <v>7.7420735030169996E-2</v>
      </c>
      <c r="Q11" s="17">
        <v>5.2785207956755099E-2</v>
      </c>
      <c r="R11" s="17"/>
      <c r="S11" s="17">
        <v>0.36492212521413597</v>
      </c>
      <c r="T11" s="17">
        <v>0.29524926204294599</v>
      </c>
      <c r="U11" s="17">
        <v>0.237163079904819</v>
      </c>
      <c r="V11" s="17">
        <v>0.40285764290373099</v>
      </c>
      <c r="W11" s="17">
        <v>0.278238880475696</v>
      </c>
      <c r="X11" s="17">
        <v>0.25796654430182198</v>
      </c>
      <c r="Y11" s="17">
        <v>0.26385943661912398</v>
      </c>
      <c r="Z11" s="17"/>
      <c r="AA11" s="17">
        <v>0.190325762167014</v>
      </c>
      <c r="AB11" s="17">
        <v>0.42260947107917601</v>
      </c>
      <c r="AC11" s="17"/>
      <c r="AD11" s="17">
        <v>0.14719126237813601</v>
      </c>
      <c r="AE11" s="17">
        <v>9.0365540784468096E-2</v>
      </c>
      <c r="AF11" s="17">
        <v>0.250431587449576</v>
      </c>
      <c r="AG11" s="17"/>
      <c r="AH11" s="17">
        <v>7.5413263656299898E-2</v>
      </c>
      <c r="AI11" s="17">
        <v>0.353343821237318</v>
      </c>
      <c r="AJ11" s="17"/>
      <c r="AK11" s="17">
        <v>0.34895081372775699</v>
      </c>
      <c r="AL11" s="17">
        <v>0.33972562044502802</v>
      </c>
      <c r="AM11" s="17"/>
      <c r="AN11" s="17">
        <v>0.34399995809246298</v>
      </c>
      <c r="AO11" s="17">
        <v>5.2785207956755099E-2</v>
      </c>
      <c r="AP11" s="17"/>
      <c r="AQ11" s="17">
        <v>0.240232637701012</v>
      </c>
      <c r="AR11" s="17">
        <v>0.37018342191196102</v>
      </c>
      <c r="AS11" s="17"/>
      <c r="AT11" s="17">
        <v>0.50220311471849599</v>
      </c>
      <c r="AU11" s="17">
        <v>0.31988024465613002</v>
      </c>
      <c r="AV11" s="17">
        <v>0.110164036790259</v>
      </c>
      <c r="AW11" s="17">
        <v>5.3554967463593402E-2</v>
      </c>
      <c r="AX11" s="17"/>
      <c r="AY11" s="17">
        <v>0.27191647745618303</v>
      </c>
      <c r="AZ11" s="17">
        <v>0.351973421600217</v>
      </c>
      <c r="BA11" s="17"/>
      <c r="BB11" s="17">
        <v>0.26530893386273402</v>
      </c>
      <c r="BC11" s="17">
        <v>0.360456951667398</v>
      </c>
      <c r="BD11" s="17"/>
      <c r="BE11" s="17">
        <v>0.28692877085523799</v>
      </c>
      <c r="BF11" s="17">
        <v>0.34771375285140199</v>
      </c>
      <c r="BG11" s="17"/>
      <c r="BH11" s="17">
        <v>0.31297536326194902</v>
      </c>
      <c r="BI11" s="17">
        <v>0.34578721339781299</v>
      </c>
      <c r="BJ11" s="17"/>
      <c r="BK11" s="17">
        <v>0.24176443547801399</v>
      </c>
      <c r="BL11" s="17">
        <v>0.34993289248466503</v>
      </c>
      <c r="BM11" s="17"/>
      <c r="BN11" s="17">
        <v>0.29566362176463501</v>
      </c>
      <c r="BO11" s="17">
        <v>0.344437975227808</v>
      </c>
      <c r="BP11" s="17"/>
      <c r="BQ11" s="17">
        <v>0.187782151621146</v>
      </c>
      <c r="BR11" s="17">
        <v>0.34741138989896803</v>
      </c>
      <c r="BS11" s="17"/>
      <c r="BT11" s="17">
        <v>0.39571125048059302</v>
      </c>
      <c r="BU11" s="17">
        <v>0.33927709020285701</v>
      </c>
      <c r="BV11" s="17"/>
      <c r="BW11" s="17">
        <v>0.191069027710384</v>
      </c>
      <c r="BX11" s="17">
        <v>0.42166537607167098</v>
      </c>
      <c r="BY11" s="17"/>
      <c r="BZ11" s="17">
        <v>0.191069027710384</v>
      </c>
      <c r="CA11" s="17">
        <v>0.42166537607167098</v>
      </c>
    </row>
    <row r="12" spans="2:79" x14ac:dyDescent="0.25">
      <c r="B12" s="18" t="s">
        <v>75</v>
      </c>
      <c r="C12" s="19">
        <v>3.91108372750162E-2</v>
      </c>
      <c r="D12" s="19">
        <v>3.8562622128790199E-2</v>
      </c>
      <c r="E12" s="19">
        <v>5.2004975473639803E-2</v>
      </c>
      <c r="F12" s="19">
        <v>4.3803390531027699E-2</v>
      </c>
      <c r="G12" s="19">
        <v>2.8829566502862201E-2</v>
      </c>
      <c r="H12" s="19">
        <v>4.1643775817176001E-2</v>
      </c>
      <c r="I12" s="19">
        <v>1.35069250499271E-2</v>
      </c>
      <c r="J12" s="19">
        <v>7.7598091296322697E-2</v>
      </c>
      <c r="K12" s="19">
        <v>2.6082921941943199E-2</v>
      </c>
      <c r="L12" s="19">
        <v>4.2892108030016897E-2</v>
      </c>
      <c r="M12" s="19"/>
      <c r="N12" s="19">
        <v>3.7207031620362201E-2</v>
      </c>
      <c r="O12" s="19">
        <v>6.7523361003923602E-2</v>
      </c>
      <c r="P12" s="19">
        <v>4.3966295381561701E-2</v>
      </c>
      <c r="Q12" s="19">
        <v>4.6881057276776099E-2</v>
      </c>
      <c r="R12" s="19"/>
      <c r="S12" s="19">
        <v>3.7835303995100801E-2</v>
      </c>
      <c r="T12" s="19">
        <v>4.0624619486412702E-2</v>
      </c>
      <c r="U12" s="19">
        <v>4.3496658814521798E-2</v>
      </c>
      <c r="V12" s="19">
        <v>2.9657646943355501E-2</v>
      </c>
      <c r="W12" s="19">
        <v>3.4534121216166197E-2</v>
      </c>
      <c r="X12" s="19">
        <v>2.3055671220384499E-2</v>
      </c>
      <c r="Y12" s="19">
        <v>3.3530315682924597E-2</v>
      </c>
      <c r="Z12" s="19"/>
      <c r="AA12" s="19">
        <v>2.9236854895203199E-2</v>
      </c>
      <c r="AB12" s="19">
        <v>4.4217631408367097E-2</v>
      </c>
      <c r="AC12" s="19"/>
      <c r="AD12" s="19">
        <v>2.6203091436196001E-2</v>
      </c>
      <c r="AE12" s="19">
        <v>4.0515255063505597E-2</v>
      </c>
      <c r="AF12" s="19">
        <v>1.54515918681267E-2</v>
      </c>
      <c r="AG12" s="19"/>
      <c r="AH12" s="19">
        <v>1.9650347654489499E-2</v>
      </c>
      <c r="AI12" s="19">
        <v>3.98309492791626E-2</v>
      </c>
      <c r="AJ12" s="19"/>
      <c r="AK12" s="19">
        <v>4.6647190949168103E-2</v>
      </c>
      <c r="AL12" s="19">
        <v>3.4062449356451897E-2</v>
      </c>
      <c r="AM12" s="19"/>
      <c r="AN12" s="19">
        <v>3.9095501213295802E-2</v>
      </c>
      <c r="AO12" s="19">
        <v>4.6881057276776099E-2</v>
      </c>
      <c r="AP12" s="19"/>
      <c r="AQ12" s="19">
        <v>3.706981498537E-2</v>
      </c>
      <c r="AR12" s="19">
        <v>3.9640054169141202E-2</v>
      </c>
      <c r="AS12" s="19"/>
      <c r="AT12" s="19">
        <v>5.0172546650073702E-2</v>
      </c>
      <c r="AU12" s="19">
        <v>3.6073454548678698E-2</v>
      </c>
      <c r="AV12" s="19">
        <v>2.58353738800031E-2</v>
      </c>
      <c r="AW12" s="19">
        <v>1.3562632057975599E-3</v>
      </c>
      <c r="AX12" s="19"/>
      <c r="AY12" s="19">
        <v>3.3717703178584697E-2</v>
      </c>
      <c r="AZ12" s="19">
        <v>3.9755443111219903E-2</v>
      </c>
      <c r="BA12" s="19"/>
      <c r="BB12" s="19">
        <v>2.67603321775319E-2</v>
      </c>
      <c r="BC12" s="19">
        <v>4.1803210916490301E-2</v>
      </c>
      <c r="BD12" s="19"/>
      <c r="BE12" s="19">
        <v>3.4441727401077399E-2</v>
      </c>
      <c r="BF12" s="19">
        <v>3.94651622446405E-2</v>
      </c>
      <c r="BG12" s="19"/>
      <c r="BH12" s="19">
        <v>5.4006776952453601E-2</v>
      </c>
      <c r="BI12" s="19">
        <v>3.79559403241055E-2</v>
      </c>
      <c r="BJ12" s="19"/>
      <c r="BK12" s="19">
        <v>3.43370272239754E-2</v>
      </c>
      <c r="BL12" s="19">
        <v>3.9416371040848101E-2</v>
      </c>
      <c r="BM12" s="19"/>
      <c r="BN12" s="19">
        <v>7.5691953707184804E-4</v>
      </c>
      <c r="BO12" s="19">
        <v>3.99232059635082E-2</v>
      </c>
      <c r="BP12" s="19"/>
      <c r="BQ12" s="19">
        <v>1.8134105097902899E-2</v>
      </c>
      <c r="BR12" s="19">
        <v>3.9647919604466397E-2</v>
      </c>
      <c r="BS12" s="19"/>
      <c r="BT12" s="19">
        <v>3.1798080034691402E-2</v>
      </c>
      <c r="BU12" s="19">
        <v>3.9691163463962599E-2</v>
      </c>
      <c r="BV12" s="19"/>
      <c r="BW12" s="19">
        <v>2.92134159000264E-2</v>
      </c>
      <c r="BX12" s="19">
        <v>4.4193396083370501E-2</v>
      </c>
      <c r="BY12" s="19"/>
      <c r="BZ12" s="19">
        <v>2.92134159000264E-2</v>
      </c>
      <c r="CA12" s="19">
        <v>4.4193396083370501E-2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288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278</v>
      </c>
      <c r="C9" s="17">
        <v>0.17447474571706301</v>
      </c>
      <c r="D9" s="17">
        <v>0.21758323961034001</v>
      </c>
      <c r="E9" s="17">
        <v>0.23337395692118801</v>
      </c>
      <c r="F9" s="17">
        <v>0.15930248395577601</v>
      </c>
      <c r="G9" s="17">
        <v>0.20393119493723699</v>
      </c>
      <c r="H9" s="17">
        <v>0.168734079736544</v>
      </c>
      <c r="I9" s="17">
        <v>0.125513160702308</v>
      </c>
      <c r="J9" s="17">
        <v>0.14372777917023699</v>
      </c>
      <c r="K9" s="17">
        <v>7.1746807957933395E-2</v>
      </c>
      <c r="L9" s="17">
        <v>0.11576779356278501</v>
      </c>
      <c r="M9" s="17"/>
      <c r="N9" s="17">
        <v>0.17714668444401399</v>
      </c>
      <c r="O9" s="17">
        <v>0.13749028252849599</v>
      </c>
      <c r="P9" s="17">
        <v>0.15663190460409601</v>
      </c>
      <c r="Q9" s="17">
        <v>0.129830775847848</v>
      </c>
      <c r="R9" s="17"/>
      <c r="S9" s="17">
        <v>0.197140425874057</v>
      </c>
      <c r="T9" s="17">
        <v>0.16947464293727801</v>
      </c>
      <c r="U9" s="17">
        <v>0.18199943418123901</v>
      </c>
      <c r="V9" s="17">
        <v>0.18139361060301501</v>
      </c>
      <c r="W9" s="17">
        <v>0.124196788345504</v>
      </c>
      <c r="X9" s="17">
        <v>0.15844229162239801</v>
      </c>
      <c r="Y9" s="17">
        <v>0.15077658877050201</v>
      </c>
      <c r="Z9" s="17"/>
      <c r="AA9" s="17">
        <v>0.101766751882722</v>
      </c>
      <c r="AB9" s="17">
        <v>0.212079102508306</v>
      </c>
      <c r="AC9" s="17"/>
      <c r="AD9" s="17">
        <v>8.3929575970571796E-2</v>
      </c>
      <c r="AE9" s="17">
        <v>0.15112324090432899</v>
      </c>
      <c r="AF9" s="17">
        <v>9.7531500521869499E-2</v>
      </c>
      <c r="AG9" s="17"/>
      <c r="AH9" s="17">
        <v>0.111933392134779</v>
      </c>
      <c r="AI9" s="17">
        <v>0.17678901325854701</v>
      </c>
      <c r="AJ9" s="17"/>
      <c r="AK9" s="17">
        <v>0.172828283022646</v>
      </c>
      <c r="AL9" s="17">
        <v>0.17557766401605099</v>
      </c>
      <c r="AM9" s="17"/>
      <c r="AN9" s="17">
        <v>0.17456285939688301</v>
      </c>
      <c r="AO9" s="17">
        <v>0.129830775847848</v>
      </c>
      <c r="AP9" s="17"/>
      <c r="AQ9" s="17">
        <v>0.14595944323819701</v>
      </c>
      <c r="AR9" s="17">
        <v>0.181868481635311</v>
      </c>
      <c r="AS9" s="17"/>
      <c r="AT9" s="17">
        <v>0.243349543676354</v>
      </c>
      <c r="AU9" s="17">
        <v>0.14550387459193201</v>
      </c>
      <c r="AV9" s="17">
        <v>0.106215147133313</v>
      </c>
      <c r="AW9" s="17">
        <v>7.5354325051877905E-2</v>
      </c>
      <c r="AX9" s="17"/>
      <c r="AY9" s="17">
        <v>0.13582559795531901</v>
      </c>
      <c r="AZ9" s="17">
        <v>0.17909422406973499</v>
      </c>
      <c r="BA9" s="17"/>
      <c r="BB9" s="17">
        <v>0.17580507600178899</v>
      </c>
      <c r="BC9" s="17">
        <v>0.174187103143294</v>
      </c>
      <c r="BD9" s="17"/>
      <c r="BE9" s="17">
        <v>0.174144153551377</v>
      </c>
      <c r="BF9" s="17">
        <v>0.174499833380928</v>
      </c>
      <c r="BG9" s="17"/>
      <c r="BH9" s="17">
        <v>0.137520061248569</v>
      </c>
      <c r="BI9" s="17">
        <v>0.177339878990876</v>
      </c>
      <c r="BJ9" s="17"/>
      <c r="BK9" s="17">
        <v>0.219973426687045</v>
      </c>
      <c r="BL9" s="17">
        <v>0.17156273556405899</v>
      </c>
      <c r="BM9" s="17"/>
      <c r="BN9" s="17">
        <v>0.14537472414049399</v>
      </c>
      <c r="BO9" s="17">
        <v>0.17509110899251201</v>
      </c>
      <c r="BP9" s="17"/>
      <c r="BQ9" s="17">
        <v>8.4906863202661997E-2</v>
      </c>
      <c r="BR9" s="17">
        <v>0.17676801649816501</v>
      </c>
      <c r="BS9" s="17"/>
      <c r="BT9" s="17">
        <v>0.16075188410677199</v>
      </c>
      <c r="BU9" s="17">
        <v>0.175563765319112</v>
      </c>
      <c r="BV9" s="17"/>
      <c r="BW9" s="17">
        <v>0.101659716418483</v>
      </c>
      <c r="BX9" s="17">
        <v>0.21186697693773901</v>
      </c>
      <c r="BY9" s="17"/>
      <c r="BZ9" s="17">
        <v>0.101659716418483</v>
      </c>
      <c r="CA9" s="17">
        <v>0.21186697693773901</v>
      </c>
    </row>
    <row r="10" spans="2:79" ht="30" x14ac:dyDescent="0.25">
      <c r="B10" s="18" t="s">
        <v>279</v>
      </c>
      <c r="C10" s="17">
        <v>0.59590556828234198</v>
      </c>
      <c r="D10" s="17">
        <v>0.58290981079061599</v>
      </c>
      <c r="E10" s="17">
        <v>0.44182774134122699</v>
      </c>
      <c r="F10" s="17">
        <v>0.63483930598911897</v>
      </c>
      <c r="G10" s="17">
        <v>0.56245015660910702</v>
      </c>
      <c r="H10" s="17">
        <v>0.58368122712631298</v>
      </c>
      <c r="I10" s="17">
        <v>0.67607447170859802</v>
      </c>
      <c r="J10" s="17">
        <v>0.61160713826382296</v>
      </c>
      <c r="K10" s="17">
        <v>0.72479889660694796</v>
      </c>
      <c r="L10" s="17">
        <v>0.76230592808140396</v>
      </c>
      <c r="M10" s="17"/>
      <c r="N10" s="17">
        <v>0.58647917141261496</v>
      </c>
      <c r="O10" s="17">
        <v>0.709588284150383</v>
      </c>
      <c r="P10" s="17">
        <v>0.755244497966294</v>
      </c>
      <c r="Q10" s="17">
        <v>0.79000534394005995</v>
      </c>
      <c r="R10" s="17"/>
      <c r="S10" s="17">
        <v>0.58130660666324596</v>
      </c>
      <c r="T10" s="17">
        <v>0.645533447307436</v>
      </c>
      <c r="U10" s="17">
        <v>0.62108123897934298</v>
      </c>
      <c r="V10" s="17">
        <v>0.53975700468676902</v>
      </c>
      <c r="W10" s="17">
        <v>0.67160642564967898</v>
      </c>
      <c r="X10" s="17">
        <v>0.701293604434583</v>
      </c>
      <c r="Y10" s="17">
        <v>0.64537430361518699</v>
      </c>
      <c r="Z10" s="17"/>
      <c r="AA10" s="17">
        <v>0.82816215453856501</v>
      </c>
      <c r="AB10" s="17">
        <v>0.475783157030091</v>
      </c>
      <c r="AC10" s="17"/>
      <c r="AD10" s="17">
        <v>0.85116780451462803</v>
      </c>
      <c r="AE10" s="17">
        <v>0.80472957436975001</v>
      </c>
      <c r="AF10" s="17">
        <v>0.82793010125639399</v>
      </c>
      <c r="AG10" s="17"/>
      <c r="AH10" s="17">
        <v>0.87904751070817599</v>
      </c>
      <c r="AI10" s="17">
        <v>0.58542824137053195</v>
      </c>
      <c r="AJ10" s="17"/>
      <c r="AK10" s="17">
        <v>0.59890952453007396</v>
      </c>
      <c r="AL10" s="17">
        <v>0.59389330385253403</v>
      </c>
      <c r="AM10" s="17"/>
      <c r="AN10" s="17">
        <v>0.595522474092121</v>
      </c>
      <c r="AO10" s="17">
        <v>0.79000534394005995</v>
      </c>
      <c r="AP10" s="17"/>
      <c r="AQ10" s="17">
        <v>0.73927075999821201</v>
      </c>
      <c r="AR10" s="17">
        <v>0.55873239194301905</v>
      </c>
      <c r="AS10" s="17"/>
      <c r="AT10" s="17">
        <v>0.38766820784754802</v>
      </c>
      <c r="AU10" s="17">
        <v>0.67460845551454396</v>
      </c>
      <c r="AV10" s="17">
        <v>0.81246320310803199</v>
      </c>
      <c r="AW10" s="17">
        <v>0.90008416594292795</v>
      </c>
      <c r="AX10" s="17"/>
      <c r="AY10" s="17">
        <v>0.73760855288997695</v>
      </c>
      <c r="AZ10" s="17">
        <v>0.578968742820131</v>
      </c>
      <c r="BA10" s="17"/>
      <c r="BB10" s="17">
        <v>0.605457458555415</v>
      </c>
      <c r="BC10" s="17">
        <v>0.59381833536280204</v>
      </c>
      <c r="BD10" s="17"/>
      <c r="BE10" s="17">
        <v>0.60756502448454996</v>
      </c>
      <c r="BF10" s="17">
        <v>0.59502076655862501</v>
      </c>
      <c r="BG10" s="17"/>
      <c r="BH10" s="17">
        <v>0.64906924764759</v>
      </c>
      <c r="BI10" s="17">
        <v>0.59178373558647501</v>
      </c>
      <c r="BJ10" s="17"/>
      <c r="BK10" s="17">
        <v>0.62131909614834302</v>
      </c>
      <c r="BL10" s="17">
        <v>0.59427904967583001</v>
      </c>
      <c r="BM10" s="17"/>
      <c r="BN10" s="17">
        <v>0.64581421967204</v>
      </c>
      <c r="BO10" s="17">
        <v>0.59484846048045104</v>
      </c>
      <c r="BP10" s="17"/>
      <c r="BQ10" s="17">
        <v>0.72518553669094998</v>
      </c>
      <c r="BR10" s="17">
        <v>0.59259552046374497</v>
      </c>
      <c r="BS10" s="17"/>
      <c r="BT10" s="17">
        <v>0.71457484779899305</v>
      </c>
      <c r="BU10" s="17">
        <v>0.58648820510950805</v>
      </c>
      <c r="BV10" s="17"/>
      <c r="BW10" s="17">
        <v>0.82820479646826195</v>
      </c>
      <c r="BX10" s="17">
        <v>0.47661444752903598</v>
      </c>
      <c r="BY10" s="17"/>
      <c r="BZ10" s="17">
        <v>0.82820479646826195</v>
      </c>
      <c r="CA10" s="17">
        <v>0.47661444752903598</v>
      </c>
    </row>
    <row r="11" spans="2:79" x14ac:dyDescent="0.25">
      <c r="B11" s="18" t="s">
        <v>280</v>
      </c>
      <c r="C11" s="17">
        <v>0.20202007558671201</v>
      </c>
      <c r="D11" s="17">
        <v>0.175287133616125</v>
      </c>
      <c r="E11" s="17">
        <v>0.27825516992192401</v>
      </c>
      <c r="F11" s="17">
        <v>0.18043477202448299</v>
      </c>
      <c r="G11" s="17">
        <v>0.21141519424434799</v>
      </c>
      <c r="H11" s="17">
        <v>0.208374636254471</v>
      </c>
      <c r="I11" s="17">
        <v>0.193981075459637</v>
      </c>
      <c r="J11" s="17">
        <v>0.21526563086908199</v>
      </c>
      <c r="K11" s="17">
        <v>0.165090547093868</v>
      </c>
      <c r="L11" s="17">
        <v>9.3522359984468201E-2</v>
      </c>
      <c r="M11" s="17"/>
      <c r="N11" s="17">
        <v>0.20903657740665901</v>
      </c>
      <c r="O11" s="17">
        <v>0.12037511262235299</v>
      </c>
      <c r="P11" s="17">
        <v>6.8414022740187194E-2</v>
      </c>
      <c r="Q11" s="17">
        <v>4.0874762516648899E-2</v>
      </c>
      <c r="R11" s="17"/>
      <c r="S11" s="17">
        <v>0.17844954274021699</v>
      </c>
      <c r="T11" s="17">
        <v>0.16994295213275701</v>
      </c>
      <c r="U11" s="17">
        <v>0.169056375520656</v>
      </c>
      <c r="V11" s="17">
        <v>0.26007006711449998</v>
      </c>
      <c r="W11" s="17">
        <v>0.17585029577243599</v>
      </c>
      <c r="X11" s="17">
        <v>0.12780026735028199</v>
      </c>
      <c r="Y11" s="17">
        <v>0.17796548751373101</v>
      </c>
      <c r="Z11" s="17"/>
      <c r="AA11" s="17">
        <v>6.27881743158724E-2</v>
      </c>
      <c r="AB11" s="17">
        <v>0.27403039819361502</v>
      </c>
      <c r="AC11" s="17"/>
      <c r="AD11" s="17">
        <v>6.23722154818077E-2</v>
      </c>
      <c r="AE11" s="17">
        <v>2.0864625892662698E-2</v>
      </c>
      <c r="AF11" s="17">
        <v>6.9627218612348302E-2</v>
      </c>
      <c r="AG11" s="17"/>
      <c r="AH11" s="17">
        <v>5.0752205388529103E-3</v>
      </c>
      <c r="AI11" s="17">
        <v>0.20930778298977901</v>
      </c>
      <c r="AJ11" s="17"/>
      <c r="AK11" s="17">
        <v>0.19637927520513099</v>
      </c>
      <c r="AL11" s="17">
        <v>0.20579868653421499</v>
      </c>
      <c r="AM11" s="17"/>
      <c r="AN11" s="17">
        <v>0.20233812764529499</v>
      </c>
      <c r="AO11" s="17">
        <v>4.0874762516648899E-2</v>
      </c>
      <c r="AP11" s="17"/>
      <c r="AQ11" s="17">
        <v>9.4802054950520298E-2</v>
      </c>
      <c r="AR11" s="17">
        <v>0.22982064795829099</v>
      </c>
      <c r="AS11" s="17"/>
      <c r="AT11" s="17">
        <v>0.32740002633797699</v>
      </c>
      <c r="AU11" s="17">
        <v>0.1594268642319</v>
      </c>
      <c r="AV11" s="17">
        <v>6.3319967846855396E-2</v>
      </c>
      <c r="AW11" s="17">
        <v>2.4491803001363201E-2</v>
      </c>
      <c r="AX11" s="17"/>
      <c r="AY11" s="17">
        <v>0.115825709904085</v>
      </c>
      <c r="AZ11" s="17">
        <v>0.212322321029424</v>
      </c>
      <c r="BA11" s="17"/>
      <c r="BB11" s="17">
        <v>0.18784965744915</v>
      </c>
      <c r="BC11" s="17">
        <v>0.20511126522627399</v>
      </c>
      <c r="BD11" s="17"/>
      <c r="BE11" s="17">
        <v>0.18714940307224501</v>
      </c>
      <c r="BF11" s="17">
        <v>0.20314856703995299</v>
      </c>
      <c r="BG11" s="17"/>
      <c r="BH11" s="17">
        <v>0.170729441489335</v>
      </c>
      <c r="BI11" s="17">
        <v>0.20444606942756099</v>
      </c>
      <c r="BJ11" s="17"/>
      <c r="BK11" s="17">
        <v>0.13662108248157601</v>
      </c>
      <c r="BL11" s="17">
        <v>0.206205747080003</v>
      </c>
      <c r="BM11" s="17"/>
      <c r="BN11" s="17">
        <v>0.207362344280977</v>
      </c>
      <c r="BO11" s="17">
        <v>0.20190692177952099</v>
      </c>
      <c r="BP11" s="17"/>
      <c r="BQ11" s="17">
        <v>0.18878887487325799</v>
      </c>
      <c r="BR11" s="17">
        <v>0.20235884351493899</v>
      </c>
      <c r="BS11" s="17"/>
      <c r="BT11" s="17">
        <v>0.11474318134726701</v>
      </c>
      <c r="BU11" s="17">
        <v>0.20894620013215101</v>
      </c>
      <c r="BV11" s="17"/>
      <c r="BW11" s="17">
        <v>6.2948305315934303E-2</v>
      </c>
      <c r="BX11" s="17">
        <v>0.27343670262547898</v>
      </c>
      <c r="BY11" s="17"/>
      <c r="BZ11" s="17">
        <v>6.2948305315934303E-2</v>
      </c>
      <c r="CA11" s="17">
        <v>0.27343670262547898</v>
      </c>
    </row>
    <row r="12" spans="2:79" x14ac:dyDescent="0.25">
      <c r="B12" s="18" t="s">
        <v>75</v>
      </c>
      <c r="C12" s="19">
        <v>2.7599610413882699E-2</v>
      </c>
      <c r="D12" s="19">
        <v>2.4219815982919599E-2</v>
      </c>
      <c r="E12" s="19">
        <v>4.6543131815660901E-2</v>
      </c>
      <c r="F12" s="19">
        <v>2.5423438030622501E-2</v>
      </c>
      <c r="G12" s="19">
        <v>2.22034542093082E-2</v>
      </c>
      <c r="H12" s="19">
        <v>3.9210056882672199E-2</v>
      </c>
      <c r="I12" s="19">
        <v>4.4312921294565296E-3</v>
      </c>
      <c r="J12" s="19">
        <v>2.9399451696857599E-2</v>
      </c>
      <c r="K12" s="19">
        <v>3.8363748341251003E-2</v>
      </c>
      <c r="L12" s="19">
        <v>2.8403918371342901E-2</v>
      </c>
      <c r="M12" s="19"/>
      <c r="N12" s="19">
        <v>2.7337566736712299E-2</v>
      </c>
      <c r="O12" s="19">
        <v>3.2546320698767797E-2</v>
      </c>
      <c r="P12" s="19">
        <v>1.9709574689423501E-2</v>
      </c>
      <c r="Q12" s="19">
        <v>3.9289117695443299E-2</v>
      </c>
      <c r="R12" s="19"/>
      <c r="S12" s="19">
        <v>4.31034247224798E-2</v>
      </c>
      <c r="T12" s="19">
        <v>1.5048957622528799E-2</v>
      </c>
      <c r="U12" s="19">
        <v>2.7862951318762399E-2</v>
      </c>
      <c r="V12" s="19">
        <v>1.8779317595716799E-2</v>
      </c>
      <c r="W12" s="19">
        <v>2.83464902323819E-2</v>
      </c>
      <c r="X12" s="19">
        <v>1.2463836592736199E-2</v>
      </c>
      <c r="Y12" s="19">
        <v>2.5883620100580498E-2</v>
      </c>
      <c r="Z12" s="19"/>
      <c r="AA12" s="19">
        <v>7.2829192628408998E-3</v>
      </c>
      <c r="AB12" s="19">
        <v>3.8107342267988703E-2</v>
      </c>
      <c r="AC12" s="19"/>
      <c r="AD12" s="19">
        <v>2.5304040329928701E-3</v>
      </c>
      <c r="AE12" s="19">
        <v>2.3282558833258499E-2</v>
      </c>
      <c r="AF12" s="19">
        <v>4.9111796093880503E-3</v>
      </c>
      <c r="AG12" s="19"/>
      <c r="AH12" s="19">
        <v>3.9438766181917597E-3</v>
      </c>
      <c r="AI12" s="19">
        <v>2.8474962381142499E-2</v>
      </c>
      <c r="AJ12" s="19"/>
      <c r="AK12" s="19">
        <v>3.1882917242148603E-2</v>
      </c>
      <c r="AL12" s="19">
        <v>2.4730345597199999E-2</v>
      </c>
      <c r="AM12" s="19"/>
      <c r="AN12" s="19">
        <v>2.7576538865701199E-2</v>
      </c>
      <c r="AO12" s="19">
        <v>3.9289117695443299E-2</v>
      </c>
      <c r="AP12" s="19"/>
      <c r="AQ12" s="19">
        <v>1.9967741813070899E-2</v>
      </c>
      <c r="AR12" s="19">
        <v>2.95784784633796E-2</v>
      </c>
      <c r="AS12" s="19"/>
      <c r="AT12" s="19">
        <v>4.1582222138121003E-2</v>
      </c>
      <c r="AU12" s="19">
        <v>2.04608056616245E-2</v>
      </c>
      <c r="AV12" s="19">
        <v>1.8001681911799398E-2</v>
      </c>
      <c r="AW12" s="19">
        <v>6.97060038312038E-5</v>
      </c>
      <c r="AX12" s="19"/>
      <c r="AY12" s="19">
        <v>1.0740139250619099E-2</v>
      </c>
      <c r="AZ12" s="19">
        <v>2.9614712080710998E-2</v>
      </c>
      <c r="BA12" s="19"/>
      <c r="BB12" s="19">
        <v>3.0887807993645901E-2</v>
      </c>
      <c r="BC12" s="19">
        <v>2.6883296267630301E-2</v>
      </c>
      <c r="BD12" s="19"/>
      <c r="BE12" s="19">
        <v>3.11414188918278E-2</v>
      </c>
      <c r="BF12" s="19">
        <v>2.7330833020494001E-2</v>
      </c>
      <c r="BG12" s="19"/>
      <c r="BH12" s="19">
        <v>4.2681249614505999E-2</v>
      </c>
      <c r="BI12" s="19">
        <v>2.6430315995087699E-2</v>
      </c>
      <c r="BJ12" s="19"/>
      <c r="BK12" s="19">
        <v>2.2086394683036501E-2</v>
      </c>
      <c r="BL12" s="19">
        <v>2.79524676801081E-2</v>
      </c>
      <c r="BM12" s="19"/>
      <c r="BN12" s="19">
        <v>1.4487119064880601E-3</v>
      </c>
      <c r="BO12" s="19">
        <v>2.8153508747515599E-2</v>
      </c>
      <c r="BP12" s="19"/>
      <c r="BQ12" s="19">
        <v>1.11872523313078E-3</v>
      </c>
      <c r="BR12" s="19">
        <v>2.8277619523151901E-2</v>
      </c>
      <c r="BS12" s="19"/>
      <c r="BT12" s="19">
        <v>9.9300867469675792E-3</v>
      </c>
      <c r="BU12" s="19">
        <v>2.9001829439228601E-2</v>
      </c>
      <c r="BV12" s="19"/>
      <c r="BW12" s="19">
        <v>7.1871817973201604E-3</v>
      </c>
      <c r="BX12" s="19">
        <v>3.8081872907745701E-2</v>
      </c>
      <c r="BY12" s="19"/>
      <c r="BZ12" s="19">
        <v>7.1871817973201604E-3</v>
      </c>
      <c r="CA12" s="19">
        <v>3.8081872907745701E-2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289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278</v>
      </c>
      <c r="C9" s="17">
        <v>0.24242351580247601</v>
      </c>
      <c r="D9" s="17">
        <v>0.260060742803426</v>
      </c>
      <c r="E9" s="17">
        <v>0.371826416960365</v>
      </c>
      <c r="F9" s="17">
        <v>0.25748230417101797</v>
      </c>
      <c r="G9" s="17">
        <v>0.25902981138084502</v>
      </c>
      <c r="H9" s="17">
        <v>0.19421507184505701</v>
      </c>
      <c r="I9" s="17">
        <v>0.19797432109186899</v>
      </c>
      <c r="J9" s="17">
        <v>0.195152745864029</v>
      </c>
      <c r="K9" s="17">
        <v>0.13988548327217001</v>
      </c>
      <c r="L9" s="17">
        <v>0.127595943542577</v>
      </c>
      <c r="M9" s="17"/>
      <c r="N9" s="17">
        <v>0.24335674012004099</v>
      </c>
      <c r="O9" s="17">
        <v>0.23412809491544501</v>
      </c>
      <c r="P9" s="17">
        <v>0.2136819467901</v>
      </c>
      <c r="Q9" s="17">
        <v>0.19696369581378301</v>
      </c>
      <c r="R9" s="17"/>
      <c r="S9" s="17">
        <v>0.27361551042776</v>
      </c>
      <c r="T9" s="17">
        <v>0.21683237463330701</v>
      </c>
      <c r="U9" s="17">
        <v>0.31089510022102401</v>
      </c>
      <c r="V9" s="17">
        <v>0.23020145629356401</v>
      </c>
      <c r="W9" s="17">
        <v>0.26118998761587198</v>
      </c>
      <c r="X9" s="17">
        <v>0.25128463230470099</v>
      </c>
      <c r="Y9" s="17">
        <v>0.233269565432833</v>
      </c>
      <c r="Z9" s="17"/>
      <c r="AA9" s="17">
        <v>0.21044921086365401</v>
      </c>
      <c r="AB9" s="17">
        <v>0.25896053061560498</v>
      </c>
      <c r="AC9" s="17"/>
      <c r="AD9" s="17">
        <v>0.19956185358489101</v>
      </c>
      <c r="AE9" s="17">
        <v>0.29072145973209801</v>
      </c>
      <c r="AF9" s="17">
        <v>0.206405385165675</v>
      </c>
      <c r="AG9" s="17"/>
      <c r="AH9" s="17">
        <v>0.246236042146145</v>
      </c>
      <c r="AI9" s="17">
        <v>0.24228243785224199</v>
      </c>
      <c r="AJ9" s="17"/>
      <c r="AK9" s="17">
        <v>0.220373157874762</v>
      </c>
      <c r="AL9" s="17">
        <v>0.25719442032412598</v>
      </c>
      <c r="AM9" s="17"/>
      <c r="AN9" s="17">
        <v>0.24251323972341901</v>
      </c>
      <c r="AO9" s="17">
        <v>0.19696369581378301</v>
      </c>
      <c r="AP9" s="17"/>
      <c r="AQ9" s="17">
        <v>0.20038414409567701</v>
      </c>
      <c r="AR9" s="17">
        <v>0.25332390911934399</v>
      </c>
      <c r="AS9" s="17"/>
      <c r="AT9" s="17">
        <v>0.26161028232227901</v>
      </c>
      <c r="AU9" s="17">
        <v>0.24336801767680999</v>
      </c>
      <c r="AV9" s="17">
        <v>0.21388832102805</v>
      </c>
      <c r="AW9" s="17">
        <v>0.13653744273454199</v>
      </c>
      <c r="AX9" s="17"/>
      <c r="AY9" s="17">
        <v>0.278108885831367</v>
      </c>
      <c r="AZ9" s="17">
        <v>0.238158278303016</v>
      </c>
      <c r="BA9" s="17"/>
      <c r="BB9" s="17">
        <v>0.25346830313524699</v>
      </c>
      <c r="BC9" s="17">
        <v>0.24001945704538499</v>
      </c>
      <c r="BD9" s="17"/>
      <c r="BE9" s="17">
        <v>0.228809415388461</v>
      </c>
      <c r="BF9" s="17">
        <v>0.24345664970720199</v>
      </c>
      <c r="BG9" s="17"/>
      <c r="BH9" s="17">
        <v>0.209247111416037</v>
      </c>
      <c r="BI9" s="17">
        <v>0.24499571528084199</v>
      </c>
      <c r="BJ9" s="17"/>
      <c r="BK9" s="17">
        <v>0.28413983948305099</v>
      </c>
      <c r="BL9" s="17">
        <v>0.23975358437778199</v>
      </c>
      <c r="BM9" s="17"/>
      <c r="BN9" s="17">
        <v>0.270081507761813</v>
      </c>
      <c r="BO9" s="17">
        <v>0.24183769594418</v>
      </c>
      <c r="BP9" s="17"/>
      <c r="BQ9" s="17">
        <v>0.17572070204026799</v>
      </c>
      <c r="BR9" s="17">
        <v>0.24413135581748899</v>
      </c>
      <c r="BS9" s="17"/>
      <c r="BT9" s="17">
        <v>0.201041306505923</v>
      </c>
      <c r="BU9" s="17">
        <v>0.245707527430651</v>
      </c>
      <c r="BV9" s="17"/>
      <c r="BW9" s="17">
        <v>0.21049479219379</v>
      </c>
      <c r="BX9" s="17">
        <v>0.25881966680670598</v>
      </c>
      <c r="BY9" s="17"/>
      <c r="BZ9" s="17">
        <v>0.21049479219379</v>
      </c>
      <c r="CA9" s="17">
        <v>0.25881966680670598</v>
      </c>
    </row>
    <row r="10" spans="2:79" ht="30" x14ac:dyDescent="0.25">
      <c r="B10" s="18" t="s">
        <v>279</v>
      </c>
      <c r="C10" s="17">
        <v>0.34357760736382698</v>
      </c>
      <c r="D10" s="17">
        <v>0.28040791047684799</v>
      </c>
      <c r="E10" s="17">
        <v>0.22874002025912099</v>
      </c>
      <c r="F10" s="17">
        <v>0.39850802017671599</v>
      </c>
      <c r="G10" s="17">
        <v>0.33377755322827102</v>
      </c>
      <c r="H10" s="17">
        <v>0.45096401274953402</v>
      </c>
      <c r="I10" s="17">
        <v>0.38896628128809102</v>
      </c>
      <c r="J10" s="17">
        <v>0.203656769264841</v>
      </c>
      <c r="K10" s="17">
        <v>0.31183868335895298</v>
      </c>
      <c r="L10" s="17">
        <v>0.54414851123048902</v>
      </c>
      <c r="M10" s="17"/>
      <c r="N10" s="17">
        <v>0.33116017916249002</v>
      </c>
      <c r="O10" s="17">
        <v>0.48302848830974898</v>
      </c>
      <c r="P10" s="17">
        <v>0.59725876079863205</v>
      </c>
      <c r="Q10" s="17">
        <v>0.69736896119501002</v>
      </c>
      <c r="R10" s="17"/>
      <c r="S10" s="17">
        <v>0.33069158628423401</v>
      </c>
      <c r="T10" s="17">
        <v>0.41574637064855502</v>
      </c>
      <c r="U10" s="17">
        <v>0.37924100444745701</v>
      </c>
      <c r="V10" s="17">
        <v>0.29942321431374502</v>
      </c>
      <c r="W10" s="17">
        <v>0.35277585340714501</v>
      </c>
      <c r="X10" s="17">
        <v>0.44593216032528199</v>
      </c>
      <c r="Y10" s="17">
        <v>0.382405867249623</v>
      </c>
      <c r="Z10" s="17"/>
      <c r="AA10" s="17">
        <v>0.52202749661713099</v>
      </c>
      <c r="AB10" s="17">
        <v>0.25128385875444897</v>
      </c>
      <c r="AC10" s="17"/>
      <c r="AD10" s="17">
        <v>0.57105461650621003</v>
      </c>
      <c r="AE10" s="17">
        <v>0.54721643504116801</v>
      </c>
      <c r="AF10" s="17">
        <v>0.49951715956280601</v>
      </c>
      <c r="AG10" s="17"/>
      <c r="AH10" s="17">
        <v>0.62860931796568098</v>
      </c>
      <c r="AI10" s="17">
        <v>0.33303035185437302</v>
      </c>
      <c r="AJ10" s="17"/>
      <c r="AK10" s="17">
        <v>0.34137272174066602</v>
      </c>
      <c r="AL10" s="17">
        <v>0.34505459722166099</v>
      </c>
      <c r="AM10" s="17"/>
      <c r="AN10" s="17">
        <v>0.34287933034756601</v>
      </c>
      <c r="AO10" s="17">
        <v>0.69736896119501002</v>
      </c>
      <c r="AP10" s="17"/>
      <c r="AQ10" s="17">
        <v>0.50206297409700795</v>
      </c>
      <c r="AR10" s="17">
        <v>0.302483919180081</v>
      </c>
      <c r="AS10" s="17"/>
      <c r="AT10" s="17">
        <v>0.153376384765669</v>
      </c>
      <c r="AU10" s="17">
        <v>0.38108247997487199</v>
      </c>
      <c r="AV10" s="17">
        <v>0.59960742022045199</v>
      </c>
      <c r="AW10" s="17">
        <v>0.72614269913162999</v>
      </c>
      <c r="AX10" s="17"/>
      <c r="AY10" s="17">
        <v>0.49986019353466099</v>
      </c>
      <c r="AZ10" s="17">
        <v>0.32489817804843502</v>
      </c>
      <c r="BA10" s="17"/>
      <c r="BB10" s="17">
        <v>0.35127221223350702</v>
      </c>
      <c r="BC10" s="17">
        <v>0.34189183895119502</v>
      </c>
      <c r="BD10" s="17"/>
      <c r="BE10" s="17">
        <v>0.39862930822401899</v>
      </c>
      <c r="BF10" s="17">
        <v>0.339399896245069</v>
      </c>
      <c r="BG10" s="17"/>
      <c r="BH10" s="17">
        <v>0.309792980983218</v>
      </c>
      <c r="BI10" s="17">
        <v>0.346196962895571</v>
      </c>
      <c r="BJ10" s="17"/>
      <c r="BK10" s="17">
        <v>0.44855702346700899</v>
      </c>
      <c r="BL10" s="17">
        <v>0.33685870652908401</v>
      </c>
      <c r="BM10" s="17"/>
      <c r="BN10" s="17">
        <v>0.513605999346602</v>
      </c>
      <c r="BO10" s="17">
        <v>0.33997626100997602</v>
      </c>
      <c r="BP10" s="17"/>
      <c r="BQ10" s="17">
        <v>0.57779083417190902</v>
      </c>
      <c r="BR10" s="17">
        <v>0.33758087801723302</v>
      </c>
      <c r="BS10" s="17"/>
      <c r="BT10" s="17">
        <v>0.41728573080263098</v>
      </c>
      <c r="BU10" s="17">
        <v>0.337728274073538</v>
      </c>
      <c r="BV10" s="17"/>
      <c r="BW10" s="17">
        <v>0.52111326899049204</v>
      </c>
      <c r="BX10" s="17">
        <v>0.25240886687978797</v>
      </c>
      <c r="BY10" s="17"/>
      <c r="BZ10" s="17">
        <v>0.52111326899049204</v>
      </c>
      <c r="CA10" s="17">
        <v>0.25240886687978797</v>
      </c>
    </row>
    <row r="11" spans="2:79" x14ac:dyDescent="0.25">
      <c r="B11" s="18" t="s">
        <v>280</v>
      </c>
      <c r="C11" s="17">
        <v>0.368960410926988</v>
      </c>
      <c r="D11" s="17">
        <v>0.42605055559408</v>
      </c>
      <c r="E11" s="17">
        <v>0.34333983575751298</v>
      </c>
      <c r="F11" s="17">
        <v>0.28704045706678299</v>
      </c>
      <c r="G11" s="17">
        <v>0.36054985352731</v>
      </c>
      <c r="H11" s="17">
        <v>0.294683266090489</v>
      </c>
      <c r="I11" s="17">
        <v>0.40574383499108102</v>
      </c>
      <c r="J11" s="17">
        <v>0.53144904027894302</v>
      </c>
      <c r="K11" s="17">
        <v>0.50385284080339698</v>
      </c>
      <c r="L11" s="17">
        <v>0.28972000744321103</v>
      </c>
      <c r="M11" s="17"/>
      <c r="N11" s="17">
        <v>0.38166043246472597</v>
      </c>
      <c r="O11" s="17">
        <v>0.21814360701743701</v>
      </c>
      <c r="P11" s="17">
        <v>0.15087268800791201</v>
      </c>
      <c r="Q11" s="17">
        <v>5.2810587924896298E-2</v>
      </c>
      <c r="R11" s="17"/>
      <c r="S11" s="17">
        <v>0.345688407783658</v>
      </c>
      <c r="T11" s="17">
        <v>0.32492574474679098</v>
      </c>
      <c r="U11" s="17">
        <v>0.290493524911421</v>
      </c>
      <c r="V11" s="17">
        <v>0.42873095271110401</v>
      </c>
      <c r="W11" s="17">
        <v>0.35747839629321099</v>
      </c>
      <c r="X11" s="17">
        <v>0.27551520647105299</v>
      </c>
      <c r="Y11" s="17">
        <v>0.346311388855573</v>
      </c>
      <c r="Z11" s="17"/>
      <c r="AA11" s="17">
        <v>0.23611604245696</v>
      </c>
      <c r="AB11" s="17">
        <v>0.43766712068762398</v>
      </c>
      <c r="AC11" s="17"/>
      <c r="AD11" s="17">
        <v>0.20908522506966801</v>
      </c>
      <c r="AE11" s="17">
        <v>0.118191939608792</v>
      </c>
      <c r="AF11" s="17">
        <v>0.27285446611798703</v>
      </c>
      <c r="AG11" s="17"/>
      <c r="AH11" s="17">
        <v>9.1489935600108999E-2</v>
      </c>
      <c r="AI11" s="17">
        <v>0.37922787202253599</v>
      </c>
      <c r="AJ11" s="17"/>
      <c r="AK11" s="17">
        <v>0.38314970360337902</v>
      </c>
      <c r="AL11" s="17">
        <v>0.35945540932838299</v>
      </c>
      <c r="AM11" s="17"/>
      <c r="AN11" s="17">
        <v>0.36958439495799</v>
      </c>
      <c r="AO11" s="17">
        <v>5.2810587924896298E-2</v>
      </c>
      <c r="AP11" s="17"/>
      <c r="AQ11" s="17">
        <v>0.26089421860432599</v>
      </c>
      <c r="AR11" s="17">
        <v>0.39698090582850498</v>
      </c>
      <c r="AS11" s="17"/>
      <c r="AT11" s="17">
        <v>0.52449064393669798</v>
      </c>
      <c r="AU11" s="17">
        <v>0.329557099881021</v>
      </c>
      <c r="AV11" s="17">
        <v>0.169081477616804</v>
      </c>
      <c r="AW11" s="17">
        <v>0.134765585865358</v>
      </c>
      <c r="AX11" s="17"/>
      <c r="AY11" s="17">
        <v>0.201207729236725</v>
      </c>
      <c r="AZ11" s="17">
        <v>0.38901078529611599</v>
      </c>
      <c r="BA11" s="17"/>
      <c r="BB11" s="17">
        <v>0.35592165511294999</v>
      </c>
      <c r="BC11" s="17">
        <v>0.371807158951173</v>
      </c>
      <c r="BD11" s="17"/>
      <c r="BE11" s="17">
        <v>0.33223793718663502</v>
      </c>
      <c r="BF11" s="17">
        <v>0.37174717108982103</v>
      </c>
      <c r="BG11" s="17"/>
      <c r="BH11" s="17">
        <v>0.41328284387236602</v>
      </c>
      <c r="BI11" s="17">
        <v>0.36552404881932699</v>
      </c>
      <c r="BJ11" s="17"/>
      <c r="BK11" s="17">
        <v>0.222263820400673</v>
      </c>
      <c r="BL11" s="17">
        <v>0.37834929763571601</v>
      </c>
      <c r="BM11" s="17"/>
      <c r="BN11" s="17">
        <v>0.16340467947161599</v>
      </c>
      <c r="BO11" s="17">
        <v>0.37331425663097501</v>
      </c>
      <c r="BP11" s="17"/>
      <c r="BQ11" s="17">
        <v>0.240803499405881</v>
      </c>
      <c r="BR11" s="17">
        <v>0.37224170431404902</v>
      </c>
      <c r="BS11" s="17"/>
      <c r="BT11" s="17">
        <v>0.35244126767980299</v>
      </c>
      <c r="BU11" s="17">
        <v>0.370271338000081</v>
      </c>
      <c r="BV11" s="17"/>
      <c r="BW11" s="17">
        <v>0.23702490187721401</v>
      </c>
      <c r="BX11" s="17">
        <v>0.43671239987939597</v>
      </c>
      <c r="BY11" s="17"/>
      <c r="BZ11" s="17">
        <v>0.23702490187721401</v>
      </c>
      <c r="CA11" s="17">
        <v>0.43671239987939597</v>
      </c>
    </row>
    <row r="12" spans="2:79" x14ac:dyDescent="0.25">
      <c r="B12" s="18" t="s">
        <v>75</v>
      </c>
      <c r="C12" s="19">
        <v>4.5038465906709603E-2</v>
      </c>
      <c r="D12" s="19">
        <v>3.3480791125646503E-2</v>
      </c>
      <c r="E12" s="19">
        <v>5.6093727023001E-2</v>
      </c>
      <c r="F12" s="19">
        <v>5.6969218585482498E-2</v>
      </c>
      <c r="G12" s="19">
        <v>4.6642781863574102E-2</v>
      </c>
      <c r="H12" s="19">
        <v>6.0137649314920202E-2</v>
      </c>
      <c r="I12" s="19">
        <v>7.3155626289589E-3</v>
      </c>
      <c r="J12" s="19">
        <v>6.9741444592186702E-2</v>
      </c>
      <c r="K12" s="19">
        <v>4.4422992565479699E-2</v>
      </c>
      <c r="L12" s="19">
        <v>3.8535537783722498E-2</v>
      </c>
      <c r="M12" s="19"/>
      <c r="N12" s="19">
        <v>4.3822648252743901E-2</v>
      </c>
      <c r="O12" s="19">
        <v>6.4699809757368706E-2</v>
      </c>
      <c r="P12" s="19">
        <v>3.8186604403356597E-2</v>
      </c>
      <c r="Q12" s="19">
        <v>5.2856755066310497E-2</v>
      </c>
      <c r="R12" s="19"/>
      <c r="S12" s="19">
        <v>5.0004495504348601E-2</v>
      </c>
      <c r="T12" s="19">
        <v>4.2495509971347302E-2</v>
      </c>
      <c r="U12" s="19">
        <v>1.93703704200969E-2</v>
      </c>
      <c r="V12" s="19">
        <v>4.16443766815872E-2</v>
      </c>
      <c r="W12" s="19">
        <v>2.85557626837716E-2</v>
      </c>
      <c r="X12" s="19">
        <v>2.72680008989638E-2</v>
      </c>
      <c r="Y12" s="19">
        <v>3.8013178461970297E-2</v>
      </c>
      <c r="Z12" s="19"/>
      <c r="AA12" s="19">
        <v>3.14072500622554E-2</v>
      </c>
      <c r="AB12" s="19">
        <v>5.2088489942322298E-2</v>
      </c>
      <c r="AC12" s="19"/>
      <c r="AD12" s="19">
        <v>2.0298304839231701E-2</v>
      </c>
      <c r="AE12" s="19">
        <v>4.3870165617941902E-2</v>
      </c>
      <c r="AF12" s="19">
        <v>2.1222989153532702E-2</v>
      </c>
      <c r="AG12" s="19"/>
      <c r="AH12" s="19">
        <v>3.3664704288064701E-2</v>
      </c>
      <c r="AI12" s="19">
        <v>4.54593382708482E-2</v>
      </c>
      <c r="AJ12" s="19"/>
      <c r="AK12" s="19">
        <v>5.5104416781192697E-2</v>
      </c>
      <c r="AL12" s="19">
        <v>3.8295573125828902E-2</v>
      </c>
      <c r="AM12" s="19"/>
      <c r="AN12" s="19">
        <v>4.5023034971025298E-2</v>
      </c>
      <c r="AO12" s="19">
        <v>5.2856755066310497E-2</v>
      </c>
      <c r="AP12" s="19"/>
      <c r="AQ12" s="19">
        <v>3.6658663202988301E-2</v>
      </c>
      <c r="AR12" s="19">
        <v>4.72112658720703E-2</v>
      </c>
      <c r="AS12" s="19"/>
      <c r="AT12" s="19">
        <v>6.0522688975354601E-2</v>
      </c>
      <c r="AU12" s="19">
        <v>4.5992402467296502E-2</v>
      </c>
      <c r="AV12" s="19">
        <v>1.7422781134693401E-2</v>
      </c>
      <c r="AW12" s="19">
        <v>2.55427226846944E-3</v>
      </c>
      <c r="AX12" s="19"/>
      <c r="AY12" s="19">
        <v>2.0823191397247701E-2</v>
      </c>
      <c r="AZ12" s="19">
        <v>4.79327583524327E-2</v>
      </c>
      <c r="BA12" s="19"/>
      <c r="BB12" s="19">
        <v>3.93378295182958E-2</v>
      </c>
      <c r="BC12" s="19">
        <v>4.62815450522467E-2</v>
      </c>
      <c r="BD12" s="19"/>
      <c r="BE12" s="19">
        <v>4.03233392008851E-2</v>
      </c>
      <c r="BF12" s="19">
        <v>4.5396282957908402E-2</v>
      </c>
      <c r="BG12" s="19"/>
      <c r="BH12" s="19">
        <v>6.7677063728379394E-2</v>
      </c>
      <c r="BI12" s="19">
        <v>4.3283273004260998E-2</v>
      </c>
      <c r="BJ12" s="19"/>
      <c r="BK12" s="19">
        <v>4.5039316649266997E-2</v>
      </c>
      <c r="BL12" s="19">
        <v>4.5038411457417597E-2</v>
      </c>
      <c r="BM12" s="19"/>
      <c r="BN12" s="19">
        <v>5.2907813419969502E-2</v>
      </c>
      <c r="BO12" s="19">
        <v>4.4871786414869601E-2</v>
      </c>
      <c r="BP12" s="19"/>
      <c r="BQ12" s="19">
        <v>5.6849643819417801E-3</v>
      </c>
      <c r="BR12" s="19">
        <v>4.6046061851229801E-2</v>
      </c>
      <c r="BS12" s="19"/>
      <c r="BT12" s="19">
        <v>2.9231695011641998E-2</v>
      </c>
      <c r="BU12" s="19">
        <v>4.6292860495729997E-2</v>
      </c>
      <c r="BV12" s="19"/>
      <c r="BW12" s="19">
        <v>3.1367036938502797E-2</v>
      </c>
      <c r="BX12" s="19">
        <v>5.2059066434109201E-2</v>
      </c>
      <c r="BY12" s="19"/>
      <c r="BZ12" s="19">
        <v>3.1367036938502797E-2</v>
      </c>
      <c r="CA12" s="19">
        <v>5.2059066434109201E-2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CA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296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290</v>
      </c>
      <c r="C9" s="17">
        <v>0.47118584289166199</v>
      </c>
      <c r="D9" s="17">
        <v>0.46943247132857202</v>
      </c>
      <c r="E9" s="17">
        <v>0.46026573519015701</v>
      </c>
      <c r="F9" s="17">
        <v>0.50447553987806604</v>
      </c>
      <c r="G9" s="17">
        <v>0.58003774954733101</v>
      </c>
      <c r="H9" s="17">
        <v>0.33822905913553902</v>
      </c>
      <c r="I9" s="17">
        <v>0.46262353283768898</v>
      </c>
      <c r="J9" s="17">
        <v>0.51534788867747205</v>
      </c>
      <c r="K9" s="17">
        <v>0.444228099493024</v>
      </c>
      <c r="L9" s="17">
        <v>0.45901291642606301</v>
      </c>
      <c r="M9" s="17"/>
      <c r="N9" s="17">
        <v>0.478491235046199</v>
      </c>
      <c r="O9" s="17">
        <v>0.40261604592022798</v>
      </c>
      <c r="P9" s="17">
        <v>0.25382024653934299</v>
      </c>
      <c r="Q9" s="17">
        <v>0.18838070221061001</v>
      </c>
      <c r="R9" s="17"/>
      <c r="S9" s="17">
        <v>0.47411603335578001</v>
      </c>
      <c r="T9" s="17">
        <v>0.411488522081773</v>
      </c>
      <c r="U9" s="17">
        <v>0.51927569255510297</v>
      </c>
      <c r="V9" s="17">
        <v>0.520451357479494</v>
      </c>
      <c r="W9" s="17">
        <v>0.48557444213323497</v>
      </c>
      <c r="X9" s="17">
        <v>0.41395061575992698</v>
      </c>
      <c r="Y9" s="17">
        <v>0.454600522728423</v>
      </c>
      <c r="Z9" s="17"/>
      <c r="AA9" s="17">
        <v>0.34968337414925199</v>
      </c>
      <c r="AB9" s="17">
        <v>0.53402655606023697</v>
      </c>
      <c r="AC9" s="17"/>
      <c r="AD9" s="17">
        <v>0.28391164169187999</v>
      </c>
      <c r="AE9" s="17">
        <v>0.28109075175227499</v>
      </c>
      <c r="AF9" s="17">
        <v>0.40176829351950499</v>
      </c>
      <c r="AG9" s="17"/>
      <c r="AH9" s="17">
        <v>0.229364471848919</v>
      </c>
      <c r="AI9" s="17">
        <v>0.48013415177507901</v>
      </c>
      <c r="AJ9" s="17"/>
      <c r="AK9" s="17">
        <v>0.42754995181653199</v>
      </c>
      <c r="AL9" s="17">
        <v>0.50041627910049202</v>
      </c>
      <c r="AM9" s="17"/>
      <c r="AN9" s="17">
        <v>0.47174401461541798</v>
      </c>
      <c r="AO9" s="17">
        <v>0.18838070221061001</v>
      </c>
      <c r="AP9" s="17"/>
      <c r="AQ9" s="17">
        <v>0.329266456230423</v>
      </c>
      <c r="AR9" s="17">
        <v>0.50798413627924</v>
      </c>
      <c r="AS9" s="17"/>
      <c r="AT9" s="17">
        <v>0.62390625835206903</v>
      </c>
      <c r="AU9" s="17">
        <v>0.44518222675110702</v>
      </c>
      <c r="AV9" s="17">
        <v>0.26078766591087899</v>
      </c>
      <c r="AW9" s="17">
        <v>0.13819758887596201</v>
      </c>
      <c r="AX9" s="17"/>
      <c r="AY9" s="17">
        <v>0.43496167536006097</v>
      </c>
      <c r="AZ9" s="17">
        <v>0.47551547931178001</v>
      </c>
      <c r="BA9" s="17"/>
      <c r="BB9" s="17">
        <v>0.36921207280083201</v>
      </c>
      <c r="BC9" s="17">
        <v>0.49341778636655298</v>
      </c>
      <c r="BD9" s="17"/>
      <c r="BE9" s="17">
        <v>0.42712449879411701</v>
      </c>
      <c r="BF9" s="17">
        <v>0.47452952826863498</v>
      </c>
      <c r="BG9" s="17"/>
      <c r="BH9" s="17">
        <v>0.53301303041855097</v>
      </c>
      <c r="BI9" s="17">
        <v>0.46639231983072099</v>
      </c>
      <c r="BJ9" s="17"/>
      <c r="BK9" s="17">
        <v>0.42011432804758397</v>
      </c>
      <c r="BL9" s="17">
        <v>0.47445452599597798</v>
      </c>
      <c r="BM9" s="17"/>
      <c r="BN9" s="17">
        <v>0.308165222664531</v>
      </c>
      <c r="BO9" s="17">
        <v>0.47463875866302901</v>
      </c>
      <c r="BP9" s="17"/>
      <c r="BQ9" s="17">
        <v>0.29764019551260501</v>
      </c>
      <c r="BR9" s="17">
        <v>0.475629256659512</v>
      </c>
      <c r="BS9" s="17"/>
      <c r="BT9" s="17">
        <v>0.29622962269844</v>
      </c>
      <c r="BU9" s="17">
        <v>0.48507002818053302</v>
      </c>
      <c r="BV9" s="17"/>
      <c r="BW9" s="17">
        <v>0.35056888577854201</v>
      </c>
      <c r="BX9" s="17">
        <v>0.53312548904649903</v>
      </c>
      <c r="BY9" s="17"/>
      <c r="BZ9" s="17">
        <v>0.35056888577854201</v>
      </c>
      <c r="CA9" s="17">
        <v>0.53312548904649903</v>
      </c>
    </row>
    <row r="10" spans="2:79" x14ac:dyDescent="0.25">
      <c r="B10" s="18" t="s">
        <v>291</v>
      </c>
      <c r="C10" s="17">
        <v>0.14915896530942199</v>
      </c>
      <c r="D10" s="17">
        <v>0.16366473940905801</v>
      </c>
      <c r="E10" s="17">
        <v>0.120489903069929</v>
      </c>
      <c r="F10" s="17">
        <v>0.18314150547456901</v>
      </c>
      <c r="G10" s="17">
        <v>8.4729502346934701E-2</v>
      </c>
      <c r="H10" s="17">
        <v>0.21251511573105</v>
      </c>
      <c r="I10" s="17">
        <v>0.18244259333401699</v>
      </c>
      <c r="J10" s="17">
        <v>0.102862172508856</v>
      </c>
      <c r="K10" s="17">
        <v>7.6878249171101004E-2</v>
      </c>
      <c r="L10" s="17">
        <v>0.11709615966298401</v>
      </c>
      <c r="M10" s="17"/>
      <c r="N10" s="17">
        <v>0.145195015698416</v>
      </c>
      <c r="O10" s="17">
        <v>0.1922889862627</v>
      </c>
      <c r="P10" s="17">
        <v>0.24738805879037801</v>
      </c>
      <c r="Q10" s="17">
        <v>0.21932182300080699</v>
      </c>
      <c r="R10" s="17"/>
      <c r="S10" s="17">
        <v>0.15234557072088001</v>
      </c>
      <c r="T10" s="17">
        <v>0.28019278008960502</v>
      </c>
      <c r="U10" s="17">
        <v>0.174683634377226</v>
      </c>
      <c r="V10" s="17">
        <v>0.12899564201779701</v>
      </c>
      <c r="W10" s="17">
        <v>0.160108310916139</v>
      </c>
      <c r="X10" s="17">
        <v>0.18834436989862499</v>
      </c>
      <c r="Y10" s="17">
        <v>9.9155743070538399E-2</v>
      </c>
      <c r="Z10" s="17"/>
      <c r="AA10" s="17">
        <v>0.203060091943215</v>
      </c>
      <c r="AB10" s="17">
        <v>0.121281463944094</v>
      </c>
      <c r="AC10" s="17"/>
      <c r="AD10" s="17">
        <v>0.24206438328289701</v>
      </c>
      <c r="AE10" s="17">
        <v>0.221596470751181</v>
      </c>
      <c r="AF10" s="17">
        <v>0.18309055980073999</v>
      </c>
      <c r="AG10" s="17"/>
      <c r="AH10" s="17">
        <v>0.33353762556648803</v>
      </c>
      <c r="AI10" s="17">
        <v>0.14233625482532999</v>
      </c>
      <c r="AJ10" s="17"/>
      <c r="AK10" s="17">
        <v>0.16362578459103999</v>
      </c>
      <c r="AL10" s="17">
        <v>0.139468056570376</v>
      </c>
      <c r="AM10" s="17"/>
      <c r="AN10" s="17">
        <v>0.149020485071308</v>
      </c>
      <c r="AO10" s="17">
        <v>0.21932182300080699</v>
      </c>
      <c r="AP10" s="17"/>
      <c r="AQ10" s="17">
        <v>0.196232679262489</v>
      </c>
      <c r="AR10" s="17">
        <v>0.13695321683742001</v>
      </c>
      <c r="AS10" s="17"/>
      <c r="AT10" s="17">
        <v>7.6393830243146693E-2</v>
      </c>
      <c r="AU10" s="17">
        <v>0.16050094465812201</v>
      </c>
      <c r="AV10" s="17">
        <v>0.25191150415005897</v>
      </c>
      <c r="AW10" s="17">
        <v>0.31499461964713599</v>
      </c>
      <c r="AX10" s="17"/>
      <c r="AY10" s="17">
        <v>0.170021457974874</v>
      </c>
      <c r="AZ10" s="17">
        <v>0.14666540881899401</v>
      </c>
      <c r="BA10" s="17"/>
      <c r="BB10" s="17">
        <v>0.17789515866297101</v>
      </c>
      <c r="BC10" s="17">
        <v>0.14289773928427399</v>
      </c>
      <c r="BD10" s="17"/>
      <c r="BE10" s="17">
        <v>0.20391429547807399</v>
      </c>
      <c r="BF10" s="17">
        <v>0.14500374488784501</v>
      </c>
      <c r="BG10" s="17"/>
      <c r="BH10" s="17">
        <v>0.13832041844555701</v>
      </c>
      <c r="BI10" s="17">
        <v>0.149999288578476</v>
      </c>
      <c r="BJ10" s="17"/>
      <c r="BK10" s="17">
        <v>0.24915557069156599</v>
      </c>
      <c r="BL10" s="17">
        <v>0.14275897471780799</v>
      </c>
      <c r="BM10" s="17"/>
      <c r="BN10" s="17">
        <v>0.39148829171808602</v>
      </c>
      <c r="BO10" s="17">
        <v>0.14402622350132799</v>
      </c>
      <c r="BP10" s="17"/>
      <c r="BQ10" s="17">
        <v>0.38098934154259201</v>
      </c>
      <c r="BR10" s="17">
        <v>0.143223245796328</v>
      </c>
      <c r="BS10" s="17"/>
      <c r="BT10" s="17">
        <v>0.16363785958100899</v>
      </c>
      <c r="BU10" s="17">
        <v>0.14800994842609699</v>
      </c>
      <c r="BV10" s="17"/>
      <c r="BW10" s="17">
        <v>0.20293662249522901</v>
      </c>
      <c r="BX10" s="17">
        <v>0.12154287270644699</v>
      </c>
      <c r="BY10" s="17"/>
      <c r="BZ10" s="17">
        <v>0.20293662249522901</v>
      </c>
      <c r="CA10" s="17">
        <v>0.12154287270644699</v>
      </c>
    </row>
    <row r="11" spans="2:79" x14ac:dyDescent="0.25">
      <c r="B11" s="18" t="s">
        <v>292</v>
      </c>
      <c r="C11" s="17">
        <v>7.1038994258677005E-2</v>
      </c>
      <c r="D11" s="17">
        <v>4.82239700449704E-2</v>
      </c>
      <c r="E11" s="17">
        <v>9.1122656333521707E-2</v>
      </c>
      <c r="F11" s="17">
        <v>7.6096651955369896E-2</v>
      </c>
      <c r="G11" s="17">
        <v>4.3692105565804197E-2</v>
      </c>
      <c r="H11" s="17">
        <v>8.1775572896155599E-2</v>
      </c>
      <c r="I11" s="17">
        <v>8.9237361632263895E-2</v>
      </c>
      <c r="J11" s="17">
        <v>5.35715689808762E-2</v>
      </c>
      <c r="K11" s="17">
        <v>7.6450534561883096E-2</v>
      </c>
      <c r="L11" s="17">
        <v>8.2232039334118198E-2</v>
      </c>
      <c r="M11" s="17"/>
      <c r="N11" s="17">
        <v>6.4777665569825796E-2</v>
      </c>
      <c r="O11" s="17">
        <v>0.14075788106041701</v>
      </c>
      <c r="P11" s="17">
        <v>0.202245490445423</v>
      </c>
      <c r="Q11" s="17">
        <v>0.25141385214040701</v>
      </c>
      <c r="R11" s="17"/>
      <c r="S11" s="17">
        <v>9.0975609579386205E-2</v>
      </c>
      <c r="T11" s="17">
        <v>9.8203786658855596E-2</v>
      </c>
      <c r="U11" s="17">
        <v>8.2525371179661897E-2</v>
      </c>
      <c r="V11" s="17">
        <v>5.1840430805516098E-2</v>
      </c>
      <c r="W11" s="17">
        <v>7.0084507637923801E-2</v>
      </c>
      <c r="X11" s="17">
        <v>6.5690869778974703E-2</v>
      </c>
      <c r="Y11" s="17">
        <v>8.5996594932599896E-2</v>
      </c>
      <c r="Z11" s="17"/>
      <c r="AA11" s="17">
        <v>0.122324011276517</v>
      </c>
      <c r="AB11" s="17">
        <v>4.4514536956529599E-2</v>
      </c>
      <c r="AC11" s="17"/>
      <c r="AD11" s="17">
        <v>0.13380238446186801</v>
      </c>
      <c r="AE11" s="17">
        <v>0.13928187248031501</v>
      </c>
      <c r="AF11" s="17">
        <v>0.107039889426379</v>
      </c>
      <c r="AG11" s="17"/>
      <c r="AH11" s="17">
        <v>0.21554121336879001</v>
      </c>
      <c r="AI11" s="17">
        <v>6.5691863501123104E-2</v>
      </c>
      <c r="AJ11" s="17"/>
      <c r="AK11" s="17">
        <v>8.0265916877957602E-2</v>
      </c>
      <c r="AL11" s="17">
        <v>6.4858142524439999E-2</v>
      </c>
      <c r="AM11" s="17"/>
      <c r="AN11" s="17">
        <v>7.0682988900699198E-2</v>
      </c>
      <c r="AO11" s="17">
        <v>0.25141385214040701</v>
      </c>
      <c r="AP11" s="17"/>
      <c r="AQ11" s="17">
        <v>0.106129582041718</v>
      </c>
      <c r="AR11" s="17">
        <v>6.1940351890209397E-2</v>
      </c>
      <c r="AS11" s="17"/>
      <c r="AT11" s="17">
        <v>3.2354543802540103E-2</v>
      </c>
      <c r="AU11" s="17">
        <v>6.7124669349503993E-2</v>
      </c>
      <c r="AV11" s="17">
        <v>0.140231011563622</v>
      </c>
      <c r="AW11" s="17">
        <v>0.21644857359838501</v>
      </c>
      <c r="AX11" s="17"/>
      <c r="AY11" s="17">
        <v>8.9730807754049402E-2</v>
      </c>
      <c r="AZ11" s="17">
        <v>6.8804884768182403E-2</v>
      </c>
      <c r="BA11" s="17"/>
      <c r="BB11" s="17">
        <v>6.2613506160349094E-2</v>
      </c>
      <c r="BC11" s="17">
        <v>7.2863074808859493E-2</v>
      </c>
      <c r="BD11" s="17"/>
      <c r="BE11" s="17">
        <v>8.7060954435460705E-2</v>
      </c>
      <c r="BF11" s="17">
        <v>6.9823134982233803E-2</v>
      </c>
      <c r="BG11" s="17"/>
      <c r="BH11" s="17">
        <v>4.0440838610526601E-2</v>
      </c>
      <c r="BI11" s="17">
        <v>7.3411299559769494E-2</v>
      </c>
      <c r="BJ11" s="17"/>
      <c r="BK11" s="17">
        <v>0.113112814694781</v>
      </c>
      <c r="BL11" s="17">
        <v>6.8346182298558003E-2</v>
      </c>
      <c r="BM11" s="17"/>
      <c r="BN11" s="17">
        <v>8.8324564620955504E-2</v>
      </c>
      <c r="BO11" s="17">
        <v>7.0672871136106194E-2</v>
      </c>
      <c r="BP11" s="17"/>
      <c r="BQ11" s="17">
        <v>0.129918232103055</v>
      </c>
      <c r="BR11" s="17">
        <v>6.9531466873061901E-2</v>
      </c>
      <c r="BS11" s="17"/>
      <c r="BT11" s="17">
        <v>0.10677867699709501</v>
      </c>
      <c r="BU11" s="17">
        <v>6.8202762561640901E-2</v>
      </c>
      <c r="BV11" s="17"/>
      <c r="BW11" s="17">
        <v>0.12158664107339801</v>
      </c>
      <c r="BX11" s="17">
        <v>4.5081587998401701E-2</v>
      </c>
      <c r="BY11" s="17"/>
      <c r="BZ11" s="17">
        <v>0.12158664107339801</v>
      </c>
      <c r="CA11" s="17">
        <v>4.5081587998401701E-2</v>
      </c>
    </row>
    <row r="12" spans="2:79" x14ac:dyDescent="0.25">
      <c r="B12" s="18" t="s">
        <v>293</v>
      </c>
      <c r="C12" s="17">
        <v>6.0143504375657797E-2</v>
      </c>
      <c r="D12" s="17">
        <v>5.81377214940084E-2</v>
      </c>
      <c r="E12" s="17">
        <v>5.8762422829697201E-2</v>
      </c>
      <c r="F12" s="17">
        <v>4.4016107760244998E-2</v>
      </c>
      <c r="G12" s="17">
        <v>4.8031034489231399E-2</v>
      </c>
      <c r="H12" s="17">
        <v>9.3076249445616294E-2</v>
      </c>
      <c r="I12" s="17">
        <v>5.3649856742045102E-2</v>
      </c>
      <c r="J12" s="17">
        <v>5.2969575335613202E-2</v>
      </c>
      <c r="K12" s="17">
        <v>7.3119178121109504E-2</v>
      </c>
      <c r="L12" s="17">
        <v>7.9296276334454394E-2</v>
      </c>
      <c r="M12" s="17"/>
      <c r="N12" s="17">
        <v>5.8167468624553201E-2</v>
      </c>
      <c r="O12" s="17">
        <v>7.4618545778983594E-2</v>
      </c>
      <c r="P12" s="17">
        <v>0.138716972679539</v>
      </c>
      <c r="Q12" s="17">
        <v>0.163222726278167</v>
      </c>
      <c r="R12" s="17"/>
      <c r="S12" s="17">
        <v>7.6718192408972499E-2</v>
      </c>
      <c r="T12" s="17">
        <v>4.9921159348546698E-2</v>
      </c>
      <c r="U12" s="17">
        <v>3.5863089876224503E-2</v>
      </c>
      <c r="V12" s="17">
        <v>4.9460715331806099E-2</v>
      </c>
      <c r="W12" s="17">
        <v>6.25139182338912E-2</v>
      </c>
      <c r="X12" s="17">
        <v>7.4353730609806795E-2</v>
      </c>
      <c r="Y12" s="17">
        <v>8.8363129349654596E-2</v>
      </c>
      <c r="Z12" s="17"/>
      <c r="AA12" s="17">
        <v>9.0272815539902102E-2</v>
      </c>
      <c r="AB12" s="17">
        <v>4.4560714820550303E-2</v>
      </c>
      <c r="AC12" s="17"/>
      <c r="AD12" s="17">
        <v>0.13860007143771499</v>
      </c>
      <c r="AE12" s="17">
        <v>8.6114474355856799E-2</v>
      </c>
      <c r="AF12" s="17">
        <v>7.18406795399298E-2</v>
      </c>
      <c r="AG12" s="17"/>
      <c r="AH12" s="17">
        <v>8.5630089072202306E-2</v>
      </c>
      <c r="AI12" s="17">
        <v>5.9200403973635303E-2</v>
      </c>
      <c r="AJ12" s="17"/>
      <c r="AK12" s="17">
        <v>5.7477009072868498E-2</v>
      </c>
      <c r="AL12" s="17">
        <v>6.1929713363922299E-2</v>
      </c>
      <c r="AM12" s="17"/>
      <c r="AN12" s="17">
        <v>5.9940057200566797E-2</v>
      </c>
      <c r="AO12" s="17">
        <v>0.163222726278167</v>
      </c>
      <c r="AP12" s="17"/>
      <c r="AQ12" s="17">
        <v>8.4770198116565804E-2</v>
      </c>
      <c r="AR12" s="17">
        <v>5.3758046245070697E-2</v>
      </c>
      <c r="AS12" s="17"/>
      <c r="AT12" s="17">
        <v>3.2916699033225298E-2</v>
      </c>
      <c r="AU12" s="17">
        <v>5.5879427730688901E-2</v>
      </c>
      <c r="AV12" s="17">
        <v>0.116796785991981</v>
      </c>
      <c r="AW12" s="17">
        <v>0.117016394715541</v>
      </c>
      <c r="AX12" s="17"/>
      <c r="AY12" s="17">
        <v>9.55870136205548E-2</v>
      </c>
      <c r="AZ12" s="17">
        <v>5.5907174904466499E-2</v>
      </c>
      <c r="BA12" s="17"/>
      <c r="BB12" s="17">
        <v>8.4842463879075999E-2</v>
      </c>
      <c r="BC12" s="17">
        <v>5.4761035756093597E-2</v>
      </c>
      <c r="BD12" s="17"/>
      <c r="BE12" s="17">
        <v>5.2442029552836097E-2</v>
      </c>
      <c r="BF12" s="17">
        <v>6.0727946572636297E-2</v>
      </c>
      <c r="BG12" s="17"/>
      <c r="BH12" s="17">
        <v>6.32488180029806E-2</v>
      </c>
      <c r="BI12" s="17">
        <v>5.9902746335717003E-2</v>
      </c>
      <c r="BJ12" s="17"/>
      <c r="BK12" s="17">
        <v>8.7498397904833797E-2</v>
      </c>
      <c r="BL12" s="17">
        <v>5.8392734331491898E-2</v>
      </c>
      <c r="BM12" s="17"/>
      <c r="BN12" s="17">
        <v>8.4780437407095802E-2</v>
      </c>
      <c r="BO12" s="17">
        <v>5.9621673122017403E-2</v>
      </c>
      <c r="BP12" s="17"/>
      <c r="BQ12" s="17">
        <v>8.4170352933160594E-2</v>
      </c>
      <c r="BR12" s="17">
        <v>5.9528327727376498E-2</v>
      </c>
      <c r="BS12" s="17"/>
      <c r="BT12" s="17">
        <v>9.3190732116148006E-2</v>
      </c>
      <c r="BU12" s="17">
        <v>5.7520940669573299E-2</v>
      </c>
      <c r="BV12" s="17"/>
      <c r="BW12" s="17">
        <v>8.9816992635483303E-2</v>
      </c>
      <c r="BX12" s="17">
        <v>4.4905469799229603E-2</v>
      </c>
      <c r="BY12" s="17"/>
      <c r="BZ12" s="17">
        <v>8.9816992635483303E-2</v>
      </c>
      <c r="CA12" s="17">
        <v>4.4905469799229603E-2</v>
      </c>
    </row>
    <row r="13" spans="2:79" x14ac:dyDescent="0.25">
      <c r="B13" s="18" t="s">
        <v>294</v>
      </c>
      <c r="C13" s="17">
        <v>5.3033979651390298E-2</v>
      </c>
      <c r="D13" s="17">
        <v>5.86837013671372E-2</v>
      </c>
      <c r="E13" s="17">
        <v>6.4144829971539793E-2</v>
      </c>
      <c r="F13" s="17">
        <v>3.2800531675419901E-2</v>
      </c>
      <c r="G13" s="17">
        <v>4.93992249901581E-2</v>
      </c>
      <c r="H13" s="17">
        <v>6.3745108219196295E-2</v>
      </c>
      <c r="I13" s="17">
        <v>4.6728252551009798E-2</v>
      </c>
      <c r="J13" s="17">
        <v>4.7680380829988697E-2</v>
      </c>
      <c r="K13" s="17">
        <v>6.2084289884232098E-2</v>
      </c>
      <c r="L13" s="17">
        <v>6.3881409153031601E-2</v>
      </c>
      <c r="M13" s="17"/>
      <c r="N13" s="17">
        <v>5.3249905822883803E-2</v>
      </c>
      <c r="O13" s="17">
        <v>4.9254565370496398E-2</v>
      </c>
      <c r="P13" s="17">
        <v>5.4802860321971597E-2</v>
      </c>
      <c r="Q13" s="17">
        <v>5.7686294257818099E-2</v>
      </c>
      <c r="R13" s="17"/>
      <c r="S13" s="17">
        <v>5.08509515886722E-2</v>
      </c>
      <c r="T13" s="17">
        <v>6.4145281143326599E-2</v>
      </c>
      <c r="U13" s="17">
        <v>6.2906117514487006E-2</v>
      </c>
      <c r="V13" s="17">
        <v>4.8609283113686397E-2</v>
      </c>
      <c r="W13" s="17">
        <v>5.0781290127518697E-2</v>
      </c>
      <c r="X13" s="17">
        <v>6.1746510358203499E-2</v>
      </c>
      <c r="Y13" s="17">
        <v>5.8518108236798899E-2</v>
      </c>
      <c r="Z13" s="17"/>
      <c r="AA13" s="17">
        <v>6.3187584198466998E-2</v>
      </c>
      <c r="AB13" s="17">
        <v>4.7782565770058502E-2</v>
      </c>
      <c r="AC13" s="17"/>
      <c r="AD13" s="17">
        <v>7.14385028855343E-2</v>
      </c>
      <c r="AE13" s="17">
        <v>5.5243798071650203E-2</v>
      </c>
      <c r="AF13" s="17">
        <v>5.8256192170171903E-2</v>
      </c>
      <c r="AG13" s="17"/>
      <c r="AH13" s="17">
        <v>5.8117381979957201E-2</v>
      </c>
      <c r="AI13" s="17">
        <v>5.2845874464414702E-2</v>
      </c>
      <c r="AJ13" s="17"/>
      <c r="AK13" s="17">
        <v>5.21753788034355E-2</v>
      </c>
      <c r="AL13" s="17">
        <v>5.3609131818485603E-2</v>
      </c>
      <c r="AM13" s="17"/>
      <c r="AN13" s="17">
        <v>5.3024797390922702E-2</v>
      </c>
      <c r="AO13" s="17">
        <v>5.7686294257818099E-2</v>
      </c>
      <c r="AP13" s="17"/>
      <c r="AQ13" s="17">
        <v>7.9322305478318894E-2</v>
      </c>
      <c r="AR13" s="17">
        <v>4.6217676754333498E-2</v>
      </c>
      <c r="AS13" s="17"/>
      <c r="AT13" s="17">
        <v>2.7038561915226699E-2</v>
      </c>
      <c r="AU13" s="17">
        <v>6.0524167937345601E-2</v>
      </c>
      <c r="AV13" s="17">
        <v>8.8896401352791601E-2</v>
      </c>
      <c r="AW13" s="17">
        <v>5.7543658959665997E-2</v>
      </c>
      <c r="AX13" s="17"/>
      <c r="AY13" s="17">
        <v>5.7883590422939002E-2</v>
      </c>
      <c r="AZ13" s="17">
        <v>5.2454337582277903E-2</v>
      </c>
      <c r="BA13" s="17"/>
      <c r="BB13" s="17">
        <v>0.10762777948437</v>
      </c>
      <c r="BC13" s="17">
        <v>4.1135683247864499E-2</v>
      </c>
      <c r="BD13" s="17"/>
      <c r="BE13" s="17">
        <v>5.34770425713307E-2</v>
      </c>
      <c r="BF13" s="17">
        <v>5.3000356913890503E-2</v>
      </c>
      <c r="BG13" s="17"/>
      <c r="BH13" s="17">
        <v>3.8223367395211698E-2</v>
      </c>
      <c r="BI13" s="17">
        <v>5.4182261082852498E-2</v>
      </c>
      <c r="BJ13" s="17"/>
      <c r="BK13" s="17">
        <v>4.8516181347480099E-2</v>
      </c>
      <c r="BL13" s="17">
        <v>5.3323128133274701E-2</v>
      </c>
      <c r="BM13" s="17"/>
      <c r="BN13" s="17">
        <v>3.4735987920107597E-2</v>
      </c>
      <c r="BO13" s="17">
        <v>5.3421546722017703E-2</v>
      </c>
      <c r="BP13" s="17"/>
      <c r="BQ13" s="17">
        <v>6.5221294811790301E-2</v>
      </c>
      <c r="BR13" s="17">
        <v>5.2721939074201099E-2</v>
      </c>
      <c r="BS13" s="17"/>
      <c r="BT13" s="17">
        <v>5.4787184970344301E-2</v>
      </c>
      <c r="BU13" s="17">
        <v>5.2894848687821801E-2</v>
      </c>
      <c r="BV13" s="17"/>
      <c r="BW13" s="17">
        <v>6.3173443524318196E-2</v>
      </c>
      <c r="BX13" s="17">
        <v>4.7827126323960599E-2</v>
      </c>
      <c r="BY13" s="17"/>
      <c r="BZ13" s="17">
        <v>6.3173443524318196E-2</v>
      </c>
      <c r="CA13" s="17">
        <v>4.7827126323960599E-2</v>
      </c>
    </row>
    <row r="14" spans="2:79" x14ac:dyDescent="0.25">
      <c r="B14" s="18" t="s">
        <v>295</v>
      </c>
      <c r="C14" s="17">
        <v>9.6182194408820296E-2</v>
      </c>
      <c r="D14" s="17">
        <v>0.10556618079956299</v>
      </c>
      <c r="E14" s="17">
        <v>0.12811534113319301</v>
      </c>
      <c r="F14" s="17">
        <v>4.5700623410897603E-2</v>
      </c>
      <c r="G14" s="17">
        <v>9.20156998455567E-2</v>
      </c>
      <c r="H14" s="17">
        <v>7.7251328258429897E-2</v>
      </c>
      <c r="I14" s="17">
        <v>7.8191445164930304E-2</v>
      </c>
      <c r="J14" s="17">
        <v>0.137874917014251</v>
      </c>
      <c r="K14" s="17">
        <v>0.17831728909156899</v>
      </c>
      <c r="L14" s="17">
        <v>0.12109603927781599</v>
      </c>
      <c r="M14" s="17"/>
      <c r="N14" s="17">
        <v>0.10097354017082701</v>
      </c>
      <c r="O14" s="17">
        <v>3.5248392658770097E-2</v>
      </c>
      <c r="P14" s="17">
        <v>3.02311966768532E-2</v>
      </c>
      <c r="Q14" s="17">
        <v>1.9361274871136199E-2</v>
      </c>
      <c r="R14" s="17"/>
      <c r="S14" s="17">
        <v>6.4224240797737794E-2</v>
      </c>
      <c r="T14" s="17">
        <v>4.7416058437668503E-2</v>
      </c>
      <c r="U14" s="17">
        <v>8.8870730312817295E-2</v>
      </c>
      <c r="V14" s="17">
        <v>0.114158868761938</v>
      </c>
      <c r="W14" s="17">
        <v>9.7280124305897997E-2</v>
      </c>
      <c r="X14" s="17">
        <v>0.115832399109405</v>
      </c>
      <c r="Y14" s="17">
        <v>0.145327476986467</v>
      </c>
      <c r="Z14" s="17"/>
      <c r="AA14" s="17">
        <v>0.103277271366642</v>
      </c>
      <c r="AB14" s="17">
        <v>9.2512641842273799E-2</v>
      </c>
      <c r="AC14" s="17"/>
      <c r="AD14" s="17">
        <v>8.1889183800481699E-2</v>
      </c>
      <c r="AE14" s="17">
        <v>0.15749894207103901</v>
      </c>
      <c r="AF14" s="17">
        <v>0.108281848423238</v>
      </c>
      <c r="AG14" s="17"/>
      <c r="AH14" s="17">
        <v>5.8675336618447399E-2</v>
      </c>
      <c r="AI14" s="17">
        <v>9.7570090554257805E-2</v>
      </c>
      <c r="AJ14" s="17"/>
      <c r="AK14" s="17">
        <v>9.7117014194294596E-2</v>
      </c>
      <c r="AL14" s="17">
        <v>9.5555985354007805E-2</v>
      </c>
      <c r="AM14" s="17"/>
      <c r="AN14" s="17">
        <v>9.6333815645179802E-2</v>
      </c>
      <c r="AO14" s="17">
        <v>1.9361274871136199E-2</v>
      </c>
      <c r="AP14" s="17"/>
      <c r="AQ14" s="17">
        <v>0.138304241128617</v>
      </c>
      <c r="AR14" s="17">
        <v>8.5260364278732306E-2</v>
      </c>
      <c r="AS14" s="17"/>
      <c r="AT14" s="17">
        <v>6.4899507457466393E-2</v>
      </c>
      <c r="AU14" s="17">
        <v>0.12104152438796301</v>
      </c>
      <c r="AV14" s="17">
        <v>0.103001040773175</v>
      </c>
      <c r="AW14" s="17">
        <v>0.13410634248474201</v>
      </c>
      <c r="AX14" s="17"/>
      <c r="AY14" s="17">
        <v>0.10360116029472501</v>
      </c>
      <c r="AZ14" s="17">
        <v>9.5295454227111401E-2</v>
      </c>
      <c r="BA14" s="17"/>
      <c r="BB14" s="17">
        <v>0.14055158881795801</v>
      </c>
      <c r="BC14" s="17">
        <v>8.6512930773796307E-2</v>
      </c>
      <c r="BD14" s="17"/>
      <c r="BE14" s="17">
        <v>0.104413948444063</v>
      </c>
      <c r="BF14" s="17">
        <v>9.5557510887283897E-2</v>
      </c>
      <c r="BG14" s="17"/>
      <c r="BH14" s="17">
        <v>3.7290175014562402E-2</v>
      </c>
      <c r="BI14" s="17">
        <v>0.100748150978477</v>
      </c>
      <c r="BJ14" s="17"/>
      <c r="BK14" s="17">
        <v>1.31222659749045E-2</v>
      </c>
      <c r="BL14" s="17">
        <v>0.10149820247215099</v>
      </c>
      <c r="BM14" s="17"/>
      <c r="BN14" s="17">
        <v>3.6100131981243497E-2</v>
      </c>
      <c r="BO14" s="17">
        <v>9.7454783733062794E-2</v>
      </c>
      <c r="BP14" s="17"/>
      <c r="BQ14" s="17">
        <v>2.62030255378858E-2</v>
      </c>
      <c r="BR14" s="17">
        <v>9.7973921295203395E-2</v>
      </c>
      <c r="BS14" s="17"/>
      <c r="BT14" s="17">
        <v>0.215274170597548</v>
      </c>
      <c r="BU14" s="17">
        <v>8.6731286850369793E-2</v>
      </c>
      <c r="BV14" s="17"/>
      <c r="BW14" s="17">
        <v>0.103670443649929</v>
      </c>
      <c r="BX14" s="17">
        <v>9.2336802190224596E-2</v>
      </c>
      <c r="BY14" s="17"/>
      <c r="BZ14" s="17">
        <v>0.103670443649929</v>
      </c>
      <c r="CA14" s="17">
        <v>9.2336802190224596E-2</v>
      </c>
    </row>
    <row r="15" spans="2:79" x14ac:dyDescent="0.25">
      <c r="B15" s="18" t="s">
        <v>75</v>
      </c>
      <c r="C15" s="19">
        <v>9.9256519104370597E-2</v>
      </c>
      <c r="D15" s="19">
        <v>9.6291215556691095E-2</v>
      </c>
      <c r="E15" s="19">
        <v>7.7099111471962106E-2</v>
      </c>
      <c r="F15" s="19">
        <v>0.113769039845433</v>
      </c>
      <c r="G15" s="19">
        <v>0.10209468321498399</v>
      </c>
      <c r="H15" s="19">
        <v>0.13340756631401299</v>
      </c>
      <c r="I15" s="19">
        <v>8.7126957738045394E-2</v>
      </c>
      <c r="J15" s="19">
        <v>8.9693496652942697E-2</v>
      </c>
      <c r="K15" s="19">
        <v>8.8922359677081494E-2</v>
      </c>
      <c r="L15" s="19">
        <v>7.7385159811533002E-2</v>
      </c>
      <c r="M15" s="19"/>
      <c r="N15" s="19">
        <v>9.91451690672943E-2</v>
      </c>
      <c r="O15" s="19">
        <v>0.105215582948405</v>
      </c>
      <c r="P15" s="19">
        <v>7.27951745464928E-2</v>
      </c>
      <c r="Q15" s="19">
        <v>0.100613327241054</v>
      </c>
      <c r="R15" s="19"/>
      <c r="S15" s="19">
        <v>9.0769401548571702E-2</v>
      </c>
      <c r="T15" s="19">
        <v>4.8632412240224701E-2</v>
      </c>
      <c r="U15" s="19">
        <v>3.5875364184479501E-2</v>
      </c>
      <c r="V15" s="19">
        <v>8.6483702489762906E-2</v>
      </c>
      <c r="W15" s="19">
        <v>7.3657406645393705E-2</v>
      </c>
      <c r="X15" s="19">
        <v>8.00815044850577E-2</v>
      </c>
      <c r="Y15" s="19">
        <v>6.8038424695518407E-2</v>
      </c>
      <c r="Z15" s="19"/>
      <c r="AA15" s="19">
        <v>6.8194851526004505E-2</v>
      </c>
      <c r="AB15" s="19">
        <v>0.115321520606257</v>
      </c>
      <c r="AC15" s="19"/>
      <c r="AD15" s="19">
        <v>4.8293832439622902E-2</v>
      </c>
      <c r="AE15" s="19">
        <v>5.9173690517683397E-2</v>
      </c>
      <c r="AF15" s="19">
        <v>6.9722537120035302E-2</v>
      </c>
      <c r="AG15" s="19"/>
      <c r="AH15" s="19">
        <v>1.9133881545194999E-2</v>
      </c>
      <c r="AI15" s="19">
        <v>0.10222136090616001</v>
      </c>
      <c r="AJ15" s="19"/>
      <c r="AK15" s="19">
        <v>0.12178894464387199</v>
      </c>
      <c r="AL15" s="19">
        <v>8.4162691268275996E-2</v>
      </c>
      <c r="AM15" s="19"/>
      <c r="AN15" s="19">
        <v>9.9253841175904994E-2</v>
      </c>
      <c r="AO15" s="19">
        <v>0.100613327241054</v>
      </c>
      <c r="AP15" s="19"/>
      <c r="AQ15" s="19">
        <v>6.59745377418679E-2</v>
      </c>
      <c r="AR15" s="19">
        <v>0.10788620771499501</v>
      </c>
      <c r="AS15" s="19"/>
      <c r="AT15" s="19">
        <v>0.14249059919632601</v>
      </c>
      <c r="AU15" s="19">
        <v>8.9747039185269994E-2</v>
      </c>
      <c r="AV15" s="19">
        <v>3.8375590257492202E-2</v>
      </c>
      <c r="AW15" s="19">
        <v>2.1692821718567502E-2</v>
      </c>
      <c r="AX15" s="19"/>
      <c r="AY15" s="19">
        <v>4.8214294572797398E-2</v>
      </c>
      <c r="AZ15" s="19">
        <v>0.105357260387188</v>
      </c>
      <c r="BA15" s="19"/>
      <c r="BB15" s="19">
        <v>5.7257430194443099E-2</v>
      </c>
      <c r="BC15" s="19">
        <v>0.108411749762559</v>
      </c>
      <c r="BD15" s="19"/>
      <c r="BE15" s="19">
        <v>7.1567230724118303E-2</v>
      </c>
      <c r="BF15" s="19">
        <v>0.101357777487476</v>
      </c>
      <c r="BG15" s="19"/>
      <c r="BH15" s="19">
        <v>0.149463352112611</v>
      </c>
      <c r="BI15" s="19">
        <v>9.5363933633987305E-2</v>
      </c>
      <c r="BJ15" s="19"/>
      <c r="BK15" s="19">
        <v>6.8480441338850798E-2</v>
      </c>
      <c r="BL15" s="19">
        <v>0.101226252050738</v>
      </c>
      <c r="BM15" s="19"/>
      <c r="BN15" s="19">
        <v>5.6405363687980201E-2</v>
      </c>
      <c r="BO15" s="19">
        <v>0.100164143122439</v>
      </c>
      <c r="BP15" s="19"/>
      <c r="BQ15" s="19">
        <v>1.5857557558910901E-2</v>
      </c>
      <c r="BR15" s="19">
        <v>0.10139184257431701</v>
      </c>
      <c r="BS15" s="19"/>
      <c r="BT15" s="19">
        <v>7.0101753039415293E-2</v>
      </c>
      <c r="BU15" s="19">
        <v>0.101570184623964</v>
      </c>
      <c r="BV15" s="19"/>
      <c r="BW15" s="19">
        <v>6.8246970843101398E-2</v>
      </c>
      <c r="BX15" s="19">
        <v>0.11518065193523799</v>
      </c>
      <c r="BY15" s="19"/>
      <c r="BZ15" s="19">
        <v>6.8246970843101398E-2</v>
      </c>
      <c r="CA15" s="19">
        <v>0.11518065193523799</v>
      </c>
    </row>
    <row r="16" spans="2:79" x14ac:dyDescent="0.25">
      <c r="B16" s="16"/>
    </row>
    <row r="17" spans="2:2" x14ac:dyDescent="0.25">
      <c r="B17" t="s">
        <v>78</v>
      </c>
    </row>
    <row r="18" spans="2:2" x14ac:dyDescent="0.25">
      <c r="B18" t="s">
        <v>79</v>
      </c>
    </row>
    <row r="20" spans="2:2" x14ac:dyDescent="0.25">
      <c r="B20"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U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1" width="20.7109375" customWidth="1"/>
  </cols>
  <sheetData>
    <row r="2" spans="2:21" ht="39.950000000000003" customHeight="1" x14ac:dyDescent="0.25">
      <c r="D2" s="30" t="s">
        <v>318</v>
      </c>
      <c r="E2" s="26"/>
      <c r="F2" s="26"/>
      <c r="G2" s="26"/>
      <c r="H2" s="26"/>
      <c r="I2" s="26"/>
      <c r="J2" s="26"/>
      <c r="K2" s="26"/>
      <c r="L2" s="26"/>
      <c r="M2" s="26"/>
      <c r="N2" s="26"/>
      <c r="O2" s="26"/>
      <c r="P2" s="26"/>
      <c r="Q2" s="26"/>
      <c r="R2" s="26"/>
      <c r="S2" s="26"/>
      <c r="T2" s="26"/>
      <c r="U2" s="26"/>
    </row>
    <row r="6" spans="2:21" ht="50.1" customHeight="1" x14ac:dyDescent="0.25">
      <c r="B6" s="23" t="s">
        <v>15</v>
      </c>
      <c r="C6" s="23" t="s">
        <v>297</v>
      </c>
      <c r="D6" s="23" t="s">
        <v>298</v>
      </c>
      <c r="E6" s="23" t="s">
        <v>299</v>
      </c>
      <c r="F6" s="23" t="s">
        <v>300</v>
      </c>
      <c r="G6" s="23" t="s">
        <v>301</v>
      </c>
      <c r="H6" s="23" t="s">
        <v>302</v>
      </c>
      <c r="I6" s="23" t="s">
        <v>303</v>
      </c>
      <c r="J6" s="23" t="s">
        <v>304</v>
      </c>
      <c r="K6" s="23" t="s">
        <v>305</v>
      </c>
      <c r="L6" s="23" t="s">
        <v>306</v>
      </c>
      <c r="M6" s="23" t="s">
        <v>307</v>
      </c>
      <c r="N6" s="23" t="s">
        <v>308</v>
      </c>
      <c r="O6" s="23" t="s">
        <v>309</v>
      </c>
      <c r="P6" s="23" t="s">
        <v>310</v>
      </c>
      <c r="Q6" s="23" t="s">
        <v>311</v>
      </c>
      <c r="R6" s="23" t="s">
        <v>312</v>
      </c>
      <c r="S6" s="23" t="s">
        <v>313</v>
      </c>
      <c r="T6" s="23" t="s">
        <v>314</v>
      </c>
    </row>
    <row r="7" spans="2:21" ht="30" x14ac:dyDescent="0.25">
      <c r="B7" s="18" t="s">
        <v>315</v>
      </c>
      <c r="C7" s="17">
        <v>0.32176323372864801</v>
      </c>
      <c r="D7" s="17">
        <v>0.17489450657862199</v>
      </c>
      <c r="E7" s="17">
        <v>0.19631916111533801</v>
      </c>
      <c r="F7" s="17">
        <v>0.16440625744677301</v>
      </c>
      <c r="G7" s="17">
        <v>0.271606689214131</v>
      </c>
      <c r="H7" s="17">
        <v>0.25623179139520103</v>
      </c>
      <c r="I7" s="17">
        <v>0.25519627450849403</v>
      </c>
      <c r="J7" s="17">
        <v>0.33140677142934299</v>
      </c>
      <c r="K7" s="17">
        <v>0.26394093238841199</v>
      </c>
      <c r="L7" s="17">
        <v>0.279339077402738</v>
      </c>
      <c r="M7" s="17">
        <v>0.34899365446417702</v>
      </c>
      <c r="N7" s="17">
        <v>0.33961381905869098</v>
      </c>
      <c r="O7" s="17">
        <v>0.25698434599353798</v>
      </c>
      <c r="P7" s="17">
        <v>0.21963688131252099</v>
      </c>
      <c r="Q7" s="17">
        <v>0.20650523513139901</v>
      </c>
      <c r="R7" s="17">
        <v>0.184349722727431</v>
      </c>
      <c r="S7" s="17">
        <v>0.21346585465909901</v>
      </c>
      <c r="T7" s="17">
        <v>0.19937900003028</v>
      </c>
    </row>
    <row r="8" spans="2:21" ht="30" x14ac:dyDescent="0.25">
      <c r="B8" s="18" t="s">
        <v>316</v>
      </c>
      <c r="C8" s="17">
        <v>0.473119655515991</v>
      </c>
      <c r="D8" s="17">
        <v>0.450483835552971</v>
      </c>
      <c r="E8" s="17">
        <v>0.43911760128647898</v>
      </c>
      <c r="F8" s="17">
        <v>0.52419681148588704</v>
      </c>
      <c r="G8" s="17">
        <v>0.23477660270018899</v>
      </c>
      <c r="H8" s="17">
        <v>0.311114930684808</v>
      </c>
      <c r="I8" s="17">
        <v>0.20310445405191599</v>
      </c>
      <c r="J8" s="17">
        <v>0.30163254299717901</v>
      </c>
      <c r="K8" s="17">
        <v>0.16958450836462599</v>
      </c>
      <c r="L8" s="17">
        <v>0.26654185625228499</v>
      </c>
      <c r="M8" s="17">
        <v>0.43078702239010602</v>
      </c>
      <c r="N8" s="17">
        <v>0.45154568446167898</v>
      </c>
      <c r="O8" s="17">
        <v>0.27749636656180798</v>
      </c>
      <c r="P8" s="17">
        <v>8.7871981898363399E-2</v>
      </c>
      <c r="Q8" s="17">
        <v>0.170122316609782</v>
      </c>
      <c r="R8" s="17">
        <v>0.346081896568951</v>
      </c>
      <c r="S8" s="17">
        <v>0.11780647043249801</v>
      </c>
      <c r="T8" s="17">
        <v>0.106336001118203</v>
      </c>
    </row>
    <row r="9" spans="2:21" x14ac:dyDescent="0.25">
      <c r="B9" s="18" t="s">
        <v>317</v>
      </c>
      <c r="C9" s="17">
        <v>0.17712854910726999</v>
      </c>
      <c r="D9" s="17">
        <v>0.31784117804802903</v>
      </c>
      <c r="E9" s="17">
        <v>0.33108738706519297</v>
      </c>
      <c r="F9" s="17">
        <v>0.28883248209210099</v>
      </c>
      <c r="G9" s="17">
        <v>0.45995033430042798</v>
      </c>
      <c r="H9" s="17">
        <v>0.39542452294035701</v>
      </c>
      <c r="I9" s="17">
        <v>0.50103515432630596</v>
      </c>
      <c r="J9" s="17">
        <v>0.32993909713133801</v>
      </c>
      <c r="K9" s="17">
        <v>0.50858509901711102</v>
      </c>
      <c r="L9" s="17">
        <v>0.41218401512877501</v>
      </c>
      <c r="M9" s="17">
        <v>0.18566887941822699</v>
      </c>
      <c r="N9" s="17">
        <v>0.17965671774130801</v>
      </c>
      <c r="O9" s="17">
        <v>0.42469969357533399</v>
      </c>
      <c r="P9" s="17">
        <v>0.65642183884069405</v>
      </c>
      <c r="Q9" s="17">
        <v>0.52384856491925702</v>
      </c>
      <c r="R9" s="17">
        <v>0.40830382777818702</v>
      </c>
      <c r="S9" s="17">
        <v>0.62558818935473304</v>
      </c>
      <c r="T9" s="17">
        <v>0.60460362274076496</v>
      </c>
    </row>
    <row r="10" spans="2:21" x14ac:dyDescent="0.25">
      <c r="B10" s="18" t="s">
        <v>75</v>
      </c>
      <c r="C10" s="17">
        <v>2.7988561648091801E-2</v>
      </c>
      <c r="D10" s="17">
        <v>5.6780479820378198E-2</v>
      </c>
      <c r="E10" s="17">
        <v>3.3475850532990299E-2</v>
      </c>
      <c r="F10" s="17">
        <v>2.2564448975239501E-2</v>
      </c>
      <c r="G10" s="17">
        <v>3.3666373785251801E-2</v>
      </c>
      <c r="H10" s="17">
        <v>3.72287549796338E-2</v>
      </c>
      <c r="I10" s="17">
        <v>4.0664117113284097E-2</v>
      </c>
      <c r="J10" s="17">
        <v>3.7021588442140103E-2</v>
      </c>
      <c r="K10" s="17">
        <v>5.7889460229851301E-2</v>
      </c>
      <c r="L10" s="17">
        <v>4.19350512162028E-2</v>
      </c>
      <c r="M10" s="17">
        <v>3.4550443727490603E-2</v>
      </c>
      <c r="N10" s="17">
        <v>2.9183778738322501E-2</v>
      </c>
      <c r="O10" s="17">
        <v>4.0819593869319701E-2</v>
      </c>
      <c r="P10" s="17">
        <v>3.6069297948421598E-2</v>
      </c>
      <c r="Q10" s="17">
        <v>9.9523883339561206E-2</v>
      </c>
      <c r="R10" s="17">
        <v>6.1264552925430503E-2</v>
      </c>
      <c r="S10" s="17">
        <v>4.3139485553670198E-2</v>
      </c>
      <c r="T10" s="17">
        <v>8.9681376110751498E-2</v>
      </c>
    </row>
    <row r="11" spans="2:21" x14ac:dyDescent="0.25">
      <c r="B11" s="16"/>
      <c r="C11" s="16"/>
      <c r="D11" s="16"/>
      <c r="E11" s="16"/>
      <c r="F11" s="16"/>
      <c r="G11" s="16"/>
      <c r="H11" s="16"/>
      <c r="I11" s="16"/>
      <c r="J11" s="16"/>
      <c r="K11" s="16"/>
      <c r="L11" s="16"/>
      <c r="M11" s="16"/>
      <c r="N11" s="16"/>
      <c r="O11" s="16"/>
      <c r="P11" s="16"/>
      <c r="Q11" s="16"/>
      <c r="R11" s="16"/>
      <c r="S11" s="16"/>
      <c r="T11" s="16"/>
    </row>
    <row r="12" spans="2:21" x14ac:dyDescent="0.25">
      <c r="B12" t="s">
        <v>78</v>
      </c>
    </row>
    <row r="13" spans="2:21" x14ac:dyDescent="0.25">
      <c r="B13" t="s">
        <v>79</v>
      </c>
    </row>
    <row r="17" spans="2:2" x14ac:dyDescent="0.25">
      <c r="B17" s="8" t="str">
        <f>HYPERLINK("#'Contents'!A1", "Return to Contents")</f>
        <v>Return to Contents</v>
      </c>
    </row>
  </sheetData>
  <mergeCells count="1">
    <mergeCell ref="D2:U2"/>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315</v>
      </c>
      <c r="C9" s="17">
        <v>0.32176323372864801</v>
      </c>
      <c r="D9" s="17">
        <v>0.30749273631761798</v>
      </c>
      <c r="E9" s="17">
        <v>0.43433909111275498</v>
      </c>
      <c r="F9" s="17">
        <v>0.33510185775815898</v>
      </c>
      <c r="G9" s="17">
        <v>0.32021796456215001</v>
      </c>
      <c r="H9" s="17">
        <v>0.31365555059546502</v>
      </c>
      <c r="I9" s="17">
        <v>0.27578551493943698</v>
      </c>
      <c r="J9" s="17">
        <v>0.33740521199213502</v>
      </c>
      <c r="K9" s="17">
        <v>0.238215897311254</v>
      </c>
      <c r="L9" s="17">
        <v>0.184940998484282</v>
      </c>
      <c r="M9" s="17"/>
      <c r="N9" s="17">
        <v>0.325617972330077</v>
      </c>
      <c r="O9" s="17">
        <v>0.27810764274217398</v>
      </c>
      <c r="P9" s="17">
        <v>0.24688578183469001</v>
      </c>
      <c r="Q9" s="17">
        <v>0.20399626032672399</v>
      </c>
      <c r="R9" s="17"/>
      <c r="S9" s="17">
        <v>0.33421561745031197</v>
      </c>
      <c r="T9" s="17">
        <v>0.31035348791920803</v>
      </c>
      <c r="U9" s="17">
        <v>0.32862241245747698</v>
      </c>
      <c r="V9" s="17">
        <v>0.329060965495442</v>
      </c>
      <c r="W9" s="17">
        <v>0.33116136578541899</v>
      </c>
      <c r="X9" s="17">
        <v>0.28591765637585598</v>
      </c>
      <c r="Y9" s="17">
        <v>0.30891957082197802</v>
      </c>
      <c r="Z9" s="17"/>
      <c r="AA9" s="17">
        <v>0.21034466730113099</v>
      </c>
      <c r="AB9" s="17">
        <v>0.37938858280175197</v>
      </c>
      <c r="AC9" s="17"/>
      <c r="AD9" s="17">
        <v>0.23222283725944901</v>
      </c>
      <c r="AE9" s="17">
        <v>0.20590903775132199</v>
      </c>
      <c r="AF9" s="17">
        <v>0.20530749463714701</v>
      </c>
      <c r="AG9" s="17"/>
      <c r="AH9" s="17">
        <v>0.17766735774252901</v>
      </c>
      <c r="AI9" s="17">
        <v>0.32709532824779802</v>
      </c>
      <c r="AJ9" s="17"/>
      <c r="AK9" s="17">
        <v>0.28915206681734801</v>
      </c>
      <c r="AL9" s="17">
        <v>0.34360852233419098</v>
      </c>
      <c r="AM9" s="17"/>
      <c r="AN9" s="17">
        <v>0.32199567007823798</v>
      </c>
      <c r="AO9" s="17">
        <v>0.20399626032672399</v>
      </c>
      <c r="AP9" s="17"/>
      <c r="AQ9" s="17">
        <v>0.241904163690837</v>
      </c>
      <c r="AR9" s="17">
        <v>0.342469900788343</v>
      </c>
      <c r="AS9" s="17"/>
      <c r="AT9" s="17">
        <v>0.404900290561655</v>
      </c>
      <c r="AU9" s="17">
        <v>0.31676638997558398</v>
      </c>
      <c r="AV9" s="17">
        <v>0.19106855219263999</v>
      </c>
      <c r="AW9" s="17">
        <v>9.0227199752798803E-2</v>
      </c>
      <c r="AX9" s="17"/>
      <c r="AY9" s="17">
        <v>0.313434747984287</v>
      </c>
      <c r="AZ9" s="17">
        <v>0.32275868283515302</v>
      </c>
      <c r="BA9" s="17"/>
      <c r="BB9" s="17">
        <v>0.33031828956968001</v>
      </c>
      <c r="BC9" s="17">
        <v>0.31990287502487202</v>
      </c>
      <c r="BD9" s="17"/>
      <c r="BE9" s="17">
        <v>0.33111083977639399</v>
      </c>
      <c r="BF9" s="17">
        <v>0.321053871490801</v>
      </c>
      <c r="BG9" s="17"/>
      <c r="BH9" s="17">
        <v>0.27356986469547101</v>
      </c>
      <c r="BI9" s="17">
        <v>0.32549971334361499</v>
      </c>
      <c r="BJ9" s="17"/>
      <c r="BK9" s="17">
        <v>0.28267463934297699</v>
      </c>
      <c r="BL9" s="17">
        <v>0.32426498501662099</v>
      </c>
      <c r="BM9" s="17"/>
      <c r="BN9" s="17">
        <v>0.27288818411166199</v>
      </c>
      <c r="BO9" s="17">
        <v>0.32279844896346699</v>
      </c>
      <c r="BP9" s="17"/>
      <c r="BQ9" s="17">
        <v>0.198984460186898</v>
      </c>
      <c r="BR9" s="17">
        <v>0.32490682678900001</v>
      </c>
      <c r="BS9" s="17"/>
      <c r="BT9" s="17">
        <v>0.26579856015411402</v>
      </c>
      <c r="BU9" s="17">
        <v>0.32620448135437802</v>
      </c>
      <c r="BV9" s="17"/>
      <c r="BW9" s="17">
        <v>0.21042931656692501</v>
      </c>
      <c r="BX9" s="17">
        <v>0.37893582039539297</v>
      </c>
      <c r="BY9" s="17"/>
      <c r="BZ9" s="17">
        <v>0.21042931656692501</v>
      </c>
      <c r="CA9" s="17">
        <v>0.37893582039539297</v>
      </c>
    </row>
    <row r="10" spans="2:79" ht="30" x14ac:dyDescent="0.25">
      <c r="B10" s="18" t="s">
        <v>316</v>
      </c>
      <c r="C10" s="17">
        <v>0.473119655515991</v>
      </c>
      <c r="D10" s="17">
        <v>0.476787712172905</v>
      </c>
      <c r="E10" s="17">
        <v>0.323539223612759</v>
      </c>
      <c r="F10" s="17">
        <v>0.42665959813722298</v>
      </c>
      <c r="G10" s="17">
        <v>0.45649210156786701</v>
      </c>
      <c r="H10" s="17">
        <v>0.47850147160192302</v>
      </c>
      <c r="I10" s="17">
        <v>0.58012227693819096</v>
      </c>
      <c r="J10" s="17">
        <v>0.48132493563366802</v>
      </c>
      <c r="K10" s="17">
        <v>0.59546021229907897</v>
      </c>
      <c r="L10" s="17">
        <v>0.66848942946325396</v>
      </c>
      <c r="M10" s="17"/>
      <c r="N10" s="17">
        <v>0.46331687718355802</v>
      </c>
      <c r="O10" s="17">
        <v>0.58816471843564799</v>
      </c>
      <c r="P10" s="17">
        <v>0.64914364417109505</v>
      </c>
      <c r="Q10" s="17">
        <v>0.72086953665529196</v>
      </c>
      <c r="R10" s="17"/>
      <c r="S10" s="17">
        <v>0.44903105803960902</v>
      </c>
      <c r="T10" s="17">
        <v>0.49742669305932302</v>
      </c>
      <c r="U10" s="17">
        <v>0.590286440849772</v>
      </c>
      <c r="V10" s="17">
        <v>0.45248970442146702</v>
      </c>
      <c r="W10" s="17">
        <v>0.41391945109189399</v>
      </c>
      <c r="X10" s="17">
        <v>0.59595909795163104</v>
      </c>
      <c r="Y10" s="17">
        <v>0.52423995941700896</v>
      </c>
      <c r="Z10" s="17"/>
      <c r="AA10" s="17">
        <v>0.70771450525175605</v>
      </c>
      <c r="AB10" s="17">
        <v>0.35178790139069899</v>
      </c>
      <c r="AC10" s="17"/>
      <c r="AD10" s="17">
        <v>0.67834533304190703</v>
      </c>
      <c r="AE10" s="17">
        <v>0.74692016383042104</v>
      </c>
      <c r="AF10" s="17">
        <v>0.72370811562090898</v>
      </c>
      <c r="AG10" s="17"/>
      <c r="AH10" s="17">
        <v>0.77652860831217096</v>
      </c>
      <c r="AI10" s="17">
        <v>0.46189237227006802</v>
      </c>
      <c r="AJ10" s="17"/>
      <c r="AK10" s="17">
        <v>0.495737316621848</v>
      </c>
      <c r="AL10" s="17">
        <v>0.45796873081023798</v>
      </c>
      <c r="AM10" s="17"/>
      <c r="AN10" s="17">
        <v>0.47263067226100802</v>
      </c>
      <c r="AO10" s="17">
        <v>0.72086953665529196</v>
      </c>
      <c r="AP10" s="17"/>
      <c r="AQ10" s="17">
        <v>0.61956601835432101</v>
      </c>
      <c r="AR10" s="17">
        <v>0.435147561977199</v>
      </c>
      <c r="AS10" s="17"/>
      <c r="AT10" s="17">
        <v>0.239474650278451</v>
      </c>
      <c r="AU10" s="17">
        <v>0.55231930340130198</v>
      </c>
      <c r="AV10" s="17">
        <v>0.72828069784391303</v>
      </c>
      <c r="AW10" s="17">
        <v>0.86666164644744403</v>
      </c>
      <c r="AX10" s="17"/>
      <c r="AY10" s="17">
        <v>0.61007961367761399</v>
      </c>
      <c r="AZ10" s="17">
        <v>0.45674973279969699</v>
      </c>
      <c r="BA10" s="17"/>
      <c r="BB10" s="17">
        <v>0.46112600738008502</v>
      </c>
      <c r="BC10" s="17">
        <v>0.47572675765442402</v>
      </c>
      <c r="BD10" s="17"/>
      <c r="BE10" s="17">
        <v>0.49815458708583599</v>
      </c>
      <c r="BF10" s="17">
        <v>0.47121982843812599</v>
      </c>
      <c r="BG10" s="17"/>
      <c r="BH10" s="17">
        <v>0.49113873663151902</v>
      </c>
      <c r="BI10" s="17">
        <v>0.47172261831731999</v>
      </c>
      <c r="BJ10" s="17"/>
      <c r="BK10" s="17">
        <v>0.52697040749705004</v>
      </c>
      <c r="BL10" s="17">
        <v>0.46967309545814601</v>
      </c>
      <c r="BM10" s="17"/>
      <c r="BN10" s="17">
        <v>0.68397859703234098</v>
      </c>
      <c r="BO10" s="17">
        <v>0.46865348329997802</v>
      </c>
      <c r="BP10" s="17"/>
      <c r="BQ10" s="17">
        <v>0.68798967696468405</v>
      </c>
      <c r="BR10" s="17">
        <v>0.46761818413931</v>
      </c>
      <c r="BS10" s="17"/>
      <c r="BT10" s="17">
        <v>0.54352220539818896</v>
      </c>
      <c r="BU10" s="17">
        <v>0.46753264611275902</v>
      </c>
      <c r="BV10" s="17"/>
      <c r="BW10" s="17">
        <v>0.70751394908268705</v>
      </c>
      <c r="BX10" s="17">
        <v>0.35275266938303701</v>
      </c>
      <c r="BY10" s="17"/>
      <c r="BZ10" s="17">
        <v>0.70751394908268705</v>
      </c>
      <c r="CA10" s="17">
        <v>0.35275266938303701</v>
      </c>
    </row>
    <row r="11" spans="2:79" x14ac:dyDescent="0.25">
      <c r="B11" s="18" t="s">
        <v>317</v>
      </c>
      <c r="C11" s="17">
        <v>0.17712854910726999</v>
      </c>
      <c r="D11" s="17">
        <v>0.20162822055207</v>
      </c>
      <c r="E11" s="17">
        <v>0.19559101747336899</v>
      </c>
      <c r="F11" s="17">
        <v>0.208981474050419</v>
      </c>
      <c r="G11" s="17">
        <v>0.198200331990732</v>
      </c>
      <c r="H11" s="17">
        <v>0.169699882421741</v>
      </c>
      <c r="I11" s="17">
        <v>0.13195544720653599</v>
      </c>
      <c r="J11" s="17">
        <v>0.14120236953378201</v>
      </c>
      <c r="K11" s="17">
        <v>0.15119868328227001</v>
      </c>
      <c r="L11" s="17">
        <v>0.11657598714509999</v>
      </c>
      <c r="M11" s="17"/>
      <c r="N11" s="17">
        <v>0.18385114458180801</v>
      </c>
      <c r="O11" s="17">
        <v>9.5865959238820103E-2</v>
      </c>
      <c r="P11" s="17">
        <v>6.5453898923675993E-2</v>
      </c>
      <c r="Q11" s="17">
        <v>3.47621731515231E-2</v>
      </c>
      <c r="R11" s="17"/>
      <c r="S11" s="17">
        <v>0.191149984709927</v>
      </c>
      <c r="T11" s="17">
        <v>0.174730546969704</v>
      </c>
      <c r="U11" s="17">
        <v>6.0727547096714303E-2</v>
      </c>
      <c r="V11" s="17">
        <v>0.195214256954098</v>
      </c>
      <c r="W11" s="17">
        <v>0.220968606729191</v>
      </c>
      <c r="X11" s="17">
        <v>0.101358943982034</v>
      </c>
      <c r="Y11" s="17">
        <v>0.14709379988249499</v>
      </c>
      <c r="Z11" s="17"/>
      <c r="AA11" s="17">
        <v>6.8859390682361396E-2</v>
      </c>
      <c r="AB11" s="17">
        <v>0.23312503378781399</v>
      </c>
      <c r="AC11" s="17"/>
      <c r="AD11" s="17">
        <v>7.9079922752382001E-2</v>
      </c>
      <c r="AE11" s="17">
        <v>3.4771542744354698E-2</v>
      </c>
      <c r="AF11" s="17">
        <v>6.2318857420172499E-2</v>
      </c>
      <c r="AG11" s="17"/>
      <c r="AH11" s="17">
        <v>4.5282801913977398E-2</v>
      </c>
      <c r="AI11" s="17">
        <v>0.18200734234941901</v>
      </c>
      <c r="AJ11" s="17"/>
      <c r="AK11" s="17">
        <v>0.17444071382672699</v>
      </c>
      <c r="AL11" s="17">
        <v>0.178929053136682</v>
      </c>
      <c r="AM11" s="17"/>
      <c r="AN11" s="17">
        <v>0.17740953722962399</v>
      </c>
      <c r="AO11" s="17">
        <v>3.47621731515231E-2</v>
      </c>
      <c r="AP11" s="17"/>
      <c r="AQ11" s="17">
        <v>0.122093864473027</v>
      </c>
      <c r="AR11" s="17">
        <v>0.19139849854340801</v>
      </c>
      <c r="AS11" s="17"/>
      <c r="AT11" s="17">
        <v>0.31194115906251302</v>
      </c>
      <c r="AU11" s="17">
        <v>0.10981132547194</v>
      </c>
      <c r="AV11" s="17">
        <v>6.6135982661776199E-2</v>
      </c>
      <c r="AW11" s="17">
        <v>4.3052374588631898E-2</v>
      </c>
      <c r="AX11" s="17"/>
      <c r="AY11" s="17">
        <v>7.0326376961546394E-2</v>
      </c>
      <c r="AZ11" s="17">
        <v>0.18989391007426601</v>
      </c>
      <c r="BA11" s="17"/>
      <c r="BB11" s="17">
        <v>0.18634974936270801</v>
      </c>
      <c r="BC11" s="17">
        <v>0.175121086112691</v>
      </c>
      <c r="BD11" s="17"/>
      <c r="BE11" s="17">
        <v>0.14551148945352499</v>
      </c>
      <c r="BF11" s="17">
        <v>0.17952787446132801</v>
      </c>
      <c r="BG11" s="17"/>
      <c r="BH11" s="17">
        <v>0.18224556342956999</v>
      </c>
      <c r="BI11" s="17">
        <v>0.176731821920764</v>
      </c>
      <c r="BJ11" s="17"/>
      <c r="BK11" s="17">
        <v>0.16330523752380199</v>
      </c>
      <c r="BL11" s="17">
        <v>0.178013269780947</v>
      </c>
      <c r="BM11" s="17"/>
      <c r="BN11" s="17">
        <v>4.1063370111632899E-2</v>
      </c>
      <c r="BO11" s="17">
        <v>0.18001052564393999</v>
      </c>
      <c r="BP11" s="17"/>
      <c r="BQ11" s="17">
        <v>0.106392061363871</v>
      </c>
      <c r="BR11" s="17">
        <v>0.17893966617229101</v>
      </c>
      <c r="BS11" s="17"/>
      <c r="BT11" s="17">
        <v>0.183219931308579</v>
      </c>
      <c r="BU11" s="17">
        <v>0.17664514886545599</v>
      </c>
      <c r="BV11" s="17"/>
      <c r="BW11" s="17">
        <v>6.9046648993283902E-2</v>
      </c>
      <c r="BX11" s="17">
        <v>0.23263114848493599</v>
      </c>
      <c r="BY11" s="17"/>
      <c r="BZ11" s="17">
        <v>6.9046648993283902E-2</v>
      </c>
      <c r="CA11" s="17">
        <v>0.23263114848493599</v>
      </c>
    </row>
    <row r="12" spans="2:79" x14ac:dyDescent="0.25">
      <c r="B12" s="18" t="s">
        <v>75</v>
      </c>
      <c r="C12" s="19">
        <v>2.7988561648091801E-2</v>
      </c>
      <c r="D12" s="19">
        <v>1.40913309574075E-2</v>
      </c>
      <c r="E12" s="19">
        <v>4.6530667801116803E-2</v>
      </c>
      <c r="F12" s="19">
        <v>2.9257070054199402E-2</v>
      </c>
      <c r="G12" s="19">
        <v>2.50896018792508E-2</v>
      </c>
      <c r="H12" s="19">
        <v>3.81430953808711E-2</v>
      </c>
      <c r="I12" s="19">
        <v>1.21367609158359E-2</v>
      </c>
      <c r="J12" s="19">
        <v>4.0067482840414399E-2</v>
      </c>
      <c r="K12" s="19">
        <v>1.51252071073966E-2</v>
      </c>
      <c r="L12" s="19">
        <v>2.9993584907364298E-2</v>
      </c>
      <c r="M12" s="19"/>
      <c r="N12" s="19">
        <v>2.72140059045568E-2</v>
      </c>
      <c r="O12" s="19">
        <v>3.7861679583357601E-2</v>
      </c>
      <c r="P12" s="19">
        <v>3.85166750705382E-2</v>
      </c>
      <c r="Q12" s="19">
        <v>4.0372029866460497E-2</v>
      </c>
      <c r="R12" s="19"/>
      <c r="S12" s="19">
        <v>2.56033398001515E-2</v>
      </c>
      <c r="T12" s="19">
        <v>1.7489272051766099E-2</v>
      </c>
      <c r="U12" s="19">
        <v>2.0363599596036501E-2</v>
      </c>
      <c r="V12" s="19">
        <v>2.3235073128992301E-2</v>
      </c>
      <c r="W12" s="19">
        <v>3.3950576393495198E-2</v>
      </c>
      <c r="X12" s="19">
        <v>1.67643016904792E-2</v>
      </c>
      <c r="Y12" s="19">
        <v>1.9746669878518301E-2</v>
      </c>
      <c r="Z12" s="19"/>
      <c r="AA12" s="19">
        <v>1.30814367647518E-2</v>
      </c>
      <c r="AB12" s="19">
        <v>3.56984820197353E-2</v>
      </c>
      <c r="AC12" s="19"/>
      <c r="AD12" s="19">
        <v>1.0351906946261501E-2</v>
      </c>
      <c r="AE12" s="19">
        <v>1.2399255673902199E-2</v>
      </c>
      <c r="AF12" s="19">
        <v>8.6655323217713701E-3</v>
      </c>
      <c r="AG12" s="19"/>
      <c r="AH12" s="19">
        <v>5.2123203132187603E-4</v>
      </c>
      <c r="AI12" s="19">
        <v>2.9004957132715999E-2</v>
      </c>
      <c r="AJ12" s="19"/>
      <c r="AK12" s="19">
        <v>4.06699027340768E-2</v>
      </c>
      <c r="AL12" s="19">
        <v>1.9493693718889201E-2</v>
      </c>
      <c r="AM12" s="19"/>
      <c r="AN12" s="19">
        <v>2.79641204311291E-2</v>
      </c>
      <c r="AO12" s="19">
        <v>4.0372029866460497E-2</v>
      </c>
      <c r="AP12" s="19"/>
      <c r="AQ12" s="19">
        <v>1.6435953481815199E-2</v>
      </c>
      <c r="AR12" s="19">
        <v>3.09840386910494E-2</v>
      </c>
      <c r="AS12" s="19"/>
      <c r="AT12" s="19">
        <v>4.3683900097381601E-2</v>
      </c>
      <c r="AU12" s="19">
        <v>2.11029811511746E-2</v>
      </c>
      <c r="AV12" s="19">
        <v>1.4514767301670801E-2</v>
      </c>
      <c r="AW12" s="19">
        <v>5.8779211125572097E-5</v>
      </c>
      <c r="AX12" s="19"/>
      <c r="AY12" s="19">
        <v>6.1592613765520197E-3</v>
      </c>
      <c r="AZ12" s="19">
        <v>3.05976742908847E-2</v>
      </c>
      <c r="BA12" s="19"/>
      <c r="BB12" s="19">
        <v>2.2205953687527102E-2</v>
      </c>
      <c r="BC12" s="19">
        <v>2.92492812080123E-2</v>
      </c>
      <c r="BD12" s="19"/>
      <c r="BE12" s="19">
        <v>2.52230836842442E-2</v>
      </c>
      <c r="BF12" s="19">
        <v>2.8198425609744601E-2</v>
      </c>
      <c r="BG12" s="19"/>
      <c r="BH12" s="19">
        <v>5.3045835243439601E-2</v>
      </c>
      <c r="BI12" s="19">
        <v>2.6045846418300999E-2</v>
      </c>
      <c r="BJ12" s="19"/>
      <c r="BK12" s="19">
        <v>2.7049715636171701E-2</v>
      </c>
      <c r="BL12" s="19">
        <v>2.80486497442856E-2</v>
      </c>
      <c r="BM12" s="19"/>
      <c r="BN12" s="19">
        <v>2.0698487443641198E-3</v>
      </c>
      <c r="BO12" s="19">
        <v>2.8537542092615401E-2</v>
      </c>
      <c r="BP12" s="19"/>
      <c r="BQ12" s="19">
        <v>6.6338014845480301E-3</v>
      </c>
      <c r="BR12" s="19">
        <v>2.8535322899398599E-2</v>
      </c>
      <c r="BS12" s="19"/>
      <c r="BT12" s="19">
        <v>7.45930313911805E-3</v>
      </c>
      <c r="BU12" s="19">
        <v>2.9617723667406799E-2</v>
      </c>
      <c r="BV12" s="19"/>
      <c r="BW12" s="19">
        <v>1.3010085357103501E-2</v>
      </c>
      <c r="BX12" s="19">
        <v>3.5680361736634199E-2</v>
      </c>
      <c r="BY12" s="19"/>
      <c r="BZ12" s="19">
        <v>1.3010085357103501E-2</v>
      </c>
      <c r="CA12" s="19">
        <v>3.5680361736634199E-2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315</v>
      </c>
      <c r="C9" s="17">
        <v>0.17489450657862199</v>
      </c>
      <c r="D9" s="17">
        <v>0.183891562142728</v>
      </c>
      <c r="E9" s="17">
        <v>0.222912576162694</v>
      </c>
      <c r="F9" s="17">
        <v>0.241229018086486</v>
      </c>
      <c r="G9" s="17">
        <v>0.122278962064999</v>
      </c>
      <c r="H9" s="17">
        <v>0.16812405591830501</v>
      </c>
      <c r="I9" s="17">
        <v>0.13622997923680799</v>
      </c>
      <c r="J9" s="17">
        <v>0.18570762643298899</v>
      </c>
      <c r="K9" s="17">
        <v>0.111258617934388</v>
      </c>
      <c r="L9" s="17">
        <v>0.13146551382673299</v>
      </c>
      <c r="M9" s="17"/>
      <c r="N9" s="17">
        <v>0.174630841187247</v>
      </c>
      <c r="O9" s="17">
        <v>0.17814975524008</v>
      </c>
      <c r="P9" s="17">
        <v>0.184202023900707</v>
      </c>
      <c r="Q9" s="17">
        <v>0.15412060895072399</v>
      </c>
      <c r="R9" s="17"/>
      <c r="S9" s="17">
        <v>0.18923792349219201</v>
      </c>
      <c r="T9" s="17">
        <v>0.195641925480006</v>
      </c>
      <c r="U9" s="17">
        <v>0.152614831332086</v>
      </c>
      <c r="V9" s="17">
        <v>0.175441433186658</v>
      </c>
      <c r="W9" s="17">
        <v>0.17571868640087299</v>
      </c>
      <c r="X9" s="17">
        <v>0.14829033037938499</v>
      </c>
      <c r="Y9" s="17">
        <v>0.17141751793215099</v>
      </c>
      <c r="Z9" s="17"/>
      <c r="AA9" s="17">
        <v>0.11532107962225201</v>
      </c>
      <c r="AB9" s="17">
        <v>0.205705704693213</v>
      </c>
      <c r="AC9" s="17"/>
      <c r="AD9" s="17">
        <v>0.104887663779101</v>
      </c>
      <c r="AE9" s="17">
        <v>9.0566676697169696E-2</v>
      </c>
      <c r="AF9" s="17">
        <v>0.12422353524167699</v>
      </c>
      <c r="AG9" s="17"/>
      <c r="AH9" s="17">
        <v>0.107927931140544</v>
      </c>
      <c r="AI9" s="17">
        <v>0.17737252413058899</v>
      </c>
      <c r="AJ9" s="17"/>
      <c r="AK9" s="17">
        <v>0.15637422106551399</v>
      </c>
      <c r="AL9" s="17">
        <v>0.18730071648798599</v>
      </c>
      <c r="AM9" s="17"/>
      <c r="AN9" s="17">
        <v>0.174935507962898</v>
      </c>
      <c r="AO9" s="17">
        <v>0.15412060895072399</v>
      </c>
      <c r="AP9" s="17"/>
      <c r="AQ9" s="17">
        <v>0.120761489052431</v>
      </c>
      <c r="AR9" s="17">
        <v>0.188930662651073</v>
      </c>
      <c r="AS9" s="17"/>
      <c r="AT9" s="17">
        <v>0.20998996561723801</v>
      </c>
      <c r="AU9" s="17">
        <v>0.17419397902446401</v>
      </c>
      <c r="AV9" s="17">
        <v>0.11776909702086701</v>
      </c>
      <c r="AW9" s="17">
        <v>6.8551463304726695E-2</v>
      </c>
      <c r="AX9" s="17"/>
      <c r="AY9" s="17">
        <v>0.121149652196526</v>
      </c>
      <c r="AZ9" s="17">
        <v>0.18131827542641299</v>
      </c>
      <c r="BA9" s="17"/>
      <c r="BB9" s="17">
        <v>0.184767721444836</v>
      </c>
      <c r="BC9" s="17">
        <v>0.172744904083241</v>
      </c>
      <c r="BD9" s="17"/>
      <c r="BE9" s="17">
        <v>0.205656335102395</v>
      </c>
      <c r="BF9" s="17">
        <v>0.172560082191201</v>
      </c>
      <c r="BG9" s="17"/>
      <c r="BH9" s="17">
        <v>0.120168874785426</v>
      </c>
      <c r="BI9" s="17">
        <v>0.17913743899263801</v>
      </c>
      <c r="BJ9" s="17"/>
      <c r="BK9" s="17">
        <v>0.21258273724195301</v>
      </c>
      <c r="BL9" s="17">
        <v>0.17248238147959399</v>
      </c>
      <c r="BM9" s="17"/>
      <c r="BN9" s="17">
        <v>0.214465385115921</v>
      </c>
      <c r="BO9" s="17">
        <v>0.17405636162249399</v>
      </c>
      <c r="BP9" s="17"/>
      <c r="BQ9" s="17">
        <v>9.2400842453350104E-2</v>
      </c>
      <c r="BR9" s="17">
        <v>0.17700665106896499</v>
      </c>
      <c r="BS9" s="17"/>
      <c r="BT9" s="17">
        <v>0.122515762237703</v>
      </c>
      <c r="BU9" s="17">
        <v>0.17905118183614999</v>
      </c>
      <c r="BV9" s="17"/>
      <c r="BW9" s="17">
        <v>0.11514669143882</v>
      </c>
      <c r="BX9" s="17">
        <v>0.205576415796521</v>
      </c>
      <c r="BY9" s="17"/>
      <c r="BZ9" s="17">
        <v>0.11514669143882</v>
      </c>
      <c r="CA9" s="17">
        <v>0.205576415796521</v>
      </c>
    </row>
    <row r="10" spans="2:79" ht="30" x14ac:dyDescent="0.25">
      <c r="B10" s="18" t="s">
        <v>316</v>
      </c>
      <c r="C10" s="17">
        <v>0.450483835552971</v>
      </c>
      <c r="D10" s="17">
        <v>0.47061725648243502</v>
      </c>
      <c r="E10" s="17">
        <v>0.38260452444645698</v>
      </c>
      <c r="F10" s="17">
        <v>0.33035503041744702</v>
      </c>
      <c r="G10" s="17">
        <v>0.46571228985910201</v>
      </c>
      <c r="H10" s="17">
        <v>0.37554574424465897</v>
      </c>
      <c r="I10" s="17">
        <v>0.584757503398875</v>
      </c>
      <c r="J10" s="17">
        <v>0.444552594718094</v>
      </c>
      <c r="K10" s="17">
        <v>0.60583781185951402</v>
      </c>
      <c r="L10" s="17">
        <v>0.62612790958141695</v>
      </c>
      <c r="M10" s="17"/>
      <c r="N10" s="17">
        <v>0.442316973372263</v>
      </c>
      <c r="O10" s="17">
        <v>0.54172466819926401</v>
      </c>
      <c r="P10" s="17">
        <v>0.62105939585126202</v>
      </c>
      <c r="Q10" s="17">
        <v>0.67925530084539798</v>
      </c>
      <c r="R10" s="17"/>
      <c r="S10" s="17">
        <v>0.42223757032750397</v>
      </c>
      <c r="T10" s="17">
        <v>0.49552310424064799</v>
      </c>
      <c r="U10" s="17">
        <v>0.48942011103158101</v>
      </c>
      <c r="V10" s="17">
        <v>0.41780793591736598</v>
      </c>
      <c r="W10" s="17">
        <v>0.51309901560813498</v>
      </c>
      <c r="X10" s="17">
        <v>0.53003691309185197</v>
      </c>
      <c r="Y10" s="17">
        <v>0.51270541275269899</v>
      </c>
      <c r="Z10" s="17"/>
      <c r="AA10" s="17">
        <v>0.68070122161286495</v>
      </c>
      <c r="AB10" s="17">
        <v>0.331416092538799</v>
      </c>
      <c r="AC10" s="17"/>
      <c r="AD10" s="17">
        <v>0.67558889918738196</v>
      </c>
      <c r="AE10" s="17">
        <v>0.80447847042505305</v>
      </c>
      <c r="AF10" s="17">
        <v>0.67030925405603603</v>
      </c>
      <c r="AG10" s="17"/>
      <c r="AH10" s="17">
        <v>0.76643160408442501</v>
      </c>
      <c r="AI10" s="17">
        <v>0.43879256851707998</v>
      </c>
      <c r="AJ10" s="17"/>
      <c r="AK10" s="17">
        <v>0.42056060543179002</v>
      </c>
      <c r="AL10" s="17">
        <v>0.47052855213073802</v>
      </c>
      <c r="AM10" s="17"/>
      <c r="AN10" s="17">
        <v>0.45003230994484</v>
      </c>
      <c r="AO10" s="17">
        <v>0.67925530084539798</v>
      </c>
      <c r="AP10" s="17"/>
      <c r="AQ10" s="17">
        <v>0.62734508914075404</v>
      </c>
      <c r="AR10" s="17">
        <v>0.40462546164417601</v>
      </c>
      <c r="AS10" s="17"/>
      <c r="AT10" s="17">
        <v>0.23750164986351099</v>
      </c>
      <c r="AU10" s="17">
        <v>0.49547504389444302</v>
      </c>
      <c r="AV10" s="17">
        <v>0.73782847664295104</v>
      </c>
      <c r="AW10" s="17">
        <v>0.84959950999228295</v>
      </c>
      <c r="AX10" s="17"/>
      <c r="AY10" s="17">
        <v>0.69883029259824803</v>
      </c>
      <c r="AZ10" s="17">
        <v>0.42080061745575797</v>
      </c>
      <c r="BA10" s="17"/>
      <c r="BB10" s="17">
        <v>0.46368475622553501</v>
      </c>
      <c r="BC10" s="17">
        <v>0.447599352635213</v>
      </c>
      <c r="BD10" s="17"/>
      <c r="BE10" s="17">
        <v>0.37957026204081501</v>
      </c>
      <c r="BF10" s="17">
        <v>0.455865257378336</v>
      </c>
      <c r="BG10" s="17"/>
      <c r="BH10" s="17">
        <v>0.46444066660359901</v>
      </c>
      <c r="BI10" s="17">
        <v>0.44940174862366</v>
      </c>
      <c r="BJ10" s="17"/>
      <c r="BK10" s="17">
        <v>0.53650093772796703</v>
      </c>
      <c r="BL10" s="17">
        <v>0.44497856222359999</v>
      </c>
      <c r="BM10" s="17"/>
      <c r="BN10" s="17">
        <v>0.52910227295638901</v>
      </c>
      <c r="BO10" s="17">
        <v>0.44881862999767203</v>
      </c>
      <c r="BP10" s="17"/>
      <c r="BQ10" s="17">
        <v>0.64075084683461403</v>
      </c>
      <c r="BR10" s="17">
        <v>0.44561229270378599</v>
      </c>
      <c r="BS10" s="17"/>
      <c r="BT10" s="17">
        <v>0.66666645009939796</v>
      </c>
      <c r="BU10" s="17">
        <v>0.43332800380671899</v>
      </c>
      <c r="BV10" s="17"/>
      <c r="BW10" s="17">
        <v>0.68046263931052897</v>
      </c>
      <c r="BX10" s="17">
        <v>0.33238430735399299</v>
      </c>
      <c r="BY10" s="17"/>
      <c r="BZ10" s="17">
        <v>0.68046263931052897</v>
      </c>
      <c r="CA10" s="17">
        <v>0.33238430735399299</v>
      </c>
    </row>
    <row r="11" spans="2:79" x14ac:dyDescent="0.25">
      <c r="B11" s="18" t="s">
        <v>317</v>
      </c>
      <c r="C11" s="17">
        <v>0.31784117804802903</v>
      </c>
      <c r="D11" s="17">
        <v>0.31362615174562403</v>
      </c>
      <c r="E11" s="17">
        <v>0.338498106160462</v>
      </c>
      <c r="F11" s="17">
        <v>0.35486372886802497</v>
      </c>
      <c r="G11" s="17">
        <v>0.36439505538845601</v>
      </c>
      <c r="H11" s="17">
        <v>0.36698659863433403</v>
      </c>
      <c r="I11" s="17">
        <v>0.24112741985893699</v>
      </c>
      <c r="J11" s="17">
        <v>0.30495718446286002</v>
      </c>
      <c r="K11" s="17">
        <v>0.22740209286781099</v>
      </c>
      <c r="L11" s="17">
        <v>0.18121934846309601</v>
      </c>
      <c r="M11" s="17"/>
      <c r="N11" s="17">
        <v>0.329389016899656</v>
      </c>
      <c r="O11" s="17">
        <v>0.180900855448028</v>
      </c>
      <c r="P11" s="17">
        <v>0.10986434917792</v>
      </c>
      <c r="Q11" s="17">
        <v>7.2144347727839897E-2</v>
      </c>
      <c r="R11" s="17"/>
      <c r="S11" s="17">
        <v>0.33083808467945802</v>
      </c>
      <c r="T11" s="17">
        <v>0.25175035858815098</v>
      </c>
      <c r="U11" s="17">
        <v>0.33216432181781702</v>
      </c>
      <c r="V11" s="17">
        <v>0.35843554647516901</v>
      </c>
      <c r="W11" s="17">
        <v>0.27224825492230798</v>
      </c>
      <c r="X11" s="17">
        <v>0.26794293817460701</v>
      </c>
      <c r="Y11" s="17">
        <v>0.25563481577163</v>
      </c>
      <c r="Z11" s="17"/>
      <c r="AA11" s="17">
        <v>0.16234806294197901</v>
      </c>
      <c r="AB11" s="17">
        <v>0.39826175177960399</v>
      </c>
      <c r="AC11" s="17"/>
      <c r="AD11" s="17">
        <v>0.18170008215060099</v>
      </c>
      <c r="AE11" s="17">
        <v>8.2403012512418897E-2</v>
      </c>
      <c r="AF11" s="17">
        <v>0.166754334738973</v>
      </c>
      <c r="AG11" s="17"/>
      <c r="AH11" s="17">
        <v>9.2553149620442102E-2</v>
      </c>
      <c r="AI11" s="17">
        <v>0.32617769048037998</v>
      </c>
      <c r="AJ11" s="17"/>
      <c r="AK11" s="17">
        <v>0.349495033975878</v>
      </c>
      <c r="AL11" s="17">
        <v>0.29663716470796803</v>
      </c>
      <c r="AM11" s="17"/>
      <c r="AN11" s="17">
        <v>0.31832610920228899</v>
      </c>
      <c r="AO11" s="17">
        <v>7.2144347727839897E-2</v>
      </c>
      <c r="AP11" s="17"/>
      <c r="AQ11" s="17">
        <v>0.19917393680599799</v>
      </c>
      <c r="AR11" s="17">
        <v>0.34861042009064103</v>
      </c>
      <c r="AS11" s="17"/>
      <c r="AT11" s="17">
        <v>0.48081857488319002</v>
      </c>
      <c r="AU11" s="17">
        <v>0.276284173413267</v>
      </c>
      <c r="AV11" s="17">
        <v>0.107125322934411</v>
      </c>
      <c r="AW11" s="17">
        <v>6.0782434674011697E-2</v>
      </c>
      <c r="AX11" s="17"/>
      <c r="AY11" s="17">
        <v>0.143970397745076</v>
      </c>
      <c r="AZ11" s="17">
        <v>0.33862280849232501</v>
      </c>
      <c r="BA11" s="17"/>
      <c r="BB11" s="17">
        <v>0.30049440536904998</v>
      </c>
      <c r="BC11" s="17">
        <v>0.32162620370119199</v>
      </c>
      <c r="BD11" s="17"/>
      <c r="BE11" s="17">
        <v>0.37227124080431201</v>
      </c>
      <c r="BF11" s="17">
        <v>0.31371064121050102</v>
      </c>
      <c r="BG11" s="17"/>
      <c r="BH11" s="17">
        <v>0.33558905008934498</v>
      </c>
      <c r="BI11" s="17">
        <v>0.31646516795739199</v>
      </c>
      <c r="BJ11" s="17"/>
      <c r="BK11" s="17">
        <v>0.18094346643430101</v>
      </c>
      <c r="BL11" s="17">
        <v>0.32660291613896802</v>
      </c>
      <c r="BM11" s="17"/>
      <c r="BN11" s="17">
        <v>0.18530236895260599</v>
      </c>
      <c r="BO11" s="17">
        <v>0.32064846306268602</v>
      </c>
      <c r="BP11" s="17"/>
      <c r="BQ11" s="17">
        <v>0.22280108557608899</v>
      </c>
      <c r="BR11" s="17">
        <v>0.32027455774821301</v>
      </c>
      <c r="BS11" s="17"/>
      <c r="BT11" s="17">
        <v>0.162932574102193</v>
      </c>
      <c r="BU11" s="17">
        <v>0.33013442351051597</v>
      </c>
      <c r="BV11" s="17"/>
      <c r="BW11" s="17">
        <v>0.16284781785688701</v>
      </c>
      <c r="BX11" s="17">
        <v>0.39743391621986701</v>
      </c>
      <c r="BY11" s="17"/>
      <c r="BZ11" s="17">
        <v>0.16284781785688701</v>
      </c>
      <c r="CA11" s="17">
        <v>0.39743391621986701</v>
      </c>
    </row>
    <row r="12" spans="2:79" x14ac:dyDescent="0.25">
      <c r="B12" s="18" t="s">
        <v>75</v>
      </c>
      <c r="C12" s="19">
        <v>5.6780479820378198E-2</v>
      </c>
      <c r="D12" s="19">
        <v>3.1865029629212401E-2</v>
      </c>
      <c r="E12" s="19">
        <v>5.5984793230387603E-2</v>
      </c>
      <c r="F12" s="19">
        <v>7.3552222628042604E-2</v>
      </c>
      <c r="G12" s="19">
        <v>4.7613692687442102E-2</v>
      </c>
      <c r="H12" s="19">
        <v>8.9343601202701198E-2</v>
      </c>
      <c r="I12" s="19">
        <v>3.7885097505380001E-2</v>
      </c>
      <c r="J12" s="19">
        <v>6.4782594386057005E-2</v>
      </c>
      <c r="K12" s="19">
        <v>5.55014773382876E-2</v>
      </c>
      <c r="L12" s="19">
        <v>6.1187228128754198E-2</v>
      </c>
      <c r="M12" s="19"/>
      <c r="N12" s="19">
        <v>5.3663168540834798E-2</v>
      </c>
      <c r="O12" s="19">
        <v>9.9224721112628297E-2</v>
      </c>
      <c r="P12" s="19">
        <v>8.4874231070111106E-2</v>
      </c>
      <c r="Q12" s="19">
        <v>9.4479742476038298E-2</v>
      </c>
      <c r="R12" s="19"/>
      <c r="S12" s="19">
        <v>5.7686421500846199E-2</v>
      </c>
      <c r="T12" s="19">
        <v>5.7084611691194699E-2</v>
      </c>
      <c r="U12" s="19">
        <v>2.5800735818516E-2</v>
      </c>
      <c r="V12" s="19">
        <v>4.8315084420807203E-2</v>
      </c>
      <c r="W12" s="19">
        <v>3.8934043068683699E-2</v>
      </c>
      <c r="X12" s="19">
        <v>5.3729818354156397E-2</v>
      </c>
      <c r="Y12" s="19">
        <v>6.0242253543520002E-2</v>
      </c>
      <c r="Z12" s="19"/>
      <c r="AA12" s="19">
        <v>4.1629635822904999E-2</v>
      </c>
      <c r="AB12" s="19">
        <v>6.4616450988383797E-2</v>
      </c>
      <c r="AC12" s="19"/>
      <c r="AD12" s="19">
        <v>3.7823354882916299E-2</v>
      </c>
      <c r="AE12" s="19">
        <v>2.2551840365358601E-2</v>
      </c>
      <c r="AF12" s="19">
        <v>3.8712875963313603E-2</v>
      </c>
      <c r="AG12" s="19"/>
      <c r="AH12" s="19">
        <v>3.3087315154588903E-2</v>
      </c>
      <c r="AI12" s="19">
        <v>5.7657216871950301E-2</v>
      </c>
      <c r="AJ12" s="19"/>
      <c r="AK12" s="19">
        <v>7.3570139526817693E-2</v>
      </c>
      <c r="AL12" s="19">
        <v>4.5533566673307102E-2</v>
      </c>
      <c r="AM12" s="19"/>
      <c r="AN12" s="19">
        <v>5.6706072889973098E-2</v>
      </c>
      <c r="AO12" s="19">
        <v>9.4479742476038298E-2</v>
      </c>
      <c r="AP12" s="19"/>
      <c r="AQ12" s="19">
        <v>5.2719485000817003E-2</v>
      </c>
      <c r="AR12" s="19">
        <v>5.7833455614110602E-2</v>
      </c>
      <c r="AS12" s="19"/>
      <c r="AT12" s="19">
        <v>7.1689809636061294E-2</v>
      </c>
      <c r="AU12" s="19">
        <v>5.4046803667826E-2</v>
      </c>
      <c r="AV12" s="19">
        <v>3.7277103401769998E-2</v>
      </c>
      <c r="AW12" s="19">
        <v>2.1066592028978901E-2</v>
      </c>
      <c r="AX12" s="19"/>
      <c r="AY12" s="19">
        <v>3.6049657460150701E-2</v>
      </c>
      <c r="AZ12" s="19">
        <v>5.9258298625504198E-2</v>
      </c>
      <c r="BA12" s="19"/>
      <c r="BB12" s="19">
        <v>5.1053116960578598E-2</v>
      </c>
      <c r="BC12" s="19">
        <v>5.8029539580353701E-2</v>
      </c>
      <c r="BD12" s="19"/>
      <c r="BE12" s="19">
        <v>4.2502162052477803E-2</v>
      </c>
      <c r="BF12" s="19">
        <v>5.7864019219961801E-2</v>
      </c>
      <c r="BG12" s="19"/>
      <c r="BH12" s="19">
        <v>7.9801408521629799E-2</v>
      </c>
      <c r="BI12" s="19">
        <v>5.4995644426309102E-2</v>
      </c>
      <c r="BJ12" s="19"/>
      <c r="BK12" s="19">
        <v>6.9972858595779203E-2</v>
      </c>
      <c r="BL12" s="19">
        <v>5.5936140157837398E-2</v>
      </c>
      <c r="BM12" s="19"/>
      <c r="BN12" s="19">
        <v>7.1129972975083694E-2</v>
      </c>
      <c r="BO12" s="19">
        <v>5.6476545317147998E-2</v>
      </c>
      <c r="BP12" s="19"/>
      <c r="BQ12" s="19">
        <v>4.4047225135946402E-2</v>
      </c>
      <c r="BR12" s="19">
        <v>5.7106498479035497E-2</v>
      </c>
      <c r="BS12" s="19"/>
      <c r="BT12" s="19">
        <v>4.7885213560706401E-2</v>
      </c>
      <c r="BU12" s="19">
        <v>5.7486390846614999E-2</v>
      </c>
      <c r="BV12" s="19"/>
      <c r="BW12" s="19">
        <v>4.1542851393762903E-2</v>
      </c>
      <c r="BX12" s="19">
        <v>6.4605360629618497E-2</v>
      </c>
      <c r="BY12" s="19"/>
      <c r="BZ12" s="19">
        <v>4.1542851393762903E-2</v>
      </c>
      <c r="CA12" s="19">
        <v>6.4605360629618497E-2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315</v>
      </c>
      <c r="C9" s="17">
        <v>0.19631916111533801</v>
      </c>
      <c r="D9" s="17">
        <v>0.24447797184382999</v>
      </c>
      <c r="E9" s="17">
        <v>0.20370874609397499</v>
      </c>
      <c r="F9" s="17">
        <v>0.21209011814447701</v>
      </c>
      <c r="G9" s="17">
        <v>0.168368546603928</v>
      </c>
      <c r="H9" s="17">
        <v>0.193017669737684</v>
      </c>
      <c r="I9" s="17">
        <v>0.15928892922127899</v>
      </c>
      <c r="J9" s="17">
        <v>0.224761425715895</v>
      </c>
      <c r="K9" s="17">
        <v>0.14816332252943701</v>
      </c>
      <c r="L9" s="17">
        <v>0.18408455654682701</v>
      </c>
      <c r="M9" s="17"/>
      <c r="N9" s="17">
        <v>0.19608974544878099</v>
      </c>
      <c r="O9" s="17">
        <v>0.19494033516520501</v>
      </c>
      <c r="P9" s="17">
        <v>0.23136533732060599</v>
      </c>
      <c r="Q9" s="17">
        <v>0.17372299162938901</v>
      </c>
      <c r="R9" s="17"/>
      <c r="S9" s="17">
        <v>0.20842299350919299</v>
      </c>
      <c r="T9" s="17">
        <v>0.22494858087500799</v>
      </c>
      <c r="U9" s="17">
        <v>0.200328516775994</v>
      </c>
      <c r="V9" s="17">
        <v>0.193403446871901</v>
      </c>
      <c r="W9" s="17">
        <v>0.18557009274140299</v>
      </c>
      <c r="X9" s="17">
        <v>0.17547254021425299</v>
      </c>
      <c r="Y9" s="17">
        <v>0.193538152599808</v>
      </c>
      <c r="Z9" s="17"/>
      <c r="AA9" s="17">
        <v>0.149836004973259</v>
      </c>
      <c r="AB9" s="17">
        <v>0.220360110344831</v>
      </c>
      <c r="AC9" s="17"/>
      <c r="AD9" s="17">
        <v>0.132313626573697</v>
      </c>
      <c r="AE9" s="17">
        <v>0.16801440488983099</v>
      </c>
      <c r="AF9" s="17">
        <v>0.15382324225359101</v>
      </c>
      <c r="AG9" s="17"/>
      <c r="AH9" s="17">
        <v>0.11715503050357</v>
      </c>
      <c r="AI9" s="17">
        <v>0.199248534520784</v>
      </c>
      <c r="AJ9" s="17"/>
      <c r="AK9" s="17">
        <v>0.17807046443987301</v>
      </c>
      <c r="AL9" s="17">
        <v>0.20854344142504899</v>
      </c>
      <c r="AM9" s="17"/>
      <c r="AN9" s="17">
        <v>0.19636375911253801</v>
      </c>
      <c r="AO9" s="17">
        <v>0.17372299162938901</v>
      </c>
      <c r="AP9" s="17"/>
      <c r="AQ9" s="17">
        <v>0.14049191543370099</v>
      </c>
      <c r="AR9" s="17">
        <v>0.21079461379268699</v>
      </c>
      <c r="AS9" s="17"/>
      <c r="AT9" s="17">
        <v>0.23189861417343299</v>
      </c>
      <c r="AU9" s="17">
        <v>0.18794659373030201</v>
      </c>
      <c r="AV9" s="17">
        <v>0.15234525179337699</v>
      </c>
      <c r="AW9" s="17">
        <v>8.7392109179299196E-2</v>
      </c>
      <c r="AX9" s="17"/>
      <c r="AY9" s="17">
        <v>0.156748532793901</v>
      </c>
      <c r="AZ9" s="17">
        <v>0.20104877797673201</v>
      </c>
      <c r="BA9" s="17"/>
      <c r="BB9" s="17">
        <v>0.21781643815468499</v>
      </c>
      <c r="BC9" s="17">
        <v>0.19162308012651799</v>
      </c>
      <c r="BD9" s="17"/>
      <c r="BE9" s="17">
        <v>0.17022338483407801</v>
      </c>
      <c r="BF9" s="17">
        <v>0.198299492567761</v>
      </c>
      <c r="BG9" s="17"/>
      <c r="BH9" s="17">
        <v>0.14454440853684999</v>
      </c>
      <c r="BI9" s="17">
        <v>0.20033330894231999</v>
      </c>
      <c r="BJ9" s="17"/>
      <c r="BK9" s="17">
        <v>0.26042216088502801</v>
      </c>
      <c r="BL9" s="17">
        <v>0.19221643588929199</v>
      </c>
      <c r="BM9" s="17"/>
      <c r="BN9" s="17">
        <v>0.28267890699336501</v>
      </c>
      <c r="BO9" s="17">
        <v>0.194489988044238</v>
      </c>
      <c r="BP9" s="17"/>
      <c r="BQ9" s="17">
        <v>0.203276087024027</v>
      </c>
      <c r="BR9" s="17">
        <v>0.19614103794814</v>
      </c>
      <c r="BS9" s="17"/>
      <c r="BT9" s="17">
        <v>0.17291017901202099</v>
      </c>
      <c r="BU9" s="17">
        <v>0.19817685239711899</v>
      </c>
      <c r="BV9" s="17"/>
      <c r="BW9" s="17">
        <v>0.14972295011226</v>
      </c>
      <c r="BX9" s="17">
        <v>0.22024741209069601</v>
      </c>
      <c r="BY9" s="17"/>
      <c r="BZ9" s="17">
        <v>0.14972295011226</v>
      </c>
      <c r="CA9" s="17">
        <v>0.22024741209069601</v>
      </c>
    </row>
    <row r="10" spans="2:79" ht="30" x14ac:dyDescent="0.25">
      <c r="B10" s="18" t="s">
        <v>316</v>
      </c>
      <c r="C10" s="17">
        <v>0.43911760128647898</v>
      </c>
      <c r="D10" s="17">
        <v>0.44832147329372601</v>
      </c>
      <c r="E10" s="17">
        <v>0.33482860442308199</v>
      </c>
      <c r="F10" s="17">
        <v>0.435696582001114</v>
      </c>
      <c r="G10" s="17">
        <v>0.31451896892759901</v>
      </c>
      <c r="H10" s="17">
        <v>0.433055007066868</v>
      </c>
      <c r="I10" s="17">
        <v>0.630392053917467</v>
      </c>
      <c r="J10" s="17">
        <v>0.49221448559946002</v>
      </c>
      <c r="K10" s="17">
        <v>0.385293409643786</v>
      </c>
      <c r="L10" s="17">
        <v>0.51744836356313695</v>
      </c>
      <c r="M10" s="17"/>
      <c r="N10" s="17">
        <v>0.42549227275195001</v>
      </c>
      <c r="O10" s="17">
        <v>0.60978676783888397</v>
      </c>
      <c r="P10" s="17">
        <v>0.62839750144391904</v>
      </c>
      <c r="Q10" s="17">
        <v>0.72856123017987795</v>
      </c>
      <c r="R10" s="17"/>
      <c r="S10" s="17">
        <v>0.40118215524113199</v>
      </c>
      <c r="T10" s="17">
        <v>0.43388182401880798</v>
      </c>
      <c r="U10" s="17">
        <v>0.54307007766194704</v>
      </c>
      <c r="V10" s="17">
        <v>0.40000894123214298</v>
      </c>
      <c r="W10" s="17">
        <v>0.51511270473318405</v>
      </c>
      <c r="X10" s="17">
        <v>0.56353147603373899</v>
      </c>
      <c r="Y10" s="17">
        <v>0.47690868642678802</v>
      </c>
      <c r="Z10" s="17"/>
      <c r="AA10" s="17">
        <v>0.67157681499207</v>
      </c>
      <c r="AB10" s="17">
        <v>0.318890391723893</v>
      </c>
      <c r="AC10" s="17"/>
      <c r="AD10" s="17">
        <v>0.70395394721430504</v>
      </c>
      <c r="AE10" s="17">
        <v>0.71425614775271895</v>
      </c>
      <c r="AF10" s="17">
        <v>0.66119748642305898</v>
      </c>
      <c r="AG10" s="17"/>
      <c r="AH10" s="17">
        <v>0.80026196161067797</v>
      </c>
      <c r="AI10" s="17">
        <v>0.42575388875044501</v>
      </c>
      <c r="AJ10" s="17"/>
      <c r="AK10" s="17">
        <v>0.43613542940919198</v>
      </c>
      <c r="AL10" s="17">
        <v>0.44111527298917702</v>
      </c>
      <c r="AM10" s="17"/>
      <c r="AN10" s="17">
        <v>0.43854632719690401</v>
      </c>
      <c r="AO10" s="17">
        <v>0.72856123017987795</v>
      </c>
      <c r="AP10" s="17"/>
      <c r="AQ10" s="17">
        <v>0.64592438905858895</v>
      </c>
      <c r="AR10" s="17">
        <v>0.38549464652311199</v>
      </c>
      <c r="AS10" s="17"/>
      <c r="AT10" s="17">
        <v>0.210125949202673</v>
      </c>
      <c r="AU10" s="17">
        <v>0.51382351197123799</v>
      </c>
      <c r="AV10" s="17">
        <v>0.69684126878974195</v>
      </c>
      <c r="AW10" s="17">
        <v>0.83310257935962495</v>
      </c>
      <c r="AX10" s="17"/>
      <c r="AY10" s="17">
        <v>0.61700893749932995</v>
      </c>
      <c r="AZ10" s="17">
        <v>0.41785542024619199</v>
      </c>
      <c r="BA10" s="17"/>
      <c r="BB10" s="17">
        <v>0.39671399605310997</v>
      </c>
      <c r="BC10" s="17">
        <v>0.44836549749646698</v>
      </c>
      <c r="BD10" s="17"/>
      <c r="BE10" s="17">
        <v>0.46812408884599899</v>
      </c>
      <c r="BF10" s="17">
        <v>0.43691638454476101</v>
      </c>
      <c r="BG10" s="17"/>
      <c r="BH10" s="17">
        <v>0.48822569089895301</v>
      </c>
      <c r="BI10" s="17">
        <v>0.43531020247938002</v>
      </c>
      <c r="BJ10" s="17"/>
      <c r="BK10" s="17">
        <v>0.43601015792497699</v>
      </c>
      <c r="BL10" s="17">
        <v>0.43931648412056801</v>
      </c>
      <c r="BM10" s="17"/>
      <c r="BN10" s="17">
        <v>0.41147944029053901</v>
      </c>
      <c r="BO10" s="17">
        <v>0.43970300110805699</v>
      </c>
      <c r="BP10" s="17"/>
      <c r="BQ10" s="17">
        <v>0.62752725523365205</v>
      </c>
      <c r="BR10" s="17">
        <v>0.43429361369020097</v>
      </c>
      <c r="BS10" s="17"/>
      <c r="BT10" s="17">
        <v>0.56719601432453504</v>
      </c>
      <c r="BU10" s="17">
        <v>0.42895354758115301</v>
      </c>
      <c r="BV10" s="17"/>
      <c r="BW10" s="17">
        <v>0.67119913533932896</v>
      </c>
      <c r="BX10" s="17">
        <v>0.31993827159386001</v>
      </c>
      <c r="BY10" s="17"/>
      <c r="BZ10" s="17">
        <v>0.67119913533932896</v>
      </c>
      <c r="CA10" s="17">
        <v>0.31993827159386001</v>
      </c>
    </row>
    <row r="11" spans="2:79" x14ac:dyDescent="0.25">
      <c r="B11" s="18" t="s">
        <v>317</v>
      </c>
      <c r="C11" s="17">
        <v>0.33108738706519297</v>
      </c>
      <c r="D11" s="17">
        <v>0.28562132777189803</v>
      </c>
      <c r="E11" s="17">
        <v>0.40176002957943502</v>
      </c>
      <c r="F11" s="17">
        <v>0.32293344590228801</v>
      </c>
      <c r="G11" s="17">
        <v>0.485638704393974</v>
      </c>
      <c r="H11" s="17">
        <v>0.33512892960866097</v>
      </c>
      <c r="I11" s="17">
        <v>0.1933081715294</v>
      </c>
      <c r="J11" s="17">
        <v>0.26718980594202302</v>
      </c>
      <c r="K11" s="17">
        <v>0.39693137938834999</v>
      </c>
      <c r="L11" s="17">
        <v>0.25694320687511402</v>
      </c>
      <c r="M11" s="17"/>
      <c r="N11" s="17">
        <v>0.34543031266552898</v>
      </c>
      <c r="O11" s="17">
        <v>0.155775929576078</v>
      </c>
      <c r="P11" s="17">
        <v>0.100326222909842</v>
      </c>
      <c r="Q11" s="17">
        <v>4.9304427489547803E-2</v>
      </c>
      <c r="R11" s="17"/>
      <c r="S11" s="17">
        <v>0.34370023061721</v>
      </c>
      <c r="T11" s="17">
        <v>0.317246668414706</v>
      </c>
      <c r="U11" s="17">
        <v>0.24938112928266301</v>
      </c>
      <c r="V11" s="17">
        <v>0.37676945555993002</v>
      </c>
      <c r="W11" s="17">
        <v>0.28199640741116999</v>
      </c>
      <c r="X11" s="17">
        <v>0.246597577355782</v>
      </c>
      <c r="Y11" s="17">
        <v>0.29552611506027399</v>
      </c>
      <c r="Z11" s="17"/>
      <c r="AA11" s="17">
        <v>0.152551316422397</v>
      </c>
      <c r="AB11" s="17">
        <v>0.42342570843126798</v>
      </c>
      <c r="AC11" s="17"/>
      <c r="AD11" s="17">
        <v>0.14854998711166401</v>
      </c>
      <c r="AE11" s="17">
        <v>5.2913816437996301E-2</v>
      </c>
      <c r="AF11" s="17">
        <v>0.17271964655397701</v>
      </c>
      <c r="AG11" s="17"/>
      <c r="AH11" s="17">
        <v>6.3617980961582998E-2</v>
      </c>
      <c r="AI11" s="17">
        <v>0.34098477062711202</v>
      </c>
      <c r="AJ11" s="17"/>
      <c r="AK11" s="17">
        <v>0.34227072468576297</v>
      </c>
      <c r="AL11" s="17">
        <v>0.32359598884080298</v>
      </c>
      <c r="AM11" s="17"/>
      <c r="AN11" s="17">
        <v>0.331643541312929</v>
      </c>
      <c r="AO11" s="17">
        <v>4.9304427489547803E-2</v>
      </c>
      <c r="AP11" s="17"/>
      <c r="AQ11" s="17">
        <v>0.18757040504786801</v>
      </c>
      <c r="AR11" s="17">
        <v>0.36829992112848697</v>
      </c>
      <c r="AS11" s="17"/>
      <c r="AT11" s="17">
        <v>0.51283392548928697</v>
      </c>
      <c r="AU11" s="17">
        <v>0.26537153113619999</v>
      </c>
      <c r="AV11" s="17">
        <v>0.13756710686290499</v>
      </c>
      <c r="AW11" s="17">
        <v>5.82809510804016E-2</v>
      </c>
      <c r="AX11" s="17"/>
      <c r="AY11" s="17">
        <v>0.190571679879666</v>
      </c>
      <c r="AZ11" s="17">
        <v>0.34788230506843898</v>
      </c>
      <c r="BA11" s="17"/>
      <c r="BB11" s="17">
        <v>0.35152997967344402</v>
      </c>
      <c r="BC11" s="17">
        <v>0.32663620223197898</v>
      </c>
      <c r="BD11" s="17"/>
      <c r="BE11" s="17">
        <v>0.33424181056084201</v>
      </c>
      <c r="BF11" s="17">
        <v>0.33084800717492302</v>
      </c>
      <c r="BG11" s="17"/>
      <c r="BH11" s="17">
        <v>0.284184637268794</v>
      </c>
      <c r="BI11" s="17">
        <v>0.33472380369295601</v>
      </c>
      <c r="BJ11" s="17"/>
      <c r="BK11" s="17">
        <v>0.27719881304251798</v>
      </c>
      <c r="BL11" s="17">
        <v>0.33453636781231499</v>
      </c>
      <c r="BM11" s="17"/>
      <c r="BN11" s="17">
        <v>0.263471414615566</v>
      </c>
      <c r="BO11" s="17">
        <v>0.332519551029128</v>
      </c>
      <c r="BP11" s="17"/>
      <c r="BQ11" s="17">
        <v>0.14701702136755801</v>
      </c>
      <c r="BR11" s="17">
        <v>0.33580027275000401</v>
      </c>
      <c r="BS11" s="17"/>
      <c r="BT11" s="17">
        <v>0.24109473523434</v>
      </c>
      <c r="BU11" s="17">
        <v>0.338229028850071</v>
      </c>
      <c r="BV11" s="17"/>
      <c r="BW11" s="17">
        <v>0.15307128510070001</v>
      </c>
      <c r="BX11" s="17">
        <v>0.42250284496969798</v>
      </c>
      <c r="BY11" s="17"/>
      <c r="BZ11" s="17">
        <v>0.15307128510070001</v>
      </c>
      <c r="CA11" s="17">
        <v>0.42250284496969798</v>
      </c>
    </row>
    <row r="12" spans="2:79" x14ac:dyDescent="0.25">
      <c r="B12" s="18" t="s">
        <v>75</v>
      </c>
      <c r="C12" s="19">
        <v>3.3475850532990299E-2</v>
      </c>
      <c r="D12" s="19">
        <v>2.15792270905453E-2</v>
      </c>
      <c r="E12" s="19">
        <v>5.97026199035081E-2</v>
      </c>
      <c r="F12" s="19">
        <v>2.92798539521207E-2</v>
      </c>
      <c r="G12" s="19">
        <v>3.1473780074499497E-2</v>
      </c>
      <c r="H12" s="19">
        <v>3.8798393586786703E-2</v>
      </c>
      <c r="I12" s="19">
        <v>1.7010845331854201E-2</v>
      </c>
      <c r="J12" s="19">
        <v>1.5834282742622802E-2</v>
      </c>
      <c r="K12" s="19">
        <v>6.9611888438426694E-2</v>
      </c>
      <c r="L12" s="19">
        <v>4.1523873014921699E-2</v>
      </c>
      <c r="M12" s="19"/>
      <c r="N12" s="19">
        <v>3.2987669133741002E-2</v>
      </c>
      <c r="O12" s="19">
        <v>3.94969674198331E-2</v>
      </c>
      <c r="P12" s="19">
        <v>3.9910938325633603E-2</v>
      </c>
      <c r="Q12" s="19">
        <v>4.8411350701185199E-2</v>
      </c>
      <c r="R12" s="19"/>
      <c r="S12" s="19">
        <v>4.6694620632464101E-2</v>
      </c>
      <c r="T12" s="19">
        <v>2.39229266914785E-2</v>
      </c>
      <c r="U12" s="19">
        <v>7.22027627939586E-3</v>
      </c>
      <c r="V12" s="19">
        <v>2.9818156336026601E-2</v>
      </c>
      <c r="W12" s="19">
        <v>1.7320795114243299E-2</v>
      </c>
      <c r="X12" s="19">
        <v>1.43984063962259E-2</v>
      </c>
      <c r="Y12" s="19">
        <v>3.4027045913129897E-2</v>
      </c>
      <c r="Z12" s="19"/>
      <c r="AA12" s="19">
        <v>2.60358636122738E-2</v>
      </c>
      <c r="AB12" s="19">
        <v>3.7323789500007302E-2</v>
      </c>
      <c r="AC12" s="19"/>
      <c r="AD12" s="19">
        <v>1.5182439100334301E-2</v>
      </c>
      <c r="AE12" s="19">
        <v>6.4815630919453304E-2</v>
      </c>
      <c r="AF12" s="19">
        <v>1.22596247693725E-2</v>
      </c>
      <c r="AG12" s="19"/>
      <c r="AH12" s="19">
        <v>1.8965026924168599E-2</v>
      </c>
      <c r="AI12" s="19">
        <v>3.4012806101659E-2</v>
      </c>
      <c r="AJ12" s="19"/>
      <c r="AK12" s="19">
        <v>4.3523381465170798E-2</v>
      </c>
      <c r="AL12" s="19">
        <v>2.6745296744970198E-2</v>
      </c>
      <c r="AM12" s="19"/>
      <c r="AN12" s="19">
        <v>3.3446372377628701E-2</v>
      </c>
      <c r="AO12" s="19">
        <v>4.8411350701185199E-2</v>
      </c>
      <c r="AP12" s="19"/>
      <c r="AQ12" s="19">
        <v>2.6013290459842801E-2</v>
      </c>
      <c r="AR12" s="19">
        <v>3.5410818555714298E-2</v>
      </c>
      <c r="AS12" s="19"/>
      <c r="AT12" s="19">
        <v>4.5141511134606897E-2</v>
      </c>
      <c r="AU12" s="19">
        <v>3.2858363162260103E-2</v>
      </c>
      <c r="AV12" s="19">
        <v>1.32463725539763E-2</v>
      </c>
      <c r="AW12" s="19">
        <v>2.1224360380674601E-2</v>
      </c>
      <c r="AX12" s="19"/>
      <c r="AY12" s="19">
        <v>3.5670849827103397E-2</v>
      </c>
      <c r="AZ12" s="19">
        <v>3.3213496708637102E-2</v>
      </c>
      <c r="BA12" s="19"/>
      <c r="BB12" s="19">
        <v>3.3939586118760502E-2</v>
      </c>
      <c r="BC12" s="19">
        <v>3.3375220145035703E-2</v>
      </c>
      <c r="BD12" s="19"/>
      <c r="BE12" s="19">
        <v>2.7410715759080599E-2</v>
      </c>
      <c r="BF12" s="19">
        <v>3.3936115712554303E-2</v>
      </c>
      <c r="BG12" s="19"/>
      <c r="BH12" s="19">
        <v>8.3045263295403196E-2</v>
      </c>
      <c r="BI12" s="19">
        <v>2.96326848853436E-2</v>
      </c>
      <c r="BJ12" s="19"/>
      <c r="BK12" s="19">
        <v>2.6368868147477801E-2</v>
      </c>
      <c r="BL12" s="19">
        <v>3.3930712177825402E-2</v>
      </c>
      <c r="BM12" s="19"/>
      <c r="BN12" s="19">
        <v>4.2370238100530401E-2</v>
      </c>
      <c r="BO12" s="19">
        <v>3.3287459818577399E-2</v>
      </c>
      <c r="BP12" s="19"/>
      <c r="BQ12" s="19">
        <v>2.2179636374762699E-2</v>
      </c>
      <c r="BR12" s="19">
        <v>3.3765075611655697E-2</v>
      </c>
      <c r="BS12" s="19"/>
      <c r="BT12" s="19">
        <v>1.8799071429104201E-2</v>
      </c>
      <c r="BU12" s="19">
        <v>3.4640571171657003E-2</v>
      </c>
      <c r="BV12" s="19"/>
      <c r="BW12" s="19">
        <v>2.6006629447711399E-2</v>
      </c>
      <c r="BX12" s="19">
        <v>3.73114713457465E-2</v>
      </c>
      <c r="BY12" s="19"/>
      <c r="BZ12" s="19">
        <v>2.6006629447711399E-2</v>
      </c>
      <c r="CA12" s="19">
        <v>3.73114713457465E-2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315</v>
      </c>
      <c r="C9" s="17">
        <v>0.16440625744677301</v>
      </c>
      <c r="D9" s="17">
        <v>0.179576462725555</v>
      </c>
      <c r="E9" s="17">
        <v>0.19885774452525401</v>
      </c>
      <c r="F9" s="17">
        <v>0.18116741559365099</v>
      </c>
      <c r="G9" s="17">
        <v>0.14839824353693601</v>
      </c>
      <c r="H9" s="17">
        <v>0.164455745844725</v>
      </c>
      <c r="I9" s="17">
        <v>0.14869756557560401</v>
      </c>
      <c r="J9" s="17">
        <v>0.13027341126153699</v>
      </c>
      <c r="K9" s="17">
        <v>0.147395445283898</v>
      </c>
      <c r="L9" s="17">
        <v>0.120928158917795</v>
      </c>
      <c r="M9" s="17"/>
      <c r="N9" s="17">
        <v>0.16390702569205701</v>
      </c>
      <c r="O9" s="17">
        <v>0.172343327381281</v>
      </c>
      <c r="P9" s="17">
        <v>0.16473636443801701</v>
      </c>
      <c r="Q9" s="17">
        <v>0.156271814777308</v>
      </c>
      <c r="R9" s="17"/>
      <c r="S9" s="17">
        <v>0.15950082659445899</v>
      </c>
      <c r="T9" s="17">
        <v>0.22359138262070299</v>
      </c>
      <c r="U9" s="17">
        <v>0.144100772108787</v>
      </c>
      <c r="V9" s="17">
        <v>0.17064175951285701</v>
      </c>
      <c r="W9" s="17">
        <v>0.17464923884125799</v>
      </c>
      <c r="X9" s="17">
        <v>0.12302038940174399</v>
      </c>
      <c r="Y9" s="17">
        <v>0.153253964653979</v>
      </c>
      <c r="Z9" s="17"/>
      <c r="AA9" s="17">
        <v>0.12590085488837799</v>
      </c>
      <c r="AB9" s="17">
        <v>0.184321136400734</v>
      </c>
      <c r="AC9" s="17"/>
      <c r="AD9" s="17">
        <v>0.144376790657187</v>
      </c>
      <c r="AE9" s="17">
        <v>0.15202486270253601</v>
      </c>
      <c r="AF9" s="17">
        <v>0.112037999261638</v>
      </c>
      <c r="AG9" s="17"/>
      <c r="AH9" s="17">
        <v>0.19258289363528699</v>
      </c>
      <c r="AI9" s="17">
        <v>0.163363614925877</v>
      </c>
      <c r="AJ9" s="17"/>
      <c r="AK9" s="17">
        <v>0.148758693601478</v>
      </c>
      <c r="AL9" s="17">
        <v>0.17488811322040601</v>
      </c>
      <c r="AM9" s="17"/>
      <c r="AN9" s="17">
        <v>0.16442231237376501</v>
      </c>
      <c r="AO9" s="17">
        <v>0.156271814777308</v>
      </c>
      <c r="AP9" s="17"/>
      <c r="AQ9" s="17">
        <v>0.13128305044490801</v>
      </c>
      <c r="AR9" s="17">
        <v>0.17299477743595201</v>
      </c>
      <c r="AS9" s="17"/>
      <c r="AT9" s="17">
        <v>0.20679186767655899</v>
      </c>
      <c r="AU9" s="17">
        <v>0.14628414423262301</v>
      </c>
      <c r="AV9" s="17">
        <v>0.11881000206701001</v>
      </c>
      <c r="AW9" s="17">
        <v>0.14412985284288399</v>
      </c>
      <c r="AX9" s="17"/>
      <c r="AY9" s="17">
        <v>0.12697667764065801</v>
      </c>
      <c r="AZ9" s="17">
        <v>0.16887996886545201</v>
      </c>
      <c r="BA9" s="17"/>
      <c r="BB9" s="17">
        <v>0.19309058489282699</v>
      </c>
      <c r="BC9" s="17">
        <v>0.15815653770855001</v>
      </c>
      <c r="BD9" s="17"/>
      <c r="BE9" s="17">
        <v>0.151487407109476</v>
      </c>
      <c r="BF9" s="17">
        <v>0.16538663087488401</v>
      </c>
      <c r="BG9" s="17"/>
      <c r="BH9" s="17">
        <v>0.17849674339747101</v>
      </c>
      <c r="BI9" s="17">
        <v>0.16331380812073501</v>
      </c>
      <c r="BJ9" s="17"/>
      <c r="BK9" s="17">
        <v>0.20360782667559399</v>
      </c>
      <c r="BL9" s="17">
        <v>0.16189727553401501</v>
      </c>
      <c r="BM9" s="17"/>
      <c r="BN9" s="17">
        <v>0.32579596384344001</v>
      </c>
      <c r="BO9" s="17">
        <v>0.16098788582128801</v>
      </c>
      <c r="BP9" s="17"/>
      <c r="BQ9" s="17">
        <v>0.110007412017738</v>
      </c>
      <c r="BR9" s="17">
        <v>0.165799070129689</v>
      </c>
      <c r="BS9" s="17"/>
      <c r="BT9" s="17">
        <v>0.13435040633731399</v>
      </c>
      <c r="BU9" s="17">
        <v>0.16679143132259999</v>
      </c>
      <c r="BV9" s="17"/>
      <c r="BW9" s="17">
        <v>0.12574286270989499</v>
      </c>
      <c r="BX9" s="17">
        <v>0.184260820573423</v>
      </c>
      <c r="BY9" s="17"/>
      <c r="BZ9" s="17">
        <v>0.12574286270989499</v>
      </c>
      <c r="CA9" s="17">
        <v>0.184260820573423</v>
      </c>
    </row>
    <row r="10" spans="2:79" ht="30" x14ac:dyDescent="0.25">
      <c r="B10" s="18" t="s">
        <v>316</v>
      </c>
      <c r="C10" s="17">
        <v>0.52419681148588704</v>
      </c>
      <c r="D10" s="17">
        <v>0.47434206367662202</v>
      </c>
      <c r="E10" s="17">
        <v>0.39753257849921497</v>
      </c>
      <c r="F10" s="17">
        <v>0.57322410950795</v>
      </c>
      <c r="G10" s="17">
        <v>0.51827310841027996</v>
      </c>
      <c r="H10" s="17">
        <v>0.48211726043688202</v>
      </c>
      <c r="I10" s="17">
        <v>0.58757956444901605</v>
      </c>
      <c r="J10" s="17">
        <v>0.61164594277017703</v>
      </c>
      <c r="K10" s="17">
        <v>0.64573970554619298</v>
      </c>
      <c r="L10" s="17">
        <v>0.63824607734528205</v>
      </c>
      <c r="M10" s="17"/>
      <c r="N10" s="17">
        <v>0.51387531927517904</v>
      </c>
      <c r="O10" s="17">
        <v>0.64630029341048001</v>
      </c>
      <c r="P10" s="17">
        <v>0.71147850810966995</v>
      </c>
      <c r="Q10" s="17">
        <v>0.74590563516344499</v>
      </c>
      <c r="R10" s="17"/>
      <c r="S10" s="17">
        <v>0.52151202546618802</v>
      </c>
      <c r="T10" s="17">
        <v>0.52058027938380402</v>
      </c>
      <c r="U10" s="17">
        <v>0.58388332674170795</v>
      </c>
      <c r="V10" s="17">
        <v>0.48928372005628801</v>
      </c>
      <c r="W10" s="17">
        <v>0.566587283843353</v>
      </c>
      <c r="X10" s="17">
        <v>0.59076498319186699</v>
      </c>
      <c r="Y10" s="17">
        <v>0.60845436026581801</v>
      </c>
      <c r="Z10" s="17"/>
      <c r="AA10" s="17">
        <v>0.72865966500835899</v>
      </c>
      <c r="AB10" s="17">
        <v>0.418449235615034</v>
      </c>
      <c r="AC10" s="17"/>
      <c r="AD10" s="17">
        <v>0.70088180215798002</v>
      </c>
      <c r="AE10" s="17">
        <v>0.71152405369407001</v>
      </c>
      <c r="AF10" s="17">
        <v>0.74379314328391999</v>
      </c>
      <c r="AG10" s="17"/>
      <c r="AH10" s="17">
        <v>0.72814737830006204</v>
      </c>
      <c r="AI10" s="17">
        <v>0.51664986614796404</v>
      </c>
      <c r="AJ10" s="17"/>
      <c r="AK10" s="17">
        <v>0.52830322452076806</v>
      </c>
      <c r="AL10" s="17">
        <v>0.52144604276532702</v>
      </c>
      <c r="AM10" s="17"/>
      <c r="AN10" s="17">
        <v>0.52375922539397202</v>
      </c>
      <c r="AO10" s="17">
        <v>0.74590563516344499</v>
      </c>
      <c r="AP10" s="17"/>
      <c r="AQ10" s="17">
        <v>0.67516271765288405</v>
      </c>
      <c r="AR10" s="17">
        <v>0.48505284505996699</v>
      </c>
      <c r="AS10" s="17"/>
      <c r="AT10" s="17">
        <v>0.32934392063705697</v>
      </c>
      <c r="AU10" s="17">
        <v>0.59395244910365896</v>
      </c>
      <c r="AV10" s="17">
        <v>0.73632718834531896</v>
      </c>
      <c r="AW10" s="17">
        <v>0.81801315010757503</v>
      </c>
      <c r="AX10" s="17"/>
      <c r="AY10" s="17">
        <v>0.74260712443710297</v>
      </c>
      <c r="AZ10" s="17">
        <v>0.49809166373727398</v>
      </c>
      <c r="BA10" s="17"/>
      <c r="BB10" s="17">
        <v>0.42869702492054401</v>
      </c>
      <c r="BC10" s="17">
        <v>0.54500518064940595</v>
      </c>
      <c r="BD10" s="17"/>
      <c r="BE10" s="17">
        <v>0.56564331540416501</v>
      </c>
      <c r="BF10" s="17">
        <v>0.52105155861363195</v>
      </c>
      <c r="BG10" s="17"/>
      <c r="BH10" s="17">
        <v>0.51767252589583401</v>
      </c>
      <c r="BI10" s="17">
        <v>0.52470264580704995</v>
      </c>
      <c r="BJ10" s="17"/>
      <c r="BK10" s="17">
        <v>0.57744940209052098</v>
      </c>
      <c r="BL10" s="17">
        <v>0.520788534999437</v>
      </c>
      <c r="BM10" s="17"/>
      <c r="BN10" s="17">
        <v>0.49196795221669598</v>
      </c>
      <c r="BO10" s="17">
        <v>0.52487944621214799</v>
      </c>
      <c r="BP10" s="17"/>
      <c r="BQ10" s="17">
        <v>0.753594854906533</v>
      </c>
      <c r="BR10" s="17">
        <v>0.51832336873553797</v>
      </c>
      <c r="BS10" s="17"/>
      <c r="BT10" s="17">
        <v>0.65853298387696602</v>
      </c>
      <c r="BU10" s="17">
        <v>0.513536154171642</v>
      </c>
      <c r="BV10" s="17"/>
      <c r="BW10" s="17">
        <v>0.72848085843191002</v>
      </c>
      <c r="BX10" s="17">
        <v>0.41929214562660899</v>
      </c>
      <c r="BY10" s="17"/>
      <c r="BZ10" s="17">
        <v>0.72848085843191002</v>
      </c>
      <c r="CA10" s="17">
        <v>0.41929214562660899</v>
      </c>
    </row>
    <row r="11" spans="2:79" x14ac:dyDescent="0.25">
      <c r="B11" s="18" t="s">
        <v>317</v>
      </c>
      <c r="C11" s="17">
        <v>0.28883248209210099</v>
      </c>
      <c r="D11" s="17">
        <v>0.33159883193577699</v>
      </c>
      <c r="E11" s="17">
        <v>0.37517943836988299</v>
      </c>
      <c r="F11" s="17">
        <v>0.21948934050636601</v>
      </c>
      <c r="G11" s="17">
        <v>0.30631725848385299</v>
      </c>
      <c r="H11" s="17">
        <v>0.322579477868077</v>
      </c>
      <c r="I11" s="17">
        <v>0.256239690270818</v>
      </c>
      <c r="J11" s="17">
        <v>0.23946837815309899</v>
      </c>
      <c r="K11" s="17">
        <v>0.18152702338589499</v>
      </c>
      <c r="L11" s="17">
        <v>0.20952493037829401</v>
      </c>
      <c r="M11" s="17"/>
      <c r="N11" s="17">
        <v>0.30073349586526599</v>
      </c>
      <c r="O11" s="17">
        <v>0.14540451543678101</v>
      </c>
      <c r="P11" s="17">
        <v>8.5433842672450896E-2</v>
      </c>
      <c r="Q11" s="17">
        <v>5.1760517462391298E-2</v>
      </c>
      <c r="R11" s="17"/>
      <c r="S11" s="17">
        <v>0.29547406610823801</v>
      </c>
      <c r="T11" s="17">
        <v>0.25088253907672198</v>
      </c>
      <c r="U11" s="17">
        <v>0.25666992809132899</v>
      </c>
      <c r="V11" s="17">
        <v>0.315576183710017</v>
      </c>
      <c r="W11" s="17">
        <v>0.25205893204760799</v>
      </c>
      <c r="X11" s="17">
        <v>0.267787901675335</v>
      </c>
      <c r="Y11" s="17">
        <v>0.220576778499567</v>
      </c>
      <c r="Z11" s="17"/>
      <c r="AA11" s="17">
        <v>0.133622863261354</v>
      </c>
      <c r="AB11" s="17">
        <v>0.36910643239861302</v>
      </c>
      <c r="AC11" s="17"/>
      <c r="AD11" s="17">
        <v>0.14988779301139701</v>
      </c>
      <c r="AE11" s="17">
        <v>0.12467830558087201</v>
      </c>
      <c r="AF11" s="17">
        <v>0.13140549266681001</v>
      </c>
      <c r="AG11" s="17"/>
      <c r="AH11" s="17">
        <v>7.8608819756652001E-2</v>
      </c>
      <c r="AI11" s="17">
        <v>0.296611555782194</v>
      </c>
      <c r="AJ11" s="17"/>
      <c r="AK11" s="17">
        <v>0.29820927318299301</v>
      </c>
      <c r="AL11" s="17">
        <v>0.28255123775234597</v>
      </c>
      <c r="AM11" s="17"/>
      <c r="AN11" s="17">
        <v>0.28930039037281002</v>
      </c>
      <c r="AO11" s="17">
        <v>5.1760517462391298E-2</v>
      </c>
      <c r="AP11" s="17"/>
      <c r="AQ11" s="17">
        <v>0.173603561679916</v>
      </c>
      <c r="AR11" s="17">
        <v>0.31871020154830698</v>
      </c>
      <c r="AS11" s="17"/>
      <c r="AT11" s="17">
        <v>0.431026578918079</v>
      </c>
      <c r="AU11" s="17">
        <v>0.24090662273674601</v>
      </c>
      <c r="AV11" s="17">
        <v>0.13242577499484001</v>
      </c>
      <c r="AW11" s="17">
        <v>3.6466537998951103E-2</v>
      </c>
      <c r="AX11" s="17"/>
      <c r="AY11" s="17">
        <v>0.115964221908752</v>
      </c>
      <c r="AZ11" s="17">
        <v>0.30949428790224998</v>
      </c>
      <c r="BA11" s="17"/>
      <c r="BB11" s="17">
        <v>0.35664247406334298</v>
      </c>
      <c r="BC11" s="17">
        <v>0.274056770422064</v>
      </c>
      <c r="BD11" s="17"/>
      <c r="BE11" s="17">
        <v>0.26847320285306298</v>
      </c>
      <c r="BF11" s="17">
        <v>0.29037748771259603</v>
      </c>
      <c r="BG11" s="17"/>
      <c r="BH11" s="17">
        <v>0.26722347341552799</v>
      </c>
      <c r="BI11" s="17">
        <v>0.29050784992878598</v>
      </c>
      <c r="BJ11" s="17"/>
      <c r="BK11" s="17">
        <v>0.20357059509882</v>
      </c>
      <c r="BL11" s="17">
        <v>0.29428942008009501</v>
      </c>
      <c r="BM11" s="17"/>
      <c r="BN11" s="17">
        <v>0.154202297208693</v>
      </c>
      <c r="BO11" s="17">
        <v>0.29168406422961402</v>
      </c>
      <c r="BP11" s="17"/>
      <c r="BQ11" s="17">
        <v>0.135208402492836</v>
      </c>
      <c r="BR11" s="17">
        <v>0.29276582966188303</v>
      </c>
      <c r="BS11" s="17"/>
      <c r="BT11" s="17">
        <v>0.19871032829441701</v>
      </c>
      <c r="BU11" s="17">
        <v>0.29598440090114497</v>
      </c>
      <c r="BV11" s="17"/>
      <c r="BW11" s="17">
        <v>0.13405865353063201</v>
      </c>
      <c r="BX11" s="17">
        <v>0.368312485605504</v>
      </c>
      <c r="BY11" s="17"/>
      <c r="BZ11" s="17">
        <v>0.13405865353063201</v>
      </c>
      <c r="CA11" s="17">
        <v>0.368312485605504</v>
      </c>
    </row>
    <row r="12" spans="2:79" x14ac:dyDescent="0.25">
      <c r="B12" s="18" t="s">
        <v>75</v>
      </c>
      <c r="C12" s="19">
        <v>2.2564448975239501E-2</v>
      </c>
      <c r="D12" s="19">
        <v>1.44826416620457E-2</v>
      </c>
      <c r="E12" s="19">
        <v>2.8430238605647699E-2</v>
      </c>
      <c r="F12" s="19">
        <v>2.61191343920333E-2</v>
      </c>
      <c r="G12" s="19">
        <v>2.7011389568930601E-2</v>
      </c>
      <c r="H12" s="19">
        <v>3.0847515850315699E-2</v>
      </c>
      <c r="I12" s="19">
        <v>7.4831797045625502E-3</v>
      </c>
      <c r="J12" s="19">
        <v>1.8612267815187E-2</v>
      </c>
      <c r="K12" s="19">
        <v>2.53378257840138E-2</v>
      </c>
      <c r="L12" s="19">
        <v>3.1300833358628599E-2</v>
      </c>
      <c r="M12" s="19"/>
      <c r="N12" s="19">
        <v>2.1484159167497401E-2</v>
      </c>
      <c r="O12" s="19">
        <v>3.5951863771458599E-2</v>
      </c>
      <c r="P12" s="19">
        <v>3.8351284779862098E-2</v>
      </c>
      <c r="Q12" s="19">
        <v>4.6062032596856102E-2</v>
      </c>
      <c r="R12" s="19"/>
      <c r="S12" s="19">
        <v>2.3513081831115501E-2</v>
      </c>
      <c r="T12" s="19">
        <v>4.94579891877141E-3</v>
      </c>
      <c r="U12" s="19">
        <v>1.53459730581761E-2</v>
      </c>
      <c r="V12" s="19">
        <v>2.4498336720838301E-2</v>
      </c>
      <c r="W12" s="19">
        <v>6.7045452677809599E-3</v>
      </c>
      <c r="X12" s="19">
        <v>1.8426725731053799E-2</v>
      </c>
      <c r="Y12" s="19">
        <v>1.7714896580635402E-2</v>
      </c>
      <c r="Z12" s="19"/>
      <c r="AA12" s="19">
        <v>1.1816616841908E-2</v>
      </c>
      <c r="AB12" s="19">
        <v>2.8123195585619501E-2</v>
      </c>
      <c r="AC12" s="19"/>
      <c r="AD12" s="19">
        <v>4.8536141734355298E-3</v>
      </c>
      <c r="AE12" s="19">
        <v>1.17727780225212E-2</v>
      </c>
      <c r="AF12" s="19">
        <v>1.2763364787631799E-2</v>
      </c>
      <c r="AG12" s="19"/>
      <c r="AH12" s="19">
        <v>6.6090830799979698E-4</v>
      </c>
      <c r="AI12" s="19">
        <v>2.3374963143965699E-2</v>
      </c>
      <c r="AJ12" s="19"/>
      <c r="AK12" s="19">
        <v>2.4728808694761201E-2</v>
      </c>
      <c r="AL12" s="19">
        <v>2.1114606261920899E-2</v>
      </c>
      <c r="AM12" s="19"/>
      <c r="AN12" s="19">
        <v>2.25180718594537E-2</v>
      </c>
      <c r="AO12" s="19">
        <v>4.6062032596856102E-2</v>
      </c>
      <c r="AP12" s="19"/>
      <c r="AQ12" s="19">
        <v>1.9950670222291401E-2</v>
      </c>
      <c r="AR12" s="19">
        <v>2.3242175955773801E-2</v>
      </c>
      <c r="AS12" s="19"/>
      <c r="AT12" s="19">
        <v>3.2837632768305203E-2</v>
      </c>
      <c r="AU12" s="19">
        <v>1.88567839269718E-2</v>
      </c>
      <c r="AV12" s="19">
        <v>1.24370345928305E-2</v>
      </c>
      <c r="AW12" s="19">
        <v>1.39045905058976E-3</v>
      </c>
      <c r="AX12" s="19"/>
      <c r="AY12" s="19">
        <v>1.4451976013487499E-2</v>
      </c>
      <c r="AZ12" s="19">
        <v>2.35340794950239E-2</v>
      </c>
      <c r="BA12" s="19"/>
      <c r="BB12" s="19">
        <v>2.15699161232859E-2</v>
      </c>
      <c r="BC12" s="19">
        <v>2.2781511219980399E-2</v>
      </c>
      <c r="BD12" s="19"/>
      <c r="BE12" s="19">
        <v>1.43960746332962E-2</v>
      </c>
      <c r="BF12" s="19">
        <v>2.3184322798887099E-2</v>
      </c>
      <c r="BG12" s="19"/>
      <c r="BH12" s="19">
        <v>3.66072572911669E-2</v>
      </c>
      <c r="BI12" s="19">
        <v>2.1475696143429E-2</v>
      </c>
      <c r="BJ12" s="19"/>
      <c r="BK12" s="19">
        <v>1.5372176135065099E-2</v>
      </c>
      <c r="BL12" s="19">
        <v>2.3024769386452801E-2</v>
      </c>
      <c r="BM12" s="19"/>
      <c r="BN12" s="19">
        <v>2.8033786731171399E-2</v>
      </c>
      <c r="BO12" s="19">
        <v>2.2448603736949499E-2</v>
      </c>
      <c r="BP12" s="19"/>
      <c r="BQ12" s="19">
        <v>1.18933058289319E-3</v>
      </c>
      <c r="BR12" s="19">
        <v>2.3111731472890001E-2</v>
      </c>
      <c r="BS12" s="19"/>
      <c r="BT12" s="19">
        <v>8.4062814913027292E-3</v>
      </c>
      <c r="BU12" s="19">
        <v>2.3688013604612201E-2</v>
      </c>
      <c r="BV12" s="19"/>
      <c r="BW12" s="19">
        <v>1.1717625327562301E-2</v>
      </c>
      <c r="BX12" s="19">
        <v>2.81345481944641E-2</v>
      </c>
      <c r="BY12" s="19"/>
      <c r="BZ12" s="19">
        <v>1.1717625327562301E-2</v>
      </c>
      <c r="CA12" s="19">
        <v>2.81345481944641E-2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315</v>
      </c>
      <c r="C9" s="17">
        <v>0.271606689214131</v>
      </c>
      <c r="D9" s="17">
        <v>0.229516795788102</v>
      </c>
      <c r="E9" s="17">
        <v>0.31120704332805899</v>
      </c>
      <c r="F9" s="17">
        <v>0.30212082466852902</v>
      </c>
      <c r="G9" s="17">
        <v>0.24027837704208099</v>
      </c>
      <c r="H9" s="17">
        <v>0.26296980631608602</v>
      </c>
      <c r="I9" s="17">
        <v>0.30397356686143201</v>
      </c>
      <c r="J9" s="17">
        <v>0.246889220424029</v>
      </c>
      <c r="K9" s="17">
        <v>0.19876052430690799</v>
      </c>
      <c r="L9" s="17">
        <v>0.31147298394581802</v>
      </c>
      <c r="M9" s="17"/>
      <c r="N9" s="17">
        <v>0.27010987338929998</v>
      </c>
      <c r="O9" s="17">
        <v>0.29935234447461401</v>
      </c>
      <c r="P9" s="17">
        <v>0.247708228439633</v>
      </c>
      <c r="Q9" s="17">
        <v>0.249594178830818</v>
      </c>
      <c r="R9" s="17"/>
      <c r="S9" s="17">
        <v>0.29038380011541298</v>
      </c>
      <c r="T9" s="17">
        <v>0.32065807422109999</v>
      </c>
      <c r="U9" s="17">
        <v>0.30883633837315</v>
      </c>
      <c r="V9" s="17">
        <v>0.24487456015156001</v>
      </c>
      <c r="W9" s="17">
        <v>0.32484661609155902</v>
      </c>
      <c r="X9" s="17">
        <v>0.25673565830696599</v>
      </c>
      <c r="Y9" s="17">
        <v>0.27186516974487202</v>
      </c>
      <c r="Z9" s="17"/>
      <c r="AA9" s="17">
        <v>0.22243444667950599</v>
      </c>
      <c r="AB9" s="17">
        <v>0.297038425877234</v>
      </c>
      <c r="AC9" s="17"/>
      <c r="AD9" s="17">
        <v>0.25764317617265903</v>
      </c>
      <c r="AE9" s="17">
        <v>0.20719059393466399</v>
      </c>
      <c r="AF9" s="17">
        <v>0.229723831822993</v>
      </c>
      <c r="AG9" s="17"/>
      <c r="AH9" s="17">
        <v>0.18738110024452201</v>
      </c>
      <c r="AI9" s="17">
        <v>0.27472335579631901</v>
      </c>
      <c r="AJ9" s="17"/>
      <c r="AK9" s="17">
        <v>0.23647352830771601</v>
      </c>
      <c r="AL9" s="17">
        <v>0.29514138951213398</v>
      </c>
      <c r="AM9" s="17"/>
      <c r="AN9" s="17">
        <v>0.271650135244975</v>
      </c>
      <c r="AO9" s="17">
        <v>0.249594178830818</v>
      </c>
      <c r="AP9" s="17"/>
      <c r="AQ9" s="17">
        <v>0.215516460213932</v>
      </c>
      <c r="AR9" s="17">
        <v>0.286150330865095</v>
      </c>
      <c r="AS9" s="17"/>
      <c r="AT9" s="17">
        <v>0.27280207583555199</v>
      </c>
      <c r="AU9" s="17">
        <v>0.29026464319040501</v>
      </c>
      <c r="AV9" s="17">
        <v>0.24873488265389401</v>
      </c>
      <c r="AW9" s="17">
        <v>0.12541857706019999</v>
      </c>
      <c r="AX9" s="17"/>
      <c r="AY9" s="17">
        <v>0.28450612931971597</v>
      </c>
      <c r="AZ9" s="17">
        <v>0.27006490400591199</v>
      </c>
      <c r="BA9" s="17"/>
      <c r="BB9" s="17">
        <v>0.32566648756564098</v>
      </c>
      <c r="BC9" s="17">
        <v>0.25982767467760398</v>
      </c>
      <c r="BD9" s="17"/>
      <c r="BE9" s="17">
        <v>0.19390931520462401</v>
      </c>
      <c r="BF9" s="17">
        <v>0.27750291364000501</v>
      </c>
      <c r="BG9" s="17"/>
      <c r="BH9" s="17">
        <v>0.25430145533454901</v>
      </c>
      <c r="BI9" s="17">
        <v>0.27294838112985398</v>
      </c>
      <c r="BJ9" s="17"/>
      <c r="BK9" s="17">
        <v>0.321913064932074</v>
      </c>
      <c r="BL9" s="17">
        <v>0.26838697660426097</v>
      </c>
      <c r="BM9" s="17"/>
      <c r="BN9" s="17">
        <v>0.209336943925436</v>
      </c>
      <c r="BO9" s="17">
        <v>0.27292561552717498</v>
      </c>
      <c r="BP9" s="17"/>
      <c r="BQ9" s="17">
        <v>0.191717218701109</v>
      </c>
      <c r="BR9" s="17">
        <v>0.27365215666632497</v>
      </c>
      <c r="BS9" s="17"/>
      <c r="BT9" s="17">
        <v>0.25535548087367199</v>
      </c>
      <c r="BU9" s="17">
        <v>0.27289635349424501</v>
      </c>
      <c r="BV9" s="17"/>
      <c r="BW9" s="17">
        <v>0.222320395067864</v>
      </c>
      <c r="BX9" s="17">
        <v>0.29691636119366699</v>
      </c>
      <c r="BY9" s="17"/>
      <c r="BZ9" s="17">
        <v>0.222320395067864</v>
      </c>
      <c r="CA9" s="17">
        <v>0.29691636119366699</v>
      </c>
    </row>
    <row r="10" spans="2:79" ht="30" x14ac:dyDescent="0.25">
      <c r="B10" s="18" t="s">
        <v>316</v>
      </c>
      <c r="C10" s="17">
        <v>0.23477660270018899</v>
      </c>
      <c r="D10" s="17">
        <v>0.28745135255494197</v>
      </c>
      <c r="E10" s="17">
        <v>0.21212390007629001</v>
      </c>
      <c r="F10" s="17">
        <v>0.28484925763841801</v>
      </c>
      <c r="G10" s="17">
        <v>0.13373822838362601</v>
      </c>
      <c r="H10" s="17">
        <v>0.247662053806396</v>
      </c>
      <c r="I10" s="17">
        <v>0.31985010497327299</v>
      </c>
      <c r="J10" s="17">
        <v>0.14228865799087401</v>
      </c>
      <c r="K10" s="17">
        <v>0.128579688936549</v>
      </c>
      <c r="L10" s="17">
        <v>0.22431321614320199</v>
      </c>
      <c r="M10" s="17"/>
      <c r="N10" s="17">
        <v>0.22011619486210801</v>
      </c>
      <c r="O10" s="17">
        <v>0.39846744646586602</v>
      </c>
      <c r="P10" s="17">
        <v>0.55141151070567496</v>
      </c>
      <c r="Q10" s="17">
        <v>0.59696559711596398</v>
      </c>
      <c r="R10" s="17"/>
      <c r="S10" s="17">
        <v>0.214987434238741</v>
      </c>
      <c r="T10" s="17">
        <v>0.30322645825775102</v>
      </c>
      <c r="U10" s="17">
        <v>0.32519339038449802</v>
      </c>
      <c r="V10" s="17">
        <v>0.200011832926868</v>
      </c>
      <c r="W10" s="17">
        <v>0.27552394264296098</v>
      </c>
      <c r="X10" s="17">
        <v>0.31662253914759902</v>
      </c>
      <c r="Y10" s="17">
        <v>0.25521372496705003</v>
      </c>
      <c r="Z10" s="17"/>
      <c r="AA10" s="17">
        <v>0.41293145485634097</v>
      </c>
      <c r="AB10" s="17">
        <v>0.14263544639439399</v>
      </c>
      <c r="AC10" s="17"/>
      <c r="AD10" s="17">
        <v>0.434670494255946</v>
      </c>
      <c r="AE10" s="17">
        <v>0.46087572779053898</v>
      </c>
      <c r="AF10" s="17">
        <v>0.37922624008097799</v>
      </c>
      <c r="AG10" s="17"/>
      <c r="AH10" s="17">
        <v>0.62574947857077101</v>
      </c>
      <c r="AI10" s="17">
        <v>0.220309121835112</v>
      </c>
      <c r="AJ10" s="17"/>
      <c r="AK10" s="17">
        <v>0.26986534685819302</v>
      </c>
      <c r="AL10" s="17">
        <v>0.21127165591240499</v>
      </c>
      <c r="AM10" s="17"/>
      <c r="AN10" s="17">
        <v>0.23406175128393999</v>
      </c>
      <c r="AO10" s="17">
        <v>0.59696559711596398</v>
      </c>
      <c r="AP10" s="17"/>
      <c r="AQ10" s="17">
        <v>0.36037682373621199</v>
      </c>
      <c r="AR10" s="17">
        <v>0.202209707563724</v>
      </c>
      <c r="AS10" s="17"/>
      <c r="AT10" s="17">
        <v>7.9298753108909201E-2</v>
      </c>
      <c r="AU10" s="17">
        <v>0.22578024407247599</v>
      </c>
      <c r="AV10" s="17">
        <v>0.49748924994432397</v>
      </c>
      <c r="AW10" s="17">
        <v>0.800290575521443</v>
      </c>
      <c r="AX10" s="17"/>
      <c r="AY10" s="17">
        <v>0.30859997401309802</v>
      </c>
      <c r="AZ10" s="17">
        <v>0.225952980823623</v>
      </c>
      <c r="BA10" s="17"/>
      <c r="BB10" s="17">
        <v>0.37315751105940098</v>
      </c>
      <c r="BC10" s="17">
        <v>0.20460564432074699</v>
      </c>
      <c r="BD10" s="17"/>
      <c r="BE10" s="17">
        <v>0.24314896217913801</v>
      </c>
      <c r="BF10" s="17">
        <v>0.234141249046462</v>
      </c>
      <c r="BG10" s="17"/>
      <c r="BH10" s="17">
        <v>0.28782820510203699</v>
      </c>
      <c r="BI10" s="17">
        <v>0.230663459442257</v>
      </c>
      <c r="BJ10" s="17"/>
      <c r="BK10" s="17">
        <v>0.40422952590686601</v>
      </c>
      <c r="BL10" s="17">
        <v>0.223931263399923</v>
      </c>
      <c r="BM10" s="17"/>
      <c r="BN10" s="17">
        <v>0.49836031811763298</v>
      </c>
      <c r="BO10" s="17">
        <v>0.22919367480571601</v>
      </c>
      <c r="BP10" s="17"/>
      <c r="BQ10" s="17">
        <v>0.50905878738603605</v>
      </c>
      <c r="BR10" s="17">
        <v>0.22775395906656901</v>
      </c>
      <c r="BS10" s="17"/>
      <c r="BT10" s="17">
        <v>0.29710273648980501</v>
      </c>
      <c r="BU10" s="17">
        <v>0.22983052196685899</v>
      </c>
      <c r="BV10" s="17"/>
      <c r="BW10" s="17">
        <v>0.41191476212635197</v>
      </c>
      <c r="BX10" s="17">
        <v>0.143811988951182</v>
      </c>
      <c r="BY10" s="17"/>
      <c r="BZ10" s="17">
        <v>0.41191476212635197</v>
      </c>
      <c r="CA10" s="17">
        <v>0.143811988951182</v>
      </c>
    </row>
    <row r="11" spans="2:79" x14ac:dyDescent="0.25">
      <c r="B11" s="18" t="s">
        <v>317</v>
      </c>
      <c r="C11" s="17">
        <v>0.45995033430042798</v>
      </c>
      <c r="D11" s="17">
        <v>0.44957489300445103</v>
      </c>
      <c r="E11" s="17">
        <v>0.43762605210796501</v>
      </c>
      <c r="F11" s="17">
        <v>0.38106611151661102</v>
      </c>
      <c r="G11" s="17">
        <v>0.60315627344237299</v>
      </c>
      <c r="H11" s="17">
        <v>0.43457558183039802</v>
      </c>
      <c r="I11" s="17">
        <v>0.358192389892241</v>
      </c>
      <c r="J11" s="17">
        <v>0.57757822086461996</v>
      </c>
      <c r="K11" s="17">
        <v>0.63550798738345804</v>
      </c>
      <c r="L11" s="17">
        <v>0.42506420655199401</v>
      </c>
      <c r="M11" s="17"/>
      <c r="N11" s="17">
        <v>0.47761920077428599</v>
      </c>
      <c r="O11" s="17">
        <v>0.24862326892105799</v>
      </c>
      <c r="P11" s="17">
        <v>0.15266428835266899</v>
      </c>
      <c r="Q11" s="17">
        <v>8.4995330235526398E-2</v>
      </c>
      <c r="R11" s="17"/>
      <c r="S11" s="17">
        <v>0.45755234026714597</v>
      </c>
      <c r="T11" s="17">
        <v>0.36742284204943798</v>
      </c>
      <c r="U11" s="17">
        <v>0.31820972113797802</v>
      </c>
      <c r="V11" s="17">
        <v>0.53008062860888205</v>
      </c>
      <c r="W11" s="17">
        <v>0.37420462136822003</v>
      </c>
      <c r="X11" s="17">
        <v>0.40423113402270799</v>
      </c>
      <c r="Y11" s="17">
        <v>0.44137901440820898</v>
      </c>
      <c r="Z11" s="17"/>
      <c r="AA11" s="17">
        <v>0.34783072847816998</v>
      </c>
      <c r="AB11" s="17">
        <v>0.51793825885023503</v>
      </c>
      <c r="AC11" s="17"/>
      <c r="AD11" s="17">
        <v>0.30065971031972599</v>
      </c>
      <c r="AE11" s="17">
        <v>0.31623266372216502</v>
      </c>
      <c r="AF11" s="17">
        <v>0.37172559293933799</v>
      </c>
      <c r="AG11" s="17"/>
      <c r="AH11" s="17">
        <v>0.184685971466856</v>
      </c>
      <c r="AI11" s="17">
        <v>0.47013616085748799</v>
      </c>
      <c r="AJ11" s="17"/>
      <c r="AK11" s="17">
        <v>0.44743769030375902</v>
      </c>
      <c r="AL11" s="17">
        <v>0.46833219687128003</v>
      </c>
      <c r="AM11" s="17"/>
      <c r="AN11" s="17">
        <v>0.46069038195460399</v>
      </c>
      <c r="AO11" s="17">
        <v>8.4995330235526398E-2</v>
      </c>
      <c r="AP11" s="17"/>
      <c r="AQ11" s="17">
        <v>0.383959577155637</v>
      </c>
      <c r="AR11" s="17">
        <v>0.47965398608433102</v>
      </c>
      <c r="AS11" s="17"/>
      <c r="AT11" s="17">
        <v>0.59832615714003901</v>
      </c>
      <c r="AU11" s="17">
        <v>0.45551749860952601</v>
      </c>
      <c r="AV11" s="17">
        <v>0.236909083361415</v>
      </c>
      <c r="AW11" s="17">
        <v>7.3054356092912207E-2</v>
      </c>
      <c r="AX11" s="17"/>
      <c r="AY11" s="17">
        <v>0.39486122098281801</v>
      </c>
      <c r="AZ11" s="17">
        <v>0.46773000778298002</v>
      </c>
      <c r="BA11" s="17"/>
      <c r="BB11" s="17">
        <v>0.270494320599383</v>
      </c>
      <c r="BC11" s="17">
        <v>0.50124933239592195</v>
      </c>
      <c r="BD11" s="17"/>
      <c r="BE11" s="17">
        <v>0.54003172482053696</v>
      </c>
      <c r="BF11" s="17">
        <v>0.45387319389688202</v>
      </c>
      <c r="BG11" s="17"/>
      <c r="BH11" s="17">
        <v>0.38651613582661298</v>
      </c>
      <c r="BI11" s="17">
        <v>0.46564376041160099</v>
      </c>
      <c r="BJ11" s="17"/>
      <c r="BK11" s="17">
        <v>0.25185452653574802</v>
      </c>
      <c r="BL11" s="17">
        <v>0.47326889853327098</v>
      </c>
      <c r="BM11" s="17"/>
      <c r="BN11" s="17">
        <v>0.25122420624506903</v>
      </c>
      <c r="BO11" s="17">
        <v>0.46437133170833</v>
      </c>
      <c r="BP11" s="17"/>
      <c r="BQ11" s="17">
        <v>0.28868932522496599</v>
      </c>
      <c r="BR11" s="17">
        <v>0.46433525283405003</v>
      </c>
      <c r="BS11" s="17"/>
      <c r="BT11" s="17">
        <v>0.44320633281282701</v>
      </c>
      <c r="BU11" s="17">
        <v>0.46127910568605901</v>
      </c>
      <c r="BV11" s="17"/>
      <c r="BW11" s="17">
        <v>0.34911327665707897</v>
      </c>
      <c r="BX11" s="17">
        <v>0.51686777191107602</v>
      </c>
      <c r="BY11" s="17"/>
      <c r="BZ11" s="17">
        <v>0.34911327665707897</v>
      </c>
      <c r="CA11" s="17">
        <v>0.51686777191107602</v>
      </c>
    </row>
    <row r="12" spans="2:79" x14ac:dyDescent="0.25">
      <c r="B12" s="18" t="s">
        <v>75</v>
      </c>
      <c r="C12" s="19">
        <v>3.3666373785251801E-2</v>
      </c>
      <c r="D12" s="19">
        <v>3.3456958652504899E-2</v>
      </c>
      <c r="E12" s="19">
        <v>3.90430044876863E-2</v>
      </c>
      <c r="F12" s="19">
        <v>3.1963806176441699E-2</v>
      </c>
      <c r="G12" s="19">
        <v>2.2827121131920002E-2</v>
      </c>
      <c r="H12" s="19">
        <v>5.4792558047120597E-2</v>
      </c>
      <c r="I12" s="19">
        <v>1.79839382730544E-2</v>
      </c>
      <c r="J12" s="19">
        <v>3.3243900720476997E-2</v>
      </c>
      <c r="K12" s="19">
        <v>3.7151799373084597E-2</v>
      </c>
      <c r="L12" s="19">
        <v>3.91495933589859E-2</v>
      </c>
      <c r="M12" s="19"/>
      <c r="N12" s="19">
        <v>3.2154730974306302E-2</v>
      </c>
      <c r="O12" s="19">
        <v>5.35569401384621E-2</v>
      </c>
      <c r="P12" s="19">
        <v>4.8215972502022898E-2</v>
      </c>
      <c r="Q12" s="19">
        <v>6.8444893817691893E-2</v>
      </c>
      <c r="R12" s="19"/>
      <c r="S12" s="19">
        <v>3.7076425378699499E-2</v>
      </c>
      <c r="T12" s="19">
        <v>8.6926254717105793E-3</v>
      </c>
      <c r="U12" s="19">
        <v>4.7760550104374702E-2</v>
      </c>
      <c r="V12" s="19">
        <v>2.5032978312689899E-2</v>
      </c>
      <c r="W12" s="19">
        <v>2.542481989726E-2</v>
      </c>
      <c r="X12" s="19">
        <v>2.2410668522726999E-2</v>
      </c>
      <c r="Y12" s="19">
        <v>3.1542090879868902E-2</v>
      </c>
      <c r="Z12" s="19"/>
      <c r="AA12" s="19">
        <v>1.6803369985982999E-2</v>
      </c>
      <c r="AB12" s="19">
        <v>4.2387868878137398E-2</v>
      </c>
      <c r="AC12" s="19"/>
      <c r="AD12" s="19">
        <v>7.0266192516688303E-3</v>
      </c>
      <c r="AE12" s="19">
        <v>1.5701014552633199E-2</v>
      </c>
      <c r="AF12" s="19">
        <v>1.9324335156690998E-2</v>
      </c>
      <c r="AG12" s="19"/>
      <c r="AH12" s="19">
        <v>2.1834497178511601E-3</v>
      </c>
      <c r="AI12" s="19">
        <v>3.4831361511082098E-2</v>
      </c>
      <c r="AJ12" s="19"/>
      <c r="AK12" s="19">
        <v>4.6223434530331703E-2</v>
      </c>
      <c r="AL12" s="19">
        <v>2.5254757704180002E-2</v>
      </c>
      <c r="AM12" s="19"/>
      <c r="AN12" s="19">
        <v>3.3597731516481599E-2</v>
      </c>
      <c r="AO12" s="19">
        <v>6.8444893817691893E-2</v>
      </c>
      <c r="AP12" s="19"/>
      <c r="AQ12" s="19">
        <v>4.0147138894219399E-2</v>
      </c>
      <c r="AR12" s="19">
        <v>3.1985975486849998E-2</v>
      </c>
      <c r="AS12" s="19"/>
      <c r="AT12" s="19">
        <v>4.9573013915500598E-2</v>
      </c>
      <c r="AU12" s="19">
        <v>2.8437614127592999E-2</v>
      </c>
      <c r="AV12" s="19">
        <v>1.6866784040366602E-2</v>
      </c>
      <c r="AW12" s="19">
        <v>1.2364913254445499E-3</v>
      </c>
      <c r="AX12" s="19"/>
      <c r="AY12" s="19">
        <v>1.2032675684368501E-2</v>
      </c>
      <c r="AZ12" s="19">
        <v>3.6252107387485903E-2</v>
      </c>
      <c r="BA12" s="19"/>
      <c r="BB12" s="19">
        <v>3.0681680775574399E-2</v>
      </c>
      <c r="BC12" s="19">
        <v>3.4317348605727403E-2</v>
      </c>
      <c r="BD12" s="19"/>
      <c r="BE12" s="19">
        <v>2.2909997795701399E-2</v>
      </c>
      <c r="BF12" s="19">
        <v>3.4482643416651498E-2</v>
      </c>
      <c r="BG12" s="19"/>
      <c r="BH12" s="19">
        <v>7.1354203736801194E-2</v>
      </c>
      <c r="BI12" s="19">
        <v>3.0744399016287501E-2</v>
      </c>
      <c r="BJ12" s="19"/>
      <c r="BK12" s="19">
        <v>2.2002882625311901E-2</v>
      </c>
      <c r="BL12" s="19">
        <v>3.4412861462545602E-2</v>
      </c>
      <c r="BM12" s="19"/>
      <c r="BN12" s="19">
        <v>4.1078531711862397E-2</v>
      </c>
      <c r="BO12" s="19">
        <v>3.3509377958779001E-2</v>
      </c>
      <c r="BP12" s="19"/>
      <c r="BQ12" s="19">
        <v>1.05346686878887E-2</v>
      </c>
      <c r="BR12" s="19">
        <v>3.4258631433056498E-2</v>
      </c>
      <c r="BS12" s="19"/>
      <c r="BT12" s="19">
        <v>4.3354498236961702E-3</v>
      </c>
      <c r="BU12" s="19">
        <v>3.5994018852836401E-2</v>
      </c>
      <c r="BV12" s="19"/>
      <c r="BW12" s="19">
        <v>1.6651566148704201E-2</v>
      </c>
      <c r="BX12" s="19">
        <v>4.2403877944073902E-2</v>
      </c>
      <c r="BY12" s="19"/>
      <c r="BZ12" s="19">
        <v>1.6651566148704201E-2</v>
      </c>
      <c r="CA12" s="19">
        <v>4.2403877944073902E-2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315</v>
      </c>
      <c r="C9" s="17">
        <v>0.25623179139520103</v>
      </c>
      <c r="D9" s="17">
        <v>0.26977843244497202</v>
      </c>
      <c r="E9" s="17">
        <v>0.32195921250828102</v>
      </c>
      <c r="F9" s="17">
        <v>0.243649098817285</v>
      </c>
      <c r="G9" s="17">
        <v>0.21127963877521599</v>
      </c>
      <c r="H9" s="17">
        <v>0.26253890900060101</v>
      </c>
      <c r="I9" s="17">
        <v>0.23007782239230301</v>
      </c>
      <c r="J9" s="17">
        <v>0.30945123633514798</v>
      </c>
      <c r="K9" s="17">
        <v>0.19716263844356099</v>
      </c>
      <c r="L9" s="17">
        <v>0.21656700323686501</v>
      </c>
      <c r="M9" s="17"/>
      <c r="N9" s="17">
        <v>0.25644081007709202</v>
      </c>
      <c r="O9" s="17">
        <v>0.25402260590792303</v>
      </c>
      <c r="P9" s="17">
        <v>0.261640980376948</v>
      </c>
      <c r="Q9" s="17">
        <v>0.198366240693509</v>
      </c>
      <c r="R9" s="17"/>
      <c r="S9" s="17">
        <v>0.26914732609943398</v>
      </c>
      <c r="T9" s="17">
        <v>0.30116831055944498</v>
      </c>
      <c r="U9" s="17">
        <v>0.30156293827761499</v>
      </c>
      <c r="V9" s="17">
        <v>0.25829721267967398</v>
      </c>
      <c r="W9" s="17">
        <v>0.24514261296895801</v>
      </c>
      <c r="X9" s="17">
        <v>0.22277058129111799</v>
      </c>
      <c r="Y9" s="17">
        <v>0.247357905950993</v>
      </c>
      <c r="Z9" s="17"/>
      <c r="AA9" s="17">
        <v>0.20137853353908899</v>
      </c>
      <c r="AB9" s="17">
        <v>0.28460173217891899</v>
      </c>
      <c r="AC9" s="17"/>
      <c r="AD9" s="17">
        <v>0.222745217569117</v>
      </c>
      <c r="AE9" s="17">
        <v>0.24373106883055201</v>
      </c>
      <c r="AF9" s="17">
        <v>0.194160987075219</v>
      </c>
      <c r="AG9" s="17"/>
      <c r="AH9" s="17">
        <v>0.16072249227820701</v>
      </c>
      <c r="AI9" s="17">
        <v>0.25976599809517997</v>
      </c>
      <c r="AJ9" s="17"/>
      <c r="AK9" s="17">
        <v>0.21946919864113401</v>
      </c>
      <c r="AL9" s="17">
        <v>0.28085800151472801</v>
      </c>
      <c r="AM9" s="17"/>
      <c r="AN9" s="17">
        <v>0.25634600047252998</v>
      </c>
      <c r="AO9" s="17">
        <v>0.198366240693509</v>
      </c>
      <c r="AP9" s="17"/>
      <c r="AQ9" s="17">
        <v>0.22578929094324199</v>
      </c>
      <c r="AR9" s="17">
        <v>0.26412523068800597</v>
      </c>
      <c r="AS9" s="17"/>
      <c r="AT9" s="17">
        <v>0.27085772674177599</v>
      </c>
      <c r="AU9" s="17">
        <v>0.28089802192774099</v>
      </c>
      <c r="AV9" s="17">
        <v>0.19581298427635699</v>
      </c>
      <c r="AW9" s="17">
        <v>7.5319841357099002E-2</v>
      </c>
      <c r="AX9" s="17"/>
      <c r="AY9" s="17">
        <v>0.26694879153499801</v>
      </c>
      <c r="AZ9" s="17">
        <v>0.25495085887745</v>
      </c>
      <c r="BA9" s="17"/>
      <c r="BB9" s="17">
        <v>0.25464201691260402</v>
      </c>
      <c r="BC9" s="17">
        <v>0.25656844474606799</v>
      </c>
      <c r="BD9" s="17"/>
      <c r="BE9" s="17">
        <v>0.20684696956957199</v>
      </c>
      <c r="BF9" s="17">
        <v>0.25997945978718601</v>
      </c>
      <c r="BG9" s="17"/>
      <c r="BH9" s="17">
        <v>0.24117909442632099</v>
      </c>
      <c r="BI9" s="17">
        <v>0.25739884189411399</v>
      </c>
      <c r="BJ9" s="17"/>
      <c r="BK9" s="17">
        <v>0.315340293850155</v>
      </c>
      <c r="BL9" s="17">
        <v>0.25244872437857102</v>
      </c>
      <c r="BM9" s="17"/>
      <c r="BN9" s="17">
        <v>0.334564737622153</v>
      </c>
      <c r="BO9" s="17">
        <v>0.25457263278650499</v>
      </c>
      <c r="BP9" s="17"/>
      <c r="BQ9" s="17">
        <v>0.20357432002618001</v>
      </c>
      <c r="BR9" s="17">
        <v>0.25758001842823203</v>
      </c>
      <c r="BS9" s="17"/>
      <c r="BT9" s="17">
        <v>0.262188568428951</v>
      </c>
      <c r="BU9" s="17">
        <v>0.25575907315763402</v>
      </c>
      <c r="BV9" s="17"/>
      <c r="BW9" s="17">
        <v>0.201423395629342</v>
      </c>
      <c r="BX9" s="17">
        <v>0.28437719251709898</v>
      </c>
      <c r="BY9" s="17"/>
      <c r="BZ9" s="17">
        <v>0.201423395629342</v>
      </c>
      <c r="CA9" s="17">
        <v>0.28437719251709898</v>
      </c>
    </row>
    <row r="10" spans="2:79" ht="30" x14ac:dyDescent="0.25">
      <c r="B10" s="18" t="s">
        <v>316</v>
      </c>
      <c r="C10" s="17">
        <v>0.311114930684808</v>
      </c>
      <c r="D10" s="17">
        <v>0.29095153414191699</v>
      </c>
      <c r="E10" s="17">
        <v>0.22342478960794901</v>
      </c>
      <c r="F10" s="17">
        <v>0.43155192387876901</v>
      </c>
      <c r="G10" s="17">
        <v>0.21585713763821901</v>
      </c>
      <c r="H10" s="17">
        <v>0.34250470229561603</v>
      </c>
      <c r="I10" s="17">
        <v>0.40199272036051598</v>
      </c>
      <c r="J10" s="17">
        <v>0.23783006806944701</v>
      </c>
      <c r="K10" s="17">
        <v>0.24149169526742501</v>
      </c>
      <c r="L10" s="17">
        <v>0.36068875273141299</v>
      </c>
      <c r="M10" s="17"/>
      <c r="N10" s="17">
        <v>0.294970485164886</v>
      </c>
      <c r="O10" s="17">
        <v>0.50620069749296404</v>
      </c>
      <c r="P10" s="17">
        <v>0.57370890975347799</v>
      </c>
      <c r="Q10" s="17">
        <v>0.682653288078378</v>
      </c>
      <c r="R10" s="17"/>
      <c r="S10" s="17">
        <v>0.30880734149077499</v>
      </c>
      <c r="T10" s="17">
        <v>0.30812874143983099</v>
      </c>
      <c r="U10" s="17">
        <v>0.40975242943868001</v>
      </c>
      <c r="V10" s="17">
        <v>0.25906279918157799</v>
      </c>
      <c r="W10" s="17">
        <v>0.38996244601477298</v>
      </c>
      <c r="X10" s="17">
        <v>0.42955851266213202</v>
      </c>
      <c r="Y10" s="17">
        <v>0.33954448704961998</v>
      </c>
      <c r="Z10" s="17"/>
      <c r="AA10" s="17">
        <v>0.52682812061812201</v>
      </c>
      <c r="AB10" s="17">
        <v>0.199548714495276</v>
      </c>
      <c r="AC10" s="17"/>
      <c r="AD10" s="17">
        <v>0.55885380247167105</v>
      </c>
      <c r="AE10" s="17">
        <v>0.54148737933664604</v>
      </c>
      <c r="AF10" s="17">
        <v>0.51086859409299301</v>
      </c>
      <c r="AG10" s="17"/>
      <c r="AH10" s="17">
        <v>0.68412960850370996</v>
      </c>
      <c r="AI10" s="17">
        <v>0.29731197133188197</v>
      </c>
      <c r="AJ10" s="17"/>
      <c r="AK10" s="17">
        <v>0.32607930436422899</v>
      </c>
      <c r="AL10" s="17">
        <v>0.30109072447601898</v>
      </c>
      <c r="AM10" s="17"/>
      <c r="AN10" s="17">
        <v>0.31038162645671502</v>
      </c>
      <c r="AO10" s="17">
        <v>0.682653288078378</v>
      </c>
      <c r="AP10" s="17"/>
      <c r="AQ10" s="17">
        <v>0.46415355421190602</v>
      </c>
      <c r="AR10" s="17">
        <v>0.27143352914645702</v>
      </c>
      <c r="AS10" s="17"/>
      <c r="AT10" s="17">
        <v>9.5471941437813304E-2</v>
      </c>
      <c r="AU10" s="17">
        <v>0.333202306203982</v>
      </c>
      <c r="AV10" s="17">
        <v>0.630917439588211</v>
      </c>
      <c r="AW10" s="17">
        <v>0.87923865438619897</v>
      </c>
      <c r="AX10" s="17"/>
      <c r="AY10" s="17">
        <v>0.45169195631358999</v>
      </c>
      <c r="AZ10" s="17">
        <v>0.29431268369146502</v>
      </c>
      <c r="BA10" s="17"/>
      <c r="BB10" s="17">
        <v>0.37700232617073198</v>
      </c>
      <c r="BC10" s="17">
        <v>0.29675855375173599</v>
      </c>
      <c r="BD10" s="17"/>
      <c r="BE10" s="17">
        <v>0.37490838399712301</v>
      </c>
      <c r="BF10" s="17">
        <v>0.30627383376968098</v>
      </c>
      <c r="BG10" s="17"/>
      <c r="BH10" s="17">
        <v>0.26719106548657501</v>
      </c>
      <c r="BI10" s="17">
        <v>0.31452039144043198</v>
      </c>
      <c r="BJ10" s="17"/>
      <c r="BK10" s="17">
        <v>0.41647196103379602</v>
      </c>
      <c r="BL10" s="17">
        <v>0.30437186175344699</v>
      </c>
      <c r="BM10" s="17"/>
      <c r="BN10" s="17">
        <v>0.40581181780910203</v>
      </c>
      <c r="BO10" s="17">
        <v>0.309109169851637</v>
      </c>
      <c r="BP10" s="17"/>
      <c r="BQ10" s="17">
        <v>0.51817425488374302</v>
      </c>
      <c r="BR10" s="17">
        <v>0.30581344219574402</v>
      </c>
      <c r="BS10" s="17"/>
      <c r="BT10" s="17">
        <v>0.33622419257687902</v>
      </c>
      <c r="BU10" s="17">
        <v>0.30912230850657901</v>
      </c>
      <c r="BV10" s="17"/>
      <c r="BW10" s="17">
        <v>0.52588893526707903</v>
      </c>
      <c r="BX10" s="17">
        <v>0.20082342470188999</v>
      </c>
      <c r="BY10" s="17"/>
      <c r="BZ10" s="17">
        <v>0.52588893526707903</v>
      </c>
      <c r="CA10" s="17">
        <v>0.20082342470188999</v>
      </c>
    </row>
    <row r="11" spans="2:79" x14ac:dyDescent="0.25">
      <c r="B11" s="18" t="s">
        <v>317</v>
      </c>
      <c r="C11" s="17">
        <v>0.39542452294035701</v>
      </c>
      <c r="D11" s="17">
        <v>0.41416666551560299</v>
      </c>
      <c r="E11" s="17">
        <v>0.40489027138870698</v>
      </c>
      <c r="F11" s="17">
        <v>0.29409063791502499</v>
      </c>
      <c r="G11" s="17">
        <v>0.54117621722309095</v>
      </c>
      <c r="H11" s="17">
        <v>0.33280654870065302</v>
      </c>
      <c r="I11" s="17">
        <v>0.348563953727759</v>
      </c>
      <c r="J11" s="17">
        <v>0.431350848260174</v>
      </c>
      <c r="K11" s="17">
        <v>0.49239255137924898</v>
      </c>
      <c r="L11" s="17">
        <v>0.370453921945956</v>
      </c>
      <c r="M11" s="17"/>
      <c r="N11" s="17">
        <v>0.41230472907085203</v>
      </c>
      <c r="O11" s="17">
        <v>0.19210618574872201</v>
      </c>
      <c r="P11" s="17">
        <v>0.107329801935148</v>
      </c>
      <c r="Q11" s="17">
        <v>5.3599470620009498E-2</v>
      </c>
      <c r="R11" s="17"/>
      <c r="S11" s="17">
        <v>0.367055191661741</v>
      </c>
      <c r="T11" s="17">
        <v>0.35345265782313601</v>
      </c>
      <c r="U11" s="17">
        <v>0.28128633620898502</v>
      </c>
      <c r="V11" s="17">
        <v>0.45602188370465802</v>
      </c>
      <c r="W11" s="17">
        <v>0.33835327189701903</v>
      </c>
      <c r="X11" s="17">
        <v>0.32490558975323602</v>
      </c>
      <c r="Y11" s="17">
        <v>0.39019084727655701</v>
      </c>
      <c r="Z11" s="17"/>
      <c r="AA11" s="17">
        <v>0.241879802463529</v>
      </c>
      <c r="AB11" s="17">
        <v>0.47483739280137399</v>
      </c>
      <c r="AC11" s="17"/>
      <c r="AD11" s="17">
        <v>0.20411412591132699</v>
      </c>
      <c r="AE11" s="17">
        <v>0.178875873215884</v>
      </c>
      <c r="AF11" s="17">
        <v>0.27697074434301799</v>
      </c>
      <c r="AG11" s="17"/>
      <c r="AH11" s="17">
        <v>9.6376279986260693E-2</v>
      </c>
      <c r="AI11" s="17">
        <v>0.40649044336524498</v>
      </c>
      <c r="AJ11" s="17"/>
      <c r="AK11" s="17">
        <v>0.40255699261361599</v>
      </c>
      <c r="AL11" s="17">
        <v>0.39064668536997998</v>
      </c>
      <c r="AM11" s="17"/>
      <c r="AN11" s="17">
        <v>0.39609918210043199</v>
      </c>
      <c r="AO11" s="17">
        <v>5.3599470620009498E-2</v>
      </c>
      <c r="AP11" s="17"/>
      <c r="AQ11" s="17">
        <v>0.28261526019120597</v>
      </c>
      <c r="AR11" s="17">
        <v>0.42467484909479902</v>
      </c>
      <c r="AS11" s="17"/>
      <c r="AT11" s="17">
        <v>0.58465153159462302</v>
      </c>
      <c r="AU11" s="17">
        <v>0.34981365413075499</v>
      </c>
      <c r="AV11" s="17">
        <v>0.15309276990874701</v>
      </c>
      <c r="AW11" s="17">
        <v>4.1170212759829801E-2</v>
      </c>
      <c r="AX11" s="17"/>
      <c r="AY11" s="17">
        <v>0.253914021885491</v>
      </c>
      <c r="AZ11" s="17">
        <v>0.41233834210988801</v>
      </c>
      <c r="BA11" s="17"/>
      <c r="BB11" s="17">
        <v>0.32818002522815298</v>
      </c>
      <c r="BC11" s="17">
        <v>0.41008604056321601</v>
      </c>
      <c r="BD11" s="17"/>
      <c r="BE11" s="17">
        <v>0.40143683404637798</v>
      </c>
      <c r="BF11" s="17">
        <v>0.39496826639306498</v>
      </c>
      <c r="BG11" s="17"/>
      <c r="BH11" s="17">
        <v>0.430880776215254</v>
      </c>
      <c r="BI11" s="17">
        <v>0.392675564520505</v>
      </c>
      <c r="BJ11" s="17"/>
      <c r="BK11" s="17">
        <v>0.23973974621731101</v>
      </c>
      <c r="BL11" s="17">
        <v>0.40538867224799902</v>
      </c>
      <c r="BM11" s="17"/>
      <c r="BN11" s="17">
        <v>0.232484683795039</v>
      </c>
      <c r="BO11" s="17">
        <v>0.39887572769951601</v>
      </c>
      <c r="BP11" s="17"/>
      <c r="BQ11" s="17">
        <v>0.27119027566421799</v>
      </c>
      <c r="BR11" s="17">
        <v>0.39860538153935998</v>
      </c>
      <c r="BS11" s="17"/>
      <c r="BT11" s="17">
        <v>0.37186873169971602</v>
      </c>
      <c r="BU11" s="17">
        <v>0.39729386470968497</v>
      </c>
      <c r="BV11" s="17"/>
      <c r="BW11" s="17">
        <v>0.24282717874076901</v>
      </c>
      <c r="BX11" s="17">
        <v>0.473786850511147</v>
      </c>
      <c r="BY11" s="17"/>
      <c r="BZ11" s="17">
        <v>0.24282717874076901</v>
      </c>
      <c r="CA11" s="17">
        <v>0.473786850511147</v>
      </c>
    </row>
    <row r="12" spans="2:79" x14ac:dyDescent="0.25">
      <c r="B12" s="18" t="s">
        <v>75</v>
      </c>
      <c r="C12" s="19">
        <v>3.72287549796338E-2</v>
      </c>
      <c r="D12" s="19">
        <v>2.5103367897508801E-2</v>
      </c>
      <c r="E12" s="19">
        <v>4.9725726495063398E-2</v>
      </c>
      <c r="F12" s="19">
        <v>3.0708339388921601E-2</v>
      </c>
      <c r="G12" s="19">
        <v>3.1687006363474102E-2</v>
      </c>
      <c r="H12" s="19">
        <v>6.2149840003130202E-2</v>
      </c>
      <c r="I12" s="19">
        <v>1.9365503519421699E-2</v>
      </c>
      <c r="J12" s="19">
        <v>2.1367847335231199E-2</v>
      </c>
      <c r="K12" s="19">
        <v>6.8953114909764301E-2</v>
      </c>
      <c r="L12" s="19">
        <v>5.22903220857662E-2</v>
      </c>
      <c r="M12" s="19"/>
      <c r="N12" s="19">
        <v>3.6283975687169998E-2</v>
      </c>
      <c r="O12" s="19">
        <v>4.7670510850391597E-2</v>
      </c>
      <c r="P12" s="19">
        <v>5.7320307934425503E-2</v>
      </c>
      <c r="Q12" s="19">
        <v>6.5381000608103507E-2</v>
      </c>
      <c r="R12" s="19"/>
      <c r="S12" s="19">
        <v>5.4990140748049997E-2</v>
      </c>
      <c r="T12" s="19">
        <v>3.7250290177588602E-2</v>
      </c>
      <c r="U12" s="19">
        <v>7.3982960747201801E-3</v>
      </c>
      <c r="V12" s="19">
        <v>2.6618104434090802E-2</v>
      </c>
      <c r="W12" s="19">
        <v>2.6541669119250301E-2</v>
      </c>
      <c r="X12" s="19">
        <v>2.2765316293513201E-2</v>
      </c>
      <c r="Y12" s="19">
        <v>2.2906759722829999E-2</v>
      </c>
      <c r="Z12" s="19"/>
      <c r="AA12" s="19">
        <v>2.9913543379259701E-2</v>
      </c>
      <c r="AB12" s="19">
        <v>4.1012160524430602E-2</v>
      </c>
      <c r="AC12" s="19"/>
      <c r="AD12" s="19">
        <v>1.42868540478845E-2</v>
      </c>
      <c r="AE12" s="19">
        <v>3.5905678616917701E-2</v>
      </c>
      <c r="AF12" s="19">
        <v>1.7999674488770601E-2</v>
      </c>
      <c r="AG12" s="19"/>
      <c r="AH12" s="19">
        <v>5.8771619231821802E-2</v>
      </c>
      <c r="AI12" s="19">
        <v>3.6431587207691803E-2</v>
      </c>
      <c r="AJ12" s="19"/>
      <c r="AK12" s="19">
        <v>5.1894504381021403E-2</v>
      </c>
      <c r="AL12" s="19">
        <v>2.7404588639273E-2</v>
      </c>
      <c r="AM12" s="19"/>
      <c r="AN12" s="19">
        <v>3.7173190970322699E-2</v>
      </c>
      <c r="AO12" s="19">
        <v>6.5381000608103507E-2</v>
      </c>
      <c r="AP12" s="19"/>
      <c r="AQ12" s="19">
        <v>2.7441894653645299E-2</v>
      </c>
      <c r="AR12" s="19">
        <v>3.9766391070738302E-2</v>
      </c>
      <c r="AS12" s="19"/>
      <c r="AT12" s="19">
        <v>4.9018800225788001E-2</v>
      </c>
      <c r="AU12" s="19">
        <v>3.6086017737521597E-2</v>
      </c>
      <c r="AV12" s="19">
        <v>2.01768062266845E-2</v>
      </c>
      <c r="AW12" s="19">
        <v>4.2712914968717703E-3</v>
      </c>
      <c r="AX12" s="19"/>
      <c r="AY12" s="19">
        <v>2.7445230265921199E-2</v>
      </c>
      <c r="AZ12" s="19">
        <v>3.8398115321197503E-2</v>
      </c>
      <c r="BA12" s="19"/>
      <c r="BB12" s="19">
        <v>4.0175631688511799E-2</v>
      </c>
      <c r="BC12" s="19">
        <v>3.65869609389807E-2</v>
      </c>
      <c r="BD12" s="19"/>
      <c r="BE12" s="19">
        <v>1.6807812386927801E-2</v>
      </c>
      <c r="BF12" s="19">
        <v>3.87784400500681E-2</v>
      </c>
      <c r="BG12" s="19"/>
      <c r="BH12" s="19">
        <v>6.0749063871850702E-2</v>
      </c>
      <c r="BI12" s="19">
        <v>3.5405202144948099E-2</v>
      </c>
      <c r="BJ12" s="19"/>
      <c r="BK12" s="19">
        <v>2.8447998898738201E-2</v>
      </c>
      <c r="BL12" s="19">
        <v>3.7790741619982603E-2</v>
      </c>
      <c r="BM12" s="19"/>
      <c r="BN12" s="19">
        <v>2.7138760773706101E-2</v>
      </c>
      <c r="BO12" s="19">
        <v>3.74424696623415E-2</v>
      </c>
      <c r="BP12" s="19"/>
      <c r="BQ12" s="19">
        <v>7.061149425859E-3</v>
      </c>
      <c r="BR12" s="19">
        <v>3.8001157836663899E-2</v>
      </c>
      <c r="BS12" s="19"/>
      <c r="BT12" s="19">
        <v>2.9718507294454299E-2</v>
      </c>
      <c r="BU12" s="19">
        <v>3.7824753626101999E-2</v>
      </c>
      <c r="BV12" s="19"/>
      <c r="BW12" s="19">
        <v>2.9860490362810101E-2</v>
      </c>
      <c r="BX12" s="19">
        <v>4.1012532269863802E-2</v>
      </c>
      <c r="BY12" s="19"/>
      <c r="BZ12" s="19">
        <v>2.9860490362810101E-2</v>
      </c>
      <c r="CA12" s="19">
        <v>4.1012532269863802E-2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315</v>
      </c>
      <c r="C9" s="17">
        <v>0.25519627450849403</v>
      </c>
      <c r="D9" s="17">
        <v>0.23828285193162699</v>
      </c>
      <c r="E9" s="17">
        <v>0.25965253676280903</v>
      </c>
      <c r="F9" s="17">
        <v>0.30255175665059902</v>
      </c>
      <c r="G9" s="17">
        <v>0.23614029124417901</v>
      </c>
      <c r="H9" s="17">
        <v>0.24058803354157299</v>
      </c>
      <c r="I9" s="17">
        <v>0.24581958928046899</v>
      </c>
      <c r="J9" s="17">
        <v>0.23634052771869701</v>
      </c>
      <c r="K9" s="17">
        <v>0.28410812633583199</v>
      </c>
      <c r="L9" s="17">
        <v>0.28830833587729698</v>
      </c>
      <c r="M9" s="17"/>
      <c r="N9" s="17">
        <v>0.25376641868309602</v>
      </c>
      <c r="O9" s="17">
        <v>0.27510869344960898</v>
      </c>
      <c r="P9" s="17">
        <v>0.26598819197032098</v>
      </c>
      <c r="Q9" s="17">
        <v>0.26928387601168402</v>
      </c>
      <c r="R9" s="17"/>
      <c r="S9" s="17">
        <v>0.26198885885539702</v>
      </c>
      <c r="T9" s="17">
        <v>0.30786198846811802</v>
      </c>
      <c r="U9" s="17">
        <v>0.30212502733122698</v>
      </c>
      <c r="V9" s="17">
        <v>0.238385594179267</v>
      </c>
      <c r="W9" s="17">
        <v>0.28246451744594803</v>
      </c>
      <c r="X9" s="17">
        <v>0.21798946457983101</v>
      </c>
      <c r="Y9" s="17">
        <v>0.26563725765711199</v>
      </c>
      <c r="Z9" s="17"/>
      <c r="AA9" s="17">
        <v>0.22797497358852201</v>
      </c>
      <c r="AB9" s="17">
        <v>0.26927504986913198</v>
      </c>
      <c r="AC9" s="17"/>
      <c r="AD9" s="17">
        <v>0.27700423468656499</v>
      </c>
      <c r="AE9" s="17">
        <v>0.21592629141818001</v>
      </c>
      <c r="AF9" s="17">
        <v>0.222521116087774</v>
      </c>
      <c r="AG9" s="17"/>
      <c r="AH9" s="17">
        <v>0.27104717267467399</v>
      </c>
      <c r="AI9" s="17">
        <v>0.25460973109316598</v>
      </c>
      <c r="AJ9" s="17"/>
      <c r="AK9" s="17">
        <v>0.23135707037248701</v>
      </c>
      <c r="AL9" s="17">
        <v>0.27116547597540203</v>
      </c>
      <c r="AM9" s="17"/>
      <c r="AN9" s="17">
        <v>0.25516846984838198</v>
      </c>
      <c r="AO9" s="17">
        <v>0.26928387601168402</v>
      </c>
      <c r="AP9" s="17"/>
      <c r="AQ9" s="17">
        <v>0.24370948037894299</v>
      </c>
      <c r="AR9" s="17">
        <v>0.25817468662262499</v>
      </c>
      <c r="AS9" s="17"/>
      <c r="AT9" s="17">
        <v>0.26646788992949999</v>
      </c>
      <c r="AU9" s="17">
        <v>0.25070203386463302</v>
      </c>
      <c r="AV9" s="17">
        <v>0.25159729294063599</v>
      </c>
      <c r="AW9" s="17">
        <v>0.188226251886358</v>
      </c>
      <c r="AX9" s="17"/>
      <c r="AY9" s="17">
        <v>0.276093398469687</v>
      </c>
      <c r="AZ9" s="17">
        <v>0.25269857876713098</v>
      </c>
      <c r="BA9" s="17"/>
      <c r="BB9" s="17">
        <v>0.279245311022778</v>
      </c>
      <c r="BC9" s="17">
        <v>0.24995804208119701</v>
      </c>
      <c r="BD9" s="17"/>
      <c r="BE9" s="17">
        <v>0.20441324137238101</v>
      </c>
      <c r="BF9" s="17">
        <v>0.25905004903066098</v>
      </c>
      <c r="BG9" s="17"/>
      <c r="BH9" s="17">
        <v>0.26951400641158002</v>
      </c>
      <c r="BI9" s="17">
        <v>0.254086206578783</v>
      </c>
      <c r="BJ9" s="17"/>
      <c r="BK9" s="17">
        <v>0.301977958777089</v>
      </c>
      <c r="BL9" s="17">
        <v>0.252202149477602</v>
      </c>
      <c r="BM9" s="17"/>
      <c r="BN9" s="17">
        <v>0.43031227600604399</v>
      </c>
      <c r="BO9" s="17">
        <v>0.25148716824606399</v>
      </c>
      <c r="BP9" s="17"/>
      <c r="BQ9" s="17">
        <v>0.24788514954145599</v>
      </c>
      <c r="BR9" s="17">
        <v>0.25538346648839999</v>
      </c>
      <c r="BS9" s="17"/>
      <c r="BT9" s="17">
        <v>0.273995754800757</v>
      </c>
      <c r="BU9" s="17">
        <v>0.25370438432348602</v>
      </c>
      <c r="BV9" s="17"/>
      <c r="BW9" s="17">
        <v>0.227774018757156</v>
      </c>
      <c r="BX9" s="17">
        <v>0.26927824820985602</v>
      </c>
      <c r="BY9" s="17"/>
      <c r="BZ9" s="17">
        <v>0.227774018757156</v>
      </c>
      <c r="CA9" s="17">
        <v>0.26927824820985602</v>
      </c>
    </row>
    <row r="10" spans="2:79" ht="30" x14ac:dyDescent="0.25">
      <c r="B10" s="18" t="s">
        <v>316</v>
      </c>
      <c r="C10" s="17">
        <v>0.20310445405191599</v>
      </c>
      <c r="D10" s="17">
        <v>0.22851642957339999</v>
      </c>
      <c r="E10" s="17">
        <v>0.14391312961813699</v>
      </c>
      <c r="F10" s="17">
        <v>0.199251279342952</v>
      </c>
      <c r="G10" s="17">
        <v>0.1809716329511</v>
      </c>
      <c r="H10" s="17">
        <v>0.22309240018404</v>
      </c>
      <c r="I10" s="17">
        <v>0.27279897417357102</v>
      </c>
      <c r="J10" s="17">
        <v>0.10580329631174</v>
      </c>
      <c r="K10" s="17">
        <v>0.24476523580043999</v>
      </c>
      <c r="L10" s="17">
        <v>0.224089776025265</v>
      </c>
      <c r="M10" s="17"/>
      <c r="N10" s="17">
        <v>0.187681766096012</v>
      </c>
      <c r="O10" s="17">
        <v>0.38599389076638102</v>
      </c>
      <c r="P10" s="17">
        <v>0.47745268713363498</v>
      </c>
      <c r="Q10" s="17">
        <v>0.54809946160530698</v>
      </c>
      <c r="R10" s="17"/>
      <c r="S10" s="17">
        <v>0.17737285252037199</v>
      </c>
      <c r="T10" s="17">
        <v>0.25637265198651699</v>
      </c>
      <c r="U10" s="17">
        <v>0.223261655597464</v>
      </c>
      <c r="V10" s="17">
        <v>0.18901867997525801</v>
      </c>
      <c r="W10" s="17">
        <v>0.22021506277674599</v>
      </c>
      <c r="X10" s="17">
        <v>0.27046632430390399</v>
      </c>
      <c r="Y10" s="17">
        <v>0.23214911519568199</v>
      </c>
      <c r="Z10" s="17"/>
      <c r="AA10" s="17">
        <v>0.347837597544157</v>
      </c>
      <c r="AB10" s="17">
        <v>0.12824890543369</v>
      </c>
      <c r="AC10" s="17"/>
      <c r="AD10" s="17">
        <v>0.345851450170854</v>
      </c>
      <c r="AE10" s="17">
        <v>0.40809797688592198</v>
      </c>
      <c r="AF10" s="17">
        <v>0.337548821274333</v>
      </c>
      <c r="AG10" s="17"/>
      <c r="AH10" s="17">
        <v>0.47635127853836301</v>
      </c>
      <c r="AI10" s="17">
        <v>0.192993284073952</v>
      </c>
      <c r="AJ10" s="17"/>
      <c r="AK10" s="17">
        <v>0.21032239471973599</v>
      </c>
      <c r="AL10" s="17">
        <v>0.19826936190525701</v>
      </c>
      <c r="AM10" s="17"/>
      <c r="AN10" s="17">
        <v>0.20242353835996801</v>
      </c>
      <c r="AO10" s="17">
        <v>0.54809946160530698</v>
      </c>
      <c r="AP10" s="17"/>
      <c r="AQ10" s="17">
        <v>0.33198800641514697</v>
      </c>
      <c r="AR10" s="17">
        <v>0.16968622357424301</v>
      </c>
      <c r="AS10" s="17"/>
      <c r="AT10" s="17">
        <v>6.6275757890544407E-2</v>
      </c>
      <c r="AU10" s="17">
        <v>0.20483662773004699</v>
      </c>
      <c r="AV10" s="17">
        <v>0.40568343383234701</v>
      </c>
      <c r="AW10" s="17">
        <v>0.77356276364398602</v>
      </c>
      <c r="AX10" s="17"/>
      <c r="AY10" s="17">
        <v>0.31740707438282101</v>
      </c>
      <c r="AZ10" s="17">
        <v>0.189442613860064</v>
      </c>
      <c r="BA10" s="17"/>
      <c r="BB10" s="17">
        <v>0.22453431837900001</v>
      </c>
      <c r="BC10" s="17">
        <v>0.198423155834241</v>
      </c>
      <c r="BD10" s="17"/>
      <c r="BE10" s="17">
        <v>0.25943220901958602</v>
      </c>
      <c r="BF10" s="17">
        <v>0.19882990695262301</v>
      </c>
      <c r="BG10" s="17"/>
      <c r="BH10" s="17">
        <v>0.24007330288442599</v>
      </c>
      <c r="BI10" s="17">
        <v>0.20023822260093799</v>
      </c>
      <c r="BJ10" s="17"/>
      <c r="BK10" s="17">
        <v>0.31877043763844598</v>
      </c>
      <c r="BL10" s="17">
        <v>0.19570159068575901</v>
      </c>
      <c r="BM10" s="17"/>
      <c r="BN10" s="17">
        <v>0.25118599682325499</v>
      </c>
      <c r="BO10" s="17">
        <v>0.202086045968844</v>
      </c>
      <c r="BP10" s="17"/>
      <c r="BQ10" s="17">
        <v>0.37074759332648499</v>
      </c>
      <c r="BR10" s="17">
        <v>0.198812166435441</v>
      </c>
      <c r="BS10" s="17"/>
      <c r="BT10" s="17">
        <v>0.28189425321707401</v>
      </c>
      <c r="BU10" s="17">
        <v>0.19685184886146501</v>
      </c>
      <c r="BV10" s="17"/>
      <c r="BW10" s="17">
        <v>0.34674783276558002</v>
      </c>
      <c r="BX10" s="17">
        <v>0.12934019848654599</v>
      </c>
      <c r="BY10" s="17"/>
      <c r="BZ10" s="17">
        <v>0.34674783276558002</v>
      </c>
      <c r="CA10" s="17">
        <v>0.12934019848654599</v>
      </c>
    </row>
    <row r="11" spans="2:79" x14ac:dyDescent="0.25">
      <c r="B11" s="18" t="s">
        <v>317</v>
      </c>
      <c r="C11" s="17">
        <v>0.50103515432630596</v>
      </c>
      <c r="D11" s="17">
        <v>0.49607959136194901</v>
      </c>
      <c r="E11" s="17">
        <v>0.55379654589062599</v>
      </c>
      <c r="F11" s="17">
        <v>0.45520767973776499</v>
      </c>
      <c r="G11" s="17">
        <v>0.554070266670741</v>
      </c>
      <c r="H11" s="17">
        <v>0.469507991134825</v>
      </c>
      <c r="I11" s="17">
        <v>0.45272777220885002</v>
      </c>
      <c r="J11" s="17">
        <v>0.61229636506100904</v>
      </c>
      <c r="K11" s="17">
        <v>0.43231238576540998</v>
      </c>
      <c r="L11" s="17">
        <v>0.46285044848094298</v>
      </c>
      <c r="M11" s="17"/>
      <c r="N11" s="17">
        <v>0.52072705562350396</v>
      </c>
      <c r="O11" s="17">
        <v>0.26559814415718402</v>
      </c>
      <c r="P11" s="17">
        <v>0.15357953146856301</v>
      </c>
      <c r="Q11" s="17">
        <v>0.10509004965388601</v>
      </c>
      <c r="R11" s="17"/>
      <c r="S11" s="17">
        <v>0.51742366838795095</v>
      </c>
      <c r="T11" s="17">
        <v>0.41302972613714301</v>
      </c>
      <c r="U11" s="17">
        <v>0.40472197118355002</v>
      </c>
      <c r="V11" s="17">
        <v>0.53926122971718804</v>
      </c>
      <c r="W11" s="17">
        <v>0.46363223750432703</v>
      </c>
      <c r="X11" s="17">
        <v>0.49025491466056698</v>
      </c>
      <c r="Y11" s="17">
        <v>0.46002586537914902</v>
      </c>
      <c r="Z11" s="17"/>
      <c r="AA11" s="17">
        <v>0.39047543612906899</v>
      </c>
      <c r="AB11" s="17">
        <v>0.5582163096653</v>
      </c>
      <c r="AC11" s="17"/>
      <c r="AD11" s="17">
        <v>0.35415120507875397</v>
      </c>
      <c r="AE11" s="17">
        <v>0.33793065423201402</v>
      </c>
      <c r="AF11" s="17">
        <v>0.41094678237362697</v>
      </c>
      <c r="AG11" s="17"/>
      <c r="AH11" s="17">
        <v>0.21863680036208599</v>
      </c>
      <c r="AI11" s="17">
        <v>0.51148496564175705</v>
      </c>
      <c r="AJ11" s="17"/>
      <c r="AK11" s="17">
        <v>0.50258801899210603</v>
      </c>
      <c r="AL11" s="17">
        <v>0.49999493467142397</v>
      </c>
      <c r="AM11" s="17"/>
      <c r="AN11" s="17">
        <v>0.50181663008398003</v>
      </c>
      <c r="AO11" s="17">
        <v>0.10509004965388601</v>
      </c>
      <c r="AP11" s="17"/>
      <c r="AQ11" s="17">
        <v>0.37393375642990301</v>
      </c>
      <c r="AR11" s="17">
        <v>0.53399128977612498</v>
      </c>
      <c r="AS11" s="17"/>
      <c r="AT11" s="17">
        <v>0.61248693232383999</v>
      </c>
      <c r="AU11" s="17">
        <v>0.50946592018436399</v>
      </c>
      <c r="AV11" s="17">
        <v>0.31380208069468302</v>
      </c>
      <c r="AW11" s="17">
        <v>3.4535283639131699E-2</v>
      </c>
      <c r="AX11" s="17"/>
      <c r="AY11" s="17">
        <v>0.38161027389534502</v>
      </c>
      <c r="AZ11" s="17">
        <v>0.51530922456770101</v>
      </c>
      <c r="BA11" s="17"/>
      <c r="BB11" s="17">
        <v>0.46162035759000702</v>
      </c>
      <c r="BC11" s="17">
        <v>0.50963244408251696</v>
      </c>
      <c r="BD11" s="17"/>
      <c r="BE11" s="17">
        <v>0.499256742624896</v>
      </c>
      <c r="BF11" s="17">
        <v>0.50117011274217005</v>
      </c>
      <c r="BG11" s="17"/>
      <c r="BH11" s="17">
        <v>0.42003714937929898</v>
      </c>
      <c r="BI11" s="17">
        <v>0.50731500984188904</v>
      </c>
      <c r="BJ11" s="17"/>
      <c r="BK11" s="17">
        <v>0.33402049788218502</v>
      </c>
      <c r="BL11" s="17">
        <v>0.51172443948572899</v>
      </c>
      <c r="BM11" s="17"/>
      <c r="BN11" s="17">
        <v>0.27260813210226598</v>
      </c>
      <c r="BO11" s="17">
        <v>0.50587343347494895</v>
      </c>
      <c r="BP11" s="17"/>
      <c r="BQ11" s="17">
        <v>0.35922750960033301</v>
      </c>
      <c r="BR11" s="17">
        <v>0.50466595723307905</v>
      </c>
      <c r="BS11" s="17"/>
      <c r="BT11" s="17">
        <v>0.42860363517626598</v>
      </c>
      <c r="BU11" s="17">
        <v>0.50678317878364099</v>
      </c>
      <c r="BV11" s="17"/>
      <c r="BW11" s="17">
        <v>0.39187239378760902</v>
      </c>
      <c r="BX11" s="17">
        <v>0.55709280096972802</v>
      </c>
      <c r="BY11" s="17"/>
      <c r="BZ11" s="17">
        <v>0.39187239378760902</v>
      </c>
      <c r="CA11" s="17">
        <v>0.55709280096972802</v>
      </c>
    </row>
    <row r="12" spans="2:79" x14ac:dyDescent="0.25">
      <c r="B12" s="18" t="s">
        <v>75</v>
      </c>
      <c r="C12" s="19">
        <v>4.0664117113284097E-2</v>
      </c>
      <c r="D12" s="19">
        <v>3.7121127133023901E-2</v>
      </c>
      <c r="E12" s="19">
        <v>4.2637787728427599E-2</v>
      </c>
      <c r="F12" s="19">
        <v>4.2989284268684501E-2</v>
      </c>
      <c r="G12" s="19">
        <v>2.8817809133979699E-2</v>
      </c>
      <c r="H12" s="19">
        <v>6.6811575139561999E-2</v>
      </c>
      <c r="I12" s="19">
        <v>2.8653664337109402E-2</v>
      </c>
      <c r="J12" s="19">
        <v>4.55598109085543E-2</v>
      </c>
      <c r="K12" s="19">
        <v>3.8814252098317799E-2</v>
      </c>
      <c r="L12" s="19">
        <v>2.47514396164949E-2</v>
      </c>
      <c r="M12" s="19"/>
      <c r="N12" s="19">
        <v>3.78247595973875E-2</v>
      </c>
      <c r="O12" s="19">
        <v>7.3299271626826201E-2</v>
      </c>
      <c r="P12" s="19">
        <v>0.102979589427482</v>
      </c>
      <c r="Q12" s="19">
        <v>7.7526612729123506E-2</v>
      </c>
      <c r="R12" s="19"/>
      <c r="S12" s="19">
        <v>4.3214620236280199E-2</v>
      </c>
      <c r="T12" s="19">
        <v>2.2735633408221999E-2</v>
      </c>
      <c r="U12" s="19">
        <v>6.9891345887758902E-2</v>
      </c>
      <c r="V12" s="19">
        <v>3.3334496128286303E-2</v>
      </c>
      <c r="W12" s="19">
        <v>3.3688182272979199E-2</v>
      </c>
      <c r="X12" s="19">
        <v>2.1289296455697999E-2</v>
      </c>
      <c r="Y12" s="19">
        <v>4.2187761768056803E-2</v>
      </c>
      <c r="Z12" s="19"/>
      <c r="AA12" s="19">
        <v>3.3711992738251602E-2</v>
      </c>
      <c r="AB12" s="19">
        <v>4.4259735031878501E-2</v>
      </c>
      <c r="AC12" s="19"/>
      <c r="AD12" s="19">
        <v>2.2993110063826899E-2</v>
      </c>
      <c r="AE12" s="19">
        <v>3.80450774638844E-2</v>
      </c>
      <c r="AF12" s="19">
        <v>2.8983280264266401E-2</v>
      </c>
      <c r="AG12" s="19"/>
      <c r="AH12" s="19">
        <v>3.3964748424876401E-2</v>
      </c>
      <c r="AI12" s="19">
        <v>4.09120191911247E-2</v>
      </c>
      <c r="AJ12" s="19"/>
      <c r="AK12" s="19">
        <v>5.5732515915670799E-2</v>
      </c>
      <c r="AL12" s="19">
        <v>3.0570227447916199E-2</v>
      </c>
      <c r="AM12" s="19"/>
      <c r="AN12" s="19">
        <v>4.0591361707670498E-2</v>
      </c>
      <c r="AO12" s="19">
        <v>7.7526612729123506E-2</v>
      </c>
      <c r="AP12" s="19"/>
      <c r="AQ12" s="19">
        <v>5.0368756776007897E-2</v>
      </c>
      <c r="AR12" s="19">
        <v>3.8147800027007003E-2</v>
      </c>
      <c r="AS12" s="19"/>
      <c r="AT12" s="19">
        <v>5.4769419856115199E-2</v>
      </c>
      <c r="AU12" s="19">
        <v>3.4995418220955803E-2</v>
      </c>
      <c r="AV12" s="19">
        <v>2.8917192532333501E-2</v>
      </c>
      <c r="AW12" s="19">
        <v>3.6757008305241001E-3</v>
      </c>
      <c r="AX12" s="19"/>
      <c r="AY12" s="19">
        <v>2.4889253252146901E-2</v>
      </c>
      <c r="AZ12" s="19">
        <v>4.2549582805104298E-2</v>
      </c>
      <c r="BA12" s="19"/>
      <c r="BB12" s="19">
        <v>3.46000130082149E-2</v>
      </c>
      <c r="BC12" s="19">
        <v>4.1986358002044803E-2</v>
      </c>
      <c r="BD12" s="19"/>
      <c r="BE12" s="19">
        <v>3.6897806983137299E-2</v>
      </c>
      <c r="BF12" s="19">
        <v>4.0949931274546103E-2</v>
      </c>
      <c r="BG12" s="19"/>
      <c r="BH12" s="19">
        <v>7.0375541324694896E-2</v>
      </c>
      <c r="BI12" s="19">
        <v>3.8360560978390003E-2</v>
      </c>
      <c r="BJ12" s="19"/>
      <c r="BK12" s="19">
        <v>4.5231105702279797E-2</v>
      </c>
      <c r="BL12" s="19">
        <v>4.0371820350910199E-2</v>
      </c>
      <c r="BM12" s="19"/>
      <c r="BN12" s="19">
        <v>4.5893595068434802E-2</v>
      </c>
      <c r="BO12" s="19">
        <v>4.0553352310143197E-2</v>
      </c>
      <c r="BP12" s="19"/>
      <c r="BQ12" s="19">
        <v>2.2139747531724902E-2</v>
      </c>
      <c r="BR12" s="19">
        <v>4.1138409843079003E-2</v>
      </c>
      <c r="BS12" s="19"/>
      <c r="BT12" s="19">
        <v>1.55063568059031E-2</v>
      </c>
      <c r="BU12" s="19">
        <v>4.2660588031408098E-2</v>
      </c>
      <c r="BV12" s="19"/>
      <c r="BW12" s="19">
        <v>3.36057546896553E-2</v>
      </c>
      <c r="BX12" s="19">
        <v>4.42887523338703E-2</v>
      </c>
      <c r="BY12" s="19"/>
      <c r="BZ12" s="19">
        <v>3.36057546896553E-2</v>
      </c>
      <c r="CA12" s="19">
        <v>4.42887523338703E-2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315</v>
      </c>
      <c r="C9" s="17">
        <v>0.33140677142934299</v>
      </c>
      <c r="D9" s="17">
        <v>0.336650615055203</v>
      </c>
      <c r="E9" s="17">
        <v>0.38786617645832899</v>
      </c>
      <c r="F9" s="17">
        <v>0.32231424506962297</v>
      </c>
      <c r="G9" s="17">
        <v>0.28842637320511499</v>
      </c>
      <c r="H9" s="17">
        <v>0.34202022032996698</v>
      </c>
      <c r="I9" s="17">
        <v>0.337495184662509</v>
      </c>
      <c r="J9" s="17">
        <v>0.34924265513784197</v>
      </c>
      <c r="K9" s="17">
        <v>0.204498215093674</v>
      </c>
      <c r="L9" s="17">
        <v>0.33097139272007797</v>
      </c>
      <c r="M9" s="17"/>
      <c r="N9" s="17">
        <v>0.33294223848285198</v>
      </c>
      <c r="O9" s="17">
        <v>0.31618775455245701</v>
      </c>
      <c r="P9" s="17">
        <v>0.29373168023824803</v>
      </c>
      <c r="Q9" s="17">
        <v>0.25706197378532603</v>
      </c>
      <c r="R9" s="17"/>
      <c r="S9" s="17">
        <v>0.35082070309749502</v>
      </c>
      <c r="T9" s="17">
        <v>0.35370030310785899</v>
      </c>
      <c r="U9" s="17">
        <v>0.353418698824563</v>
      </c>
      <c r="V9" s="17">
        <v>0.32876741419792799</v>
      </c>
      <c r="W9" s="17">
        <v>0.38738723311777601</v>
      </c>
      <c r="X9" s="17">
        <v>0.29460304770470003</v>
      </c>
      <c r="Y9" s="17">
        <v>0.306712248125242</v>
      </c>
      <c r="Z9" s="17"/>
      <c r="AA9" s="17">
        <v>0.27513780792537701</v>
      </c>
      <c r="AB9" s="17">
        <v>0.36050891093683102</v>
      </c>
      <c r="AC9" s="17"/>
      <c r="AD9" s="17">
        <v>0.32956065624769898</v>
      </c>
      <c r="AE9" s="17">
        <v>0.29999049432606201</v>
      </c>
      <c r="AF9" s="17">
        <v>0.26425569589974301</v>
      </c>
      <c r="AG9" s="17"/>
      <c r="AH9" s="17">
        <v>0.285621787161078</v>
      </c>
      <c r="AI9" s="17">
        <v>0.33310098968510898</v>
      </c>
      <c r="AJ9" s="17"/>
      <c r="AK9" s="17">
        <v>0.29126687303666499</v>
      </c>
      <c r="AL9" s="17">
        <v>0.35829534206437302</v>
      </c>
      <c r="AM9" s="17"/>
      <c r="AN9" s="17">
        <v>0.33155350555077201</v>
      </c>
      <c r="AO9" s="17">
        <v>0.25706197378532603</v>
      </c>
      <c r="AP9" s="17"/>
      <c r="AQ9" s="17">
        <v>0.31292999915585501</v>
      </c>
      <c r="AR9" s="17">
        <v>0.33619761574576001</v>
      </c>
      <c r="AS9" s="17"/>
      <c r="AT9" s="17">
        <v>0.33113543640170501</v>
      </c>
      <c r="AU9" s="17">
        <v>0.36740851774689898</v>
      </c>
      <c r="AV9" s="17">
        <v>0.28031106397042899</v>
      </c>
      <c r="AW9" s="17">
        <v>0.12570034229202001</v>
      </c>
      <c r="AX9" s="17"/>
      <c r="AY9" s="17">
        <v>0.37462832546508901</v>
      </c>
      <c r="AZ9" s="17">
        <v>0.326240783437376</v>
      </c>
      <c r="BA9" s="17"/>
      <c r="BB9" s="17">
        <v>0.35519108411961098</v>
      </c>
      <c r="BC9" s="17">
        <v>0.326227245805358</v>
      </c>
      <c r="BD9" s="17"/>
      <c r="BE9" s="17">
        <v>0.248820610063748</v>
      </c>
      <c r="BF9" s="17">
        <v>0.337673991500686</v>
      </c>
      <c r="BG9" s="17"/>
      <c r="BH9" s="17">
        <v>0.296031467644295</v>
      </c>
      <c r="BI9" s="17">
        <v>0.33414945375510302</v>
      </c>
      <c r="BJ9" s="17"/>
      <c r="BK9" s="17">
        <v>0.35677958056632703</v>
      </c>
      <c r="BL9" s="17">
        <v>0.32978285890612402</v>
      </c>
      <c r="BM9" s="17"/>
      <c r="BN9" s="17">
        <v>0.40424946742247198</v>
      </c>
      <c r="BO9" s="17">
        <v>0.32986390100305502</v>
      </c>
      <c r="BP9" s="17"/>
      <c r="BQ9" s="17">
        <v>0.38527328270772199</v>
      </c>
      <c r="BR9" s="17">
        <v>0.330027588479755</v>
      </c>
      <c r="BS9" s="17"/>
      <c r="BT9" s="17">
        <v>0.34377542763239499</v>
      </c>
      <c r="BU9" s="17">
        <v>0.33042521893405102</v>
      </c>
      <c r="BV9" s="17"/>
      <c r="BW9" s="17">
        <v>0.27521849275552701</v>
      </c>
      <c r="BX9" s="17">
        <v>0.36026077489953201</v>
      </c>
      <c r="BY9" s="17"/>
      <c r="BZ9" s="17">
        <v>0.27521849275552701</v>
      </c>
      <c r="CA9" s="17">
        <v>0.36026077489953201</v>
      </c>
    </row>
    <row r="10" spans="2:79" ht="30" x14ac:dyDescent="0.25">
      <c r="B10" s="18" t="s">
        <v>316</v>
      </c>
      <c r="C10" s="17">
        <v>0.30163254299717901</v>
      </c>
      <c r="D10" s="17">
        <v>0.31259452365406798</v>
      </c>
      <c r="E10" s="17">
        <v>0.18160079477212401</v>
      </c>
      <c r="F10" s="17">
        <v>0.361015289662589</v>
      </c>
      <c r="G10" s="17">
        <v>0.205404782667818</v>
      </c>
      <c r="H10" s="17">
        <v>0.29424909070108302</v>
      </c>
      <c r="I10" s="17">
        <v>0.38736822176453001</v>
      </c>
      <c r="J10" s="17">
        <v>0.27624014780011302</v>
      </c>
      <c r="K10" s="17">
        <v>0.56267379550236796</v>
      </c>
      <c r="L10" s="17">
        <v>0.32415721139597697</v>
      </c>
      <c r="M10" s="17"/>
      <c r="N10" s="17">
        <v>0.287142951532115</v>
      </c>
      <c r="O10" s="17">
        <v>0.47237234130369499</v>
      </c>
      <c r="P10" s="17">
        <v>0.56468085514681399</v>
      </c>
      <c r="Q10" s="17">
        <v>0.63267999503609995</v>
      </c>
      <c r="R10" s="17"/>
      <c r="S10" s="17">
        <v>0.27472372734570299</v>
      </c>
      <c r="T10" s="17">
        <v>0.314497251907631</v>
      </c>
      <c r="U10" s="17">
        <v>0.372689181823675</v>
      </c>
      <c r="V10" s="17">
        <v>0.27422441526997499</v>
      </c>
      <c r="W10" s="17">
        <v>0.31662570428786202</v>
      </c>
      <c r="X10" s="17">
        <v>0.379999865881615</v>
      </c>
      <c r="Y10" s="17">
        <v>0.38111422224177299</v>
      </c>
      <c r="Z10" s="17"/>
      <c r="AA10" s="17">
        <v>0.50491094637871103</v>
      </c>
      <c r="AB10" s="17">
        <v>0.19649756119408199</v>
      </c>
      <c r="AC10" s="17"/>
      <c r="AD10" s="17">
        <v>0.499134829875018</v>
      </c>
      <c r="AE10" s="17">
        <v>0.54811567219538104</v>
      </c>
      <c r="AF10" s="17">
        <v>0.49223832941763501</v>
      </c>
      <c r="AG10" s="17"/>
      <c r="AH10" s="17">
        <v>0.58339568342076997</v>
      </c>
      <c r="AI10" s="17">
        <v>0.29120623699452902</v>
      </c>
      <c r="AJ10" s="17"/>
      <c r="AK10" s="17">
        <v>0.31766201936105898</v>
      </c>
      <c r="AL10" s="17">
        <v>0.29089485494335499</v>
      </c>
      <c r="AM10" s="17"/>
      <c r="AN10" s="17">
        <v>0.30097915555696197</v>
      </c>
      <c r="AO10" s="17">
        <v>0.63267999503609995</v>
      </c>
      <c r="AP10" s="17"/>
      <c r="AQ10" s="17">
        <v>0.45074703049598203</v>
      </c>
      <c r="AR10" s="17">
        <v>0.26296863112150898</v>
      </c>
      <c r="AS10" s="17"/>
      <c r="AT10" s="17">
        <v>0.109301479253751</v>
      </c>
      <c r="AU10" s="17">
        <v>0.32183765562859301</v>
      </c>
      <c r="AV10" s="17">
        <v>0.581057118294666</v>
      </c>
      <c r="AW10" s="17">
        <v>0.85145062129374105</v>
      </c>
      <c r="AX10" s="17"/>
      <c r="AY10" s="17">
        <v>0.37557109983119003</v>
      </c>
      <c r="AZ10" s="17">
        <v>0.292795153753099</v>
      </c>
      <c r="BA10" s="17"/>
      <c r="BB10" s="17">
        <v>0.34023136063727699</v>
      </c>
      <c r="BC10" s="17">
        <v>0.29321048774434599</v>
      </c>
      <c r="BD10" s="17"/>
      <c r="BE10" s="17">
        <v>0.31862685572885602</v>
      </c>
      <c r="BF10" s="17">
        <v>0.30034289475479098</v>
      </c>
      <c r="BG10" s="17"/>
      <c r="BH10" s="17">
        <v>0.350467437899663</v>
      </c>
      <c r="BI10" s="17">
        <v>0.29784632524642102</v>
      </c>
      <c r="BJ10" s="17"/>
      <c r="BK10" s="17">
        <v>0.42353938748485798</v>
      </c>
      <c r="BL10" s="17">
        <v>0.29383025156145498</v>
      </c>
      <c r="BM10" s="17"/>
      <c r="BN10" s="17">
        <v>0.37997910747782698</v>
      </c>
      <c r="BO10" s="17">
        <v>0.29997309594225502</v>
      </c>
      <c r="BP10" s="17"/>
      <c r="BQ10" s="17">
        <v>0.39567537774663902</v>
      </c>
      <c r="BR10" s="17">
        <v>0.29922469680221903</v>
      </c>
      <c r="BS10" s="17"/>
      <c r="BT10" s="17">
        <v>0.37531734262781702</v>
      </c>
      <c r="BU10" s="17">
        <v>0.29578506063893401</v>
      </c>
      <c r="BV10" s="17"/>
      <c r="BW10" s="17">
        <v>0.50417338407668599</v>
      </c>
      <c r="BX10" s="17">
        <v>0.19762305437608799</v>
      </c>
      <c r="BY10" s="17"/>
      <c r="BZ10" s="17">
        <v>0.50417338407668599</v>
      </c>
      <c r="CA10" s="17">
        <v>0.19762305437608799</v>
      </c>
    </row>
    <row r="11" spans="2:79" x14ac:dyDescent="0.25">
      <c r="B11" s="18" t="s">
        <v>317</v>
      </c>
      <c r="C11" s="17">
        <v>0.32993909713133801</v>
      </c>
      <c r="D11" s="17">
        <v>0.33473118861879098</v>
      </c>
      <c r="E11" s="17">
        <v>0.37967467421530399</v>
      </c>
      <c r="F11" s="17">
        <v>0.28668942333326802</v>
      </c>
      <c r="G11" s="17">
        <v>0.46538460662111703</v>
      </c>
      <c r="H11" s="17">
        <v>0.30623537752094898</v>
      </c>
      <c r="I11" s="17">
        <v>0.25638633013081202</v>
      </c>
      <c r="J11" s="17">
        <v>0.34269306220835999</v>
      </c>
      <c r="K11" s="17">
        <v>0.19177669826951901</v>
      </c>
      <c r="L11" s="17">
        <v>0.272574879740484</v>
      </c>
      <c r="M11" s="17"/>
      <c r="N11" s="17">
        <v>0.34576028292850502</v>
      </c>
      <c r="O11" s="17">
        <v>0.13427970534702099</v>
      </c>
      <c r="P11" s="17">
        <v>8.4631992684667895E-2</v>
      </c>
      <c r="Q11" s="17">
        <v>4.3024411815003202E-2</v>
      </c>
      <c r="R11" s="17"/>
      <c r="S11" s="17">
        <v>0.33365401916945597</v>
      </c>
      <c r="T11" s="17">
        <v>0.30343042076999899</v>
      </c>
      <c r="U11" s="17">
        <v>0.24851909251309401</v>
      </c>
      <c r="V11" s="17">
        <v>0.37574388811395798</v>
      </c>
      <c r="W11" s="17">
        <v>0.270642636189454</v>
      </c>
      <c r="X11" s="17">
        <v>0.30078098253159802</v>
      </c>
      <c r="Y11" s="17">
        <v>0.26784158419474402</v>
      </c>
      <c r="Z11" s="17"/>
      <c r="AA11" s="17">
        <v>0.19012912490911499</v>
      </c>
      <c r="AB11" s="17">
        <v>0.40224839630409198</v>
      </c>
      <c r="AC11" s="17"/>
      <c r="AD11" s="17">
        <v>0.14833261464182701</v>
      </c>
      <c r="AE11" s="17">
        <v>0.117378594634689</v>
      </c>
      <c r="AF11" s="17">
        <v>0.217628222285186</v>
      </c>
      <c r="AG11" s="17"/>
      <c r="AH11" s="17">
        <v>0.119074884156928</v>
      </c>
      <c r="AI11" s="17">
        <v>0.33774187362713498</v>
      </c>
      <c r="AJ11" s="17"/>
      <c r="AK11" s="17">
        <v>0.34723028301720199</v>
      </c>
      <c r="AL11" s="17">
        <v>0.31835622593153801</v>
      </c>
      <c r="AM11" s="17"/>
      <c r="AN11" s="17">
        <v>0.33050537985197098</v>
      </c>
      <c r="AO11" s="17">
        <v>4.3024411815003202E-2</v>
      </c>
      <c r="AP11" s="17"/>
      <c r="AQ11" s="17">
        <v>0.204168455550817</v>
      </c>
      <c r="AR11" s="17">
        <v>0.36255018062954403</v>
      </c>
      <c r="AS11" s="17"/>
      <c r="AT11" s="17">
        <v>0.51353514334391304</v>
      </c>
      <c r="AU11" s="17">
        <v>0.27222944414019301</v>
      </c>
      <c r="AV11" s="17">
        <v>0.118333303351604</v>
      </c>
      <c r="AW11" s="17">
        <v>2.1610082960053002E-2</v>
      </c>
      <c r="AX11" s="17"/>
      <c r="AY11" s="17">
        <v>0.227677734546195</v>
      </c>
      <c r="AZ11" s="17">
        <v>0.34216172500631298</v>
      </c>
      <c r="BA11" s="17"/>
      <c r="BB11" s="17">
        <v>0.26280682046892501</v>
      </c>
      <c r="BC11" s="17">
        <v>0.34457528869267301</v>
      </c>
      <c r="BD11" s="17"/>
      <c r="BE11" s="17">
        <v>0.397135989209766</v>
      </c>
      <c r="BF11" s="17">
        <v>0.32483972329191901</v>
      </c>
      <c r="BG11" s="17"/>
      <c r="BH11" s="17">
        <v>0.29156930720970398</v>
      </c>
      <c r="BI11" s="17">
        <v>0.33291394493195697</v>
      </c>
      <c r="BJ11" s="17"/>
      <c r="BK11" s="17">
        <v>0.203120076750989</v>
      </c>
      <c r="BL11" s="17">
        <v>0.33805577803435699</v>
      </c>
      <c r="BM11" s="17"/>
      <c r="BN11" s="17">
        <v>0.14442718127500101</v>
      </c>
      <c r="BO11" s="17">
        <v>0.33386839772622201</v>
      </c>
      <c r="BP11" s="17"/>
      <c r="BQ11" s="17">
        <v>0.20748512417619699</v>
      </c>
      <c r="BR11" s="17">
        <v>0.33307437408915402</v>
      </c>
      <c r="BS11" s="17"/>
      <c r="BT11" s="17">
        <v>0.27206404023407399</v>
      </c>
      <c r="BU11" s="17">
        <v>0.334531949061256</v>
      </c>
      <c r="BV11" s="17"/>
      <c r="BW11" s="17">
        <v>0.19086756667056901</v>
      </c>
      <c r="BX11" s="17">
        <v>0.401355601022022</v>
      </c>
      <c r="BY11" s="17"/>
      <c r="BZ11" s="17">
        <v>0.19086756667056901</v>
      </c>
      <c r="CA11" s="17">
        <v>0.401355601022022</v>
      </c>
    </row>
    <row r="12" spans="2:79" x14ac:dyDescent="0.25">
      <c r="B12" s="18" t="s">
        <v>75</v>
      </c>
      <c r="C12" s="19">
        <v>3.7021588442140103E-2</v>
      </c>
      <c r="D12" s="19">
        <v>1.60236726719379E-2</v>
      </c>
      <c r="E12" s="19">
        <v>5.0858354554242202E-2</v>
      </c>
      <c r="F12" s="19">
        <v>2.9981041934520399E-2</v>
      </c>
      <c r="G12" s="19">
        <v>4.0784237505950699E-2</v>
      </c>
      <c r="H12" s="19">
        <v>5.7495311448000699E-2</v>
      </c>
      <c r="I12" s="19">
        <v>1.8750263442149601E-2</v>
      </c>
      <c r="J12" s="19">
        <v>3.1824134853684301E-2</v>
      </c>
      <c r="K12" s="19">
        <v>4.1051291134438797E-2</v>
      </c>
      <c r="L12" s="19">
        <v>7.2296516143460707E-2</v>
      </c>
      <c r="M12" s="19"/>
      <c r="N12" s="19">
        <v>3.41545270565278E-2</v>
      </c>
      <c r="O12" s="19">
        <v>7.7160198796826299E-2</v>
      </c>
      <c r="P12" s="19">
        <v>5.6955471930269903E-2</v>
      </c>
      <c r="Q12" s="19">
        <v>6.7233619363570099E-2</v>
      </c>
      <c r="R12" s="19"/>
      <c r="S12" s="19">
        <v>4.0801550387345897E-2</v>
      </c>
      <c r="T12" s="19">
        <v>2.8372024214510998E-2</v>
      </c>
      <c r="U12" s="19">
        <v>2.53730268386675E-2</v>
      </c>
      <c r="V12" s="19">
        <v>2.12642824181387E-2</v>
      </c>
      <c r="W12" s="19">
        <v>2.5344426404908801E-2</v>
      </c>
      <c r="X12" s="19">
        <v>2.4616103882087299E-2</v>
      </c>
      <c r="Y12" s="19">
        <v>4.43319454382409E-2</v>
      </c>
      <c r="Z12" s="19"/>
      <c r="AA12" s="19">
        <v>2.98221207867971E-2</v>
      </c>
      <c r="AB12" s="19">
        <v>4.0745131564996102E-2</v>
      </c>
      <c r="AC12" s="19"/>
      <c r="AD12" s="19">
        <v>2.2971899235455898E-2</v>
      </c>
      <c r="AE12" s="19">
        <v>3.4515238843867597E-2</v>
      </c>
      <c r="AF12" s="19">
        <v>2.58777523974358E-2</v>
      </c>
      <c r="AG12" s="19"/>
      <c r="AH12" s="19">
        <v>1.19076452612245E-2</v>
      </c>
      <c r="AI12" s="19">
        <v>3.7950899693227499E-2</v>
      </c>
      <c r="AJ12" s="19"/>
      <c r="AK12" s="19">
        <v>4.3840824585074101E-2</v>
      </c>
      <c r="AL12" s="19">
        <v>3.24535770607342E-2</v>
      </c>
      <c r="AM12" s="19"/>
      <c r="AN12" s="19">
        <v>3.6961959040294701E-2</v>
      </c>
      <c r="AO12" s="19">
        <v>6.7233619363570099E-2</v>
      </c>
      <c r="AP12" s="19"/>
      <c r="AQ12" s="19">
        <v>3.2154514797346503E-2</v>
      </c>
      <c r="AR12" s="19">
        <v>3.8283572503187098E-2</v>
      </c>
      <c r="AS12" s="19"/>
      <c r="AT12" s="19">
        <v>4.6027941000630498E-2</v>
      </c>
      <c r="AU12" s="19">
        <v>3.8524382484315702E-2</v>
      </c>
      <c r="AV12" s="19">
        <v>2.0298514383300399E-2</v>
      </c>
      <c r="AW12" s="19">
        <v>1.2389534541863299E-3</v>
      </c>
      <c r="AX12" s="19"/>
      <c r="AY12" s="19">
        <v>2.2122840157525501E-2</v>
      </c>
      <c r="AZ12" s="19">
        <v>3.8802337803211302E-2</v>
      </c>
      <c r="BA12" s="19"/>
      <c r="BB12" s="19">
        <v>4.1770734774186101E-2</v>
      </c>
      <c r="BC12" s="19">
        <v>3.5986977757623898E-2</v>
      </c>
      <c r="BD12" s="19"/>
      <c r="BE12" s="19">
        <v>3.5416544997629501E-2</v>
      </c>
      <c r="BF12" s="19">
        <v>3.71433904526038E-2</v>
      </c>
      <c r="BG12" s="19"/>
      <c r="BH12" s="19">
        <v>6.1931787246338098E-2</v>
      </c>
      <c r="BI12" s="19">
        <v>3.5090276066518399E-2</v>
      </c>
      <c r="BJ12" s="19"/>
      <c r="BK12" s="19">
        <v>1.6560955197826001E-2</v>
      </c>
      <c r="BL12" s="19">
        <v>3.8331111498064299E-2</v>
      </c>
      <c r="BM12" s="19"/>
      <c r="BN12" s="19">
        <v>7.1344243824699893E-2</v>
      </c>
      <c r="BO12" s="19">
        <v>3.6294605328466997E-2</v>
      </c>
      <c r="BP12" s="19"/>
      <c r="BQ12" s="19">
        <v>1.1566215369441499E-2</v>
      </c>
      <c r="BR12" s="19">
        <v>3.7673340628871302E-2</v>
      </c>
      <c r="BS12" s="19"/>
      <c r="BT12" s="19">
        <v>8.8431895057142895E-3</v>
      </c>
      <c r="BU12" s="19">
        <v>3.9257771365759302E-2</v>
      </c>
      <c r="BV12" s="19"/>
      <c r="BW12" s="19">
        <v>2.9740556497217699E-2</v>
      </c>
      <c r="BX12" s="19">
        <v>4.0760569702358702E-2</v>
      </c>
      <c r="BY12" s="19"/>
      <c r="BZ12" s="19">
        <v>2.9740556497217699E-2</v>
      </c>
      <c r="CA12" s="19">
        <v>4.0760569702358702E-2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315</v>
      </c>
      <c r="C9" s="17">
        <v>0.26394093238841199</v>
      </c>
      <c r="D9" s="17">
        <v>0.25101465121143701</v>
      </c>
      <c r="E9" s="17">
        <v>0.28201987061846101</v>
      </c>
      <c r="F9" s="17">
        <v>0.35961345413190599</v>
      </c>
      <c r="G9" s="17">
        <v>0.16743008815954799</v>
      </c>
      <c r="H9" s="17">
        <v>0.25958062269135601</v>
      </c>
      <c r="I9" s="17">
        <v>0.29212847583903401</v>
      </c>
      <c r="J9" s="17">
        <v>0.23237648363105301</v>
      </c>
      <c r="K9" s="17">
        <v>0.23603000303379101</v>
      </c>
      <c r="L9" s="17">
        <v>0.24593651320163701</v>
      </c>
      <c r="M9" s="17"/>
      <c r="N9" s="17">
        <v>0.26280539464994801</v>
      </c>
      <c r="O9" s="17">
        <v>0.28254744639221901</v>
      </c>
      <c r="P9" s="17">
        <v>0.26598520036550499</v>
      </c>
      <c r="Q9" s="17">
        <v>0.22221587505868001</v>
      </c>
      <c r="R9" s="17"/>
      <c r="S9" s="17">
        <v>0.292239082951677</v>
      </c>
      <c r="T9" s="17">
        <v>0.29873575736063401</v>
      </c>
      <c r="U9" s="17">
        <v>0.31495637318172498</v>
      </c>
      <c r="V9" s="17">
        <v>0.23512513911371699</v>
      </c>
      <c r="W9" s="17">
        <v>0.312319267683002</v>
      </c>
      <c r="X9" s="17">
        <v>0.23025440514318099</v>
      </c>
      <c r="Y9" s="17">
        <v>0.29113249265242802</v>
      </c>
      <c r="Z9" s="17"/>
      <c r="AA9" s="17">
        <v>0.248993879775288</v>
      </c>
      <c r="AB9" s="17">
        <v>0.27167150326239398</v>
      </c>
      <c r="AC9" s="17"/>
      <c r="AD9" s="17">
        <v>0.30806268532460002</v>
      </c>
      <c r="AE9" s="17">
        <v>0.24137904997569101</v>
      </c>
      <c r="AF9" s="17">
        <v>0.23340464949102299</v>
      </c>
      <c r="AG9" s="17"/>
      <c r="AH9" s="17">
        <v>0.290845815478116</v>
      </c>
      <c r="AI9" s="17">
        <v>0.26294534956080401</v>
      </c>
      <c r="AJ9" s="17"/>
      <c r="AK9" s="17">
        <v>0.23518368947645299</v>
      </c>
      <c r="AL9" s="17">
        <v>0.28320458746153898</v>
      </c>
      <c r="AM9" s="17"/>
      <c r="AN9" s="17">
        <v>0.26402328501862798</v>
      </c>
      <c r="AO9" s="17">
        <v>0.22221587505868001</v>
      </c>
      <c r="AP9" s="17"/>
      <c r="AQ9" s="17">
        <v>0.25037336386489101</v>
      </c>
      <c r="AR9" s="17">
        <v>0.26745886872417401</v>
      </c>
      <c r="AS9" s="17"/>
      <c r="AT9" s="17">
        <v>0.237794607472611</v>
      </c>
      <c r="AU9" s="17">
        <v>0.29614549710593402</v>
      </c>
      <c r="AV9" s="17">
        <v>0.2631418052385</v>
      </c>
      <c r="AW9" s="17">
        <v>0.13366350062962501</v>
      </c>
      <c r="AX9" s="17"/>
      <c r="AY9" s="17">
        <v>0.29726569953291399</v>
      </c>
      <c r="AZ9" s="17">
        <v>0.259957842220918</v>
      </c>
      <c r="BA9" s="17"/>
      <c r="BB9" s="17">
        <v>0.29693349974050198</v>
      </c>
      <c r="BC9" s="17">
        <v>0.256753527341126</v>
      </c>
      <c r="BD9" s="17"/>
      <c r="BE9" s="17">
        <v>0.22763943963754499</v>
      </c>
      <c r="BF9" s="17">
        <v>0.266695745546282</v>
      </c>
      <c r="BG9" s="17"/>
      <c r="BH9" s="17">
        <v>0.264251829972319</v>
      </c>
      <c r="BI9" s="17">
        <v>0.26391682819092799</v>
      </c>
      <c r="BJ9" s="17"/>
      <c r="BK9" s="17">
        <v>0.36257654091666902</v>
      </c>
      <c r="BL9" s="17">
        <v>0.25762804842433601</v>
      </c>
      <c r="BM9" s="17"/>
      <c r="BN9" s="17">
        <v>0.33289476047308802</v>
      </c>
      <c r="BO9" s="17">
        <v>0.262480431501113</v>
      </c>
      <c r="BP9" s="17"/>
      <c r="BQ9" s="17">
        <v>0.25215377306208098</v>
      </c>
      <c r="BR9" s="17">
        <v>0.26424272748858002</v>
      </c>
      <c r="BS9" s="17"/>
      <c r="BT9" s="17">
        <v>0.27336854755218998</v>
      </c>
      <c r="BU9" s="17">
        <v>0.26319277518873402</v>
      </c>
      <c r="BV9" s="17"/>
      <c r="BW9" s="17">
        <v>0.249164832579091</v>
      </c>
      <c r="BX9" s="17">
        <v>0.27152880739076002</v>
      </c>
      <c r="BY9" s="17"/>
      <c r="BZ9" s="17">
        <v>0.249164832579091</v>
      </c>
      <c r="CA9" s="17">
        <v>0.27152880739076002</v>
      </c>
    </row>
    <row r="10" spans="2:79" ht="30" x14ac:dyDescent="0.25">
      <c r="B10" s="18" t="s">
        <v>316</v>
      </c>
      <c r="C10" s="17">
        <v>0.16958450836462599</v>
      </c>
      <c r="D10" s="17">
        <v>0.200245635794879</v>
      </c>
      <c r="E10" s="17">
        <v>0.120892937045267</v>
      </c>
      <c r="F10" s="17">
        <v>0.249402190648806</v>
      </c>
      <c r="G10" s="17">
        <v>8.7990545737509099E-2</v>
      </c>
      <c r="H10" s="17">
        <v>0.16623858678505801</v>
      </c>
      <c r="I10" s="17">
        <v>0.24583905617916299</v>
      </c>
      <c r="J10" s="17">
        <v>7.6358078956267603E-2</v>
      </c>
      <c r="K10" s="17">
        <v>0.16527986494490399</v>
      </c>
      <c r="L10" s="17">
        <v>0.14588110157630499</v>
      </c>
      <c r="M10" s="17"/>
      <c r="N10" s="17">
        <v>0.15318716400357499</v>
      </c>
      <c r="O10" s="17">
        <v>0.35935455458869803</v>
      </c>
      <c r="P10" s="17">
        <v>0.47649950690555198</v>
      </c>
      <c r="Q10" s="17">
        <v>0.60381217749431404</v>
      </c>
      <c r="R10" s="17"/>
      <c r="S10" s="17">
        <v>0.13521115464410099</v>
      </c>
      <c r="T10" s="17">
        <v>0.211873443785982</v>
      </c>
      <c r="U10" s="17">
        <v>0.20719591825959</v>
      </c>
      <c r="V10" s="17">
        <v>0.16792840614115701</v>
      </c>
      <c r="W10" s="17">
        <v>0.201675875482421</v>
      </c>
      <c r="X10" s="17">
        <v>0.23064264996249001</v>
      </c>
      <c r="Y10" s="17">
        <v>0.17268491730077901</v>
      </c>
      <c r="Z10" s="17"/>
      <c r="AA10" s="17">
        <v>0.34063457173724698</v>
      </c>
      <c r="AB10" s="17">
        <v>8.1117927552564098E-2</v>
      </c>
      <c r="AC10" s="17"/>
      <c r="AD10" s="17">
        <v>0.35307013574677798</v>
      </c>
      <c r="AE10" s="17">
        <v>0.39112535421433797</v>
      </c>
      <c r="AF10" s="17">
        <v>0.32723636587718202</v>
      </c>
      <c r="AG10" s="17"/>
      <c r="AH10" s="17">
        <v>0.45821429363919502</v>
      </c>
      <c r="AI10" s="17">
        <v>0.158904110431001</v>
      </c>
      <c r="AJ10" s="17"/>
      <c r="AK10" s="17">
        <v>0.174423292592643</v>
      </c>
      <c r="AL10" s="17">
        <v>0.16634314511477599</v>
      </c>
      <c r="AM10" s="17"/>
      <c r="AN10" s="17">
        <v>0.16872747441539401</v>
      </c>
      <c r="AO10" s="17">
        <v>0.60381217749431404</v>
      </c>
      <c r="AP10" s="17"/>
      <c r="AQ10" s="17">
        <v>0.29131774867919402</v>
      </c>
      <c r="AR10" s="17">
        <v>0.13802028308504</v>
      </c>
      <c r="AS10" s="17"/>
      <c r="AT10" s="17">
        <v>2.8947660057113401E-2</v>
      </c>
      <c r="AU10" s="17">
        <v>0.15023569439192699</v>
      </c>
      <c r="AV10" s="17">
        <v>0.41887613304937599</v>
      </c>
      <c r="AW10" s="17">
        <v>0.79941510719504805</v>
      </c>
      <c r="AX10" s="17"/>
      <c r="AY10" s="17">
        <v>0.23009052393187199</v>
      </c>
      <c r="AZ10" s="17">
        <v>0.162352622403198</v>
      </c>
      <c r="BA10" s="17"/>
      <c r="BB10" s="17">
        <v>0.20524262689046899</v>
      </c>
      <c r="BC10" s="17">
        <v>0.16180164547831299</v>
      </c>
      <c r="BD10" s="17"/>
      <c r="BE10" s="17">
        <v>0.20326217293943399</v>
      </c>
      <c r="BF10" s="17">
        <v>0.16702880978402701</v>
      </c>
      <c r="BG10" s="17"/>
      <c r="BH10" s="17">
        <v>0.17217491606396301</v>
      </c>
      <c r="BI10" s="17">
        <v>0.16938367149106401</v>
      </c>
      <c r="BJ10" s="17"/>
      <c r="BK10" s="17">
        <v>0.26368344523715598</v>
      </c>
      <c r="BL10" s="17">
        <v>0.16356198081617901</v>
      </c>
      <c r="BM10" s="17"/>
      <c r="BN10" s="17">
        <v>0.294278850690327</v>
      </c>
      <c r="BO10" s="17">
        <v>0.16694337584644001</v>
      </c>
      <c r="BP10" s="17"/>
      <c r="BQ10" s="17">
        <v>0.340613472269027</v>
      </c>
      <c r="BR10" s="17">
        <v>0.165205531050063</v>
      </c>
      <c r="BS10" s="17"/>
      <c r="BT10" s="17">
        <v>0.16940036801177799</v>
      </c>
      <c r="BU10" s="17">
        <v>0.169599121384816</v>
      </c>
      <c r="BV10" s="17"/>
      <c r="BW10" s="17">
        <v>0.339163084874677</v>
      </c>
      <c r="BX10" s="17">
        <v>8.2501918355141104E-2</v>
      </c>
      <c r="BY10" s="17"/>
      <c r="BZ10" s="17">
        <v>0.339163084874677</v>
      </c>
      <c r="CA10" s="17">
        <v>8.2501918355141104E-2</v>
      </c>
    </row>
    <row r="11" spans="2:79" x14ac:dyDescent="0.25">
      <c r="B11" s="18" t="s">
        <v>317</v>
      </c>
      <c r="C11" s="17">
        <v>0.50858509901711102</v>
      </c>
      <c r="D11" s="17">
        <v>0.51610331890543903</v>
      </c>
      <c r="E11" s="17">
        <v>0.51766093636989796</v>
      </c>
      <c r="F11" s="17">
        <v>0.35418211371514002</v>
      </c>
      <c r="G11" s="17">
        <v>0.67208196063345205</v>
      </c>
      <c r="H11" s="17">
        <v>0.489444757102586</v>
      </c>
      <c r="I11" s="17">
        <v>0.432147759288185</v>
      </c>
      <c r="J11" s="17">
        <v>0.64036354488677805</v>
      </c>
      <c r="K11" s="17">
        <v>0.497587369864193</v>
      </c>
      <c r="L11" s="17">
        <v>0.53737203079822204</v>
      </c>
      <c r="M11" s="17"/>
      <c r="N11" s="17">
        <v>0.52996464014400901</v>
      </c>
      <c r="O11" s="17">
        <v>0.25254669318920198</v>
      </c>
      <c r="P11" s="17">
        <v>0.135558308163786</v>
      </c>
      <c r="Q11" s="17">
        <v>7.0889310105731601E-2</v>
      </c>
      <c r="R11" s="17"/>
      <c r="S11" s="17">
        <v>0.51144475683790402</v>
      </c>
      <c r="T11" s="17">
        <v>0.45011821604989999</v>
      </c>
      <c r="U11" s="17">
        <v>0.42804093253568098</v>
      </c>
      <c r="V11" s="17">
        <v>0.55234192029891804</v>
      </c>
      <c r="W11" s="17">
        <v>0.44274977654473402</v>
      </c>
      <c r="X11" s="17">
        <v>0.48674931723077702</v>
      </c>
      <c r="Y11" s="17">
        <v>0.46361991899649502</v>
      </c>
      <c r="Z11" s="17"/>
      <c r="AA11" s="17">
        <v>0.36797364321332199</v>
      </c>
      <c r="AB11" s="17">
        <v>0.581308923099357</v>
      </c>
      <c r="AC11" s="17"/>
      <c r="AD11" s="17">
        <v>0.30786132216179402</v>
      </c>
      <c r="AE11" s="17">
        <v>0.33739371156236098</v>
      </c>
      <c r="AF11" s="17">
        <v>0.392725070279694</v>
      </c>
      <c r="AG11" s="17"/>
      <c r="AH11" s="17">
        <v>0.244332072575041</v>
      </c>
      <c r="AI11" s="17">
        <v>0.51836346431950397</v>
      </c>
      <c r="AJ11" s="17"/>
      <c r="AK11" s="17">
        <v>0.510236823055227</v>
      </c>
      <c r="AL11" s="17">
        <v>0.50747865629436195</v>
      </c>
      <c r="AM11" s="17"/>
      <c r="AN11" s="17">
        <v>0.50944897798475997</v>
      </c>
      <c r="AO11" s="17">
        <v>7.0889310105731601E-2</v>
      </c>
      <c r="AP11" s="17"/>
      <c r="AQ11" s="17">
        <v>0.38605777412860698</v>
      </c>
      <c r="AR11" s="17">
        <v>0.54035522257327195</v>
      </c>
      <c r="AS11" s="17"/>
      <c r="AT11" s="17">
        <v>0.66955721488586295</v>
      </c>
      <c r="AU11" s="17">
        <v>0.49153819860554399</v>
      </c>
      <c r="AV11" s="17">
        <v>0.27601110936762102</v>
      </c>
      <c r="AW11" s="17">
        <v>4.3942058290000099E-2</v>
      </c>
      <c r="AX11" s="17"/>
      <c r="AY11" s="17">
        <v>0.43334345610265901</v>
      </c>
      <c r="AZ11" s="17">
        <v>0.51757823756716104</v>
      </c>
      <c r="BA11" s="17"/>
      <c r="BB11" s="17">
        <v>0.42877136798686399</v>
      </c>
      <c r="BC11" s="17">
        <v>0.52598764350271598</v>
      </c>
      <c r="BD11" s="17"/>
      <c r="BE11" s="17">
        <v>0.52002429231050296</v>
      </c>
      <c r="BF11" s="17">
        <v>0.50771701239554101</v>
      </c>
      <c r="BG11" s="17"/>
      <c r="BH11" s="17">
        <v>0.477351157596825</v>
      </c>
      <c r="BI11" s="17">
        <v>0.51100669741857696</v>
      </c>
      <c r="BJ11" s="17"/>
      <c r="BK11" s="17">
        <v>0.32419540865911201</v>
      </c>
      <c r="BL11" s="17">
        <v>0.52038642246176203</v>
      </c>
      <c r="BM11" s="17"/>
      <c r="BN11" s="17">
        <v>0.32115409629098102</v>
      </c>
      <c r="BO11" s="17">
        <v>0.51255504750862402</v>
      </c>
      <c r="BP11" s="17"/>
      <c r="BQ11" s="17">
        <v>0.38019888351090603</v>
      </c>
      <c r="BR11" s="17">
        <v>0.51187226343867898</v>
      </c>
      <c r="BS11" s="17"/>
      <c r="BT11" s="17">
        <v>0.52064024481961502</v>
      </c>
      <c r="BU11" s="17">
        <v>0.50762842609732906</v>
      </c>
      <c r="BV11" s="17"/>
      <c r="BW11" s="17">
        <v>0.36942232393193603</v>
      </c>
      <c r="BX11" s="17">
        <v>0.58004845916983705</v>
      </c>
      <c r="BY11" s="17"/>
      <c r="BZ11" s="17">
        <v>0.36942232393193603</v>
      </c>
      <c r="CA11" s="17">
        <v>0.58004845916983705</v>
      </c>
    </row>
    <row r="12" spans="2:79" x14ac:dyDescent="0.25">
      <c r="B12" s="18" t="s">
        <v>75</v>
      </c>
      <c r="C12" s="19">
        <v>5.7889460229851301E-2</v>
      </c>
      <c r="D12" s="19">
        <v>3.26363940882438E-2</v>
      </c>
      <c r="E12" s="19">
        <v>7.9426255966373996E-2</v>
      </c>
      <c r="F12" s="19">
        <v>3.68022415041485E-2</v>
      </c>
      <c r="G12" s="19">
        <v>7.2497405469491003E-2</v>
      </c>
      <c r="H12" s="19">
        <v>8.4736033421000195E-2</v>
      </c>
      <c r="I12" s="19">
        <v>2.9884708693617399E-2</v>
      </c>
      <c r="J12" s="19">
        <v>5.0901892525901202E-2</v>
      </c>
      <c r="K12" s="19">
        <v>0.101102762157112</v>
      </c>
      <c r="L12" s="19">
        <v>7.0810354423836194E-2</v>
      </c>
      <c r="M12" s="19"/>
      <c r="N12" s="19">
        <v>5.40428012024683E-2</v>
      </c>
      <c r="O12" s="19">
        <v>0.10555130582988199</v>
      </c>
      <c r="P12" s="19">
        <v>0.121956984565157</v>
      </c>
      <c r="Q12" s="19">
        <v>0.103082637341274</v>
      </c>
      <c r="R12" s="19"/>
      <c r="S12" s="19">
        <v>6.1105005566317497E-2</v>
      </c>
      <c r="T12" s="19">
        <v>3.92725828034848E-2</v>
      </c>
      <c r="U12" s="19">
        <v>4.9806776023003298E-2</v>
      </c>
      <c r="V12" s="19">
        <v>4.4604534446207503E-2</v>
      </c>
      <c r="W12" s="19">
        <v>4.3255080289842901E-2</v>
      </c>
      <c r="X12" s="19">
        <v>5.2353627663553101E-2</v>
      </c>
      <c r="Y12" s="19">
        <v>7.2562671050298802E-2</v>
      </c>
      <c r="Z12" s="19"/>
      <c r="AA12" s="19">
        <v>4.2397905274143097E-2</v>
      </c>
      <c r="AB12" s="19">
        <v>6.5901646085685495E-2</v>
      </c>
      <c r="AC12" s="19"/>
      <c r="AD12" s="19">
        <v>3.1005856766827499E-2</v>
      </c>
      <c r="AE12" s="19">
        <v>3.01018842476099E-2</v>
      </c>
      <c r="AF12" s="19">
        <v>4.6633914352100403E-2</v>
      </c>
      <c r="AG12" s="19"/>
      <c r="AH12" s="19">
        <v>6.6078183076473196E-3</v>
      </c>
      <c r="AI12" s="19">
        <v>5.9787075688691599E-2</v>
      </c>
      <c r="AJ12" s="19"/>
      <c r="AK12" s="19">
        <v>8.0156194875677295E-2</v>
      </c>
      <c r="AL12" s="19">
        <v>4.2973611129322499E-2</v>
      </c>
      <c r="AM12" s="19"/>
      <c r="AN12" s="19">
        <v>5.7800262581217503E-2</v>
      </c>
      <c r="AO12" s="19">
        <v>0.103082637341274</v>
      </c>
      <c r="AP12" s="19"/>
      <c r="AQ12" s="19">
        <v>7.2251113327307395E-2</v>
      </c>
      <c r="AR12" s="19">
        <v>5.4165625617514097E-2</v>
      </c>
      <c r="AS12" s="19"/>
      <c r="AT12" s="19">
        <v>6.3700517584412697E-2</v>
      </c>
      <c r="AU12" s="19">
        <v>6.2080609896595002E-2</v>
      </c>
      <c r="AV12" s="19">
        <v>4.1970952344503001E-2</v>
      </c>
      <c r="AW12" s="19">
        <v>2.2979333885327E-2</v>
      </c>
      <c r="AX12" s="19"/>
      <c r="AY12" s="19">
        <v>3.9300320432554603E-2</v>
      </c>
      <c r="AZ12" s="19">
        <v>6.0111297808722597E-2</v>
      </c>
      <c r="BA12" s="19"/>
      <c r="BB12" s="19">
        <v>6.9052505382164397E-2</v>
      </c>
      <c r="BC12" s="19">
        <v>5.5457183677845398E-2</v>
      </c>
      <c r="BD12" s="19"/>
      <c r="BE12" s="19">
        <v>4.9074095112517903E-2</v>
      </c>
      <c r="BF12" s="19">
        <v>5.8558432274150501E-2</v>
      </c>
      <c r="BG12" s="19"/>
      <c r="BH12" s="19">
        <v>8.6222096366892598E-2</v>
      </c>
      <c r="BI12" s="19">
        <v>5.5692802899431702E-2</v>
      </c>
      <c r="BJ12" s="19"/>
      <c r="BK12" s="19">
        <v>4.9544605187062697E-2</v>
      </c>
      <c r="BL12" s="19">
        <v>5.8423548297722602E-2</v>
      </c>
      <c r="BM12" s="19"/>
      <c r="BN12" s="19">
        <v>5.1672292545603897E-2</v>
      </c>
      <c r="BO12" s="19">
        <v>5.80211451438227E-2</v>
      </c>
      <c r="BP12" s="19"/>
      <c r="BQ12" s="19">
        <v>2.7033871157986701E-2</v>
      </c>
      <c r="BR12" s="19">
        <v>5.8679478022677797E-2</v>
      </c>
      <c r="BS12" s="19"/>
      <c r="BT12" s="19">
        <v>3.6590839616416203E-2</v>
      </c>
      <c r="BU12" s="19">
        <v>5.95796773291217E-2</v>
      </c>
      <c r="BV12" s="19"/>
      <c r="BW12" s="19">
        <v>4.2249758614296001E-2</v>
      </c>
      <c r="BX12" s="19">
        <v>6.5920815084262105E-2</v>
      </c>
      <c r="BY12" s="19"/>
      <c r="BZ12" s="19">
        <v>4.2249758614296001E-2</v>
      </c>
      <c r="CA12" s="19">
        <v>6.5920815084262105E-2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315</v>
      </c>
      <c r="C9" s="17">
        <v>0.279339077402738</v>
      </c>
      <c r="D9" s="17">
        <v>0.26733592239108001</v>
      </c>
      <c r="E9" s="17">
        <v>0.32919975330060802</v>
      </c>
      <c r="F9" s="17">
        <v>0.323037258809172</v>
      </c>
      <c r="G9" s="17">
        <v>0.24166915243922801</v>
      </c>
      <c r="H9" s="17">
        <v>0.262341422545875</v>
      </c>
      <c r="I9" s="17">
        <v>0.26064491084979102</v>
      </c>
      <c r="J9" s="17">
        <v>0.29177472746405098</v>
      </c>
      <c r="K9" s="17">
        <v>0.209304402540855</v>
      </c>
      <c r="L9" s="17">
        <v>0.29707685346580298</v>
      </c>
      <c r="M9" s="17"/>
      <c r="N9" s="17">
        <v>0.28006054660209301</v>
      </c>
      <c r="O9" s="17">
        <v>0.274777923398145</v>
      </c>
      <c r="P9" s="17">
        <v>0.247558047853804</v>
      </c>
      <c r="Q9" s="17">
        <v>0.234898252517655</v>
      </c>
      <c r="R9" s="17"/>
      <c r="S9" s="17">
        <v>0.26763518747255699</v>
      </c>
      <c r="T9" s="17">
        <v>0.31812240395441999</v>
      </c>
      <c r="U9" s="17">
        <v>0.31104613771932998</v>
      </c>
      <c r="V9" s="17">
        <v>0.28411668978210802</v>
      </c>
      <c r="W9" s="17">
        <v>0.30587959697595801</v>
      </c>
      <c r="X9" s="17">
        <v>0.240686033139622</v>
      </c>
      <c r="Y9" s="17">
        <v>0.29063880782981799</v>
      </c>
      <c r="Z9" s="17"/>
      <c r="AA9" s="17">
        <v>0.23149240535431401</v>
      </c>
      <c r="AB9" s="17">
        <v>0.30408523297789902</v>
      </c>
      <c r="AC9" s="17"/>
      <c r="AD9" s="17">
        <v>0.25832965483439502</v>
      </c>
      <c r="AE9" s="17">
        <v>0.261303254381474</v>
      </c>
      <c r="AF9" s="17">
        <v>0.21733239633594101</v>
      </c>
      <c r="AG9" s="17"/>
      <c r="AH9" s="17">
        <v>0.19067226113675201</v>
      </c>
      <c r="AI9" s="17">
        <v>0.28262008625747997</v>
      </c>
      <c r="AJ9" s="17"/>
      <c r="AK9" s="17">
        <v>0.23623988297038301</v>
      </c>
      <c r="AL9" s="17">
        <v>0.30820999587069903</v>
      </c>
      <c r="AM9" s="17"/>
      <c r="AN9" s="17">
        <v>0.27942679013586402</v>
      </c>
      <c r="AO9" s="17">
        <v>0.234898252517655</v>
      </c>
      <c r="AP9" s="17"/>
      <c r="AQ9" s="17">
        <v>0.235695123341045</v>
      </c>
      <c r="AR9" s="17">
        <v>0.29065552305501302</v>
      </c>
      <c r="AS9" s="17"/>
      <c r="AT9" s="17">
        <v>0.28464593329615001</v>
      </c>
      <c r="AU9" s="17">
        <v>0.29817409302508802</v>
      </c>
      <c r="AV9" s="17">
        <v>0.24512695430133299</v>
      </c>
      <c r="AW9" s="17">
        <v>0.139851508507841</v>
      </c>
      <c r="AX9" s="17"/>
      <c r="AY9" s="17">
        <v>0.31262511408215499</v>
      </c>
      <c r="AZ9" s="17">
        <v>0.27536061643292098</v>
      </c>
      <c r="BA9" s="17"/>
      <c r="BB9" s="17">
        <v>0.28100868430453702</v>
      </c>
      <c r="BC9" s="17">
        <v>0.27897887596545801</v>
      </c>
      <c r="BD9" s="17"/>
      <c r="BE9" s="17">
        <v>0.19377374016934901</v>
      </c>
      <c r="BF9" s="17">
        <v>0.28583237833903302</v>
      </c>
      <c r="BG9" s="17"/>
      <c r="BH9" s="17">
        <v>0.273440261505358</v>
      </c>
      <c r="BI9" s="17">
        <v>0.27979641843938202</v>
      </c>
      <c r="BJ9" s="17"/>
      <c r="BK9" s="17">
        <v>0.301615171709191</v>
      </c>
      <c r="BL9" s="17">
        <v>0.27791336106532399</v>
      </c>
      <c r="BM9" s="17"/>
      <c r="BN9" s="17">
        <v>0.29100667791857499</v>
      </c>
      <c r="BO9" s="17">
        <v>0.27909194767289702</v>
      </c>
      <c r="BP9" s="17"/>
      <c r="BQ9" s="17">
        <v>0.26712780180698698</v>
      </c>
      <c r="BR9" s="17">
        <v>0.27965173145615002</v>
      </c>
      <c r="BS9" s="17"/>
      <c r="BT9" s="17">
        <v>0.31418692275912302</v>
      </c>
      <c r="BU9" s="17">
        <v>0.27657362018543202</v>
      </c>
      <c r="BV9" s="17"/>
      <c r="BW9" s="17">
        <v>0.23145372508099299</v>
      </c>
      <c r="BX9" s="17">
        <v>0.30392933278471401</v>
      </c>
      <c r="BY9" s="17"/>
      <c r="BZ9" s="17">
        <v>0.23145372508099299</v>
      </c>
      <c r="CA9" s="17">
        <v>0.30392933278471401</v>
      </c>
    </row>
    <row r="10" spans="2:79" ht="30" x14ac:dyDescent="0.25">
      <c r="B10" s="18" t="s">
        <v>316</v>
      </c>
      <c r="C10" s="17">
        <v>0.26654185625228499</v>
      </c>
      <c r="D10" s="17">
        <v>0.29689858508293199</v>
      </c>
      <c r="E10" s="17">
        <v>0.23062273504683301</v>
      </c>
      <c r="F10" s="17">
        <v>0.22210895095807601</v>
      </c>
      <c r="G10" s="17">
        <v>0.19190912761235601</v>
      </c>
      <c r="H10" s="17">
        <v>0.29013826511302698</v>
      </c>
      <c r="I10" s="17">
        <v>0.34982006144524302</v>
      </c>
      <c r="J10" s="17">
        <v>0.207892164311795</v>
      </c>
      <c r="K10" s="17">
        <v>0.352875659816895</v>
      </c>
      <c r="L10" s="17">
        <v>0.34294624364719001</v>
      </c>
      <c r="M10" s="17"/>
      <c r="N10" s="17">
        <v>0.24969352235023501</v>
      </c>
      <c r="O10" s="17">
        <v>0.460938712104427</v>
      </c>
      <c r="P10" s="17">
        <v>0.59818137066809096</v>
      </c>
      <c r="Q10" s="17">
        <v>0.65051680100763698</v>
      </c>
      <c r="R10" s="17"/>
      <c r="S10" s="17">
        <v>0.232467090559351</v>
      </c>
      <c r="T10" s="17">
        <v>0.32506763425359297</v>
      </c>
      <c r="U10" s="17">
        <v>0.35520295552180398</v>
      </c>
      <c r="V10" s="17">
        <v>0.23597835920621699</v>
      </c>
      <c r="W10" s="17">
        <v>0.28761352437903498</v>
      </c>
      <c r="X10" s="17">
        <v>0.34029107767925798</v>
      </c>
      <c r="Y10" s="17">
        <v>0.343441369971907</v>
      </c>
      <c r="Z10" s="17"/>
      <c r="AA10" s="17">
        <v>0.50081333975949904</v>
      </c>
      <c r="AB10" s="17">
        <v>0.145377346172543</v>
      </c>
      <c r="AC10" s="17"/>
      <c r="AD10" s="17">
        <v>0.51098660117227801</v>
      </c>
      <c r="AE10" s="17">
        <v>0.56003051834018203</v>
      </c>
      <c r="AF10" s="17">
        <v>0.49710108388377799</v>
      </c>
      <c r="AG10" s="17"/>
      <c r="AH10" s="17">
        <v>0.64002031584458796</v>
      </c>
      <c r="AI10" s="17">
        <v>0.25272173521284202</v>
      </c>
      <c r="AJ10" s="17"/>
      <c r="AK10" s="17">
        <v>0.29677955991962601</v>
      </c>
      <c r="AL10" s="17">
        <v>0.24628648283438201</v>
      </c>
      <c r="AM10" s="17"/>
      <c r="AN10" s="17">
        <v>0.265784005966123</v>
      </c>
      <c r="AO10" s="17">
        <v>0.65051680100763698</v>
      </c>
      <c r="AP10" s="17"/>
      <c r="AQ10" s="17">
        <v>0.445654971608761</v>
      </c>
      <c r="AR10" s="17">
        <v>0.220099596857637</v>
      </c>
      <c r="AS10" s="17"/>
      <c r="AT10" s="17">
        <v>7.2664082553382497E-2</v>
      </c>
      <c r="AU10" s="17">
        <v>0.28005825612167201</v>
      </c>
      <c r="AV10" s="17">
        <v>0.56459983210872899</v>
      </c>
      <c r="AW10" s="17">
        <v>0.80438472406682704</v>
      </c>
      <c r="AX10" s="17"/>
      <c r="AY10" s="17">
        <v>0.41443532157514201</v>
      </c>
      <c r="AZ10" s="17">
        <v>0.24886512335840399</v>
      </c>
      <c r="BA10" s="17"/>
      <c r="BB10" s="17">
        <v>0.28101825324514401</v>
      </c>
      <c r="BC10" s="17">
        <v>0.26337694167442</v>
      </c>
      <c r="BD10" s="17"/>
      <c r="BE10" s="17">
        <v>0.34624767441819099</v>
      </c>
      <c r="BF10" s="17">
        <v>0.26049321692637201</v>
      </c>
      <c r="BG10" s="17"/>
      <c r="BH10" s="17">
        <v>0.27884478102772597</v>
      </c>
      <c r="BI10" s="17">
        <v>0.26558799831393898</v>
      </c>
      <c r="BJ10" s="17"/>
      <c r="BK10" s="17">
        <v>0.37972939689127599</v>
      </c>
      <c r="BL10" s="17">
        <v>0.25929761838631799</v>
      </c>
      <c r="BM10" s="17"/>
      <c r="BN10" s="17">
        <v>0.39631480146220599</v>
      </c>
      <c r="BO10" s="17">
        <v>0.263793154593637</v>
      </c>
      <c r="BP10" s="17"/>
      <c r="BQ10" s="17">
        <v>0.51612686940758301</v>
      </c>
      <c r="BR10" s="17">
        <v>0.26015155202713203</v>
      </c>
      <c r="BS10" s="17"/>
      <c r="BT10" s="17">
        <v>0.33730880686291798</v>
      </c>
      <c r="BU10" s="17">
        <v>0.26092592871612003</v>
      </c>
      <c r="BV10" s="17"/>
      <c r="BW10" s="17">
        <v>0.49995685193377398</v>
      </c>
      <c r="BX10" s="17">
        <v>0.146677762630813</v>
      </c>
      <c r="BY10" s="17"/>
      <c r="BZ10" s="17">
        <v>0.49995685193377398</v>
      </c>
      <c r="CA10" s="17">
        <v>0.146677762630813</v>
      </c>
    </row>
    <row r="11" spans="2:79" x14ac:dyDescent="0.25">
      <c r="B11" s="18" t="s">
        <v>317</v>
      </c>
      <c r="C11" s="17">
        <v>0.41218401512877501</v>
      </c>
      <c r="D11" s="17">
        <v>0.40588667069873502</v>
      </c>
      <c r="E11" s="17">
        <v>0.39134714485362898</v>
      </c>
      <c r="F11" s="17">
        <v>0.39264823929044201</v>
      </c>
      <c r="G11" s="17">
        <v>0.52660731723363696</v>
      </c>
      <c r="H11" s="17">
        <v>0.38780870455842098</v>
      </c>
      <c r="I11" s="17">
        <v>0.37252498889529201</v>
      </c>
      <c r="J11" s="17">
        <v>0.45971892412974802</v>
      </c>
      <c r="K11" s="17">
        <v>0.404813557174653</v>
      </c>
      <c r="L11" s="17">
        <v>0.32572838292094902</v>
      </c>
      <c r="M11" s="17"/>
      <c r="N11" s="17">
        <v>0.42952147387602502</v>
      </c>
      <c r="O11" s="17">
        <v>0.205714904585131</v>
      </c>
      <c r="P11" s="17">
        <v>0.104537746715237</v>
      </c>
      <c r="Q11" s="17">
        <v>4.7202910014913203E-2</v>
      </c>
      <c r="R11" s="17"/>
      <c r="S11" s="17">
        <v>0.449176432506252</v>
      </c>
      <c r="T11" s="17">
        <v>0.33516065792827099</v>
      </c>
      <c r="U11" s="17">
        <v>0.28149469485835898</v>
      </c>
      <c r="V11" s="17">
        <v>0.45006080534426901</v>
      </c>
      <c r="W11" s="17">
        <v>0.39190937384108598</v>
      </c>
      <c r="X11" s="17">
        <v>0.37453012330586199</v>
      </c>
      <c r="Y11" s="17">
        <v>0.33380200331314003</v>
      </c>
      <c r="Z11" s="17"/>
      <c r="AA11" s="17">
        <v>0.24582299967551</v>
      </c>
      <c r="AB11" s="17">
        <v>0.49822543439157801</v>
      </c>
      <c r="AC11" s="17"/>
      <c r="AD11" s="17">
        <v>0.22039450662644899</v>
      </c>
      <c r="AE11" s="17">
        <v>0.164182210463552</v>
      </c>
      <c r="AF11" s="17">
        <v>0.25818454921381201</v>
      </c>
      <c r="AG11" s="17"/>
      <c r="AH11" s="17">
        <v>0.152427614830937</v>
      </c>
      <c r="AI11" s="17">
        <v>0.42179598819090203</v>
      </c>
      <c r="AJ11" s="17"/>
      <c r="AK11" s="17">
        <v>0.409922819211538</v>
      </c>
      <c r="AL11" s="17">
        <v>0.41369872564312299</v>
      </c>
      <c r="AM11" s="17"/>
      <c r="AN11" s="17">
        <v>0.41290437732618501</v>
      </c>
      <c r="AO11" s="17">
        <v>4.7202910014913203E-2</v>
      </c>
      <c r="AP11" s="17"/>
      <c r="AQ11" s="17">
        <v>0.28186524292710002</v>
      </c>
      <c r="AR11" s="17">
        <v>0.44597438391632399</v>
      </c>
      <c r="AS11" s="17"/>
      <c r="AT11" s="17">
        <v>0.58191191276312604</v>
      </c>
      <c r="AU11" s="17">
        <v>0.382993948857211</v>
      </c>
      <c r="AV11" s="17">
        <v>0.174166955945254</v>
      </c>
      <c r="AW11" s="17">
        <v>5.5492414056783998E-2</v>
      </c>
      <c r="AX11" s="17"/>
      <c r="AY11" s="17">
        <v>0.25242158813758298</v>
      </c>
      <c r="AZ11" s="17">
        <v>0.43127936692296198</v>
      </c>
      <c r="BA11" s="17"/>
      <c r="BB11" s="17">
        <v>0.39806375138274902</v>
      </c>
      <c r="BC11" s="17">
        <v>0.415267055551999</v>
      </c>
      <c r="BD11" s="17"/>
      <c r="BE11" s="17">
        <v>0.41596711152487498</v>
      </c>
      <c r="BF11" s="17">
        <v>0.41189692710732601</v>
      </c>
      <c r="BG11" s="17"/>
      <c r="BH11" s="17">
        <v>0.38914409739241401</v>
      </c>
      <c r="BI11" s="17">
        <v>0.413970322761536</v>
      </c>
      <c r="BJ11" s="17"/>
      <c r="BK11" s="17">
        <v>0.28194386950676498</v>
      </c>
      <c r="BL11" s="17">
        <v>0.42051965515821299</v>
      </c>
      <c r="BM11" s="17"/>
      <c r="BN11" s="17">
        <v>0.28472509246661398</v>
      </c>
      <c r="BO11" s="17">
        <v>0.41488370381630701</v>
      </c>
      <c r="BP11" s="17"/>
      <c r="BQ11" s="17">
        <v>0.19659813800961801</v>
      </c>
      <c r="BR11" s="17">
        <v>0.41770381507197302</v>
      </c>
      <c r="BS11" s="17"/>
      <c r="BT11" s="17">
        <v>0.32780814252092999</v>
      </c>
      <c r="BU11" s="17">
        <v>0.418879920240943</v>
      </c>
      <c r="BV11" s="17"/>
      <c r="BW11" s="17">
        <v>0.246824202689229</v>
      </c>
      <c r="BX11" s="17">
        <v>0.49710017050094102</v>
      </c>
      <c r="BY11" s="17"/>
      <c r="BZ11" s="17">
        <v>0.246824202689229</v>
      </c>
      <c r="CA11" s="17">
        <v>0.49710017050094102</v>
      </c>
    </row>
    <row r="12" spans="2:79" x14ac:dyDescent="0.25">
      <c r="B12" s="18" t="s">
        <v>75</v>
      </c>
      <c r="C12" s="19">
        <v>4.19350512162028E-2</v>
      </c>
      <c r="D12" s="19">
        <v>2.9878821827253099E-2</v>
      </c>
      <c r="E12" s="19">
        <v>4.8830366798930297E-2</v>
      </c>
      <c r="F12" s="19">
        <v>6.2205550942310499E-2</v>
      </c>
      <c r="G12" s="19">
        <v>3.9814402714779297E-2</v>
      </c>
      <c r="H12" s="19">
        <v>5.9711607782677902E-2</v>
      </c>
      <c r="I12" s="19">
        <v>1.7010038809673601E-2</v>
      </c>
      <c r="J12" s="19">
        <v>4.0614184094406001E-2</v>
      </c>
      <c r="K12" s="19">
        <v>3.3006380467595998E-2</v>
      </c>
      <c r="L12" s="19">
        <v>3.4248519966057801E-2</v>
      </c>
      <c r="M12" s="19"/>
      <c r="N12" s="19">
        <v>4.0724457171647098E-2</v>
      </c>
      <c r="O12" s="19">
        <v>5.8568459912297498E-2</v>
      </c>
      <c r="P12" s="19">
        <v>4.9722834762868401E-2</v>
      </c>
      <c r="Q12" s="19">
        <v>6.7382036459794695E-2</v>
      </c>
      <c r="R12" s="19"/>
      <c r="S12" s="19">
        <v>5.07212894618395E-2</v>
      </c>
      <c r="T12" s="19">
        <v>2.16493038637166E-2</v>
      </c>
      <c r="U12" s="19">
        <v>5.2256211900506298E-2</v>
      </c>
      <c r="V12" s="19">
        <v>2.9844145667406799E-2</v>
      </c>
      <c r="W12" s="19">
        <v>1.45975048039215E-2</v>
      </c>
      <c r="X12" s="19">
        <v>4.4492765875257703E-2</v>
      </c>
      <c r="Y12" s="19">
        <v>3.2117818885134798E-2</v>
      </c>
      <c r="Z12" s="19"/>
      <c r="AA12" s="19">
        <v>2.1871255210677499E-2</v>
      </c>
      <c r="AB12" s="19">
        <v>5.2311986457979603E-2</v>
      </c>
      <c r="AC12" s="19"/>
      <c r="AD12" s="19">
        <v>1.0289237366877599E-2</v>
      </c>
      <c r="AE12" s="19">
        <v>1.4484016814791899E-2</v>
      </c>
      <c r="AF12" s="19">
        <v>2.7381970566468301E-2</v>
      </c>
      <c r="AG12" s="19"/>
      <c r="AH12" s="19">
        <v>1.6879808187722702E-2</v>
      </c>
      <c r="AI12" s="19">
        <v>4.2862190338775599E-2</v>
      </c>
      <c r="AJ12" s="19"/>
      <c r="AK12" s="19">
        <v>5.7057737898453802E-2</v>
      </c>
      <c r="AL12" s="19">
        <v>3.18047956517966E-2</v>
      </c>
      <c r="AM12" s="19"/>
      <c r="AN12" s="19">
        <v>4.1884826571828897E-2</v>
      </c>
      <c r="AO12" s="19">
        <v>6.7382036459794695E-2</v>
      </c>
      <c r="AP12" s="19"/>
      <c r="AQ12" s="19">
        <v>3.6784662123094197E-2</v>
      </c>
      <c r="AR12" s="19">
        <v>4.3270496171026199E-2</v>
      </c>
      <c r="AS12" s="19"/>
      <c r="AT12" s="19">
        <v>6.0778071387342002E-2</v>
      </c>
      <c r="AU12" s="19">
        <v>3.8773701996028698E-2</v>
      </c>
      <c r="AV12" s="19">
        <v>1.6106257644683899E-2</v>
      </c>
      <c r="AW12" s="19">
        <v>2.71353368547172E-4</v>
      </c>
      <c r="AX12" s="19"/>
      <c r="AY12" s="19">
        <v>2.05179762051192E-2</v>
      </c>
      <c r="AZ12" s="19">
        <v>4.4494893285713197E-2</v>
      </c>
      <c r="BA12" s="19"/>
      <c r="BB12" s="19">
        <v>3.9909311067569599E-2</v>
      </c>
      <c r="BC12" s="19">
        <v>4.23771268081235E-2</v>
      </c>
      <c r="BD12" s="19"/>
      <c r="BE12" s="19">
        <v>4.4011473887585702E-2</v>
      </c>
      <c r="BF12" s="19">
        <v>4.1777477627268501E-2</v>
      </c>
      <c r="BG12" s="19"/>
      <c r="BH12" s="19">
        <v>5.8570860074502101E-2</v>
      </c>
      <c r="BI12" s="19">
        <v>4.0645260485143102E-2</v>
      </c>
      <c r="BJ12" s="19"/>
      <c r="BK12" s="19">
        <v>3.6711561892768002E-2</v>
      </c>
      <c r="BL12" s="19">
        <v>4.2269365390145197E-2</v>
      </c>
      <c r="BM12" s="19"/>
      <c r="BN12" s="19">
        <v>2.7953428152605202E-2</v>
      </c>
      <c r="BO12" s="19">
        <v>4.2231193917158898E-2</v>
      </c>
      <c r="BP12" s="19"/>
      <c r="BQ12" s="19">
        <v>2.0147190775812202E-2</v>
      </c>
      <c r="BR12" s="19">
        <v>4.2492901444744498E-2</v>
      </c>
      <c r="BS12" s="19"/>
      <c r="BT12" s="19">
        <v>2.0696127857028498E-2</v>
      </c>
      <c r="BU12" s="19">
        <v>4.3620530857505203E-2</v>
      </c>
      <c r="BV12" s="19"/>
      <c r="BW12" s="19">
        <v>2.1765220296004199E-2</v>
      </c>
      <c r="BX12" s="19">
        <v>5.2292734083532202E-2</v>
      </c>
      <c r="BY12" s="19"/>
      <c r="BZ12" s="19">
        <v>2.1765220296004199E-2</v>
      </c>
      <c r="CA12" s="19">
        <v>5.2292734083532202E-2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315</v>
      </c>
      <c r="C9" s="17">
        <v>0.34899365446417702</v>
      </c>
      <c r="D9" s="17">
        <v>0.31440164381111302</v>
      </c>
      <c r="E9" s="17">
        <v>0.47197034708824498</v>
      </c>
      <c r="F9" s="17">
        <v>0.30096585922923502</v>
      </c>
      <c r="G9" s="17">
        <v>0.39171020895909398</v>
      </c>
      <c r="H9" s="17">
        <v>0.389454518721847</v>
      </c>
      <c r="I9" s="17">
        <v>0.29760164669706801</v>
      </c>
      <c r="J9" s="17">
        <v>0.36284242030422997</v>
      </c>
      <c r="K9" s="17">
        <v>0.15811433221826801</v>
      </c>
      <c r="L9" s="17">
        <v>0.26330965697654701</v>
      </c>
      <c r="M9" s="17"/>
      <c r="N9" s="17">
        <v>0.35386416107823399</v>
      </c>
      <c r="O9" s="17">
        <v>0.28308110076696202</v>
      </c>
      <c r="P9" s="17">
        <v>0.30692241914427298</v>
      </c>
      <c r="Q9" s="17">
        <v>0.26884583967847803</v>
      </c>
      <c r="R9" s="17"/>
      <c r="S9" s="17">
        <v>0.33517571777079003</v>
      </c>
      <c r="T9" s="17">
        <v>0.33681950533481098</v>
      </c>
      <c r="U9" s="17">
        <v>0.40250949375127298</v>
      </c>
      <c r="V9" s="17">
        <v>0.38272444325071198</v>
      </c>
      <c r="W9" s="17">
        <v>0.33412965628291003</v>
      </c>
      <c r="X9" s="17">
        <v>0.28839332531762202</v>
      </c>
      <c r="Y9" s="17">
        <v>0.311801654090547</v>
      </c>
      <c r="Z9" s="17"/>
      <c r="AA9" s="17">
        <v>0.21292489467286699</v>
      </c>
      <c r="AB9" s="17">
        <v>0.41936800976535998</v>
      </c>
      <c r="AC9" s="17"/>
      <c r="AD9" s="17">
        <v>0.25727042544929402</v>
      </c>
      <c r="AE9" s="17">
        <v>0.20770436937912501</v>
      </c>
      <c r="AF9" s="17">
        <v>0.19591997794086699</v>
      </c>
      <c r="AG9" s="17"/>
      <c r="AH9" s="17">
        <v>0.23149594059088599</v>
      </c>
      <c r="AI9" s="17">
        <v>0.35334151599642999</v>
      </c>
      <c r="AJ9" s="17"/>
      <c r="AK9" s="17">
        <v>0.31027205131874902</v>
      </c>
      <c r="AL9" s="17">
        <v>0.37493214965148203</v>
      </c>
      <c r="AM9" s="17"/>
      <c r="AN9" s="17">
        <v>0.34915184198448301</v>
      </c>
      <c r="AO9" s="17">
        <v>0.26884583967847803</v>
      </c>
      <c r="AP9" s="17"/>
      <c r="AQ9" s="17">
        <v>0.31342362479713498</v>
      </c>
      <c r="AR9" s="17">
        <v>0.358216611371516</v>
      </c>
      <c r="AS9" s="17"/>
      <c r="AT9" s="17">
        <v>0.43084403524232501</v>
      </c>
      <c r="AU9" s="17">
        <v>0.34809611484637498</v>
      </c>
      <c r="AV9" s="17">
        <v>0.216966944145638</v>
      </c>
      <c r="AW9" s="17">
        <v>7.7698989367360999E-2</v>
      </c>
      <c r="AX9" s="17"/>
      <c r="AY9" s="17">
        <v>0.39418310660825501</v>
      </c>
      <c r="AZ9" s="17">
        <v>0.34359245655845599</v>
      </c>
      <c r="BA9" s="17"/>
      <c r="BB9" s="17">
        <v>0.34304895115871797</v>
      </c>
      <c r="BC9" s="17">
        <v>0.35028071487109702</v>
      </c>
      <c r="BD9" s="17"/>
      <c r="BE9" s="17">
        <v>0.33592919003060001</v>
      </c>
      <c r="BF9" s="17">
        <v>0.349985078116343</v>
      </c>
      <c r="BG9" s="17"/>
      <c r="BH9" s="17">
        <v>0.29863234422544399</v>
      </c>
      <c r="BI9" s="17">
        <v>0.35289821670718002</v>
      </c>
      <c r="BJ9" s="17"/>
      <c r="BK9" s="17">
        <v>0.37203951446948902</v>
      </c>
      <c r="BL9" s="17">
        <v>0.34751867152204602</v>
      </c>
      <c r="BM9" s="17"/>
      <c r="BN9" s="17">
        <v>0.23530572159499799</v>
      </c>
      <c r="BO9" s="17">
        <v>0.35140166184306598</v>
      </c>
      <c r="BP9" s="17"/>
      <c r="BQ9" s="17">
        <v>0.26755616630519402</v>
      </c>
      <c r="BR9" s="17">
        <v>0.351078756923211</v>
      </c>
      <c r="BS9" s="17"/>
      <c r="BT9" s="17">
        <v>0.40957885285103202</v>
      </c>
      <c r="BU9" s="17">
        <v>0.34418573097773503</v>
      </c>
      <c r="BV9" s="17"/>
      <c r="BW9" s="17">
        <v>0.212662107304639</v>
      </c>
      <c r="BX9" s="17">
        <v>0.41900311244514499</v>
      </c>
      <c r="BY9" s="17"/>
      <c r="BZ9" s="17">
        <v>0.212662107304639</v>
      </c>
      <c r="CA9" s="17">
        <v>0.41900311244514499</v>
      </c>
    </row>
    <row r="10" spans="2:79" ht="30" x14ac:dyDescent="0.25">
      <c r="B10" s="18" t="s">
        <v>316</v>
      </c>
      <c r="C10" s="17">
        <v>0.43078702239010602</v>
      </c>
      <c r="D10" s="17">
        <v>0.43238211452798397</v>
      </c>
      <c r="E10" s="17">
        <v>0.31871314762518799</v>
      </c>
      <c r="F10" s="17">
        <v>0.47320506358465197</v>
      </c>
      <c r="G10" s="17">
        <v>0.42907931813514699</v>
      </c>
      <c r="H10" s="17">
        <v>0.36573727446330501</v>
      </c>
      <c r="I10" s="17">
        <v>0.45288443884804103</v>
      </c>
      <c r="J10" s="17">
        <v>0.44547662637669799</v>
      </c>
      <c r="K10" s="17">
        <v>0.65517349526146496</v>
      </c>
      <c r="L10" s="17">
        <v>0.57663297063944197</v>
      </c>
      <c r="M10" s="17"/>
      <c r="N10" s="17">
        <v>0.419068727418895</v>
      </c>
      <c r="O10" s="17">
        <v>0.58030560283838895</v>
      </c>
      <c r="P10" s="17">
        <v>0.58898635418481904</v>
      </c>
      <c r="Q10" s="17">
        <v>0.61896694613763903</v>
      </c>
      <c r="R10" s="17"/>
      <c r="S10" s="17">
        <v>0.40869847923110197</v>
      </c>
      <c r="T10" s="17">
        <v>0.480324616936596</v>
      </c>
      <c r="U10" s="17">
        <v>0.47652836323251402</v>
      </c>
      <c r="V10" s="17">
        <v>0.38764102110394999</v>
      </c>
      <c r="W10" s="17">
        <v>0.489220565799868</v>
      </c>
      <c r="X10" s="17">
        <v>0.547055210992063</v>
      </c>
      <c r="Y10" s="17">
        <v>0.49480167199988201</v>
      </c>
      <c r="Z10" s="17"/>
      <c r="AA10" s="17">
        <v>0.65531404652040304</v>
      </c>
      <c r="AB10" s="17">
        <v>0.31466231753428803</v>
      </c>
      <c r="AC10" s="17"/>
      <c r="AD10" s="17">
        <v>0.62375145560159095</v>
      </c>
      <c r="AE10" s="17">
        <v>0.67339016905631599</v>
      </c>
      <c r="AF10" s="17">
        <v>0.67011254725664204</v>
      </c>
      <c r="AG10" s="17"/>
      <c r="AH10" s="17">
        <v>0.71650712351215695</v>
      </c>
      <c r="AI10" s="17">
        <v>0.42021429381770298</v>
      </c>
      <c r="AJ10" s="17"/>
      <c r="AK10" s="17">
        <v>0.44307100734177302</v>
      </c>
      <c r="AL10" s="17">
        <v>0.42255833197785497</v>
      </c>
      <c r="AM10" s="17"/>
      <c r="AN10" s="17">
        <v>0.43041561219522201</v>
      </c>
      <c r="AO10" s="17">
        <v>0.61896694613763903</v>
      </c>
      <c r="AP10" s="17"/>
      <c r="AQ10" s="17">
        <v>0.52648849953338295</v>
      </c>
      <c r="AR10" s="17">
        <v>0.405972575848359</v>
      </c>
      <c r="AS10" s="17"/>
      <c r="AT10" s="17">
        <v>0.20623490706414599</v>
      </c>
      <c r="AU10" s="17">
        <v>0.48671406402777301</v>
      </c>
      <c r="AV10" s="17">
        <v>0.71033549804500595</v>
      </c>
      <c r="AW10" s="17">
        <v>0.88054338045879899</v>
      </c>
      <c r="AX10" s="17"/>
      <c r="AY10" s="17">
        <v>0.47892891768840401</v>
      </c>
      <c r="AZ10" s="17">
        <v>0.42503293837878398</v>
      </c>
      <c r="BA10" s="17"/>
      <c r="BB10" s="17">
        <v>0.42661672483030999</v>
      </c>
      <c r="BC10" s="17">
        <v>0.43170166295768497</v>
      </c>
      <c r="BD10" s="17"/>
      <c r="BE10" s="17">
        <v>0.49320207907666302</v>
      </c>
      <c r="BF10" s="17">
        <v>0.42605052792720999</v>
      </c>
      <c r="BG10" s="17"/>
      <c r="BH10" s="17">
        <v>0.493345657050477</v>
      </c>
      <c r="BI10" s="17">
        <v>0.42593678950873698</v>
      </c>
      <c r="BJ10" s="17"/>
      <c r="BK10" s="17">
        <v>0.537578358488492</v>
      </c>
      <c r="BL10" s="17">
        <v>0.42395215490951799</v>
      </c>
      <c r="BM10" s="17"/>
      <c r="BN10" s="17">
        <v>0.66001762667259101</v>
      </c>
      <c r="BO10" s="17">
        <v>0.42593172268811602</v>
      </c>
      <c r="BP10" s="17"/>
      <c r="BQ10" s="17">
        <v>0.57273939592775303</v>
      </c>
      <c r="BR10" s="17">
        <v>0.42715251388769199</v>
      </c>
      <c r="BS10" s="17"/>
      <c r="BT10" s="17">
        <v>0.414949871476888</v>
      </c>
      <c r="BU10" s="17">
        <v>0.43204382787826801</v>
      </c>
      <c r="BV10" s="17"/>
      <c r="BW10" s="17">
        <v>0.65535384936237995</v>
      </c>
      <c r="BX10" s="17">
        <v>0.31546667163932401</v>
      </c>
      <c r="BY10" s="17"/>
      <c r="BZ10" s="17">
        <v>0.65535384936237995</v>
      </c>
      <c r="CA10" s="17">
        <v>0.31546667163932401</v>
      </c>
    </row>
    <row r="11" spans="2:79" x14ac:dyDescent="0.25">
      <c r="B11" s="18" t="s">
        <v>317</v>
      </c>
      <c r="C11" s="17">
        <v>0.18566887941822699</v>
      </c>
      <c r="D11" s="17">
        <v>0.23063397191274199</v>
      </c>
      <c r="E11" s="17">
        <v>0.16589687018579699</v>
      </c>
      <c r="F11" s="17">
        <v>0.19290495304861499</v>
      </c>
      <c r="G11" s="17">
        <v>0.156314215385988</v>
      </c>
      <c r="H11" s="17">
        <v>0.195971962498552</v>
      </c>
      <c r="I11" s="17">
        <v>0.227548711646301</v>
      </c>
      <c r="J11" s="17">
        <v>0.14580304980375</v>
      </c>
      <c r="K11" s="17">
        <v>0.142960641088828</v>
      </c>
      <c r="L11" s="17">
        <v>0.101979184360542</v>
      </c>
      <c r="M11" s="17"/>
      <c r="N11" s="17">
        <v>0.194661279314709</v>
      </c>
      <c r="O11" s="17">
        <v>7.2724170471473296E-2</v>
      </c>
      <c r="P11" s="17">
        <v>5.2939474232214602E-2</v>
      </c>
      <c r="Q11" s="17">
        <v>4.24805995313551E-2</v>
      </c>
      <c r="R11" s="17"/>
      <c r="S11" s="17">
        <v>0.21750350270112001</v>
      </c>
      <c r="T11" s="17">
        <v>0.159130661822246</v>
      </c>
      <c r="U11" s="17">
        <v>0.104088056506992</v>
      </c>
      <c r="V11" s="17">
        <v>0.20434489964649899</v>
      </c>
      <c r="W11" s="17">
        <v>0.14741715385145299</v>
      </c>
      <c r="X11" s="17">
        <v>0.127512137499565</v>
      </c>
      <c r="Y11" s="17">
        <v>0.167217301634113</v>
      </c>
      <c r="Z11" s="17"/>
      <c r="AA11" s="17">
        <v>0.109010128472356</v>
      </c>
      <c r="AB11" s="17">
        <v>0.225316555962672</v>
      </c>
      <c r="AC11" s="17"/>
      <c r="AD11" s="17">
        <v>0.10559927328942199</v>
      </c>
      <c r="AE11" s="17">
        <v>8.4564992700567498E-2</v>
      </c>
      <c r="AF11" s="17">
        <v>0.11248417432623101</v>
      </c>
      <c r="AG11" s="17"/>
      <c r="AH11" s="17">
        <v>5.0253572341857303E-2</v>
      </c>
      <c r="AI11" s="17">
        <v>0.190679759929064</v>
      </c>
      <c r="AJ11" s="17"/>
      <c r="AK11" s="17">
        <v>0.211268309892506</v>
      </c>
      <c r="AL11" s="17">
        <v>0.16852055263896101</v>
      </c>
      <c r="AM11" s="17"/>
      <c r="AN11" s="17">
        <v>0.18595148973009601</v>
      </c>
      <c r="AO11" s="17">
        <v>4.24805995313551E-2</v>
      </c>
      <c r="AP11" s="17"/>
      <c r="AQ11" s="17">
        <v>0.13738278412319599</v>
      </c>
      <c r="AR11" s="17">
        <v>0.198188986381825</v>
      </c>
      <c r="AS11" s="17"/>
      <c r="AT11" s="17">
        <v>0.316445741978925</v>
      </c>
      <c r="AU11" s="17">
        <v>0.13129759557186399</v>
      </c>
      <c r="AV11" s="17">
        <v>5.7029447260751202E-2</v>
      </c>
      <c r="AW11" s="17">
        <v>4.0626866495767397E-2</v>
      </c>
      <c r="AX11" s="17"/>
      <c r="AY11" s="17">
        <v>9.1955754372162801E-2</v>
      </c>
      <c r="AZ11" s="17">
        <v>0.19686979270045901</v>
      </c>
      <c r="BA11" s="17"/>
      <c r="BB11" s="17">
        <v>0.19962435624177799</v>
      </c>
      <c r="BC11" s="17">
        <v>0.18262966964006</v>
      </c>
      <c r="BD11" s="17"/>
      <c r="BE11" s="17">
        <v>0.14847914786392599</v>
      </c>
      <c r="BF11" s="17">
        <v>0.18849109839766501</v>
      </c>
      <c r="BG11" s="17"/>
      <c r="BH11" s="17">
        <v>0.15952296549877501</v>
      </c>
      <c r="BI11" s="17">
        <v>0.18769599801015299</v>
      </c>
      <c r="BJ11" s="17"/>
      <c r="BK11" s="17">
        <v>7.5381214539745695E-2</v>
      </c>
      <c r="BL11" s="17">
        <v>0.19272751920800699</v>
      </c>
      <c r="BM11" s="17"/>
      <c r="BN11" s="17">
        <v>8.5686086465013106E-2</v>
      </c>
      <c r="BO11" s="17">
        <v>0.18778660024503099</v>
      </c>
      <c r="BP11" s="17"/>
      <c r="BQ11" s="17">
        <v>0.137328760236308</v>
      </c>
      <c r="BR11" s="17">
        <v>0.18690656618454099</v>
      </c>
      <c r="BS11" s="17"/>
      <c r="BT11" s="17">
        <v>0.162430309842159</v>
      </c>
      <c r="BU11" s="17">
        <v>0.18751304709335201</v>
      </c>
      <c r="BV11" s="17"/>
      <c r="BW11" s="17">
        <v>0.10934782354917599</v>
      </c>
      <c r="BX11" s="17">
        <v>0.22486153779592899</v>
      </c>
      <c r="BY11" s="17"/>
      <c r="BZ11" s="17">
        <v>0.10934782354917599</v>
      </c>
      <c r="CA11" s="17">
        <v>0.22486153779592899</v>
      </c>
    </row>
    <row r="12" spans="2:79" x14ac:dyDescent="0.25">
      <c r="B12" s="18" t="s">
        <v>75</v>
      </c>
      <c r="C12" s="19">
        <v>3.4550443727490603E-2</v>
      </c>
      <c r="D12" s="19">
        <v>2.2582269748160501E-2</v>
      </c>
      <c r="E12" s="19">
        <v>4.3419635100769197E-2</v>
      </c>
      <c r="F12" s="19">
        <v>3.2924124137498199E-2</v>
      </c>
      <c r="G12" s="19">
        <v>2.2896257519771101E-2</v>
      </c>
      <c r="H12" s="19">
        <v>4.8836244316296101E-2</v>
      </c>
      <c r="I12" s="19">
        <v>2.1965202808590299E-2</v>
      </c>
      <c r="J12" s="19">
        <v>4.5877903515321602E-2</v>
      </c>
      <c r="K12" s="19">
        <v>4.3751531431438999E-2</v>
      </c>
      <c r="L12" s="19">
        <v>5.8078188023468903E-2</v>
      </c>
      <c r="M12" s="19"/>
      <c r="N12" s="19">
        <v>3.2405832188162703E-2</v>
      </c>
      <c r="O12" s="19">
        <v>6.3889125923175305E-2</v>
      </c>
      <c r="P12" s="19">
        <v>5.1151752438693597E-2</v>
      </c>
      <c r="Q12" s="19">
        <v>6.9706614652528004E-2</v>
      </c>
      <c r="R12" s="19"/>
      <c r="S12" s="19">
        <v>3.8622300296988002E-2</v>
      </c>
      <c r="T12" s="19">
        <v>2.37252159063473E-2</v>
      </c>
      <c r="U12" s="19">
        <v>1.68740865092207E-2</v>
      </c>
      <c r="V12" s="19">
        <v>2.52896359988392E-2</v>
      </c>
      <c r="W12" s="19">
        <v>2.9232624065769399E-2</v>
      </c>
      <c r="X12" s="19">
        <v>3.7039326190749997E-2</v>
      </c>
      <c r="Y12" s="19">
        <v>2.6179372275457299E-2</v>
      </c>
      <c r="Z12" s="19"/>
      <c r="AA12" s="19">
        <v>2.2750930334373899E-2</v>
      </c>
      <c r="AB12" s="19">
        <v>4.0653116737679199E-2</v>
      </c>
      <c r="AC12" s="19"/>
      <c r="AD12" s="19">
        <v>1.33788456596932E-2</v>
      </c>
      <c r="AE12" s="19">
        <v>3.4340468863991502E-2</v>
      </c>
      <c r="AF12" s="19">
        <v>2.148330047626E-2</v>
      </c>
      <c r="AG12" s="19"/>
      <c r="AH12" s="19">
        <v>1.74336355509989E-3</v>
      </c>
      <c r="AI12" s="19">
        <v>3.5764430256802301E-2</v>
      </c>
      <c r="AJ12" s="19"/>
      <c r="AK12" s="19">
        <v>3.5388631446972102E-2</v>
      </c>
      <c r="AL12" s="19">
        <v>3.3988965731701598E-2</v>
      </c>
      <c r="AM12" s="19"/>
      <c r="AN12" s="19">
        <v>3.4481056090198497E-2</v>
      </c>
      <c r="AO12" s="19">
        <v>6.9706614652528004E-2</v>
      </c>
      <c r="AP12" s="19"/>
      <c r="AQ12" s="19">
        <v>2.2705091546285999E-2</v>
      </c>
      <c r="AR12" s="19">
        <v>3.7621826398299398E-2</v>
      </c>
      <c r="AS12" s="19"/>
      <c r="AT12" s="19">
        <v>4.6475315714603602E-2</v>
      </c>
      <c r="AU12" s="19">
        <v>3.3892225553987798E-2</v>
      </c>
      <c r="AV12" s="19">
        <v>1.5668110548604799E-2</v>
      </c>
      <c r="AW12" s="19">
        <v>1.1307636780725999E-3</v>
      </c>
      <c r="AX12" s="19"/>
      <c r="AY12" s="19">
        <v>3.4932221331178098E-2</v>
      </c>
      <c r="AZ12" s="19">
        <v>3.4504812362301303E-2</v>
      </c>
      <c r="BA12" s="19"/>
      <c r="BB12" s="19">
        <v>3.07099677691944E-2</v>
      </c>
      <c r="BC12" s="19">
        <v>3.5387952531158902E-2</v>
      </c>
      <c r="BD12" s="19"/>
      <c r="BE12" s="19">
        <v>2.2389583028810101E-2</v>
      </c>
      <c r="BF12" s="19">
        <v>3.5473295558782002E-2</v>
      </c>
      <c r="BG12" s="19"/>
      <c r="BH12" s="19">
        <v>4.8499033225303398E-2</v>
      </c>
      <c r="BI12" s="19">
        <v>3.3468995773929797E-2</v>
      </c>
      <c r="BJ12" s="19"/>
      <c r="BK12" s="19">
        <v>1.50009125022732E-2</v>
      </c>
      <c r="BL12" s="19">
        <v>3.5801654360428703E-2</v>
      </c>
      <c r="BM12" s="19"/>
      <c r="BN12" s="19">
        <v>1.8990565267397199E-2</v>
      </c>
      <c r="BO12" s="19">
        <v>3.4880015223786899E-2</v>
      </c>
      <c r="BP12" s="19"/>
      <c r="BQ12" s="19">
        <v>2.23756775307455E-2</v>
      </c>
      <c r="BR12" s="19">
        <v>3.4862163004556697E-2</v>
      </c>
      <c r="BS12" s="19"/>
      <c r="BT12" s="19">
        <v>1.30409658299208E-2</v>
      </c>
      <c r="BU12" s="19">
        <v>3.6257394050645098E-2</v>
      </c>
      <c r="BV12" s="19"/>
      <c r="BW12" s="19">
        <v>2.2636219783804899E-2</v>
      </c>
      <c r="BX12" s="19">
        <v>4.0668678119602397E-2</v>
      </c>
      <c r="BY12" s="19"/>
      <c r="BZ12" s="19">
        <v>2.2636219783804899E-2</v>
      </c>
      <c r="CA12" s="19">
        <v>4.0668678119602397E-2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315</v>
      </c>
      <c r="C9" s="17">
        <v>0.33961381905869098</v>
      </c>
      <c r="D9" s="17">
        <v>0.34797645415793799</v>
      </c>
      <c r="E9" s="17">
        <v>0.46848538732101802</v>
      </c>
      <c r="F9" s="17">
        <v>0.246134728039207</v>
      </c>
      <c r="G9" s="17">
        <v>0.42719292819239102</v>
      </c>
      <c r="H9" s="17">
        <v>0.32684861596030501</v>
      </c>
      <c r="I9" s="17">
        <v>0.29149546421309802</v>
      </c>
      <c r="J9" s="17">
        <v>0.33576214159763601</v>
      </c>
      <c r="K9" s="17">
        <v>0.171453384909171</v>
      </c>
      <c r="L9" s="17">
        <v>0.26758301082500902</v>
      </c>
      <c r="M9" s="17"/>
      <c r="N9" s="17">
        <v>0.34480206971893101</v>
      </c>
      <c r="O9" s="17">
        <v>0.27300162779758103</v>
      </c>
      <c r="P9" s="17">
        <v>0.26981075192660497</v>
      </c>
      <c r="Q9" s="17">
        <v>0.26770351574614798</v>
      </c>
      <c r="R9" s="17"/>
      <c r="S9" s="17">
        <v>0.35217793807386399</v>
      </c>
      <c r="T9" s="17">
        <v>0.34991789104767701</v>
      </c>
      <c r="U9" s="17">
        <v>0.37618603813274998</v>
      </c>
      <c r="V9" s="17">
        <v>0.35816718975494799</v>
      </c>
      <c r="W9" s="17">
        <v>0.32613819835080199</v>
      </c>
      <c r="X9" s="17">
        <v>0.31794957874722402</v>
      </c>
      <c r="Y9" s="17">
        <v>0.27993730242084602</v>
      </c>
      <c r="Z9" s="17"/>
      <c r="AA9" s="17">
        <v>0.21562161902437699</v>
      </c>
      <c r="AB9" s="17">
        <v>0.40374221379950598</v>
      </c>
      <c r="AC9" s="17"/>
      <c r="AD9" s="17">
        <v>0.265816507316884</v>
      </c>
      <c r="AE9" s="17">
        <v>0.22183790340112799</v>
      </c>
      <c r="AF9" s="17">
        <v>0.210775405359408</v>
      </c>
      <c r="AG9" s="17"/>
      <c r="AH9" s="17">
        <v>0.19858862520558199</v>
      </c>
      <c r="AI9" s="17">
        <v>0.344832286680059</v>
      </c>
      <c r="AJ9" s="17"/>
      <c r="AK9" s="17">
        <v>0.29846903106952299</v>
      </c>
      <c r="AL9" s="17">
        <v>0.367175536512163</v>
      </c>
      <c r="AM9" s="17"/>
      <c r="AN9" s="17">
        <v>0.33975574822539301</v>
      </c>
      <c r="AO9" s="17">
        <v>0.26770351574614798</v>
      </c>
      <c r="AP9" s="17"/>
      <c r="AQ9" s="17">
        <v>0.30591968984257101</v>
      </c>
      <c r="AR9" s="17">
        <v>0.348350373531642</v>
      </c>
      <c r="AS9" s="17"/>
      <c r="AT9" s="17">
        <v>0.420382917002524</v>
      </c>
      <c r="AU9" s="17">
        <v>0.34206565806272099</v>
      </c>
      <c r="AV9" s="17">
        <v>0.20491712144770499</v>
      </c>
      <c r="AW9" s="17">
        <v>8.8338637137881496E-2</v>
      </c>
      <c r="AX9" s="17"/>
      <c r="AY9" s="17">
        <v>0.37918691052273401</v>
      </c>
      <c r="AZ9" s="17">
        <v>0.33488390779406602</v>
      </c>
      <c r="BA9" s="17"/>
      <c r="BB9" s="17">
        <v>0.33686340307697299</v>
      </c>
      <c r="BC9" s="17">
        <v>0.34020454400000399</v>
      </c>
      <c r="BD9" s="17"/>
      <c r="BE9" s="17">
        <v>0.35010704611135102</v>
      </c>
      <c r="BF9" s="17">
        <v>0.33881751902355001</v>
      </c>
      <c r="BG9" s="17"/>
      <c r="BH9" s="17">
        <v>0.26314607593627998</v>
      </c>
      <c r="BI9" s="17">
        <v>0.345542438889829</v>
      </c>
      <c r="BJ9" s="17"/>
      <c r="BK9" s="17">
        <v>0.33969892404804197</v>
      </c>
      <c r="BL9" s="17">
        <v>0.33960837216247802</v>
      </c>
      <c r="BM9" s="17"/>
      <c r="BN9" s="17">
        <v>0.40561420381453001</v>
      </c>
      <c r="BO9" s="17">
        <v>0.33821587461999297</v>
      </c>
      <c r="BP9" s="17"/>
      <c r="BQ9" s="17">
        <v>0.30611939545688099</v>
      </c>
      <c r="BR9" s="17">
        <v>0.34047140082594501</v>
      </c>
      <c r="BS9" s="17"/>
      <c r="BT9" s="17">
        <v>0.325888623056732</v>
      </c>
      <c r="BU9" s="17">
        <v>0.34070302391352197</v>
      </c>
      <c r="BV9" s="17"/>
      <c r="BW9" s="17">
        <v>0.21539527247850901</v>
      </c>
      <c r="BX9" s="17">
        <v>0.403402966166993</v>
      </c>
      <c r="BY9" s="17"/>
      <c r="BZ9" s="17">
        <v>0.21539527247850901</v>
      </c>
      <c r="CA9" s="17">
        <v>0.403402966166993</v>
      </c>
    </row>
    <row r="10" spans="2:79" ht="30" x14ac:dyDescent="0.25">
      <c r="B10" s="18" t="s">
        <v>316</v>
      </c>
      <c r="C10" s="17">
        <v>0.45154568446167898</v>
      </c>
      <c r="D10" s="17">
        <v>0.41284880631939203</v>
      </c>
      <c r="E10" s="17">
        <v>0.30586052929885699</v>
      </c>
      <c r="F10" s="17">
        <v>0.57324708649362799</v>
      </c>
      <c r="G10" s="17">
        <v>0.377899167675456</v>
      </c>
      <c r="H10" s="17">
        <v>0.45321364752205101</v>
      </c>
      <c r="I10" s="17">
        <v>0.49788175410214702</v>
      </c>
      <c r="J10" s="17">
        <v>0.458714815234395</v>
      </c>
      <c r="K10" s="17">
        <v>0.62781539656787799</v>
      </c>
      <c r="L10" s="17">
        <v>0.57120202319650903</v>
      </c>
      <c r="M10" s="17"/>
      <c r="N10" s="17">
        <v>0.44067317106202603</v>
      </c>
      <c r="O10" s="17">
        <v>0.58799193851210596</v>
      </c>
      <c r="P10" s="17">
        <v>0.61232776889448104</v>
      </c>
      <c r="Q10" s="17">
        <v>0.62661736339517904</v>
      </c>
      <c r="R10" s="17"/>
      <c r="S10" s="17">
        <v>0.43720876383718299</v>
      </c>
      <c r="T10" s="17">
        <v>0.45655535404741199</v>
      </c>
      <c r="U10" s="17">
        <v>0.50356492766554795</v>
      </c>
      <c r="V10" s="17">
        <v>0.40241700327055002</v>
      </c>
      <c r="W10" s="17">
        <v>0.45023131482698497</v>
      </c>
      <c r="X10" s="17">
        <v>0.54868866949740003</v>
      </c>
      <c r="Y10" s="17">
        <v>0.555440515106295</v>
      </c>
      <c r="Z10" s="17"/>
      <c r="AA10" s="17">
        <v>0.65868007007454199</v>
      </c>
      <c r="AB10" s="17">
        <v>0.34441640018975</v>
      </c>
      <c r="AC10" s="17"/>
      <c r="AD10" s="17">
        <v>0.64583686326874201</v>
      </c>
      <c r="AE10" s="17">
        <v>0.69417158682450697</v>
      </c>
      <c r="AF10" s="17">
        <v>0.64266792251245197</v>
      </c>
      <c r="AG10" s="17"/>
      <c r="AH10" s="17">
        <v>0.73170658491183704</v>
      </c>
      <c r="AI10" s="17">
        <v>0.44117866742147999</v>
      </c>
      <c r="AJ10" s="17"/>
      <c r="AK10" s="17">
        <v>0.49056938757602803</v>
      </c>
      <c r="AL10" s="17">
        <v>0.42540482113996197</v>
      </c>
      <c r="AM10" s="17"/>
      <c r="AN10" s="17">
        <v>0.45120014597331898</v>
      </c>
      <c r="AO10" s="17">
        <v>0.62661736339517904</v>
      </c>
      <c r="AP10" s="17"/>
      <c r="AQ10" s="17">
        <v>0.55600507389724496</v>
      </c>
      <c r="AR10" s="17">
        <v>0.42446039787773499</v>
      </c>
      <c r="AS10" s="17"/>
      <c r="AT10" s="17">
        <v>0.22781979339817801</v>
      </c>
      <c r="AU10" s="17">
        <v>0.51126192184724994</v>
      </c>
      <c r="AV10" s="17">
        <v>0.72448211731624701</v>
      </c>
      <c r="AW10" s="17">
        <v>0.87129799100324101</v>
      </c>
      <c r="AX10" s="17"/>
      <c r="AY10" s="17">
        <v>0.48035174118229601</v>
      </c>
      <c r="AZ10" s="17">
        <v>0.44810268602178999</v>
      </c>
      <c r="BA10" s="17"/>
      <c r="BB10" s="17">
        <v>0.44932977917304801</v>
      </c>
      <c r="BC10" s="17">
        <v>0.45203463002424599</v>
      </c>
      <c r="BD10" s="17"/>
      <c r="BE10" s="17">
        <v>0.44118344120113401</v>
      </c>
      <c r="BF10" s="17">
        <v>0.452332044523374</v>
      </c>
      <c r="BG10" s="17"/>
      <c r="BH10" s="17">
        <v>0.54719676099578995</v>
      </c>
      <c r="BI10" s="17">
        <v>0.44412976179868002</v>
      </c>
      <c r="BJ10" s="17"/>
      <c r="BK10" s="17">
        <v>0.54138370538997804</v>
      </c>
      <c r="BL10" s="17">
        <v>0.445795864390156</v>
      </c>
      <c r="BM10" s="17"/>
      <c r="BN10" s="17">
        <v>0.480828074018681</v>
      </c>
      <c r="BO10" s="17">
        <v>0.45092545847686899</v>
      </c>
      <c r="BP10" s="17"/>
      <c r="BQ10" s="17">
        <v>0.58351823265716996</v>
      </c>
      <c r="BR10" s="17">
        <v>0.44816669659026698</v>
      </c>
      <c r="BS10" s="17"/>
      <c r="BT10" s="17">
        <v>0.48409964614720102</v>
      </c>
      <c r="BU10" s="17">
        <v>0.44896226539015599</v>
      </c>
      <c r="BV10" s="17"/>
      <c r="BW10" s="17">
        <v>0.65870762758689905</v>
      </c>
      <c r="BX10" s="17">
        <v>0.345163151184119</v>
      </c>
      <c r="BY10" s="17"/>
      <c r="BZ10" s="17">
        <v>0.65870762758689905</v>
      </c>
      <c r="CA10" s="17">
        <v>0.345163151184119</v>
      </c>
    </row>
    <row r="11" spans="2:79" x14ac:dyDescent="0.25">
      <c r="B11" s="18" t="s">
        <v>317</v>
      </c>
      <c r="C11" s="17">
        <v>0.17965671774130801</v>
      </c>
      <c r="D11" s="17">
        <v>0.22979589542279999</v>
      </c>
      <c r="E11" s="17">
        <v>0.196037241726884</v>
      </c>
      <c r="F11" s="17">
        <v>0.14254843555269001</v>
      </c>
      <c r="G11" s="17">
        <v>0.165525115936421</v>
      </c>
      <c r="H11" s="17">
        <v>0.18131116686526999</v>
      </c>
      <c r="I11" s="17">
        <v>0.188097681478122</v>
      </c>
      <c r="J11" s="17">
        <v>0.182532099596311</v>
      </c>
      <c r="K11" s="17">
        <v>0.16998382474589899</v>
      </c>
      <c r="L11" s="17">
        <v>9.6428770741328301E-2</v>
      </c>
      <c r="M11" s="17"/>
      <c r="N11" s="17">
        <v>0.18652105213865799</v>
      </c>
      <c r="O11" s="17">
        <v>9.6456094536295195E-2</v>
      </c>
      <c r="P11" s="17">
        <v>6.58877467101599E-2</v>
      </c>
      <c r="Q11" s="17">
        <v>3.9851035316328901E-2</v>
      </c>
      <c r="R11" s="17"/>
      <c r="S11" s="17">
        <v>0.17901168295155201</v>
      </c>
      <c r="T11" s="17">
        <v>0.167373802164202</v>
      </c>
      <c r="U11" s="17">
        <v>0.112047726366405</v>
      </c>
      <c r="V11" s="17">
        <v>0.21497929910124799</v>
      </c>
      <c r="W11" s="17">
        <v>0.205355714367498</v>
      </c>
      <c r="X11" s="17">
        <v>0.106797096231107</v>
      </c>
      <c r="Y11" s="17">
        <v>0.13027402723971601</v>
      </c>
      <c r="Z11" s="17"/>
      <c r="AA11" s="17">
        <v>0.106475040393941</v>
      </c>
      <c r="AB11" s="17">
        <v>0.21750606222772001</v>
      </c>
      <c r="AC11" s="17"/>
      <c r="AD11" s="17">
        <v>8.4279463273613103E-2</v>
      </c>
      <c r="AE11" s="17">
        <v>7.0425637418637499E-2</v>
      </c>
      <c r="AF11" s="17">
        <v>0.124541093800714</v>
      </c>
      <c r="AG11" s="17"/>
      <c r="AH11" s="17">
        <v>4.4629712121038501E-2</v>
      </c>
      <c r="AI11" s="17">
        <v>0.184653229623955</v>
      </c>
      <c r="AJ11" s="17"/>
      <c r="AK11" s="17">
        <v>0.176470538152564</v>
      </c>
      <c r="AL11" s="17">
        <v>0.18179104837886201</v>
      </c>
      <c r="AM11" s="17"/>
      <c r="AN11" s="17">
        <v>0.17993265182992499</v>
      </c>
      <c r="AO11" s="17">
        <v>3.9851035316328901E-2</v>
      </c>
      <c r="AP11" s="17"/>
      <c r="AQ11" s="17">
        <v>0.111619853566157</v>
      </c>
      <c r="AR11" s="17">
        <v>0.197298003741677</v>
      </c>
      <c r="AS11" s="17"/>
      <c r="AT11" s="17">
        <v>0.30480100801873</v>
      </c>
      <c r="AU11" s="17">
        <v>0.12456778217955</v>
      </c>
      <c r="AV11" s="17">
        <v>6.0881657316982397E-2</v>
      </c>
      <c r="AW11" s="17">
        <v>3.8737464482585901E-2</v>
      </c>
      <c r="AX11" s="17"/>
      <c r="AY11" s="17">
        <v>0.11372519248511501</v>
      </c>
      <c r="AZ11" s="17">
        <v>0.18753707918050699</v>
      </c>
      <c r="BA11" s="17"/>
      <c r="BB11" s="17">
        <v>0.18120745624724799</v>
      </c>
      <c r="BC11" s="17">
        <v>0.17932110466602399</v>
      </c>
      <c r="BD11" s="17"/>
      <c r="BE11" s="17">
        <v>0.187312124950334</v>
      </c>
      <c r="BF11" s="17">
        <v>0.179075771479593</v>
      </c>
      <c r="BG11" s="17"/>
      <c r="BH11" s="17">
        <v>0.148756394737732</v>
      </c>
      <c r="BI11" s="17">
        <v>0.18205245037662701</v>
      </c>
      <c r="BJ11" s="17"/>
      <c r="BK11" s="17">
        <v>0.105418327267609</v>
      </c>
      <c r="BL11" s="17">
        <v>0.184408129039247</v>
      </c>
      <c r="BM11" s="17"/>
      <c r="BN11" s="17">
        <v>9.9853772733109802E-2</v>
      </c>
      <c r="BO11" s="17">
        <v>0.181347012177904</v>
      </c>
      <c r="BP11" s="17"/>
      <c r="BQ11" s="17">
        <v>0.10795792778348701</v>
      </c>
      <c r="BR11" s="17">
        <v>0.18149247332059301</v>
      </c>
      <c r="BS11" s="17"/>
      <c r="BT11" s="17">
        <v>0.15998533528395001</v>
      </c>
      <c r="BU11" s="17">
        <v>0.18121780038600899</v>
      </c>
      <c r="BV11" s="17"/>
      <c r="BW11" s="17">
        <v>0.106826622614725</v>
      </c>
      <c r="BX11" s="17">
        <v>0.217056685619232</v>
      </c>
      <c r="BY11" s="17"/>
      <c r="BZ11" s="17">
        <v>0.106826622614725</v>
      </c>
      <c r="CA11" s="17">
        <v>0.217056685619232</v>
      </c>
    </row>
    <row r="12" spans="2:79" x14ac:dyDescent="0.25">
      <c r="B12" s="18" t="s">
        <v>75</v>
      </c>
      <c r="C12" s="19">
        <v>2.9183778738322501E-2</v>
      </c>
      <c r="D12" s="19">
        <v>9.37884409987059E-3</v>
      </c>
      <c r="E12" s="19">
        <v>2.9616841653241199E-2</v>
      </c>
      <c r="F12" s="19">
        <v>3.8069749914475801E-2</v>
      </c>
      <c r="G12" s="19">
        <v>2.9382788195731299E-2</v>
      </c>
      <c r="H12" s="19">
        <v>3.86265696523738E-2</v>
      </c>
      <c r="I12" s="19">
        <v>2.2525100206633199E-2</v>
      </c>
      <c r="J12" s="19">
        <v>2.2990943571657398E-2</v>
      </c>
      <c r="K12" s="19">
        <v>3.0747393777052101E-2</v>
      </c>
      <c r="L12" s="19">
        <v>6.4786195237154301E-2</v>
      </c>
      <c r="M12" s="19"/>
      <c r="N12" s="19">
        <v>2.80037070803856E-2</v>
      </c>
      <c r="O12" s="19">
        <v>4.2550339154017999E-2</v>
      </c>
      <c r="P12" s="19">
        <v>5.1973732468754301E-2</v>
      </c>
      <c r="Q12" s="19">
        <v>6.58280855423444E-2</v>
      </c>
      <c r="R12" s="19"/>
      <c r="S12" s="19">
        <v>3.1601615137401201E-2</v>
      </c>
      <c r="T12" s="19">
        <v>2.6152952740709098E-2</v>
      </c>
      <c r="U12" s="19">
        <v>8.2013078352972599E-3</v>
      </c>
      <c r="V12" s="19">
        <v>2.4436507873254399E-2</v>
      </c>
      <c r="W12" s="19">
        <v>1.8274772454715399E-2</v>
      </c>
      <c r="X12" s="19">
        <v>2.6564655524269301E-2</v>
      </c>
      <c r="Y12" s="19">
        <v>3.4348155233143898E-2</v>
      </c>
      <c r="Z12" s="19"/>
      <c r="AA12" s="19">
        <v>1.9223270507140601E-2</v>
      </c>
      <c r="AB12" s="19">
        <v>3.4335323783023598E-2</v>
      </c>
      <c r="AC12" s="19"/>
      <c r="AD12" s="19">
        <v>4.06716614076105E-3</v>
      </c>
      <c r="AE12" s="19">
        <v>1.35648723557275E-2</v>
      </c>
      <c r="AF12" s="19">
        <v>2.2015578327427E-2</v>
      </c>
      <c r="AG12" s="19"/>
      <c r="AH12" s="19">
        <v>2.5075077761542601E-2</v>
      </c>
      <c r="AI12" s="19">
        <v>2.9335816274505801E-2</v>
      </c>
      <c r="AJ12" s="19"/>
      <c r="AK12" s="19">
        <v>3.4491043201885001E-2</v>
      </c>
      <c r="AL12" s="19">
        <v>2.5628593969012899E-2</v>
      </c>
      <c r="AM12" s="19"/>
      <c r="AN12" s="19">
        <v>2.91114539713631E-2</v>
      </c>
      <c r="AO12" s="19">
        <v>6.58280855423444E-2</v>
      </c>
      <c r="AP12" s="19"/>
      <c r="AQ12" s="19">
        <v>2.6455382694027699E-2</v>
      </c>
      <c r="AR12" s="19">
        <v>2.98912248489452E-2</v>
      </c>
      <c r="AS12" s="19"/>
      <c r="AT12" s="19">
        <v>4.6996281580568497E-2</v>
      </c>
      <c r="AU12" s="19">
        <v>2.2104637910479698E-2</v>
      </c>
      <c r="AV12" s="19">
        <v>9.7191039190650409E-3</v>
      </c>
      <c r="AW12" s="19">
        <v>1.6259073762910901E-3</v>
      </c>
      <c r="AX12" s="19"/>
      <c r="AY12" s="19">
        <v>2.6736155809854799E-2</v>
      </c>
      <c r="AZ12" s="19">
        <v>2.94763270036363E-2</v>
      </c>
      <c r="BA12" s="19"/>
      <c r="BB12" s="19">
        <v>3.2599361502730399E-2</v>
      </c>
      <c r="BC12" s="19">
        <v>2.84397213097255E-2</v>
      </c>
      <c r="BD12" s="19"/>
      <c r="BE12" s="19">
        <v>2.1397387737180699E-2</v>
      </c>
      <c r="BF12" s="19">
        <v>2.9774664973482998E-2</v>
      </c>
      <c r="BG12" s="19"/>
      <c r="BH12" s="19">
        <v>4.0900768330198199E-2</v>
      </c>
      <c r="BI12" s="19">
        <v>2.8275348934863598E-2</v>
      </c>
      <c r="BJ12" s="19"/>
      <c r="BK12" s="19">
        <v>1.34990432943704E-2</v>
      </c>
      <c r="BL12" s="19">
        <v>3.0187634408118801E-2</v>
      </c>
      <c r="BM12" s="19"/>
      <c r="BN12" s="19">
        <v>1.37039494336789E-2</v>
      </c>
      <c r="BO12" s="19">
        <v>2.9511654725235099E-2</v>
      </c>
      <c r="BP12" s="19"/>
      <c r="BQ12" s="19">
        <v>2.4044441024630098E-3</v>
      </c>
      <c r="BR12" s="19">
        <v>2.9869429263195298E-2</v>
      </c>
      <c r="BS12" s="19"/>
      <c r="BT12" s="19">
        <v>3.00263955121177E-2</v>
      </c>
      <c r="BU12" s="19">
        <v>2.9116910310312501E-2</v>
      </c>
      <c r="BV12" s="19"/>
      <c r="BW12" s="19">
        <v>1.9070477319866198E-2</v>
      </c>
      <c r="BX12" s="19">
        <v>3.4377197029656997E-2</v>
      </c>
      <c r="BY12" s="19"/>
      <c r="BZ12" s="19">
        <v>1.9070477319866198E-2</v>
      </c>
      <c r="CA12" s="19">
        <v>3.4377197029656997E-2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315</v>
      </c>
      <c r="C9" s="17">
        <v>0.25698434599353798</v>
      </c>
      <c r="D9" s="17">
        <v>0.25947783751107401</v>
      </c>
      <c r="E9" s="17">
        <v>0.26689448826416201</v>
      </c>
      <c r="F9" s="17">
        <v>0.28739834384577201</v>
      </c>
      <c r="G9" s="17">
        <v>0.18025931380166199</v>
      </c>
      <c r="H9" s="17">
        <v>0.295148683346101</v>
      </c>
      <c r="I9" s="17">
        <v>0.28575257333111098</v>
      </c>
      <c r="J9" s="17">
        <v>0.237988584042506</v>
      </c>
      <c r="K9" s="17">
        <v>0.17458586957948599</v>
      </c>
      <c r="L9" s="17">
        <v>0.25328031658743499</v>
      </c>
      <c r="M9" s="17"/>
      <c r="N9" s="17">
        <v>0.25866774719914298</v>
      </c>
      <c r="O9" s="17">
        <v>0.238267725604112</v>
      </c>
      <c r="P9" s="17">
        <v>0.225158937821062</v>
      </c>
      <c r="Q9" s="17">
        <v>0.19063886988494</v>
      </c>
      <c r="R9" s="17"/>
      <c r="S9" s="17">
        <v>0.27324751942519798</v>
      </c>
      <c r="T9" s="17">
        <v>0.27393104008088398</v>
      </c>
      <c r="U9" s="17">
        <v>0.28722252016973798</v>
      </c>
      <c r="V9" s="17">
        <v>0.23699202914722101</v>
      </c>
      <c r="W9" s="17">
        <v>0.28767634398242797</v>
      </c>
      <c r="X9" s="17">
        <v>0.234639078081227</v>
      </c>
      <c r="Y9" s="17">
        <v>0.27993412991080002</v>
      </c>
      <c r="Z9" s="17"/>
      <c r="AA9" s="17">
        <v>0.20776397211428099</v>
      </c>
      <c r="AB9" s="17">
        <v>0.28244097604402502</v>
      </c>
      <c r="AC9" s="17"/>
      <c r="AD9" s="17">
        <v>0.246965859324253</v>
      </c>
      <c r="AE9" s="17">
        <v>0.20627907754128799</v>
      </c>
      <c r="AF9" s="17">
        <v>0.198428895821955</v>
      </c>
      <c r="AG9" s="17"/>
      <c r="AH9" s="17">
        <v>0.19454720443433501</v>
      </c>
      <c r="AI9" s="17">
        <v>0.25929475729449197</v>
      </c>
      <c r="AJ9" s="17"/>
      <c r="AK9" s="17">
        <v>0.238056623492818</v>
      </c>
      <c r="AL9" s="17">
        <v>0.26966348629533998</v>
      </c>
      <c r="AM9" s="17"/>
      <c r="AN9" s="17">
        <v>0.25711529187618298</v>
      </c>
      <c r="AO9" s="17">
        <v>0.19063886988494</v>
      </c>
      <c r="AP9" s="17"/>
      <c r="AQ9" s="17">
        <v>0.23583628682508601</v>
      </c>
      <c r="AR9" s="17">
        <v>0.26246782858296203</v>
      </c>
      <c r="AS9" s="17"/>
      <c r="AT9" s="17">
        <v>0.266520107023415</v>
      </c>
      <c r="AU9" s="17">
        <v>0.28382697422629699</v>
      </c>
      <c r="AV9" s="17">
        <v>0.20301423769966401</v>
      </c>
      <c r="AW9" s="17">
        <v>6.8400792274715599E-2</v>
      </c>
      <c r="AX9" s="17"/>
      <c r="AY9" s="17">
        <v>0.227703785720522</v>
      </c>
      <c r="AZ9" s="17">
        <v>0.260484058721206</v>
      </c>
      <c r="BA9" s="17"/>
      <c r="BB9" s="17">
        <v>0.27835175380286098</v>
      </c>
      <c r="BC9" s="17">
        <v>0.25231737376630498</v>
      </c>
      <c r="BD9" s="17"/>
      <c r="BE9" s="17">
        <v>0.17350421470734501</v>
      </c>
      <c r="BF9" s="17">
        <v>0.263319406804018</v>
      </c>
      <c r="BG9" s="17"/>
      <c r="BH9" s="17">
        <v>0.24044012357730901</v>
      </c>
      <c r="BI9" s="17">
        <v>0.25826703593706901</v>
      </c>
      <c r="BJ9" s="17"/>
      <c r="BK9" s="17">
        <v>0.31742820810169903</v>
      </c>
      <c r="BL9" s="17">
        <v>0.25311581318350201</v>
      </c>
      <c r="BM9" s="17"/>
      <c r="BN9" s="17">
        <v>0.20966192525664201</v>
      </c>
      <c r="BO9" s="17">
        <v>0.25798667522449098</v>
      </c>
      <c r="BP9" s="17"/>
      <c r="BQ9" s="17">
        <v>0.20768933965610201</v>
      </c>
      <c r="BR9" s="17">
        <v>0.25824648142104101</v>
      </c>
      <c r="BS9" s="17"/>
      <c r="BT9" s="17">
        <v>0.23822257997132201</v>
      </c>
      <c r="BU9" s="17">
        <v>0.25847324324744098</v>
      </c>
      <c r="BV9" s="17"/>
      <c r="BW9" s="17">
        <v>0.20786190141358901</v>
      </c>
      <c r="BX9" s="17">
        <v>0.28220987736462999</v>
      </c>
      <c r="BY9" s="17"/>
      <c r="BZ9" s="17">
        <v>0.20786190141358901</v>
      </c>
      <c r="CA9" s="17">
        <v>0.28220987736462999</v>
      </c>
    </row>
    <row r="10" spans="2:79" ht="30" x14ac:dyDescent="0.25">
      <c r="B10" s="18" t="s">
        <v>316</v>
      </c>
      <c r="C10" s="17">
        <v>0.27749636656180798</v>
      </c>
      <c r="D10" s="17">
        <v>0.32789587462154601</v>
      </c>
      <c r="E10" s="17">
        <v>0.20691366811065001</v>
      </c>
      <c r="F10" s="17">
        <v>0.31251130668930099</v>
      </c>
      <c r="G10" s="17">
        <v>0.236993995563585</v>
      </c>
      <c r="H10" s="17">
        <v>0.29184366764331598</v>
      </c>
      <c r="I10" s="17">
        <v>0.32163755917824199</v>
      </c>
      <c r="J10" s="17">
        <v>0.17823230959609901</v>
      </c>
      <c r="K10" s="17">
        <v>0.30424086656104399</v>
      </c>
      <c r="L10" s="17">
        <v>0.30660293356658402</v>
      </c>
      <c r="M10" s="17"/>
      <c r="N10" s="17">
        <v>0.26196036219763302</v>
      </c>
      <c r="O10" s="17">
        <v>0.45519343231201798</v>
      </c>
      <c r="P10" s="17">
        <v>0.58256643528441299</v>
      </c>
      <c r="Q10" s="17">
        <v>0.682661753131098</v>
      </c>
      <c r="R10" s="17"/>
      <c r="S10" s="17">
        <v>0.23569450135234599</v>
      </c>
      <c r="T10" s="17">
        <v>0.31564126635767997</v>
      </c>
      <c r="U10" s="17">
        <v>0.32884249128097798</v>
      </c>
      <c r="V10" s="17">
        <v>0.2499872923939</v>
      </c>
      <c r="W10" s="17">
        <v>0.30895381097222901</v>
      </c>
      <c r="X10" s="17">
        <v>0.38699701185699398</v>
      </c>
      <c r="Y10" s="17">
        <v>0.353315797185905</v>
      </c>
      <c r="Z10" s="17"/>
      <c r="AA10" s="17">
        <v>0.49062856561208401</v>
      </c>
      <c r="AB10" s="17">
        <v>0.167265031131905</v>
      </c>
      <c r="AC10" s="17"/>
      <c r="AD10" s="17">
        <v>0.50290157433007299</v>
      </c>
      <c r="AE10" s="17">
        <v>0.54057846315161695</v>
      </c>
      <c r="AF10" s="17">
        <v>0.47533009072938798</v>
      </c>
      <c r="AG10" s="17"/>
      <c r="AH10" s="17">
        <v>0.644280268686516</v>
      </c>
      <c r="AI10" s="17">
        <v>0.263923969566768</v>
      </c>
      <c r="AJ10" s="17"/>
      <c r="AK10" s="17">
        <v>0.27905017736951199</v>
      </c>
      <c r="AL10" s="17">
        <v>0.27645551311350802</v>
      </c>
      <c r="AM10" s="17"/>
      <c r="AN10" s="17">
        <v>0.27669669275926301</v>
      </c>
      <c r="AO10" s="17">
        <v>0.682661753131098</v>
      </c>
      <c r="AP10" s="17"/>
      <c r="AQ10" s="17">
        <v>0.44071216516949102</v>
      </c>
      <c r="AR10" s="17">
        <v>0.235176124176673</v>
      </c>
      <c r="AS10" s="17"/>
      <c r="AT10" s="17">
        <v>8.1608128571538902E-2</v>
      </c>
      <c r="AU10" s="17">
        <v>0.26648146448319199</v>
      </c>
      <c r="AV10" s="17">
        <v>0.621438982666908</v>
      </c>
      <c r="AW10" s="17">
        <v>0.89303602343657695</v>
      </c>
      <c r="AX10" s="17"/>
      <c r="AY10" s="17">
        <v>0.43777613935767501</v>
      </c>
      <c r="AZ10" s="17">
        <v>0.25833917982729299</v>
      </c>
      <c r="BA10" s="17"/>
      <c r="BB10" s="17">
        <v>0.33884872484569001</v>
      </c>
      <c r="BC10" s="17">
        <v>0.26412797918090197</v>
      </c>
      <c r="BD10" s="17"/>
      <c r="BE10" s="17">
        <v>0.37852878227789399</v>
      </c>
      <c r="BF10" s="17">
        <v>0.26982931468335802</v>
      </c>
      <c r="BG10" s="17"/>
      <c r="BH10" s="17">
        <v>0.28141952032157302</v>
      </c>
      <c r="BI10" s="17">
        <v>0.27719220056669602</v>
      </c>
      <c r="BJ10" s="17"/>
      <c r="BK10" s="17">
        <v>0.38926396172067801</v>
      </c>
      <c r="BL10" s="17">
        <v>0.27034300815798501</v>
      </c>
      <c r="BM10" s="17"/>
      <c r="BN10" s="17">
        <v>0.479772378504148</v>
      </c>
      <c r="BO10" s="17">
        <v>0.273211988114273</v>
      </c>
      <c r="BP10" s="17"/>
      <c r="BQ10" s="17">
        <v>0.59526217508792501</v>
      </c>
      <c r="BR10" s="17">
        <v>0.26936038049773198</v>
      </c>
      <c r="BS10" s="17"/>
      <c r="BT10" s="17">
        <v>0.32938602823754598</v>
      </c>
      <c r="BU10" s="17">
        <v>0.27337850395316698</v>
      </c>
      <c r="BV10" s="17"/>
      <c r="BW10" s="17">
        <v>0.489507910923343</v>
      </c>
      <c r="BX10" s="17">
        <v>0.16862344891575801</v>
      </c>
      <c r="BY10" s="17"/>
      <c r="BZ10" s="17">
        <v>0.489507910923343</v>
      </c>
      <c r="CA10" s="17">
        <v>0.16862344891575801</v>
      </c>
    </row>
    <row r="11" spans="2:79" x14ac:dyDescent="0.25">
      <c r="B11" s="18" t="s">
        <v>317</v>
      </c>
      <c r="C11" s="17">
        <v>0.42469969357533399</v>
      </c>
      <c r="D11" s="17">
        <v>0.38945739892439102</v>
      </c>
      <c r="E11" s="17">
        <v>0.46576438765278499</v>
      </c>
      <c r="F11" s="17">
        <v>0.35501575280633402</v>
      </c>
      <c r="G11" s="17">
        <v>0.54839696337333499</v>
      </c>
      <c r="H11" s="17">
        <v>0.34698441128013502</v>
      </c>
      <c r="I11" s="17">
        <v>0.37329292082806098</v>
      </c>
      <c r="J11" s="17">
        <v>0.55257105602100498</v>
      </c>
      <c r="K11" s="17">
        <v>0.49647670326051102</v>
      </c>
      <c r="L11" s="17">
        <v>0.37730138306310501</v>
      </c>
      <c r="M11" s="17"/>
      <c r="N11" s="17">
        <v>0.44168458898817398</v>
      </c>
      <c r="O11" s="17">
        <v>0.220839827668179</v>
      </c>
      <c r="P11" s="17">
        <v>0.13581207537703099</v>
      </c>
      <c r="Q11" s="17">
        <v>5.39412664776742E-2</v>
      </c>
      <c r="R11" s="17"/>
      <c r="S11" s="17">
        <v>0.44385172259079803</v>
      </c>
      <c r="T11" s="17">
        <v>0.38515997605080698</v>
      </c>
      <c r="U11" s="17">
        <v>0.33070499447908702</v>
      </c>
      <c r="V11" s="17">
        <v>0.48548018014533101</v>
      </c>
      <c r="W11" s="17">
        <v>0.39196258516026</v>
      </c>
      <c r="X11" s="17">
        <v>0.35558567377308697</v>
      </c>
      <c r="Y11" s="17">
        <v>0.32292064934744702</v>
      </c>
      <c r="Z11" s="17"/>
      <c r="AA11" s="17">
        <v>0.26689415041445302</v>
      </c>
      <c r="AB11" s="17">
        <v>0.50631624817561605</v>
      </c>
      <c r="AC11" s="17"/>
      <c r="AD11" s="17">
        <v>0.21773767648349401</v>
      </c>
      <c r="AE11" s="17">
        <v>0.23983077219219101</v>
      </c>
      <c r="AF11" s="17">
        <v>0.29510853151573901</v>
      </c>
      <c r="AG11" s="17"/>
      <c r="AH11" s="17">
        <v>0.13467190129780801</v>
      </c>
      <c r="AI11" s="17">
        <v>0.43543182307606398</v>
      </c>
      <c r="AJ11" s="17"/>
      <c r="AK11" s="17">
        <v>0.42785484784758099</v>
      </c>
      <c r="AL11" s="17">
        <v>0.42258614591052002</v>
      </c>
      <c r="AM11" s="17"/>
      <c r="AN11" s="17">
        <v>0.42543145845716002</v>
      </c>
      <c r="AO11" s="17">
        <v>5.39412664776742E-2</v>
      </c>
      <c r="AP11" s="17"/>
      <c r="AQ11" s="17">
        <v>0.28142758857375</v>
      </c>
      <c r="AR11" s="17">
        <v>0.461848733450265</v>
      </c>
      <c r="AS11" s="17"/>
      <c r="AT11" s="17">
        <v>0.601717041891768</v>
      </c>
      <c r="AU11" s="17">
        <v>0.40362180882694698</v>
      </c>
      <c r="AV11" s="17">
        <v>0.15942788595084101</v>
      </c>
      <c r="AW11" s="17">
        <v>3.7499471834092302E-2</v>
      </c>
      <c r="AX11" s="17"/>
      <c r="AY11" s="17">
        <v>0.30632486421383298</v>
      </c>
      <c r="AZ11" s="17">
        <v>0.43884825812085998</v>
      </c>
      <c r="BA11" s="17"/>
      <c r="BB11" s="17">
        <v>0.35451206385304102</v>
      </c>
      <c r="BC11" s="17">
        <v>0.44000306945421402</v>
      </c>
      <c r="BD11" s="17"/>
      <c r="BE11" s="17">
        <v>0.39266396328048098</v>
      </c>
      <c r="BF11" s="17">
        <v>0.42713079060883402</v>
      </c>
      <c r="BG11" s="17"/>
      <c r="BH11" s="17">
        <v>0.41511332603793499</v>
      </c>
      <c r="BI11" s="17">
        <v>0.42544293414148798</v>
      </c>
      <c r="BJ11" s="17"/>
      <c r="BK11" s="17">
        <v>0.26346508118479001</v>
      </c>
      <c r="BL11" s="17">
        <v>0.435019043901264</v>
      </c>
      <c r="BM11" s="17"/>
      <c r="BN11" s="17">
        <v>0.23799253557799399</v>
      </c>
      <c r="BO11" s="17">
        <v>0.428654310418148</v>
      </c>
      <c r="BP11" s="17"/>
      <c r="BQ11" s="17">
        <v>0.17654991351333699</v>
      </c>
      <c r="BR11" s="17">
        <v>0.43105325049749699</v>
      </c>
      <c r="BS11" s="17"/>
      <c r="BT11" s="17">
        <v>0.40685081713478399</v>
      </c>
      <c r="BU11" s="17">
        <v>0.42611614568789702</v>
      </c>
      <c r="BV11" s="17"/>
      <c r="BW11" s="17">
        <v>0.26797709735645098</v>
      </c>
      <c r="BX11" s="17">
        <v>0.50518043514437305</v>
      </c>
      <c r="BY11" s="17"/>
      <c r="BZ11" s="17">
        <v>0.26797709735645098</v>
      </c>
      <c r="CA11" s="17">
        <v>0.50518043514437305</v>
      </c>
    </row>
    <row r="12" spans="2:79" x14ac:dyDescent="0.25">
      <c r="B12" s="18" t="s">
        <v>75</v>
      </c>
      <c r="C12" s="19">
        <v>4.0819593869319701E-2</v>
      </c>
      <c r="D12" s="19">
        <v>2.3168888942988901E-2</v>
      </c>
      <c r="E12" s="19">
        <v>6.0427455972403399E-2</v>
      </c>
      <c r="F12" s="19">
        <v>4.5074596658593598E-2</v>
      </c>
      <c r="G12" s="19">
        <v>3.43497272614188E-2</v>
      </c>
      <c r="H12" s="19">
        <v>6.6023237730447895E-2</v>
      </c>
      <c r="I12" s="19">
        <v>1.9316946662585301E-2</v>
      </c>
      <c r="J12" s="19">
        <v>3.1208050340390099E-2</v>
      </c>
      <c r="K12" s="19">
        <v>2.4696560598958701E-2</v>
      </c>
      <c r="L12" s="19">
        <v>6.28153667828764E-2</v>
      </c>
      <c r="M12" s="19"/>
      <c r="N12" s="19">
        <v>3.7687301615050503E-2</v>
      </c>
      <c r="O12" s="19">
        <v>8.5699014415691194E-2</v>
      </c>
      <c r="P12" s="19">
        <v>5.6462551517493499E-2</v>
      </c>
      <c r="Q12" s="19">
        <v>7.2758110506288207E-2</v>
      </c>
      <c r="R12" s="19"/>
      <c r="S12" s="19">
        <v>4.7206256631657499E-2</v>
      </c>
      <c r="T12" s="19">
        <v>2.5267717510629499E-2</v>
      </c>
      <c r="U12" s="19">
        <v>5.3229994070196199E-2</v>
      </c>
      <c r="V12" s="19">
        <v>2.7540498313547799E-2</v>
      </c>
      <c r="W12" s="19">
        <v>1.14072598850833E-2</v>
      </c>
      <c r="X12" s="19">
        <v>2.2778236288690499E-2</v>
      </c>
      <c r="Y12" s="19">
        <v>4.3829423555847999E-2</v>
      </c>
      <c r="Z12" s="19"/>
      <c r="AA12" s="19">
        <v>3.4713311859181598E-2</v>
      </c>
      <c r="AB12" s="19">
        <v>4.3977744648453401E-2</v>
      </c>
      <c r="AC12" s="19"/>
      <c r="AD12" s="19">
        <v>3.2394889862181003E-2</v>
      </c>
      <c r="AE12" s="19">
        <v>1.33116871149037E-2</v>
      </c>
      <c r="AF12" s="19">
        <v>3.1132481932917601E-2</v>
      </c>
      <c r="AG12" s="19"/>
      <c r="AH12" s="19">
        <v>2.6500625581341499E-2</v>
      </c>
      <c r="AI12" s="19">
        <v>4.1349450062675E-2</v>
      </c>
      <c r="AJ12" s="19"/>
      <c r="AK12" s="19">
        <v>5.5038351290088001E-2</v>
      </c>
      <c r="AL12" s="19">
        <v>3.1294854680632103E-2</v>
      </c>
      <c r="AM12" s="19"/>
      <c r="AN12" s="19">
        <v>4.0756556907394097E-2</v>
      </c>
      <c r="AO12" s="19">
        <v>7.2758110506288207E-2</v>
      </c>
      <c r="AP12" s="19"/>
      <c r="AQ12" s="19">
        <v>4.2023959431672302E-2</v>
      </c>
      <c r="AR12" s="19">
        <v>4.0507313790100301E-2</v>
      </c>
      <c r="AS12" s="19"/>
      <c r="AT12" s="19">
        <v>5.0154722513278301E-2</v>
      </c>
      <c r="AU12" s="19">
        <v>4.6069752463564102E-2</v>
      </c>
      <c r="AV12" s="19">
        <v>1.6118893682586101E-2</v>
      </c>
      <c r="AW12" s="19">
        <v>1.0637124546153201E-3</v>
      </c>
      <c r="AX12" s="19"/>
      <c r="AY12" s="19">
        <v>2.8195210707970601E-2</v>
      </c>
      <c r="AZ12" s="19">
        <v>4.23285033306404E-2</v>
      </c>
      <c r="BA12" s="19"/>
      <c r="BB12" s="19">
        <v>2.8287457498407699E-2</v>
      </c>
      <c r="BC12" s="19">
        <v>4.3551577598579E-2</v>
      </c>
      <c r="BD12" s="19"/>
      <c r="BE12" s="19">
        <v>5.5303039734278803E-2</v>
      </c>
      <c r="BF12" s="19">
        <v>3.9720487903790597E-2</v>
      </c>
      <c r="BG12" s="19"/>
      <c r="BH12" s="19">
        <v>6.3027030063181999E-2</v>
      </c>
      <c r="BI12" s="19">
        <v>3.90978293547464E-2</v>
      </c>
      <c r="BJ12" s="19"/>
      <c r="BK12" s="19">
        <v>2.9842748992833699E-2</v>
      </c>
      <c r="BL12" s="19">
        <v>4.15221347572493E-2</v>
      </c>
      <c r="BM12" s="19"/>
      <c r="BN12" s="19">
        <v>7.2573160661215996E-2</v>
      </c>
      <c r="BO12" s="19">
        <v>4.0147026243088503E-2</v>
      </c>
      <c r="BP12" s="19"/>
      <c r="BQ12" s="19">
        <v>2.0498571742635401E-2</v>
      </c>
      <c r="BR12" s="19">
        <v>4.1339887583729397E-2</v>
      </c>
      <c r="BS12" s="19"/>
      <c r="BT12" s="19">
        <v>2.5540574656347698E-2</v>
      </c>
      <c r="BU12" s="19">
        <v>4.2032107111494403E-2</v>
      </c>
      <c r="BV12" s="19"/>
      <c r="BW12" s="19">
        <v>3.4653090306616799E-2</v>
      </c>
      <c r="BX12" s="19">
        <v>4.3986238575238999E-2</v>
      </c>
      <c r="BY12" s="19"/>
      <c r="BZ12" s="19">
        <v>3.4653090306616799E-2</v>
      </c>
      <c r="CA12" s="19">
        <v>4.3986238575238999E-2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315</v>
      </c>
      <c r="C9" s="17">
        <v>0.21963688131252099</v>
      </c>
      <c r="D9" s="17">
        <v>0.23663860380701801</v>
      </c>
      <c r="E9" s="17">
        <v>0.184618641419864</v>
      </c>
      <c r="F9" s="17">
        <v>0.28331614586648701</v>
      </c>
      <c r="G9" s="17">
        <v>0.13516098165054299</v>
      </c>
      <c r="H9" s="17">
        <v>0.220495875520927</v>
      </c>
      <c r="I9" s="17">
        <v>0.26928719883645402</v>
      </c>
      <c r="J9" s="17">
        <v>0.208555775788035</v>
      </c>
      <c r="K9" s="17">
        <v>0.190709678972803</v>
      </c>
      <c r="L9" s="17">
        <v>0.22220772840091199</v>
      </c>
      <c r="M9" s="17"/>
      <c r="N9" s="17">
        <v>0.21860828830672999</v>
      </c>
      <c r="O9" s="17">
        <v>0.22624009659175501</v>
      </c>
      <c r="P9" s="17">
        <v>0.27441171471877202</v>
      </c>
      <c r="Q9" s="17">
        <v>0.23329188473453899</v>
      </c>
      <c r="R9" s="17"/>
      <c r="S9" s="17">
        <v>0.22569466351562001</v>
      </c>
      <c r="T9" s="17">
        <v>0.28670761215079499</v>
      </c>
      <c r="U9" s="17">
        <v>0.28631322379617302</v>
      </c>
      <c r="V9" s="17">
        <v>0.19327472703603901</v>
      </c>
      <c r="W9" s="17">
        <v>0.24740385311594801</v>
      </c>
      <c r="X9" s="17">
        <v>0.21414277461234299</v>
      </c>
      <c r="Y9" s="17">
        <v>0.23773125115242699</v>
      </c>
      <c r="Z9" s="17"/>
      <c r="AA9" s="17">
        <v>0.21431291019416701</v>
      </c>
      <c r="AB9" s="17">
        <v>0.22239042323993299</v>
      </c>
      <c r="AC9" s="17"/>
      <c r="AD9" s="17">
        <v>0.27542468077063698</v>
      </c>
      <c r="AE9" s="17">
        <v>0.13337864433002999</v>
      </c>
      <c r="AF9" s="17">
        <v>0.213344759000484</v>
      </c>
      <c r="AG9" s="17"/>
      <c r="AH9" s="17">
        <v>0.228170007782936</v>
      </c>
      <c r="AI9" s="17">
        <v>0.21932112323427799</v>
      </c>
      <c r="AJ9" s="17"/>
      <c r="AK9" s="17">
        <v>0.19302128578334499</v>
      </c>
      <c r="AL9" s="17">
        <v>0.237465908017536</v>
      </c>
      <c r="AM9" s="17"/>
      <c r="AN9" s="17">
        <v>0.21960993047004501</v>
      </c>
      <c r="AO9" s="17">
        <v>0.23329188473453899</v>
      </c>
      <c r="AP9" s="17"/>
      <c r="AQ9" s="17">
        <v>0.215249291452276</v>
      </c>
      <c r="AR9" s="17">
        <v>0.220774539970299</v>
      </c>
      <c r="AS9" s="17"/>
      <c r="AT9" s="17">
        <v>0.21804916883461301</v>
      </c>
      <c r="AU9" s="17">
        <v>0.203410958354315</v>
      </c>
      <c r="AV9" s="17">
        <v>0.25424325938708497</v>
      </c>
      <c r="AW9" s="17">
        <v>0.25531602613353799</v>
      </c>
      <c r="AX9" s="17"/>
      <c r="AY9" s="17">
        <v>0.22911328821701499</v>
      </c>
      <c r="AZ9" s="17">
        <v>0.218504228742113</v>
      </c>
      <c r="BA9" s="17"/>
      <c r="BB9" s="17">
        <v>0.23989225063869399</v>
      </c>
      <c r="BC9" s="17">
        <v>0.215225027350123</v>
      </c>
      <c r="BD9" s="17"/>
      <c r="BE9" s="17">
        <v>0.226320088039172</v>
      </c>
      <c r="BF9" s="17">
        <v>0.21912971247641599</v>
      </c>
      <c r="BG9" s="17"/>
      <c r="BH9" s="17">
        <v>0.23995543058687199</v>
      </c>
      <c r="BI9" s="17">
        <v>0.21806156407091001</v>
      </c>
      <c r="BJ9" s="17"/>
      <c r="BK9" s="17">
        <v>0.31456463701724702</v>
      </c>
      <c r="BL9" s="17">
        <v>0.21356130763608</v>
      </c>
      <c r="BM9" s="17"/>
      <c r="BN9" s="17">
        <v>0.40402536481721102</v>
      </c>
      <c r="BO9" s="17">
        <v>0.215731375972984</v>
      </c>
      <c r="BP9" s="17"/>
      <c r="BQ9" s="17">
        <v>0.24581100573157999</v>
      </c>
      <c r="BR9" s="17">
        <v>0.21896672641920401</v>
      </c>
      <c r="BS9" s="17"/>
      <c r="BT9" s="17">
        <v>0.21599762830956101</v>
      </c>
      <c r="BU9" s="17">
        <v>0.219925685351328</v>
      </c>
      <c r="BV9" s="17"/>
      <c r="BW9" s="17">
        <v>0.21415112565413799</v>
      </c>
      <c r="BX9" s="17">
        <v>0.222453945948412</v>
      </c>
      <c r="BY9" s="17"/>
      <c r="BZ9" s="17">
        <v>0.21415112565413799</v>
      </c>
      <c r="CA9" s="17">
        <v>0.222453945948412</v>
      </c>
    </row>
    <row r="10" spans="2:79" ht="30" x14ac:dyDescent="0.25">
      <c r="B10" s="18" t="s">
        <v>316</v>
      </c>
      <c r="C10" s="17">
        <v>8.7871981898363399E-2</v>
      </c>
      <c r="D10" s="17">
        <v>0.111535227906085</v>
      </c>
      <c r="E10" s="17">
        <v>7.3921656867483407E-2</v>
      </c>
      <c r="F10" s="17">
        <v>0.121260681688257</v>
      </c>
      <c r="G10" s="17">
        <v>5.51314603323163E-2</v>
      </c>
      <c r="H10" s="17">
        <v>9.7368256023381394E-2</v>
      </c>
      <c r="I10" s="17">
        <v>0.100982066816289</v>
      </c>
      <c r="J10" s="17">
        <v>5.76079994457879E-2</v>
      </c>
      <c r="K10" s="17">
        <v>6.9759257738497504E-2</v>
      </c>
      <c r="L10" s="17">
        <v>4.2591459443151902E-2</v>
      </c>
      <c r="M10" s="17"/>
      <c r="N10" s="17">
        <v>8.1380439665263801E-2</v>
      </c>
      <c r="O10" s="17">
        <v>0.15531346933856499</v>
      </c>
      <c r="P10" s="17">
        <v>0.241867514864051</v>
      </c>
      <c r="Q10" s="17">
        <v>0.33380542857119599</v>
      </c>
      <c r="R10" s="17"/>
      <c r="S10" s="17">
        <v>9.0966497539484201E-2</v>
      </c>
      <c r="T10" s="17">
        <v>0.13585297136937</v>
      </c>
      <c r="U10" s="17">
        <v>0.153514827761215</v>
      </c>
      <c r="V10" s="17">
        <v>7.9277396042978995E-2</v>
      </c>
      <c r="W10" s="17">
        <v>7.9162154478234395E-2</v>
      </c>
      <c r="X10" s="17">
        <v>0.119079430197712</v>
      </c>
      <c r="Y10" s="17">
        <v>4.6987084039960797E-2</v>
      </c>
      <c r="Z10" s="17"/>
      <c r="AA10" s="17">
        <v>0.17826842051762901</v>
      </c>
      <c r="AB10" s="17">
        <v>4.11192144070546E-2</v>
      </c>
      <c r="AC10" s="17"/>
      <c r="AD10" s="17">
        <v>0.184859442177812</v>
      </c>
      <c r="AE10" s="17">
        <v>0.264010184234373</v>
      </c>
      <c r="AF10" s="17">
        <v>0.15167039451536601</v>
      </c>
      <c r="AG10" s="17"/>
      <c r="AH10" s="17">
        <v>0.23607596481055301</v>
      </c>
      <c r="AI10" s="17">
        <v>8.2387871825161899E-2</v>
      </c>
      <c r="AJ10" s="17"/>
      <c r="AK10" s="17">
        <v>0.104052175427035</v>
      </c>
      <c r="AL10" s="17">
        <v>7.7033332723718498E-2</v>
      </c>
      <c r="AM10" s="17"/>
      <c r="AN10" s="17">
        <v>8.7386583735062404E-2</v>
      </c>
      <c r="AO10" s="17">
        <v>0.33380542857119599</v>
      </c>
      <c r="AP10" s="17"/>
      <c r="AQ10" s="17">
        <v>0.150511095888129</v>
      </c>
      <c r="AR10" s="17">
        <v>7.1630279137659195E-2</v>
      </c>
      <c r="AS10" s="17"/>
      <c r="AT10" s="17">
        <v>1.8466006405085701E-2</v>
      </c>
      <c r="AU10" s="17">
        <v>6.3069371312096903E-2</v>
      </c>
      <c r="AV10" s="17">
        <v>0.20911469462299301</v>
      </c>
      <c r="AW10" s="17">
        <v>0.678999957249524</v>
      </c>
      <c r="AX10" s="17"/>
      <c r="AY10" s="17">
        <v>0.140535927631489</v>
      </c>
      <c r="AZ10" s="17">
        <v>8.15774069499028E-2</v>
      </c>
      <c r="BA10" s="17"/>
      <c r="BB10" s="17">
        <v>0.10299842097607401</v>
      </c>
      <c r="BC10" s="17">
        <v>8.4563022050610795E-2</v>
      </c>
      <c r="BD10" s="17"/>
      <c r="BE10" s="17">
        <v>0.108818142209714</v>
      </c>
      <c r="BF10" s="17">
        <v>8.6282439605197297E-2</v>
      </c>
      <c r="BG10" s="17"/>
      <c r="BH10" s="17">
        <v>0.105287006588618</v>
      </c>
      <c r="BI10" s="17">
        <v>8.6521777792389898E-2</v>
      </c>
      <c r="BJ10" s="17"/>
      <c r="BK10" s="17">
        <v>0.201267170291902</v>
      </c>
      <c r="BL10" s="17">
        <v>8.0614454144500705E-2</v>
      </c>
      <c r="BM10" s="17"/>
      <c r="BN10" s="17">
        <v>0.20850476334170401</v>
      </c>
      <c r="BO10" s="17">
        <v>8.5316876703638703E-2</v>
      </c>
      <c r="BP10" s="17"/>
      <c r="BQ10" s="17">
        <v>0.21714952933786399</v>
      </c>
      <c r="BR10" s="17">
        <v>8.4561996065576198E-2</v>
      </c>
      <c r="BS10" s="17"/>
      <c r="BT10" s="17">
        <v>0.125421167774277</v>
      </c>
      <c r="BU10" s="17">
        <v>8.48921515523966E-2</v>
      </c>
      <c r="BV10" s="17"/>
      <c r="BW10" s="17">
        <v>0.177416262792118</v>
      </c>
      <c r="BX10" s="17">
        <v>4.1888886266570703E-2</v>
      </c>
      <c r="BY10" s="17"/>
      <c r="BZ10" s="17">
        <v>0.177416262792118</v>
      </c>
      <c r="CA10" s="17">
        <v>4.1888886266570703E-2</v>
      </c>
    </row>
    <row r="11" spans="2:79" x14ac:dyDescent="0.25">
      <c r="B11" s="18" t="s">
        <v>317</v>
      </c>
      <c r="C11" s="17">
        <v>0.65642183884069405</v>
      </c>
      <c r="D11" s="17">
        <v>0.63164280884470103</v>
      </c>
      <c r="E11" s="17">
        <v>0.697825420603984</v>
      </c>
      <c r="F11" s="17">
        <v>0.56922546721940204</v>
      </c>
      <c r="G11" s="17">
        <v>0.78312745378093596</v>
      </c>
      <c r="H11" s="17">
        <v>0.61732271247839998</v>
      </c>
      <c r="I11" s="17">
        <v>0.60411003521340401</v>
      </c>
      <c r="J11" s="17">
        <v>0.69902953219595299</v>
      </c>
      <c r="K11" s="17">
        <v>0.69521487111082703</v>
      </c>
      <c r="L11" s="17">
        <v>0.67096684849025001</v>
      </c>
      <c r="M11" s="17"/>
      <c r="N11" s="17">
        <v>0.66516810092441403</v>
      </c>
      <c r="O11" s="17">
        <v>0.56776714514460103</v>
      </c>
      <c r="P11" s="17">
        <v>0.43111182514151802</v>
      </c>
      <c r="Q11" s="17">
        <v>0.34555937944748799</v>
      </c>
      <c r="R11" s="17"/>
      <c r="S11" s="17">
        <v>0.64268726654578001</v>
      </c>
      <c r="T11" s="17">
        <v>0.52578495312768803</v>
      </c>
      <c r="U11" s="17">
        <v>0.53501884236957697</v>
      </c>
      <c r="V11" s="17">
        <v>0.70564584068029501</v>
      </c>
      <c r="W11" s="17">
        <v>0.63852810716595099</v>
      </c>
      <c r="X11" s="17">
        <v>0.63967998999297304</v>
      </c>
      <c r="Y11" s="17">
        <v>0.69142941626262999</v>
      </c>
      <c r="Z11" s="17"/>
      <c r="AA11" s="17">
        <v>0.58076263196901401</v>
      </c>
      <c r="AB11" s="17">
        <v>0.69555255418166895</v>
      </c>
      <c r="AC11" s="17"/>
      <c r="AD11" s="17">
        <v>0.51675848389167101</v>
      </c>
      <c r="AE11" s="17">
        <v>0.58271104199659696</v>
      </c>
      <c r="AF11" s="17">
        <v>0.61208034109446097</v>
      </c>
      <c r="AG11" s="17"/>
      <c r="AH11" s="17">
        <v>0.47857139925228198</v>
      </c>
      <c r="AI11" s="17">
        <v>0.66300298037349603</v>
      </c>
      <c r="AJ11" s="17"/>
      <c r="AK11" s="17">
        <v>0.66084070881803403</v>
      </c>
      <c r="AL11" s="17">
        <v>0.65346176414517798</v>
      </c>
      <c r="AM11" s="17"/>
      <c r="AN11" s="17">
        <v>0.65703538721676902</v>
      </c>
      <c r="AO11" s="17">
        <v>0.34555937944748799</v>
      </c>
      <c r="AP11" s="17"/>
      <c r="AQ11" s="17">
        <v>0.59011814745195501</v>
      </c>
      <c r="AR11" s="17">
        <v>0.67361373027851501</v>
      </c>
      <c r="AS11" s="17"/>
      <c r="AT11" s="17">
        <v>0.72809439910172602</v>
      </c>
      <c r="AU11" s="17">
        <v>0.69120064889715704</v>
      </c>
      <c r="AV11" s="17">
        <v>0.50815131119577694</v>
      </c>
      <c r="AW11" s="17">
        <v>6.3800362533379798E-2</v>
      </c>
      <c r="AX11" s="17"/>
      <c r="AY11" s="17">
        <v>0.60431692849954</v>
      </c>
      <c r="AZ11" s="17">
        <v>0.66264959596674</v>
      </c>
      <c r="BA11" s="17"/>
      <c r="BB11" s="17">
        <v>0.62477961419518802</v>
      </c>
      <c r="BC11" s="17">
        <v>0.66332711371235897</v>
      </c>
      <c r="BD11" s="17"/>
      <c r="BE11" s="17">
        <v>0.626076365740031</v>
      </c>
      <c r="BF11" s="17">
        <v>0.65872466724373502</v>
      </c>
      <c r="BG11" s="17"/>
      <c r="BH11" s="17">
        <v>0.58906840935892202</v>
      </c>
      <c r="BI11" s="17">
        <v>0.66164381691165097</v>
      </c>
      <c r="BJ11" s="17"/>
      <c r="BK11" s="17">
        <v>0.442083355437557</v>
      </c>
      <c r="BL11" s="17">
        <v>0.67013994729006199</v>
      </c>
      <c r="BM11" s="17"/>
      <c r="BN11" s="17">
        <v>0.32083643363340802</v>
      </c>
      <c r="BO11" s="17">
        <v>0.66352982393280302</v>
      </c>
      <c r="BP11" s="17"/>
      <c r="BQ11" s="17">
        <v>0.53489773933141604</v>
      </c>
      <c r="BR11" s="17">
        <v>0.65953330758128204</v>
      </c>
      <c r="BS11" s="17"/>
      <c r="BT11" s="17">
        <v>0.62156481385833695</v>
      </c>
      <c r="BU11" s="17">
        <v>0.65918802453525904</v>
      </c>
      <c r="BV11" s="17"/>
      <c r="BW11" s="17">
        <v>0.58197371537972398</v>
      </c>
      <c r="BX11" s="17">
        <v>0.69465270234804799</v>
      </c>
      <c r="BY11" s="17"/>
      <c r="BZ11" s="17">
        <v>0.58197371537972398</v>
      </c>
      <c r="CA11" s="17">
        <v>0.69465270234804799</v>
      </c>
    </row>
    <row r="12" spans="2:79" x14ac:dyDescent="0.25">
      <c r="B12" s="18" t="s">
        <v>75</v>
      </c>
      <c r="C12" s="19">
        <v>3.6069297948421598E-2</v>
      </c>
      <c r="D12" s="19">
        <v>2.0183359442196101E-2</v>
      </c>
      <c r="E12" s="19">
        <v>4.3634281108668301E-2</v>
      </c>
      <c r="F12" s="19">
        <v>2.6197705225854202E-2</v>
      </c>
      <c r="G12" s="19">
        <v>2.6580104236205101E-2</v>
      </c>
      <c r="H12" s="19">
        <v>6.4813155977291995E-2</v>
      </c>
      <c r="I12" s="19">
        <v>2.5620699133853401E-2</v>
      </c>
      <c r="J12" s="19">
        <v>3.4806692570223903E-2</v>
      </c>
      <c r="K12" s="19">
        <v>4.4316192177871798E-2</v>
      </c>
      <c r="L12" s="19">
        <v>6.4233963665685706E-2</v>
      </c>
      <c r="M12" s="19"/>
      <c r="N12" s="19">
        <v>3.4843171103592301E-2</v>
      </c>
      <c r="O12" s="19">
        <v>5.0679288925078197E-2</v>
      </c>
      <c r="P12" s="19">
        <v>5.2608945275659201E-2</v>
      </c>
      <c r="Q12" s="19">
        <v>8.7343307246776802E-2</v>
      </c>
      <c r="R12" s="19"/>
      <c r="S12" s="19">
        <v>4.0651572399115501E-2</v>
      </c>
      <c r="T12" s="19">
        <v>5.1654463352147198E-2</v>
      </c>
      <c r="U12" s="19">
        <v>2.51531060730351E-2</v>
      </c>
      <c r="V12" s="19">
        <v>2.1802036240686499E-2</v>
      </c>
      <c r="W12" s="19">
        <v>3.4905885239866603E-2</v>
      </c>
      <c r="X12" s="19">
        <v>2.7097805196971799E-2</v>
      </c>
      <c r="Y12" s="19">
        <v>2.38522485449825E-2</v>
      </c>
      <c r="Z12" s="19"/>
      <c r="AA12" s="19">
        <v>2.66560373191898E-2</v>
      </c>
      <c r="AB12" s="19">
        <v>4.0937808171342897E-2</v>
      </c>
      <c r="AC12" s="19"/>
      <c r="AD12" s="19">
        <v>2.2957393159880001E-2</v>
      </c>
      <c r="AE12" s="19">
        <v>1.99001294390002E-2</v>
      </c>
      <c r="AF12" s="19">
        <v>2.2904505389689099E-2</v>
      </c>
      <c r="AG12" s="19"/>
      <c r="AH12" s="19">
        <v>5.71826281542289E-2</v>
      </c>
      <c r="AI12" s="19">
        <v>3.52880245670638E-2</v>
      </c>
      <c r="AJ12" s="19"/>
      <c r="AK12" s="19">
        <v>4.2085829971586303E-2</v>
      </c>
      <c r="AL12" s="19">
        <v>3.2038995113567198E-2</v>
      </c>
      <c r="AM12" s="19"/>
      <c r="AN12" s="19">
        <v>3.5968098578123602E-2</v>
      </c>
      <c r="AO12" s="19">
        <v>8.7343307246776802E-2</v>
      </c>
      <c r="AP12" s="19"/>
      <c r="AQ12" s="19">
        <v>4.41214652076393E-2</v>
      </c>
      <c r="AR12" s="19">
        <v>3.3981450613527101E-2</v>
      </c>
      <c r="AS12" s="19"/>
      <c r="AT12" s="19">
        <v>3.5390425658575697E-2</v>
      </c>
      <c r="AU12" s="19">
        <v>4.2319021436431098E-2</v>
      </c>
      <c r="AV12" s="19">
        <v>2.8490734794145101E-2</v>
      </c>
      <c r="AW12" s="19">
        <v>1.88365408355858E-3</v>
      </c>
      <c r="AX12" s="19"/>
      <c r="AY12" s="19">
        <v>2.6033855651956001E-2</v>
      </c>
      <c r="AZ12" s="19">
        <v>3.7268768341243402E-2</v>
      </c>
      <c r="BA12" s="19"/>
      <c r="BB12" s="19">
        <v>3.2329714190043699E-2</v>
      </c>
      <c r="BC12" s="19">
        <v>3.6884836886907697E-2</v>
      </c>
      <c r="BD12" s="19"/>
      <c r="BE12" s="19">
        <v>3.8785404011083102E-2</v>
      </c>
      <c r="BF12" s="19">
        <v>3.58631806746516E-2</v>
      </c>
      <c r="BG12" s="19"/>
      <c r="BH12" s="19">
        <v>6.5689153465587694E-2</v>
      </c>
      <c r="BI12" s="19">
        <v>3.37728412250499E-2</v>
      </c>
      <c r="BJ12" s="19"/>
      <c r="BK12" s="19">
        <v>4.2084837253294802E-2</v>
      </c>
      <c r="BL12" s="19">
        <v>3.5684290929357897E-2</v>
      </c>
      <c r="BM12" s="19"/>
      <c r="BN12" s="19">
        <v>6.6633438207677503E-2</v>
      </c>
      <c r="BO12" s="19">
        <v>3.5421923390574803E-2</v>
      </c>
      <c r="BP12" s="19"/>
      <c r="BQ12" s="19">
        <v>2.1417255991401599E-3</v>
      </c>
      <c r="BR12" s="19">
        <v>3.6937969933938199E-2</v>
      </c>
      <c r="BS12" s="19"/>
      <c r="BT12" s="19">
        <v>3.7016390057824401E-2</v>
      </c>
      <c r="BU12" s="19">
        <v>3.5994138561015701E-2</v>
      </c>
      <c r="BV12" s="19"/>
      <c r="BW12" s="19">
        <v>2.6458896174019898E-2</v>
      </c>
      <c r="BX12" s="19">
        <v>4.1004465436969603E-2</v>
      </c>
      <c r="BY12" s="19"/>
      <c r="BZ12" s="19">
        <v>2.6458896174019898E-2</v>
      </c>
      <c r="CA12" s="19">
        <v>4.1004465436969603E-2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315</v>
      </c>
      <c r="C9" s="17">
        <v>0.20650523513139901</v>
      </c>
      <c r="D9" s="17">
        <v>0.23058084984726099</v>
      </c>
      <c r="E9" s="17">
        <v>0.204394562540653</v>
      </c>
      <c r="F9" s="17">
        <v>0.26052133308875602</v>
      </c>
      <c r="G9" s="17">
        <v>0.16656922946300501</v>
      </c>
      <c r="H9" s="17">
        <v>0.193913452848716</v>
      </c>
      <c r="I9" s="17">
        <v>0.22324834398294</v>
      </c>
      <c r="J9" s="17">
        <v>0.16684253563543799</v>
      </c>
      <c r="K9" s="17">
        <v>0.161433586378984</v>
      </c>
      <c r="L9" s="17">
        <v>0.177360110504927</v>
      </c>
      <c r="M9" s="17"/>
      <c r="N9" s="17">
        <v>0.20573673599975401</v>
      </c>
      <c r="O9" s="17">
        <v>0.222950278778868</v>
      </c>
      <c r="P9" s="17">
        <v>0.18753326875532</v>
      </c>
      <c r="Q9" s="17">
        <v>0.161221342448263</v>
      </c>
      <c r="R9" s="17"/>
      <c r="S9" s="17">
        <v>0.22617132757341801</v>
      </c>
      <c r="T9" s="17">
        <v>0.24978493869926599</v>
      </c>
      <c r="U9" s="17">
        <v>0.25104735745733298</v>
      </c>
      <c r="V9" s="17">
        <v>0.18097674778133899</v>
      </c>
      <c r="W9" s="17">
        <v>0.226553287181917</v>
      </c>
      <c r="X9" s="17">
        <v>0.18410579416857201</v>
      </c>
      <c r="Y9" s="17">
        <v>0.236343720771413</v>
      </c>
      <c r="Z9" s="17"/>
      <c r="AA9" s="17">
        <v>0.174067171901476</v>
      </c>
      <c r="AB9" s="17">
        <v>0.223282104344627</v>
      </c>
      <c r="AC9" s="17"/>
      <c r="AD9" s="17">
        <v>0.173462186430628</v>
      </c>
      <c r="AE9" s="17">
        <v>0.16298439109899601</v>
      </c>
      <c r="AF9" s="17">
        <v>0.18010572538611899</v>
      </c>
      <c r="AG9" s="17"/>
      <c r="AH9" s="17">
        <v>0.16311249111260601</v>
      </c>
      <c r="AI9" s="17">
        <v>0.208110931415003</v>
      </c>
      <c r="AJ9" s="17"/>
      <c r="AK9" s="17">
        <v>0.17365078234476</v>
      </c>
      <c r="AL9" s="17">
        <v>0.22851349399111601</v>
      </c>
      <c r="AM9" s="17"/>
      <c r="AN9" s="17">
        <v>0.20659461182510599</v>
      </c>
      <c r="AO9" s="17">
        <v>0.161221342448263</v>
      </c>
      <c r="AP9" s="17"/>
      <c r="AQ9" s="17">
        <v>0.18337953665905701</v>
      </c>
      <c r="AR9" s="17">
        <v>0.212501500033595</v>
      </c>
      <c r="AS9" s="17"/>
      <c r="AT9" s="17">
        <v>0.21309772452127801</v>
      </c>
      <c r="AU9" s="17">
        <v>0.21441658433963701</v>
      </c>
      <c r="AV9" s="17">
        <v>0.18011016665758101</v>
      </c>
      <c r="AW9" s="17">
        <v>0.19242491028683401</v>
      </c>
      <c r="AX9" s="17"/>
      <c r="AY9" s="17">
        <v>0.19772827623339601</v>
      </c>
      <c r="AZ9" s="17">
        <v>0.20755428728337799</v>
      </c>
      <c r="BA9" s="17"/>
      <c r="BB9" s="17">
        <v>0.21385939152448399</v>
      </c>
      <c r="BC9" s="17">
        <v>0.20490509280976199</v>
      </c>
      <c r="BD9" s="17"/>
      <c r="BE9" s="17">
        <v>0.22425672992422699</v>
      </c>
      <c r="BF9" s="17">
        <v>0.205158126576863</v>
      </c>
      <c r="BG9" s="17"/>
      <c r="BH9" s="17">
        <v>0.183842576259197</v>
      </c>
      <c r="BI9" s="17">
        <v>0.20826229351091699</v>
      </c>
      <c r="BJ9" s="17"/>
      <c r="BK9" s="17">
        <v>0.28136923634570998</v>
      </c>
      <c r="BL9" s="17">
        <v>0.20171378344570301</v>
      </c>
      <c r="BM9" s="17"/>
      <c r="BN9" s="17">
        <v>0.26605869376163099</v>
      </c>
      <c r="BO9" s="17">
        <v>0.205243842086413</v>
      </c>
      <c r="BP9" s="17"/>
      <c r="BQ9" s="17">
        <v>0.14431176004427301</v>
      </c>
      <c r="BR9" s="17">
        <v>0.208097619311851</v>
      </c>
      <c r="BS9" s="17"/>
      <c r="BT9" s="17">
        <v>0.194064428862325</v>
      </c>
      <c r="BU9" s="17">
        <v>0.207492513315576</v>
      </c>
      <c r="BV9" s="17"/>
      <c r="BW9" s="17">
        <v>0.17414801260478499</v>
      </c>
      <c r="BX9" s="17">
        <v>0.22312143041455701</v>
      </c>
      <c r="BY9" s="17"/>
      <c r="BZ9" s="17">
        <v>0.17414801260478499</v>
      </c>
      <c r="CA9" s="17">
        <v>0.22312143041455701</v>
      </c>
    </row>
    <row r="10" spans="2:79" ht="30" x14ac:dyDescent="0.25">
      <c r="B10" s="18" t="s">
        <v>316</v>
      </c>
      <c r="C10" s="17">
        <v>0.170122316609782</v>
      </c>
      <c r="D10" s="17">
        <v>0.121811655601389</v>
      </c>
      <c r="E10" s="17">
        <v>0.14638637201292801</v>
      </c>
      <c r="F10" s="17">
        <v>0.21423304837114199</v>
      </c>
      <c r="G10" s="17">
        <v>9.7155155040134694E-2</v>
      </c>
      <c r="H10" s="17">
        <v>0.16309805561156701</v>
      </c>
      <c r="I10" s="17">
        <v>0.299798673902125</v>
      </c>
      <c r="J10" s="17">
        <v>0.11087311824596</v>
      </c>
      <c r="K10" s="17">
        <v>0.177121001262071</v>
      </c>
      <c r="L10" s="17">
        <v>0.18332912307217999</v>
      </c>
      <c r="M10" s="17"/>
      <c r="N10" s="17">
        <v>0.15860571077483801</v>
      </c>
      <c r="O10" s="17">
        <v>0.28800502942044698</v>
      </c>
      <c r="P10" s="17">
        <v>0.46429001075575299</v>
      </c>
      <c r="Q10" s="17">
        <v>0.55687081973522201</v>
      </c>
      <c r="R10" s="17"/>
      <c r="S10" s="17">
        <v>0.154354971438807</v>
      </c>
      <c r="T10" s="17">
        <v>0.22018422044434399</v>
      </c>
      <c r="U10" s="17">
        <v>0.243195846161673</v>
      </c>
      <c r="V10" s="17">
        <v>0.144710769149346</v>
      </c>
      <c r="W10" s="17">
        <v>0.21477396497333101</v>
      </c>
      <c r="X10" s="17">
        <v>0.242382144890673</v>
      </c>
      <c r="Y10" s="17">
        <v>0.170633845489541</v>
      </c>
      <c r="Z10" s="17"/>
      <c r="AA10" s="17">
        <v>0.32602568342556298</v>
      </c>
      <c r="AB10" s="17">
        <v>8.9489561921844804E-2</v>
      </c>
      <c r="AC10" s="17"/>
      <c r="AD10" s="17">
        <v>0.38019152604510997</v>
      </c>
      <c r="AE10" s="17">
        <v>0.34831381296559</v>
      </c>
      <c r="AF10" s="17">
        <v>0.30110311861575201</v>
      </c>
      <c r="AG10" s="17"/>
      <c r="AH10" s="17">
        <v>0.49851908478417201</v>
      </c>
      <c r="AI10" s="17">
        <v>0.15797038932035801</v>
      </c>
      <c r="AJ10" s="17"/>
      <c r="AK10" s="17">
        <v>0.180202556214171</v>
      </c>
      <c r="AL10" s="17">
        <v>0.16336985221714501</v>
      </c>
      <c r="AM10" s="17"/>
      <c r="AN10" s="17">
        <v>0.16935899215913799</v>
      </c>
      <c r="AO10" s="17">
        <v>0.55687081973522201</v>
      </c>
      <c r="AP10" s="17"/>
      <c r="AQ10" s="17">
        <v>0.30662494629650999</v>
      </c>
      <c r="AR10" s="17">
        <v>0.13472853473431501</v>
      </c>
      <c r="AS10" s="17"/>
      <c r="AT10" s="17">
        <v>4.8381569375698201E-2</v>
      </c>
      <c r="AU10" s="17">
        <v>0.14244110030889101</v>
      </c>
      <c r="AV10" s="17">
        <v>0.40527629040559299</v>
      </c>
      <c r="AW10" s="17">
        <v>0.73199718968754801</v>
      </c>
      <c r="AX10" s="17"/>
      <c r="AY10" s="17">
        <v>0.32523908172541899</v>
      </c>
      <c r="AZ10" s="17">
        <v>0.15158223021498299</v>
      </c>
      <c r="BA10" s="17"/>
      <c r="BB10" s="17">
        <v>0.239764234882063</v>
      </c>
      <c r="BC10" s="17">
        <v>0.15493251751473799</v>
      </c>
      <c r="BD10" s="17"/>
      <c r="BE10" s="17">
        <v>0.185416372633395</v>
      </c>
      <c r="BF10" s="17">
        <v>0.16896169583145201</v>
      </c>
      <c r="BG10" s="17"/>
      <c r="BH10" s="17">
        <v>0.221497789427124</v>
      </c>
      <c r="BI10" s="17">
        <v>0.166139125337988</v>
      </c>
      <c r="BJ10" s="17"/>
      <c r="BK10" s="17">
        <v>0.2262796477314</v>
      </c>
      <c r="BL10" s="17">
        <v>0.16652813069262001</v>
      </c>
      <c r="BM10" s="17"/>
      <c r="BN10" s="17">
        <v>0.32855293470673402</v>
      </c>
      <c r="BO10" s="17">
        <v>0.166766620998195</v>
      </c>
      <c r="BP10" s="17"/>
      <c r="BQ10" s="17">
        <v>0.42384091274047597</v>
      </c>
      <c r="BR10" s="17">
        <v>0.16362617729293499</v>
      </c>
      <c r="BS10" s="17"/>
      <c r="BT10" s="17">
        <v>0.21378877570600499</v>
      </c>
      <c r="BU10" s="17">
        <v>0.166657031361099</v>
      </c>
      <c r="BV10" s="17"/>
      <c r="BW10" s="17">
        <v>0.324662060054555</v>
      </c>
      <c r="BX10" s="17">
        <v>9.0762521312912903E-2</v>
      </c>
      <c r="BY10" s="17"/>
      <c r="BZ10" s="17">
        <v>0.324662060054555</v>
      </c>
      <c r="CA10" s="17">
        <v>9.0762521312912903E-2</v>
      </c>
    </row>
    <row r="11" spans="2:79" x14ac:dyDescent="0.25">
      <c r="B11" s="18" t="s">
        <v>317</v>
      </c>
      <c r="C11" s="17">
        <v>0.52384856491925702</v>
      </c>
      <c r="D11" s="17">
        <v>0.58533972733708195</v>
      </c>
      <c r="E11" s="17">
        <v>0.55403360530377099</v>
      </c>
      <c r="F11" s="17">
        <v>0.43891774935487798</v>
      </c>
      <c r="G11" s="17">
        <v>0.63968507973127198</v>
      </c>
      <c r="H11" s="17">
        <v>0.48433694610168998</v>
      </c>
      <c r="I11" s="17">
        <v>0.41126531107823</v>
      </c>
      <c r="J11" s="17">
        <v>0.61021448502594799</v>
      </c>
      <c r="K11" s="17">
        <v>0.482007027965624</v>
      </c>
      <c r="L11" s="17">
        <v>0.52200633762609305</v>
      </c>
      <c r="M11" s="17"/>
      <c r="N11" s="17">
        <v>0.53719444976393504</v>
      </c>
      <c r="O11" s="17">
        <v>0.37664144560989299</v>
      </c>
      <c r="P11" s="17">
        <v>0.231976150578935</v>
      </c>
      <c r="Q11" s="17">
        <v>0.156989799905139</v>
      </c>
      <c r="R11" s="17"/>
      <c r="S11" s="17">
        <v>0.518750429144888</v>
      </c>
      <c r="T11" s="17">
        <v>0.44743656144328298</v>
      </c>
      <c r="U11" s="17">
        <v>0.40099112763024902</v>
      </c>
      <c r="V11" s="17">
        <v>0.59260728346542202</v>
      </c>
      <c r="W11" s="17">
        <v>0.48570007228860401</v>
      </c>
      <c r="X11" s="17">
        <v>0.48192095219609399</v>
      </c>
      <c r="Y11" s="17">
        <v>0.51106308867856498</v>
      </c>
      <c r="Z11" s="17"/>
      <c r="AA11" s="17">
        <v>0.42056523449119598</v>
      </c>
      <c r="AB11" s="17">
        <v>0.57726639428274795</v>
      </c>
      <c r="AC11" s="17"/>
      <c r="AD11" s="17">
        <v>0.40289898662103601</v>
      </c>
      <c r="AE11" s="17">
        <v>0.41944667531628599</v>
      </c>
      <c r="AF11" s="17">
        <v>0.42775494957589</v>
      </c>
      <c r="AG11" s="17"/>
      <c r="AH11" s="17">
        <v>0.31023282696531301</v>
      </c>
      <c r="AI11" s="17">
        <v>0.53175315828637204</v>
      </c>
      <c r="AJ11" s="17"/>
      <c r="AK11" s="17">
        <v>0.51879616099805803</v>
      </c>
      <c r="AL11" s="17">
        <v>0.52723302589578702</v>
      </c>
      <c r="AM11" s="17"/>
      <c r="AN11" s="17">
        <v>0.52457263304881796</v>
      </c>
      <c r="AO11" s="17">
        <v>0.156989799905139</v>
      </c>
      <c r="AP11" s="17"/>
      <c r="AQ11" s="17">
        <v>0.38774758279289001</v>
      </c>
      <c r="AR11" s="17">
        <v>0.55913820355459198</v>
      </c>
      <c r="AS11" s="17"/>
      <c r="AT11" s="17">
        <v>0.661335471070852</v>
      </c>
      <c r="AU11" s="17">
        <v>0.511782190585921</v>
      </c>
      <c r="AV11" s="17">
        <v>0.32857482210963701</v>
      </c>
      <c r="AW11" s="17">
        <v>6.9878259006267096E-2</v>
      </c>
      <c r="AX11" s="17"/>
      <c r="AY11" s="17">
        <v>0.420420466474902</v>
      </c>
      <c r="AZ11" s="17">
        <v>0.536210645055331</v>
      </c>
      <c r="BA11" s="17"/>
      <c r="BB11" s="17">
        <v>0.44961684768656801</v>
      </c>
      <c r="BC11" s="17">
        <v>0.54003468294945001</v>
      </c>
      <c r="BD11" s="17"/>
      <c r="BE11" s="17">
        <v>0.53579962349690202</v>
      </c>
      <c r="BF11" s="17">
        <v>0.52294163435179797</v>
      </c>
      <c r="BG11" s="17"/>
      <c r="BH11" s="17">
        <v>0.459347432664165</v>
      </c>
      <c r="BI11" s="17">
        <v>0.52884940156231397</v>
      </c>
      <c r="BJ11" s="17"/>
      <c r="BK11" s="17">
        <v>0.40367749318225798</v>
      </c>
      <c r="BL11" s="17">
        <v>0.53153976329106101</v>
      </c>
      <c r="BM11" s="17"/>
      <c r="BN11" s="17">
        <v>0.29279490323051899</v>
      </c>
      <c r="BO11" s="17">
        <v>0.52874247853193801</v>
      </c>
      <c r="BP11" s="17"/>
      <c r="BQ11" s="17">
        <v>0.356668855378035</v>
      </c>
      <c r="BR11" s="17">
        <v>0.52812898701165401</v>
      </c>
      <c r="BS11" s="17"/>
      <c r="BT11" s="17">
        <v>0.46293464726134298</v>
      </c>
      <c r="BU11" s="17">
        <v>0.52868257492758697</v>
      </c>
      <c r="BV11" s="17"/>
      <c r="BW11" s="17">
        <v>0.42188405442046401</v>
      </c>
      <c r="BX11" s="17">
        <v>0.57620974075892994</v>
      </c>
      <c r="BY11" s="17"/>
      <c r="BZ11" s="17">
        <v>0.42188405442046401</v>
      </c>
      <c r="CA11" s="17">
        <v>0.57620974075892994</v>
      </c>
    </row>
    <row r="12" spans="2:79" x14ac:dyDescent="0.25">
      <c r="B12" s="18" t="s">
        <v>75</v>
      </c>
      <c r="C12" s="19">
        <v>9.9523883339561206E-2</v>
      </c>
      <c r="D12" s="19">
        <v>6.22677672142678E-2</v>
      </c>
      <c r="E12" s="19">
        <v>9.5185460142648101E-2</v>
      </c>
      <c r="F12" s="19">
        <v>8.6327869185224296E-2</v>
      </c>
      <c r="G12" s="19">
        <v>9.6590535765588403E-2</v>
      </c>
      <c r="H12" s="19">
        <v>0.15865154543802801</v>
      </c>
      <c r="I12" s="19">
        <v>6.5687671036705406E-2</v>
      </c>
      <c r="J12" s="19">
        <v>0.112069861092654</v>
      </c>
      <c r="K12" s="19">
        <v>0.17943838439332099</v>
      </c>
      <c r="L12" s="19">
        <v>0.1173044287968</v>
      </c>
      <c r="M12" s="19"/>
      <c r="N12" s="19">
        <v>9.8463103461473106E-2</v>
      </c>
      <c r="O12" s="19">
        <v>0.11240324619079201</v>
      </c>
      <c r="P12" s="19">
        <v>0.116200569909992</v>
      </c>
      <c r="Q12" s="19">
        <v>0.124918037911375</v>
      </c>
      <c r="R12" s="19"/>
      <c r="S12" s="19">
        <v>0.100723271842886</v>
      </c>
      <c r="T12" s="19">
        <v>8.2594279413106902E-2</v>
      </c>
      <c r="U12" s="19">
        <v>0.104765668750745</v>
      </c>
      <c r="V12" s="19">
        <v>8.1705199603893205E-2</v>
      </c>
      <c r="W12" s="19">
        <v>7.2972675556148003E-2</v>
      </c>
      <c r="X12" s="19">
        <v>9.1591108744660393E-2</v>
      </c>
      <c r="Y12" s="19">
        <v>8.1959345060481401E-2</v>
      </c>
      <c r="Z12" s="19"/>
      <c r="AA12" s="19">
        <v>7.9341910181764994E-2</v>
      </c>
      <c r="AB12" s="19">
        <v>0.10996193945078001</v>
      </c>
      <c r="AC12" s="19"/>
      <c r="AD12" s="19">
        <v>4.3447300903226398E-2</v>
      </c>
      <c r="AE12" s="19">
        <v>6.9255120619128405E-2</v>
      </c>
      <c r="AF12" s="19">
        <v>9.1036206422238794E-2</v>
      </c>
      <c r="AG12" s="19"/>
      <c r="AH12" s="19">
        <v>2.8135597137910199E-2</v>
      </c>
      <c r="AI12" s="19">
        <v>0.102165520978268</v>
      </c>
      <c r="AJ12" s="19"/>
      <c r="AK12" s="19">
        <v>0.12735050044301</v>
      </c>
      <c r="AL12" s="19">
        <v>8.0883627895952798E-2</v>
      </c>
      <c r="AM12" s="19"/>
      <c r="AN12" s="19">
        <v>9.9473762966937995E-2</v>
      </c>
      <c r="AO12" s="19">
        <v>0.124918037911375</v>
      </c>
      <c r="AP12" s="19"/>
      <c r="AQ12" s="19">
        <v>0.122247934251543</v>
      </c>
      <c r="AR12" s="19">
        <v>9.3631761677498496E-2</v>
      </c>
      <c r="AS12" s="19"/>
      <c r="AT12" s="19">
        <v>7.7185235032172395E-2</v>
      </c>
      <c r="AU12" s="19">
        <v>0.13136012476555001</v>
      </c>
      <c r="AV12" s="19">
        <v>8.6038720827187803E-2</v>
      </c>
      <c r="AW12" s="19">
        <v>5.6996410193512603E-3</v>
      </c>
      <c r="AX12" s="19"/>
      <c r="AY12" s="19">
        <v>5.6612175566283E-2</v>
      </c>
      <c r="AZ12" s="19">
        <v>0.104652837446307</v>
      </c>
      <c r="BA12" s="19"/>
      <c r="BB12" s="19">
        <v>9.67595259068844E-2</v>
      </c>
      <c r="BC12" s="19">
        <v>0.100127706726049</v>
      </c>
      <c r="BD12" s="19"/>
      <c r="BE12" s="19">
        <v>5.4527273945475699E-2</v>
      </c>
      <c r="BF12" s="19">
        <v>0.10293854323988701</v>
      </c>
      <c r="BG12" s="19"/>
      <c r="BH12" s="19">
        <v>0.13531220164951499</v>
      </c>
      <c r="BI12" s="19">
        <v>9.6749179588780598E-2</v>
      </c>
      <c r="BJ12" s="19"/>
      <c r="BK12" s="19">
        <v>8.8673622740632604E-2</v>
      </c>
      <c r="BL12" s="19">
        <v>0.100218322570616</v>
      </c>
      <c r="BM12" s="19"/>
      <c r="BN12" s="19">
        <v>0.112593468301115</v>
      </c>
      <c r="BO12" s="19">
        <v>9.9247058383453796E-2</v>
      </c>
      <c r="BP12" s="19"/>
      <c r="BQ12" s="19">
        <v>7.51784718372151E-2</v>
      </c>
      <c r="BR12" s="19">
        <v>0.10014721638356</v>
      </c>
      <c r="BS12" s="19"/>
      <c r="BT12" s="19">
        <v>0.129212148170327</v>
      </c>
      <c r="BU12" s="19">
        <v>9.7167880395737996E-2</v>
      </c>
      <c r="BV12" s="19"/>
      <c r="BW12" s="19">
        <v>7.9305872920195503E-2</v>
      </c>
      <c r="BX12" s="19">
        <v>0.1099063075136</v>
      </c>
      <c r="BY12" s="19"/>
      <c r="BZ12" s="19">
        <v>7.9305872920195503E-2</v>
      </c>
      <c r="CA12" s="19">
        <v>0.1099063075136</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315</v>
      </c>
      <c r="C9" s="17">
        <v>0.184349722727431</v>
      </c>
      <c r="D9" s="17">
        <v>0.190919251190901</v>
      </c>
      <c r="E9" s="17">
        <v>0.17943458821584601</v>
      </c>
      <c r="F9" s="17">
        <v>0.25616627818361598</v>
      </c>
      <c r="G9" s="17">
        <v>0.119512038921352</v>
      </c>
      <c r="H9" s="17">
        <v>0.20488877831921301</v>
      </c>
      <c r="I9" s="17">
        <v>0.173655765876088</v>
      </c>
      <c r="J9" s="17">
        <v>0.20406958752445201</v>
      </c>
      <c r="K9" s="17">
        <v>0.144418744528998</v>
      </c>
      <c r="L9" s="17">
        <v>0.12495459674191201</v>
      </c>
      <c r="M9" s="17"/>
      <c r="N9" s="17">
        <v>0.18738747583342499</v>
      </c>
      <c r="O9" s="17">
        <v>0.14298276163720799</v>
      </c>
      <c r="P9" s="17">
        <v>0.16101408891632599</v>
      </c>
      <c r="Q9" s="17">
        <v>0.12787843285858999</v>
      </c>
      <c r="R9" s="17"/>
      <c r="S9" s="17">
        <v>0.18844095468078001</v>
      </c>
      <c r="T9" s="17">
        <v>0.195570053015376</v>
      </c>
      <c r="U9" s="17">
        <v>0.19900227638274301</v>
      </c>
      <c r="V9" s="17">
        <v>0.17610074556063399</v>
      </c>
      <c r="W9" s="17">
        <v>0.22295888072379599</v>
      </c>
      <c r="X9" s="17">
        <v>0.14993938805745799</v>
      </c>
      <c r="Y9" s="17">
        <v>0.21527784500967601</v>
      </c>
      <c r="Z9" s="17"/>
      <c r="AA9" s="17">
        <v>0.119236328892965</v>
      </c>
      <c r="AB9" s="17">
        <v>0.21802617512988301</v>
      </c>
      <c r="AC9" s="17"/>
      <c r="AD9" s="17">
        <v>0.10801821196333999</v>
      </c>
      <c r="AE9" s="17">
        <v>0.141601882920946</v>
      </c>
      <c r="AF9" s="17">
        <v>0.118971352503454</v>
      </c>
      <c r="AG9" s="17"/>
      <c r="AH9" s="17">
        <v>0.13469285364233799</v>
      </c>
      <c r="AI9" s="17">
        <v>0.18618721542231101</v>
      </c>
      <c r="AJ9" s="17"/>
      <c r="AK9" s="17">
        <v>0.158015211605044</v>
      </c>
      <c r="AL9" s="17">
        <v>0.20199045902243001</v>
      </c>
      <c r="AM9" s="17"/>
      <c r="AN9" s="17">
        <v>0.18446117995601299</v>
      </c>
      <c r="AO9" s="17">
        <v>0.12787843285858999</v>
      </c>
      <c r="AP9" s="17"/>
      <c r="AQ9" s="17">
        <v>0.15451436375295199</v>
      </c>
      <c r="AR9" s="17">
        <v>0.192085736239717</v>
      </c>
      <c r="AS9" s="17"/>
      <c r="AT9" s="17">
        <v>0.21378253789645599</v>
      </c>
      <c r="AU9" s="17">
        <v>0.186157904150868</v>
      </c>
      <c r="AV9" s="17">
        <v>0.13292503664793201</v>
      </c>
      <c r="AW9" s="17">
        <v>7.6165918322497306E-2</v>
      </c>
      <c r="AX9" s="17"/>
      <c r="AY9" s="17">
        <v>0.172480795435898</v>
      </c>
      <c r="AZ9" s="17">
        <v>0.18576833751890501</v>
      </c>
      <c r="BA9" s="17"/>
      <c r="BB9" s="17">
        <v>0.18526285903268899</v>
      </c>
      <c r="BC9" s="17">
        <v>0.18413990225563301</v>
      </c>
      <c r="BD9" s="17"/>
      <c r="BE9" s="17">
        <v>0.16281731597265101</v>
      </c>
      <c r="BF9" s="17">
        <v>0.18598375353315499</v>
      </c>
      <c r="BG9" s="17"/>
      <c r="BH9" s="17">
        <v>0.21221174513008001</v>
      </c>
      <c r="BI9" s="17">
        <v>0.18218955254576999</v>
      </c>
      <c r="BJ9" s="17"/>
      <c r="BK9" s="17">
        <v>0.23125048442166399</v>
      </c>
      <c r="BL9" s="17">
        <v>0.181347976493791</v>
      </c>
      <c r="BM9" s="17"/>
      <c r="BN9" s="17">
        <v>0.32646540599636098</v>
      </c>
      <c r="BO9" s="17">
        <v>0.18133959134997599</v>
      </c>
      <c r="BP9" s="17"/>
      <c r="BQ9" s="17">
        <v>0.14219939629358999</v>
      </c>
      <c r="BR9" s="17">
        <v>0.18542892778744899</v>
      </c>
      <c r="BS9" s="17"/>
      <c r="BT9" s="17">
        <v>0.15129140078947401</v>
      </c>
      <c r="BU9" s="17">
        <v>0.186973166847445</v>
      </c>
      <c r="BV9" s="17"/>
      <c r="BW9" s="17">
        <v>0.119223137993676</v>
      </c>
      <c r="BX9" s="17">
        <v>0.21779375671925699</v>
      </c>
      <c r="BY9" s="17"/>
      <c r="BZ9" s="17">
        <v>0.119223137993676</v>
      </c>
      <c r="CA9" s="17">
        <v>0.21779375671925699</v>
      </c>
    </row>
    <row r="10" spans="2:79" ht="30" x14ac:dyDescent="0.25">
      <c r="B10" s="18" t="s">
        <v>316</v>
      </c>
      <c r="C10" s="17">
        <v>0.346081896568951</v>
      </c>
      <c r="D10" s="17">
        <v>0.353800588939639</v>
      </c>
      <c r="E10" s="17">
        <v>0.256556848607707</v>
      </c>
      <c r="F10" s="17">
        <v>0.322788596390506</v>
      </c>
      <c r="G10" s="17">
        <v>0.29741763302707502</v>
      </c>
      <c r="H10" s="17">
        <v>0.22313145849822499</v>
      </c>
      <c r="I10" s="17">
        <v>0.42134447959920801</v>
      </c>
      <c r="J10" s="17">
        <v>0.51064682039486597</v>
      </c>
      <c r="K10" s="17">
        <v>0.42917301049156598</v>
      </c>
      <c r="L10" s="17">
        <v>0.66979461309047394</v>
      </c>
      <c r="M10" s="17"/>
      <c r="N10" s="17">
        <v>0.33029722016104701</v>
      </c>
      <c r="O10" s="17">
        <v>0.52953715801787005</v>
      </c>
      <c r="P10" s="17">
        <v>0.64355115438655197</v>
      </c>
      <c r="Q10" s="17">
        <v>0.73048997284788797</v>
      </c>
      <c r="R10" s="17"/>
      <c r="S10" s="17">
        <v>0.31702223076386499</v>
      </c>
      <c r="T10" s="17">
        <v>0.41668922738908498</v>
      </c>
      <c r="U10" s="17">
        <v>0.40238125430886101</v>
      </c>
      <c r="V10" s="17">
        <v>0.323116613185573</v>
      </c>
      <c r="W10" s="17">
        <v>0.387263885745116</v>
      </c>
      <c r="X10" s="17">
        <v>0.42972865471125499</v>
      </c>
      <c r="Y10" s="17">
        <v>0.36783760024766798</v>
      </c>
      <c r="Z10" s="17"/>
      <c r="AA10" s="17">
        <v>0.68626354585194305</v>
      </c>
      <c r="AB10" s="17">
        <v>0.17014096574617399</v>
      </c>
      <c r="AC10" s="17"/>
      <c r="AD10" s="17">
        <v>0.69856461123145697</v>
      </c>
      <c r="AE10" s="17">
        <v>0.76458625944714997</v>
      </c>
      <c r="AF10" s="17">
        <v>0.68816126551705004</v>
      </c>
      <c r="AG10" s="17"/>
      <c r="AH10" s="17">
        <v>0.76733254512427795</v>
      </c>
      <c r="AI10" s="17">
        <v>0.33049402315495702</v>
      </c>
      <c r="AJ10" s="17"/>
      <c r="AK10" s="17">
        <v>0.34083647629778202</v>
      </c>
      <c r="AL10" s="17">
        <v>0.34959565368143702</v>
      </c>
      <c r="AM10" s="17"/>
      <c r="AN10" s="17">
        <v>0.345323191412299</v>
      </c>
      <c r="AO10" s="17">
        <v>0.73048997284788797</v>
      </c>
      <c r="AP10" s="17"/>
      <c r="AQ10" s="17">
        <v>0.51097591213287397</v>
      </c>
      <c r="AR10" s="17">
        <v>0.30332650912452302</v>
      </c>
      <c r="AS10" s="17"/>
      <c r="AT10" s="17">
        <v>0.13580271090834301</v>
      </c>
      <c r="AU10" s="17">
        <v>0.370799046214487</v>
      </c>
      <c r="AV10" s="17">
        <v>0.65821283496056404</v>
      </c>
      <c r="AW10" s="17">
        <v>0.84579821177145298</v>
      </c>
      <c r="AX10" s="17"/>
      <c r="AY10" s="17">
        <v>0.54194773807516905</v>
      </c>
      <c r="AZ10" s="17">
        <v>0.32267134116826302</v>
      </c>
      <c r="BA10" s="17"/>
      <c r="BB10" s="17">
        <v>0.36518809890712101</v>
      </c>
      <c r="BC10" s="17">
        <v>0.341922183344541</v>
      </c>
      <c r="BD10" s="17"/>
      <c r="BE10" s="17">
        <v>0.47251013409951298</v>
      </c>
      <c r="BF10" s="17">
        <v>0.33648763071697202</v>
      </c>
      <c r="BG10" s="17"/>
      <c r="BH10" s="17">
        <v>0.32216111528638602</v>
      </c>
      <c r="BI10" s="17">
        <v>0.34793649842454799</v>
      </c>
      <c r="BJ10" s="17"/>
      <c r="BK10" s="17">
        <v>0.40673106578504398</v>
      </c>
      <c r="BL10" s="17">
        <v>0.34220022367726799</v>
      </c>
      <c r="BM10" s="17"/>
      <c r="BN10" s="17">
        <v>0.42084867532603198</v>
      </c>
      <c r="BO10" s="17">
        <v>0.34449827242873499</v>
      </c>
      <c r="BP10" s="17"/>
      <c r="BQ10" s="17">
        <v>0.65429343947661101</v>
      </c>
      <c r="BR10" s="17">
        <v>0.338190535224838</v>
      </c>
      <c r="BS10" s="17"/>
      <c r="BT10" s="17">
        <v>0.44602437123972</v>
      </c>
      <c r="BU10" s="17">
        <v>0.33815065619907603</v>
      </c>
      <c r="BV10" s="17"/>
      <c r="BW10" s="17">
        <v>0.68574765250086001</v>
      </c>
      <c r="BX10" s="17">
        <v>0.17165553698498001</v>
      </c>
      <c r="BY10" s="17"/>
      <c r="BZ10" s="17">
        <v>0.68574765250086001</v>
      </c>
      <c r="CA10" s="17">
        <v>0.17165553698498001</v>
      </c>
    </row>
    <row r="11" spans="2:79" x14ac:dyDescent="0.25">
      <c r="B11" s="18" t="s">
        <v>317</v>
      </c>
      <c r="C11" s="17">
        <v>0.40830382777818702</v>
      </c>
      <c r="D11" s="17">
        <v>0.40739685879672899</v>
      </c>
      <c r="E11" s="17">
        <v>0.48352181851548398</v>
      </c>
      <c r="F11" s="17">
        <v>0.351926155998042</v>
      </c>
      <c r="G11" s="17">
        <v>0.52592710602997494</v>
      </c>
      <c r="H11" s="17">
        <v>0.490560596711062</v>
      </c>
      <c r="I11" s="17">
        <v>0.370356241245683</v>
      </c>
      <c r="J11" s="17">
        <v>0.248054330380761</v>
      </c>
      <c r="K11" s="17">
        <v>0.31874470504902103</v>
      </c>
      <c r="L11" s="17">
        <v>0.15503209855233299</v>
      </c>
      <c r="M11" s="17"/>
      <c r="N11" s="17">
        <v>0.42297420639760702</v>
      </c>
      <c r="O11" s="17">
        <v>0.23934078320865801</v>
      </c>
      <c r="P11" s="17">
        <v>0.12021561981897901</v>
      </c>
      <c r="Q11" s="17">
        <v>6.1334708801758203E-2</v>
      </c>
      <c r="R11" s="17"/>
      <c r="S11" s="17">
        <v>0.41559923362074402</v>
      </c>
      <c r="T11" s="17">
        <v>0.33526100624350103</v>
      </c>
      <c r="U11" s="17">
        <v>0.334705298587886</v>
      </c>
      <c r="V11" s="17">
        <v>0.46408086599985898</v>
      </c>
      <c r="W11" s="17">
        <v>0.34155033098410098</v>
      </c>
      <c r="X11" s="17">
        <v>0.38158638258383398</v>
      </c>
      <c r="Y11" s="17">
        <v>0.36164125568535799</v>
      </c>
      <c r="Z11" s="17"/>
      <c r="AA11" s="17">
        <v>0.15179181598182701</v>
      </c>
      <c r="AB11" s="17">
        <v>0.54097107252168897</v>
      </c>
      <c r="AC11" s="17"/>
      <c r="AD11" s="17">
        <v>0.167593887394139</v>
      </c>
      <c r="AE11" s="17">
        <v>4.8971089354209803E-2</v>
      </c>
      <c r="AF11" s="17">
        <v>0.162197136725207</v>
      </c>
      <c r="AG11" s="17"/>
      <c r="AH11" s="17">
        <v>7.9179547513465995E-2</v>
      </c>
      <c r="AI11" s="17">
        <v>0.420482675777194</v>
      </c>
      <c r="AJ11" s="17"/>
      <c r="AK11" s="17">
        <v>0.42277113891424201</v>
      </c>
      <c r="AL11" s="17">
        <v>0.39861258955991302</v>
      </c>
      <c r="AM11" s="17"/>
      <c r="AN11" s="17">
        <v>0.40898863976838901</v>
      </c>
      <c r="AO11" s="17">
        <v>6.1334708801758203E-2</v>
      </c>
      <c r="AP11" s="17"/>
      <c r="AQ11" s="17">
        <v>0.276257862898104</v>
      </c>
      <c r="AR11" s="17">
        <v>0.44254204054542201</v>
      </c>
      <c r="AS11" s="17"/>
      <c r="AT11" s="17">
        <v>0.58111764470086502</v>
      </c>
      <c r="AU11" s="17">
        <v>0.37819441262556502</v>
      </c>
      <c r="AV11" s="17">
        <v>0.16608786197001801</v>
      </c>
      <c r="AW11" s="17">
        <v>5.6536509316914799E-2</v>
      </c>
      <c r="AX11" s="17"/>
      <c r="AY11" s="17">
        <v>0.26141486667477398</v>
      </c>
      <c r="AZ11" s="17">
        <v>0.425860498891521</v>
      </c>
      <c r="BA11" s="17"/>
      <c r="BB11" s="17">
        <v>0.397231235602928</v>
      </c>
      <c r="BC11" s="17">
        <v>0.41072256119598999</v>
      </c>
      <c r="BD11" s="17"/>
      <c r="BE11" s="17">
        <v>0.30980193080166502</v>
      </c>
      <c r="BF11" s="17">
        <v>0.41577884605714199</v>
      </c>
      <c r="BG11" s="17"/>
      <c r="BH11" s="17">
        <v>0.36369505704319399</v>
      </c>
      <c r="BI11" s="17">
        <v>0.411762389938166</v>
      </c>
      <c r="BJ11" s="17"/>
      <c r="BK11" s="17">
        <v>0.28459293911515599</v>
      </c>
      <c r="BL11" s="17">
        <v>0.41622158179091501</v>
      </c>
      <c r="BM11" s="17"/>
      <c r="BN11" s="17">
        <v>0.22872905352582201</v>
      </c>
      <c r="BO11" s="17">
        <v>0.412107374650305</v>
      </c>
      <c r="BP11" s="17"/>
      <c r="BQ11" s="17">
        <v>0.189725155071722</v>
      </c>
      <c r="BR11" s="17">
        <v>0.41390025441481099</v>
      </c>
      <c r="BS11" s="17"/>
      <c r="BT11" s="17">
        <v>0.37157435134711603</v>
      </c>
      <c r="BU11" s="17">
        <v>0.41121860757720802</v>
      </c>
      <c r="BV11" s="17"/>
      <c r="BW11" s="17">
        <v>0.15234889001940899</v>
      </c>
      <c r="BX11" s="17">
        <v>0.53974271212587899</v>
      </c>
      <c r="BY11" s="17"/>
      <c r="BZ11" s="17">
        <v>0.15234889001940899</v>
      </c>
      <c r="CA11" s="17">
        <v>0.53974271212587899</v>
      </c>
    </row>
    <row r="12" spans="2:79" x14ac:dyDescent="0.25">
      <c r="B12" s="18" t="s">
        <v>75</v>
      </c>
      <c r="C12" s="19">
        <v>6.1264552925430503E-2</v>
      </c>
      <c r="D12" s="19">
        <v>4.7883301072730498E-2</v>
      </c>
      <c r="E12" s="19">
        <v>8.0486744660962797E-2</v>
      </c>
      <c r="F12" s="19">
        <v>6.9118969427836296E-2</v>
      </c>
      <c r="G12" s="19">
        <v>5.71432220215983E-2</v>
      </c>
      <c r="H12" s="19">
        <v>8.1419166471499493E-2</v>
      </c>
      <c r="I12" s="19">
        <v>3.46435132790208E-2</v>
      </c>
      <c r="J12" s="19">
        <v>3.7229261699920399E-2</v>
      </c>
      <c r="K12" s="19">
        <v>0.107663539930415</v>
      </c>
      <c r="L12" s="19">
        <v>5.0218691615280003E-2</v>
      </c>
      <c r="M12" s="19"/>
      <c r="N12" s="19">
        <v>5.9341097607921098E-2</v>
      </c>
      <c r="O12" s="19">
        <v>8.8139297136263506E-2</v>
      </c>
      <c r="P12" s="19">
        <v>7.5219136878142606E-2</v>
      </c>
      <c r="Q12" s="19">
        <v>8.0296885491763295E-2</v>
      </c>
      <c r="R12" s="19"/>
      <c r="S12" s="19">
        <v>7.8937580934611701E-2</v>
      </c>
      <c r="T12" s="19">
        <v>5.2479713352038E-2</v>
      </c>
      <c r="U12" s="19">
        <v>6.3911170720510196E-2</v>
      </c>
      <c r="V12" s="19">
        <v>3.6701775253934803E-2</v>
      </c>
      <c r="W12" s="19">
        <v>4.8226902546986902E-2</v>
      </c>
      <c r="X12" s="19">
        <v>3.8745574647452999E-2</v>
      </c>
      <c r="Y12" s="19">
        <v>5.5243299057297697E-2</v>
      </c>
      <c r="Z12" s="19"/>
      <c r="AA12" s="19">
        <v>4.2708309273264702E-2</v>
      </c>
      <c r="AB12" s="19">
        <v>7.08617866022547E-2</v>
      </c>
      <c r="AC12" s="19"/>
      <c r="AD12" s="19">
        <v>2.58232894110643E-2</v>
      </c>
      <c r="AE12" s="19">
        <v>4.4840768277694898E-2</v>
      </c>
      <c r="AF12" s="19">
        <v>3.0670245254289099E-2</v>
      </c>
      <c r="AG12" s="19"/>
      <c r="AH12" s="19">
        <v>1.8795053719918201E-2</v>
      </c>
      <c r="AI12" s="19">
        <v>6.2836085645538095E-2</v>
      </c>
      <c r="AJ12" s="19"/>
      <c r="AK12" s="19">
        <v>7.8377173182931595E-2</v>
      </c>
      <c r="AL12" s="19">
        <v>4.9801297736219899E-2</v>
      </c>
      <c r="AM12" s="19"/>
      <c r="AN12" s="19">
        <v>6.1226988863298998E-2</v>
      </c>
      <c r="AO12" s="19">
        <v>8.0296885491763295E-2</v>
      </c>
      <c r="AP12" s="19"/>
      <c r="AQ12" s="19">
        <v>5.8251861216070497E-2</v>
      </c>
      <c r="AR12" s="19">
        <v>6.2045714090338697E-2</v>
      </c>
      <c r="AS12" s="19"/>
      <c r="AT12" s="19">
        <v>6.9297106494335597E-2</v>
      </c>
      <c r="AU12" s="19">
        <v>6.4848637009080098E-2</v>
      </c>
      <c r="AV12" s="19">
        <v>4.2774266421485699E-2</v>
      </c>
      <c r="AW12" s="19">
        <v>2.14993605891344E-2</v>
      </c>
      <c r="AX12" s="19"/>
      <c r="AY12" s="19">
        <v>2.4156599814157999E-2</v>
      </c>
      <c r="AZ12" s="19">
        <v>6.5699822421311505E-2</v>
      </c>
      <c r="BA12" s="19"/>
      <c r="BB12" s="19">
        <v>5.2317806457261501E-2</v>
      </c>
      <c r="BC12" s="19">
        <v>6.3215353203834895E-2</v>
      </c>
      <c r="BD12" s="19"/>
      <c r="BE12" s="19">
        <v>5.4870619126171402E-2</v>
      </c>
      <c r="BF12" s="19">
        <v>6.1749769692730799E-2</v>
      </c>
      <c r="BG12" s="19"/>
      <c r="BH12" s="19">
        <v>0.10193208254034</v>
      </c>
      <c r="BI12" s="19">
        <v>5.8111559091515497E-2</v>
      </c>
      <c r="BJ12" s="19"/>
      <c r="BK12" s="19">
        <v>7.7425510678135703E-2</v>
      </c>
      <c r="BL12" s="19">
        <v>6.02302180380258E-2</v>
      </c>
      <c r="BM12" s="19"/>
      <c r="BN12" s="19">
        <v>2.39568651517852E-2</v>
      </c>
      <c r="BO12" s="19">
        <v>6.2054761570983302E-2</v>
      </c>
      <c r="BP12" s="19"/>
      <c r="BQ12" s="19">
        <v>1.37820091580763E-2</v>
      </c>
      <c r="BR12" s="19">
        <v>6.24802825729023E-2</v>
      </c>
      <c r="BS12" s="19"/>
      <c r="BT12" s="19">
        <v>3.1109876623689501E-2</v>
      </c>
      <c r="BU12" s="19">
        <v>6.3657569376271206E-2</v>
      </c>
      <c r="BV12" s="19"/>
      <c r="BW12" s="19">
        <v>4.2680319486054601E-2</v>
      </c>
      <c r="BX12" s="19">
        <v>7.0807994169883995E-2</v>
      </c>
      <c r="BY12" s="19"/>
      <c r="BZ12" s="19">
        <v>4.2680319486054601E-2</v>
      </c>
      <c r="CA12" s="19">
        <v>7.0807994169883995E-2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315</v>
      </c>
      <c r="C9" s="17">
        <v>0.21346585465909901</v>
      </c>
      <c r="D9" s="17">
        <v>0.21779570224990799</v>
      </c>
      <c r="E9" s="17">
        <v>0.199116203390446</v>
      </c>
      <c r="F9" s="17">
        <v>0.28052186565293602</v>
      </c>
      <c r="G9" s="17">
        <v>0.139514678334272</v>
      </c>
      <c r="H9" s="17">
        <v>0.20658382098334099</v>
      </c>
      <c r="I9" s="17">
        <v>0.24467509744792701</v>
      </c>
      <c r="J9" s="17">
        <v>0.20251772539093199</v>
      </c>
      <c r="K9" s="17">
        <v>0.17229752365738599</v>
      </c>
      <c r="L9" s="17">
        <v>0.24326339691125501</v>
      </c>
      <c r="M9" s="17"/>
      <c r="N9" s="17">
        <v>0.21430107869805601</v>
      </c>
      <c r="O9" s="17">
        <v>0.205999277363522</v>
      </c>
      <c r="P9" s="17">
        <v>0.185687952047695</v>
      </c>
      <c r="Q9" s="17">
        <v>0.18419318344361399</v>
      </c>
      <c r="R9" s="17"/>
      <c r="S9" s="17">
        <v>0.21932217859768</v>
      </c>
      <c r="T9" s="17">
        <v>0.26607737998664399</v>
      </c>
      <c r="U9" s="17">
        <v>0.25864763546638903</v>
      </c>
      <c r="V9" s="17">
        <v>0.18604420748105399</v>
      </c>
      <c r="W9" s="17">
        <v>0.25807532234680503</v>
      </c>
      <c r="X9" s="17">
        <v>0.20743276172331501</v>
      </c>
      <c r="Y9" s="17">
        <v>0.222526850930655</v>
      </c>
      <c r="Z9" s="17"/>
      <c r="AA9" s="17">
        <v>0.17830745427693701</v>
      </c>
      <c r="AB9" s="17">
        <v>0.23164967410531301</v>
      </c>
      <c r="AC9" s="17"/>
      <c r="AD9" s="17">
        <v>0.22287239461644601</v>
      </c>
      <c r="AE9" s="17">
        <v>0.165410408244685</v>
      </c>
      <c r="AF9" s="17">
        <v>0.17050056693877699</v>
      </c>
      <c r="AG9" s="17"/>
      <c r="AH9" s="17">
        <v>0.19487345619857199</v>
      </c>
      <c r="AI9" s="17">
        <v>0.21415384399432999</v>
      </c>
      <c r="AJ9" s="17"/>
      <c r="AK9" s="17">
        <v>0.198362094672038</v>
      </c>
      <c r="AL9" s="17">
        <v>0.223583431771368</v>
      </c>
      <c r="AM9" s="17"/>
      <c r="AN9" s="17">
        <v>0.21352363004929101</v>
      </c>
      <c r="AO9" s="17">
        <v>0.18419318344361399</v>
      </c>
      <c r="AP9" s="17"/>
      <c r="AQ9" s="17">
        <v>0.198280214442944</v>
      </c>
      <c r="AR9" s="17">
        <v>0.21740334098213401</v>
      </c>
      <c r="AS9" s="17"/>
      <c r="AT9" s="17">
        <v>0.21591581758578901</v>
      </c>
      <c r="AU9" s="17">
        <v>0.217459212068733</v>
      </c>
      <c r="AV9" s="17">
        <v>0.20736976867978499</v>
      </c>
      <c r="AW9" s="17">
        <v>0.139809845786836</v>
      </c>
      <c r="AX9" s="17"/>
      <c r="AY9" s="17">
        <v>0.16160556698598999</v>
      </c>
      <c r="AZ9" s="17">
        <v>0.21966437364704799</v>
      </c>
      <c r="BA9" s="17"/>
      <c r="BB9" s="17">
        <v>0.230723194534802</v>
      </c>
      <c r="BC9" s="17">
        <v>0.20970735488768699</v>
      </c>
      <c r="BD9" s="17"/>
      <c r="BE9" s="17">
        <v>0.19286362809048699</v>
      </c>
      <c r="BF9" s="17">
        <v>0.21502929683548899</v>
      </c>
      <c r="BG9" s="17"/>
      <c r="BH9" s="17">
        <v>0.189316837439368</v>
      </c>
      <c r="BI9" s="17">
        <v>0.215338151872869</v>
      </c>
      <c r="BJ9" s="17"/>
      <c r="BK9" s="17">
        <v>0.23660875981805399</v>
      </c>
      <c r="BL9" s="17">
        <v>0.21198466062542201</v>
      </c>
      <c r="BM9" s="17"/>
      <c r="BN9" s="17">
        <v>0.306943284234519</v>
      </c>
      <c r="BO9" s="17">
        <v>0.21148592297684801</v>
      </c>
      <c r="BP9" s="17"/>
      <c r="BQ9" s="17">
        <v>0.16304934766031301</v>
      </c>
      <c r="BR9" s="17">
        <v>0.21475670467296301</v>
      </c>
      <c r="BS9" s="17"/>
      <c r="BT9" s="17">
        <v>0.20286691238508101</v>
      </c>
      <c r="BU9" s="17">
        <v>0.21430696609964001</v>
      </c>
      <c r="BV9" s="17"/>
      <c r="BW9" s="17">
        <v>0.17829549093796901</v>
      </c>
      <c r="BX9" s="17">
        <v>0.231526664151918</v>
      </c>
      <c r="BY9" s="17"/>
      <c r="BZ9" s="17">
        <v>0.17829549093796901</v>
      </c>
      <c r="CA9" s="17">
        <v>0.231526664151918</v>
      </c>
    </row>
    <row r="10" spans="2:79" ht="30" x14ac:dyDescent="0.25">
      <c r="B10" s="18" t="s">
        <v>316</v>
      </c>
      <c r="C10" s="17">
        <v>0.11780647043249801</v>
      </c>
      <c r="D10" s="17">
        <v>0.124520910530988</v>
      </c>
      <c r="E10" s="17">
        <v>9.2444346373313002E-2</v>
      </c>
      <c r="F10" s="17">
        <v>0.16554781605837801</v>
      </c>
      <c r="G10" s="17">
        <v>7.2760316726353802E-2</v>
      </c>
      <c r="H10" s="17">
        <v>0.10551202452416</v>
      </c>
      <c r="I10" s="17">
        <v>0.15071222024290301</v>
      </c>
      <c r="J10" s="17">
        <v>9.0378404515136498E-2</v>
      </c>
      <c r="K10" s="17">
        <v>0.13771277212410801</v>
      </c>
      <c r="L10" s="17">
        <v>0.127425423813608</v>
      </c>
      <c r="M10" s="17"/>
      <c r="N10" s="17">
        <v>0.10621623769062399</v>
      </c>
      <c r="O10" s="17">
        <v>0.24570489432107701</v>
      </c>
      <c r="P10" s="17">
        <v>0.35503493100421002</v>
      </c>
      <c r="Q10" s="17">
        <v>0.51476105515783199</v>
      </c>
      <c r="R10" s="17"/>
      <c r="S10" s="17">
        <v>0.10391720401939</v>
      </c>
      <c r="T10" s="17">
        <v>0.17777762377137399</v>
      </c>
      <c r="U10" s="17">
        <v>0.17330255737240299</v>
      </c>
      <c r="V10" s="17">
        <v>0.106220808120294</v>
      </c>
      <c r="W10" s="17">
        <v>0.13375355884711501</v>
      </c>
      <c r="X10" s="17">
        <v>0.13291013351935399</v>
      </c>
      <c r="Y10" s="17">
        <v>0.10856595058294401</v>
      </c>
      <c r="Z10" s="17"/>
      <c r="AA10" s="17">
        <v>0.24730477739270099</v>
      </c>
      <c r="AB10" s="17">
        <v>5.0830333669758802E-2</v>
      </c>
      <c r="AC10" s="17"/>
      <c r="AD10" s="17">
        <v>0.27702730459004299</v>
      </c>
      <c r="AE10" s="17">
        <v>0.30991120950580497</v>
      </c>
      <c r="AF10" s="17">
        <v>0.21364246121542099</v>
      </c>
      <c r="AG10" s="17"/>
      <c r="AH10" s="17">
        <v>0.43817871342550602</v>
      </c>
      <c r="AI10" s="17">
        <v>0.10595148104254901</v>
      </c>
      <c r="AJ10" s="17"/>
      <c r="AK10" s="17">
        <v>0.119458714950676</v>
      </c>
      <c r="AL10" s="17">
        <v>0.11669967905503199</v>
      </c>
      <c r="AM10" s="17"/>
      <c r="AN10" s="17">
        <v>0.117023002266836</v>
      </c>
      <c r="AO10" s="17">
        <v>0.51476105515783199</v>
      </c>
      <c r="AP10" s="17"/>
      <c r="AQ10" s="17">
        <v>0.220921287001004</v>
      </c>
      <c r="AR10" s="17">
        <v>9.1069818295243299E-2</v>
      </c>
      <c r="AS10" s="17"/>
      <c r="AT10" s="17">
        <v>2.7886441496343999E-2</v>
      </c>
      <c r="AU10" s="17">
        <v>8.9467274520842896E-2</v>
      </c>
      <c r="AV10" s="17">
        <v>0.28378863146671002</v>
      </c>
      <c r="AW10" s="17">
        <v>0.76236687185420504</v>
      </c>
      <c r="AX10" s="17"/>
      <c r="AY10" s="17">
        <v>0.27278203390347999</v>
      </c>
      <c r="AZ10" s="17">
        <v>9.9283260941295595E-2</v>
      </c>
      <c r="BA10" s="17"/>
      <c r="BB10" s="17">
        <v>0.133433445700429</v>
      </c>
      <c r="BC10" s="17">
        <v>0.114388812435215</v>
      </c>
      <c r="BD10" s="17"/>
      <c r="BE10" s="17">
        <v>0.212789072788547</v>
      </c>
      <c r="BF10" s="17">
        <v>0.110598521036727</v>
      </c>
      <c r="BG10" s="17"/>
      <c r="BH10" s="17">
        <v>0.18299475133644799</v>
      </c>
      <c r="BI10" s="17">
        <v>0.112752358474384</v>
      </c>
      <c r="BJ10" s="17"/>
      <c r="BK10" s="17">
        <v>0.22402122670637201</v>
      </c>
      <c r="BL10" s="17">
        <v>0.11100850525912501</v>
      </c>
      <c r="BM10" s="17"/>
      <c r="BN10" s="17">
        <v>0.299165307328492</v>
      </c>
      <c r="BO10" s="17">
        <v>0.113965135592019</v>
      </c>
      <c r="BP10" s="17"/>
      <c r="BQ10" s="17">
        <v>0.38622517778195797</v>
      </c>
      <c r="BR10" s="17">
        <v>0.110933953617484</v>
      </c>
      <c r="BS10" s="17"/>
      <c r="BT10" s="17">
        <v>0.145203749577481</v>
      </c>
      <c r="BU10" s="17">
        <v>0.115632275656001</v>
      </c>
      <c r="BV10" s="17"/>
      <c r="BW10" s="17">
        <v>0.24579704194777099</v>
      </c>
      <c r="BX10" s="17">
        <v>5.2080299746759803E-2</v>
      </c>
      <c r="BY10" s="17"/>
      <c r="BZ10" s="17">
        <v>0.24579704194777099</v>
      </c>
      <c r="CA10" s="17">
        <v>5.2080299746759803E-2</v>
      </c>
    </row>
    <row r="11" spans="2:79" x14ac:dyDescent="0.25">
      <c r="B11" s="18" t="s">
        <v>317</v>
      </c>
      <c r="C11" s="17">
        <v>0.62558818935473304</v>
      </c>
      <c r="D11" s="17">
        <v>0.63154692591958095</v>
      </c>
      <c r="E11" s="17">
        <v>0.64194090783678703</v>
      </c>
      <c r="F11" s="17">
        <v>0.50526281661115002</v>
      </c>
      <c r="G11" s="17">
        <v>0.75318614509359305</v>
      </c>
      <c r="H11" s="17">
        <v>0.61320879875190704</v>
      </c>
      <c r="I11" s="17">
        <v>0.58302220580846198</v>
      </c>
      <c r="J11" s="17">
        <v>0.68309327600806102</v>
      </c>
      <c r="K11" s="17">
        <v>0.656979335933363</v>
      </c>
      <c r="L11" s="17">
        <v>0.58716342104219799</v>
      </c>
      <c r="M11" s="17"/>
      <c r="N11" s="17">
        <v>0.63895110356242402</v>
      </c>
      <c r="O11" s="17">
        <v>0.471483470194272</v>
      </c>
      <c r="P11" s="17">
        <v>0.38719192985652701</v>
      </c>
      <c r="Q11" s="17">
        <v>0.197278052661474</v>
      </c>
      <c r="R11" s="17"/>
      <c r="S11" s="17">
        <v>0.62318016244455998</v>
      </c>
      <c r="T11" s="17">
        <v>0.52562216993800703</v>
      </c>
      <c r="U11" s="17">
        <v>0.49869779811329801</v>
      </c>
      <c r="V11" s="17">
        <v>0.67999388022741303</v>
      </c>
      <c r="W11" s="17">
        <v>0.56918112688580602</v>
      </c>
      <c r="X11" s="17">
        <v>0.62053206871969702</v>
      </c>
      <c r="Y11" s="17">
        <v>0.63604597159537601</v>
      </c>
      <c r="Z11" s="17"/>
      <c r="AA11" s="17">
        <v>0.54204288461285099</v>
      </c>
      <c r="AB11" s="17">
        <v>0.66879757091056002</v>
      </c>
      <c r="AC11" s="17"/>
      <c r="AD11" s="17">
        <v>0.47551758135747202</v>
      </c>
      <c r="AE11" s="17">
        <v>0.51015764786972295</v>
      </c>
      <c r="AF11" s="17">
        <v>0.58622350462346295</v>
      </c>
      <c r="AG11" s="17"/>
      <c r="AH11" s="17">
        <v>0.36088958679325001</v>
      </c>
      <c r="AI11" s="17">
        <v>0.63538304266532097</v>
      </c>
      <c r="AJ11" s="17"/>
      <c r="AK11" s="17">
        <v>0.62523704035346706</v>
      </c>
      <c r="AL11" s="17">
        <v>0.62582341403396802</v>
      </c>
      <c r="AM11" s="17"/>
      <c r="AN11" s="17">
        <v>0.62643354388656602</v>
      </c>
      <c r="AO11" s="17">
        <v>0.197278052661474</v>
      </c>
      <c r="AP11" s="17"/>
      <c r="AQ11" s="17">
        <v>0.532219798442787</v>
      </c>
      <c r="AR11" s="17">
        <v>0.64979768971077001</v>
      </c>
      <c r="AS11" s="17"/>
      <c r="AT11" s="17">
        <v>0.71246703004893097</v>
      </c>
      <c r="AU11" s="17">
        <v>0.64304757623533304</v>
      </c>
      <c r="AV11" s="17">
        <v>0.47670298504946501</v>
      </c>
      <c r="AW11" s="17">
        <v>9.2167576501731699E-2</v>
      </c>
      <c r="AX11" s="17"/>
      <c r="AY11" s="17">
        <v>0.54297741339357697</v>
      </c>
      <c r="AZ11" s="17">
        <v>0.63546211189508095</v>
      </c>
      <c r="BA11" s="17"/>
      <c r="BB11" s="17">
        <v>0.59632707404442298</v>
      </c>
      <c r="BC11" s="17">
        <v>0.63197408106140496</v>
      </c>
      <c r="BD11" s="17"/>
      <c r="BE11" s="17">
        <v>0.56061638158050497</v>
      </c>
      <c r="BF11" s="17">
        <v>0.63051870811260902</v>
      </c>
      <c r="BG11" s="17"/>
      <c r="BH11" s="17">
        <v>0.565820490514369</v>
      </c>
      <c r="BI11" s="17">
        <v>0.63022203821881195</v>
      </c>
      <c r="BJ11" s="17"/>
      <c r="BK11" s="17">
        <v>0.49079656136476402</v>
      </c>
      <c r="BL11" s="17">
        <v>0.634215133716169</v>
      </c>
      <c r="BM11" s="17"/>
      <c r="BN11" s="17">
        <v>0.32240855420133901</v>
      </c>
      <c r="BO11" s="17">
        <v>0.63200979259927903</v>
      </c>
      <c r="BP11" s="17"/>
      <c r="BQ11" s="17">
        <v>0.41667205304204802</v>
      </c>
      <c r="BR11" s="17">
        <v>0.63093721913702605</v>
      </c>
      <c r="BS11" s="17"/>
      <c r="BT11" s="17">
        <v>0.62342869741065898</v>
      </c>
      <c r="BU11" s="17">
        <v>0.62575956243451403</v>
      </c>
      <c r="BV11" s="17"/>
      <c r="BW11" s="17">
        <v>0.54376488131127598</v>
      </c>
      <c r="BX11" s="17">
        <v>0.66760638371754399</v>
      </c>
      <c r="BY11" s="17"/>
      <c r="BZ11" s="17">
        <v>0.54376488131127598</v>
      </c>
      <c r="CA11" s="17">
        <v>0.66760638371754399</v>
      </c>
    </row>
    <row r="12" spans="2:79" x14ac:dyDescent="0.25">
      <c r="B12" s="18" t="s">
        <v>75</v>
      </c>
      <c r="C12" s="19">
        <v>4.3139485553670198E-2</v>
      </c>
      <c r="D12" s="19">
        <v>2.6136461299522198E-2</v>
      </c>
      <c r="E12" s="19">
        <v>6.64985423994537E-2</v>
      </c>
      <c r="F12" s="19">
        <v>4.8667501677535599E-2</v>
      </c>
      <c r="G12" s="19">
        <v>3.4538859845780999E-2</v>
      </c>
      <c r="H12" s="19">
        <v>7.4695355740591204E-2</v>
      </c>
      <c r="I12" s="19">
        <v>2.15904765007079E-2</v>
      </c>
      <c r="J12" s="19">
        <v>2.4010594085869998E-2</v>
      </c>
      <c r="K12" s="19">
        <v>3.30103682851434E-2</v>
      </c>
      <c r="L12" s="19">
        <v>4.2147758232939099E-2</v>
      </c>
      <c r="M12" s="19"/>
      <c r="N12" s="19">
        <v>4.0531580048896003E-2</v>
      </c>
      <c r="O12" s="19">
        <v>7.6812358121128799E-2</v>
      </c>
      <c r="P12" s="19">
        <v>7.2085187091568595E-2</v>
      </c>
      <c r="Q12" s="19">
        <v>0.10376770873708099</v>
      </c>
      <c r="R12" s="19"/>
      <c r="S12" s="19">
        <v>5.3580454938369201E-2</v>
      </c>
      <c r="T12" s="19">
        <v>3.05228263039755E-2</v>
      </c>
      <c r="U12" s="19">
        <v>6.9352009047909696E-2</v>
      </c>
      <c r="V12" s="19">
        <v>2.7741104171239501E-2</v>
      </c>
      <c r="W12" s="19">
        <v>3.8989991920274802E-2</v>
      </c>
      <c r="X12" s="19">
        <v>3.9125036037633898E-2</v>
      </c>
      <c r="Y12" s="19">
        <v>3.2861226891025101E-2</v>
      </c>
      <c r="Z12" s="19"/>
      <c r="AA12" s="19">
        <v>3.2344883717510702E-2</v>
      </c>
      <c r="AB12" s="19">
        <v>4.8722421314367999E-2</v>
      </c>
      <c r="AC12" s="19"/>
      <c r="AD12" s="19">
        <v>2.4582719436038899E-2</v>
      </c>
      <c r="AE12" s="19">
        <v>1.45207343797882E-2</v>
      </c>
      <c r="AF12" s="19">
        <v>2.9633467222339199E-2</v>
      </c>
      <c r="AG12" s="19"/>
      <c r="AH12" s="19">
        <v>6.0582435826727404E-3</v>
      </c>
      <c r="AI12" s="19">
        <v>4.45116322977996E-2</v>
      </c>
      <c r="AJ12" s="19"/>
      <c r="AK12" s="19">
        <v>5.6942150023817903E-2</v>
      </c>
      <c r="AL12" s="19">
        <v>3.3893475139631001E-2</v>
      </c>
      <c r="AM12" s="19"/>
      <c r="AN12" s="19">
        <v>4.3019823797306601E-2</v>
      </c>
      <c r="AO12" s="19">
        <v>0.10376770873708099</v>
      </c>
      <c r="AP12" s="19"/>
      <c r="AQ12" s="19">
        <v>4.8578700113264602E-2</v>
      </c>
      <c r="AR12" s="19">
        <v>4.1729151011852497E-2</v>
      </c>
      <c r="AS12" s="19"/>
      <c r="AT12" s="19">
        <v>4.3730710868936297E-2</v>
      </c>
      <c r="AU12" s="19">
        <v>5.0025937175091198E-2</v>
      </c>
      <c r="AV12" s="19">
        <v>3.2138614804038901E-2</v>
      </c>
      <c r="AW12" s="19">
        <v>5.6557058572277996E-3</v>
      </c>
      <c r="AX12" s="19"/>
      <c r="AY12" s="19">
        <v>2.2634985716953299E-2</v>
      </c>
      <c r="AZ12" s="19">
        <v>4.5590253516575197E-2</v>
      </c>
      <c r="BA12" s="19"/>
      <c r="BB12" s="19">
        <v>3.9516285720345802E-2</v>
      </c>
      <c r="BC12" s="19">
        <v>4.3929751615693603E-2</v>
      </c>
      <c r="BD12" s="19"/>
      <c r="BE12" s="19">
        <v>3.3730917540460398E-2</v>
      </c>
      <c r="BF12" s="19">
        <v>4.3853474015174698E-2</v>
      </c>
      <c r="BG12" s="19"/>
      <c r="BH12" s="19">
        <v>6.1867920709814797E-2</v>
      </c>
      <c r="BI12" s="19">
        <v>4.1687451433934798E-2</v>
      </c>
      <c r="BJ12" s="19"/>
      <c r="BK12" s="19">
        <v>4.8573452110809198E-2</v>
      </c>
      <c r="BL12" s="19">
        <v>4.2791700399284899E-2</v>
      </c>
      <c r="BM12" s="19"/>
      <c r="BN12" s="19">
        <v>7.1482854235649901E-2</v>
      </c>
      <c r="BO12" s="19">
        <v>4.2539148831853502E-2</v>
      </c>
      <c r="BP12" s="19"/>
      <c r="BQ12" s="19">
        <v>3.4053421515680402E-2</v>
      </c>
      <c r="BR12" s="19">
        <v>4.3372122572527802E-2</v>
      </c>
      <c r="BS12" s="19"/>
      <c r="BT12" s="19">
        <v>2.8500640626778002E-2</v>
      </c>
      <c r="BU12" s="19">
        <v>4.4301195809844797E-2</v>
      </c>
      <c r="BV12" s="19"/>
      <c r="BW12" s="19">
        <v>3.2142585802983403E-2</v>
      </c>
      <c r="BX12" s="19">
        <v>4.8786652383778099E-2</v>
      </c>
      <c r="BY12" s="19"/>
      <c r="BZ12" s="19">
        <v>3.2142585802983403E-2</v>
      </c>
      <c r="CA12" s="19">
        <v>4.8786652383778099E-2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CA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315</v>
      </c>
      <c r="C9" s="17">
        <v>0.19937900003028</v>
      </c>
      <c r="D9" s="17">
        <v>0.23806216588508999</v>
      </c>
      <c r="E9" s="17">
        <v>0.17187875034942701</v>
      </c>
      <c r="F9" s="17">
        <v>0.30479998764960398</v>
      </c>
      <c r="G9" s="17">
        <v>0.12484380260163599</v>
      </c>
      <c r="H9" s="17">
        <v>0.16144492391193599</v>
      </c>
      <c r="I9" s="17">
        <v>0.21821766034339801</v>
      </c>
      <c r="J9" s="17">
        <v>0.197362273981151</v>
      </c>
      <c r="K9" s="17">
        <v>0.15889203095565099</v>
      </c>
      <c r="L9" s="17">
        <v>0.15885138329064499</v>
      </c>
      <c r="M9" s="17"/>
      <c r="N9" s="17">
        <v>0.20090811957052099</v>
      </c>
      <c r="O9" s="17">
        <v>0.17744822144588701</v>
      </c>
      <c r="P9" s="17">
        <v>0.19269878988431699</v>
      </c>
      <c r="Q9" s="17">
        <v>0.179731659355016</v>
      </c>
      <c r="R9" s="17"/>
      <c r="S9" s="17">
        <v>0.22588610561286901</v>
      </c>
      <c r="T9" s="17">
        <v>0.271870412921911</v>
      </c>
      <c r="U9" s="17">
        <v>0.20891497252986799</v>
      </c>
      <c r="V9" s="17">
        <v>0.18289211000845401</v>
      </c>
      <c r="W9" s="17">
        <v>0.192917683907884</v>
      </c>
      <c r="X9" s="17">
        <v>0.180797873924434</v>
      </c>
      <c r="Y9" s="17">
        <v>0.187632240374667</v>
      </c>
      <c r="Z9" s="17"/>
      <c r="AA9" s="17">
        <v>0.18834140552887099</v>
      </c>
      <c r="AB9" s="17">
        <v>0.20508761087015201</v>
      </c>
      <c r="AC9" s="17"/>
      <c r="AD9" s="17">
        <v>0.23055891928446401</v>
      </c>
      <c r="AE9" s="17">
        <v>0.133278896176799</v>
      </c>
      <c r="AF9" s="17">
        <v>0.18063919469025799</v>
      </c>
      <c r="AG9" s="17"/>
      <c r="AH9" s="17">
        <v>0.20416599795974599</v>
      </c>
      <c r="AI9" s="17">
        <v>0.19920186293146799</v>
      </c>
      <c r="AJ9" s="17"/>
      <c r="AK9" s="17">
        <v>0.18077910085035601</v>
      </c>
      <c r="AL9" s="17">
        <v>0.211838540859487</v>
      </c>
      <c r="AM9" s="17"/>
      <c r="AN9" s="17">
        <v>0.19941777793221499</v>
      </c>
      <c r="AO9" s="17">
        <v>0.179731659355016</v>
      </c>
      <c r="AP9" s="17"/>
      <c r="AQ9" s="17">
        <v>0.172053039313419</v>
      </c>
      <c r="AR9" s="17">
        <v>0.20646435139215399</v>
      </c>
      <c r="AS9" s="17"/>
      <c r="AT9" s="17">
        <v>0.201886030012354</v>
      </c>
      <c r="AU9" s="17">
        <v>0.20455343054649799</v>
      </c>
      <c r="AV9" s="17">
        <v>0.19361458715411201</v>
      </c>
      <c r="AW9" s="17">
        <v>0.103765105741925</v>
      </c>
      <c r="AX9" s="17"/>
      <c r="AY9" s="17">
        <v>0.16440919878691199</v>
      </c>
      <c r="AZ9" s="17">
        <v>0.20355871030065401</v>
      </c>
      <c r="BA9" s="17"/>
      <c r="BB9" s="17">
        <v>0.20601084584137</v>
      </c>
      <c r="BC9" s="17">
        <v>0.19793619466351001</v>
      </c>
      <c r="BD9" s="17"/>
      <c r="BE9" s="17">
        <v>0.16635961019545101</v>
      </c>
      <c r="BF9" s="17">
        <v>0.201884744083454</v>
      </c>
      <c r="BG9" s="17"/>
      <c r="BH9" s="17">
        <v>0.19915496340486299</v>
      </c>
      <c r="BI9" s="17">
        <v>0.19939636981165601</v>
      </c>
      <c r="BJ9" s="17"/>
      <c r="BK9" s="17">
        <v>0.25946600147726201</v>
      </c>
      <c r="BL9" s="17">
        <v>0.19553330704430899</v>
      </c>
      <c r="BM9" s="17"/>
      <c r="BN9" s="17">
        <v>0.317753022840294</v>
      </c>
      <c r="BO9" s="17">
        <v>0.19687173726983101</v>
      </c>
      <c r="BP9" s="17"/>
      <c r="BQ9" s="17">
        <v>0.19760767698030701</v>
      </c>
      <c r="BR9" s="17">
        <v>0.19942435248565099</v>
      </c>
      <c r="BS9" s="17"/>
      <c r="BT9" s="17">
        <v>0.19739801063656001</v>
      </c>
      <c r="BU9" s="17">
        <v>0.199536207494909</v>
      </c>
      <c r="BV9" s="17"/>
      <c r="BW9" s="17">
        <v>0.18838853246439599</v>
      </c>
      <c r="BX9" s="17">
        <v>0.20502286378211301</v>
      </c>
      <c r="BY9" s="17"/>
      <c r="BZ9" s="17">
        <v>0.18838853246439599</v>
      </c>
      <c r="CA9" s="17">
        <v>0.20502286378211301</v>
      </c>
    </row>
    <row r="10" spans="2:79" ht="30" x14ac:dyDescent="0.25">
      <c r="B10" s="18" t="s">
        <v>316</v>
      </c>
      <c r="C10" s="17">
        <v>0.106336001118203</v>
      </c>
      <c r="D10" s="17">
        <v>0.10179942817479901</v>
      </c>
      <c r="E10" s="17">
        <v>0.11330435660961601</v>
      </c>
      <c r="F10" s="17">
        <v>9.5843366896189094E-2</v>
      </c>
      <c r="G10" s="17">
        <v>8.87528271687337E-2</v>
      </c>
      <c r="H10" s="17">
        <v>0.110442978792265</v>
      </c>
      <c r="I10" s="17">
        <v>0.145249196199629</v>
      </c>
      <c r="J10" s="17">
        <v>4.6444358398064302E-2</v>
      </c>
      <c r="K10" s="17">
        <v>0.16048908864891601</v>
      </c>
      <c r="L10" s="17">
        <v>9.6734279291382799E-2</v>
      </c>
      <c r="M10" s="17"/>
      <c r="N10" s="17">
        <v>9.5999014281963002E-2</v>
      </c>
      <c r="O10" s="17">
        <v>0.22034418124418001</v>
      </c>
      <c r="P10" s="17">
        <v>0.326728474952171</v>
      </c>
      <c r="Q10" s="17">
        <v>0.41877133225513102</v>
      </c>
      <c r="R10" s="17"/>
      <c r="S10" s="17">
        <v>9.4938876249006293E-2</v>
      </c>
      <c r="T10" s="17">
        <v>0.137912763119654</v>
      </c>
      <c r="U10" s="17">
        <v>0.17497870441760399</v>
      </c>
      <c r="V10" s="17">
        <v>9.4690213580647997E-2</v>
      </c>
      <c r="W10" s="17">
        <v>0.13818640416505201</v>
      </c>
      <c r="X10" s="17">
        <v>0.121856146017207</v>
      </c>
      <c r="Y10" s="17">
        <v>0.124896329589537</v>
      </c>
      <c r="Z10" s="17"/>
      <c r="AA10" s="17">
        <v>0.223695731258197</v>
      </c>
      <c r="AB10" s="17">
        <v>4.5637899955305303E-2</v>
      </c>
      <c r="AC10" s="17"/>
      <c r="AD10" s="17">
        <v>0.27484619892380402</v>
      </c>
      <c r="AE10" s="17">
        <v>0.29952616529571802</v>
      </c>
      <c r="AF10" s="17">
        <v>0.176872055578537</v>
      </c>
      <c r="AG10" s="17"/>
      <c r="AH10" s="17">
        <v>0.35565138102687799</v>
      </c>
      <c r="AI10" s="17">
        <v>9.7110385453262907E-2</v>
      </c>
      <c r="AJ10" s="17"/>
      <c r="AK10" s="17">
        <v>9.8371300431357098E-2</v>
      </c>
      <c r="AL10" s="17">
        <v>0.11167132645734699</v>
      </c>
      <c r="AM10" s="17"/>
      <c r="AN10" s="17">
        <v>0.105719348369519</v>
      </c>
      <c r="AO10" s="17">
        <v>0.41877133225513102</v>
      </c>
      <c r="AP10" s="17"/>
      <c r="AQ10" s="17">
        <v>0.20099450280771</v>
      </c>
      <c r="AR10" s="17">
        <v>8.1791987796658097E-2</v>
      </c>
      <c r="AS10" s="17"/>
      <c r="AT10" s="17">
        <v>2.62505022843274E-2</v>
      </c>
      <c r="AU10" s="17">
        <v>7.8892229437216105E-2</v>
      </c>
      <c r="AV10" s="17">
        <v>0.24694950733458201</v>
      </c>
      <c r="AW10" s="17">
        <v>0.78098586043148399</v>
      </c>
      <c r="AX10" s="17"/>
      <c r="AY10" s="17">
        <v>0.227146890690401</v>
      </c>
      <c r="AZ10" s="17">
        <v>9.1896270322945395E-2</v>
      </c>
      <c r="BA10" s="17"/>
      <c r="BB10" s="17">
        <v>0.123967724274072</v>
      </c>
      <c r="BC10" s="17">
        <v>0.10248124619575701</v>
      </c>
      <c r="BD10" s="17"/>
      <c r="BE10" s="17">
        <v>0.16487110624639301</v>
      </c>
      <c r="BF10" s="17">
        <v>0.10189394472919699</v>
      </c>
      <c r="BG10" s="17"/>
      <c r="BH10" s="17">
        <v>0.134691053516931</v>
      </c>
      <c r="BI10" s="17">
        <v>0.104137605832822</v>
      </c>
      <c r="BJ10" s="17"/>
      <c r="BK10" s="17">
        <v>0.16104177546649501</v>
      </c>
      <c r="BL10" s="17">
        <v>0.102834717851656</v>
      </c>
      <c r="BM10" s="17"/>
      <c r="BN10" s="17">
        <v>0.20441685924262501</v>
      </c>
      <c r="BO10" s="17">
        <v>0.10425856489317099</v>
      </c>
      <c r="BP10" s="17"/>
      <c r="BQ10" s="17">
        <v>0.33881919240873898</v>
      </c>
      <c r="BR10" s="17">
        <v>0.100383567112654</v>
      </c>
      <c r="BS10" s="17"/>
      <c r="BT10" s="17">
        <v>0.20001600878804701</v>
      </c>
      <c r="BU10" s="17">
        <v>9.8901737947025503E-2</v>
      </c>
      <c r="BV10" s="17"/>
      <c r="BW10" s="17">
        <v>0.222543450392263</v>
      </c>
      <c r="BX10" s="17">
        <v>4.6660741014925199E-2</v>
      </c>
      <c r="BY10" s="17"/>
      <c r="BZ10" s="17">
        <v>0.222543450392263</v>
      </c>
      <c r="CA10" s="17">
        <v>4.6660741014925199E-2</v>
      </c>
    </row>
    <row r="11" spans="2:79" x14ac:dyDescent="0.25">
      <c r="B11" s="18" t="s">
        <v>317</v>
      </c>
      <c r="C11" s="17">
        <v>0.60460362274076496</v>
      </c>
      <c r="D11" s="17">
        <v>0.61067234014814897</v>
      </c>
      <c r="E11" s="17">
        <v>0.61631779925022301</v>
      </c>
      <c r="F11" s="17">
        <v>0.48908282812607801</v>
      </c>
      <c r="G11" s="17">
        <v>0.72415220595570096</v>
      </c>
      <c r="H11" s="17">
        <v>0.58726135267493895</v>
      </c>
      <c r="I11" s="17">
        <v>0.59110943426917695</v>
      </c>
      <c r="J11" s="17">
        <v>0.65344381237545801</v>
      </c>
      <c r="K11" s="17">
        <v>0.51219319313620604</v>
      </c>
      <c r="L11" s="17">
        <v>0.64021868291219097</v>
      </c>
      <c r="M11" s="17"/>
      <c r="N11" s="17">
        <v>0.61770006030962799</v>
      </c>
      <c r="O11" s="17">
        <v>0.45834672104284602</v>
      </c>
      <c r="P11" s="17">
        <v>0.32759488982935903</v>
      </c>
      <c r="Q11" s="17">
        <v>0.25310495738445199</v>
      </c>
      <c r="R11" s="17"/>
      <c r="S11" s="17">
        <v>0.57528050460490798</v>
      </c>
      <c r="T11" s="17">
        <v>0.51596607698177799</v>
      </c>
      <c r="U11" s="17">
        <v>0.50964131071273799</v>
      </c>
      <c r="V11" s="17">
        <v>0.66016370334874597</v>
      </c>
      <c r="W11" s="17">
        <v>0.60719316722630801</v>
      </c>
      <c r="X11" s="17">
        <v>0.61483154712391996</v>
      </c>
      <c r="Y11" s="17">
        <v>0.61702506677080804</v>
      </c>
      <c r="Z11" s="17"/>
      <c r="AA11" s="17">
        <v>0.50909105402981103</v>
      </c>
      <c r="AB11" s="17">
        <v>0.65400243740257602</v>
      </c>
      <c r="AC11" s="17"/>
      <c r="AD11" s="17">
        <v>0.43641814281066799</v>
      </c>
      <c r="AE11" s="17">
        <v>0.52316089992960801</v>
      </c>
      <c r="AF11" s="17">
        <v>0.55690177647949002</v>
      </c>
      <c r="AG11" s="17"/>
      <c r="AH11" s="17">
        <v>0.41062708547104898</v>
      </c>
      <c r="AI11" s="17">
        <v>0.61178149111584101</v>
      </c>
      <c r="AJ11" s="17"/>
      <c r="AK11" s="17">
        <v>0.597599324872638</v>
      </c>
      <c r="AL11" s="17">
        <v>0.60929560168235297</v>
      </c>
      <c r="AM11" s="17"/>
      <c r="AN11" s="17">
        <v>0.60529737468412603</v>
      </c>
      <c r="AO11" s="17">
        <v>0.25310495738445199</v>
      </c>
      <c r="AP11" s="17"/>
      <c r="AQ11" s="17">
        <v>0.53018787378292898</v>
      </c>
      <c r="AR11" s="17">
        <v>0.62389889047852198</v>
      </c>
      <c r="AS11" s="17"/>
      <c r="AT11" s="17">
        <v>0.69280510664603701</v>
      </c>
      <c r="AU11" s="17">
        <v>0.608202400880134</v>
      </c>
      <c r="AV11" s="17">
        <v>0.477367217341788</v>
      </c>
      <c r="AW11" s="17">
        <v>0.110755201766256</v>
      </c>
      <c r="AX11" s="17"/>
      <c r="AY11" s="17">
        <v>0.56093201133304105</v>
      </c>
      <c r="AZ11" s="17">
        <v>0.60982340312940098</v>
      </c>
      <c r="BA11" s="17"/>
      <c r="BB11" s="17">
        <v>0.56237577697504204</v>
      </c>
      <c r="BC11" s="17">
        <v>0.61381540200951901</v>
      </c>
      <c r="BD11" s="17"/>
      <c r="BE11" s="17">
        <v>0.608568940692501</v>
      </c>
      <c r="BF11" s="17">
        <v>0.60430270646320206</v>
      </c>
      <c r="BG11" s="17"/>
      <c r="BH11" s="17">
        <v>0.51900790606057301</v>
      </c>
      <c r="BI11" s="17">
        <v>0.61123994339898502</v>
      </c>
      <c r="BJ11" s="17"/>
      <c r="BK11" s="17">
        <v>0.48276365534674798</v>
      </c>
      <c r="BL11" s="17">
        <v>0.61240163390348801</v>
      </c>
      <c r="BM11" s="17"/>
      <c r="BN11" s="17">
        <v>0.37466697556068901</v>
      </c>
      <c r="BO11" s="17">
        <v>0.60947387703348699</v>
      </c>
      <c r="BP11" s="17"/>
      <c r="BQ11" s="17">
        <v>0.39811846791993799</v>
      </c>
      <c r="BR11" s="17">
        <v>0.60989041035914604</v>
      </c>
      <c r="BS11" s="17"/>
      <c r="BT11" s="17">
        <v>0.54598691877280703</v>
      </c>
      <c r="BU11" s="17">
        <v>0.60925533033947299</v>
      </c>
      <c r="BV11" s="17"/>
      <c r="BW11" s="17">
        <v>0.51034840507978196</v>
      </c>
      <c r="BX11" s="17">
        <v>0.65300589527275399</v>
      </c>
      <c r="BY11" s="17"/>
      <c r="BZ11" s="17">
        <v>0.51034840507978196</v>
      </c>
      <c r="CA11" s="17">
        <v>0.65300589527275399</v>
      </c>
    </row>
    <row r="12" spans="2:79" x14ac:dyDescent="0.25">
      <c r="B12" s="18" t="s">
        <v>75</v>
      </c>
      <c r="C12" s="19">
        <v>8.9681376110751498E-2</v>
      </c>
      <c r="D12" s="19">
        <v>4.9466065791962402E-2</v>
      </c>
      <c r="E12" s="19">
        <v>9.8499093790734502E-2</v>
      </c>
      <c r="F12" s="19">
        <v>0.11027381732812901</v>
      </c>
      <c r="G12" s="19">
        <v>6.2251164273928697E-2</v>
      </c>
      <c r="H12" s="19">
        <v>0.140850744620861</v>
      </c>
      <c r="I12" s="19">
        <v>4.5423709187795702E-2</v>
      </c>
      <c r="J12" s="19">
        <v>0.102749555245326</v>
      </c>
      <c r="K12" s="19">
        <v>0.16842568725922699</v>
      </c>
      <c r="L12" s="19">
        <v>0.104195654505781</v>
      </c>
      <c r="M12" s="19"/>
      <c r="N12" s="19">
        <v>8.53928058378879E-2</v>
      </c>
      <c r="O12" s="19">
        <v>0.14386087626708599</v>
      </c>
      <c r="P12" s="19">
        <v>0.15297784533415201</v>
      </c>
      <c r="Q12" s="19">
        <v>0.14839205100540101</v>
      </c>
      <c r="R12" s="19"/>
      <c r="S12" s="19">
        <v>0.10389451353321601</v>
      </c>
      <c r="T12" s="19">
        <v>7.4250746976658094E-2</v>
      </c>
      <c r="U12" s="19">
        <v>0.10646501233979</v>
      </c>
      <c r="V12" s="19">
        <v>6.2253973062152197E-2</v>
      </c>
      <c r="W12" s="19">
        <v>6.17027447007567E-2</v>
      </c>
      <c r="X12" s="19">
        <v>8.2514432934437706E-2</v>
      </c>
      <c r="Y12" s="19">
        <v>7.0446363264988002E-2</v>
      </c>
      <c r="Z12" s="19"/>
      <c r="AA12" s="19">
        <v>7.8871809183120797E-2</v>
      </c>
      <c r="AB12" s="19">
        <v>9.5272051771966695E-2</v>
      </c>
      <c r="AC12" s="19"/>
      <c r="AD12" s="19">
        <v>5.8176738981064E-2</v>
      </c>
      <c r="AE12" s="19">
        <v>4.4034038597875101E-2</v>
      </c>
      <c r="AF12" s="19">
        <v>8.5586973251714604E-2</v>
      </c>
      <c r="AG12" s="19"/>
      <c r="AH12" s="19">
        <v>2.95555355423275E-2</v>
      </c>
      <c r="AI12" s="19">
        <v>9.1906260499427905E-2</v>
      </c>
      <c r="AJ12" s="19"/>
      <c r="AK12" s="19">
        <v>0.123250273845648</v>
      </c>
      <c r="AL12" s="19">
        <v>6.7194531000812296E-2</v>
      </c>
      <c r="AM12" s="19"/>
      <c r="AN12" s="19">
        <v>8.9565499014140307E-2</v>
      </c>
      <c r="AO12" s="19">
        <v>0.14839205100540101</v>
      </c>
      <c r="AP12" s="19"/>
      <c r="AQ12" s="19">
        <v>9.6764584095941797E-2</v>
      </c>
      <c r="AR12" s="19">
        <v>8.7844770332666799E-2</v>
      </c>
      <c r="AS12" s="19"/>
      <c r="AT12" s="19">
        <v>7.9058361057281604E-2</v>
      </c>
      <c r="AU12" s="19">
        <v>0.108351939136151</v>
      </c>
      <c r="AV12" s="19">
        <v>8.2068688169517207E-2</v>
      </c>
      <c r="AW12" s="19">
        <v>4.4938320603351402E-3</v>
      </c>
      <c r="AX12" s="19"/>
      <c r="AY12" s="19">
        <v>4.75118991896454E-2</v>
      </c>
      <c r="AZ12" s="19">
        <v>9.4721616246999402E-2</v>
      </c>
      <c r="BA12" s="19"/>
      <c r="BB12" s="19">
        <v>0.107645652909516</v>
      </c>
      <c r="BC12" s="19">
        <v>8.5767157131213606E-2</v>
      </c>
      <c r="BD12" s="19"/>
      <c r="BE12" s="19">
        <v>6.0200342865654101E-2</v>
      </c>
      <c r="BF12" s="19">
        <v>9.1918604724146799E-2</v>
      </c>
      <c r="BG12" s="19"/>
      <c r="BH12" s="19">
        <v>0.14714607701763299</v>
      </c>
      <c r="BI12" s="19">
        <v>8.5226080956537303E-2</v>
      </c>
      <c r="BJ12" s="19"/>
      <c r="BK12" s="19">
        <v>9.6728567709494298E-2</v>
      </c>
      <c r="BL12" s="19">
        <v>8.9230341200547306E-2</v>
      </c>
      <c r="BM12" s="19"/>
      <c r="BN12" s="19">
        <v>0.103163142356392</v>
      </c>
      <c r="BO12" s="19">
        <v>8.9395820803511203E-2</v>
      </c>
      <c r="BP12" s="19"/>
      <c r="BQ12" s="19">
        <v>6.5454662691015894E-2</v>
      </c>
      <c r="BR12" s="19">
        <v>9.0301670042548507E-2</v>
      </c>
      <c r="BS12" s="19"/>
      <c r="BT12" s="19">
        <v>5.6599061802586198E-2</v>
      </c>
      <c r="BU12" s="19">
        <v>9.2306724218592096E-2</v>
      </c>
      <c r="BV12" s="19"/>
      <c r="BW12" s="19">
        <v>7.8719612063559596E-2</v>
      </c>
      <c r="BX12" s="19">
        <v>9.5310499930208403E-2</v>
      </c>
      <c r="BY12" s="19"/>
      <c r="BZ12" s="19">
        <v>7.8719612063559596E-2</v>
      </c>
      <c r="CA12" s="19">
        <v>9.5310499930208403E-2</v>
      </c>
    </row>
    <row r="13" spans="2:79" x14ac:dyDescent="0.25">
      <c r="B13" s="16"/>
    </row>
    <row r="14" spans="2:79" x14ac:dyDescent="0.25">
      <c r="B14" t="s">
        <v>78</v>
      </c>
    </row>
    <row r="15" spans="2:79" x14ac:dyDescent="0.25">
      <c r="B15" t="s">
        <v>79</v>
      </c>
    </row>
    <row r="17" spans="2:2" x14ac:dyDescent="0.25">
      <c r="B1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CA18"/>
  <sheetViews>
    <sheetView showGridLines="0" topLeftCell="A10" workbookViewId="0">
      <pane xSplit="2" topLeftCell="C1" activePane="topRight" state="frozen"/>
      <selection pane="topRight" activeCell="C14" sqref="C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4492</v>
      </c>
      <c r="D7" s="10">
        <v>632</v>
      </c>
      <c r="E7" s="10">
        <v>530</v>
      </c>
      <c r="F7" s="10">
        <v>577</v>
      </c>
      <c r="G7" s="10">
        <v>620</v>
      </c>
      <c r="H7" s="10">
        <v>676</v>
      </c>
      <c r="I7" s="10">
        <v>707</v>
      </c>
      <c r="J7" s="10">
        <v>343</v>
      </c>
      <c r="K7" s="10">
        <v>169</v>
      </c>
      <c r="L7" s="10">
        <v>238</v>
      </c>
      <c r="M7" s="10"/>
      <c r="N7" s="10">
        <v>967</v>
      </c>
      <c r="O7" s="10">
        <v>662</v>
      </c>
      <c r="P7" s="10">
        <v>803</v>
      </c>
      <c r="Q7" s="10">
        <v>2060</v>
      </c>
      <c r="R7" s="10"/>
      <c r="S7" s="10">
        <v>490</v>
      </c>
      <c r="T7" s="10">
        <v>321</v>
      </c>
      <c r="U7" s="10">
        <v>382</v>
      </c>
      <c r="V7" s="10">
        <v>947</v>
      </c>
      <c r="W7" s="10">
        <v>717</v>
      </c>
      <c r="X7" s="10">
        <v>807</v>
      </c>
      <c r="Y7" s="10">
        <v>536</v>
      </c>
      <c r="Z7" s="10"/>
      <c r="AA7" s="10">
        <v>3365</v>
      </c>
      <c r="AB7" s="10">
        <v>1127</v>
      </c>
      <c r="AC7" s="10"/>
      <c r="AD7" s="10">
        <v>1019</v>
      </c>
      <c r="AE7" s="10">
        <v>847</v>
      </c>
      <c r="AF7" s="10">
        <v>1481</v>
      </c>
      <c r="AG7" s="10"/>
      <c r="AH7" s="10">
        <v>708</v>
      </c>
      <c r="AI7" s="10">
        <v>3784</v>
      </c>
      <c r="AJ7" s="10"/>
      <c r="AK7" s="10">
        <v>1342</v>
      </c>
      <c r="AL7" s="10">
        <v>3150</v>
      </c>
      <c r="AM7" s="10"/>
      <c r="AN7" s="10">
        <v>2432</v>
      </c>
      <c r="AO7" s="10">
        <v>2060</v>
      </c>
      <c r="AP7" s="10"/>
      <c r="AQ7" s="10">
        <v>1795</v>
      </c>
      <c r="AR7" s="10">
        <v>2697</v>
      </c>
      <c r="AS7" s="10"/>
      <c r="AT7" s="10">
        <v>365</v>
      </c>
      <c r="AU7" s="10">
        <v>1256</v>
      </c>
      <c r="AV7" s="10">
        <v>2040</v>
      </c>
      <c r="AW7" s="10">
        <v>823</v>
      </c>
      <c r="AX7" s="10"/>
      <c r="AY7" s="10">
        <v>1064</v>
      </c>
      <c r="AZ7" s="10">
        <v>3428</v>
      </c>
      <c r="BA7" s="10"/>
      <c r="BB7" s="10">
        <v>695</v>
      </c>
      <c r="BC7" s="10">
        <v>3796</v>
      </c>
      <c r="BD7" s="10"/>
      <c r="BE7" s="10">
        <v>581</v>
      </c>
      <c r="BF7" s="10">
        <v>3911</v>
      </c>
      <c r="BG7" s="10"/>
      <c r="BH7" s="10">
        <v>354</v>
      </c>
      <c r="BI7" s="10">
        <v>4138</v>
      </c>
      <c r="BJ7" s="10"/>
      <c r="BK7" s="10">
        <v>752</v>
      </c>
      <c r="BL7" s="10">
        <v>3740</v>
      </c>
      <c r="BM7" s="10"/>
      <c r="BN7" s="10">
        <v>234</v>
      </c>
      <c r="BO7" s="10">
        <v>4258</v>
      </c>
      <c r="BP7" s="10"/>
      <c r="BQ7" s="10">
        <v>400</v>
      </c>
      <c r="BR7" s="10">
        <v>4092</v>
      </c>
      <c r="BS7" s="10"/>
      <c r="BT7" s="10">
        <v>302</v>
      </c>
      <c r="BU7" s="10">
        <v>4190</v>
      </c>
      <c r="BV7" s="10"/>
      <c r="BW7" s="10">
        <v>1601</v>
      </c>
      <c r="BX7" s="10">
        <v>2891</v>
      </c>
      <c r="BY7" s="10"/>
      <c r="BZ7" s="10">
        <v>1601</v>
      </c>
      <c r="CA7" s="10">
        <v>2891</v>
      </c>
    </row>
    <row r="8" spans="2:79" ht="30" customHeight="1" x14ac:dyDescent="0.25">
      <c r="B8" s="11" t="s">
        <v>27</v>
      </c>
      <c r="C8" s="11">
        <v>3399</v>
      </c>
      <c r="D8" s="11">
        <v>485</v>
      </c>
      <c r="E8" s="11">
        <v>327</v>
      </c>
      <c r="F8" s="11">
        <v>434</v>
      </c>
      <c r="G8" s="11">
        <v>464</v>
      </c>
      <c r="H8" s="11">
        <v>483</v>
      </c>
      <c r="I8" s="11">
        <v>598</v>
      </c>
      <c r="J8" s="11">
        <v>245</v>
      </c>
      <c r="K8" s="11">
        <v>166</v>
      </c>
      <c r="L8" s="11">
        <v>197</v>
      </c>
      <c r="M8" s="11"/>
      <c r="N8" s="11">
        <v>3090</v>
      </c>
      <c r="O8" s="11">
        <v>254</v>
      </c>
      <c r="P8" s="11">
        <v>45</v>
      </c>
      <c r="Q8" s="11">
        <v>10</v>
      </c>
      <c r="R8" s="11"/>
      <c r="S8" s="11">
        <v>761</v>
      </c>
      <c r="T8" s="11">
        <v>260</v>
      </c>
      <c r="U8" s="11">
        <v>204</v>
      </c>
      <c r="V8" s="11">
        <v>1052</v>
      </c>
      <c r="W8" s="11">
        <v>226</v>
      </c>
      <c r="X8" s="11">
        <v>387</v>
      </c>
      <c r="Y8" s="11">
        <v>336</v>
      </c>
      <c r="Z8" s="11"/>
      <c r="AA8" s="11">
        <v>1733</v>
      </c>
      <c r="AB8" s="11">
        <v>1666</v>
      </c>
      <c r="AC8" s="11"/>
      <c r="AD8" s="11">
        <v>434</v>
      </c>
      <c r="AE8" s="11">
        <v>227</v>
      </c>
      <c r="AF8" s="11">
        <v>1067</v>
      </c>
      <c r="AG8" s="11"/>
      <c r="AH8" s="11">
        <v>199</v>
      </c>
      <c r="AI8" s="11">
        <v>3200</v>
      </c>
      <c r="AJ8" s="11"/>
      <c r="AK8" s="11">
        <v>1429</v>
      </c>
      <c r="AL8" s="11">
        <v>1970</v>
      </c>
      <c r="AM8" s="11"/>
      <c r="AN8" s="11">
        <v>3389</v>
      </c>
      <c r="AO8" s="11">
        <v>10</v>
      </c>
      <c r="AP8" s="11"/>
      <c r="AQ8" s="11">
        <v>916</v>
      </c>
      <c r="AR8" s="11">
        <v>2482</v>
      </c>
      <c r="AS8" s="11"/>
      <c r="AT8" s="11">
        <v>658</v>
      </c>
      <c r="AU8" s="11">
        <v>1593</v>
      </c>
      <c r="AV8" s="11">
        <v>1009</v>
      </c>
      <c r="AW8" s="11">
        <v>134</v>
      </c>
      <c r="AX8" s="11"/>
      <c r="AY8" s="11">
        <v>468</v>
      </c>
      <c r="AZ8" s="11">
        <v>2931</v>
      </c>
      <c r="BA8" s="11"/>
      <c r="BB8" s="11">
        <v>593</v>
      </c>
      <c r="BC8" s="11">
        <v>2806</v>
      </c>
      <c r="BD8" s="11"/>
      <c r="BE8" s="11">
        <v>252</v>
      </c>
      <c r="BF8" s="11">
        <v>3146</v>
      </c>
      <c r="BG8" s="11"/>
      <c r="BH8" s="11">
        <v>254</v>
      </c>
      <c r="BI8" s="11">
        <v>3145</v>
      </c>
      <c r="BJ8" s="11"/>
      <c r="BK8" s="11">
        <v>228</v>
      </c>
      <c r="BL8" s="11">
        <v>3171</v>
      </c>
      <c r="BM8" s="11"/>
      <c r="BN8" s="11">
        <v>102</v>
      </c>
      <c r="BO8" s="11">
        <v>3297</v>
      </c>
      <c r="BP8" s="11"/>
      <c r="BQ8" s="11">
        <v>123</v>
      </c>
      <c r="BR8" s="11">
        <v>3276</v>
      </c>
      <c r="BS8" s="11"/>
      <c r="BT8" s="11">
        <v>287</v>
      </c>
      <c r="BU8" s="11">
        <v>3112</v>
      </c>
      <c r="BV8" s="11"/>
      <c r="BW8" s="11">
        <v>1725</v>
      </c>
      <c r="BX8" s="11">
        <v>1674</v>
      </c>
      <c r="BY8" s="11"/>
      <c r="BZ8" s="11">
        <v>1725</v>
      </c>
      <c r="CA8" s="11">
        <v>1674</v>
      </c>
    </row>
    <row r="9" spans="2:79" ht="45" x14ac:dyDescent="0.25">
      <c r="B9" s="18" t="s">
        <v>337</v>
      </c>
      <c r="C9" s="17">
        <v>0.47661817030097298</v>
      </c>
      <c r="D9" s="17">
        <v>0.41615003854302002</v>
      </c>
      <c r="E9" s="17">
        <v>0.54017579226596601</v>
      </c>
      <c r="F9" s="17">
        <v>0.49344300094485399</v>
      </c>
      <c r="G9" s="17">
        <v>0.54907015443551999</v>
      </c>
      <c r="H9" s="17">
        <v>0.42155912519184602</v>
      </c>
      <c r="I9" s="17">
        <v>0.44419534506034403</v>
      </c>
      <c r="J9" s="17">
        <v>0.50198423925017499</v>
      </c>
      <c r="K9" s="17">
        <v>0.42662180595813898</v>
      </c>
      <c r="L9" s="17">
        <v>0.556227650324843</v>
      </c>
      <c r="M9" s="17"/>
      <c r="N9" s="17">
        <v>0.47070888513590797</v>
      </c>
      <c r="O9" s="17">
        <v>0.52212504939687598</v>
      </c>
      <c r="P9" s="17">
        <v>0.59962571780116602</v>
      </c>
      <c r="Q9" s="17">
        <v>0.58957214833161098</v>
      </c>
      <c r="R9" s="17"/>
      <c r="S9" s="17">
        <v>0.45904354390201602</v>
      </c>
      <c r="T9" s="17">
        <v>0.42525756326381298</v>
      </c>
      <c r="U9" s="17">
        <v>0.48173610506647901</v>
      </c>
      <c r="V9" s="17">
        <v>0.440847230411678</v>
      </c>
      <c r="W9" s="17">
        <v>0.50079185404275794</v>
      </c>
      <c r="X9" s="17">
        <v>0.539440860482298</v>
      </c>
      <c r="Y9" s="17">
        <v>0.62088673327895505</v>
      </c>
      <c r="Z9" s="17"/>
      <c r="AA9" s="17">
        <v>0.50715282147198204</v>
      </c>
      <c r="AB9" s="17">
        <v>0.4448475156626</v>
      </c>
      <c r="AC9" s="17"/>
      <c r="AD9" s="17">
        <v>0.50728301998118397</v>
      </c>
      <c r="AE9" s="17">
        <v>0.569248471148871</v>
      </c>
      <c r="AF9" s="17">
        <v>0.520194806492422</v>
      </c>
      <c r="AG9" s="17"/>
      <c r="AH9" s="17">
        <v>0.496852937940714</v>
      </c>
      <c r="AI9" s="17">
        <v>0.47535935741648699</v>
      </c>
      <c r="AJ9" s="17"/>
      <c r="AK9" s="17">
        <v>0.50359762181276602</v>
      </c>
      <c r="AL9" s="17">
        <v>0.45705494983869999</v>
      </c>
      <c r="AM9" s="17"/>
      <c r="AN9" s="17">
        <v>0.47627814061580198</v>
      </c>
      <c r="AO9" s="17">
        <v>0.58957214833161098</v>
      </c>
      <c r="AP9" s="17"/>
      <c r="AQ9" s="17">
        <v>0.50392582563361499</v>
      </c>
      <c r="AR9" s="17">
        <v>0.46653675745637002</v>
      </c>
      <c r="AS9" s="17"/>
      <c r="AT9" s="17">
        <v>0.42894235809801001</v>
      </c>
      <c r="AU9" s="17">
        <v>0.48725443896345599</v>
      </c>
      <c r="AV9" s="17">
        <v>0.47908465515854598</v>
      </c>
      <c r="AW9" s="17">
        <v>0.58078233444591398</v>
      </c>
      <c r="AX9" s="17"/>
      <c r="AY9" s="17">
        <v>0.53186882356087395</v>
      </c>
      <c r="AZ9" s="17">
        <v>0.46779755984729499</v>
      </c>
      <c r="BA9" s="17"/>
      <c r="BB9" s="17">
        <v>0.38981786573681998</v>
      </c>
      <c r="BC9" s="17">
        <v>0.49496936591251101</v>
      </c>
      <c r="BD9" s="17"/>
      <c r="BE9" s="17">
        <v>0.47725100378794699</v>
      </c>
      <c r="BF9" s="17">
        <v>0.47656740140798498</v>
      </c>
      <c r="BG9" s="17"/>
      <c r="BH9" s="17">
        <v>0.41646839042877198</v>
      </c>
      <c r="BI9" s="17">
        <v>0.48147359094431702</v>
      </c>
      <c r="BJ9" s="17"/>
      <c r="BK9" s="17">
        <v>0.56717738588117494</v>
      </c>
      <c r="BL9" s="17">
        <v>0.47011511757570301</v>
      </c>
      <c r="BM9" s="17"/>
      <c r="BN9" s="17">
        <v>0.30090457174000501</v>
      </c>
      <c r="BO9" s="17">
        <v>0.48204991662614699</v>
      </c>
      <c r="BP9" s="17"/>
      <c r="BQ9" s="17">
        <v>0.51533073306928301</v>
      </c>
      <c r="BR9" s="17">
        <v>0.475159874975007</v>
      </c>
      <c r="BS9" s="17"/>
      <c r="BT9" s="17">
        <v>0.59875486503370801</v>
      </c>
      <c r="BU9" s="17">
        <v>0.46535028217253899</v>
      </c>
      <c r="BV9" s="17"/>
      <c r="BW9" s="17">
        <v>0.50664494666087401</v>
      </c>
      <c r="BX9" s="17">
        <v>0.44569145765537299</v>
      </c>
      <c r="BY9" s="17"/>
      <c r="BZ9" s="17">
        <v>0.50664494666087401</v>
      </c>
      <c r="CA9" s="17">
        <v>0.44569145765537299</v>
      </c>
    </row>
    <row r="10" spans="2:79" ht="30" x14ac:dyDescent="0.25">
      <c r="B10" s="18" t="s">
        <v>338</v>
      </c>
      <c r="C10" s="17">
        <v>0.42479500297776301</v>
      </c>
      <c r="D10" s="17">
        <v>0.470606313978366</v>
      </c>
      <c r="E10" s="17">
        <v>0.35615451807165999</v>
      </c>
      <c r="F10" s="17">
        <v>0.43272820022078501</v>
      </c>
      <c r="G10" s="17">
        <v>0.31909206597398099</v>
      </c>
      <c r="H10" s="17">
        <v>0.47805145032607599</v>
      </c>
      <c r="I10" s="17">
        <v>0.50011300933529501</v>
      </c>
      <c r="J10" s="17">
        <v>0.34945569588488001</v>
      </c>
      <c r="K10" s="17">
        <v>0.42120242997270402</v>
      </c>
      <c r="L10" s="17">
        <v>0.39474993017073701</v>
      </c>
      <c r="M10" s="17"/>
      <c r="N10" s="17">
        <v>0.42774804655083798</v>
      </c>
      <c r="O10" s="17">
        <v>0.41255519548187197</v>
      </c>
      <c r="P10" s="17">
        <v>0.306855031406986</v>
      </c>
      <c r="Q10" s="17">
        <v>0.35794786168581499</v>
      </c>
      <c r="R10" s="17"/>
      <c r="S10" s="17">
        <v>0.42333528178940699</v>
      </c>
      <c r="T10" s="17">
        <v>0.48151630887169899</v>
      </c>
      <c r="U10" s="17">
        <v>0.44325014191709</v>
      </c>
      <c r="V10" s="17">
        <v>0.43848435854047102</v>
      </c>
      <c r="W10" s="17">
        <v>0.44224250678515897</v>
      </c>
      <c r="X10" s="17">
        <v>0.42264509334209099</v>
      </c>
      <c r="Y10" s="17">
        <v>0.29530742443362201</v>
      </c>
      <c r="Z10" s="17"/>
      <c r="AA10" s="17">
        <v>0.428406968584502</v>
      </c>
      <c r="AB10" s="17">
        <v>0.42103682964168299</v>
      </c>
      <c r="AC10" s="17"/>
      <c r="AD10" s="17">
        <v>0.43500146996132899</v>
      </c>
      <c r="AE10" s="17">
        <v>0.42430213203176798</v>
      </c>
      <c r="AF10" s="17">
        <v>0.40588254489043601</v>
      </c>
      <c r="AG10" s="17"/>
      <c r="AH10" s="17">
        <v>0.483473768580301</v>
      </c>
      <c r="AI10" s="17">
        <v>0.42114457380054998</v>
      </c>
      <c r="AJ10" s="17"/>
      <c r="AK10" s="17">
        <v>0.42128948337972</v>
      </c>
      <c r="AL10" s="17">
        <v>0.42733690983236999</v>
      </c>
      <c r="AM10" s="17"/>
      <c r="AN10" s="17">
        <v>0.42499623548682902</v>
      </c>
      <c r="AO10" s="17">
        <v>0.35794786168581499</v>
      </c>
      <c r="AP10" s="17"/>
      <c r="AQ10" s="17">
        <v>0.411391345504318</v>
      </c>
      <c r="AR10" s="17">
        <v>0.429743351818827</v>
      </c>
      <c r="AS10" s="17"/>
      <c r="AT10" s="17">
        <v>0.42278247644335698</v>
      </c>
      <c r="AU10" s="17">
        <v>0.41110085726232998</v>
      </c>
      <c r="AV10" s="17">
        <v>0.45408199926355702</v>
      </c>
      <c r="AW10" s="17">
        <v>0.38109993273665999</v>
      </c>
      <c r="AX10" s="17"/>
      <c r="AY10" s="17">
        <v>0.39920944570630001</v>
      </c>
      <c r="AZ10" s="17">
        <v>0.42887966479832601</v>
      </c>
      <c r="BA10" s="17"/>
      <c r="BB10" s="17">
        <v>0.49499499488545301</v>
      </c>
      <c r="BC10" s="17">
        <v>0.40994814168865501</v>
      </c>
      <c r="BD10" s="17"/>
      <c r="BE10" s="17">
        <v>0.40142396935164198</v>
      </c>
      <c r="BF10" s="17">
        <v>0.426669937742781</v>
      </c>
      <c r="BG10" s="17"/>
      <c r="BH10" s="17">
        <v>0.51295450159836398</v>
      </c>
      <c r="BI10" s="17">
        <v>0.41767857710856299</v>
      </c>
      <c r="BJ10" s="17"/>
      <c r="BK10" s="17">
        <v>0.37595773451938802</v>
      </c>
      <c r="BL10" s="17">
        <v>0.42830200477441399</v>
      </c>
      <c r="BM10" s="17"/>
      <c r="BN10" s="17">
        <v>0.40723798889561402</v>
      </c>
      <c r="BO10" s="17">
        <v>0.425337734146567</v>
      </c>
      <c r="BP10" s="17"/>
      <c r="BQ10" s="17">
        <v>0.437427140727288</v>
      </c>
      <c r="BR10" s="17">
        <v>0.42431915260466002</v>
      </c>
      <c r="BS10" s="17"/>
      <c r="BT10" s="17">
        <v>0.27611275983952899</v>
      </c>
      <c r="BU10" s="17">
        <v>0.43851188704796301</v>
      </c>
      <c r="BV10" s="17"/>
      <c r="BW10" s="17">
        <v>0.42885482239877698</v>
      </c>
      <c r="BX10" s="17">
        <v>0.42061350619896198</v>
      </c>
      <c r="BY10" s="17"/>
      <c r="BZ10" s="17">
        <v>0.42885482239877698</v>
      </c>
      <c r="CA10" s="17">
        <v>0.42061350619896198</v>
      </c>
    </row>
    <row r="11" spans="2:79" x14ac:dyDescent="0.25">
      <c r="B11" s="18" t="s">
        <v>339</v>
      </c>
      <c r="C11" s="17">
        <v>6.8259065188485998E-2</v>
      </c>
      <c r="D11" s="17">
        <v>9.3352657570883193E-2</v>
      </c>
      <c r="E11" s="17">
        <v>6.3038493817103206E-2</v>
      </c>
      <c r="F11" s="17">
        <v>5.1825868521495101E-2</v>
      </c>
      <c r="G11" s="17">
        <v>6.84545367557894E-2</v>
      </c>
      <c r="H11" s="17">
        <v>7.5991340211870095E-2</v>
      </c>
      <c r="I11" s="17">
        <v>5.2106376780915002E-2</v>
      </c>
      <c r="J11" s="17">
        <v>7.8174543141996594E-2</v>
      </c>
      <c r="K11" s="17">
        <v>0.12547137315586801</v>
      </c>
      <c r="L11" s="17">
        <v>2.0518412547935599E-2</v>
      </c>
      <c r="M11" s="17"/>
      <c r="N11" s="17">
        <v>6.9139080141591994E-2</v>
      </c>
      <c r="O11" s="17">
        <v>5.7734591767392103E-2</v>
      </c>
      <c r="P11" s="17">
        <v>7.2996987496522295E-2</v>
      </c>
      <c r="Q11" s="17">
        <v>4.22606324857705E-2</v>
      </c>
      <c r="R11" s="17"/>
      <c r="S11" s="17">
        <v>7.8986808020463303E-2</v>
      </c>
      <c r="T11" s="17">
        <v>6.89274347646716E-2</v>
      </c>
      <c r="U11" s="17">
        <v>4.7410925712136003E-2</v>
      </c>
      <c r="V11" s="17">
        <v>9.6642100096235001E-2</v>
      </c>
      <c r="W11" s="17">
        <v>3.79836333150953E-2</v>
      </c>
      <c r="X11" s="17">
        <v>2.2878357335185E-2</v>
      </c>
      <c r="Y11" s="17">
        <v>5.0476852268221802E-2</v>
      </c>
      <c r="Z11" s="17"/>
      <c r="AA11" s="17">
        <v>4.3632594251235099E-2</v>
      </c>
      <c r="AB11" s="17">
        <v>9.3882384044416303E-2</v>
      </c>
      <c r="AC11" s="17"/>
      <c r="AD11" s="17">
        <v>3.92512663472896E-2</v>
      </c>
      <c r="AE11" s="17">
        <v>4.7618969924152401E-3</v>
      </c>
      <c r="AF11" s="17">
        <v>4.7868676404525398E-2</v>
      </c>
      <c r="AG11" s="17"/>
      <c r="AH11" s="17">
        <v>5.8233766368165204E-3</v>
      </c>
      <c r="AI11" s="17">
        <v>7.2143214025771299E-2</v>
      </c>
      <c r="AJ11" s="17"/>
      <c r="AK11" s="17">
        <v>5.6331361518826298E-2</v>
      </c>
      <c r="AL11" s="17">
        <v>7.6908028878360707E-2</v>
      </c>
      <c r="AM11" s="17"/>
      <c r="AN11" s="17">
        <v>6.8337329265953595E-2</v>
      </c>
      <c r="AO11" s="17">
        <v>4.22606324857705E-2</v>
      </c>
      <c r="AP11" s="17"/>
      <c r="AQ11" s="17">
        <v>5.1568285353748397E-2</v>
      </c>
      <c r="AR11" s="17">
        <v>7.4420950570540004E-2</v>
      </c>
      <c r="AS11" s="17"/>
      <c r="AT11" s="17">
        <v>9.1967206610882105E-2</v>
      </c>
      <c r="AU11" s="17">
        <v>7.2673745558215999E-2</v>
      </c>
      <c r="AV11" s="17">
        <v>5.2501285256286001E-2</v>
      </c>
      <c r="AW11" s="17">
        <v>2.0184591672374901E-2</v>
      </c>
      <c r="AX11" s="17"/>
      <c r="AY11" s="17">
        <v>5.3232210449675098E-2</v>
      </c>
      <c r="AZ11" s="17">
        <v>7.0658060027000799E-2</v>
      </c>
      <c r="BA11" s="17"/>
      <c r="BB11" s="17">
        <v>6.7743216557400496E-2</v>
      </c>
      <c r="BC11" s="17">
        <v>6.8369945808817403E-2</v>
      </c>
      <c r="BD11" s="17"/>
      <c r="BE11" s="17">
        <v>7.0057010282750104E-2</v>
      </c>
      <c r="BF11" s="17">
        <v>6.8114825536241402E-2</v>
      </c>
      <c r="BG11" s="17"/>
      <c r="BH11" s="17">
        <v>5.5614637767316101E-2</v>
      </c>
      <c r="BI11" s="17">
        <v>6.9279750784583802E-2</v>
      </c>
      <c r="BJ11" s="17"/>
      <c r="BK11" s="17">
        <v>2.8577055700540799E-2</v>
      </c>
      <c r="BL11" s="17">
        <v>7.1108628298010304E-2</v>
      </c>
      <c r="BM11" s="17"/>
      <c r="BN11" s="17">
        <v>0.199388638921845</v>
      </c>
      <c r="BO11" s="17">
        <v>6.4205522457127101E-2</v>
      </c>
      <c r="BP11" s="17"/>
      <c r="BQ11" s="17">
        <v>4.4803497348584E-2</v>
      </c>
      <c r="BR11" s="17">
        <v>6.9142632240182605E-2</v>
      </c>
      <c r="BS11" s="17"/>
      <c r="BT11" s="17">
        <v>0.104902117011931</v>
      </c>
      <c r="BU11" s="17">
        <v>6.4878510232954503E-2</v>
      </c>
      <c r="BV11" s="17"/>
      <c r="BW11" s="17">
        <v>4.3639897718765697E-2</v>
      </c>
      <c r="BX11" s="17">
        <v>9.3616096818652905E-2</v>
      </c>
      <c r="BY11" s="17"/>
      <c r="BZ11" s="17">
        <v>4.3639897718765697E-2</v>
      </c>
      <c r="CA11" s="17">
        <v>9.3616096818652905E-2</v>
      </c>
    </row>
    <row r="12" spans="2:79" x14ac:dyDescent="0.25">
      <c r="B12" s="18" t="s">
        <v>340</v>
      </c>
      <c r="C12" s="17">
        <v>2.3921814939108301E-2</v>
      </c>
      <c r="D12" s="17">
        <v>8.4415270139335599E-3</v>
      </c>
      <c r="E12" s="17">
        <v>2.1998158830870099E-2</v>
      </c>
      <c r="F12" s="17">
        <v>2.2002930312865699E-2</v>
      </c>
      <c r="G12" s="17">
        <v>5.6046038317345302E-2</v>
      </c>
      <c r="H12" s="17">
        <v>2.4377193912523801E-2</v>
      </c>
      <c r="I12" s="17">
        <v>0</v>
      </c>
      <c r="J12" s="17">
        <v>7.0017557776213199E-2</v>
      </c>
      <c r="K12" s="17">
        <v>0</v>
      </c>
      <c r="L12" s="17">
        <v>2.8287813702292899E-2</v>
      </c>
      <c r="M12" s="17"/>
      <c r="N12" s="17">
        <v>2.5492367544954399E-2</v>
      </c>
      <c r="O12" s="17">
        <v>7.5851633538604598E-3</v>
      </c>
      <c r="P12" s="17">
        <v>1.2378043210069601E-2</v>
      </c>
      <c r="Q12" s="17">
        <v>5.4774645473290098E-3</v>
      </c>
      <c r="R12" s="17"/>
      <c r="S12" s="17">
        <v>3.2900128051053301E-2</v>
      </c>
      <c r="T12" s="17">
        <v>2.3917165756032099E-2</v>
      </c>
      <c r="U12" s="17">
        <v>2.76028273042952E-2</v>
      </c>
      <c r="V12" s="17">
        <v>2.4021570032560901E-2</v>
      </c>
      <c r="W12" s="17">
        <v>1.8847204052079101E-2</v>
      </c>
      <c r="X12" s="17">
        <v>1.52747610886886E-4</v>
      </c>
      <c r="Y12" s="17">
        <v>1.46436962322734E-2</v>
      </c>
      <c r="Z12" s="17"/>
      <c r="AA12" s="17">
        <v>1.6389926008595301E-2</v>
      </c>
      <c r="AB12" s="17">
        <v>3.1758585061215497E-2</v>
      </c>
      <c r="AC12" s="17"/>
      <c r="AD12" s="17">
        <v>1.81341066435146E-2</v>
      </c>
      <c r="AE12" s="17">
        <v>1.6874998269455299E-3</v>
      </c>
      <c r="AF12" s="17">
        <v>1.89824778532252E-2</v>
      </c>
      <c r="AG12" s="17"/>
      <c r="AH12" s="17">
        <v>1.3338558050678601E-2</v>
      </c>
      <c r="AI12" s="17">
        <v>2.4580203528894898E-2</v>
      </c>
      <c r="AJ12" s="17"/>
      <c r="AK12" s="17">
        <v>1.1988713807100799E-2</v>
      </c>
      <c r="AL12" s="17">
        <v>3.2574692412990103E-2</v>
      </c>
      <c r="AM12" s="17"/>
      <c r="AN12" s="17">
        <v>2.39773386733429E-2</v>
      </c>
      <c r="AO12" s="17">
        <v>5.4774645473290098E-3</v>
      </c>
      <c r="AP12" s="17"/>
      <c r="AQ12" s="17">
        <v>2.9548798737363598E-2</v>
      </c>
      <c r="AR12" s="17">
        <v>2.1844450696404599E-2</v>
      </c>
      <c r="AS12" s="17"/>
      <c r="AT12" s="17">
        <v>4.0059033186245402E-2</v>
      </c>
      <c r="AU12" s="17">
        <v>2.6765977190045101E-2</v>
      </c>
      <c r="AV12" s="17">
        <v>9.8082636334822504E-3</v>
      </c>
      <c r="AW12" s="17">
        <v>1.7933141145051901E-2</v>
      </c>
      <c r="AX12" s="17"/>
      <c r="AY12" s="17">
        <v>1.5390705978031299E-2</v>
      </c>
      <c r="AZ12" s="17">
        <v>2.5283782344807101E-2</v>
      </c>
      <c r="BA12" s="17"/>
      <c r="BB12" s="17">
        <v>3.04501269472255E-2</v>
      </c>
      <c r="BC12" s="17">
        <v>2.2543271797907102E-2</v>
      </c>
      <c r="BD12" s="17"/>
      <c r="BE12" s="17">
        <v>3.4067324766279501E-2</v>
      </c>
      <c r="BF12" s="17">
        <v>2.3107894194818498E-2</v>
      </c>
      <c r="BG12" s="17"/>
      <c r="BH12" s="17">
        <v>2.1424561853002001E-3</v>
      </c>
      <c r="BI12" s="17">
        <v>2.5679891998022002E-2</v>
      </c>
      <c r="BJ12" s="17"/>
      <c r="BK12" s="17">
        <v>2.80563118360432E-2</v>
      </c>
      <c r="BL12" s="17">
        <v>2.3624916924466999E-2</v>
      </c>
      <c r="BM12" s="17"/>
      <c r="BN12" s="17">
        <v>4.9519116015055598E-2</v>
      </c>
      <c r="BO12" s="17">
        <v>2.3130538411894101E-2</v>
      </c>
      <c r="BP12" s="17"/>
      <c r="BQ12" s="17">
        <v>2.43862885484496E-3</v>
      </c>
      <c r="BR12" s="17">
        <v>2.4731082722309498E-2</v>
      </c>
      <c r="BS12" s="17"/>
      <c r="BT12" s="17">
        <v>1.9875684544654399E-2</v>
      </c>
      <c r="BU12" s="17">
        <v>2.4295096242794599E-2</v>
      </c>
      <c r="BV12" s="17"/>
      <c r="BW12" s="17">
        <v>1.6441607969965299E-2</v>
      </c>
      <c r="BX12" s="17">
        <v>3.1626212130850997E-2</v>
      </c>
      <c r="BY12" s="17"/>
      <c r="BZ12" s="17">
        <v>1.6441607969965299E-2</v>
      </c>
      <c r="CA12" s="17">
        <v>3.1626212130850997E-2</v>
      </c>
    </row>
    <row r="13" spans="2:79" x14ac:dyDescent="0.25">
      <c r="B13" s="18" t="s">
        <v>103</v>
      </c>
      <c r="C13" s="19">
        <v>6.4059465936688303E-3</v>
      </c>
      <c r="D13" s="19">
        <v>1.1449462893797601E-2</v>
      </c>
      <c r="E13" s="19">
        <v>1.86330370144006E-2</v>
      </c>
      <c r="F13" s="19">
        <v>0</v>
      </c>
      <c r="G13" s="19">
        <v>7.33720451736439E-3</v>
      </c>
      <c r="H13" s="19">
        <v>2.0890357683986801E-5</v>
      </c>
      <c r="I13" s="19">
        <v>3.5852688234457499E-3</v>
      </c>
      <c r="J13" s="19">
        <v>3.6796394673446102E-4</v>
      </c>
      <c r="K13" s="19">
        <v>2.6704390913289501E-2</v>
      </c>
      <c r="L13" s="19">
        <v>2.1619325419092999E-4</v>
      </c>
      <c r="M13" s="19"/>
      <c r="N13" s="19">
        <v>6.9116206267084701E-3</v>
      </c>
      <c r="O13" s="19">
        <v>0</v>
      </c>
      <c r="P13" s="19">
        <v>8.1442200852562402E-3</v>
      </c>
      <c r="Q13" s="19">
        <v>4.7418929494745304E-3</v>
      </c>
      <c r="R13" s="19"/>
      <c r="S13" s="19">
        <v>5.7342382370603098E-3</v>
      </c>
      <c r="T13" s="19">
        <v>3.8152734378401698E-4</v>
      </c>
      <c r="U13" s="19">
        <v>0</v>
      </c>
      <c r="V13" s="19">
        <v>4.7409190550831998E-6</v>
      </c>
      <c r="W13" s="19">
        <v>1.34801804909065E-4</v>
      </c>
      <c r="X13" s="19">
        <v>1.48829412295395E-2</v>
      </c>
      <c r="Y13" s="19">
        <v>1.8685293786927602E-2</v>
      </c>
      <c r="Z13" s="19"/>
      <c r="AA13" s="19">
        <v>4.4176896836857701E-3</v>
      </c>
      <c r="AB13" s="19">
        <v>8.4746855900850807E-3</v>
      </c>
      <c r="AC13" s="19"/>
      <c r="AD13" s="19">
        <v>3.30137066682574E-4</v>
      </c>
      <c r="AE13" s="19">
        <v>0</v>
      </c>
      <c r="AF13" s="19">
        <v>7.0714943593913997E-3</v>
      </c>
      <c r="AG13" s="19"/>
      <c r="AH13" s="19">
        <v>5.1135879148951602E-4</v>
      </c>
      <c r="AI13" s="19">
        <v>6.7726512282971904E-3</v>
      </c>
      <c r="AJ13" s="19"/>
      <c r="AK13" s="19">
        <v>6.7928194815870899E-3</v>
      </c>
      <c r="AL13" s="19">
        <v>6.1254190375799496E-3</v>
      </c>
      <c r="AM13" s="19"/>
      <c r="AN13" s="19">
        <v>6.4109559580719996E-3</v>
      </c>
      <c r="AO13" s="19">
        <v>4.7418929494745304E-3</v>
      </c>
      <c r="AP13" s="19"/>
      <c r="AQ13" s="19">
        <v>3.5657447709545802E-3</v>
      </c>
      <c r="AR13" s="19">
        <v>7.4544894578579598E-3</v>
      </c>
      <c r="AS13" s="19"/>
      <c r="AT13" s="19">
        <v>1.6248925661505299E-2</v>
      </c>
      <c r="AU13" s="19">
        <v>2.2049810259526501E-3</v>
      </c>
      <c r="AV13" s="19">
        <v>4.5237966881278898E-3</v>
      </c>
      <c r="AW13" s="19">
        <v>0</v>
      </c>
      <c r="AX13" s="19"/>
      <c r="AY13" s="19">
        <v>2.98814305119065E-4</v>
      </c>
      <c r="AZ13" s="19">
        <v>7.3809329825714502E-3</v>
      </c>
      <c r="BA13" s="19"/>
      <c r="BB13" s="19">
        <v>1.6993795873101399E-2</v>
      </c>
      <c r="BC13" s="19">
        <v>4.1692747921092E-3</v>
      </c>
      <c r="BD13" s="19"/>
      <c r="BE13" s="19">
        <v>1.72006918113819E-2</v>
      </c>
      <c r="BF13" s="19">
        <v>5.5399411181736996E-3</v>
      </c>
      <c r="BG13" s="19"/>
      <c r="BH13" s="19">
        <v>1.2820014020247799E-2</v>
      </c>
      <c r="BI13" s="19">
        <v>5.8881891645148603E-3</v>
      </c>
      <c r="BJ13" s="19"/>
      <c r="BK13" s="19">
        <v>2.31512062852888E-4</v>
      </c>
      <c r="BL13" s="19">
        <v>6.84933242740617E-3</v>
      </c>
      <c r="BM13" s="19"/>
      <c r="BN13" s="19">
        <v>4.2949684427480102E-2</v>
      </c>
      <c r="BO13" s="19">
        <v>5.2762883582646303E-3</v>
      </c>
      <c r="BP13" s="19"/>
      <c r="BQ13" s="19">
        <v>0</v>
      </c>
      <c r="BR13" s="19">
        <v>6.6472574578409103E-3</v>
      </c>
      <c r="BS13" s="19"/>
      <c r="BT13" s="19">
        <v>3.5457357017782001E-4</v>
      </c>
      <c r="BU13" s="19">
        <v>6.9642243037487403E-3</v>
      </c>
      <c r="BV13" s="19"/>
      <c r="BW13" s="19">
        <v>4.4187252516183703E-3</v>
      </c>
      <c r="BX13" s="19">
        <v>8.4527271961604301E-3</v>
      </c>
      <c r="BY13" s="19"/>
      <c r="BZ13" s="19">
        <v>4.4187252516183703E-3</v>
      </c>
      <c r="CA13" s="19">
        <v>8.4527271961604301E-3</v>
      </c>
    </row>
    <row r="14" spans="2:79" x14ac:dyDescent="0.25">
      <c r="B14" s="16" t="s">
        <v>683</v>
      </c>
    </row>
    <row r="15" spans="2:79" x14ac:dyDescent="0.25">
      <c r="B15" t="s">
        <v>78</v>
      </c>
    </row>
    <row r="16" spans="2:79" x14ac:dyDescent="0.25">
      <c r="B16" t="s">
        <v>79</v>
      </c>
    </row>
    <row r="18" spans="2:2" x14ac:dyDescent="0.2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CA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4237</v>
      </c>
      <c r="D7" s="10">
        <v>637</v>
      </c>
      <c r="E7" s="10">
        <v>550</v>
      </c>
      <c r="F7" s="10">
        <v>484</v>
      </c>
      <c r="G7" s="10">
        <v>595</v>
      </c>
      <c r="H7" s="10">
        <v>575</v>
      </c>
      <c r="I7" s="10">
        <v>714</v>
      </c>
      <c r="J7" s="10">
        <v>290</v>
      </c>
      <c r="K7" s="10">
        <v>166</v>
      </c>
      <c r="L7" s="10">
        <v>226</v>
      </c>
      <c r="M7" s="10"/>
      <c r="N7" s="10">
        <v>904</v>
      </c>
      <c r="O7" s="10">
        <v>612</v>
      </c>
      <c r="P7" s="10">
        <v>766</v>
      </c>
      <c r="Q7" s="10">
        <v>1955</v>
      </c>
      <c r="R7" s="10"/>
      <c r="S7" s="10">
        <v>452</v>
      </c>
      <c r="T7" s="10">
        <v>314</v>
      </c>
      <c r="U7" s="10">
        <v>342</v>
      </c>
      <c r="V7" s="10">
        <v>837</v>
      </c>
      <c r="W7" s="10">
        <v>720</v>
      </c>
      <c r="X7" s="10">
        <v>807</v>
      </c>
      <c r="Y7" s="10">
        <v>535</v>
      </c>
      <c r="Z7" s="10"/>
      <c r="AA7" s="10">
        <v>3285</v>
      </c>
      <c r="AB7" s="10">
        <v>952</v>
      </c>
      <c r="AC7" s="10"/>
      <c r="AD7" s="10">
        <v>1023</v>
      </c>
      <c r="AE7" s="10">
        <v>862</v>
      </c>
      <c r="AF7" s="10">
        <v>1389</v>
      </c>
      <c r="AG7" s="10"/>
      <c r="AH7" s="10">
        <v>740</v>
      </c>
      <c r="AI7" s="10">
        <v>3497</v>
      </c>
      <c r="AJ7" s="10"/>
      <c r="AK7" s="10">
        <v>1171</v>
      </c>
      <c r="AL7" s="10">
        <v>3066</v>
      </c>
      <c r="AM7" s="10"/>
      <c r="AN7" s="10">
        <v>2282</v>
      </c>
      <c r="AO7" s="10">
        <v>1955</v>
      </c>
      <c r="AP7" s="10"/>
      <c r="AQ7" s="10">
        <v>1779</v>
      </c>
      <c r="AR7" s="10">
        <v>2458</v>
      </c>
      <c r="AS7" s="10"/>
      <c r="AT7" s="10">
        <v>332</v>
      </c>
      <c r="AU7" s="10">
        <v>1067</v>
      </c>
      <c r="AV7" s="10">
        <v>1990</v>
      </c>
      <c r="AW7" s="10">
        <v>843</v>
      </c>
      <c r="AX7" s="10"/>
      <c r="AY7" s="10">
        <v>1085</v>
      </c>
      <c r="AZ7" s="10">
        <v>3152</v>
      </c>
      <c r="BA7" s="10"/>
      <c r="BB7" s="10">
        <v>685</v>
      </c>
      <c r="BC7" s="10">
        <v>3551</v>
      </c>
      <c r="BD7" s="10"/>
      <c r="BE7" s="10">
        <v>531</v>
      </c>
      <c r="BF7" s="10">
        <v>3706</v>
      </c>
      <c r="BG7" s="10"/>
      <c r="BH7" s="10">
        <v>321</v>
      </c>
      <c r="BI7" s="10">
        <v>3916</v>
      </c>
      <c r="BJ7" s="10"/>
      <c r="BK7" s="10">
        <v>694</v>
      </c>
      <c r="BL7" s="10">
        <v>3543</v>
      </c>
      <c r="BM7" s="10"/>
      <c r="BN7" s="10">
        <v>226</v>
      </c>
      <c r="BO7" s="10">
        <v>4011</v>
      </c>
      <c r="BP7" s="10"/>
      <c r="BQ7" s="10">
        <v>396</v>
      </c>
      <c r="BR7" s="10">
        <v>3841</v>
      </c>
      <c r="BS7" s="10"/>
      <c r="BT7" s="10">
        <v>316</v>
      </c>
      <c r="BU7" s="10">
        <v>3921</v>
      </c>
      <c r="BV7" s="10"/>
      <c r="BW7" s="10">
        <v>1555</v>
      </c>
      <c r="BX7" s="10">
        <v>2682</v>
      </c>
      <c r="BY7" s="10"/>
      <c r="BZ7" s="10">
        <v>1555</v>
      </c>
      <c r="CA7" s="10">
        <v>2682</v>
      </c>
    </row>
    <row r="8" spans="2:79" ht="30" customHeight="1" x14ac:dyDescent="0.25">
      <c r="B8" s="11" t="s">
        <v>27</v>
      </c>
      <c r="C8" s="11">
        <v>3236</v>
      </c>
      <c r="D8" s="11">
        <v>479</v>
      </c>
      <c r="E8" s="11">
        <v>387</v>
      </c>
      <c r="F8" s="11">
        <v>336</v>
      </c>
      <c r="G8" s="11">
        <v>473</v>
      </c>
      <c r="H8" s="11">
        <v>379</v>
      </c>
      <c r="I8" s="11">
        <v>603</v>
      </c>
      <c r="J8" s="11">
        <v>226</v>
      </c>
      <c r="K8" s="11">
        <v>169</v>
      </c>
      <c r="L8" s="11">
        <v>185</v>
      </c>
      <c r="M8" s="11"/>
      <c r="N8" s="11">
        <v>2950</v>
      </c>
      <c r="O8" s="11">
        <v>234</v>
      </c>
      <c r="P8" s="11">
        <v>43</v>
      </c>
      <c r="Q8" s="11">
        <v>10</v>
      </c>
      <c r="R8" s="11"/>
      <c r="S8" s="11">
        <v>716</v>
      </c>
      <c r="T8" s="11">
        <v>259</v>
      </c>
      <c r="U8" s="11">
        <v>169</v>
      </c>
      <c r="V8" s="11">
        <v>971</v>
      </c>
      <c r="W8" s="11">
        <v>280</v>
      </c>
      <c r="X8" s="11">
        <v>344</v>
      </c>
      <c r="Y8" s="11">
        <v>329</v>
      </c>
      <c r="Z8" s="11"/>
      <c r="AA8" s="11">
        <v>1667</v>
      </c>
      <c r="AB8" s="11">
        <v>1569</v>
      </c>
      <c r="AC8" s="11"/>
      <c r="AD8" s="11">
        <v>432</v>
      </c>
      <c r="AE8" s="11">
        <v>244</v>
      </c>
      <c r="AF8" s="11">
        <v>988</v>
      </c>
      <c r="AG8" s="11"/>
      <c r="AH8" s="11">
        <v>196</v>
      </c>
      <c r="AI8" s="11">
        <v>3040</v>
      </c>
      <c r="AJ8" s="11"/>
      <c r="AK8" s="11">
        <v>1212</v>
      </c>
      <c r="AL8" s="11">
        <v>2024</v>
      </c>
      <c r="AM8" s="11"/>
      <c r="AN8" s="11">
        <v>3227</v>
      </c>
      <c r="AO8" s="11">
        <v>10</v>
      </c>
      <c r="AP8" s="11"/>
      <c r="AQ8" s="11">
        <v>928</v>
      </c>
      <c r="AR8" s="11">
        <v>2308</v>
      </c>
      <c r="AS8" s="11"/>
      <c r="AT8" s="11">
        <v>653</v>
      </c>
      <c r="AU8" s="11">
        <v>1429</v>
      </c>
      <c r="AV8" s="11">
        <v>1023</v>
      </c>
      <c r="AW8" s="11">
        <v>131</v>
      </c>
      <c r="AX8" s="11"/>
      <c r="AY8" s="11">
        <v>536</v>
      </c>
      <c r="AZ8" s="11">
        <v>2700</v>
      </c>
      <c r="BA8" s="11"/>
      <c r="BB8" s="11">
        <v>596</v>
      </c>
      <c r="BC8" s="11">
        <v>2640</v>
      </c>
      <c r="BD8" s="11"/>
      <c r="BE8" s="11">
        <v>192</v>
      </c>
      <c r="BF8" s="11">
        <v>3044</v>
      </c>
      <c r="BG8" s="11"/>
      <c r="BH8" s="11">
        <v>240</v>
      </c>
      <c r="BI8" s="11">
        <v>2996</v>
      </c>
      <c r="BJ8" s="11"/>
      <c r="BK8" s="11">
        <v>232</v>
      </c>
      <c r="BL8" s="11">
        <v>3004</v>
      </c>
      <c r="BM8" s="11"/>
      <c r="BN8" s="11">
        <v>79</v>
      </c>
      <c r="BO8" s="11">
        <v>3157</v>
      </c>
      <c r="BP8" s="11"/>
      <c r="BQ8" s="11">
        <v>115</v>
      </c>
      <c r="BR8" s="11">
        <v>3121</v>
      </c>
      <c r="BS8" s="11"/>
      <c r="BT8" s="11">
        <v>352</v>
      </c>
      <c r="BU8" s="11">
        <v>2884</v>
      </c>
      <c r="BV8" s="11"/>
      <c r="BW8" s="11">
        <v>1659</v>
      </c>
      <c r="BX8" s="11">
        <v>1578</v>
      </c>
      <c r="BY8" s="11"/>
      <c r="BZ8" s="11">
        <v>1659</v>
      </c>
      <c r="CA8" s="11">
        <v>1578</v>
      </c>
    </row>
    <row r="9" spans="2:79" ht="45" x14ac:dyDescent="0.25">
      <c r="B9" s="18" t="s">
        <v>337</v>
      </c>
      <c r="C9" s="17">
        <v>0.45880614369665201</v>
      </c>
      <c r="D9" s="17">
        <v>0.48416330643131</v>
      </c>
      <c r="E9" s="17">
        <v>0.50669758368655604</v>
      </c>
      <c r="F9" s="17">
        <v>0.44470810273426198</v>
      </c>
      <c r="G9" s="17">
        <v>0.43379966456235802</v>
      </c>
      <c r="H9" s="17">
        <v>0.39562965957684998</v>
      </c>
      <c r="I9" s="17">
        <v>0.45090969536560199</v>
      </c>
      <c r="J9" s="17">
        <v>0.47474795051303897</v>
      </c>
      <c r="K9" s="17">
        <v>0.41252946084751002</v>
      </c>
      <c r="L9" s="17">
        <v>0.56077085160459905</v>
      </c>
      <c r="M9" s="17"/>
      <c r="N9" s="17">
        <v>0.457135140694785</v>
      </c>
      <c r="O9" s="17">
        <v>0.48625039105392298</v>
      </c>
      <c r="P9" s="17">
        <v>0.41439853699816298</v>
      </c>
      <c r="Q9" s="17">
        <v>0.50496334342264204</v>
      </c>
      <c r="R9" s="17"/>
      <c r="S9" s="17">
        <v>0.46362348356490302</v>
      </c>
      <c r="T9" s="17">
        <v>0.42423398989031602</v>
      </c>
      <c r="U9" s="17">
        <v>0.50674232046774004</v>
      </c>
      <c r="V9" s="17">
        <v>0.41287170551908098</v>
      </c>
      <c r="W9" s="17">
        <v>0.43897940436972099</v>
      </c>
      <c r="X9" s="17">
        <v>0.51522758071548302</v>
      </c>
      <c r="Y9" s="17">
        <v>0.57572090622224004</v>
      </c>
      <c r="Z9" s="17"/>
      <c r="AA9" s="17">
        <v>0.52687838668438502</v>
      </c>
      <c r="AB9" s="17">
        <v>0.38649437216785199</v>
      </c>
      <c r="AC9" s="17"/>
      <c r="AD9" s="17">
        <v>0.56694232615820805</v>
      </c>
      <c r="AE9" s="17">
        <v>0.63822073352472297</v>
      </c>
      <c r="AF9" s="17">
        <v>0.49530762342659701</v>
      </c>
      <c r="AG9" s="17"/>
      <c r="AH9" s="17">
        <v>0.61848447480233504</v>
      </c>
      <c r="AI9" s="17">
        <v>0.448485508822273</v>
      </c>
      <c r="AJ9" s="17"/>
      <c r="AK9" s="17">
        <v>0.51612496551788001</v>
      </c>
      <c r="AL9" s="17">
        <v>0.42448740566119803</v>
      </c>
      <c r="AM9" s="17"/>
      <c r="AN9" s="17">
        <v>0.45866864159797799</v>
      </c>
      <c r="AO9" s="17">
        <v>0.50496334342264204</v>
      </c>
      <c r="AP9" s="17"/>
      <c r="AQ9" s="17">
        <v>0.53375412983248605</v>
      </c>
      <c r="AR9" s="17">
        <v>0.42867613794148701</v>
      </c>
      <c r="AS9" s="17"/>
      <c r="AT9" s="17">
        <v>0.268858558570437</v>
      </c>
      <c r="AU9" s="17">
        <v>0.45232728861774102</v>
      </c>
      <c r="AV9" s="17">
        <v>0.56329774400350097</v>
      </c>
      <c r="AW9" s="17">
        <v>0.65799994737673995</v>
      </c>
      <c r="AX9" s="17"/>
      <c r="AY9" s="17">
        <v>0.562038657388086</v>
      </c>
      <c r="AZ9" s="17">
        <v>0.43831506266202902</v>
      </c>
      <c r="BA9" s="17"/>
      <c r="BB9" s="17">
        <v>0.58488776415421895</v>
      </c>
      <c r="BC9" s="17">
        <v>0.43032244678477699</v>
      </c>
      <c r="BD9" s="17"/>
      <c r="BE9" s="17">
        <v>0.44587415291420901</v>
      </c>
      <c r="BF9" s="17">
        <v>0.45962326914435098</v>
      </c>
      <c r="BG9" s="17"/>
      <c r="BH9" s="17">
        <v>0.482559984459001</v>
      </c>
      <c r="BI9" s="17">
        <v>0.45690285507008799</v>
      </c>
      <c r="BJ9" s="17"/>
      <c r="BK9" s="17">
        <v>0.40182330005289602</v>
      </c>
      <c r="BL9" s="17">
        <v>0.46320327661292898</v>
      </c>
      <c r="BM9" s="17"/>
      <c r="BN9" s="17">
        <v>0.46729071384674598</v>
      </c>
      <c r="BO9" s="17">
        <v>0.45859428707643701</v>
      </c>
      <c r="BP9" s="17"/>
      <c r="BQ9" s="17">
        <v>0.74799203996977304</v>
      </c>
      <c r="BR9" s="17">
        <v>0.44815951360901102</v>
      </c>
      <c r="BS9" s="17"/>
      <c r="BT9" s="17">
        <v>0.56757252952302095</v>
      </c>
      <c r="BU9" s="17">
        <v>0.44552677115962402</v>
      </c>
      <c r="BV9" s="17"/>
      <c r="BW9" s="17">
        <v>0.526904061428485</v>
      </c>
      <c r="BX9" s="17">
        <v>0.38721522126474001</v>
      </c>
      <c r="BY9" s="17"/>
      <c r="BZ9" s="17">
        <v>0.526904061428485</v>
      </c>
      <c r="CA9" s="17">
        <v>0.38721522126474001</v>
      </c>
    </row>
    <row r="10" spans="2:79" ht="30" x14ac:dyDescent="0.25">
      <c r="B10" s="18" t="s">
        <v>338</v>
      </c>
      <c r="C10" s="17">
        <v>0.39520967407820501</v>
      </c>
      <c r="D10" s="17">
        <v>0.30862813220977803</v>
      </c>
      <c r="E10" s="17">
        <v>0.35109197435818201</v>
      </c>
      <c r="F10" s="17">
        <v>0.41096798791134398</v>
      </c>
      <c r="G10" s="17">
        <v>0.40170507484969098</v>
      </c>
      <c r="H10" s="17">
        <v>0.446065275352026</v>
      </c>
      <c r="I10" s="17">
        <v>0.45745446604269002</v>
      </c>
      <c r="J10" s="17">
        <v>0.376027453625422</v>
      </c>
      <c r="K10" s="17">
        <v>0.39309732061401198</v>
      </c>
      <c r="L10" s="17">
        <v>0.38451124752802002</v>
      </c>
      <c r="M10" s="17"/>
      <c r="N10" s="17">
        <v>0.39360448530247899</v>
      </c>
      <c r="O10" s="17">
        <v>0.39690602652529999</v>
      </c>
      <c r="P10" s="17">
        <v>0.49523491086030003</v>
      </c>
      <c r="Q10" s="17">
        <v>0.395888617609364</v>
      </c>
      <c r="R10" s="17"/>
      <c r="S10" s="17">
        <v>0.38133575399749903</v>
      </c>
      <c r="T10" s="17">
        <v>0.46060353639997997</v>
      </c>
      <c r="U10" s="17">
        <v>0.31275080260395399</v>
      </c>
      <c r="V10" s="17">
        <v>0.428657390579194</v>
      </c>
      <c r="W10" s="17">
        <v>0.38910937669669898</v>
      </c>
      <c r="X10" s="17">
        <v>0.358895490862156</v>
      </c>
      <c r="Y10" s="17">
        <v>0.32723710407516798</v>
      </c>
      <c r="Z10" s="17"/>
      <c r="AA10" s="17">
        <v>0.37350245563180001</v>
      </c>
      <c r="AB10" s="17">
        <v>0.41826881466073301</v>
      </c>
      <c r="AC10" s="17"/>
      <c r="AD10" s="17">
        <v>0.36756701793722302</v>
      </c>
      <c r="AE10" s="17">
        <v>0.32835981946116799</v>
      </c>
      <c r="AF10" s="17">
        <v>0.383927634007524</v>
      </c>
      <c r="AG10" s="17"/>
      <c r="AH10" s="17">
        <v>0.322514126532436</v>
      </c>
      <c r="AI10" s="17">
        <v>0.39990827155237502</v>
      </c>
      <c r="AJ10" s="17"/>
      <c r="AK10" s="17">
        <v>0.349677167502982</v>
      </c>
      <c r="AL10" s="17">
        <v>0.42247154226744199</v>
      </c>
      <c r="AM10" s="17"/>
      <c r="AN10" s="17">
        <v>0.39520765150835702</v>
      </c>
      <c r="AO10" s="17">
        <v>0.395888617609364</v>
      </c>
      <c r="AP10" s="17"/>
      <c r="AQ10" s="17">
        <v>0.33067974779862203</v>
      </c>
      <c r="AR10" s="17">
        <v>0.421151492536947</v>
      </c>
      <c r="AS10" s="17"/>
      <c r="AT10" s="17">
        <v>0.48036875512400001</v>
      </c>
      <c r="AU10" s="17">
        <v>0.39606271515914798</v>
      </c>
      <c r="AV10" s="17">
        <v>0.35569156975051702</v>
      </c>
      <c r="AW10" s="17">
        <v>0.27166795816436301</v>
      </c>
      <c r="AX10" s="17"/>
      <c r="AY10" s="17">
        <v>0.32412025368476899</v>
      </c>
      <c r="AZ10" s="17">
        <v>0.40932052948506198</v>
      </c>
      <c r="BA10" s="17"/>
      <c r="BB10" s="17">
        <v>0.32461955089983302</v>
      </c>
      <c r="BC10" s="17">
        <v>0.41115975077322597</v>
      </c>
      <c r="BD10" s="17"/>
      <c r="BE10" s="17">
        <v>0.415928340437422</v>
      </c>
      <c r="BF10" s="17">
        <v>0.39390053693069899</v>
      </c>
      <c r="BG10" s="17"/>
      <c r="BH10" s="17">
        <v>0.38691389172166901</v>
      </c>
      <c r="BI10" s="17">
        <v>0.39587437787771301</v>
      </c>
      <c r="BJ10" s="17"/>
      <c r="BK10" s="17">
        <v>0.4733175491096</v>
      </c>
      <c r="BL10" s="17">
        <v>0.38918240891628803</v>
      </c>
      <c r="BM10" s="17"/>
      <c r="BN10" s="17">
        <v>0.35799430322271503</v>
      </c>
      <c r="BO10" s="17">
        <v>0.39613892830676301</v>
      </c>
      <c r="BP10" s="17"/>
      <c r="BQ10" s="17">
        <v>0.234683996295869</v>
      </c>
      <c r="BR10" s="17">
        <v>0.40111956641023699</v>
      </c>
      <c r="BS10" s="17"/>
      <c r="BT10" s="17">
        <v>0.22850590920556499</v>
      </c>
      <c r="BU10" s="17">
        <v>0.41556266622968402</v>
      </c>
      <c r="BV10" s="17"/>
      <c r="BW10" s="17">
        <v>0.37342631038276902</v>
      </c>
      <c r="BX10" s="17">
        <v>0.41811039046673298</v>
      </c>
      <c r="BY10" s="17"/>
      <c r="BZ10" s="17">
        <v>0.37342631038276902</v>
      </c>
      <c r="CA10" s="17">
        <v>0.41811039046673298</v>
      </c>
    </row>
    <row r="11" spans="2:79" x14ac:dyDescent="0.25">
      <c r="B11" s="18" t="s">
        <v>339</v>
      </c>
      <c r="C11" s="17">
        <v>0.108962624370844</v>
      </c>
      <c r="D11" s="17">
        <v>0.142029289712679</v>
      </c>
      <c r="E11" s="17">
        <v>0.11515644310354201</v>
      </c>
      <c r="F11" s="17">
        <v>9.8441247773496707E-2</v>
      </c>
      <c r="G11" s="17">
        <v>0.13593315321645899</v>
      </c>
      <c r="H11" s="17">
        <v>0.10896950790281799</v>
      </c>
      <c r="I11" s="17">
        <v>7.8847599257704501E-2</v>
      </c>
      <c r="J11" s="17">
        <v>9.2854648983141996E-2</v>
      </c>
      <c r="K11" s="17">
        <v>0.15220532917202401</v>
      </c>
      <c r="L11" s="17">
        <v>3.8778617249733999E-2</v>
      </c>
      <c r="M11" s="17"/>
      <c r="N11" s="17">
        <v>0.111415695582012</v>
      </c>
      <c r="O11" s="17">
        <v>8.5765035241596704E-2</v>
      </c>
      <c r="P11" s="17">
        <v>7.5334054618277302E-2</v>
      </c>
      <c r="Q11" s="17">
        <v>7.1262551578335304E-2</v>
      </c>
      <c r="R11" s="17"/>
      <c r="S11" s="17">
        <v>9.0583444549467901E-2</v>
      </c>
      <c r="T11" s="17">
        <v>0.11392202285408499</v>
      </c>
      <c r="U11" s="17">
        <v>0.161922375406925</v>
      </c>
      <c r="V11" s="17">
        <v>0.125831848152124</v>
      </c>
      <c r="W11" s="17">
        <v>0.119223593021991</v>
      </c>
      <c r="X11" s="17">
        <v>0.113646824548698</v>
      </c>
      <c r="Y11" s="17">
        <v>6.9161041694380906E-2</v>
      </c>
      <c r="Z11" s="17"/>
      <c r="AA11" s="17">
        <v>7.5208379421335597E-2</v>
      </c>
      <c r="AB11" s="17">
        <v>0.144819078364225</v>
      </c>
      <c r="AC11" s="17"/>
      <c r="AD11" s="17">
        <v>5.6109692740959401E-2</v>
      </c>
      <c r="AE11" s="17">
        <v>3.3152185141038903E-2</v>
      </c>
      <c r="AF11" s="17">
        <v>8.5775177656772297E-2</v>
      </c>
      <c r="AG11" s="17"/>
      <c r="AH11" s="17">
        <v>5.7245415129618497E-2</v>
      </c>
      <c r="AI11" s="17">
        <v>0.112305309816042</v>
      </c>
      <c r="AJ11" s="17"/>
      <c r="AK11" s="17">
        <v>8.6491767075655507E-2</v>
      </c>
      <c r="AL11" s="17">
        <v>0.122416694786855</v>
      </c>
      <c r="AM11" s="17"/>
      <c r="AN11" s="17">
        <v>0.109074932724901</v>
      </c>
      <c r="AO11" s="17">
        <v>7.1262551578335304E-2</v>
      </c>
      <c r="AP11" s="17"/>
      <c r="AQ11" s="17">
        <v>9.9929663754834405E-2</v>
      </c>
      <c r="AR11" s="17">
        <v>0.112593984856678</v>
      </c>
      <c r="AS11" s="17"/>
      <c r="AT11" s="17">
        <v>0.185018066676328</v>
      </c>
      <c r="AU11" s="17">
        <v>0.108123410106512</v>
      </c>
      <c r="AV11" s="17">
        <v>6.6629625667489201E-2</v>
      </c>
      <c r="AW11" s="17">
        <v>7.0072077070096203E-2</v>
      </c>
      <c r="AX11" s="17"/>
      <c r="AY11" s="17">
        <v>0.11171887696400599</v>
      </c>
      <c r="AZ11" s="17">
        <v>0.108415523528107</v>
      </c>
      <c r="BA11" s="17"/>
      <c r="BB11" s="17">
        <v>5.6358408919657099E-2</v>
      </c>
      <c r="BC11" s="17">
        <v>0.12084323665272501</v>
      </c>
      <c r="BD11" s="17"/>
      <c r="BE11" s="17">
        <v>0.10617460285429101</v>
      </c>
      <c r="BF11" s="17">
        <v>0.10913878930694899</v>
      </c>
      <c r="BG11" s="17"/>
      <c r="BH11" s="17">
        <v>0.10452759481908901</v>
      </c>
      <c r="BI11" s="17">
        <v>0.10931798337946801</v>
      </c>
      <c r="BJ11" s="17"/>
      <c r="BK11" s="17">
        <v>0.107901761042294</v>
      </c>
      <c r="BL11" s="17">
        <v>0.109044486853713</v>
      </c>
      <c r="BM11" s="17"/>
      <c r="BN11" s="17">
        <v>0.17444887735585099</v>
      </c>
      <c r="BO11" s="17">
        <v>0.107327456532934</v>
      </c>
      <c r="BP11" s="17"/>
      <c r="BQ11" s="17">
        <v>1.7051936451241902E-2</v>
      </c>
      <c r="BR11" s="17">
        <v>0.112346396221378</v>
      </c>
      <c r="BS11" s="17"/>
      <c r="BT11" s="17">
        <v>0.182161473058428</v>
      </c>
      <c r="BU11" s="17">
        <v>0.100025720072528</v>
      </c>
      <c r="BV11" s="17"/>
      <c r="BW11" s="17">
        <v>7.5252274041262598E-2</v>
      </c>
      <c r="BX11" s="17">
        <v>0.144402108513388</v>
      </c>
      <c r="BY11" s="17"/>
      <c r="BZ11" s="17">
        <v>7.5252274041262598E-2</v>
      </c>
      <c r="CA11" s="17">
        <v>0.144402108513388</v>
      </c>
    </row>
    <row r="12" spans="2:79" x14ac:dyDescent="0.25">
      <c r="B12" s="18" t="s">
        <v>340</v>
      </c>
      <c r="C12" s="17">
        <v>2.7408300550487302E-2</v>
      </c>
      <c r="D12" s="17">
        <v>4.9118863258349202E-2</v>
      </c>
      <c r="E12" s="17">
        <v>1.8499792734362801E-2</v>
      </c>
      <c r="F12" s="17">
        <v>1.9145324544636199E-2</v>
      </c>
      <c r="G12" s="17">
        <v>2.72243807729542E-2</v>
      </c>
      <c r="H12" s="17">
        <v>4.3313977508903201E-2</v>
      </c>
      <c r="I12" s="17">
        <v>9.7779339323025003E-4</v>
      </c>
      <c r="J12" s="17">
        <v>5.4371632048130801E-2</v>
      </c>
      <c r="K12" s="17">
        <v>3.8397217085643698E-2</v>
      </c>
      <c r="L12" s="17">
        <v>1.5939283617646599E-2</v>
      </c>
      <c r="M12" s="17"/>
      <c r="N12" s="17">
        <v>2.8233021984839599E-2</v>
      </c>
      <c r="O12" s="17">
        <v>2.2003190591272301E-2</v>
      </c>
      <c r="P12" s="17">
        <v>3.3190392583527101E-3</v>
      </c>
      <c r="Q12" s="17">
        <v>1.4176399422649699E-2</v>
      </c>
      <c r="R12" s="17"/>
      <c r="S12" s="17">
        <v>4.8599161744859197E-2</v>
      </c>
      <c r="T12" s="17">
        <v>1.19327308174148E-3</v>
      </c>
      <c r="U12" s="17">
        <v>1.71663821152034E-2</v>
      </c>
      <c r="V12" s="17">
        <v>3.1397590158046697E-2</v>
      </c>
      <c r="W12" s="17">
        <v>5.12382820697872E-2</v>
      </c>
      <c r="X12" s="17">
        <v>1.19237060688628E-2</v>
      </c>
      <c r="Y12" s="17">
        <v>4.4558942276469102E-3</v>
      </c>
      <c r="Z12" s="17"/>
      <c r="AA12" s="17">
        <v>2.1918282564909901E-2</v>
      </c>
      <c r="AB12" s="17">
        <v>3.3240235989042001E-2</v>
      </c>
      <c r="AC12" s="17"/>
      <c r="AD12" s="17">
        <v>9.0216683787210095E-3</v>
      </c>
      <c r="AE12" s="17">
        <v>2.0117567980531401E-4</v>
      </c>
      <c r="AF12" s="17">
        <v>3.09892395979138E-2</v>
      </c>
      <c r="AG12" s="17"/>
      <c r="AH12" s="17">
        <v>1.6738163272835499E-3</v>
      </c>
      <c r="AI12" s="17">
        <v>2.90716208864969E-2</v>
      </c>
      <c r="AJ12" s="17"/>
      <c r="AK12" s="17">
        <v>3.0909680504968801E-2</v>
      </c>
      <c r="AL12" s="17">
        <v>2.53119046790715E-2</v>
      </c>
      <c r="AM12" s="17"/>
      <c r="AN12" s="17">
        <v>2.7447718326810901E-2</v>
      </c>
      <c r="AO12" s="17">
        <v>1.4176399422649699E-2</v>
      </c>
      <c r="AP12" s="17"/>
      <c r="AQ12" s="17">
        <v>3.05642195408166E-2</v>
      </c>
      <c r="AR12" s="17">
        <v>2.6139582573607701E-2</v>
      </c>
      <c r="AS12" s="17"/>
      <c r="AT12" s="17">
        <v>3.4869571105257499E-2</v>
      </c>
      <c r="AU12" s="17">
        <v>3.8235456194831402E-2</v>
      </c>
      <c r="AV12" s="17">
        <v>1.10277601196478E-2</v>
      </c>
      <c r="AW12" s="17">
        <v>1.48254714112165E-4</v>
      </c>
      <c r="AX12" s="17"/>
      <c r="AY12" s="17">
        <v>1.4276199408865E-3</v>
      </c>
      <c r="AZ12" s="17">
        <v>3.2565321460559002E-2</v>
      </c>
      <c r="BA12" s="17"/>
      <c r="BB12" s="17">
        <v>2.2122760497126599E-2</v>
      </c>
      <c r="BC12" s="17">
        <v>2.86025215909252E-2</v>
      </c>
      <c r="BD12" s="17"/>
      <c r="BE12" s="17">
        <v>3.09635317204827E-2</v>
      </c>
      <c r="BF12" s="17">
        <v>2.7183658427682899E-2</v>
      </c>
      <c r="BG12" s="17"/>
      <c r="BH12" s="17">
        <v>2.15371721423636E-2</v>
      </c>
      <c r="BI12" s="17">
        <v>2.7878727713659499E-2</v>
      </c>
      <c r="BJ12" s="17"/>
      <c r="BK12" s="17">
        <v>6.4854646930925198E-3</v>
      </c>
      <c r="BL12" s="17">
        <v>2.90228301942793E-2</v>
      </c>
      <c r="BM12" s="17"/>
      <c r="BN12" s="17">
        <v>1.38448086477625E-4</v>
      </c>
      <c r="BO12" s="17">
        <v>2.80892188144151E-2</v>
      </c>
      <c r="BP12" s="17"/>
      <c r="BQ12" s="17">
        <v>2.3230128028265399E-4</v>
      </c>
      <c r="BR12" s="17">
        <v>2.8408808580860201E-2</v>
      </c>
      <c r="BS12" s="17"/>
      <c r="BT12" s="17">
        <v>2.1760088212986198E-2</v>
      </c>
      <c r="BU12" s="17">
        <v>2.8097895182395499E-2</v>
      </c>
      <c r="BV12" s="17"/>
      <c r="BW12" s="17">
        <v>2.19623840301796E-2</v>
      </c>
      <c r="BX12" s="17">
        <v>3.3133559121701503E-2</v>
      </c>
      <c r="BY12" s="17"/>
      <c r="BZ12" s="17">
        <v>2.19623840301796E-2</v>
      </c>
      <c r="CA12" s="17">
        <v>3.3133559121701503E-2</v>
      </c>
    </row>
    <row r="13" spans="2:79" x14ac:dyDescent="0.25">
      <c r="B13" s="18" t="s">
        <v>103</v>
      </c>
      <c r="C13" s="19">
        <v>9.6132573038125706E-3</v>
      </c>
      <c r="D13" s="19">
        <v>1.6060408387884001E-2</v>
      </c>
      <c r="E13" s="19">
        <v>8.5542061173572107E-3</v>
      </c>
      <c r="F13" s="19">
        <v>2.67373370362603E-2</v>
      </c>
      <c r="G13" s="19">
        <v>1.33772659853774E-3</v>
      </c>
      <c r="H13" s="19">
        <v>6.0215796594034303E-3</v>
      </c>
      <c r="I13" s="19">
        <v>1.1810445940773E-2</v>
      </c>
      <c r="J13" s="19">
        <v>1.9983148302662101E-3</v>
      </c>
      <c r="K13" s="19">
        <v>3.7706722808103898E-3</v>
      </c>
      <c r="L13" s="19">
        <v>0</v>
      </c>
      <c r="M13" s="19"/>
      <c r="N13" s="19">
        <v>9.6116564358855305E-3</v>
      </c>
      <c r="O13" s="19">
        <v>9.0753565879074499E-3</v>
      </c>
      <c r="P13" s="19">
        <v>1.17134582649072E-2</v>
      </c>
      <c r="Q13" s="19">
        <v>1.3709087967009599E-2</v>
      </c>
      <c r="R13" s="19"/>
      <c r="S13" s="19">
        <v>1.5858156143270501E-2</v>
      </c>
      <c r="T13" s="19">
        <v>4.7177773877432201E-5</v>
      </c>
      <c r="U13" s="19">
        <v>1.41811940617736E-3</v>
      </c>
      <c r="V13" s="19">
        <v>1.2414655915547899E-3</v>
      </c>
      <c r="W13" s="19">
        <v>1.4493438418010499E-3</v>
      </c>
      <c r="X13" s="19">
        <v>3.0639780480017201E-4</v>
      </c>
      <c r="Y13" s="19">
        <v>2.3425053780563299E-2</v>
      </c>
      <c r="Z13" s="19"/>
      <c r="AA13" s="19">
        <v>2.4924956975693499E-3</v>
      </c>
      <c r="AB13" s="19">
        <v>1.7177498818147501E-2</v>
      </c>
      <c r="AC13" s="19"/>
      <c r="AD13" s="19">
        <v>3.59294784888837E-4</v>
      </c>
      <c r="AE13" s="19">
        <v>6.6086193265215806E-5</v>
      </c>
      <c r="AF13" s="19">
        <v>4.0003253111931996E-3</v>
      </c>
      <c r="AG13" s="19"/>
      <c r="AH13" s="19">
        <v>8.2167208326379694E-5</v>
      </c>
      <c r="AI13" s="19">
        <v>1.0229288922812999E-2</v>
      </c>
      <c r="AJ13" s="19"/>
      <c r="AK13" s="19">
        <v>1.67964193985146E-2</v>
      </c>
      <c r="AL13" s="19">
        <v>5.3124526054336204E-3</v>
      </c>
      <c r="AM13" s="19"/>
      <c r="AN13" s="19">
        <v>9.6010558419529698E-3</v>
      </c>
      <c r="AO13" s="19">
        <v>1.3709087967009599E-2</v>
      </c>
      <c r="AP13" s="19"/>
      <c r="AQ13" s="19">
        <v>5.0722390732412404E-3</v>
      </c>
      <c r="AR13" s="19">
        <v>1.14388020912796E-2</v>
      </c>
      <c r="AS13" s="19"/>
      <c r="AT13" s="19">
        <v>3.0885048523977301E-2</v>
      </c>
      <c r="AU13" s="19">
        <v>5.2511299217673302E-3</v>
      </c>
      <c r="AV13" s="19">
        <v>3.3533004588445301E-3</v>
      </c>
      <c r="AW13" s="19">
        <v>1.11762674688437E-4</v>
      </c>
      <c r="AX13" s="19"/>
      <c r="AY13" s="19">
        <v>6.9459202225266104E-4</v>
      </c>
      <c r="AZ13" s="19">
        <v>1.13835628642427E-2</v>
      </c>
      <c r="BA13" s="19"/>
      <c r="BB13" s="19">
        <v>1.20115155291647E-2</v>
      </c>
      <c r="BC13" s="19">
        <v>9.0720441983464795E-3</v>
      </c>
      <c r="BD13" s="19"/>
      <c r="BE13" s="19">
        <v>1.05937207359462E-3</v>
      </c>
      <c r="BF13" s="19">
        <v>1.01537461903184E-2</v>
      </c>
      <c r="BG13" s="19"/>
      <c r="BH13" s="19">
        <v>4.4613568578771804E-3</v>
      </c>
      <c r="BI13" s="19">
        <v>1.0026055959071601E-2</v>
      </c>
      <c r="BJ13" s="19"/>
      <c r="BK13" s="19">
        <v>1.04719251021178E-2</v>
      </c>
      <c r="BL13" s="19">
        <v>9.5469974227915498E-3</v>
      </c>
      <c r="BM13" s="19"/>
      <c r="BN13" s="19">
        <v>1.2765748821121401E-4</v>
      </c>
      <c r="BO13" s="19">
        <v>9.8501092694503502E-3</v>
      </c>
      <c r="BP13" s="19"/>
      <c r="BQ13" s="19">
        <v>3.9726002833259403E-5</v>
      </c>
      <c r="BR13" s="19">
        <v>9.9657151785137298E-3</v>
      </c>
      <c r="BS13" s="19"/>
      <c r="BT13" s="19">
        <v>0</v>
      </c>
      <c r="BU13" s="19">
        <v>1.0786947355768701E-2</v>
      </c>
      <c r="BV13" s="19"/>
      <c r="BW13" s="19">
        <v>2.4549701173031502E-3</v>
      </c>
      <c r="BX13" s="19">
        <v>1.7138720633437798E-2</v>
      </c>
      <c r="BY13" s="19"/>
      <c r="BZ13" s="19">
        <v>2.4549701173031502E-3</v>
      </c>
      <c r="CA13" s="19">
        <v>1.7138720633437798E-2</v>
      </c>
    </row>
    <row r="14" spans="2:79" x14ac:dyDescent="0.25">
      <c r="B14" s="16" t="s">
        <v>684</v>
      </c>
    </row>
    <row r="15" spans="2:79" x14ac:dyDescent="0.25">
      <c r="B15" t="s">
        <v>78</v>
      </c>
    </row>
    <row r="16" spans="2:79" x14ac:dyDescent="0.25">
      <c r="B16" t="s">
        <v>79</v>
      </c>
    </row>
    <row r="18" spans="2:2" x14ac:dyDescent="0.2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CA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4504</v>
      </c>
      <c r="D7" s="10">
        <v>679</v>
      </c>
      <c r="E7" s="10">
        <v>550</v>
      </c>
      <c r="F7" s="10">
        <v>574</v>
      </c>
      <c r="G7" s="10">
        <v>563</v>
      </c>
      <c r="H7" s="10">
        <v>665</v>
      </c>
      <c r="I7" s="10">
        <v>754</v>
      </c>
      <c r="J7" s="10">
        <v>338</v>
      </c>
      <c r="K7" s="10">
        <v>168</v>
      </c>
      <c r="L7" s="10">
        <v>213</v>
      </c>
      <c r="M7" s="10"/>
      <c r="N7" s="10">
        <v>904</v>
      </c>
      <c r="O7" s="10">
        <v>682</v>
      </c>
      <c r="P7" s="10">
        <v>831</v>
      </c>
      <c r="Q7" s="10">
        <v>2087</v>
      </c>
      <c r="R7" s="10"/>
      <c r="S7" s="10">
        <v>463</v>
      </c>
      <c r="T7" s="10">
        <v>316</v>
      </c>
      <c r="U7" s="10">
        <v>370</v>
      </c>
      <c r="V7" s="10">
        <v>935</v>
      </c>
      <c r="W7" s="10">
        <v>745</v>
      </c>
      <c r="X7" s="10">
        <v>820</v>
      </c>
      <c r="Y7" s="10">
        <v>545</v>
      </c>
      <c r="Z7" s="10"/>
      <c r="AA7" s="10">
        <v>3358</v>
      </c>
      <c r="AB7" s="10">
        <v>1146</v>
      </c>
      <c r="AC7" s="10"/>
      <c r="AD7" s="10">
        <v>1050</v>
      </c>
      <c r="AE7" s="10">
        <v>853</v>
      </c>
      <c r="AF7" s="10">
        <v>1434</v>
      </c>
      <c r="AG7" s="10"/>
      <c r="AH7" s="10">
        <v>713</v>
      </c>
      <c r="AI7" s="10">
        <v>3791</v>
      </c>
      <c r="AJ7" s="10"/>
      <c r="AK7" s="10">
        <v>1328</v>
      </c>
      <c r="AL7" s="10">
        <v>3176</v>
      </c>
      <c r="AM7" s="10"/>
      <c r="AN7" s="10">
        <v>2417</v>
      </c>
      <c r="AO7" s="10">
        <v>2087</v>
      </c>
      <c r="AP7" s="10"/>
      <c r="AQ7" s="10">
        <v>1823</v>
      </c>
      <c r="AR7" s="10">
        <v>2681</v>
      </c>
      <c r="AS7" s="10"/>
      <c r="AT7" s="10">
        <v>358</v>
      </c>
      <c r="AU7" s="10">
        <v>1239</v>
      </c>
      <c r="AV7" s="10">
        <v>2068</v>
      </c>
      <c r="AW7" s="10">
        <v>833</v>
      </c>
      <c r="AX7" s="10"/>
      <c r="AY7" s="10">
        <v>1071</v>
      </c>
      <c r="AZ7" s="10">
        <v>3433</v>
      </c>
      <c r="BA7" s="10"/>
      <c r="BB7" s="10">
        <v>675</v>
      </c>
      <c r="BC7" s="10">
        <v>3829</v>
      </c>
      <c r="BD7" s="10"/>
      <c r="BE7" s="10">
        <v>580</v>
      </c>
      <c r="BF7" s="10">
        <v>3924</v>
      </c>
      <c r="BG7" s="10"/>
      <c r="BH7" s="10">
        <v>341</v>
      </c>
      <c r="BI7" s="10">
        <v>4163</v>
      </c>
      <c r="BJ7" s="10"/>
      <c r="BK7" s="10">
        <v>734</v>
      </c>
      <c r="BL7" s="10">
        <v>3770</v>
      </c>
      <c r="BM7" s="10"/>
      <c r="BN7" s="10">
        <v>218</v>
      </c>
      <c r="BO7" s="10">
        <v>4286</v>
      </c>
      <c r="BP7" s="10"/>
      <c r="BQ7" s="10">
        <v>406</v>
      </c>
      <c r="BR7" s="10">
        <v>4098</v>
      </c>
      <c r="BS7" s="10"/>
      <c r="BT7" s="10">
        <v>302</v>
      </c>
      <c r="BU7" s="10">
        <v>4202</v>
      </c>
      <c r="BV7" s="10"/>
      <c r="BW7" s="10">
        <v>1593</v>
      </c>
      <c r="BX7" s="10">
        <v>2911</v>
      </c>
      <c r="BY7" s="10"/>
      <c r="BZ7" s="10">
        <v>1593</v>
      </c>
      <c r="CA7" s="10">
        <v>2911</v>
      </c>
    </row>
    <row r="8" spans="2:79" ht="30" customHeight="1" x14ac:dyDescent="0.25">
      <c r="B8" s="11" t="s">
        <v>27</v>
      </c>
      <c r="C8" s="11">
        <v>3155</v>
      </c>
      <c r="D8" s="11">
        <v>456</v>
      </c>
      <c r="E8" s="11">
        <v>339</v>
      </c>
      <c r="F8" s="11">
        <v>444</v>
      </c>
      <c r="G8" s="11">
        <v>320</v>
      </c>
      <c r="H8" s="11">
        <v>437</v>
      </c>
      <c r="I8" s="11">
        <v>650</v>
      </c>
      <c r="J8" s="11">
        <v>250</v>
      </c>
      <c r="K8" s="11">
        <v>107</v>
      </c>
      <c r="L8" s="11">
        <v>153</v>
      </c>
      <c r="M8" s="11"/>
      <c r="N8" s="11">
        <v>2838</v>
      </c>
      <c r="O8" s="11">
        <v>263</v>
      </c>
      <c r="P8" s="11">
        <v>44</v>
      </c>
      <c r="Q8" s="11">
        <v>10</v>
      </c>
      <c r="R8" s="11"/>
      <c r="S8" s="11">
        <v>680</v>
      </c>
      <c r="T8" s="11">
        <v>227</v>
      </c>
      <c r="U8" s="11">
        <v>188</v>
      </c>
      <c r="V8" s="11">
        <v>930</v>
      </c>
      <c r="W8" s="11">
        <v>281</v>
      </c>
      <c r="X8" s="11">
        <v>366</v>
      </c>
      <c r="Y8" s="11">
        <v>306</v>
      </c>
      <c r="Z8" s="11"/>
      <c r="AA8" s="11">
        <v>1645</v>
      </c>
      <c r="AB8" s="11">
        <v>1510</v>
      </c>
      <c r="AC8" s="11"/>
      <c r="AD8" s="11">
        <v>450</v>
      </c>
      <c r="AE8" s="11">
        <v>217</v>
      </c>
      <c r="AF8" s="11">
        <v>975</v>
      </c>
      <c r="AG8" s="11"/>
      <c r="AH8" s="11">
        <v>205</v>
      </c>
      <c r="AI8" s="11">
        <v>2949</v>
      </c>
      <c r="AJ8" s="11"/>
      <c r="AK8" s="11">
        <v>1257</v>
      </c>
      <c r="AL8" s="11">
        <v>1898</v>
      </c>
      <c r="AM8" s="11"/>
      <c r="AN8" s="11">
        <v>3144</v>
      </c>
      <c r="AO8" s="11">
        <v>10</v>
      </c>
      <c r="AP8" s="11"/>
      <c r="AQ8" s="11">
        <v>955</v>
      </c>
      <c r="AR8" s="11">
        <v>2199</v>
      </c>
      <c r="AS8" s="11"/>
      <c r="AT8" s="11">
        <v>578</v>
      </c>
      <c r="AU8" s="11">
        <v>1482</v>
      </c>
      <c r="AV8" s="11">
        <v>966</v>
      </c>
      <c r="AW8" s="11">
        <v>129</v>
      </c>
      <c r="AX8" s="11"/>
      <c r="AY8" s="11">
        <v>473</v>
      </c>
      <c r="AZ8" s="11">
        <v>2681</v>
      </c>
      <c r="BA8" s="11"/>
      <c r="BB8" s="11">
        <v>510</v>
      </c>
      <c r="BC8" s="11">
        <v>2645</v>
      </c>
      <c r="BD8" s="11"/>
      <c r="BE8" s="11">
        <v>237</v>
      </c>
      <c r="BF8" s="11">
        <v>2917</v>
      </c>
      <c r="BG8" s="11"/>
      <c r="BH8" s="11">
        <v>252</v>
      </c>
      <c r="BI8" s="11">
        <v>2902</v>
      </c>
      <c r="BJ8" s="11"/>
      <c r="BK8" s="11">
        <v>188</v>
      </c>
      <c r="BL8" s="11">
        <v>2966</v>
      </c>
      <c r="BM8" s="11"/>
      <c r="BN8" s="11">
        <v>61</v>
      </c>
      <c r="BO8" s="11">
        <v>3093</v>
      </c>
      <c r="BP8" s="11"/>
      <c r="BQ8" s="11">
        <v>113</v>
      </c>
      <c r="BR8" s="11">
        <v>3042</v>
      </c>
      <c r="BS8" s="11"/>
      <c r="BT8" s="11">
        <v>300</v>
      </c>
      <c r="BU8" s="11">
        <v>2855</v>
      </c>
      <c r="BV8" s="11"/>
      <c r="BW8" s="11">
        <v>1636</v>
      </c>
      <c r="BX8" s="11">
        <v>1519</v>
      </c>
      <c r="BY8" s="11"/>
      <c r="BZ8" s="11">
        <v>1636</v>
      </c>
      <c r="CA8" s="11">
        <v>1519</v>
      </c>
    </row>
    <row r="9" spans="2:79" ht="45" x14ac:dyDescent="0.25">
      <c r="B9" s="18" t="s">
        <v>337</v>
      </c>
      <c r="C9" s="17">
        <v>0.411561687547361</v>
      </c>
      <c r="D9" s="17">
        <v>0.40797127331923699</v>
      </c>
      <c r="E9" s="17">
        <v>0.35250728756898803</v>
      </c>
      <c r="F9" s="17">
        <v>0.43910965263678198</v>
      </c>
      <c r="G9" s="17">
        <v>0.36706410507494502</v>
      </c>
      <c r="H9" s="17">
        <v>0.40224509118580998</v>
      </c>
      <c r="I9" s="17">
        <v>0.46171752784464198</v>
      </c>
      <c r="J9" s="17">
        <v>0.36758153377966701</v>
      </c>
      <c r="K9" s="17">
        <v>0.38701865780264</v>
      </c>
      <c r="L9" s="17">
        <v>0.468795057107666</v>
      </c>
      <c r="M9" s="17"/>
      <c r="N9" s="17">
        <v>0.40842750878114797</v>
      </c>
      <c r="O9" s="17">
        <v>0.43410793502609801</v>
      </c>
      <c r="P9" s="17">
        <v>0.46043973000984001</v>
      </c>
      <c r="Q9" s="17">
        <v>0.49157665180729199</v>
      </c>
      <c r="R9" s="17"/>
      <c r="S9" s="17">
        <v>0.439431799760791</v>
      </c>
      <c r="T9" s="17">
        <v>0.49950103509615001</v>
      </c>
      <c r="U9" s="17">
        <v>0.43085323414211002</v>
      </c>
      <c r="V9" s="17">
        <v>0.35840196529212098</v>
      </c>
      <c r="W9" s="17">
        <v>0.46174414504602201</v>
      </c>
      <c r="X9" s="17">
        <v>0.38505963388678799</v>
      </c>
      <c r="Y9" s="17">
        <v>0.46289043175841699</v>
      </c>
      <c r="Z9" s="17"/>
      <c r="AA9" s="17">
        <v>0.48323524961562297</v>
      </c>
      <c r="AB9" s="17">
        <v>0.33349437085501499</v>
      </c>
      <c r="AC9" s="17"/>
      <c r="AD9" s="17">
        <v>0.54721704885576405</v>
      </c>
      <c r="AE9" s="17">
        <v>0.54193366715296898</v>
      </c>
      <c r="AF9" s="17">
        <v>0.447673877043468</v>
      </c>
      <c r="AG9" s="17"/>
      <c r="AH9" s="17">
        <v>0.61350295325974402</v>
      </c>
      <c r="AI9" s="17">
        <v>0.39751593824195303</v>
      </c>
      <c r="AJ9" s="17"/>
      <c r="AK9" s="17">
        <v>0.46808327862861199</v>
      </c>
      <c r="AL9" s="17">
        <v>0.37412692357190003</v>
      </c>
      <c r="AM9" s="17"/>
      <c r="AN9" s="17">
        <v>0.411299324705374</v>
      </c>
      <c r="AO9" s="17">
        <v>0.49157665180729199</v>
      </c>
      <c r="AP9" s="17"/>
      <c r="AQ9" s="17">
        <v>0.48983171826381999</v>
      </c>
      <c r="AR9" s="17">
        <v>0.377556530243703</v>
      </c>
      <c r="AS9" s="17"/>
      <c r="AT9" s="17">
        <v>0.247673654982</v>
      </c>
      <c r="AU9" s="17">
        <v>0.40428671441868402</v>
      </c>
      <c r="AV9" s="17">
        <v>0.49096017012341903</v>
      </c>
      <c r="AW9" s="17">
        <v>0.632519436657073</v>
      </c>
      <c r="AX9" s="17"/>
      <c r="AY9" s="17">
        <v>0.48241088858284298</v>
      </c>
      <c r="AZ9" s="17">
        <v>0.39905756024840799</v>
      </c>
      <c r="BA9" s="17"/>
      <c r="BB9" s="17">
        <v>0.45034344833176299</v>
      </c>
      <c r="BC9" s="17">
        <v>0.40408274931926003</v>
      </c>
      <c r="BD9" s="17"/>
      <c r="BE9" s="17">
        <v>0.456330341695318</v>
      </c>
      <c r="BF9" s="17">
        <v>0.40792166258608897</v>
      </c>
      <c r="BG9" s="17"/>
      <c r="BH9" s="17">
        <v>0.32794335859236101</v>
      </c>
      <c r="BI9" s="17">
        <v>0.41883276208654002</v>
      </c>
      <c r="BJ9" s="17"/>
      <c r="BK9" s="17">
        <v>0.415318324204558</v>
      </c>
      <c r="BL9" s="17">
        <v>0.41132306450498002</v>
      </c>
      <c r="BM9" s="17"/>
      <c r="BN9" s="17">
        <v>0.46493250649521201</v>
      </c>
      <c r="BO9" s="17">
        <v>0.41050380848679502</v>
      </c>
      <c r="BP9" s="17"/>
      <c r="BQ9" s="17">
        <v>0.60582171117551697</v>
      </c>
      <c r="BR9" s="17">
        <v>0.40437488657562198</v>
      </c>
      <c r="BS9" s="17"/>
      <c r="BT9" s="17">
        <v>0.51281241862007998</v>
      </c>
      <c r="BU9" s="17">
        <v>0.40093709980402398</v>
      </c>
      <c r="BV9" s="17"/>
      <c r="BW9" s="17">
        <v>0.48305435610039199</v>
      </c>
      <c r="BX9" s="17">
        <v>0.334541059792761</v>
      </c>
      <c r="BY9" s="17"/>
      <c r="BZ9" s="17">
        <v>0.48305435610039199</v>
      </c>
      <c r="CA9" s="17">
        <v>0.334541059792761</v>
      </c>
    </row>
    <row r="10" spans="2:79" ht="30" x14ac:dyDescent="0.25">
      <c r="B10" s="18" t="s">
        <v>338</v>
      </c>
      <c r="C10" s="17">
        <v>0.44879205216096502</v>
      </c>
      <c r="D10" s="17">
        <v>0.45841894066782501</v>
      </c>
      <c r="E10" s="17">
        <v>0.423041880296402</v>
      </c>
      <c r="F10" s="17">
        <v>0.45502542956522701</v>
      </c>
      <c r="G10" s="17">
        <v>0.48001401246057102</v>
      </c>
      <c r="H10" s="17">
        <v>0.44493460265225299</v>
      </c>
      <c r="I10" s="17">
        <v>0.45388088953949002</v>
      </c>
      <c r="J10" s="17">
        <v>0.44550767063090502</v>
      </c>
      <c r="K10" s="17">
        <v>0.35203866081333901</v>
      </c>
      <c r="L10" s="17">
        <v>0.45655963889705897</v>
      </c>
      <c r="M10" s="17"/>
      <c r="N10" s="17">
        <v>0.448772004248777</v>
      </c>
      <c r="O10" s="17">
        <v>0.45108221417688898</v>
      </c>
      <c r="P10" s="17">
        <v>0.440379225612963</v>
      </c>
      <c r="Q10" s="17">
        <v>0.43167977994733697</v>
      </c>
      <c r="R10" s="17"/>
      <c r="S10" s="17">
        <v>0.40764699755499301</v>
      </c>
      <c r="T10" s="17">
        <v>0.38364778161977398</v>
      </c>
      <c r="U10" s="17">
        <v>0.33285985477612401</v>
      </c>
      <c r="V10" s="17">
        <v>0.50800731322321502</v>
      </c>
      <c r="W10" s="17">
        <v>0.44368825692265501</v>
      </c>
      <c r="X10" s="17">
        <v>0.48106109175539502</v>
      </c>
      <c r="Y10" s="17">
        <v>0.41577473944142401</v>
      </c>
      <c r="Z10" s="17"/>
      <c r="AA10" s="17">
        <v>0.43837243441624602</v>
      </c>
      <c r="AB10" s="17">
        <v>0.46014116855503401</v>
      </c>
      <c r="AC10" s="17"/>
      <c r="AD10" s="17">
        <v>0.38478475728363498</v>
      </c>
      <c r="AE10" s="17">
        <v>0.415083634124226</v>
      </c>
      <c r="AF10" s="17">
        <v>0.46442325298968001</v>
      </c>
      <c r="AG10" s="17"/>
      <c r="AH10" s="17">
        <v>0.33583334340933002</v>
      </c>
      <c r="AI10" s="17">
        <v>0.45664874108183101</v>
      </c>
      <c r="AJ10" s="17"/>
      <c r="AK10" s="17">
        <v>0.392852837019117</v>
      </c>
      <c r="AL10" s="17">
        <v>0.48584110325362401</v>
      </c>
      <c r="AM10" s="17"/>
      <c r="AN10" s="17">
        <v>0.44884816197007799</v>
      </c>
      <c r="AO10" s="17">
        <v>0.43167977994733697</v>
      </c>
      <c r="AP10" s="17"/>
      <c r="AQ10" s="17">
        <v>0.399072581028734</v>
      </c>
      <c r="AR10" s="17">
        <v>0.47039314802652099</v>
      </c>
      <c r="AS10" s="17"/>
      <c r="AT10" s="17">
        <v>0.521419271342625</v>
      </c>
      <c r="AU10" s="17">
        <v>0.438809455394221</v>
      </c>
      <c r="AV10" s="17">
        <v>0.43531076564566901</v>
      </c>
      <c r="AW10" s="17">
        <v>0.34085237296068399</v>
      </c>
      <c r="AX10" s="17"/>
      <c r="AY10" s="17">
        <v>0.42065373845085202</v>
      </c>
      <c r="AZ10" s="17">
        <v>0.45375816400791402</v>
      </c>
      <c r="BA10" s="17"/>
      <c r="BB10" s="17">
        <v>0.41085762270484399</v>
      </c>
      <c r="BC10" s="17">
        <v>0.45610758525905798</v>
      </c>
      <c r="BD10" s="17"/>
      <c r="BE10" s="17">
        <v>0.40828850009137202</v>
      </c>
      <c r="BF10" s="17">
        <v>0.45208529256230201</v>
      </c>
      <c r="BG10" s="17"/>
      <c r="BH10" s="17">
        <v>0.49591731170482201</v>
      </c>
      <c r="BI10" s="17">
        <v>0.44469425112734301</v>
      </c>
      <c r="BJ10" s="17"/>
      <c r="BK10" s="17">
        <v>0.48300902442391602</v>
      </c>
      <c r="BL10" s="17">
        <v>0.44661857658492898</v>
      </c>
      <c r="BM10" s="17"/>
      <c r="BN10" s="17">
        <v>0.239636601574194</v>
      </c>
      <c r="BO10" s="17">
        <v>0.45293778527769601</v>
      </c>
      <c r="BP10" s="17"/>
      <c r="BQ10" s="17">
        <v>0.330593963198897</v>
      </c>
      <c r="BR10" s="17">
        <v>0.45316488258044701</v>
      </c>
      <c r="BS10" s="17"/>
      <c r="BT10" s="17">
        <v>0.28885504516237198</v>
      </c>
      <c r="BU10" s="17">
        <v>0.465574792850935</v>
      </c>
      <c r="BV10" s="17"/>
      <c r="BW10" s="17">
        <v>0.43851340187444598</v>
      </c>
      <c r="BX10" s="17">
        <v>0.45986546868829098</v>
      </c>
      <c r="BY10" s="17"/>
      <c r="BZ10" s="17">
        <v>0.43851340187444598</v>
      </c>
      <c r="CA10" s="17">
        <v>0.45986546868829098</v>
      </c>
    </row>
    <row r="11" spans="2:79" x14ac:dyDescent="0.25">
      <c r="B11" s="18" t="s">
        <v>339</v>
      </c>
      <c r="C11" s="17">
        <v>0.111614835554656</v>
      </c>
      <c r="D11" s="17">
        <v>0.103547742958424</v>
      </c>
      <c r="E11" s="17">
        <v>0.188984990517194</v>
      </c>
      <c r="F11" s="17">
        <v>8.8831538453113104E-2</v>
      </c>
      <c r="G11" s="17">
        <v>0.101395449081759</v>
      </c>
      <c r="H11" s="17">
        <v>0.12645887423532901</v>
      </c>
      <c r="I11" s="17">
        <v>7.79390774274102E-2</v>
      </c>
      <c r="J11" s="17">
        <v>0.14885314567538099</v>
      </c>
      <c r="K11" s="17">
        <v>0.16720816706491701</v>
      </c>
      <c r="L11" s="17">
        <v>5.2471020564378801E-2</v>
      </c>
      <c r="M11" s="17"/>
      <c r="N11" s="17">
        <v>0.11302783245567501</v>
      </c>
      <c r="O11" s="17">
        <v>0.103992077647742</v>
      </c>
      <c r="P11" s="17">
        <v>7.80964752138055E-2</v>
      </c>
      <c r="Q11" s="17">
        <v>5.9541457904057002E-2</v>
      </c>
      <c r="R11" s="17"/>
      <c r="S11" s="17">
        <v>0.127605037241945</v>
      </c>
      <c r="T11" s="17">
        <v>0.116632414305749</v>
      </c>
      <c r="U11" s="17">
        <v>0.19366970466559699</v>
      </c>
      <c r="V11" s="17">
        <v>0.104326515052463</v>
      </c>
      <c r="W11" s="17">
        <v>6.9253932143952104E-2</v>
      </c>
      <c r="X11" s="17">
        <v>0.12539652652140701</v>
      </c>
      <c r="Y11" s="17">
        <v>8.7862838367268797E-2</v>
      </c>
      <c r="Z11" s="17"/>
      <c r="AA11" s="17">
        <v>6.5040913591048605E-2</v>
      </c>
      <c r="AB11" s="17">
        <v>0.16234345864268901</v>
      </c>
      <c r="AC11" s="17"/>
      <c r="AD11" s="17">
        <v>4.4767299439588203E-2</v>
      </c>
      <c r="AE11" s="17">
        <v>4.2603490688252102E-2</v>
      </c>
      <c r="AF11" s="17">
        <v>7.5425699635691595E-2</v>
      </c>
      <c r="AG11" s="17"/>
      <c r="AH11" s="17">
        <v>4.9905560932469603E-2</v>
      </c>
      <c r="AI11" s="17">
        <v>0.115906939984646</v>
      </c>
      <c r="AJ11" s="17"/>
      <c r="AK11" s="17">
        <v>0.106382168471104</v>
      </c>
      <c r="AL11" s="17">
        <v>0.11508047856802001</v>
      </c>
      <c r="AM11" s="17"/>
      <c r="AN11" s="17">
        <v>0.111785580108236</v>
      </c>
      <c r="AO11" s="17">
        <v>5.9541457904057002E-2</v>
      </c>
      <c r="AP11" s="17"/>
      <c r="AQ11" s="17">
        <v>7.7150316655095696E-2</v>
      </c>
      <c r="AR11" s="17">
        <v>0.126588272716321</v>
      </c>
      <c r="AS11" s="17"/>
      <c r="AT11" s="17">
        <v>0.17484011978332101</v>
      </c>
      <c r="AU11" s="17">
        <v>0.12533147760501601</v>
      </c>
      <c r="AV11" s="17">
        <v>6.4288374181429797E-2</v>
      </c>
      <c r="AW11" s="17">
        <v>2.5555979949462598E-2</v>
      </c>
      <c r="AX11" s="17"/>
      <c r="AY11" s="17">
        <v>9.0993247793969695E-2</v>
      </c>
      <c r="AZ11" s="17">
        <v>0.11525432555168599</v>
      </c>
      <c r="BA11" s="17"/>
      <c r="BB11" s="17">
        <v>0.115490632208344</v>
      </c>
      <c r="BC11" s="17">
        <v>0.110867400596281</v>
      </c>
      <c r="BD11" s="17"/>
      <c r="BE11" s="17">
        <v>0.12621072598908001</v>
      </c>
      <c r="BF11" s="17">
        <v>0.11042808097102</v>
      </c>
      <c r="BG11" s="17"/>
      <c r="BH11" s="17">
        <v>8.6125428221304895E-2</v>
      </c>
      <c r="BI11" s="17">
        <v>0.11383127999927101</v>
      </c>
      <c r="BJ11" s="17"/>
      <c r="BK11" s="17">
        <v>9.7118007855957297E-2</v>
      </c>
      <c r="BL11" s="17">
        <v>0.112535679768779</v>
      </c>
      <c r="BM11" s="17"/>
      <c r="BN11" s="17">
        <v>0.28073276703656602</v>
      </c>
      <c r="BO11" s="17">
        <v>0.10826269815058399</v>
      </c>
      <c r="BP11" s="17"/>
      <c r="BQ11" s="17">
        <v>6.3368592406356394E-2</v>
      </c>
      <c r="BR11" s="17">
        <v>0.11339974292090201</v>
      </c>
      <c r="BS11" s="17"/>
      <c r="BT11" s="17">
        <v>0.179108317241221</v>
      </c>
      <c r="BU11" s="17">
        <v>0.104532512190816</v>
      </c>
      <c r="BV11" s="17"/>
      <c r="BW11" s="17">
        <v>6.5072156782395196E-2</v>
      </c>
      <c r="BX11" s="17">
        <v>0.16175628934248401</v>
      </c>
      <c r="BY11" s="17"/>
      <c r="BZ11" s="17">
        <v>6.5072156782395196E-2</v>
      </c>
      <c r="CA11" s="17">
        <v>0.16175628934248401</v>
      </c>
    </row>
    <row r="12" spans="2:79" x14ac:dyDescent="0.25">
      <c r="B12" s="18" t="s">
        <v>340</v>
      </c>
      <c r="C12" s="17">
        <v>1.9714318544446101E-2</v>
      </c>
      <c r="D12" s="17">
        <v>1.6242918296808E-2</v>
      </c>
      <c r="E12" s="17">
        <v>2.5377285175434E-2</v>
      </c>
      <c r="F12" s="17">
        <v>5.5713196409361704E-3</v>
      </c>
      <c r="G12" s="17">
        <v>5.1491730509007599E-2</v>
      </c>
      <c r="H12" s="17">
        <v>2.6350616868762999E-2</v>
      </c>
      <c r="I12" s="17">
        <v>6.46250518845816E-3</v>
      </c>
      <c r="J12" s="17">
        <v>1.6210823714532301E-2</v>
      </c>
      <c r="K12" s="17">
        <v>3.9170725922618603E-2</v>
      </c>
      <c r="L12" s="17">
        <v>2.15605939605065E-2</v>
      </c>
      <c r="M12" s="17"/>
      <c r="N12" s="17">
        <v>2.0683284742911801E-2</v>
      </c>
      <c r="O12" s="17">
        <v>1.0817773149271299E-2</v>
      </c>
      <c r="P12" s="17">
        <v>1.22557143648237E-2</v>
      </c>
      <c r="Q12" s="17">
        <v>1.1556811945649901E-2</v>
      </c>
      <c r="R12" s="17"/>
      <c r="S12" s="17">
        <v>1.6576961152606901E-2</v>
      </c>
      <c r="T12" s="17">
        <v>2.18768978326598E-4</v>
      </c>
      <c r="U12" s="17">
        <v>4.2617206416169402E-2</v>
      </c>
      <c r="V12" s="17">
        <v>2.3134565555387801E-2</v>
      </c>
      <c r="W12" s="17">
        <v>2.5274638767483901E-2</v>
      </c>
      <c r="X12" s="17">
        <v>8.1916188494609403E-3</v>
      </c>
      <c r="Y12" s="17">
        <v>1.4393501891254001E-2</v>
      </c>
      <c r="Z12" s="17"/>
      <c r="AA12" s="17">
        <v>9.8060151541747992E-3</v>
      </c>
      <c r="AB12" s="17">
        <v>3.0506507970101598E-2</v>
      </c>
      <c r="AC12" s="17"/>
      <c r="AD12" s="17">
        <v>1.0152217081756801E-2</v>
      </c>
      <c r="AE12" s="17">
        <v>3.19663174397032E-4</v>
      </c>
      <c r="AF12" s="17">
        <v>1.24525955297218E-2</v>
      </c>
      <c r="AG12" s="17"/>
      <c r="AH12" s="17">
        <v>2.61948964615268E-4</v>
      </c>
      <c r="AI12" s="17">
        <v>2.1067301579144899E-2</v>
      </c>
      <c r="AJ12" s="17"/>
      <c r="AK12" s="17">
        <v>2.1276283223635398E-2</v>
      </c>
      <c r="AL12" s="17">
        <v>1.8679815127523501E-2</v>
      </c>
      <c r="AM12" s="17"/>
      <c r="AN12" s="17">
        <v>1.9741066373862599E-2</v>
      </c>
      <c r="AO12" s="17">
        <v>1.1556811945649901E-2</v>
      </c>
      <c r="AP12" s="17"/>
      <c r="AQ12" s="17">
        <v>1.8556058282644301E-2</v>
      </c>
      <c r="AR12" s="17">
        <v>2.0217535702285599E-2</v>
      </c>
      <c r="AS12" s="17"/>
      <c r="AT12" s="17">
        <v>4.0786351473923101E-2</v>
      </c>
      <c r="AU12" s="17">
        <v>2.3786947471008998E-2</v>
      </c>
      <c r="AV12" s="17">
        <v>3.3593970678635799E-3</v>
      </c>
      <c r="AW12" s="17">
        <v>1.07221043278005E-3</v>
      </c>
      <c r="AX12" s="17"/>
      <c r="AY12" s="17">
        <v>5.9304086591433196E-3</v>
      </c>
      <c r="AZ12" s="17">
        <v>2.2147031424254199E-2</v>
      </c>
      <c r="BA12" s="17"/>
      <c r="BB12" s="17">
        <v>2.32990308434478E-2</v>
      </c>
      <c r="BC12" s="17">
        <v>1.9023018270619099E-2</v>
      </c>
      <c r="BD12" s="17"/>
      <c r="BE12" s="17">
        <v>9.1159767590242892E-3</v>
      </c>
      <c r="BF12" s="17">
        <v>2.0576042654345299E-2</v>
      </c>
      <c r="BG12" s="17"/>
      <c r="BH12" s="17">
        <v>5.5974603496904703E-2</v>
      </c>
      <c r="BI12" s="17">
        <v>1.65612869304913E-2</v>
      </c>
      <c r="BJ12" s="17"/>
      <c r="BK12" s="17">
        <v>3.8523549926937398E-3</v>
      </c>
      <c r="BL12" s="17">
        <v>2.0721876726472702E-2</v>
      </c>
      <c r="BM12" s="17"/>
      <c r="BN12" s="17">
        <v>1.4487494004445101E-2</v>
      </c>
      <c r="BO12" s="17">
        <v>1.9817921006299401E-2</v>
      </c>
      <c r="BP12" s="17"/>
      <c r="BQ12" s="17">
        <v>2.1573321922990001E-4</v>
      </c>
      <c r="BR12" s="17">
        <v>2.0435683904881999E-2</v>
      </c>
      <c r="BS12" s="17"/>
      <c r="BT12" s="17">
        <v>2.2326886377650402E-5</v>
      </c>
      <c r="BU12" s="17">
        <v>2.17806670141866E-2</v>
      </c>
      <c r="BV12" s="17"/>
      <c r="BW12" s="17">
        <v>9.8106195630299296E-3</v>
      </c>
      <c r="BX12" s="17">
        <v>3.0383791765682198E-2</v>
      </c>
      <c r="BY12" s="17"/>
      <c r="BZ12" s="17">
        <v>9.8106195630299296E-3</v>
      </c>
      <c r="CA12" s="17">
        <v>3.0383791765682198E-2</v>
      </c>
    </row>
    <row r="13" spans="2:79" x14ac:dyDescent="0.25">
      <c r="B13" s="18" t="s">
        <v>103</v>
      </c>
      <c r="C13" s="19">
        <v>8.3171061925710107E-3</v>
      </c>
      <c r="D13" s="19">
        <v>1.38191247577064E-2</v>
      </c>
      <c r="E13" s="19">
        <v>1.0088556441982E-2</v>
      </c>
      <c r="F13" s="19">
        <v>1.14620597039408E-2</v>
      </c>
      <c r="G13" s="19">
        <v>3.4702873717782003E-5</v>
      </c>
      <c r="H13" s="19">
        <v>1.08150578451431E-5</v>
      </c>
      <c r="I13" s="19">
        <v>0</v>
      </c>
      <c r="J13" s="19">
        <v>2.1846826199514498E-2</v>
      </c>
      <c r="K13" s="19">
        <v>5.45637883964857E-2</v>
      </c>
      <c r="L13" s="19">
        <v>6.1368947038968299E-4</v>
      </c>
      <c r="M13" s="19"/>
      <c r="N13" s="19">
        <v>9.0893697714888397E-3</v>
      </c>
      <c r="O13" s="19">
        <v>0</v>
      </c>
      <c r="P13" s="19">
        <v>8.8288547985678895E-3</v>
      </c>
      <c r="Q13" s="19">
        <v>5.6452983956632704E-3</v>
      </c>
      <c r="R13" s="19"/>
      <c r="S13" s="19">
        <v>8.7392042896644508E-3</v>
      </c>
      <c r="T13" s="19">
        <v>0</v>
      </c>
      <c r="U13" s="19">
        <v>0</v>
      </c>
      <c r="V13" s="19">
        <v>6.1296408768128996E-3</v>
      </c>
      <c r="W13" s="19">
        <v>3.9027119886909703E-5</v>
      </c>
      <c r="X13" s="19">
        <v>2.9112898694944099E-4</v>
      </c>
      <c r="Y13" s="19">
        <v>1.9078488541636199E-2</v>
      </c>
      <c r="Z13" s="19"/>
      <c r="AA13" s="19">
        <v>3.5453872229076399E-3</v>
      </c>
      <c r="AB13" s="19">
        <v>1.35144939771603E-2</v>
      </c>
      <c r="AC13" s="19"/>
      <c r="AD13" s="19">
        <v>1.3078677339256E-2</v>
      </c>
      <c r="AE13" s="19">
        <v>5.95448601562564E-5</v>
      </c>
      <c r="AF13" s="19">
        <v>2.4574801439570899E-5</v>
      </c>
      <c r="AG13" s="19"/>
      <c r="AH13" s="19">
        <v>4.9619343384051399E-4</v>
      </c>
      <c r="AI13" s="19">
        <v>8.86107911242511E-3</v>
      </c>
      <c r="AJ13" s="19"/>
      <c r="AK13" s="19">
        <v>1.14054326575313E-2</v>
      </c>
      <c r="AL13" s="19">
        <v>6.2716794789322398E-3</v>
      </c>
      <c r="AM13" s="19"/>
      <c r="AN13" s="19">
        <v>8.3258668424484993E-3</v>
      </c>
      <c r="AO13" s="19">
        <v>5.6452983956632704E-3</v>
      </c>
      <c r="AP13" s="19"/>
      <c r="AQ13" s="19">
        <v>1.5389325769705401E-2</v>
      </c>
      <c r="AR13" s="19">
        <v>5.2445133111695399E-3</v>
      </c>
      <c r="AS13" s="19"/>
      <c r="AT13" s="19">
        <v>1.52806024181305E-2</v>
      </c>
      <c r="AU13" s="19">
        <v>7.7854051110704103E-3</v>
      </c>
      <c r="AV13" s="19">
        <v>6.0812929816191404E-3</v>
      </c>
      <c r="AW13" s="19">
        <v>0</v>
      </c>
      <c r="AX13" s="19"/>
      <c r="AY13" s="19">
        <v>1.17165131925102E-5</v>
      </c>
      <c r="AZ13" s="19">
        <v>9.7829187677382703E-3</v>
      </c>
      <c r="BA13" s="19"/>
      <c r="BB13" s="19">
        <v>9.26591160057139E-6</v>
      </c>
      <c r="BC13" s="19">
        <v>9.9192465547822996E-3</v>
      </c>
      <c r="BD13" s="19"/>
      <c r="BE13" s="19">
        <v>5.4455465205748299E-5</v>
      </c>
      <c r="BF13" s="19">
        <v>8.9889212262436492E-3</v>
      </c>
      <c r="BG13" s="19"/>
      <c r="BH13" s="19">
        <v>3.4039297984607503E-2</v>
      </c>
      <c r="BI13" s="19">
        <v>6.080419856354E-3</v>
      </c>
      <c r="BJ13" s="19"/>
      <c r="BK13" s="19">
        <v>7.0228852287488404E-4</v>
      </c>
      <c r="BL13" s="19">
        <v>8.8008024148394804E-3</v>
      </c>
      <c r="BM13" s="19"/>
      <c r="BN13" s="19">
        <v>2.1063088958301501E-4</v>
      </c>
      <c r="BO13" s="19">
        <v>8.4777870786261894E-3</v>
      </c>
      <c r="BP13" s="19"/>
      <c r="BQ13" s="19">
        <v>0</v>
      </c>
      <c r="BR13" s="19">
        <v>8.6248040181475492E-3</v>
      </c>
      <c r="BS13" s="19"/>
      <c r="BT13" s="19">
        <v>1.9201892089950101E-2</v>
      </c>
      <c r="BU13" s="19">
        <v>7.1749281400383504E-3</v>
      </c>
      <c r="BV13" s="19"/>
      <c r="BW13" s="19">
        <v>3.5494656797369498E-3</v>
      </c>
      <c r="BX13" s="19">
        <v>1.34533904107823E-2</v>
      </c>
      <c r="BY13" s="19"/>
      <c r="BZ13" s="19">
        <v>3.5494656797369498E-3</v>
      </c>
      <c r="CA13" s="19">
        <v>1.34533904107823E-2</v>
      </c>
    </row>
    <row r="14" spans="2:79" x14ac:dyDescent="0.25">
      <c r="B14" s="16" t="s">
        <v>685</v>
      </c>
    </row>
    <row r="15" spans="2:79" x14ac:dyDescent="0.25">
      <c r="B15" t="s">
        <v>78</v>
      </c>
    </row>
    <row r="16" spans="2:79" x14ac:dyDescent="0.25">
      <c r="B16" t="s">
        <v>79</v>
      </c>
    </row>
    <row r="18" spans="2:2" x14ac:dyDescent="0.2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CA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4765</v>
      </c>
      <c r="D7" s="10">
        <v>645</v>
      </c>
      <c r="E7" s="10">
        <v>602</v>
      </c>
      <c r="F7" s="10">
        <v>668</v>
      </c>
      <c r="G7" s="10">
        <v>657</v>
      </c>
      <c r="H7" s="10">
        <v>689</v>
      </c>
      <c r="I7" s="10">
        <v>710</v>
      </c>
      <c r="J7" s="10">
        <v>370</v>
      </c>
      <c r="K7" s="10">
        <v>188</v>
      </c>
      <c r="L7" s="10">
        <v>236</v>
      </c>
      <c r="M7" s="10"/>
      <c r="N7" s="10">
        <v>1078</v>
      </c>
      <c r="O7" s="10">
        <v>713</v>
      </c>
      <c r="P7" s="10">
        <v>864</v>
      </c>
      <c r="Q7" s="10">
        <v>2110</v>
      </c>
      <c r="R7" s="10"/>
      <c r="S7" s="10">
        <v>528</v>
      </c>
      <c r="T7" s="10">
        <v>346</v>
      </c>
      <c r="U7" s="10">
        <v>373</v>
      </c>
      <c r="V7" s="10">
        <v>996</v>
      </c>
      <c r="W7" s="10">
        <v>775</v>
      </c>
      <c r="X7" s="10">
        <v>838</v>
      </c>
      <c r="Y7" s="10">
        <v>589</v>
      </c>
      <c r="Z7" s="10"/>
      <c r="AA7" s="10">
        <v>3417</v>
      </c>
      <c r="AB7" s="10">
        <v>1348</v>
      </c>
      <c r="AC7" s="10"/>
      <c r="AD7" s="10">
        <v>1058</v>
      </c>
      <c r="AE7" s="10">
        <v>843</v>
      </c>
      <c r="AF7" s="10">
        <v>1490</v>
      </c>
      <c r="AG7" s="10"/>
      <c r="AH7" s="10">
        <v>713</v>
      </c>
      <c r="AI7" s="10">
        <v>4052</v>
      </c>
      <c r="AJ7" s="10"/>
      <c r="AK7" s="10">
        <v>1407</v>
      </c>
      <c r="AL7" s="10">
        <v>3358</v>
      </c>
      <c r="AM7" s="10"/>
      <c r="AN7" s="10">
        <v>2655</v>
      </c>
      <c r="AO7" s="10">
        <v>2110</v>
      </c>
      <c r="AP7" s="10"/>
      <c r="AQ7" s="10">
        <v>1843</v>
      </c>
      <c r="AR7" s="10">
        <v>2922</v>
      </c>
      <c r="AS7" s="10"/>
      <c r="AT7" s="10">
        <v>477</v>
      </c>
      <c r="AU7" s="10">
        <v>1342</v>
      </c>
      <c r="AV7" s="10">
        <v>2106</v>
      </c>
      <c r="AW7" s="10">
        <v>834</v>
      </c>
      <c r="AX7" s="10"/>
      <c r="AY7" s="10">
        <v>1140</v>
      </c>
      <c r="AZ7" s="10">
        <v>3625</v>
      </c>
      <c r="BA7" s="10"/>
      <c r="BB7" s="10">
        <v>678</v>
      </c>
      <c r="BC7" s="10">
        <v>4086</v>
      </c>
      <c r="BD7" s="10"/>
      <c r="BE7" s="10">
        <v>600</v>
      </c>
      <c r="BF7" s="10">
        <v>4165</v>
      </c>
      <c r="BG7" s="10"/>
      <c r="BH7" s="10">
        <v>362</v>
      </c>
      <c r="BI7" s="10">
        <v>4403</v>
      </c>
      <c r="BJ7" s="10"/>
      <c r="BK7" s="10">
        <v>780</v>
      </c>
      <c r="BL7" s="10">
        <v>3985</v>
      </c>
      <c r="BM7" s="10"/>
      <c r="BN7" s="10">
        <v>233</v>
      </c>
      <c r="BO7" s="10">
        <v>4532</v>
      </c>
      <c r="BP7" s="10"/>
      <c r="BQ7" s="10">
        <v>417</v>
      </c>
      <c r="BR7" s="10">
        <v>4348</v>
      </c>
      <c r="BS7" s="10"/>
      <c r="BT7" s="10">
        <v>326</v>
      </c>
      <c r="BU7" s="10">
        <v>4439</v>
      </c>
      <c r="BV7" s="10"/>
      <c r="BW7" s="10">
        <v>1649</v>
      </c>
      <c r="BX7" s="10">
        <v>3116</v>
      </c>
      <c r="BY7" s="10"/>
      <c r="BZ7" s="10">
        <v>1649</v>
      </c>
      <c r="CA7" s="10">
        <v>3116</v>
      </c>
    </row>
    <row r="8" spans="2:79" ht="30" customHeight="1" x14ac:dyDescent="0.25">
      <c r="B8" s="11" t="s">
        <v>27</v>
      </c>
      <c r="C8" s="11">
        <v>3766</v>
      </c>
      <c r="D8" s="11">
        <v>482</v>
      </c>
      <c r="E8" s="11">
        <v>402</v>
      </c>
      <c r="F8" s="11">
        <v>584</v>
      </c>
      <c r="G8" s="11">
        <v>527</v>
      </c>
      <c r="H8" s="11">
        <v>486</v>
      </c>
      <c r="I8" s="11">
        <v>606</v>
      </c>
      <c r="J8" s="11">
        <v>311</v>
      </c>
      <c r="K8" s="11">
        <v>180</v>
      </c>
      <c r="L8" s="11">
        <v>188</v>
      </c>
      <c r="M8" s="11"/>
      <c r="N8" s="11">
        <v>3427</v>
      </c>
      <c r="O8" s="11">
        <v>279</v>
      </c>
      <c r="P8" s="11">
        <v>50</v>
      </c>
      <c r="Q8" s="11">
        <v>11</v>
      </c>
      <c r="R8" s="11"/>
      <c r="S8" s="11">
        <v>884</v>
      </c>
      <c r="T8" s="11">
        <v>272</v>
      </c>
      <c r="U8" s="11">
        <v>202</v>
      </c>
      <c r="V8" s="11">
        <v>1138</v>
      </c>
      <c r="W8" s="11">
        <v>309</v>
      </c>
      <c r="X8" s="11">
        <v>384</v>
      </c>
      <c r="Y8" s="11">
        <v>390</v>
      </c>
      <c r="Z8" s="11"/>
      <c r="AA8" s="11">
        <v>1784</v>
      </c>
      <c r="AB8" s="11">
        <v>1981</v>
      </c>
      <c r="AC8" s="11"/>
      <c r="AD8" s="11">
        <v>448</v>
      </c>
      <c r="AE8" s="11">
        <v>216</v>
      </c>
      <c r="AF8" s="11">
        <v>1097</v>
      </c>
      <c r="AG8" s="11"/>
      <c r="AH8" s="11">
        <v>187</v>
      </c>
      <c r="AI8" s="11">
        <v>3579</v>
      </c>
      <c r="AJ8" s="11"/>
      <c r="AK8" s="11">
        <v>1523</v>
      </c>
      <c r="AL8" s="11">
        <v>2243</v>
      </c>
      <c r="AM8" s="11"/>
      <c r="AN8" s="11">
        <v>3755</v>
      </c>
      <c r="AO8" s="11">
        <v>11</v>
      </c>
      <c r="AP8" s="11"/>
      <c r="AQ8" s="11">
        <v>999</v>
      </c>
      <c r="AR8" s="11">
        <v>2767</v>
      </c>
      <c r="AS8" s="11"/>
      <c r="AT8" s="11">
        <v>905</v>
      </c>
      <c r="AU8" s="11">
        <v>1713</v>
      </c>
      <c r="AV8" s="11">
        <v>1021</v>
      </c>
      <c r="AW8" s="11">
        <v>126</v>
      </c>
      <c r="AX8" s="11"/>
      <c r="AY8" s="11">
        <v>570</v>
      </c>
      <c r="AZ8" s="11">
        <v>3196</v>
      </c>
      <c r="BA8" s="11"/>
      <c r="BB8" s="11">
        <v>551</v>
      </c>
      <c r="BC8" s="11">
        <v>3215</v>
      </c>
      <c r="BD8" s="11"/>
      <c r="BE8" s="11">
        <v>287</v>
      </c>
      <c r="BF8" s="11">
        <v>3479</v>
      </c>
      <c r="BG8" s="11"/>
      <c r="BH8" s="11">
        <v>268</v>
      </c>
      <c r="BI8" s="11">
        <v>3498</v>
      </c>
      <c r="BJ8" s="11"/>
      <c r="BK8" s="11">
        <v>250</v>
      </c>
      <c r="BL8" s="11">
        <v>3516</v>
      </c>
      <c r="BM8" s="11"/>
      <c r="BN8" s="11">
        <v>73</v>
      </c>
      <c r="BO8" s="11">
        <v>3693</v>
      </c>
      <c r="BP8" s="11"/>
      <c r="BQ8" s="11">
        <v>135</v>
      </c>
      <c r="BR8" s="11">
        <v>3631</v>
      </c>
      <c r="BS8" s="11"/>
      <c r="BT8" s="11">
        <v>348</v>
      </c>
      <c r="BU8" s="11">
        <v>3418</v>
      </c>
      <c r="BV8" s="11"/>
      <c r="BW8" s="11">
        <v>1776</v>
      </c>
      <c r="BX8" s="11">
        <v>1990</v>
      </c>
      <c r="BY8" s="11"/>
      <c r="BZ8" s="11">
        <v>1776</v>
      </c>
      <c r="CA8" s="11">
        <v>1990</v>
      </c>
    </row>
    <row r="9" spans="2:79" ht="45" x14ac:dyDescent="0.25">
      <c r="B9" s="18" t="s">
        <v>337</v>
      </c>
      <c r="C9" s="17">
        <v>0.29074173646016499</v>
      </c>
      <c r="D9" s="17">
        <v>0.396191922588709</v>
      </c>
      <c r="E9" s="17">
        <v>0.27564607286620002</v>
      </c>
      <c r="F9" s="17">
        <v>0.26672189308727001</v>
      </c>
      <c r="G9" s="17">
        <v>0.210013725473814</v>
      </c>
      <c r="H9" s="17">
        <v>0.22517836599602301</v>
      </c>
      <c r="I9" s="17">
        <v>0.38576748641580999</v>
      </c>
      <c r="J9" s="17">
        <v>0.26200514082703502</v>
      </c>
      <c r="K9" s="17">
        <v>0.27747280723180501</v>
      </c>
      <c r="L9" s="17">
        <v>0.27677083627152599</v>
      </c>
      <c r="M9" s="17"/>
      <c r="N9" s="17">
        <v>0.28644728962696198</v>
      </c>
      <c r="O9" s="17">
        <v>0.32747483774643199</v>
      </c>
      <c r="P9" s="17">
        <v>0.352188295594978</v>
      </c>
      <c r="Q9" s="17">
        <v>0.426633084720967</v>
      </c>
      <c r="R9" s="17"/>
      <c r="S9" s="17">
        <v>0.30021046639139398</v>
      </c>
      <c r="T9" s="17">
        <v>0.255331554319427</v>
      </c>
      <c r="U9" s="17">
        <v>0.36311818033245702</v>
      </c>
      <c r="V9" s="17">
        <v>0.29687590890925603</v>
      </c>
      <c r="W9" s="17">
        <v>0.282325315853731</v>
      </c>
      <c r="X9" s="17">
        <v>0.270543539299195</v>
      </c>
      <c r="Y9" s="17">
        <v>0.28259443767373499</v>
      </c>
      <c r="Z9" s="17"/>
      <c r="AA9" s="17">
        <v>0.35092686533158401</v>
      </c>
      <c r="AB9" s="17">
        <v>0.236538259154879</v>
      </c>
      <c r="AC9" s="17"/>
      <c r="AD9" s="17">
        <v>0.36158225097777802</v>
      </c>
      <c r="AE9" s="17">
        <v>0.422118695275217</v>
      </c>
      <c r="AF9" s="17">
        <v>0.33614558683067303</v>
      </c>
      <c r="AG9" s="17"/>
      <c r="AH9" s="17">
        <v>0.47434169832077799</v>
      </c>
      <c r="AI9" s="17">
        <v>0.28116666897839399</v>
      </c>
      <c r="AJ9" s="17"/>
      <c r="AK9" s="17">
        <v>0.29131496649425398</v>
      </c>
      <c r="AL9" s="17">
        <v>0.29035269644824901</v>
      </c>
      <c r="AM9" s="17"/>
      <c r="AN9" s="17">
        <v>0.29035977060461898</v>
      </c>
      <c r="AO9" s="17">
        <v>0.426633084720967</v>
      </c>
      <c r="AP9" s="17"/>
      <c r="AQ9" s="17">
        <v>0.37865307417517702</v>
      </c>
      <c r="AR9" s="17">
        <v>0.25901318559721398</v>
      </c>
      <c r="AS9" s="17"/>
      <c r="AT9" s="17">
        <v>0.17709880574602499</v>
      </c>
      <c r="AU9" s="17">
        <v>0.305552456866722</v>
      </c>
      <c r="AV9" s="17">
        <v>0.34875733058508201</v>
      </c>
      <c r="AW9" s="17">
        <v>0.43615357701734497</v>
      </c>
      <c r="AX9" s="17"/>
      <c r="AY9" s="17">
        <v>0.37275898337197999</v>
      </c>
      <c r="AZ9" s="17">
        <v>0.27612642618088901</v>
      </c>
      <c r="BA9" s="17"/>
      <c r="BB9" s="17">
        <v>0.262456719278509</v>
      </c>
      <c r="BC9" s="17">
        <v>0.29559803515609501</v>
      </c>
      <c r="BD9" s="17"/>
      <c r="BE9" s="17">
        <v>0.297792333587028</v>
      </c>
      <c r="BF9" s="17">
        <v>0.29016089778772503</v>
      </c>
      <c r="BG9" s="17"/>
      <c r="BH9" s="17">
        <v>0.30532796986046501</v>
      </c>
      <c r="BI9" s="17">
        <v>0.28962600327395599</v>
      </c>
      <c r="BJ9" s="17"/>
      <c r="BK9" s="17">
        <v>0.28992114777610101</v>
      </c>
      <c r="BL9" s="17">
        <v>0.29079996985693601</v>
      </c>
      <c r="BM9" s="17"/>
      <c r="BN9" s="17">
        <v>0.357595048192211</v>
      </c>
      <c r="BO9" s="17">
        <v>0.289414514326571</v>
      </c>
      <c r="BP9" s="17"/>
      <c r="BQ9" s="17">
        <v>0.37662885386968198</v>
      </c>
      <c r="BR9" s="17">
        <v>0.287544548324839</v>
      </c>
      <c r="BS9" s="17"/>
      <c r="BT9" s="17">
        <v>0.31375059633442098</v>
      </c>
      <c r="BU9" s="17">
        <v>0.28840024477189702</v>
      </c>
      <c r="BV9" s="17"/>
      <c r="BW9" s="17">
        <v>0.35040141599010899</v>
      </c>
      <c r="BX9" s="17">
        <v>0.23751342544635101</v>
      </c>
      <c r="BY9" s="17"/>
      <c r="BZ9" s="17">
        <v>0.35040141599010899</v>
      </c>
      <c r="CA9" s="17">
        <v>0.23751342544635101</v>
      </c>
    </row>
    <row r="10" spans="2:79" ht="30" x14ac:dyDescent="0.25">
      <c r="B10" s="18" t="s">
        <v>338</v>
      </c>
      <c r="C10" s="17">
        <v>0.46837925700183602</v>
      </c>
      <c r="D10" s="17">
        <v>0.37440259655389002</v>
      </c>
      <c r="E10" s="17">
        <v>0.51108484818577904</v>
      </c>
      <c r="F10" s="17">
        <v>0.508556115530439</v>
      </c>
      <c r="G10" s="17">
        <v>0.51167416118160303</v>
      </c>
      <c r="H10" s="17">
        <v>0.41676369790804901</v>
      </c>
      <c r="I10" s="17">
        <v>0.50629863559048904</v>
      </c>
      <c r="J10" s="17">
        <v>0.43556677663735499</v>
      </c>
      <c r="K10" s="17">
        <v>0.43078187997651801</v>
      </c>
      <c r="L10" s="17">
        <v>0.473876935016673</v>
      </c>
      <c r="M10" s="17"/>
      <c r="N10" s="17">
        <v>0.46726224889780898</v>
      </c>
      <c r="O10" s="17">
        <v>0.47948000671663699</v>
      </c>
      <c r="P10" s="17">
        <v>0.48469739433977199</v>
      </c>
      <c r="Q10" s="17">
        <v>0.46133460366775098</v>
      </c>
      <c r="R10" s="17"/>
      <c r="S10" s="17">
        <v>0.43284748063359202</v>
      </c>
      <c r="T10" s="17">
        <v>0.54998677441222898</v>
      </c>
      <c r="U10" s="17">
        <v>0.46128292348151101</v>
      </c>
      <c r="V10" s="17">
        <v>0.48397065269508599</v>
      </c>
      <c r="W10" s="17">
        <v>0.48715901438100301</v>
      </c>
      <c r="X10" s="17">
        <v>0.48090403956351002</v>
      </c>
      <c r="Y10" s="17">
        <v>0.449395462062741</v>
      </c>
      <c r="Z10" s="17"/>
      <c r="AA10" s="17">
        <v>0.46738531708093201</v>
      </c>
      <c r="AB10" s="17">
        <v>0.469274411684658</v>
      </c>
      <c r="AC10" s="17"/>
      <c r="AD10" s="17">
        <v>0.49175202914516902</v>
      </c>
      <c r="AE10" s="17">
        <v>0.42675054599277701</v>
      </c>
      <c r="AF10" s="17">
        <v>0.46919258731256103</v>
      </c>
      <c r="AG10" s="17"/>
      <c r="AH10" s="17">
        <v>0.45206699158747998</v>
      </c>
      <c r="AI10" s="17">
        <v>0.46922997091560797</v>
      </c>
      <c r="AJ10" s="17"/>
      <c r="AK10" s="17">
        <v>0.448658928610976</v>
      </c>
      <c r="AL10" s="17">
        <v>0.481763058156567</v>
      </c>
      <c r="AM10" s="17"/>
      <c r="AN10" s="17">
        <v>0.46839905824063599</v>
      </c>
      <c r="AO10" s="17">
        <v>0.46133460366775098</v>
      </c>
      <c r="AP10" s="17"/>
      <c r="AQ10" s="17">
        <v>0.43323594777615998</v>
      </c>
      <c r="AR10" s="17">
        <v>0.48106301660829198</v>
      </c>
      <c r="AS10" s="17"/>
      <c r="AT10" s="17">
        <v>0.520183782825128</v>
      </c>
      <c r="AU10" s="17">
        <v>0.440012313175701</v>
      </c>
      <c r="AV10" s="17">
        <v>0.47157340045255802</v>
      </c>
      <c r="AW10" s="17">
        <v>0.45437258242742501</v>
      </c>
      <c r="AX10" s="17"/>
      <c r="AY10" s="17">
        <v>0.406732133679306</v>
      </c>
      <c r="AZ10" s="17">
        <v>0.47936465177072302</v>
      </c>
      <c r="BA10" s="17"/>
      <c r="BB10" s="17">
        <v>0.42554917646839002</v>
      </c>
      <c r="BC10" s="17">
        <v>0.47570921352172701</v>
      </c>
      <c r="BD10" s="17"/>
      <c r="BE10" s="17">
        <v>0.52865922170456703</v>
      </c>
      <c r="BF10" s="17">
        <v>0.46341330389989399</v>
      </c>
      <c r="BG10" s="17"/>
      <c r="BH10" s="17">
        <v>0.46561818271510302</v>
      </c>
      <c r="BI10" s="17">
        <v>0.46859045766802199</v>
      </c>
      <c r="BJ10" s="17"/>
      <c r="BK10" s="17">
        <v>0.48902733022571698</v>
      </c>
      <c r="BL10" s="17">
        <v>0.46691395841320998</v>
      </c>
      <c r="BM10" s="17"/>
      <c r="BN10" s="17">
        <v>0.46250519604590301</v>
      </c>
      <c r="BO10" s="17">
        <v>0.46849587326979297</v>
      </c>
      <c r="BP10" s="17"/>
      <c r="BQ10" s="17">
        <v>0.48298770471402502</v>
      </c>
      <c r="BR10" s="17">
        <v>0.467835450699917</v>
      </c>
      <c r="BS10" s="17"/>
      <c r="BT10" s="17">
        <v>0.407385617987372</v>
      </c>
      <c r="BU10" s="17">
        <v>0.47458626158920197</v>
      </c>
      <c r="BV10" s="17"/>
      <c r="BW10" s="17">
        <v>0.46747968283283398</v>
      </c>
      <c r="BX10" s="17">
        <v>0.46918185624515801</v>
      </c>
      <c r="BY10" s="17"/>
      <c r="BZ10" s="17">
        <v>0.46747968283283398</v>
      </c>
      <c r="CA10" s="17">
        <v>0.46918185624515801</v>
      </c>
    </row>
    <row r="11" spans="2:79" x14ac:dyDescent="0.25">
      <c r="B11" s="18" t="s">
        <v>339</v>
      </c>
      <c r="C11" s="17">
        <v>0.18786616389018901</v>
      </c>
      <c r="D11" s="17">
        <v>0.155000819038771</v>
      </c>
      <c r="E11" s="17">
        <v>0.14006485833172999</v>
      </c>
      <c r="F11" s="17">
        <v>0.18497145374778701</v>
      </c>
      <c r="G11" s="17">
        <v>0.22619009943440299</v>
      </c>
      <c r="H11" s="17">
        <v>0.24185721671028501</v>
      </c>
      <c r="I11" s="17">
        <v>0.103374565896402</v>
      </c>
      <c r="J11" s="17">
        <v>0.26740538310720902</v>
      </c>
      <c r="K11" s="17">
        <v>0.26789114332101499</v>
      </c>
      <c r="L11" s="17">
        <v>0.20042119529501801</v>
      </c>
      <c r="M11" s="17"/>
      <c r="N11" s="17">
        <v>0.19224884614708199</v>
      </c>
      <c r="O11" s="17">
        <v>0.14667229972470899</v>
      </c>
      <c r="P11" s="17">
        <v>0.13567637483261799</v>
      </c>
      <c r="Q11" s="17">
        <v>9.7552946194476201E-2</v>
      </c>
      <c r="R11" s="17"/>
      <c r="S11" s="17">
        <v>0.20139936607436201</v>
      </c>
      <c r="T11" s="17">
        <v>0.15243223918808299</v>
      </c>
      <c r="U11" s="17">
        <v>0.162842283559158</v>
      </c>
      <c r="V11" s="17">
        <v>0.17400136599673</v>
      </c>
      <c r="W11" s="17">
        <v>0.19845327701343099</v>
      </c>
      <c r="X11" s="17">
        <v>0.183858316083372</v>
      </c>
      <c r="Y11" s="17">
        <v>0.18471127896387299</v>
      </c>
      <c r="Z11" s="17"/>
      <c r="AA11" s="17">
        <v>0.14945674823372601</v>
      </c>
      <c r="AB11" s="17">
        <v>0.22245816242677599</v>
      </c>
      <c r="AC11" s="17"/>
      <c r="AD11" s="17">
        <v>0.13937635084379199</v>
      </c>
      <c r="AE11" s="17">
        <v>0.115081691244698</v>
      </c>
      <c r="AF11" s="17">
        <v>0.159137616611984</v>
      </c>
      <c r="AG11" s="17"/>
      <c r="AH11" s="17">
        <v>4.1847308872031697E-2</v>
      </c>
      <c r="AI11" s="17">
        <v>0.195481309210705</v>
      </c>
      <c r="AJ11" s="17"/>
      <c r="AK11" s="17">
        <v>0.202487554541703</v>
      </c>
      <c r="AL11" s="17">
        <v>0.17794291204534701</v>
      </c>
      <c r="AM11" s="17"/>
      <c r="AN11" s="17">
        <v>0.18812001791331701</v>
      </c>
      <c r="AO11" s="17">
        <v>9.7552946194476201E-2</v>
      </c>
      <c r="AP11" s="17"/>
      <c r="AQ11" s="17">
        <v>0.15323634331751801</v>
      </c>
      <c r="AR11" s="17">
        <v>0.20036459756181399</v>
      </c>
      <c r="AS11" s="17"/>
      <c r="AT11" s="17">
        <v>0.235435223708515</v>
      </c>
      <c r="AU11" s="17">
        <v>0.201940327603188</v>
      </c>
      <c r="AV11" s="17">
        <v>0.131912848764586</v>
      </c>
      <c r="AW11" s="17">
        <v>0.10900123165598</v>
      </c>
      <c r="AX11" s="17"/>
      <c r="AY11" s="17">
        <v>0.18195584048678101</v>
      </c>
      <c r="AZ11" s="17">
        <v>0.18891937176590101</v>
      </c>
      <c r="BA11" s="17"/>
      <c r="BB11" s="17">
        <v>0.228774550906991</v>
      </c>
      <c r="BC11" s="17">
        <v>0.18085731631473301</v>
      </c>
      <c r="BD11" s="17"/>
      <c r="BE11" s="17">
        <v>0.16494846789338</v>
      </c>
      <c r="BF11" s="17">
        <v>0.189754157754916</v>
      </c>
      <c r="BG11" s="17"/>
      <c r="BH11" s="17">
        <v>0.19176964839874699</v>
      </c>
      <c r="BI11" s="17">
        <v>0.187567577744711</v>
      </c>
      <c r="BJ11" s="17"/>
      <c r="BK11" s="17">
        <v>0.14468693017314399</v>
      </c>
      <c r="BL11" s="17">
        <v>0.19093039509169099</v>
      </c>
      <c r="BM11" s="17"/>
      <c r="BN11" s="17">
        <v>9.6543526706577606E-2</v>
      </c>
      <c r="BO11" s="17">
        <v>0.18967916944261601</v>
      </c>
      <c r="BP11" s="17"/>
      <c r="BQ11" s="17">
        <v>0.106601457160513</v>
      </c>
      <c r="BR11" s="17">
        <v>0.190891280624961</v>
      </c>
      <c r="BS11" s="17"/>
      <c r="BT11" s="17">
        <v>0.22934066134621001</v>
      </c>
      <c r="BU11" s="17">
        <v>0.183645520555445</v>
      </c>
      <c r="BV11" s="17"/>
      <c r="BW11" s="17">
        <v>0.14978753613181001</v>
      </c>
      <c r="BX11" s="17">
        <v>0.22183988043160899</v>
      </c>
      <c r="BY11" s="17"/>
      <c r="BZ11" s="17">
        <v>0.14978753613181001</v>
      </c>
      <c r="CA11" s="17">
        <v>0.22183988043160899</v>
      </c>
    </row>
    <row r="12" spans="2:79" x14ac:dyDescent="0.25">
      <c r="B12" s="18" t="s">
        <v>340</v>
      </c>
      <c r="C12" s="17">
        <v>4.2516142596725502E-2</v>
      </c>
      <c r="D12" s="17">
        <v>4.43460045990232E-2</v>
      </c>
      <c r="E12" s="17">
        <v>5.8304807811955697E-2</v>
      </c>
      <c r="F12" s="17">
        <v>3.1896405735138099E-2</v>
      </c>
      <c r="G12" s="17">
        <v>4.0405185532591099E-2</v>
      </c>
      <c r="H12" s="17">
        <v>0.11117201762414899</v>
      </c>
      <c r="I12" s="17">
        <v>4.4892076136588696E-3</v>
      </c>
      <c r="J12" s="17">
        <v>3.4989921655103499E-2</v>
      </c>
      <c r="K12" s="17">
        <v>2.3854169470662101E-2</v>
      </c>
      <c r="L12" s="17">
        <v>1.8188056754514799E-2</v>
      </c>
      <c r="M12" s="17"/>
      <c r="N12" s="17">
        <v>4.3577690368879797E-2</v>
      </c>
      <c r="O12" s="17">
        <v>3.5008549044142197E-2</v>
      </c>
      <c r="P12" s="17">
        <v>1.8190271727741399E-2</v>
      </c>
      <c r="Q12" s="17">
        <v>1.03701176170052E-2</v>
      </c>
      <c r="R12" s="17"/>
      <c r="S12" s="17">
        <v>6.2623493316203593E-2</v>
      </c>
      <c r="T12" s="17">
        <v>3.0604382630014599E-2</v>
      </c>
      <c r="U12" s="17">
        <v>1.27332131477528E-2</v>
      </c>
      <c r="V12" s="17">
        <v>3.8016921510925603E-2</v>
      </c>
      <c r="W12" s="17">
        <v>3.0426890755426199E-2</v>
      </c>
      <c r="X12" s="17">
        <v>4.9574583263477599E-2</v>
      </c>
      <c r="Y12" s="17">
        <v>3.92698432083654E-2</v>
      </c>
      <c r="Z12" s="17"/>
      <c r="AA12" s="17">
        <v>2.2352091216495801E-2</v>
      </c>
      <c r="AB12" s="17">
        <v>6.0676138626740497E-2</v>
      </c>
      <c r="AC12" s="17"/>
      <c r="AD12" s="17">
        <v>8.9591196489640604E-4</v>
      </c>
      <c r="AE12" s="17">
        <v>3.6049067487309398E-2</v>
      </c>
      <c r="AF12" s="17">
        <v>2.73397764811888E-2</v>
      </c>
      <c r="AG12" s="17"/>
      <c r="AH12" s="17">
        <v>7.3380385034838697E-4</v>
      </c>
      <c r="AI12" s="17">
        <v>4.4695166540894303E-2</v>
      </c>
      <c r="AJ12" s="17"/>
      <c r="AK12" s="17">
        <v>4.3400634200568902E-2</v>
      </c>
      <c r="AL12" s="17">
        <v>4.1915855445606998E-2</v>
      </c>
      <c r="AM12" s="17"/>
      <c r="AN12" s="17">
        <v>4.26064992242145E-2</v>
      </c>
      <c r="AO12" s="17">
        <v>1.03701176170052E-2</v>
      </c>
      <c r="AP12" s="17"/>
      <c r="AQ12" s="17">
        <v>2.9521420646772201E-2</v>
      </c>
      <c r="AR12" s="17">
        <v>4.7206137164611403E-2</v>
      </c>
      <c r="AS12" s="17"/>
      <c r="AT12" s="17">
        <v>4.5420252591463497E-2</v>
      </c>
      <c r="AU12" s="17">
        <v>4.0982306738437099E-2</v>
      </c>
      <c r="AV12" s="17">
        <v>4.7740928446679799E-2</v>
      </c>
      <c r="AW12" s="17">
        <v>4.7260889925064802E-4</v>
      </c>
      <c r="AX12" s="17"/>
      <c r="AY12" s="17">
        <v>2.3813950188750099E-2</v>
      </c>
      <c r="AZ12" s="17">
        <v>4.5848836087878403E-2</v>
      </c>
      <c r="BA12" s="17"/>
      <c r="BB12" s="17">
        <v>7.4901827700507795E-2</v>
      </c>
      <c r="BC12" s="17">
        <v>3.6964912518852602E-2</v>
      </c>
      <c r="BD12" s="17"/>
      <c r="BE12" s="17">
        <v>7.9174579141988201E-3</v>
      </c>
      <c r="BF12" s="17">
        <v>4.5366433673861603E-2</v>
      </c>
      <c r="BG12" s="17"/>
      <c r="BH12" s="17">
        <v>2.52167834995831E-2</v>
      </c>
      <c r="BI12" s="17">
        <v>4.3839408755652301E-2</v>
      </c>
      <c r="BJ12" s="17"/>
      <c r="BK12" s="17">
        <v>5.5131708494498902E-2</v>
      </c>
      <c r="BL12" s="17">
        <v>4.1620874030778299E-2</v>
      </c>
      <c r="BM12" s="17"/>
      <c r="BN12" s="17">
        <v>8.3356229055308706E-2</v>
      </c>
      <c r="BO12" s="17">
        <v>4.1705354540286399E-2</v>
      </c>
      <c r="BP12" s="17"/>
      <c r="BQ12" s="17">
        <v>3.377320887647E-2</v>
      </c>
      <c r="BR12" s="17">
        <v>4.2841602395603799E-2</v>
      </c>
      <c r="BS12" s="17"/>
      <c r="BT12" s="17">
        <v>2.5573898388532901E-2</v>
      </c>
      <c r="BU12" s="17">
        <v>4.42402664434038E-2</v>
      </c>
      <c r="BV12" s="17"/>
      <c r="BW12" s="17">
        <v>2.2414341346519699E-2</v>
      </c>
      <c r="BX12" s="17">
        <v>6.0450951119235E-2</v>
      </c>
      <c r="BY12" s="17"/>
      <c r="BZ12" s="17">
        <v>2.2414341346519699E-2</v>
      </c>
      <c r="CA12" s="17">
        <v>6.0450951119235E-2</v>
      </c>
    </row>
    <row r="13" spans="2:79" x14ac:dyDescent="0.25">
      <c r="B13" s="18" t="s">
        <v>103</v>
      </c>
      <c r="C13" s="19">
        <v>1.04967000510847E-2</v>
      </c>
      <c r="D13" s="19">
        <v>3.0058657219606599E-2</v>
      </c>
      <c r="E13" s="19">
        <v>1.4899412804335399E-2</v>
      </c>
      <c r="F13" s="19">
        <v>7.8541318993653308E-3</v>
      </c>
      <c r="G13" s="19">
        <v>1.17168283775886E-2</v>
      </c>
      <c r="H13" s="19">
        <v>5.0287017614932296E-3</v>
      </c>
      <c r="I13" s="19">
        <v>7.0104483640073606E-5</v>
      </c>
      <c r="J13" s="19">
        <v>3.27777732976795E-5</v>
      </c>
      <c r="K13" s="19">
        <v>0</v>
      </c>
      <c r="L13" s="19">
        <v>3.0742976662266899E-2</v>
      </c>
      <c r="M13" s="19"/>
      <c r="N13" s="19">
        <v>1.0463924959267901E-2</v>
      </c>
      <c r="O13" s="19">
        <v>1.13643067680802E-2</v>
      </c>
      <c r="P13" s="19">
        <v>9.2476635048903306E-3</v>
      </c>
      <c r="Q13" s="19">
        <v>4.1092477998006796E-3</v>
      </c>
      <c r="R13" s="19"/>
      <c r="S13" s="19">
        <v>2.9191935844487698E-3</v>
      </c>
      <c r="T13" s="19">
        <v>1.1645049450247E-2</v>
      </c>
      <c r="U13" s="19">
        <v>2.33994791217148E-5</v>
      </c>
      <c r="V13" s="19">
        <v>7.1351508880021603E-3</v>
      </c>
      <c r="W13" s="19">
        <v>1.63550199640847E-3</v>
      </c>
      <c r="X13" s="19">
        <v>1.51195217904444E-2</v>
      </c>
      <c r="Y13" s="19">
        <v>4.40289780912849E-2</v>
      </c>
      <c r="Z13" s="19"/>
      <c r="AA13" s="19">
        <v>9.8789781372617402E-3</v>
      </c>
      <c r="AB13" s="19">
        <v>1.1053028106947299E-2</v>
      </c>
      <c r="AC13" s="19"/>
      <c r="AD13" s="19">
        <v>6.3934570683651997E-3</v>
      </c>
      <c r="AE13" s="19">
        <v>0</v>
      </c>
      <c r="AF13" s="19">
        <v>8.1844327635935393E-3</v>
      </c>
      <c r="AG13" s="19"/>
      <c r="AH13" s="19">
        <v>3.1010197369362402E-2</v>
      </c>
      <c r="AI13" s="19">
        <v>9.4268843543975894E-3</v>
      </c>
      <c r="AJ13" s="19"/>
      <c r="AK13" s="19">
        <v>1.41379161524984E-2</v>
      </c>
      <c r="AL13" s="19">
        <v>8.0254779042306396E-3</v>
      </c>
      <c r="AM13" s="19"/>
      <c r="AN13" s="19">
        <v>1.05146540172138E-2</v>
      </c>
      <c r="AO13" s="19">
        <v>4.1092477998006796E-3</v>
      </c>
      <c r="AP13" s="19"/>
      <c r="AQ13" s="19">
        <v>5.35321408437253E-3</v>
      </c>
      <c r="AR13" s="19">
        <v>1.23530630680682E-2</v>
      </c>
      <c r="AS13" s="19"/>
      <c r="AT13" s="19">
        <v>2.1861935128867901E-2</v>
      </c>
      <c r="AU13" s="19">
        <v>1.15125956159525E-2</v>
      </c>
      <c r="AV13" s="19">
        <v>1.5491751093702599E-5</v>
      </c>
      <c r="AW13" s="19">
        <v>0</v>
      </c>
      <c r="AX13" s="19"/>
      <c r="AY13" s="19">
        <v>1.4739092273183299E-2</v>
      </c>
      <c r="AZ13" s="19">
        <v>9.7407141946095396E-3</v>
      </c>
      <c r="BA13" s="19"/>
      <c r="BB13" s="19">
        <v>8.3177256456025798E-3</v>
      </c>
      <c r="BC13" s="19">
        <v>1.08705224885927E-2</v>
      </c>
      <c r="BD13" s="19"/>
      <c r="BE13" s="19">
        <v>6.8251890082541699E-4</v>
      </c>
      <c r="BF13" s="19">
        <v>1.13052068836033E-2</v>
      </c>
      <c r="BG13" s="19"/>
      <c r="BH13" s="19">
        <v>1.2067415526102399E-2</v>
      </c>
      <c r="BI13" s="19">
        <v>1.0376552557658901E-2</v>
      </c>
      <c r="BJ13" s="19"/>
      <c r="BK13" s="19">
        <v>2.1232883330539201E-2</v>
      </c>
      <c r="BL13" s="19">
        <v>9.7348026073846294E-3</v>
      </c>
      <c r="BM13" s="19"/>
      <c r="BN13" s="19">
        <v>0</v>
      </c>
      <c r="BO13" s="19">
        <v>1.0705088420733999E-2</v>
      </c>
      <c r="BP13" s="19"/>
      <c r="BQ13" s="19">
        <v>8.7753793096664905E-6</v>
      </c>
      <c r="BR13" s="19">
        <v>1.0887117954679001E-2</v>
      </c>
      <c r="BS13" s="19"/>
      <c r="BT13" s="19">
        <v>2.3949225943465002E-2</v>
      </c>
      <c r="BU13" s="19">
        <v>9.1277066400526404E-3</v>
      </c>
      <c r="BV13" s="19"/>
      <c r="BW13" s="19">
        <v>9.9170236987275503E-3</v>
      </c>
      <c r="BX13" s="19">
        <v>1.10138867576463E-2</v>
      </c>
      <c r="BY13" s="19"/>
      <c r="BZ13" s="19">
        <v>9.9170236987275503E-3</v>
      </c>
      <c r="CA13" s="19">
        <v>1.10138867576463E-2</v>
      </c>
    </row>
    <row r="14" spans="2:79" x14ac:dyDescent="0.25">
      <c r="B14" s="16" t="s">
        <v>686</v>
      </c>
    </row>
    <row r="15" spans="2:79" x14ac:dyDescent="0.25">
      <c r="B15" t="s">
        <v>78</v>
      </c>
    </row>
    <row r="16" spans="2:79" x14ac:dyDescent="0.25">
      <c r="B16" t="s">
        <v>79</v>
      </c>
    </row>
    <row r="18" spans="2:2" x14ac:dyDescent="0.2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CA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3280</v>
      </c>
      <c r="D7" s="10">
        <v>497</v>
      </c>
      <c r="E7" s="10">
        <v>434</v>
      </c>
      <c r="F7" s="10">
        <v>429</v>
      </c>
      <c r="G7" s="10">
        <v>414</v>
      </c>
      <c r="H7" s="10">
        <v>522</v>
      </c>
      <c r="I7" s="10">
        <v>535</v>
      </c>
      <c r="J7" s="10">
        <v>212</v>
      </c>
      <c r="K7" s="10">
        <v>100</v>
      </c>
      <c r="L7" s="10">
        <v>137</v>
      </c>
      <c r="M7" s="10"/>
      <c r="N7" s="10">
        <v>479</v>
      </c>
      <c r="O7" s="10">
        <v>446</v>
      </c>
      <c r="P7" s="10">
        <v>659</v>
      </c>
      <c r="Q7" s="10">
        <v>1696</v>
      </c>
      <c r="R7" s="10"/>
      <c r="S7" s="10">
        <v>325</v>
      </c>
      <c r="T7" s="10">
        <v>256</v>
      </c>
      <c r="U7" s="10">
        <v>298</v>
      </c>
      <c r="V7" s="10">
        <v>637</v>
      </c>
      <c r="W7" s="10">
        <v>572</v>
      </c>
      <c r="X7" s="10">
        <v>635</v>
      </c>
      <c r="Y7" s="10">
        <v>398</v>
      </c>
      <c r="Z7" s="10"/>
      <c r="AA7" s="10">
        <v>2633</v>
      </c>
      <c r="AB7" s="10">
        <v>647</v>
      </c>
      <c r="AC7" s="10"/>
      <c r="AD7" s="10">
        <v>812</v>
      </c>
      <c r="AE7" s="10">
        <v>694</v>
      </c>
      <c r="AF7" s="10">
        <v>1109</v>
      </c>
      <c r="AG7" s="10"/>
      <c r="AH7" s="10">
        <v>622</v>
      </c>
      <c r="AI7" s="10">
        <v>2658</v>
      </c>
      <c r="AJ7" s="10"/>
      <c r="AK7" s="10">
        <v>975</v>
      </c>
      <c r="AL7" s="10">
        <v>2305</v>
      </c>
      <c r="AM7" s="10"/>
      <c r="AN7" s="10">
        <v>1584</v>
      </c>
      <c r="AO7" s="10">
        <v>1696</v>
      </c>
      <c r="AP7" s="10"/>
      <c r="AQ7" s="10">
        <v>1462</v>
      </c>
      <c r="AR7" s="10">
        <v>1818</v>
      </c>
      <c r="AS7" s="10"/>
      <c r="AT7" s="10">
        <v>160</v>
      </c>
      <c r="AU7" s="10">
        <v>709</v>
      </c>
      <c r="AV7" s="10">
        <v>1614</v>
      </c>
      <c r="AW7" s="10">
        <v>790</v>
      </c>
      <c r="AX7" s="10"/>
      <c r="AY7" s="10">
        <v>848</v>
      </c>
      <c r="AZ7" s="10">
        <v>2432</v>
      </c>
      <c r="BA7" s="10"/>
      <c r="BB7" s="10">
        <v>623</v>
      </c>
      <c r="BC7" s="10">
        <v>2656</v>
      </c>
      <c r="BD7" s="10"/>
      <c r="BE7" s="10">
        <v>458</v>
      </c>
      <c r="BF7" s="10">
        <v>2822</v>
      </c>
      <c r="BG7" s="10"/>
      <c r="BH7" s="10">
        <v>272</v>
      </c>
      <c r="BI7" s="10">
        <v>3008</v>
      </c>
      <c r="BJ7" s="10"/>
      <c r="BK7" s="10">
        <v>607</v>
      </c>
      <c r="BL7" s="10">
        <v>2673</v>
      </c>
      <c r="BM7" s="10"/>
      <c r="BN7" s="10">
        <v>214</v>
      </c>
      <c r="BO7" s="10">
        <v>3066</v>
      </c>
      <c r="BP7" s="10"/>
      <c r="BQ7" s="10">
        <v>347</v>
      </c>
      <c r="BR7" s="10">
        <v>2933</v>
      </c>
      <c r="BS7" s="10"/>
      <c r="BT7" s="10">
        <v>233</v>
      </c>
      <c r="BU7" s="10">
        <v>3047</v>
      </c>
      <c r="BV7" s="10"/>
      <c r="BW7" s="10">
        <v>1158</v>
      </c>
      <c r="BX7" s="10">
        <v>2122</v>
      </c>
      <c r="BY7" s="10"/>
      <c r="BZ7" s="10">
        <v>1158</v>
      </c>
      <c r="CA7" s="10">
        <v>2122</v>
      </c>
    </row>
    <row r="8" spans="2:79" ht="30" customHeight="1" x14ac:dyDescent="0.25">
      <c r="B8" s="11" t="s">
        <v>27</v>
      </c>
      <c r="C8" s="11">
        <v>1687</v>
      </c>
      <c r="D8" s="11">
        <v>292</v>
      </c>
      <c r="E8" s="11">
        <v>214</v>
      </c>
      <c r="F8" s="11">
        <v>290</v>
      </c>
      <c r="G8" s="11">
        <v>136</v>
      </c>
      <c r="H8" s="11">
        <v>250</v>
      </c>
      <c r="I8" s="11">
        <v>330</v>
      </c>
      <c r="J8" s="11">
        <v>72</v>
      </c>
      <c r="K8" s="11">
        <v>36</v>
      </c>
      <c r="L8" s="11">
        <v>66</v>
      </c>
      <c r="M8" s="11"/>
      <c r="N8" s="11">
        <v>1468</v>
      </c>
      <c r="O8" s="11">
        <v>172</v>
      </c>
      <c r="P8" s="11">
        <v>38</v>
      </c>
      <c r="Q8" s="11">
        <v>8</v>
      </c>
      <c r="R8" s="11"/>
      <c r="S8" s="11">
        <v>364</v>
      </c>
      <c r="T8" s="11">
        <v>158</v>
      </c>
      <c r="U8" s="11">
        <v>112</v>
      </c>
      <c r="V8" s="11">
        <v>465</v>
      </c>
      <c r="W8" s="11">
        <v>150</v>
      </c>
      <c r="X8" s="11">
        <v>206</v>
      </c>
      <c r="Y8" s="11">
        <v>164</v>
      </c>
      <c r="Z8" s="11"/>
      <c r="AA8" s="11">
        <v>1011</v>
      </c>
      <c r="AB8" s="11">
        <v>675</v>
      </c>
      <c r="AC8" s="11"/>
      <c r="AD8" s="11">
        <v>278</v>
      </c>
      <c r="AE8" s="11">
        <v>140</v>
      </c>
      <c r="AF8" s="11">
        <v>559</v>
      </c>
      <c r="AG8" s="11"/>
      <c r="AH8" s="11">
        <v>160</v>
      </c>
      <c r="AI8" s="11">
        <v>1526</v>
      </c>
      <c r="AJ8" s="11"/>
      <c r="AK8" s="11">
        <v>778</v>
      </c>
      <c r="AL8" s="11">
        <v>909</v>
      </c>
      <c r="AM8" s="11"/>
      <c r="AN8" s="11">
        <v>1678</v>
      </c>
      <c r="AO8" s="11">
        <v>8</v>
      </c>
      <c r="AP8" s="11"/>
      <c r="AQ8" s="11">
        <v>533</v>
      </c>
      <c r="AR8" s="11">
        <v>1154</v>
      </c>
      <c r="AS8" s="11"/>
      <c r="AT8" s="11">
        <v>218</v>
      </c>
      <c r="AU8" s="11">
        <v>651</v>
      </c>
      <c r="AV8" s="11">
        <v>690</v>
      </c>
      <c r="AW8" s="11">
        <v>124</v>
      </c>
      <c r="AX8" s="11"/>
      <c r="AY8" s="11">
        <v>237</v>
      </c>
      <c r="AZ8" s="11">
        <v>1450</v>
      </c>
      <c r="BA8" s="11"/>
      <c r="BB8" s="11">
        <v>480</v>
      </c>
      <c r="BC8" s="11">
        <v>1207</v>
      </c>
      <c r="BD8" s="11"/>
      <c r="BE8" s="11">
        <v>123</v>
      </c>
      <c r="BF8" s="11">
        <v>1563</v>
      </c>
      <c r="BG8" s="11"/>
      <c r="BH8" s="11">
        <v>149</v>
      </c>
      <c r="BI8" s="11">
        <v>1538</v>
      </c>
      <c r="BJ8" s="11"/>
      <c r="BK8" s="11">
        <v>175</v>
      </c>
      <c r="BL8" s="11">
        <v>1512</v>
      </c>
      <c r="BM8" s="11"/>
      <c r="BN8" s="11">
        <v>74</v>
      </c>
      <c r="BO8" s="11">
        <v>1612</v>
      </c>
      <c r="BP8" s="11"/>
      <c r="BQ8" s="11">
        <v>91</v>
      </c>
      <c r="BR8" s="11">
        <v>1595</v>
      </c>
      <c r="BS8" s="11"/>
      <c r="BT8" s="11">
        <v>157</v>
      </c>
      <c r="BU8" s="11">
        <v>1530</v>
      </c>
      <c r="BV8" s="11"/>
      <c r="BW8" s="11">
        <v>1004</v>
      </c>
      <c r="BX8" s="11">
        <v>683</v>
      </c>
      <c r="BY8" s="11"/>
      <c r="BZ8" s="11">
        <v>1004</v>
      </c>
      <c r="CA8" s="11">
        <v>683</v>
      </c>
    </row>
    <row r="9" spans="2:79" ht="45" x14ac:dyDescent="0.25">
      <c r="B9" s="18" t="s">
        <v>337</v>
      </c>
      <c r="C9" s="17">
        <v>0.35791124776842298</v>
      </c>
      <c r="D9" s="17">
        <v>0.42269763697045198</v>
      </c>
      <c r="E9" s="17">
        <v>0.29639178593613102</v>
      </c>
      <c r="F9" s="17">
        <v>0.332361401421851</v>
      </c>
      <c r="G9" s="17">
        <v>0.50044603944995303</v>
      </c>
      <c r="H9" s="17">
        <v>0.36717544396236101</v>
      </c>
      <c r="I9" s="17">
        <v>0.31443264372028301</v>
      </c>
      <c r="J9" s="17">
        <v>0.22051004978927999</v>
      </c>
      <c r="K9" s="17">
        <v>0.42615395393583799</v>
      </c>
      <c r="L9" s="17">
        <v>0.38513681708006797</v>
      </c>
      <c r="M9" s="17"/>
      <c r="N9" s="17">
        <v>0.34740200985950898</v>
      </c>
      <c r="O9" s="17">
        <v>0.42415529909384903</v>
      </c>
      <c r="P9" s="17">
        <v>0.43404036255066802</v>
      </c>
      <c r="Q9" s="17">
        <v>0.49059217197030303</v>
      </c>
      <c r="R9" s="17"/>
      <c r="S9" s="17">
        <v>0.301707044408138</v>
      </c>
      <c r="T9" s="17">
        <v>0.39640655722738599</v>
      </c>
      <c r="U9" s="17">
        <v>0.33549223602267703</v>
      </c>
      <c r="V9" s="17">
        <v>0.25620938951511002</v>
      </c>
      <c r="W9" s="17">
        <v>0.436765590987722</v>
      </c>
      <c r="X9" s="17">
        <v>0.54634115757822399</v>
      </c>
      <c r="Y9" s="17">
        <v>0.42758940902050002</v>
      </c>
      <c r="Z9" s="17"/>
      <c r="AA9" s="17">
        <v>0.366726222116255</v>
      </c>
      <c r="AB9" s="17">
        <v>0.34471265721466399</v>
      </c>
      <c r="AC9" s="17"/>
      <c r="AD9" s="17">
        <v>0.32574965974075099</v>
      </c>
      <c r="AE9" s="17">
        <v>0.42094903166972802</v>
      </c>
      <c r="AF9" s="17">
        <v>0.36892720313976901</v>
      </c>
      <c r="AG9" s="17"/>
      <c r="AH9" s="17">
        <v>0.36907455069327</v>
      </c>
      <c r="AI9" s="17">
        <v>0.35673795332302</v>
      </c>
      <c r="AJ9" s="17"/>
      <c r="AK9" s="17">
        <v>0.37146141566136298</v>
      </c>
      <c r="AL9" s="17">
        <v>0.34631701518052099</v>
      </c>
      <c r="AM9" s="17"/>
      <c r="AN9" s="17">
        <v>0.35724335325816498</v>
      </c>
      <c r="AO9" s="17">
        <v>0.49059217197030303</v>
      </c>
      <c r="AP9" s="17"/>
      <c r="AQ9" s="17">
        <v>0.40781515064972101</v>
      </c>
      <c r="AR9" s="17">
        <v>0.33485039747736201</v>
      </c>
      <c r="AS9" s="17"/>
      <c r="AT9" s="17">
        <v>0.20716617381086699</v>
      </c>
      <c r="AU9" s="17">
        <v>0.32842700206208297</v>
      </c>
      <c r="AV9" s="17">
        <v>0.40668866623376698</v>
      </c>
      <c r="AW9" s="17">
        <v>0.51918932566783105</v>
      </c>
      <c r="AX9" s="17"/>
      <c r="AY9" s="17">
        <v>0.33239824880928198</v>
      </c>
      <c r="AZ9" s="17">
        <v>0.362076030364055</v>
      </c>
      <c r="BA9" s="17"/>
      <c r="BB9" s="17">
        <v>0.511836006582433</v>
      </c>
      <c r="BC9" s="17">
        <v>0.29674867508910802</v>
      </c>
      <c r="BD9" s="17"/>
      <c r="BE9" s="17">
        <v>0.45741866561257499</v>
      </c>
      <c r="BF9" s="17">
        <v>0.35006941438052003</v>
      </c>
      <c r="BG9" s="17"/>
      <c r="BH9" s="17">
        <v>0.276840498733534</v>
      </c>
      <c r="BI9" s="17">
        <v>0.36575446174824999</v>
      </c>
      <c r="BJ9" s="17"/>
      <c r="BK9" s="17">
        <v>0.29955794178164002</v>
      </c>
      <c r="BL9" s="17">
        <v>0.364653000910452</v>
      </c>
      <c r="BM9" s="17"/>
      <c r="BN9" s="17">
        <v>0.55438640089079605</v>
      </c>
      <c r="BO9" s="17">
        <v>0.34886242867582801</v>
      </c>
      <c r="BP9" s="17"/>
      <c r="BQ9" s="17">
        <v>0.56471158396965804</v>
      </c>
      <c r="BR9" s="17">
        <v>0.34607657444149298</v>
      </c>
      <c r="BS9" s="17"/>
      <c r="BT9" s="17">
        <v>0.42635268046337099</v>
      </c>
      <c r="BU9" s="17">
        <v>0.350890084793202</v>
      </c>
      <c r="BV9" s="17"/>
      <c r="BW9" s="17">
        <v>0.36565893273647998</v>
      </c>
      <c r="BX9" s="17">
        <v>0.346515454317188</v>
      </c>
      <c r="BY9" s="17"/>
      <c r="BZ9" s="17">
        <v>0.36565893273647998</v>
      </c>
      <c r="CA9" s="17">
        <v>0.346515454317188</v>
      </c>
    </row>
    <row r="10" spans="2:79" ht="30" x14ac:dyDescent="0.25">
      <c r="B10" s="18" t="s">
        <v>338</v>
      </c>
      <c r="C10" s="17">
        <v>0.50573151796950799</v>
      </c>
      <c r="D10" s="17">
        <v>0.47120545874484399</v>
      </c>
      <c r="E10" s="17">
        <v>0.52174803586319896</v>
      </c>
      <c r="F10" s="17">
        <v>0.538638719644977</v>
      </c>
      <c r="G10" s="17">
        <v>0.37415130681856501</v>
      </c>
      <c r="H10" s="17">
        <v>0.51389711364399004</v>
      </c>
      <c r="I10" s="17">
        <v>0.54958674451251399</v>
      </c>
      <c r="J10" s="17">
        <v>0.553622285295154</v>
      </c>
      <c r="K10" s="17">
        <v>0.259959544041654</v>
      </c>
      <c r="L10" s="17">
        <v>0.56387668689943105</v>
      </c>
      <c r="M10" s="17"/>
      <c r="N10" s="17">
        <v>0.51187075808263605</v>
      </c>
      <c r="O10" s="17">
        <v>0.46130783619735999</v>
      </c>
      <c r="P10" s="17">
        <v>0.48677100747552698</v>
      </c>
      <c r="Q10" s="17">
        <v>0.42850517189514498</v>
      </c>
      <c r="R10" s="17"/>
      <c r="S10" s="17">
        <v>0.57321604440552698</v>
      </c>
      <c r="T10" s="17">
        <v>0.47296325693622498</v>
      </c>
      <c r="U10" s="17">
        <v>0.55781009356891598</v>
      </c>
      <c r="V10" s="17">
        <v>0.57456426575557995</v>
      </c>
      <c r="W10" s="17">
        <v>0.469234366102315</v>
      </c>
      <c r="X10" s="17">
        <v>0.333568995008099</v>
      </c>
      <c r="Y10" s="17">
        <v>0.41675730416775397</v>
      </c>
      <c r="Z10" s="17"/>
      <c r="AA10" s="17">
        <v>0.50820662884611401</v>
      </c>
      <c r="AB10" s="17">
        <v>0.50202555425975504</v>
      </c>
      <c r="AC10" s="17"/>
      <c r="AD10" s="17">
        <v>0.542141438719972</v>
      </c>
      <c r="AE10" s="17">
        <v>0.47139788097269097</v>
      </c>
      <c r="AF10" s="17">
        <v>0.506373033828599</v>
      </c>
      <c r="AG10" s="17"/>
      <c r="AH10" s="17">
        <v>0.51110616572876</v>
      </c>
      <c r="AI10" s="17">
        <v>0.50516662741656204</v>
      </c>
      <c r="AJ10" s="17"/>
      <c r="AK10" s="17">
        <v>0.51091707077024195</v>
      </c>
      <c r="AL10" s="17">
        <v>0.50129448768740603</v>
      </c>
      <c r="AM10" s="17"/>
      <c r="AN10" s="17">
        <v>0.50612026302009205</v>
      </c>
      <c r="AO10" s="17">
        <v>0.42850517189514498</v>
      </c>
      <c r="AP10" s="17"/>
      <c r="AQ10" s="17">
        <v>0.46063496573437002</v>
      </c>
      <c r="AR10" s="17">
        <v>0.52657086679180698</v>
      </c>
      <c r="AS10" s="17"/>
      <c r="AT10" s="17">
        <v>0.63198525333011502</v>
      </c>
      <c r="AU10" s="17">
        <v>0.473192177854035</v>
      </c>
      <c r="AV10" s="17">
        <v>0.50977196873350095</v>
      </c>
      <c r="AW10" s="17">
        <v>0.42154652964307199</v>
      </c>
      <c r="AX10" s="17"/>
      <c r="AY10" s="17">
        <v>0.464969029414594</v>
      </c>
      <c r="AZ10" s="17">
        <v>0.51238565154118498</v>
      </c>
      <c r="BA10" s="17"/>
      <c r="BB10" s="17">
        <v>0.39862823452284701</v>
      </c>
      <c r="BC10" s="17">
        <v>0.54827353758904696</v>
      </c>
      <c r="BD10" s="17"/>
      <c r="BE10" s="17">
        <v>0.34334911421024</v>
      </c>
      <c r="BF10" s="17">
        <v>0.51852831023882096</v>
      </c>
      <c r="BG10" s="17"/>
      <c r="BH10" s="17">
        <v>0.57964514206023299</v>
      </c>
      <c r="BI10" s="17">
        <v>0.49858072219335697</v>
      </c>
      <c r="BJ10" s="17"/>
      <c r="BK10" s="17">
        <v>0.58183418261449305</v>
      </c>
      <c r="BL10" s="17">
        <v>0.49693912189509698</v>
      </c>
      <c r="BM10" s="17"/>
      <c r="BN10" s="17">
        <v>0.305125531298093</v>
      </c>
      <c r="BO10" s="17">
        <v>0.51497058587928302</v>
      </c>
      <c r="BP10" s="17"/>
      <c r="BQ10" s="17">
        <v>0.36417754765541799</v>
      </c>
      <c r="BR10" s="17">
        <v>0.51383230265666202</v>
      </c>
      <c r="BS10" s="17"/>
      <c r="BT10" s="17">
        <v>0.44353539253390001</v>
      </c>
      <c r="BU10" s="17">
        <v>0.51211199710203903</v>
      </c>
      <c r="BV10" s="17"/>
      <c r="BW10" s="17">
        <v>0.50894922980194701</v>
      </c>
      <c r="BX10" s="17">
        <v>0.50099870041442696</v>
      </c>
      <c r="BY10" s="17"/>
      <c r="BZ10" s="17">
        <v>0.50894922980194701</v>
      </c>
      <c r="CA10" s="17">
        <v>0.50099870041442696</v>
      </c>
    </row>
    <row r="11" spans="2:79" x14ac:dyDescent="0.25">
      <c r="B11" s="18" t="s">
        <v>339</v>
      </c>
      <c r="C11" s="17">
        <v>0.10180157262966</v>
      </c>
      <c r="D11" s="17">
        <v>8.7305123160352202E-2</v>
      </c>
      <c r="E11" s="17">
        <v>0.132222743818602</v>
      </c>
      <c r="F11" s="17">
        <v>0.113285034779773</v>
      </c>
      <c r="G11" s="17">
        <v>8.5149311069877096E-2</v>
      </c>
      <c r="H11" s="17">
        <v>8.8611869800517995E-2</v>
      </c>
      <c r="I11" s="17">
        <v>0.110013183756955</v>
      </c>
      <c r="J11" s="17">
        <v>0.101551410151499</v>
      </c>
      <c r="K11" s="17">
        <v>0.19238753246336801</v>
      </c>
      <c r="L11" s="17">
        <v>1.1175760547985299E-2</v>
      </c>
      <c r="M11" s="17"/>
      <c r="N11" s="17">
        <v>0.107684984301886</v>
      </c>
      <c r="O11" s="17">
        <v>6.16224520307267E-2</v>
      </c>
      <c r="P11" s="17">
        <v>6.4700776610650504E-2</v>
      </c>
      <c r="Q11" s="17">
        <v>6.5302335752709398E-2</v>
      </c>
      <c r="R11" s="17"/>
      <c r="S11" s="17">
        <v>6.7825119035503895E-2</v>
      </c>
      <c r="T11" s="17">
        <v>9.5059039114996399E-2</v>
      </c>
      <c r="U11" s="17">
        <v>7.3882416157807801E-2</v>
      </c>
      <c r="V11" s="17">
        <v>0.14353835505467299</v>
      </c>
      <c r="W11" s="17">
        <v>5.7085425539041501E-2</v>
      </c>
      <c r="X11" s="17">
        <v>0.117257977929473</v>
      </c>
      <c r="Y11" s="17">
        <v>0.12808177117782801</v>
      </c>
      <c r="Z11" s="17"/>
      <c r="AA11" s="17">
        <v>9.0619666099705301E-2</v>
      </c>
      <c r="AB11" s="17">
        <v>0.118544151799564</v>
      </c>
      <c r="AC11" s="17"/>
      <c r="AD11" s="17">
        <v>0.10854279055568899</v>
      </c>
      <c r="AE11" s="17">
        <v>9.9451801076582302E-2</v>
      </c>
      <c r="AF11" s="17">
        <v>8.1282026610863298E-2</v>
      </c>
      <c r="AG11" s="17"/>
      <c r="AH11" s="17">
        <v>9.7659191489297498E-2</v>
      </c>
      <c r="AI11" s="17">
        <v>0.102236948505012</v>
      </c>
      <c r="AJ11" s="17"/>
      <c r="AK11" s="17">
        <v>8.2106058820985595E-2</v>
      </c>
      <c r="AL11" s="17">
        <v>0.118654084704802</v>
      </c>
      <c r="AM11" s="17"/>
      <c r="AN11" s="17">
        <v>0.10198530393907999</v>
      </c>
      <c r="AO11" s="17">
        <v>6.5302335752709398E-2</v>
      </c>
      <c r="AP11" s="17"/>
      <c r="AQ11" s="17">
        <v>8.0889604445302896E-2</v>
      </c>
      <c r="AR11" s="17">
        <v>0.111465100725607</v>
      </c>
      <c r="AS11" s="17"/>
      <c r="AT11" s="17">
        <v>0.123747916332571</v>
      </c>
      <c r="AU11" s="17">
        <v>0.146943624990411</v>
      </c>
      <c r="AV11" s="17">
        <v>5.9325654418408001E-2</v>
      </c>
      <c r="AW11" s="17">
        <v>5.9233371776979203E-2</v>
      </c>
      <c r="AX11" s="17"/>
      <c r="AY11" s="17">
        <v>0.115603020992951</v>
      </c>
      <c r="AZ11" s="17">
        <v>9.9548602211324597E-2</v>
      </c>
      <c r="BA11" s="17"/>
      <c r="BB11" s="17">
        <v>5.6333737137462099E-2</v>
      </c>
      <c r="BC11" s="17">
        <v>0.119881812439978</v>
      </c>
      <c r="BD11" s="17"/>
      <c r="BE11" s="17">
        <v>0.159991050182824</v>
      </c>
      <c r="BF11" s="17">
        <v>9.7215862360142999E-2</v>
      </c>
      <c r="BG11" s="17"/>
      <c r="BH11" s="17">
        <v>0.13582438869272601</v>
      </c>
      <c r="BI11" s="17">
        <v>9.8510025064654103E-2</v>
      </c>
      <c r="BJ11" s="17"/>
      <c r="BK11" s="17">
        <v>8.3938960433644697E-2</v>
      </c>
      <c r="BL11" s="17">
        <v>0.10386530012308701</v>
      </c>
      <c r="BM11" s="17"/>
      <c r="BN11" s="17">
        <v>4.2756310697982199E-2</v>
      </c>
      <c r="BO11" s="17">
        <v>0.104520949024098</v>
      </c>
      <c r="BP11" s="17"/>
      <c r="BQ11" s="17">
        <v>7.0802197870383596E-2</v>
      </c>
      <c r="BR11" s="17">
        <v>0.10357559041103399</v>
      </c>
      <c r="BS11" s="17"/>
      <c r="BT11" s="17">
        <v>6.3187523015767702E-2</v>
      </c>
      <c r="BU11" s="17">
        <v>0.10576285053979299</v>
      </c>
      <c r="BV11" s="17"/>
      <c r="BW11" s="17">
        <v>9.0801711803576698E-2</v>
      </c>
      <c r="BX11" s="17">
        <v>0.117980875541844</v>
      </c>
      <c r="BY11" s="17"/>
      <c r="BZ11" s="17">
        <v>9.0801711803576698E-2</v>
      </c>
      <c r="CA11" s="17">
        <v>0.117980875541844</v>
      </c>
    </row>
    <row r="12" spans="2:79" x14ac:dyDescent="0.25">
      <c r="B12" s="18" t="s">
        <v>340</v>
      </c>
      <c r="C12" s="17">
        <v>2.3573167309141701E-2</v>
      </c>
      <c r="D12" s="17">
        <v>1.68919628257394E-2</v>
      </c>
      <c r="E12" s="17">
        <v>2.5056887992702601E-2</v>
      </c>
      <c r="F12" s="17">
        <v>8.4665598884061301E-3</v>
      </c>
      <c r="G12" s="17">
        <v>4.0107334992550397E-2</v>
      </c>
      <c r="H12" s="17">
        <v>3.03155725931307E-2</v>
      </c>
      <c r="I12" s="17">
        <v>9.4453415116992692E-3</v>
      </c>
      <c r="J12" s="17">
        <v>0.11346090151478699</v>
      </c>
      <c r="K12" s="17">
        <v>4.6734888844057401E-4</v>
      </c>
      <c r="L12" s="17">
        <v>3.98107354725157E-2</v>
      </c>
      <c r="M12" s="17"/>
      <c r="N12" s="17">
        <v>2.2208609994017699E-2</v>
      </c>
      <c r="O12" s="17">
        <v>3.8624167548995399E-2</v>
      </c>
      <c r="P12" s="17">
        <v>1.1547758922121501E-2</v>
      </c>
      <c r="Q12" s="17">
        <v>9.3980551775513805E-3</v>
      </c>
      <c r="R12" s="17"/>
      <c r="S12" s="17">
        <v>4.3913563763561703E-2</v>
      </c>
      <c r="T12" s="17">
        <v>3.1760634758956499E-3</v>
      </c>
      <c r="U12" s="17">
        <v>2.5192730137674601E-2</v>
      </c>
      <c r="V12" s="17">
        <v>2.5657640275415901E-2</v>
      </c>
      <c r="W12" s="17">
        <v>3.6899062608474399E-2</v>
      </c>
      <c r="X12" s="17">
        <v>1.41797388150035E-3</v>
      </c>
      <c r="Y12" s="17">
        <v>3.6714589810898902E-4</v>
      </c>
      <c r="Z12" s="17"/>
      <c r="AA12" s="17">
        <v>2.7914498519667801E-2</v>
      </c>
      <c r="AB12" s="17">
        <v>1.70729268268681E-2</v>
      </c>
      <c r="AC12" s="17"/>
      <c r="AD12" s="17">
        <v>2.04256735167242E-2</v>
      </c>
      <c r="AE12" s="17">
        <v>8.2012862809980498E-3</v>
      </c>
      <c r="AF12" s="17">
        <v>3.3990155586849098E-2</v>
      </c>
      <c r="AG12" s="17"/>
      <c r="AH12" s="17">
        <v>1.677652343144E-2</v>
      </c>
      <c r="AI12" s="17">
        <v>2.4287513642191401E-2</v>
      </c>
      <c r="AJ12" s="17"/>
      <c r="AK12" s="17">
        <v>2.1166782425208999E-2</v>
      </c>
      <c r="AL12" s="17">
        <v>2.5632196116811501E-2</v>
      </c>
      <c r="AM12" s="17"/>
      <c r="AN12" s="17">
        <v>2.3644522552044401E-2</v>
      </c>
      <c r="AO12" s="17">
        <v>9.3980551775513805E-3</v>
      </c>
      <c r="AP12" s="17"/>
      <c r="AQ12" s="17">
        <v>3.84661533154168E-2</v>
      </c>
      <c r="AR12" s="17">
        <v>1.66910418470415E-2</v>
      </c>
      <c r="AS12" s="17"/>
      <c r="AT12" s="17">
        <v>3.2774385870338803E-5</v>
      </c>
      <c r="AU12" s="17">
        <v>4.2166798565816399E-2</v>
      </c>
      <c r="AV12" s="17">
        <v>1.7823020696103701E-2</v>
      </c>
      <c r="AW12" s="17">
        <v>3.0772912118035597E-5</v>
      </c>
      <c r="AX12" s="17"/>
      <c r="AY12" s="17">
        <v>8.6939014106337698E-2</v>
      </c>
      <c r="AZ12" s="17">
        <v>1.3229225527890799E-2</v>
      </c>
      <c r="BA12" s="17"/>
      <c r="BB12" s="17">
        <v>1.3373240478644299E-2</v>
      </c>
      <c r="BC12" s="17">
        <v>2.7629205727162699E-2</v>
      </c>
      <c r="BD12" s="17"/>
      <c r="BE12" s="17">
        <v>3.9784063884913297E-3</v>
      </c>
      <c r="BF12" s="17">
        <v>2.5117362241987701E-2</v>
      </c>
      <c r="BG12" s="17"/>
      <c r="BH12" s="17">
        <v>1.48557479119341E-3</v>
      </c>
      <c r="BI12" s="17">
        <v>2.5710038085344399E-2</v>
      </c>
      <c r="BJ12" s="17"/>
      <c r="BK12" s="17">
        <v>3.4598881558032903E-2</v>
      </c>
      <c r="BL12" s="17">
        <v>2.2299329564671601E-2</v>
      </c>
      <c r="BM12" s="17"/>
      <c r="BN12" s="17">
        <v>3.9269172427016802E-2</v>
      </c>
      <c r="BO12" s="17">
        <v>2.2850275337658599E-2</v>
      </c>
      <c r="BP12" s="17"/>
      <c r="BQ12" s="17">
        <v>1.93752270481024E-4</v>
      </c>
      <c r="BR12" s="17">
        <v>2.4911113584470901E-2</v>
      </c>
      <c r="BS12" s="17"/>
      <c r="BT12" s="17">
        <v>6.6924403986960798E-2</v>
      </c>
      <c r="BU12" s="17">
        <v>1.9125918239284501E-2</v>
      </c>
      <c r="BV12" s="17"/>
      <c r="BW12" s="17">
        <v>2.8044001629888099E-2</v>
      </c>
      <c r="BX12" s="17">
        <v>1.69971765862388E-2</v>
      </c>
      <c r="BY12" s="17"/>
      <c r="BZ12" s="17">
        <v>2.8044001629888099E-2</v>
      </c>
      <c r="CA12" s="17">
        <v>1.69971765862388E-2</v>
      </c>
    </row>
    <row r="13" spans="2:79" x14ac:dyDescent="0.25">
      <c r="B13" s="18" t="s">
        <v>103</v>
      </c>
      <c r="C13" s="19">
        <v>1.0982494323267899E-2</v>
      </c>
      <c r="D13" s="19">
        <v>1.89981829861204E-3</v>
      </c>
      <c r="E13" s="19">
        <v>2.4580546389365299E-2</v>
      </c>
      <c r="F13" s="19">
        <v>7.2482842649932199E-3</v>
      </c>
      <c r="G13" s="19">
        <v>1.4600766905445401E-4</v>
      </c>
      <c r="H13" s="19">
        <v>0</v>
      </c>
      <c r="I13" s="19">
        <v>1.6522086498549301E-2</v>
      </c>
      <c r="J13" s="19">
        <v>1.0855353249278801E-2</v>
      </c>
      <c r="K13" s="19">
        <v>0.121031620670699</v>
      </c>
      <c r="L13" s="19">
        <v>0</v>
      </c>
      <c r="M13" s="19"/>
      <c r="N13" s="19">
        <v>1.0833637761952101E-2</v>
      </c>
      <c r="O13" s="19">
        <v>1.4290245129069399E-2</v>
      </c>
      <c r="P13" s="19">
        <v>2.9400944410335299E-3</v>
      </c>
      <c r="Q13" s="19">
        <v>6.2022652042910001E-3</v>
      </c>
      <c r="R13" s="19"/>
      <c r="S13" s="19">
        <v>1.3338228387269901E-2</v>
      </c>
      <c r="T13" s="19">
        <v>3.2395083245496802E-2</v>
      </c>
      <c r="U13" s="19">
        <v>7.6225241129238702E-3</v>
      </c>
      <c r="V13" s="19">
        <v>3.0349399220099101E-5</v>
      </c>
      <c r="W13" s="19">
        <v>1.5554762447020901E-5</v>
      </c>
      <c r="X13" s="19">
        <v>1.41389560270421E-3</v>
      </c>
      <c r="Y13" s="19">
        <v>2.7204369735809902E-2</v>
      </c>
      <c r="Z13" s="19"/>
      <c r="AA13" s="19">
        <v>6.5329844182578497E-3</v>
      </c>
      <c r="AB13" s="19">
        <v>1.7644709899148601E-2</v>
      </c>
      <c r="AC13" s="19"/>
      <c r="AD13" s="19">
        <v>3.1404374668635099E-3</v>
      </c>
      <c r="AE13" s="19">
        <v>0</v>
      </c>
      <c r="AF13" s="19">
        <v>9.4275808339188798E-3</v>
      </c>
      <c r="AG13" s="19"/>
      <c r="AH13" s="19">
        <v>5.3835686572328801E-3</v>
      </c>
      <c r="AI13" s="19">
        <v>1.1570957113215E-2</v>
      </c>
      <c r="AJ13" s="19"/>
      <c r="AK13" s="19">
        <v>1.43486723222004E-2</v>
      </c>
      <c r="AL13" s="19">
        <v>8.1022163104593706E-3</v>
      </c>
      <c r="AM13" s="19"/>
      <c r="AN13" s="19">
        <v>1.10065572306191E-2</v>
      </c>
      <c r="AO13" s="19">
        <v>6.2022652042910001E-3</v>
      </c>
      <c r="AP13" s="19"/>
      <c r="AQ13" s="19">
        <v>1.21941258551893E-2</v>
      </c>
      <c r="AR13" s="19">
        <v>1.04225931581821E-2</v>
      </c>
      <c r="AS13" s="19"/>
      <c r="AT13" s="19">
        <v>3.70678821405767E-2</v>
      </c>
      <c r="AU13" s="19">
        <v>9.2703965276541098E-3</v>
      </c>
      <c r="AV13" s="19">
        <v>6.3906899182205297E-3</v>
      </c>
      <c r="AW13" s="19">
        <v>0</v>
      </c>
      <c r="AX13" s="19"/>
      <c r="AY13" s="19">
        <v>9.0686676835158997E-5</v>
      </c>
      <c r="AZ13" s="19">
        <v>1.27604903555448E-2</v>
      </c>
      <c r="BA13" s="19"/>
      <c r="BB13" s="19">
        <v>1.9828781278613698E-2</v>
      </c>
      <c r="BC13" s="19">
        <v>7.4667691547045598E-3</v>
      </c>
      <c r="BD13" s="19"/>
      <c r="BE13" s="19">
        <v>3.5262763605869399E-2</v>
      </c>
      <c r="BF13" s="19">
        <v>9.0690507785285996E-3</v>
      </c>
      <c r="BG13" s="19"/>
      <c r="BH13" s="19">
        <v>6.2043957223137198E-3</v>
      </c>
      <c r="BI13" s="19">
        <v>1.1444752908394199E-2</v>
      </c>
      <c r="BJ13" s="19"/>
      <c r="BK13" s="19">
        <v>7.0033612188877606E-5</v>
      </c>
      <c r="BL13" s="19">
        <v>1.2243247506692499E-2</v>
      </c>
      <c r="BM13" s="19"/>
      <c r="BN13" s="19">
        <v>5.8462584686112297E-2</v>
      </c>
      <c r="BO13" s="19">
        <v>8.7957610831322901E-3</v>
      </c>
      <c r="BP13" s="19"/>
      <c r="BQ13" s="19">
        <v>1.14918234059186E-4</v>
      </c>
      <c r="BR13" s="19">
        <v>1.1604418906341001E-2</v>
      </c>
      <c r="BS13" s="19"/>
      <c r="BT13" s="19">
        <v>0</v>
      </c>
      <c r="BU13" s="19">
        <v>1.21091493256811E-2</v>
      </c>
      <c r="BV13" s="19"/>
      <c r="BW13" s="19">
        <v>6.5461240281090302E-3</v>
      </c>
      <c r="BX13" s="19">
        <v>1.75077931403031E-2</v>
      </c>
      <c r="BY13" s="19"/>
      <c r="BZ13" s="19">
        <v>6.5461240281090302E-3</v>
      </c>
      <c r="CA13" s="19">
        <v>1.75077931403031E-2</v>
      </c>
    </row>
    <row r="14" spans="2:79" x14ac:dyDescent="0.25">
      <c r="B14" s="16" t="s">
        <v>687</v>
      </c>
    </row>
    <row r="15" spans="2:79" x14ac:dyDescent="0.25">
      <c r="B15" t="s">
        <v>78</v>
      </c>
    </row>
    <row r="16" spans="2:79" x14ac:dyDescent="0.25">
      <c r="B16" t="s">
        <v>79</v>
      </c>
    </row>
    <row r="18" spans="2:2" x14ac:dyDescent="0.2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CA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3897</v>
      </c>
      <c r="D7" s="10">
        <v>538</v>
      </c>
      <c r="E7" s="10">
        <v>488</v>
      </c>
      <c r="F7" s="10">
        <v>574</v>
      </c>
      <c r="G7" s="10">
        <v>504</v>
      </c>
      <c r="H7" s="10">
        <v>586</v>
      </c>
      <c r="I7" s="10">
        <v>617</v>
      </c>
      <c r="J7" s="10">
        <v>261</v>
      </c>
      <c r="K7" s="10">
        <v>141</v>
      </c>
      <c r="L7" s="10">
        <v>188</v>
      </c>
      <c r="M7" s="10"/>
      <c r="N7" s="10">
        <v>646</v>
      </c>
      <c r="O7" s="10">
        <v>576</v>
      </c>
      <c r="P7" s="10">
        <v>746</v>
      </c>
      <c r="Q7" s="10">
        <v>1929</v>
      </c>
      <c r="R7" s="10"/>
      <c r="S7" s="10">
        <v>400</v>
      </c>
      <c r="T7" s="10">
        <v>282</v>
      </c>
      <c r="U7" s="10">
        <v>326</v>
      </c>
      <c r="V7" s="10">
        <v>744</v>
      </c>
      <c r="W7" s="10">
        <v>709</v>
      </c>
      <c r="X7" s="10">
        <v>749</v>
      </c>
      <c r="Y7" s="10">
        <v>489</v>
      </c>
      <c r="Z7" s="10"/>
      <c r="AA7" s="10">
        <v>3097</v>
      </c>
      <c r="AB7" s="10">
        <v>800</v>
      </c>
      <c r="AC7" s="10"/>
      <c r="AD7" s="10">
        <v>992</v>
      </c>
      <c r="AE7" s="10">
        <v>795</v>
      </c>
      <c r="AF7" s="10">
        <v>1283</v>
      </c>
      <c r="AG7" s="10"/>
      <c r="AH7" s="10">
        <v>705</v>
      </c>
      <c r="AI7" s="10">
        <v>3192</v>
      </c>
      <c r="AJ7" s="10"/>
      <c r="AK7" s="10">
        <v>1106</v>
      </c>
      <c r="AL7" s="10">
        <v>2791</v>
      </c>
      <c r="AM7" s="10"/>
      <c r="AN7" s="10">
        <v>1968</v>
      </c>
      <c r="AO7" s="10">
        <v>1929</v>
      </c>
      <c r="AP7" s="10"/>
      <c r="AQ7" s="10">
        <v>1701</v>
      </c>
      <c r="AR7" s="10">
        <v>2196</v>
      </c>
      <c r="AS7" s="10"/>
      <c r="AT7" s="10">
        <v>183</v>
      </c>
      <c r="AU7" s="10">
        <v>919</v>
      </c>
      <c r="AV7" s="10">
        <v>1953</v>
      </c>
      <c r="AW7" s="10">
        <v>836</v>
      </c>
      <c r="AX7" s="10"/>
      <c r="AY7" s="10">
        <v>992</v>
      </c>
      <c r="AZ7" s="10">
        <v>2905</v>
      </c>
      <c r="BA7" s="10"/>
      <c r="BB7" s="10">
        <v>655</v>
      </c>
      <c r="BC7" s="10">
        <v>3242</v>
      </c>
      <c r="BD7" s="10"/>
      <c r="BE7" s="10">
        <v>554</v>
      </c>
      <c r="BF7" s="10">
        <v>3343</v>
      </c>
      <c r="BG7" s="10"/>
      <c r="BH7" s="10">
        <v>291</v>
      </c>
      <c r="BI7" s="10">
        <v>3606</v>
      </c>
      <c r="BJ7" s="10"/>
      <c r="BK7" s="10">
        <v>672</v>
      </c>
      <c r="BL7" s="10">
        <v>3225</v>
      </c>
      <c r="BM7" s="10"/>
      <c r="BN7" s="10">
        <v>207</v>
      </c>
      <c r="BO7" s="10">
        <v>3690</v>
      </c>
      <c r="BP7" s="10"/>
      <c r="BQ7" s="10">
        <v>390</v>
      </c>
      <c r="BR7" s="10">
        <v>3507</v>
      </c>
      <c r="BS7" s="10"/>
      <c r="BT7" s="10">
        <v>267</v>
      </c>
      <c r="BU7" s="10">
        <v>3630</v>
      </c>
      <c r="BV7" s="10"/>
      <c r="BW7" s="10">
        <v>1406</v>
      </c>
      <c r="BX7" s="10">
        <v>2491</v>
      </c>
      <c r="BY7" s="10"/>
      <c r="BZ7" s="10">
        <v>1406</v>
      </c>
      <c r="CA7" s="10">
        <v>2491</v>
      </c>
    </row>
    <row r="8" spans="2:79" ht="30" customHeight="1" x14ac:dyDescent="0.25">
      <c r="B8" s="11" t="s">
        <v>27</v>
      </c>
      <c r="C8" s="11">
        <v>2235</v>
      </c>
      <c r="D8" s="11">
        <v>296</v>
      </c>
      <c r="E8" s="11">
        <v>226</v>
      </c>
      <c r="F8" s="11">
        <v>439</v>
      </c>
      <c r="G8" s="11">
        <v>219</v>
      </c>
      <c r="H8" s="11">
        <v>346</v>
      </c>
      <c r="I8" s="11">
        <v>414</v>
      </c>
      <c r="J8" s="11">
        <v>121</v>
      </c>
      <c r="K8" s="11">
        <v>67</v>
      </c>
      <c r="L8" s="11">
        <v>106</v>
      </c>
      <c r="M8" s="11"/>
      <c r="N8" s="11">
        <v>1967</v>
      </c>
      <c r="O8" s="11">
        <v>218</v>
      </c>
      <c r="P8" s="11">
        <v>40</v>
      </c>
      <c r="Q8" s="11">
        <v>10</v>
      </c>
      <c r="R8" s="11"/>
      <c r="S8" s="11">
        <v>523</v>
      </c>
      <c r="T8" s="11">
        <v>161</v>
      </c>
      <c r="U8" s="11">
        <v>142</v>
      </c>
      <c r="V8" s="11">
        <v>602</v>
      </c>
      <c r="W8" s="11">
        <v>213</v>
      </c>
      <c r="X8" s="11">
        <v>279</v>
      </c>
      <c r="Y8" s="11">
        <v>218</v>
      </c>
      <c r="Z8" s="11"/>
      <c r="AA8" s="11">
        <v>1290</v>
      </c>
      <c r="AB8" s="11">
        <v>945</v>
      </c>
      <c r="AC8" s="11"/>
      <c r="AD8" s="11">
        <v>357</v>
      </c>
      <c r="AE8" s="11">
        <v>164</v>
      </c>
      <c r="AF8" s="11">
        <v>753</v>
      </c>
      <c r="AG8" s="11"/>
      <c r="AH8" s="11">
        <v>175</v>
      </c>
      <c r="AI8" s="11">
        <v>2060</v>
      </c>
      <c r="AJ8" s="11"/>
      <c r="AK8" s="11">
        <v>940</v>
      </c>
      <c r="AL8" s="11">
        <v>1295</v>
      </c>
      <c r="AM8" s="11"/>
      <c r="AN8" s="11">
        <v>2225</v>
      </c>
      <c r="AO8" s="11">
        <v>10</v>
      </c>
      <c r="AP8" s="11"/>
      <c r="AQ8" s="11">
        <v>687</v>
      </c>
      <c r="AR8" s="11">
        <v>1548</v>
      </c>
      <c r="AS8" s="11"/>
      <c r="AT8" s="11">
        <v>262</v>
      </c>
      <c r="AU8" s="11">
        <v>961</v>
      </c>
      <c r="AV8" s="11">
        <v>875</v>
      </c>
      <c r="AW8" s="11">
        <v>136</v>
      </c>
      <c r="AX8" s="11"/>
      <c r="AY8" s="11">
        <v>346</v>
      </c>
      <c r="AZ8" s="11">
        <v>1889</v>
      </c>
      <c r="BA8" s="11"/>
      <c r="BB8" s="11">
        <v>485</v>
      </c>
      <c r="BC8" s="11">
        <v>1750</v>
      </c>
      <c r="BD8" s="11"/>
      <c r="BE8" s="11">
        <v>190</v>
      </c>
      <c r="BF8" s="11">
        <v>2045</v>
      </c>
      <c r="BG8" s="11"/>
      <c r="BH8" s="11">
        <v>138</v>
      </c>
      <c r="BI8" s="11">
        <v>2097</v>
      </c>
      <c r="BJ8" s="11"/>
      <c r="BK8" s="11">
        <v>180</v>
      </c>
      <c r="BL8" s="11">
        <v>2055</v>
      </c>
      <c r="BM8" s="11"/>
      <c r="BN8" s="11">
        <v>60</v>
      </c>
      <c r="BO8" s="11">
        <v>2175</v>
      </c>
      <c r="BP8" s="11"/>
      <c r="BQ8" s="11">
        <v>93</v>
      </c>
      <c r="BR8" s="11">
        <v>2142</v>
      </c>
      <c r="BS8" s="11"/>
      <c r="BT8" s="11">
        <v>178</v>
      </c>
      <c r="BU8" s="11">
        <v>2057</v>
      </c>
      <c r="BV8" s="11"/>
      <c r="BW8" s="11">
        <v>1282</v>
      </c>
      <c r="BX8" s="11">
        <v>953</v>
      </c>
      <c r="BY8" s="11"/>
      <c r="BZ8" s="11">
        <v>1282</v>
      </c>
      <c r="CA8" s="11">
        <v>953</v>
      </c>
    </row>
    <row r="9" spans="2:79" ht="45" x14ac:dyDescent="0.25">
      <c r="B9" s="18" t="s">
        <v>337</v>
      </c>
      <c r="C9" s="17">
        <v>0.44890707772105498</v>
      </c>
      <c r="D9" s="17">
        <v>0.49999583893259802</v>
      </c>
      <c r="E9" s="17">
        <v>0.45185366496108398</v>
      </c>
      <c r="F9" s="17">
        <v>0.46220121109047102</v>
      </c>
      <c r="G9" s="17">
        <v>0.44607509618820301</v>
      </c>
      <c r="H9" s="17">
        <v>0.37816137953701601</v>
      </c>
      <c r="I9" s="17">
        <v>0.42078215439994798</v>
      </c>
      <c r="J9" s="17">
        <v>0.43711461233354698</v>
      </c>
      <c r="K9" s="17">
        <v>0.43697534811397298</v>
      </c>
      <c r="L9" s="17">
        <v>0.611797338726214</v>
      </c>
      <c r="M9" s="17"/>
      <c r="N9" s="17">
        <v>0.44768195172700898</v>
      </c>
      <c r="O9" s="17">
        <v>0.44644738152060198</v>
      </c>
      <c r="P9" s="17">
        <v>0.49002716370611399</v>
      </c>
      <c r="Q9" s="17">
        <v>0.583636576980473</v>
      </c>
      <c r="R9" s="17"/>
      <c r="S9" s="17">
        <v>0.40628279191397898</v>
      </c>
      <c r="T9" s="17">
        <v>0.47800098999159302</v>
      </c>
      <c r="U9" s="17">
        <v>0.48992485530262198</v>
      </c>
      <c r="V9" s="17">
        <v>0.39783129138156598</v>
      </c>
      <c r="W9" s="17">
        <v>0.57259549178807201</v>
      </c>
      <c r="X9" s="17">
        <v>0.49609004184135502</v>
      </c>
      <c r="Y9" s="17">
        <v>0.49032598266763799</v>
      </c>
      <c r="Z9" s="17"/>
      <c r="AA9" s="17">
        <v>0.453710844892387</v>
      </c>
      <c r="AB9" s="17">
        <v>0.44234777058842201</v>
      </c>
      <c r="AC9" s="17"/>
      <c r="AD9" s="17">
        <v>0.49066129771120998</v>
      </c>
      <c r="AE9" s="17">
        <v>0.38176396477566599</v>
      </c>
      <c r="AF9" s="17">
        <v>0.46775453252120403</v>
      </c>
      <c r="AG9" s="17"/>
      <c r="AH9" s="17">
        <v>0.462122841145234</v>
      </c>
      <c r="AI9" s="17">
        <v>0.44778178752875197</v>
      </c>
      <c r="AJ9" s="17"/>
      <c r="AK9" s="17">
        <v>0.49093705246075803</v>
      </c>
      <c r="AL9" s="17">
        <v>0.41841574299263601</v>
      </c>
      <c r="AM9" s="17"/>
      <c r="AN9" s="17">
        <v>0.44832222379470499</v>
      </c>
      <c r="AO9" s="17">
        <v>0.583636576980473</v>
      </c>
      <c r="AP9" s="17"/>
      <c r="AQ9" s="17">
        <v>0.51092291227999498</v>
      </c>
      <c r="AR9" s="17">
        <v>0.42140998795035201</v>
      </c>
      <c r="AS9" s="17"/>
      <c r="AT9" s="17">
        <v>0.379110151908714</v>
      </c>
      <c r="AU9" s="17">
        <v>0.386150787581578</v>
      </c>
      <c r="AV9" s="17">
        <v>0.51949727745066099</v>
      </c>
      <c r="AW9" s="17">
        <v>0.57401325312809104</v>
      </c>
      <c r="AX9" s="17"/>
      <c r="AY9" s="17">
        <v>0.40844131527205801</v>
      </c>
      <c r="AZ9" s="17">
        <v>0.45632998644094602</v>
      </c>
      <c r="BA9" s="17"/>
      <c r="BB9" s="17">
        <v>0.517770398737884</v>
      </c>
      <c r="BC9" s="17">
        <v>0.42983948648460701</v>
      </c>
      <c r="BD9" s="17"/>
      <c r="BE9" s="17">
        <v>0.54561554719073901</v>
      </c>
      <c r="BF9" s="17">
        <v>0.43992353923913502</v>
      </c>
      <c r="BG9" s="17"/>
      <c r="BH9" s="17">
        <v>0.48545589791586502</v>
      </c>
      <c r="BI9" s="17">
        <v>0.44649982427808699</v>
      </c>
      <c r="BJ9" s="17"/>
      <c r="BK9" s="17">
        <v>0.45494224064171601</v>
      </c>
      <c r="BL9" s="17">
        <v>0.44837855417032402</v>
      </c>
      <c r="BM9" s="17"/>
      <c r="BN9" s="17">
        <v>0.47914188866876101</v>
      </c>
      <c r="BO9" s="17">
        <v>0.448066334252406</v>
      </c>
      <c r="BP9" s="17"/>
      <c r="BQ9" s="17">
        <v>0.58278438324984305</v>
      </c>
      <c r="BR9" s="17">
        <v>0.44309904233130099</v>
      </c>
      <c r="BS9" s="17"/>
      <c r="BT9" s="17">
        <v>0.55852485478514402</v>
      </c>
      <c r="BU9" s="17">
        <v>0.43944534631478899</v>
      </c>
      <c r="BV9" s="17"/>
      <c r="BW9" s="17">
        <v>0.45280580360955802</v>
      </c>
      <c r="BX9" s="17">
        <v>0.44366428463225999</v>
      </c>
      <c r="BY9" s="17"/>
      <c r="BZ9" s="17">
        <v>0.45280580360955802</v>
      </c>
      <c r="CA9" s="17">
        <v>0.44366428463225999</v>
      </c>
    </row>
    <row r="10" spans="2:79" ht="30" x14ac:dyDescent="0.25">
      <c r="B10" s="18" t="s">
        <v>338</v>
      </c>
      <c r="C10" s="17">
        <v>0.43127081674508699</v>
      </c>
      <c r="D10" s="17">
        <v>0.358398010442807</v>
      </c>
      <c r="E10" s="17">
        <v>0.44714880968470999</v>
      </c>
      <c r="F10" s="17">
        <v>0.48844369213086197</v>
      </c>
      <c r="G10" s="17">
        <v>0.44352228722585402</v>
      </c>
      <c r="H10" s="17">
        <v>0.44168126055715401</v>
      </c>
      <c r="I10" s="17">
        <v>0.44468299668832201</v>
      </c>
      <c r="J10" s="17">
        <v>0.37308792643274402</v>
      </c>
      <c r="K10" s="17">
        <v>0.45606301569611302</v>
      </c>
      <c r="L10" s="17">
        <v>0.30321956479767498</v>
      </c>
      <c r="M10" s="17"/>
      <c r="N10" s="17">
        <v>0.42962259188736401</v>
      </c>
      <c r="O10" s="17">
        <v>0.44842168385023701</v>
      </c>
      <c r="P10" s="17">
        <v>0.43867858488997502</v>
      </c>
      <c r="Q10" s="17">
        <v>0.34881343760757799</v>
      </c>
      <c r="R10" s="17"/>
      <c r="S10" s="17">
        <v>0.42542501886683698</v>
      </c>
      <c r="T10" s="17">
        <v>0.42345842970434999</v>
      </c>
      <c r="U10" s="17">
        <v>0.40422435593292</v>
      </c>
      <c r="V10" s="17">
        <v>0.45916671843241302</v>
      </c>
      <c r="W10" s="17">
        <v>0.34308001069199401</v>
      </c>
      <c r="X10" s="17">
        <v>0.43671746318546101</v>
      </c>
      <c r="Y10" s="17">
        <v>0.45012678397775902</v>
      </c>
      <c r="Z10" s="17"/>
      <c r="AA10" s="17">
        <v>0.44475889784105099</v>
      </c>
      <c r="AB10" s="17">
        <v>0.41285350729131798</v>
      </c>
      <c r="AC10" s="17"/>
      <c r="AD10" s="17">
        <v>0.45028905282884502</v>
      </c>
      <c r="AE10" s="17">
        <v>0.53206901316141497</v>
      </c>
      <c r="AF10" s="17">
        <v>0.41084469320547001</v>
      </c>
      <c r="AG10" s="17"/>
      <c r="AH10" s="17">
        <v>0.44379883304230799</v>
      </c>
      <c r="AI10" s="17">
        <v>0.43020408655207598</v>
      </c>
      <c r="AJ10" s="17"/>
      <c r="AK10" s="17">
        <v>0.39062749033508998</v>
      </c>
      <c r="AL10" s="17">
        <v>0.46075618469304602</v>
      </c>
      <c r="AM10" s="17"/>
      <c r="AN10" s="17">
        <v>0.431628760047854</v>
      </c>
      <c r="AO10" s="17">
        <v>0.34881343760757799</v>
      </c>
      <c r="AP10" s="17"/>
      <c r="AQ10" s="17">
        <v>0.36579534728528001</v>
      </c>
      <c r="AR10" s="17">
        <v>0.460301867835823</v>
      </c>
      <c r="AS10" s="17"/>
      <c r="AT10" s="17">
        <v>0.38155256266811699</v>
      </c>
      <c r="AU10" s="17">
        <v>0.45051396722359099</v>
      </c>
      <c r="AV10" s="17">
        <v>0.43090034739692701</v>
      </c>
      <c r="AW10" s="17">
        <v>0.39169521728120799</v>
      </c>
      <c r="AX10" s="17"/>
      <c r="AY10" s="17">
        <v>0.44466001496207402</v>
      </c>
      <c r="AZ10" s="17">
        <v>0.42881474548428999</v>
      </c>
      <c r="BA10" s="17"/>
      <c r="BB10" s="17">
        <v>0.38528739351202201</v>
      </c>
      <c r="BC10" s="17">
        <v>0.444003184352603</v>
      </c>
      <c r="BD10" s="17"/>
      <c r="BE10" s="17">
        <v>0.32032597959269599</v>
      </c>
      <c r="BF10" s="17">
        <v>0.44157681392810699</v>
      </c>
      <c r="BG10" s="17"/>
      <c r="BH10" s="17">
        <v>0.42766334400229999</v>
      </c>
      <c r="BI10" s="17">
        <v>0.43150841952225499</v>
      </c>
      <c r="BJ10" s="17"/>
      <c r="BK10" s="17">
        <v>0.41639226635829601</v>
      </c>
      <c r="BL10" s="17">
        <v>0.43257379139275298</v>
      </c>
      <c r="BM10" s="17"/>
      <c r="BN10" s="17">
        <v>0.44918345145330701</v>
      </c>
      <c r="BO10" s="17">
        <v>0.43077271769418601</v>
      </c>
      <c r="BP10" s="17"/>
      <c r="BQ10" s="17">
        <v>0.30649241912171898</v>
      </c>
      <c r="BR10" s="17">
        <v>0.43668411174987298</v>
      </c>
      <c r="BS10" s="17"/>
      <c r="BT10" s="17">
        <v>0.309593140145695</v>
      </c>
      <c r="BU10" s="17">
        <v>0.44177350640872398</v>
      </c>
      <c r="BV10" s="17"/>
      <c r="BW10" s="17">
        <v>0.44539139151559198</v>
      </c>
      <c r="BX10" s="17">
        <v>0.41228224100681199</v>
      </c>
      <c r="BY10" s="17"/>
      <c r="BZ10" s="17">
        <v>0.44539139151559198</v>
      </c>
      <c r="CA10" s="17">
        <v>0.41228224100681199</v>
      </c>
    </row>
    <row r="11" spans="2:79" x14ac:dyDescent="0.25">
      <c r="B11" s="18" t="s">
        <v>339</v>
      </c>
      <c r="C11" s="17">
        <v>0.100072434190155</v>
      </c>
      <c r="D11" s="17">
        <v>0.139852787691121</v>
      </c>
      <c r="E11" s="17">
        <v>6.0627172427026199E-2</v>
      </c>
      <c r="F11" s="17">
        <v>4.93468019030869E-2</v>
      </c>
      <c r="G11" s="17">
        <v>8.7831876694669006E-2</v>
      </c>
      <c r="H11" s="17">
        <v>0.13950178829091001</v>
      </c>
      <c r="I11" s="17">
        <v>0.10877686749813099</v>
      </c>
      <c r="J11" s="17">
        <v>0.184264582108048</v>
      </c>
      <c r="K11" s="17">
        <v>9.2580792677006807E-2</v>
      </c>
      <c r="L11" s="17">
        <v>5.5029865533791203E-2</v>
      </c>
      <c r="M11" s="17"/>
      <c r="N11" s="17">
        <v>0.10454627169713999</v>
      </c>
      <c r="O11" s="17">
        <v>6.9204847482509504E-2</v>
      </c>
      <c r="P11" s="17">
        <v>6.0783517701675303E-2</v>
      </c>
      <c r="Q11" s="17">
        <v>4.90211601151153E-2</v>
      </c>
      <c r="R11" s="17"/>
      <c r="S11" s="17">
        <v>0.14254768410242</v>
      </c>
      <c r="T11" s="17">
        <v>9.6497938884160805E-2</v>
      </c>
      <c r="U11" s="17">
        <v>1.8595371195734799E-2</v>
      </c>
      <c r="V11" s="17">
        <v>0.122180602353548</v>
      </c>
      <c r="W11" s="17">
        <v>8.0000929988698802E-2</v>
      </c>
      <c r="X11" s="17">
        <v>6.4491024364437793E-2</v>
      </c>
      <c r="Y11" s="17">
        <v>5.31985641261234E-2</v>
      </c>
      <c r="Z11" s="17"/>
      <c r="AA11" s="17">
        <v>8.0308362207896306E-2</v>
      </c>
      <c r="AB11" s="17">
        <v>0.12705929964373999</v>
      </c>
      <c r="AC11" s="17"/>
      <c r="AD11" s="17">
        <v>5.17288836168023E-2</v>
      </c>
      <c r="AE11" s="17">
        <v>8.3150125471212699E-2</v>
      </c>
      <c r="AF11" s="17">
        <v>8.9499068139390306E-2</v>
      </c>
      <c r="AG11" s="17"/>
      <c r="AH11" s="17">
        <v>7.2957739406295602E-2</v>
      </c>
      <c r="AI11" s="17">
        <v>0.10238118466700701</v>
      </c>
      <c r="AJ11" s="17"/>
      <c r="AK11" s="17">
        <v>8.6812524117767395E-2</v>
      </c>
      <c r="AL11" s="17">
        <v>0.109692053497324</v>
      </c>
      <c r="AM11" s="17"/>
      <c r="AN11" s="17">
        <v>0.100294045182937</v>
      </c>
      <c r="AO11" s="17">
        <v>4.90211601151153E-2</v>
      </c>
      <c r="AP11" s="17"/>
      <c r="AQ11" s="17">
        <v>0.10858546041572401</v>
      </c>
      <c r="AR11" s="17">
        <v>9.6297858744872997E-2</v>
      </c>
      <c r="AS11" s="17"/>
      <c r="AT11" s="17">
        <v>0.16997110773775401</v>
      </c>
      <c r="AU11" s="17">
        <v>0.14306317990663101</v>
      </c>
      <c r="AV11" s="17">
        <v>4.2308679614957601E-2</v>
      </c>
      <c r="AW11" s="17">
        <v>3.3719405636917402E-2</v>
      </c>
      <c r="AX11" s="17"/>
      <c r="AY11" s="17">
        <v>0.12277393615412401</v>
      </c>
      <c r="AZ11" s="17">
        <v>9.5908144017805397E-2</v>
      </c>
      <c r="BA11" s="17"/>
      <c r="BB11" s="17">
        <v>8.4582909003830795E-2</v>
      </c>
      <c r="BC11" s="17">
        <v>0.104361334730216</v>
      </c>
      <c r="BD11" s="17"/>
      <c r="BE11" s="17">
        <v>7.8325203410072097E-2</v>
      </c>
      <c r="BF11" s="17">
        <v>0.102092599390363</v>
      </c>
      <c r="BG11" s="17"/>
      <c r="BH11" s="17">
        <v>7.3174336765984796E-2</v>
      </c>
      <c r="BI11" s="17">
        <v>0.10184405191375</v>
      </c>
      <c r="BJ11" s="17"/>
      <c r="BK11" s="17">
        <v>0.10582083379264701</v>
      </c>
      <c r="BL11" s="17">
        <v>9.9569023659424993E-2</v>
      </c>
      <c r="BM11" s="17"/>
      <c r="BN11" s="17">
        <v>1.80731272041426E-2</v>
      </c>
      <c r="BO11" s="17">
        <v>0.102352599986509</v>
      </c>
      <c r="BP11" s="17"/>
      <c r="BQ11" s="17">
        <v>8.3996082571587194E-2</v>
      </c>
      <c r="BR11" s="17">
        <v>0.100769878904701</v>
      </c>
      <c r="BS11" s="17"/>
      <c r="BT11" s="17">
        <v>0.13094544813976</v>
      </c>
      <c r="BU11" s="17">
        <v>9.7407609437119694E-2</v>
      </c>
      <c r="BV11" s="17"/>
      <c r="BW11" s="17">
        <v>8.0519546476003304E-2</v>
      </c>
      <c r="BX11" s="17">
        <v>0.126366086912966</v>
      </c>
      <c r="BY11" s="17"/>
      <c r="BZ11" s="17">
        <v>8.0519546476003304E-2</v>
      </c>
      <c r="CA11" s="17">
        <v>0.126366086912966</v>
      </c>
    </row>
    <row r="12" spans="2:79" x14ac:dyDescent="0.25">
      <c r="B12" s="18" t="s">
        <v>340</v>
      </c>
      <c r="C12" s="17">
        <v>1.4354939528021299E-2</v>
      </c>
      <c r="D12" s="17">
        <v>1.6504007878299701E-3</v>
      </c>
      <c r="E12" s="17">
        <v>4.03277802459946E-2</v>
      </c>
      <c r="F12" s="17">
        <v>8.2948755795928795E-6</v>
      </c>
      <c r="G12" s="17">
        <v>2.2499376732117299E-2</v>
      </c>
      <c r="H12" s="17">
        <v>2.9430122118320599E-2</v>
      </c>
      <c r="I12" s="17">
        <v>7.5463150073112103E-3</v>
      </c>
      <c r="J12" s="17">
        <v>5.3783628910677303E-3</v>
      </c>
      <c r="K12" s="17">
        <v>1.4131812325201099E-2</v>
      </c>
      <c r="L12" s="17">
        <v>2.4887274467560699E-2</v>
      </c>
      <c r="M12" s="17"/>
      <c r="N12" s="17">
        <v>1.2735360223999201E-2</v>
      </c>
      <c r="O12" s="17">
        <v>3.0113223458686798E-2</v>
      </c>
      <c r="P12" s="17">
        <v>9.1334726330863005E-3</v>
      </c>
      <c r="Q12" s="17">
        <v>9.8276334051251302E-3</v>
      </c>
      <c r="R12" s="17"/>
      <c r="S12" s="17">
        <v>1.18429963088392E-2</v>
      </c>
      <c r="T12" s="17">
        <v>2.0426414198964301E-3</v>
      </c>
      <c r="U12" s="17">
        <v>8.5519504089476395E-2</v>
      </c>
      <c r="V12" s="17">
        <v>1.4730515571758E-2</v>
      </c>
      <c r="W12" s="17">
        <v>4.3007985348552198E-3</v>
      </c>
      <c r="X12" s="17">
        <v>2.6313339309289598E-3</v>
      </c>
      <c r="Y12" s="17">
        <v>6.3050256026599104E-3</v>
      </c>
      <c r="Z12" s="17"/>
      <c r="AA12" s="17">
        <v>1.4374981752891199E-2</v>
      </c>
      <c r="AB12" s="17">
        <v>1.43275728585192E-2</v>
      </c>
      <c r="AC12" s="17"/>
      <c r="AD12" s="17">
        <v>7.2699999311122499E-3</v>
      </c>
      <c r="AE12" s="17">
        <v>2.9903526150300299E-3</v>
      </c>
      <c r="AF12" s="17">
        <v>2.0540510214779002E-2</v>
      </c>
      <c r="AG12" s="17"/>
      <c r="AH12" s="17">
        <v>2.1120586406162E-2</v>
      </c>
      <c r="AI12" s="17">
        <v>1.3778861110741E-2</v>
      </c>
      <c r="AJ12" s="17"/>
      <c r="AK12" s="17">
        <v>2.1990159257633E-2</v>
      </c>
      <c r="AL12" s="17">
        <v>8.8158441099912208E-3</v>
      </c>
      <c r="AM12" s="17"/>
      <c r="AN12" s="17">
        <v>1.4374592334395E-2</v>
      </c>
      <c r="AO12" s="17">
        <v>9.8276334051251302E-3</v>
      </c>
      <c r="AP12" s="17"/>
      <c r="AQ12" s="17">
        <v>7.5590574166141504E-3</v>
      </c>
      <c r="AR12" s="17">
        <v>1.7368153521148798E-2</v>
      </c>
      <c r="AS12" s="17"/>
      <c r="AT12" s="17">
        <v>4.9903336186192797E-2</v>
      </c>
      <c r="AU12" s="17">
        <v>1.35972463775828E-2</v>
      </c>
      <c r="AV12" s="17">
        <v>6.6843982792989002E-3</v>
      </c>
      <c r="AW12" s="17">
        <v>5.5370763567530099E-4</v>
      </c>
      <c r="AX12" s="17"/>
      <c r="AY12" s="17">
        <v>1.6965198188979499E-2</v>
      </c>
      <c r="AZ12" s="17">
        <v>1.38761221129283E-2</v>
      </c>
      <c r="BA12" s="17"/>
      <c r="BB12" s="17">
        <v>1.13316503867205E-2</v>
      </c>
      <c r="BC12" s="17">
        <v>1.5192059212124701E-2</v>
      </c>
      <c r="BD12" s="17"/>
      <c r="BE12" s="17">
        <v>5.5697544138990897E-2</v>
      </c>
      <c r="BF12" s="17">
        <v>1.0514501544646501E-2</v>
      </c>
      <c r="BG12" s="17"/>
      <c r="BH12" s="17">
        <v>1.17975825957276E-2</v>
      </c>
      <c r="BI12" s="17">
        <v>1.4523377421429401E-2</v>
      </c>
      <c r="BJ12" s="17"/>
      <c r="BK12" s="17">
        <v>2.11445922866462E-2</v>
      </c>
      <c r="BL12" s="17">
        <v>1.37603422600779E-2</v>
      </c>
      <c r="BM12" s="17"/>
      <c r="BN12" s="17">
        <v>5.3496935683465099E-2</v>
      </c>
      <c r="BO12" s="17">
        <v>1.32665127581473E-2</v>
      </c>
      <c r="BP12" s="17"/>
      <c r="BQ12" s="17">
        <v>5.1631066370322505E-4</v>
      </c>
      <c r="BR12" s="17">
        <v>1.49553045105115E-2</v>
      </c>
      <c r="BS12" s="17"/>
      <c r="BT12" s="17">
        <v>9.3655692940117002E-4</v>
      </c>
      <c r="BU12" s="17">
        <v>1.5513156155424901E-2</v>
      </c>
      <c r="BV12" s="17"/>
      <c r="BW12" s="17">
        <v>1.44272344412165E-2</v>
      </c>
      <c r="BX12" s="17">
        <v>1.4257721287474601E-2</v>
      </c>
      <c r="BY12" s="17"/>
      <c r="BZ12" s="17">
        <v>1.44272344412165E-2</v>
      </c>
      <c r="CA12" s="17">
        <v>1.4257721287474601E-2</v>
      </c>
    </row>
    <row r="13" spans="2:79" x14ac:dyDescent="0.25">
      <c r="B13" s="18" t="s">
        <v>103</v>
      </c>
      <c r="C13" s="19">
        <v>5.39473181568238E-3</v>
      </c>
      <c r="D13" s="19">
        <v>1.0296214564309E-4</v>
      </c>
      <c r="E13" s="19">
        <v>4.2572681185866697E-5</v>
      </c>
      <c r="F13" s="19">
        <v>0</v>
      </c>
      <c r="G13" s="19">
        <v>7.1363159156820197E-5</v>
      </c>
      <c r="H13" s="19">
        <v>1.12254494966002E-2</v>
      </c>
      <c r="I13" s="19">
        <v>1.8211666406286801E-2</v>
      </c>
      <c r="J13" s="19">
        <v>1.54516234593638E-4</v>
      </c>
      <c r="K13" s="19">
        <v>2.4903118770596398E-4</v>
      </c>
      <c r="L13" s="19">
        <v>5.0659564747592397E-3</v>
      </c>
      <c r="M13" s="19"/>
      <c r="N13" s="19">
        <v>5.4138244644889302E-3</v>
      </c>
      <c r="O13" s="19">
        <v>5.8128636879649798E-3</v>
      </c>
      <c r="P13" s="19">
        <v>1.3772610691501401E-3</v>
      </c>
      <c r="Q13" s="19">
        <v>8.7011918917085998E-3</v>
      </c>
      <c r="R13" s="19"/>
      <c r="S13" s="19">
        <v>1.3901508807924399E-2</v>
      </c>
      <c r="T13" s="19">
        <v>0</v>
      </c>
      <c r="U13" s="19">
        <v>1.73591347924645E-3</v>
      </c>
      <c r="V13" s="19">
        <v>6.0908722607146502E-3</v>
      </c>
      <c r="W13" s="19">
        <v>2.27689963802495E-5</v>
      </c>
      <c r="X13" s="19">
        <v>7.0136677816910598E-5</v>
      </c>
      <c r="Y13" s="19">
        <v>4.3643625819624003E-5</v>
      </c>
      <c r="Z13" s="19"/>
      <c r="AA13" s="19">
        <v>6.8469133057750403E-3</v>
      </c>
      <c r="AB13" s="19">
        <v>3.4118496180007901E-3</v>
      </c>
      <c r="AC13" s="19"/>
      <c r="AD13" s="19">
        <v>5.0765912030671301E-5</v>
      </c>
      <c r="AE13" s="19">
        <v>2.6543976675758199E-5</v>
      </c>
      <c r="AF13" s="19">
        <v>1.1361195919156301E-2</v>
      </c>
      <c r="AG13" s="19"/>
      <c r="AH13" s="19">
        <v>0</v>
      </c>
      <c r="AI13" s="19">
        <v>5.8540801414235901E-3</v>
      </c>
      <c r="AJ13" s="19"/>
      <c r="AK13" s="19">
        <v>9.6327738287516392E-3</v>
      </c>
      <c r="AL13" s="19">
        <v>2.3201747070023902E-3</v>
      </c>
      <c r="AM13" s="19"/>
      <c r="AN13" s="19">
        <v>5.3803786401090204E-3</v>
      </c>
      <c r="AO13" s="19">
        <v>8.7011918917085998E-3</v>
      </c>
      <c r="AP13" s="19"/>
      <c r="AQ13" s="19">
        <v>7.13722260238717E-3</v>
      </c>
      <c r="AR13" s="19">
        <v>4.6221319478033703E-3</v>
      </c>
      <c r="AS13" s="19"/>
      <c r="AT13" s="19">
        <v>1.9462841499222502E-2</v>
      </c>
      <c r="AU13" s="19">
        <v>6.6748189106169697E-3</v>
      </c>
      <c r="AV13" s="19">
        <v>6.0929725815616199E-4</v>
      </c>
      <c r="AW13" s="19">
        <v>1.84163181074962E-5</v>
      </c>
      <c r="AX13" s="19"/>
      <c r="AY13" s="19">
        <v>7.1595354227645402E-3</v>
      </c>
      <c r="AZ13" s="19">
        <v>5.0710019440305901E-3</v>
      </c>
      <c r="BA13" s="19"/>
      <c r="BB13" s="19">
        <v>1.0276483595425699E-3</v>
      </c>
      <c r="BC13" s="19">
        <v>6.60393522044961E-3</v>
      </c>
      <c r="BD13" s="19"/>
      <c r="BE13" s="19">
        <v>3.5725667502239403E-5</v>
      </c>
      <c r="BF13" s="19">
        <v>5.8925458977479696E-3</v>
      </c>
      <c r="BG13" s="19"/>
      <c r="BH13" s="19">
        <v>1.90883872012299E-3</v>
      </c>
      <c r="BI13" s="19">
        <v>5.62432686447946E-3</v>
      </c>
      <c r="BJ13" s="19"/>
      <c r="BK13" s="19">
        <v>1.70006692069436E-3</v>
      </c>
      <c r="BL13" s="19">
        <v>5.7182885174202804E-3</v>
      </c>
      <c r="BM13" s="19"/>
      <c r="BN13" s="19">
        <v>1.04596990323874E-4</v>
      </c>
      <c r="BO13" s="19">
        <v>5.5418353087514898E-3</v>
      </c>
      <c r="BP13" s="19"/>
      <c r="BQ13" s="19">
        <v>2.62108043931472E-2</v>
      </c>
      <c r="BR13" s="19">
        <v>4.4916625036129703E-3</v>
      </c>
      <c r="BS13" s="19"/>
      <c r="BT13" s="19">
        <v>0</v>
      </c>
      <c r="BU13" s="19">
        <v>5.8603816839421403E-3</v>
      </c>
      <c r="BV13" s="19"/>
      <c r="BW13" s="19">
        <v>6.8560239576302296E-3</v>
      </c>
      <c r="BX13" s="19">
        <v>3.4296661604880799E-3</v>
      </c>
      <c r="BY13" s="19"/>
      <c r="BZ13" s="19">
        <v>6.8560239576302296E-3</v>
      </c>
      <c r="CA13" s="19">
        <v>3.4296661604880799E-3</v>
      </c>
    </row>
    <row r="14" spans="2:79" x14ac:dyDescent="0.25">
      <c r="B14" s="16" t="s">
        <v>688</v>
      </c>
    </row>
    <row r="15" spans="2:79" x14ac:dyDescent="0.25">
      <c r="B15" t="s">
        <v>78</v>
      </c>
    </row>
    <row r="16" spans="2:79" x14ac:dyDescent="0.25">
      <c r="B16" t="s">
        <v>79</v>
      </c>
    </row>
    <row r="18" spans="2:2" x14ac:dyDescent="0.2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CA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2927</v>
      </c>
      <c r="D7" s="10">
        <v>401</v>
      </c>
      <c r="E7" s="10">
        <v>398</v>
      </c>
      <c r="F7" s="10">
        <v>341</v>
      </c>
      <c r="G7" s="10">
        <v>423</v>
      </c>
      <c r="H7" s="10">
        <v>410</v>
      </c>
      <c r="I7" s="10">
        <v>477</v>
      </c>
      <c r="J7" s="10">
        <v>206</v>
      </c>
      <c r="K7" s="10">
        <v>120</v>
      </c>
      <c r="L7" s="10">
        <v>151</v>
      </c>
      <c r="M7" s="10"/>
      <c r="N7" s="10">
        <v>393</v>
      </c>
      <c r="O7" s="10">
        <v>402</v>
      </c>
      <c r="P7" s="10">
        <v>595</v>
      </c>
      <c r="Q7" s="10">
        <v>1537</v>
      </c>
      <c r="R7" s="10"/>
      <c r="S7" s="10">
        <v>268</v>
      </c>
      <c r="T7" s="10">
        <v>204</v>
      </c>
      <c r="U7" s="10">
        <v>258</v>
      </c>
      <c r="V7" s="10">
        <v>539</v>
      </c>
      <c r="W7" s="10">
        <v>511</v>
      </c>
      <c r="X7" s="10">
        <v>606</v>
      </c>
      <c r="Y7" s="10">
        <v>377</v>
      </c>
      <c r="Z7" s="10"/>
      <c r="AA7" s="10">
        <v>2394</v>
      </c>
      <c r="AB7" s="10">
        <v>533</v>
      </c>
      <c r="AC7" s="10"/>
      <c r="AD7" s="10">
        <v>726</v>
      </c>
      <c r="AE7" s="10">
        <v>655</v>
      </c>
      <c r="AF7" s="10">
        <v>1011</v>
      </c>
      <c r="AG7" s="10"/>
      <c r="AH7" s="10">
        <v>582</v>
      </c>
      <c r="AI7" s="10">
        <v>2345</v>
      </c>
      <c r="AJ7" s="10"/>
      <c r="AK7" s="10">
        <v>852</v>
      </c>
      <c r="AL7" s="10">
        <v>2075</v>
      </c>
      <c r="AM7" s="10"/>
      <c r="AN7" s="10">
        <v>1390</v>
      </c>
      <c r="AO7" s="10">
        <v>1537</v>
      </c>
      <c r="AP7" s="10"/>
      <c r="AQ7" s="10">
        <v>1348</v>
      </c>
      <c r="AR7" s="10">
        <v>1579</v>
      </c>
      <c r="AS7" s="10"/>
      <c r="AT7" s="10">
        <v>147</v>
      </c>
      <c r="AU7" s="10">
        <v>635</v>
      </c>
      <c r="AV7" s="10">
        <v>1397</v>
      </c>
      <c r="AW7" s="10">
        <v>739</v>
      </c>
      <c r="AX7" s="10"/>
      <c r="AY7" s="10">
        <v>805</v>
      </c>
      <c r="AZ7" s="10">
        <v>2122</v>
      </c>
      <c r="BA7" s="10"/>
      <c r="BB7" s="10">
        <v>473</v>
      </c>
      <c r="BC7" s="10">
        <v>2453</v>
      </c>
      <c r="BD7" s="10"/>
      <c r="BE7" s="10">
        <v>449</v>
      </c>
      <c r="BF7" s="10">
        <v>2478</v>
      </c>
      <c r="BG7" s="10"/>
      <c r="BH7" s="10">
        <v>236</v>
      </c>
      <c r="BI7" s="10">
        <v>2691</v>
      </c>
      <c r="BJ7" s="10"/>
      <c r="BK7" s="10">
        <v>483</v>
      </c>
      <c r="BL7" s="10">
        <v>2444</v>
      </c>
      <c r="BM7" s="10"/>
      <c r="BN7" s="10">
        <v>176</v>
      </c>
      <c r="BO7" s="10">
        <v>2751</v>
      </c>
      <c r="BP7" s="10"/>
      <c r="BQ7" s="10">
        <v>348</v>
      </c>
      <c r="BR7" s="10">
        <v>2579</v>
      </c>
      <c r="BS7" s="10"/>
      <c r="BT7" s="10">
        <v>231</v>
      </c>
      <c r="BU7" s="10">
        <v>2696</v>
      </c>
      <c r="BV7" s="10"/>
      <c r="BW7" s="10">
        <v>1039</v>
      </c>
      <c r="BX7" s="10">
        <v>1888</v>
      </c>
      <c r="BY7" s="10"/>
      <c r="BZ7" s="10">
        <v>1039</v>
      </c>
      <c r="CA7" s="10">
        <v>1888</v>
      </c>
    </row>
    <row r="8" spans="2:79" ht="30" customHeight="1" x14ac:dyDescent="0.25">
      <c r="B8" s="11" t="s">
        <v>27</v>
      </c>
      <c r="C8" s="11">
        <v>1459</v>
      </c>
      <c r="D8" s="11">
        <v>232</v>
      </c>
      <c r="E8" s="11">
        <v>145</v>
      </c>
      <c r="F8" s="11">
        <v>203</v>
      </c>
      <c r="G8" s="11">
        <v>184</v>
      </c>
      <c r="H8" s="11">
        <v>225</v>
      </c>
      <c r="I8" s="11">
        <v>281</v>
      </c>
      <c r="J8" s="11">
        <v>54</v>
      </c>
      <c r="K8" s="11">
        <v>68</v>
      </c>
      <c r="L8" s="11">
        <v>66</v>
      </c>
      <c r="M8" s="11"/>
      <c r="N8" s="11">
        <v>1252</v>
      </c>
      <c r="O8" s="11">
        <v>166</v>
      </c>
      <c r="P8" s="11">
        <v>33</v>
      </c>
      <c r="Q8" s="11">
        <v>8</v>
      </c>
      <c r="R8" s="11"/>
      <c r="S8" s="11">
        <v>301</v>
      </c>
      <c r="T8" s="11">
        <v>134</v>
      </c>
      <c r="U8" s="11">
        <v>77</v>
      </c>
      <c r="V8" s="11">
        <v>439</v>
      </c>
      <c r="W8" s="11">
        <v>120</v>
      </c>
      <c r="X8" s="11">
        <v>176</v>
      </c>
      <c r="Y8" s="11">
        <v>149</v>
      </c>
      <c r="Z8" s="11"/>
      <c r="AA8" s="11">
        <v>852</v>
      </c>
      <c r="AB8" s="11">
        <v>607</v>
      </c>
      <c r="AC8" s="11"/>
      <c r="AD8" s="11">
        <v>221</v>
      </c>
      <c r="AE8" s="11">
        <v>124</v>
      </c>
      <c r="AF8" s="11">
        <v>498</v>
      </c>
      <c r="AG8" s="11"/>
      <c r="AH8" s="11">
        <v>122</v>
      </c>
      <c r="AI8" s="11">
        <v>1337</v>
      </c>
      <c r="AJ8" s="11"/>
      <c r="AK8" s="11">
        <v>606</v>
      </c>
      <c r="AL8" s="11">
        <v>853</v>
      </c>
      <c r="AM8" s="11"/>
      <c r="AN8" s="11">
        <v>1451</v>
      </c>
      <c r="AO8" s="11">
        <v>8</v>
      </c>
      <c r="AP8" s="11"/>
      <c r="AQ8" s="11">
        <v>491</v>
      </c>
      <c r="AR8" s="11">
        <v>968</v>
      </c>
      <c r="AS8" s="11"/>
      <c r="AT8" s="11">
        <v>182</v>
      </c>
      <c r="AU8" s="11">
        <v>591</v>
      </c>
      <c r="AV8" s="11">
        <v>562</v>
      </c>
      <c r="AW8" s="11">
        <v>119</v>
      </c>
      <c r="AX8" s="11"/>
      <c r="AY8" s="11">
        <v>243</v>
      </c>
      <c r="AZ8" s="11">
        <v>1216</v>
      </c>
      <c r="BA8" s="11"/>
      <c r="BB8" s="11">
        <v>289</v>
      </c>
      <c r="BC8" s="11">
        <v>1170</v>
      </c>
      <c r="BD8" s="11"/>
      <c r="BE8" s="11">
        <v>131</v>
      </c>
      <c r="BF8" s="11">
        <v>1328</v>
      </c>
      <c r="BG8" s="11"/>
      <c r="BH8" s="11">
        <v>124</v>
      </c>
      <c r="BI8" s="11">
        <v>1335</v>
      </c>
      <c r="BJ8" s="11"/>
      <c r="BK8" s="11">
        <v>138</v>
      </c>
      <c r="BL8" s="11">
        <v>1321</v>
      </c>
      <c r="BM8" s="11"/>
      <c r="BN8" s="11">
        <v>37</v>
      </c>
      <c r="BO8" s="11">
        <v>1422</v>
      </c>
      <c r="BP8" s="11"/>
      <c r="BQ8" s="11">
        <v>66</v>
      </c>
      <c r="BR8" s="11">
        <v>1393</v>
      </c>
      <c r="BS8" s="11"/>
      <c r="BT8" s="11">
        <v>149</v>
      </c>
      <c r="BU8" s="11">
        <v>1310</v>
      </c>
      <c r="BV8" s="11"/>
      <c r="BW8" s="11">
        <v>845</v>
      </c>
      <c r="BX8" s="11">
        <v>614</v>
      </c>
      <c r="BY8" s="11"/>
      <c r="BZ8" s="11">
        <v>845</v>
      </c>
      <c r="CA8" s="11">
        <v>614</v>
      </c>
    </row>
    <row r="9" spans="2:79" ht="45" x14ac:dyDescent="0.25">
      <c r="B9" s="18" t="s">
        <v>337</v>
      </c>
      <c r="C9" s="17">
        <v>0.31872469419634197</v>
      </c>
      <c r="D9" s="17">
        <v>0.41640886206224098</v>
      </c>
      <c r="E9" s="17">
        <v>0.33359004087831201</v>
      </c>
      <c r="F9" s="17">
        <v>0.31576482112812798</v>
      </c>
      <c r="G9" s="17">
        <v>0.39892968075007801</v>
      </c>
      <c r="H9" s="17">
        <v>0.191545752778437</v>
      </c>
      <c r="I9" s="17">
        <v>0.285686055448095</v>
      </c>
      <c r="J9" s="17">
        <v>0.35776988416469002</v>
      </c>
      <c r="K9" s="17">
        <v>0.32362638789604398</v>
      </c>
      <c r="L9" s="17">
        <v>0.26540946765449802</v>
      </c>
      <c r="M9" s="17"/>
      <c r="N9" s="17">
        <v>0.31671630233951698</v>
      </c>
      <c r="O9" s="17">
        <v>0.31595257257907899</v>
      </c>
      <c r="P9" s="17">
        <v>0.389297052616075</v>
      </c>
      <c r="Q9" s="17">
        <v>0.39932965563494499</v>
      </c>
      <c r="R9" s="17"/>
      <c r="S9" s="17">
        <v>0.321434043473316</v>
      </c>
      <c r="T9" s="17">
        <v>0.26209541244559398</v>
      </c>
      <c r="U9" s="17">
        <v>0.33560688616662199</v>
      </c>
      <c r="V9" s="17">
        <v>0.35889819101120002</v>
      </c>
      <c r="W9" s="17">
        <v>0.24443354920691199</v>
      </c>
      <c r="X9" s="17">
        <v>0.33196490826277503</v>
      </c>
      <c r="Y9" s="17">
        <v>0.31433613930036097</v>
      </c>
      <c r="Z9" s="17"/>
      <c r="AA9" s="17">
        <v>0.358584767261589</v>
      </c>
      <c r="AB9" s="17">
        <v>0.26281115937771099</v>
      </c>
      <c r="AC9" s="17"/>
      <c r="AD9" s="17">
        <v>0.42056715753326901</v>
      </c>
      <c r="AE9" s="17">
        <v>0.54265105692376303</v>
      </c>
      <c r="AF9" s="17">
        <v>0.29924218539637598</v>
      </c>
      <c r="AG9" s="17"/>
      <c r="AH9" s="17">
        <v>0.419980297191415</v>
      </c>
      <c r="AI9" s="17">
        <v>0.30947663734297298</v>
      </c>
      <c r="AJ9" s="17"/>
      <c r="AK9" s="17">
        <v>0.38996875795098901</v>
      </c>
      <c r="AL9" s="17">
        <v>0.26809911089430799</v>
      </c>
      <c r="AM9" s="17"/>
      <c r="AN9" s="17">
        <v>0.31829392893742797</v>
      </c>
      <c r="AO9" s="17">
        <v>0.39932965563494499</v>
      </c>
      <c r="AP9" s="17"/>
      <c r="AQ9" s="17">
        <v>0.39567043706737398</v>
      </c>
      <c r="AR9" s="17">
        <v>0.27969039748658903</v>
      </c>
      <c r="AS9" s="17"/>
      <c r="AT9" s="17">
        <v>0.27285685785902197</v>
      </c>
      <c r="AU9" s="17">
        <v>0.30913431194708602</v>
      </c>
      <c r="AV9" s="17">
        <v>0.31279934515541502</v>
      </c>
      <c r="AW9" s="17">
        <v>0.47142292933070701</v>
      </c>
      <c r="AX9" s="17"/>
      <c r="AY9" s="17">
        <v>0.41304270425907802</v>
      </c>
      <c r="AZ9" s="17">
        <v>0.299836668341319</v>
      </c>
      <c r="BA9" s="17"/>
      <c r="BB9" s="17">
        <v>0.34337924193453701</v>
      </c>
      <c r="BC9" s="17">
        <v>0.31259852862158999</v>
      </c>
      <c r="BD9" s="17"/>
      <c r="BE9" s="17">
        <v>0.42295107191855802</v>
      </c>
      <c r="BF9" s="17">
        <v>0.308404508934148</v>
      </c>
      <c r="BG9" s="17"/>
      <c r="BH9" s="17">
        <v>0.26534160516342897</v>
      </c>
      <c r="BI9" s="17">
        <v>0.32368691307238301</v>
      </c>
      <c r="BJ9" s="17"/>
      <c r="BK9" s="17">
        <v>0.41930538424404901</v>
      </c>
      <c r="BL9" s="17">
        <v>0.30823911626748002</v>
      </c>
      <c r="BM9" s="17"/>
      <c r="BN9" s="17">
        <v>0.57410265695350404</v>
      </c>
      <c r="BO9" s="17">
        <v>0.31200134048865202</v>
      </c>
      <c r="BP9" s="17"/>
      <c r="BQ9" s="17">
        <v>0.54289327398216702</v>
      </c>
      <c r="BR9" s="17">
        <v>0.30802150620055702</v>
      </c>
      <c r="BS9" s="17"/>
      <c r="BT9" s="17">
        <v>0.35321842758359401</v>
      </c>
      <c r="BU9" s="17">
        <v>0.314804767553233</v>
      </c>
      <c r="BV9" s="17"/>
      <c r="BW9" s="17">
        <v>0.35804658824095498</v>
      </c>
      <c r="BX9" s="17">
        <v>0.264590084132588</v>
      </c>
      <c r="BY9" s="17"/>
      <c r="BZ9" s="17">
        <v>0.35804658824095498</v>
      </c>
      <c r="CA9" s="17">
        <v>0.264590084132588</v>
      </c>
    </row>
    <row r="10" spans="2:79" ht="30" x14ac:dyDescent="0.25">
      <c r="B10" s="18" t="s">
        <v>338</v>
      </c>
      <c r="C10" s="17">
        <v>0.48409467271725298</v>
      </c>
      <c r="D10" s="17">
        <v>0.39552074748426502</v>
      </c>
      <c r="E10" s="17">
        <v>0.47775959021508801</v>
      </c>
      <c r="F10" s="17">
        <v>0.55933986483385201</v>
      </c>
      <c r="G10" s="17">
        <v>0.41222464274161302</v>
      </c>
      <c r="H10" s="17">
        <v>0.48272901358700199</v>
      </c>
      <c r="I10" s="17">
        <v>0.59477073787356904</v>
      </c>
      <c r="J10" s="17">
        <v>0.35461775225899</v>
      </c>
      <c r="K10" s="17">
        <v>0.40239456188653999</v>
      </c>
      <c r="L10" s="17">
        <v>0.50188285270340605</v>
      </c>
      <c r="M10" s="17"/>
      <c r="N10" s="17">
        <v>0.47679697520169301</v>
      </c>
      <c r="O10" s="17">
        <v>0.54095578638114705</v>
      </c>
      <c r="P10" s="17">
        <v>0.47448422227249598</v>
      </c>
      <c r="Q10" s="17">
        <v>0.483183084074777</v>
      </c>
      <c r="R10" s="17"/>
      <c r="S10" s="17">
        <v>0.43021910566709798</v>
      </c>
      <c r="T10" s="17">
        <v>0.61409469962727703</v>
      </c>
      <c r="U10" s="17">
        <v>0.59282940757931002</v>
      </c>
      <c r="V10" s="17">
        <v>0.48824261211428199</v>
      </c>
      <c r="W10" s="17">
        <v>0.48519263141545099</v>
      </c>
      <c r="X10" s="17">
        <v>0.40761294800683701</v>
      </c>
      <c r="Y10" s="17">
        <v>0.45564673689938101</v>
      </c>
      <c r="Z10" s="17"/>
      <c r="AA10" s="17">
        <v>0.481493146249315</v>
      </c>
      <c r="AB10" s="17">
        <v>0.487743952047688</v>
      </c>
      <c r="AC10" s="17"/>
      <c r="AD10" s="17">
        <v>0.44693635594963399</v>
      </c>
      <c r="AE10" s="17">
        <v>0.42395187497754</v>
      </c>
      <c r="AF10" s="17">
        <v>0.51879604630992704</v>
      </c>
      <c r="AG10" s="17"/>
      <c r="AH10" s="17">
        <v>0.45639856136838602</v>
      </c>
      <c r="AI10" s="17">
        <v>0.48662426322676799</v>
      </c>
      <c r="AJ10" s="17"/>
      <c r="AK10" s="17">
        <v>0.43424679913319197</v>
      </c>
      <c r="AL10" s="17">
        <v>0.51951625794925005</v>
      </c>
      <c r="AM10" s="17"/>
      <c r="AN10" s="17">
        <v>0.48409954438657199</v>
      </c>
      <c r="AO10" s="17">
        <v>0.483183084074777</v>
      </c>
      <c r="AP10" s="17"/>
      <c r="AQ10" s="17">
        <v>0.45023425264128097</v>
      </c>
      <c r="AR10" s="17">
        <v>0.50127194120080798</v>
      </c>
      <c r="AS10" s="17"/>
      <c r="AT10" s="17">
        <v>0.38477794422005701</v>
      </c>
      <c r="AU10" s="17">
        <v>0.48695884527762401</v>
      </c>
      <c r="AV10" s="17">
        <v>0.52173677831248599</v>
      </c>
      <c r="AW10" s="17">
        <v>0.46145280500087699</v>
      </c>
      <c r="AX10" s="17"/>
      <c r="AY10" s="17">
        <v>0.434039952990736</v>
      </c>
      <c r="AZ10" s="17">
        <v>0.49411857843506302</v>
      </c>
      <c r="BA10" s="17"/>
      <c r="BB10" s="17">
        <v>0.48731683492399602</v>
      </c>
      <c r="BC10" s="17">
        <v>0.48333226702798998</v>
      </c>
      <c r="BD10" s="17"/>
      <c r="BE10" s="17">
        <v>0.34644442469900799</v>
      </c>
      <c r="BF10" s="17">
        <v>0.4977243899921</v>
      </c>
      <c r="BG10" s="17"/>
      <c r="BH10" s="17">
        <v>0.51704608370836103</v>
      </c>
      <c r="BI10" s="17">
        <v>0.48103167811400999</v>
      </c>
      <c r="BJ10" s="17"/>
      <c r="BK10" s="17">
        <v>0.44150431784607902</v>
      </c>
      <c r="BL10" s="17">
        <v>0.488534734570157</v>
      </c>
      <c r="BM10" s="17"/>
      <c r="BN10" s="17">
        <v>0.30704267253301298</v>
      </c>
      <c r="BO10" s="17">
        <v>0.48875593326237099</v>
      </c>
      <c r="BP10" s="17"/>
      <c r="BQ10" s="17">
        <v>0.32325173096776799</v>
      </c>
      <c r="BR10" s="17">
        <v>0.49177430491630902</v>
      </c>
      <c r="BS10" s="17"/>
      <c r="BT10" s="17">
        <v>0.42992612462528401</v>
      </c>
      <c r="BU10" s="17">
        <v>0.49025047883137701</v>
      </c>
      <c r="BV10" s="17"/>
      <c r="BW10" s="17">
        <v>0.48164641136134201</v>
      </c>
      <c r="BX10" s="17">
        <v>0.48746520399649501</v>
      </c>
      <c r="BY10" s="17"/>
      <c r="BZ10" s="17">
        <v>0.48164641136134201</v>
      </c>
      <c r="CA10" s="17">
        <v>0.48746520399649501</v>
      </c>
    </row>
    <row r="11" spans="2:79" x14ac:dyDescent="0.25">
      <c r="B11" s="18" t="s">
        <v>339</v>
      </c>
      <c r="C11" s="17">
        <v>0.146839979093325</v>
      </c>
      <c r="D11" s="17">
        <v>0.14369979786600801</v>
      </c>
      <c r="E11" s="17">
        <v>0.14941128787034599</v>
      </c>
      <c r="F11" s="17">
        <v>9.9309262454962993E-2</v>
      </c>
      <c r="G11" s="17">
        <v>0.121318649694523</v>
      </c>
      <c r="H11" s="17">
        <v>0.280649056659245</v>
      </c>
      <c r="I11" s="17">
        <v>0.100900485422835</v>
      </c>
      <c r="J11" s="17">
        <v>0.20132223323182799</v>
      </c>
      <c r="K11" s="17">
        <v>0.108376919417931</v>
      </c>
      <c r="L11" s="17">
        <v>0.104299919213956</v>
      </c>
      <c r="M11" s="17"/>
      <c r="N11" s="17">
        <v>0.15261541883184301</v>
      </c>
      <c r="O11" s="17">
        <v>0.11281185329648601</v>
      </c>
      <c r="P11" s="17">
        <v>0.112161438440412</v>
      </c>
      <c r="Q11" s="17">
        <v>9.37062548703744E-2</v>
      </c>
      <c r="R11" s="17"/>
      <c r="S11" s="17">
        <v>0.21916904604881801</v>
      </c>
      <c r="T11" s="17">
        <v>4.7206987955222601E-2</v>
      </c>
      <c r="U11" s="17">
        <v>6.07064324276207E-2</v>
      </c>
      <c r="V11" s="17">
        <v>0.11209363514653201</v>
      </c>
      <c r="W11" s="17">
        <v>0.247174775947959</v>
      </c>
      <c r="X11" s="17">
        <v>0.173597512885103</v>
      </c>
      <c r="Y11" s="17">
        <v>0.16948863546235299</v>
      </c>
      <c r="Z11" s="17"/>
      <c r="AA11" s="17">
        <v>0.117746845860631</v>
      </c>
      <c r="AB11" s="17">
        <v>0.18765023840535699</v>
      </c>
      <c r="AC11" s="17"/>
      <c r="AD11" s="17">
        <v>0.12991658173925</v>
      </c>
      <c r="AE11" s="17">
        <v>1.9241983166442801E-2</v>
      </c>
      <c r="AF11" s="17">
        <v>0.12598468893430601</v>
      </c>
      <c r="AG11" s="17"/>
      <c r="AH11" s="17">
        <v>6.2678426329731904E-2</v>
      </c>
      <c r="AI11" s="17">
        <v>0.15452677174284801</v>
      </c>
      <c r="AJ11" s="17"/>
      <c r="AK11" s="17">
        <v>0.14095879545121101</v>
      </c>
      <c r="AL11" s="17">
        <v>0.15101911117391101</v>
      </c>
      <c r="AM11" s="17"/>
      <c r="AN11" s="17">
        <v>0.147123933853224</v>
      </c>
      <c r="AO11" s="17">
        <v>9.37062548703744E-2</v>
      </c>
      <c r="AP11" s="17"/>
      <c r="AQ11" s="17">
        <v>9.7409985695399201E-2</v>
      </c>
      <c r="AR11" s="17">
        <v>0.17191563573998001</v>
      </c>
      <c r="AS11" s="17"/>
      <c r="AT11" s="17">
        <v>0.26849384595734999</v>
      </c>
      <c r="AU11" s="17">
        <v>0.14799811345499</v>
      </c>
      <c r="AV11" s="17">
        <v>0.121239938682364</v>
      </c>
      <c r="AW11" s="17">
        <v>4.9570329382539802E-2</v>
      </c>
      <c r="AX11" s="17"/>
      <c r="AY11" s="17">
        <v>0.107421959866318</v>
      </c>
      <c r="AZ11" s="17">
        <v>0.15473379031578699</v>
      </c>
      <c r="BA11" s="17"/>
      <c r="BB11" s="17">
        <v>0.115952625616203</v>
      </c>
      <c r="BC11" s="17">
        <v>0.15446772655937599</v>
      </c>
      <c r="BD11" s="17"/>
      <c r="BE11" s="17">
        <v>0.17994810399005401</v>
      </c>
      <c r="BF11" s="17">
        <v>0.143561711248992</v>
      </c>
      <c r="BG11" s="17"/>
      <c r="BH11" s="17">
        <v>0.20678376943402099</v>
      </c>
      <c r="BI11" s="17">
        <v>0.14126791098489</v>
      </c>
      <c r="BJ11" s="17"/>
      <c r="BK11" s="17">
        <v>6.51608331941569E-2</v>
      </c>
      <c r="BL11" s="17">
        <v>0.15535506334142801</v>
      </c>
      <c r="BM11" s="17"/>
      <c r="BN11" s="17">
        <v>8.3484282407134902E-2</v>
      </c>
      <c r="BO11" s="17">
        <v>0.14850794900591899</v>
      </c>
      <c r="BP11" s="17"/>
      <c r="BQ11" s="17">
        <v>0.131436563367859</v>
      </c>
      <c r="BR11" s="17">
        <v>0.147575432984519</v>
      </c>
      <c r="BS11" s="17"/>
      <c r="BT11" s="17">
        <v>0.156824916479019</v>
      </c>
      <c r="BU11" s="17">
        <v>0.14570527379342199</v>
      </c>
      <c r="BV11" s="17"/>
      <c r="BW11" s="17">
        <v>0.11796752486175301</v>
      </c>
      <c r="BX11" s="17">
        <v>0.18658880323787</v>
      </c>
      <c r="BY11" s="17"/>
      <c r="BZ11" s="17">
        <v>0.11796752486175301</v>
      </c>
      <c r="CA11" s="17">
        <v>0.18658880323787</v>
      </c>
    </row>
    <row r="12" spans="2:79" x14ac:dyDescent="0.25">
      <c r="B12" s="18" t="s">
        <v>340</v>
      </c>
      <c r="C12" s="17">
        <v>4.80042521404596E-2</v>
      </c>
      <c r="D12" s="17">
        <v>3.3177773433026699E-2</v>
      </c>
      <c r="E12" s="17">
        <v>3.9239081036253801E-2</v>
      </c>
      <c r="F12" s="17">
        <v>2.43927425693213E-2</v>
      </c>
      <c r="G12" s="17">
        <v>6.7419126991746195E-2</v>
      </c>
      <c r="H12" s="17">
        <v>4.4173735067914902E-2</v>
      </c>
      <c r="I12" s="17">
        <v>1.74601215286419E-2</v>
      </c>
      <c r="J12" s="17">
        <v>8.6100642939567401E-2</v>
      </c>
      <c r="K12" s="17">
        <v>0.16560213079948499</v>
      </c>
      <c r="L12" s="17">
        <v>0.12840776042814001</v>
      </c>
      <c r="M12" s="17"/>
      <c r="N12" s="17">
        <v>5.2000649917415702E-2</v>
      </c>
      <c r="O12" s="17">
        <v>2.4961823247810599E-2</v>
      </c>
      <c r="P12" s="17">
        <v>2.03579691741579E-2</v>
      </c>
      <c r="Q12" s="17">
        <v>1.6098694572422901E-2</v>
      </c>
      <c r="R12" s="17"/>
      <c r="S12" s="17">
        <v>2.8425785135945299E-2</v>
      </c>
      <c r="T12" s="17">
        <v>7.6602899971906904E-2</v>
      </c>
      <c r="U12" s="17">
        <v>5.81477583776621E-3</v>
      </c>
      <c r="V12" s="17">
        <v>3.53983062463578E-2</v>
      </c>
      <c r="W12" s="17">
        <v>2.2791812596086199E-2</v>
      </c>
      <c r="X12" s="17">
        <v>8.6600833302859295E-2</v>
      </c>
      <c r="Y12" s="17">
        <v>5.8322529350966601E-2</v>
      </c>
      <c r="Z12" s="17"/>
      <c r="AA12" s="17">
        <v>3.8465839636339601E-2</v>
      </c>
      <c r="AB12" s="17">
        <v>6.1384216567282802E-2</v>
      </c>
      <c r="AC12" s="17"/>
      <c r="AD12" s="17">
        <v>2.1651893080626501E-3</v>
      </c>
      <c r="AE12" s="17">
        <v>1.18262481976105E-2</v>
      </c>
      <c r="AF12" s="17">
        <v>5.0391646730398497E-2</v>
      </c>
      <c r="AG12" s="17"/>
      <c r="AH12" s="17">
        <v>6.0887938704613599E-2</v>
      </c>
      <c r="AI12" s="17">
        <v>4.682753636077E-2</v>
      </c>
      <c r="AJ12" s="17"/>
      <c r="AK12" s="17">
        <v>3.4355385573732598E-2</v>
      </c>
      <c r="AL12" s="17">
        <v>5.7703050818365097E-2</v>
      </c>
      <c r="AM12" s="17"/>
      <c r="AN12" s="17">
        <v>4.8174760326572301E-2</v>
      </c>
      <c r="AO12" s="17">
        <v>1.6098694572422901E-2</v>
      </c>
      <c r="AP12" s="17"/>
      <c r="AQ12" s="17">
        <v>5.6670210042651201E-2</v>
      </c>
      <c r="AR12" s="17">
        <v>4.3608043079285903E-2</v>
      </c>
      <c r="AS12" s="17"/>
      <c r="AT12" s="17">
        <v>7.2618282521562105E-2</v>
      </c>
      <c r="AU12" s="17">
        <v>5.5545407730644501E-2</v>
      </c>
      <c r="AV12" s="17">
        <v>3.8955950977434699E-2</v>
      </c>
      <c r="AW12" s="17">
        <v>1.7522100121175999E-2</v>
      </c>
      <c r="AX12" s="17"/>
      <c r="AY12" s="17">
        <v>3.4902817785420003E-2</v>
      </c>
      <c r="AZ12" s="17">
        <v>5.0627931654809798E-2</v>
      </c>
      <c r="BA12" s="17"/>
      <c r="BB12" s="17">
        <v>5.3134811507086203E-2</v>
      </c>
      <c r="BC12" s="17">
        <v>4.6742071302338102E-2</v>
      </c>
      <c r="BD12" s="17"/>
      <c r="BE12" s="17">
        <v>4.8215510254748802E-2</v>
      </c>
      <c r="BF12" s="17">
        <v>4.7983333991664198E-2</v>
      </c>
      <c r="BG12" s="17"/>
      <c r="BH12" s="17">
        <v>1.0802149878168899E-2</v>
      </c>
      <c r="BI12" s="17">
        <v>5.1462369259918803E-2</v>
      </c>
      <c r="BJ12" s="17"/>
      <c r="BK12" s="17">
        <v>7.2294492959946097E-2</v>
      </c>
      <c r="BL12" s="17">
        <v>4.54719846356062E-2</v>
      </c>
      <c r="BM12" s="17"/>
      <c r="BN12" s="17">
        <v>3.5268785256912197E-2</v>
      </c>
      <c r="BO12" s="17">
        <v>4.8339539678844801E-2</v>
      </c>
      <c r="BP12" s="17"/>
      <c r="BQ12" s="17">
        <v>2.3912748163336401E-3</v>
      </c>
      <c r="BR12" s="17">
        <v>5.0182096474460598E-2</v>
      </c>
      <c r="BS12" s="17"/>
      <c r="BT12" s="17">
        <v>6.0030531312102897E-2</v>
      </c>
      <c r="BU12" s="17">
        <v>4.6637565281338403E-2</v>
      </c>
      <c r="BV12" s="17"/>
      <c r="BW12" s="17">
        <v>3.8642698675520601E-2</v>
      </c>
      <c r="BX12" s="17">
        <v>6.0892340538248498E-2</v>
      </c>
      <c r="BY12" s="17"/>
      <c r="BZ12" s="17">
        <v>3.8642698675520601E-2</v>
      </c>
      <c r="CA12" s="17">
        <v>6.0892340538248498E-2</v>
      </c>
    </row>
    <row r="13" spans="2:79" x14ac:dyDescent="0.25">
      <c r="B13" s="18" t="s">
        <v>103</v>
      </c>
      <c r="C13" s="19">
        <v>2.3364018526206799E-3</v>
      </c>
      <c r="D13" s="19">
        <v>1.11928191544591E-2</v>
      </c>
      <c r="E13" s="19">
        <v>0</v>
      </c>
      <c r="F13" s="19">
        <v>1.1933090137363901E-3</v>
      </c>
      <c r="G13" s="19">
        <v>1.07899822040296E-4</v>
      </c>
      <c r="H13" s="19">
        <v>9.0244190740171499E-4</v>
      </c>
      <c r="I13" s="19">
        <v>1.18259972685931E-3</v>
      </c>
      <c r="J13" s="19">
        <v>1.8948740492446899E-4</v>
      </c>
      <c r="K13" s="19">
        <v>0</v>
      </c>
      <c r="L13" s="19">
        <v>0</v>
      </c>
      <c r="M13" s="19"/>
      <c r="N13" s="19">
        <v>1.87065370953144E-3</v>
      </c>
      <c r="O13" s="19">
        <v>5.3179644954773602E-3</v>
      </c>
      <c r="P13" s="19">
        <v>3.6993174968590402E-3</v>
      </c>
      <c r="Q13" s="19">
        <v>7.6823108474802903E-3</v>
      </c>
      <c r="R13" s="19"/>
      <c r="S13" s="19">
        <v>7.5201967482269201E-4</v>
      </c>
      <c r="T13" s="19">
        <v>0</v>
      </c>
      <c r="U13" s="19">
        <v>5.0424979886811699E-3</v>
      </c>
      <c r="V13" s="19">
        <v>5.3672554816277399E-3</v>
      </c>
      <c r="W13" s="19">
        <v>4.0723083359127599E-4</v>
      </c>
      <c r="X13" s="19">
        <v>2.2379754242605199E-4</v>
      </c>
      <c r="Y13" s="19">
        <v>2.2059589869386901E-3</v>
      </c>
      <c r="Z13" s="19"/>
      <c r="AA13" s="19">
        <v>3.70940099212537E-3</v>
      </c>
      <c r="AB13" s="19">
        <v>4.1043360196088102E-4</v>
      </c>
      <c r="AC13" s="19"/>
      <c r="AD13" s="19">
        <v>4.1471546978464003E-4</v>
      </c>
      <c r="AE13" s="19">
        <v>2.3288367346445001E-3</v>
      </c>
      <c r="AF13" s="19">
        <v>5.5854326289921799E-3</v>
      </c>
      <c r="AG13" s="19"/>
      <c r="AH13" s="19">
        <v>5.4776405854126902E-5</v>
      </c>
      <c r="AI13" s="19">
        <v>2.54479132664137E-3</v>
      </c>
      <c r="AJ13" s="19"/>
      <c r="AK13" s="19">
        <v>4.7026189087475599E-4</v>
      </c>
      <c r="AL13" s="19">
        <v>3.6624691641650698E-3</v>
      </c>
      <c r="AM13" s="19"/>
      <c r="AN13" s="19">
        <v>2.3078324962039201E-3</v>
      </c>
      <c r="AO13" s="19">
        <v>7.6823108474802903E-3</v>
      </c>
      <c r="AP13" s="19"/>
      <c r="AQ13" s="19">
        <v>1.51145532948529E-5</v>
      </c>
      <c r="AR13" s="19">
        <v>3.5139824933370402E-3</v>
      </c>
      <c r="AS13" s="19"/>
      <c r="AT13" s="19">
        <v>1.2530694420091601E-3</v>
      </c>
      <c r="AU13" s="19">
        <v>3.6332158965539699E-4</v>
      </c>
      <c r="AV13" s="19">
        <v>5.2679868723004199E-3</v>
      </c>
      <c r="AW13" s="19">
        <v>3.1836164700331401E-5</v>
      </c>
      <c r="AX13" s="19"/>
      <c r="AY13" s="19">
        <v>1.0592565098448499E-2</v>
      </c>
      <c r="AZ13" s="19">
        <v>6.8303125302086399E-4</v>
      </c>
      <c r="BA13" s="19"/>
      <c r="BB13" s="19">
        <v>2.16486018177433E-4</v>
      </c>
      <c r="BC13" s="19">
        <v>2.8594064887064699E-3</v>
      </c>
      <c r="BD13" s="19"/>
      <c r="BE13" s="19">
        <v>2.4408891376306698E-3</v>
      </c>
      <c r="BF13" s="19">
        <v>2.3260558330965202E-3</v>
      </c>
      <c r="BG13" s="19"/>
      <c r="BH13" s="19">
        <v>2.6391816019729001E-5</v>
      </c>
      <c r="BI13" s="19">
        <v>2.5511285687984798E-3</v>
      </c>
      <c r="BJ13" s="19"/>
      <c r="BK13" s="19">
        <v>1.73497175576908E-3</v>
      </c>
      <c r="BL13" s="19">
        <v>2.3991011853286702E-3</v>
      </c>
      <c r="BM13" s="19"/>
      <c r="BN13" s="19">
        <v>1.01602849436203E-4</v>
      </c>
      <c r="BO13" s="19">
        <v>2.3952375642137401E-3</v>
      </c>
      <c r="BP13" s="19"/>
      <c r="BQ13" s="19">
        <v>2.7156865872155099E-5</v>
      </c>
      <c r="BR13" s="19">
        <v>2.44665942415505E-3</v>
      </c>
      <c r="BS13" s="19"/>
      <c r="BT13" s="19">
        <v>0</v>
      </c>
      <c r="BU13" s="19">
        <v>2.6019145406291399E-3</v>
      </c>
      <c r="BV13" s="19"/>
      <c r="BW13" s="19">
        <v>3.69677686043E-3</v>
      </c>
      <c r="BX13" s="19">
        <v>4.6356809479912599E-4</v>
      </c>
      <c r="BY13" s="19"/>
      <c r="BZ13" s="19">
        <v>3.69677686043E-3</v>
      </c>
      <c r="CA13" s="19">
        <v>4.6356809479912599E-4</v>
      </c>
    </row>
    <row r="14" spans="2:79" x14ac:dyDescent="0.25">
      <c r="B14" s="16" t="s">
        <v>689</v>
      </c>
    </row>
    <row r="15" spans="2:79" x14ac:dyDescent="0.25">
      <c r="B15" t="s">
        <v>78</v>
      </c>
    </row>
    <row r="16" spans="2:79" x14ac:dyDescent="0.25">
      <c r="B16" t="s">
        <v>79</v>
      </c>
    </row>
    <row r="18" spans="2:2" x14ac:dyDescent="0.2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CA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3645</v>
      </c>
      <c r="D7" s="10">
        <v>522</v>
      </c>
      <c r="E7" s="10">
        <v>420</v>
      </c>
      <c r="F7" s="10">
        <v>502</v>
      </c>
      <c r="G7" s="10">
        <v>457</v>
      </c>
      <c r="H7" s="10">
        <v>529</v>
      </c>
      <c r="I7" s="10">
        <v>602</v>
      </c>
      <c r="J7" s="10">
        <v>273</v>
      </c>
      <c r="K7" s="10">
        <v>167</v>
      </c>
      <c r="L7" s="10">
        <v>173</v>
      </c>
      <c r="M7" s="10"/>
      <c r="N7" s="10">
        <v>619</v>
      </c>
      <c r="O7" s="10">
        <v>534</v>
      </c>
      <c r="P7" s="10">
        <v>698</v>
      </c>
      <c r="Q7" s="10">
        <v>1794</v>
      </c>
      <c r="R7" s="10"/>
      <c r="S7" s="10">
        <v>378</v>
      </c>
      <c r="T7" s="10">
        <v>259</v>
      </c>
      <c r="U7" s="10">
        <v>312</v>
      </c>
      <c r="V7" s="10">
        <v>742</v>
      </c>
      <c r="W7" s="10">
        <v>605</v>
      </c>
      <c r="X7" s="10">
        <v>712</v>
      </c>
      <c r="Y7" s="10">
        <v>435</v>
      </c>
      <c r="Z7" s="10"/>
      <c r="AA7" s="10">
        <v>2858</v>
      </c>
      <c r="AB7" s="10">
        <v>787</v>
      </c>
      <c r="AC7" s="10"/>
      <c r="AD7" s="10">
        <v>880</v>
      </c>
      <c r="AE7" s="10">
        <v>729</v>
      </c>
      <c r="AF7" s="10">
        <v>1220</v>
      </c>
      <c r="AG7" s="10"/>
      <c r="AH7" s="10">
        <v>642</v>
      </c>
      <c r="AI7" s="10">
        <v>3003</v>
      </c>
      <c r="AJ7" s="10"/>
      <c r="AK7" s="10">
        <v>1101</v>
      </c>
      <c r="AL7" s="10">
        <v>2544</v>
      </c>
      <c r="AM7" s="10"/>
      <c r="AN7" s="10">
        <v>1851</v>
      </c>
      <c r="AO7" s="10">
        <v>1794</v>
      </c>
      <c r="AP7" s="10"/>
      <c r="AQ7" s="10">
        <v>1586</v>
      </c>
      <c r="AR7" s="10">
        <v>2059</v>
      </c>
      <c r="AS7" s="10"/>
      <c r="AT7" s="10">
        <v>203</v>
      </c>
      <c r="AU7" s="10">
        <v>883</v>
      </c>
      <c r="AV7" s="10">
        <v>1762</v>
      </c>
      <c r="AW7" s="10">
        <v>790</v>
      </c>
      <c r="AX7" s="10"/>
      <c r="AY7" s="10">
        <v>902</v>
      </c>
      <c r="AZ7" s="10">
        <v>2743</v>
      </c>
      <c r="BA7" s="10"/>
      <c r="BB7" s="10">
        <v>569</v>
      </c>
      <c r="BC7" s="10">
        <v>3075</v>
      </c>
      <c r="BD7" s="10"/>
      <c r="BE7" s="10">
        <v>509</v>
      </c>
      <c r="BF7" s="10">
        <v>3136</v>
      </c>
      <c r="BG7" s="10"/>
      <c r="BH7" s="10">
        <v>283</v>
      </c>
      <c r="BI7" s="10">
        <v>3362</v>
      </c>
      <c r="BJ7" s="10"/>
      <c r="BK7" s="10">
        <v>593</v>
      </c>
      <c r="BL7" s="10">
        <v>3052</v>
      </c>
      <c r="BM7" s="10"/>
      <c r="BN7" s="10">
        <v>207</v>
      </c>
      <c r="BO7" s="10">
        <v>3438</v>
      </c>
      <c r="BP7" s="10"/>
      <c r="BQ7" s="10">
        <v>364</v>
      </c>
      <c r="BR7" s="10">
        <v>3281</v>
      </c>
      <c r="BS7" s="10"/>
      <c r="BT7" s="10">
        <v>256</v>
      </c>
      <c r="BU7" s="10">
        <v>3389</v>
      </c>
      <c r="BV7" s="10"/>
      <c r="BW7" s="10">
        <v>1302</v>
      </c>
      <c r="BX7" s="10">
        <v>2343</v>
      </c>
      <c r="BY7" s="10"/>
      <c r="BZ7" s="10">
        <v>1302</v>
      </c>
      <c r="CA7" s="10">
        <v>2343</v>
      </c>
    </row>
    <row r="8" spans="2:79" ht="30" customHeight="1" x14ac:dyDescent="0.25">
      <c r="B8" s="11" t="s">
        <v>27</v>
      </c>
      <c r="C8" s="11">
        <v>2167</v>
      </c>
      <c r="D8" s="11">
        <v>318</v>
      </c>
      <c r="E8" s="11">
        <v>184</v>
      </c>
      <c r="F8" s="11">
        <v>368</v>
      </c>
      <c r="G8" s="11">
        <v>209</v>
      </c>
      <c r="H8" s="11">
        <v>297</v>
      </c>
      <c r="I8" s="11">
        <v>399</v>
      </c>
      <c r="J8" s="11">
        <v>140</v>
      </c>
      <c r="K8" s="11">
        <v>157</v>
      </c>
      <c r="L8" s="11">
        <v>96</v>
      </c>
      <c r="M8" s="11"/>
      <c r="N8" s="11">
        <v>1915</v>
      </c>
      <c r="O8" s="11">
        <v>204</v>
      </c>
      <c r="P8" s="11">
        <v>39</v>
      </c>
      <c r="Q8" s="11">
        <v>9</v>
      </c>
      <c r="R8" s="11"/>
      <c r="S8" s="11">
        <v>466</v>
      </c>
      <c r="T8" s="11">
        <v>164</v>
      </c>
      <c r="U8" s="11">
        <v>129</v>
      </c>
      <c r="V8" s="11">
        <v>638</v>
      </c>
      <c r="W8" s="11">
        <v>173</v>
      </c>
      <c r="X8" s="11">
        <v>247</v>
      </c>
      <c r="Y8" s="11">
        <v>244</v>
      </c>
      <c r="Z8" s="11"/>
      <c r="AA8" s="11">
        <v>1237</v>
      </c>
      <c r="AB8" s="11">
        <v>930</v>
      </c>
      <c r="AC8" s="11"/>
      <c r="AD8" s="11">
        <v>319</v>
      </c>
      <c r="AE8" s="11">
        <v>166</v>
      </c>
      <c r="AF8" s="11">
        <v>726</v>
      </c>
      <c r="AG8" s="11"/>
      <c r="AH8" s="11">
        <v>150</v>
      </c>
      <c r="AI8" s="11">
        <v>2017</v>
      </c>
      <c r="AJ8" s="11"/>
      <c r="AK8" s="11">
        <v>915</v>
      </c>
      <c r="AL8" s="11">
        <v>1251</v>
      </c>
      <c r="AM8" s="11"/>
      <c r="AN8" s="11">
        <v>2158</v>
      </c>
      <c r="AO8" s="11">
        <v>9</v>
      </c>
      <c r="AP8" s="11"/>
      <c r="AQ8" s="11">
        <v>667</v>
      </c>
      <c r="AR8" s="11">
        <v>1500</v>
      </c>
      <c r="AS8" s="11"/>
      <c r="AT8" s="11">
        <v>300</v>
      </c>
      <c r="AU8" s="11">
        <v>928</v>
      </c>
      <c r="AV8" s="11">
        <v>805</v>
      </c>
      <c r="AW8" s="11">
        <v>131</v>
      </c>
      <c r="AX8" s="11"/>
      <c r="AY8" s="11">
        <v>288</v>
      </c>
      <c r="AZ8" s="11">
        <v>1879</v>
      </c>
      <c r="BA8" s="11"/>
      <c r="BB8" s="11">
        <v>437</v>
      </c>
      <c r="BC8" s="11">
        <v>1729</v>
      </c>
      <c r="BD8" s="11"/>
      <c r="BE8" s="11">
        <v>161</v>
      </c>
      <c r="BF8" s="11">
        <v>2005</v>
      </c>
      <c r="BG8" s="11"/>
      <c r="BH8" s="11">
        <v>181</v>
      </c>
      <c r="BI8" s="11">
        <v>1986</v>
      </c>
      <c r="BJ8" s="11"/>
      <c r="BK8" s="11">
        <v>183</v>
      </c>
      <c r="BL8" s="11">
        <v>1984</v>
      </c>
      <c r="BM8" s="11"/>
      <c r="BN8" s="11">
        <v>57</v>
      </c>
      <c r="BO8" s="11">
        <v>2110</v>
      </c>
      <c r="BP8" s="11"/>
      <c r="BQ8" s="11">
        <v>71</v>
      </c>
      <c r="BR8" s="11">
        <v>2096</v>
      </c>
      <c r="BS8" s="11"/>
      <c r="BT8" s="11">
        <v>198</v>
      </c>
      <c r="BU8" s="11">
        <v>1969</v>
      </c>
      <c r="BV8" s="11"/>
      <c r="BW8" s="11">
        <v>1229</v>
      </c>
      <c r="BX8" s="11">
        <v>938</v>
      </c>
      <c r="BY8" s="11"/>
      <c r="BZ8" s="11">
        <v>1229</v>
      </c>
      <c r="CA8" s="11">
        <v>938</v>
      </c>
    </row>
    <row r="9" spans="2:79" ht="45" x14ac:dyDescent="0.25">
      <c r="B9" s="18" t="s">
        <v>337</v>
      </c>
      <c r="C9" s="17">
        <v>0.372807877166208</v>
      </c>
      <c r="D9" s="17">
        <v>0.42149706284878102</v>
      </c>
      <c r="E9" s="17">
        <v>0.462466047068185</v>
      </c>
      <c r="F9" s="17">
        <v>0.393695859941049</v>
      </c>
      <c r="G9" s="17">
        <v>0.27017418024636303</v>
      </c>
      <c r="H9" s="17">
        <v>0.37250821023241698</v>
      </c>
      <c r="I9" s="17">
        <v>0.34598365385824298</v>
      </c>
      <c r="J9" s="17">
        <v>0.34150754720031901</v>
      </c>
      <c r="K9" s="17">
        <v>0.34376897281061902</v>
      </c>
      <c r="L9" s="17">
        <v>0.38907267729067302</v>
      </c>
      <c r="M9" s="17"/>
      <c r="N9" s="17">
        <v>0.36317659336049202</v>
      </c>
      <c r="O9" s="17">
        <v>0.43030154715236701</v>
      </c>
      <c r="P9" s="17">
        <v>0.50669893097372598</v>
      </c>
      <c r="Q9" s="17">
        <v>0.53626863302711802</v>
      </c>
      <c r="R9" s="17"/>
      <c r="S9" s="17">
        <v>0.40969341346524202</v>
      </c>
      <c r="T9" s="17">
        <v>0.432362512089639</v>
      </c>
      <c r="U9" s="17">
        <v>0.37166822438753799</v>
      </c>
      <c r="V9" s="17">
        <v>0.30732869671019902</v>
      </c>
      <c r="W9" s="17">
        <v>0.48406885241019698</v>
      </c>
      <c r="X9" s="17">
        <v>0.40260886603246199</v>
      </c>
      <c r="Y9" s="17">
        <v>0.35040599792588001</v>
      </c>
      <c r="Z9" s="17"/>
      <c r="AA9" s="17">
        <v>0.403315854957356</v>
      </c>
      <c r="AB9" s="17">
        <v>0.33226383488085598</v>
      </c>
      <c r="AC9" s="17"/>
      <c r="AD9" s="17">
        <v>0.42403285883798603</v>
      </c>
      <c r="AE9" s="17">
        <v>0.53217456072250902</v>
      </c>
      <c r="AF9" s="17">
        <v>0.39140309263682699</v>
      </c>
      <c r="AG9" s="17"/>
      <c r="AH9" s="17">
        <v>0.43507248122272602</v>
      </c>
      <c r="AI9" s="17">
        <v>0.3681920444865</v>
      </c>
      <c r="AJ9" s="17"/>
      <c r="AK9" s="17">
        <v>0.399044494681983</v>
      </c>
      <c r="AL9" s="17">
        <v>0.35361550997908903</v>
      </c>
      <c r="AM9" s="17"/>
      <c r="AN9" s="17">
        <v>0.372129702256358</v>
      </c>
      <c r="AO9" s="17">
        <v>0.53626863302711802</v>
      </c>
      <c r="AP9" s="17"/>
      <c r="AQ9" s="17">
        <v>0.48041411990403299</v>
      </c>
      <c r="AR9" s="17">
        <v>0.32498316683936601</v>
      </c>
      <c r="AS9" s="17"/>
      <c r="AT9" s="17">
        <v>0.248124545025665</v>
      </c>
      <c r="AU9" s="17">
        <v>0.31093370922290597</v>
      </c>
      <c r="AV9" s="17">
        <v>0.46066643425141202</v>
      </c>
      <c r="AW9" s="17">
        <v>0.55959259151159702</v>
      </c>
      <c r="AX9" s="17"/>
      <c r="AY9" s="17">
        <v>0.482501821998986</v>
      </c>
      <c r="AZ9" s="17">
        <v>0.35599027978362602</v>
      </c>
      <c r="BA9" s="17"/>
      <c r="BB9" s="17">
        <v>0.45958403931742697</v>
      </c>
      <c r="BC9" s="17">
        <v>0.35087835581783</v>
      </c>
      <c r="BD9" s="17"/>
      <c r="BE9" s="17">
        <v>0.43785701864676402</v>
      </c>
      <c r="BF9" s="17">
        <v>0.36757097754749102</v>
      </c>
      <c r="BG9" s="17"/>
      <c r="BH9" s="17">
        <v>0.341470916081973</v>
      </c>
      <c r="BI9" s="17">
        <v>0.37566670258900298</v>
      </c>
      <c r="BJ9" s="17"/>
      <c r="BK9" s="17">
        <v>0.38296948072287901</v>
      </c>
      <c r="BL9" s="17">
        <v>0.37187041527313203</v>
      </c>
      <c r="BM9" s="17"/>
      <c r="BN9" s="17">
        <v>0.578767625235178</v>
      </c>
      <c r="BO9" s="17">
        <v>0.36728197478834801</v>
      </c>
      <c r="BP9" s="17"/>
      <c r="BQ9" s="17">
        <v>0.60787464777524103</v>
      </c>
      <c r="BR9" s="17">
        <v>0.36484929211996298</v>
      </c>
      <c r="BS9" s="17"/>
      <c r="BT9" s="17">
        <v>0.38798545765768899</v>
      </c>
      <c r="BU9" s="17">
        <v>0.37127955132709001</v>
      </c>
      <c r="BV9" s="17"/>
      <c r="BW9" s="17">
        <v>0.402426030563661</v>
      </c>
      <c r="BX9" s="17">
        <v>0.33400529405478102</v>
      </c>
      <c r="BY9" s="17"/>
      <c r="BZ9" s="17">
        <v>0.402426030563661</v>
      </c>
      <c r="CA9" s="17">
        <v>0.33400529405478102</v>
      </c>
    </row>
    <row r="10" spans="2:79" ht="30" x14ac:dyDescent="0.25">
      <c r="B10" s="18" t="s">
        <v>338</v>
      </c>
      <c r="C10" s="17">
        <v>0.47378324959044998</v>
      </c>
      <c r="D10" s="17">
        <v>0.43538580262104398</v>
      </c>
      <c r="E10" s="17">
        <v>0.39112913319781001</v>
      </c>
      <c r="F10" s="17">
        <v>0.46214862399406198</v>
      </c>
      <c r="G10" s="17">
        <v>0.51572473576742395</v>
      </c>
      <c r="H10" s="17">
        <v>0.52026807563289901</v>
      </c>
      <c r="I10" s="17">
        <v>0.52557274891878603</v>
      </c>
      <c r="J10" s="17">
        <v>0.29564086959036101</v>
      </c>
      <c r="K10" s="17">
        <v>0.55610000041672902</v>
      </c>
      <c r="L10" s="17">
        <v>0.478975442431117</v>
      </c>
      <c r="M10" s="17"/>
      <c r="N10" s="17">
        <v>0.47495690295697301</v>
      </c>
      <c r="O10" s="17">
        <v>0.47632843143085601</v>
      </c>
      <c r="P10" s="17">
        <v>0.42211115687740303</v>
      </c>
      <c r="Q10" s="17">
        <v>0.39214842958628698</v>
      </c>
      <c r="R10" s="17"/>
      <c r="S10" s="17">
        <v>0.411332696275437</v>
      </c>
      <c r="T10" s="17">
        <v>0.43695815569136998</v>
      </c>
      <c r="U10" s="17">
        <v>0.51265312226084703</v>
      </c>
      <c r="V10" s="17">
        <v>0.51544661875537701</v>
      </c>
      <c r="W10" s="17">
        <v>0.38421372402277398</v>
      </c>
      <c r="X10" s="17">
        <v>0.496181775909185</v>
      </c>
      <c r="Y10" s="17">
        <v>0.53583565327160898</v>
      </c>
      <c r="Z10" s="17"/>
      <c r="AA10" s="17">
        <v>0.48044172209484298</v>
      </c>
      <c r="AB10" s="17">
        <v>0.464934371024257</v>
      </c>
      <c r="AC10" s="17"/>
      <c r="AD10" s="17">
        <v>0.48722642893729701</v>
      </c>
      <c r="AE10" s="17">
        <v>0.36678732232568001</v>
      </c>
      <c r="AF10" s="17">
        <v>0.48142306706236498</v>
      </c>
      <c r="AG10" s="17"/>
      <c r="AH10" s="17">
        <v>0.46933325355136601</v>
      </c>
      <c r="AI10" s="17">
        <v>0.47411313905900099</v>
      </c>
      <c r="AJ10" s="17"/>
      <c r="AK10" s="17">
        <v>0.47775172638234298</v>
      </c>
      <c r="AL10" s="17">
        <v>0.470880266242167</v>
      </c>
      <c r="AM10" s="17"/>
      <c r="AN10" s="17">
        <v>0.47412194058943202</v>
      </c>
      <c r="AO10" s="17">
        <v>0.39214842958628698</v>
      </c>
      <c r="AP10" s="17"/>
      <c r="AQ10" s="17">
        <v>0.38019889155480402</v>
      </c>
      <c r="AR10" s="17">
        <v>0.51537604848672702</v>
      </c>
      <c r="AS10" s="17"/>
      <c r="AT10" s="17">
        <v>0.44662185037531499</v>
      </c>
      <c r="AU10" s="17">
        <v>0.51373339525431405</v>
      </c>
      <c r="AV10" s="17">
        <v>0.45497671443078203</v>
      </c>
      <c r="AW10" s="17">
        <v>0.36426256672095397</v>
      </c>
      <c r="AX10" s="17"/>
      <c r="AY10" s="17">
        <v>0.419681316127406</v>
      </c>
      <c r="AZ10" s="17">
        <v>0.48207782351599998</v>
      </c>
      <c r="BA10" s="17"/>
      <c r="BB10" s="17">
        <v>0.39302950481249399</v>
      </c>
      <c r="BC10" s="17">
        <v>0.49418272937614399</v>
      </c>
      <c r="BD10" s="17"/>
      <c r="BE10" s="17">
        <v>0.36519124508624301</v>
      </c>
      <c r="BF10" s="17">
        <v>0.48252564670807802</v>
      </c>
      <c r="BG10" s="17"/>
      <c r="BH10" s="17">
        <v>0.558961267004497</v>
      </c>
      <c r="BI10" s="17">
        <v>0.46601258283715502</v>
      </c>
      <c r="BJ10" s="17"/>
      <c r="BK10" s="17">
        <v>0.50802036605122702</v>
      </c>
      <c r="BL10" s="17">
        <v>0.47062469377474803</v>
      </c>
      <c r="BM10" s="17"/>
      <c r="BN10" s="17">
        <v>0.32917230783836199</v>
      </c>
      <c r="BO10" s="17">
        <v>0.47766316279866</v>
      </c>
      <c r="BP10" s="17"/>
      <c r="BQ10" s="17">
        <v>0.33473483911556801</v>
      </c>
      <c r="BR10" s="17">
        <v>0.47849096985836498</v>
      </c>
      <c r="BS10" s="17"/>
      <c r="BT10" s="17">
        <v>0.45271838756003702</v>
      </c>
      <c r="BU10" s="17">
        <v>0.47590440275821699</v>
      </c>
      <c r="BV10" s="17"/>
      <c r="BW10" s="17">
        <v>0.48100474491482498</v>
      </c>
      <c r="BX10" s="17">
        <v>0.46432240749294901</v>
      </c>
      <c r="BY10" s="17"/>
      <c r="BZ10" s="17">
        <v>0.48100474491482498</v>
      </c>
      <c r="CA10" s="17">
        <v>0.46432240749294901</v>
      </c>
    </row>
    <row r="11" spans="2:79" x14ac:dyDescent="0.25">
      <c r="B11" s="18" t="s">
        <v>339</v>
      </c>
      <c r="C11" s="17">
        <v>0.119084049186319</v>
      </c>
      <c r="D11" s="17">
        <v>0.107941779101406</v>
      </c>
      <c r="E11" s="17">
        <v>0.10417083553647399</v>
      </c>
      <c r="F11" s="17">
        <v>0.116839816222309</v>
      </c>
      <c r="G11" s="17">
        <v>0.18493236443691</v>
      </c>
      <c r="H11" s="17">
        <v>6.3657046526404998E-2</v>
      </c>
      <c r="I11" s="17">
        <v>0.11320404021076801</v>
      </c>
      <c r="J11" s="17">
        <v>0.25659905824989498</v>
      </c>
      <c r="K11" s="17">
        <v>9.9390003959704501E-2</v>
      </c>
      <c r="L11" s="17">
        <v>7.6854700287000893E-2</v>
      </c>
      <c r="M11" s="17"/>
      <c r="N11" s="17">
        <v>0.126231927232972</v>
      </c>
      <c r="O11" s="17">
        <v>6.8202045524150906E-2</v>
      </c>
      <c r="P11" s="17">
        <v>4.8883727490880102E-2</v>
      </c>
      <c r="Q11" s="17">
        <v>5.6271736741871102E-2</v>
      </c>
      <c r="R11" s="17"/>
      <c r="S11" s="17">
        <v>0.121815635418385</v>
      </c>
      <c r="T11" s="17">
        <v>0.111072433041374</v>
      </c>
      <c r="U11" s="17">
        <v>0.111222213381916</v>
      </c>
      <c r="V11" s="17">
        <v>0.131212329623001</v>
      </c>
      <c r="W11" s="17">
        <v>0.13010952192042599</v>
      </c>
      <c r="X11" s="17">
        <v>0.10000416445093301</v>
      </c>
      <c r="Y11" s="17">
        <v>0.100541550401476</v>
      </c>
      <c r="Z11" s="17"/>
      <c r="AA11" s="17">
        <v>9.4540955999839096E-2</v>
      </c>
      <c r="AB11" s="17">
        <v>0.151700967120969</v>
      </c>
      <c r="AC11" s="17"/>
      <c r="AD11" s="17">
        <v>8.3086739772402607E-2</v>
      </c>
      <c r="AE11" s="17">
        <v>0.10075569924529899</v>
      </c>
      <c r="AF11" s="17">
        <v>9.6970784802706003E-2</v>
      </c>
      <c r="AG11" s="17"/>
      <c r="AH11" s="17">
        <v>8.9062355866554505E-2</v>
      </c>
      <c r="AI11" s="17">
        <v>0.121309633291853</v>
      </c>
      <c r="AJ11" s="17"/>
      <c r="AK11" s="17">
        <v>0.100981014375436</v>
      </c>
      <c r="AL11" s="17">
        <v>0.132326613365287</v>
      </c>
      <c r="AM11" s="17"/>
      <c r="AN11" s="17">
        <v>0.11934464833811601</v>
      </c>
      <c r="AO11" s="17">
        <v>5.6271736741871102E-2</v>
      </c>
      <c r="AP11" s="17"/>
      <c r="AQ11" s="17">
        <v>9.6460422721429601E-2</v>
      </c>
      <c r="AR11" s="17">
        <v>0.129138934058214</v>
      </c>
      <c r="AS11" s="17"/>
      <c r="AT11" s="17">
        <v>0.22318887429473999</v>
      </c>
      <c r="AU11" s="17">
        <v>0.14213904174643799</v>
      </c>
      <c r="AV11" s="17">
        <v>6.1509519974014E-2</v>
      </c>
      <c r="AW11" s="17">
        <v>7.2261007063449303E-2</v>
      </c>
      <c r="AX11" s="17"/>
      <c r="AY11" s="17">
        <v>9.6805225815090101E-2</v>
      </c>
      <c r="AZ11" s="17">
        <v>0.12249970063532301</v>
      </c>
      <c r="BA11" s="17"/>
      <c r="BB11" s="17">
        <v>0.110524346447632</v>
      </c>
      <c r="BC11" s="17">
        <v>0.12125423983591101</v>
      </c>
      <c r="BD11" s="17"/>
      <c r="BE11" s="17">
        <v>9.3755596755135007E-2</v>
      </c>
      <c r="BF11" s="17">
        <v>0.121123162383827</v>
      </c>
      <c r="BG11" s="17"/>
      <c r="BH11" s="17">
        <v>6.6023793283002202E-2</v>
      </c>
      <c r="BI11" s="17">
        <v>0.12392465922852</v>
      </c>
      <c r="BJ11" s="17"/>
      <c r="BK11" s="17">
        <v>0.10675633945506501</v>
      </c>
      <c r="BL11" s="17">
        <v>0.12022134587748599</v>
      </c>
      <c r="BM11" s="17"/>
      <c r="BN11" s="17">
        <v>8.9915417626149102E-2</v>
      </c>
      <c r="BO11" s="17">
        <v>0.11986664390207501</v>
      </c>
      <c r="BP11" s="17"/>
      <c r="BQ11" s="17">
        <v>5.5491159737961503E-2</v>
      </c>
      <c r="BR11" s="17">
        <v>0.12123709454317599</v>
      </c>
      <c r="BS11" s="17"/>
      <c r="BT11" s="17">
        <v>0.145759915078679</v>
      </c>
      <c r="BU11" s="17">
        <v>0.11639788882320699</v>
      </c>
      <c r="BV11" s="17"/>
      <c r="BW11" s="17">
        <v>9.4785122217104903E-2</v>
      </c>
      <c r="BX11" s="17">
        <v>0.150917942427027</v>
      </c>
      <c r="BY11" s="17"/>
      <c r="BZ11" s="17">
        <v>9.4785122217104903E-2</v>
      </c>
      <c r="CA11" s="17">
        <v>0.150917942427027</v>
      </c>
    </row>
    <row r="12" spans="2:79" x14ac:dyDescent="0.25">
      <c r="B12" s="18" t="s">
        <v>340</v>
      </c>
      <c r="C12" s="17">
        <v>2.6372488150930198E-2</v>
      </c>
      <c r="D12" s="17">
        <v>2.4307329054270601E-2</v>
      </c>
      <c r="E12" s="17">
        <v>6.2101769099902999E-4</v>
      </c>
      <c r="F12" s="17">
        <v>2.03991226522241E-2</v>
      </c>
      <c r="G12" s="17">
        <v>2.9038739308247401E-2</v>
      </c>
      <c r="H12" s="17">
        <v>3.3951439270350298E-2</v>
      </c>
      <c r="I12" s="17">
        <v>1.4636222658367301E-2</v>
      </c>
      <c r="J12" s="17">
        <v>0.10366346622794199</v>
      </c>
      <c r="K12" s="17">
        <v>4.7013874186824402E-5</v>
      </c>
      <c r="L12" s="17">
        <v>5.5097179991208799E-2</v>
      </c>
      <c r="M12" s="17"/>
      <c r="N12" s="17">
        <v>2.8173410241685001E-2</v>
      </c>
      <c r="O12" s="17">
        <v>1.34558133881593E-2</v>
      </c>
      <c r="P12" s="17">
        <v>9.8613781368849691E-3</v>
      </c>
      <c r="Q12" s="17">
        <v>7.5768967679063198E-3</v>
      </c>
      <c r="R12" s="17"/>
      <c r="S12" s="17">
        <v>4.5192781331704401E-2</v>
      </c>
      <c r="T12" s="17">
        <v>1.96068991776168E-2</v>
      </c>
      <c r="U12" s="17">
        <v>4.4045509419810098E-3</v>
      </c>
      <c r="V12" s="17">
        <v>4.1208379378106501E-2</v>
      </c>
      <c r="W12" s="17">
        <v>3.8679739735977002E-5</v>
      </c>
      <c r="X12" s="17">
        <v>1.1978747283528199E-3</v>
      </c>
      <c r="Y12" s="17">
        <v>1.2625582212380099E-2</v>
      </c>
      <c r="Z12" s="17"/>
      <c r="AA12" s="17">
        <v>1.6125855559583999E-2</v>
      </c>
      <c r="AB12" s="17">
        <v>3.99899067786098E-2</v>
      </c>
      <c r="AC12" s="17"/>
      <c r="AD12" s="17">
        <v>3.5259957318932501E-3</v>
      </c>
      <c r="AE12" s="17">
        <v>2.0515704612937099E-4</v>
      </c>
      <c r="AF12" s="17">
        <v>2.22690955226196E-2</v>
      </c>
      <c r="AG12" s="17"/>
      <c r="AH12" s="17">
        <v>5.7944656460385997E-3</v>
      </c>
      <c r="AI12" s="17">
        <v>2.7897989038651799E-2</v>
      </c>
      <c r="AJ12" s="17"/>
      <c r="AK12" s="17">
        <v>1.07091034930642E-2</v>
      </c>
      <c r="AL12" s="17">
        <v>3.7830422069664603E-2</v>
      </c>
      <c r="AM12" s="17"/>
      <c r="AN12" s="17">
        <v>2.6450468326811701E-2</v>
      </c>
      <c r="AO12" s="17">
        <v>7.5768967679063198E-3</v>
      </c>
      <c r="AP12" s="17"/>
      <c r="AQ12" s="17">
        <v>3.9829075455487299E-2</v>
      </c>
      <c r="AR12" s="17">
        <v>2.0391818503386599E-2</v>
      </c>
      <c r="AS12" s="17"/>
      <c r="AT12" s="17">
        <v>5.1586944689546499E-2</v>
      </c>
      <c r="AU12" s="17">
        <v>2.8751227294758801E-2</v>
      </c>
      <c r="AV12" s="17">
        <v>1.7945949725538601E-2</v>
      </c>
      <c r="AW12" s="17">
        <v>3.8549108052623499E-3</v>
      </c>
      <c r="AX12" s="17"/>
      <c r="AY12" s="17">
        <v>9.825289441265869E-4</v>
      </c>
      <c r="AZ12" s="17">
        <v>3.02651197100481E-2</v>
      </c>
      <c r="BA12" s="17"/>
      <c r="BB12" s="17">
        <v>2.3584187330319601E-2</v>
      </c>
      <c r="BC12" s="17">
        <v>2.70788613903441E-2</v>
      </c>
      <c r="BD12" s="17"/>
      <c r="BE12" s="17">
        <v>0.10310389848729599</v>
      </c>
      <c r="BF12" s="17">
        <v>2.0195086199295598E-2</v>
      </c>
      <c r="BG12" s="17"/>
      <c r="BH12" s="17">
        <v>1.6915280161970501E-2</v>
      </c>
      <c r="BI12" s="17">
        <v>2.7235255493137399E-2</v>
      </c>
      <c r="BJ12" s="17"/>
      <c r="BK12" s="17">
        <v>1.78854756721248E-3</v>
      </c>
      <c r="BL12" s="17">
        <v>2.86404872270947E-2</v>
      </c>
      <c r="BM12" s="17"/>
      <c r="BN12" s="17">
        <v>1.9940210856032102E-3</v>
      </c>
      <c r="BO12" s="17">
        <v>2.7026562698932499E-2</v>
      </c>
      <c r="BP12" s="17"/>
      <c r="BQ12" s="17">
        <v>1.87390740407919E-3</v>
      </c>
      <c r="BR12" s="17">
        <v>2.7201929240714798E-2</v>
      </c>
      <c r="BS12" s="17"/>
      <c r="BT12" s="17">
        <v>2.0021480922315199E-4</v>
      </c>
      <c r="BU12" s="17">
        <v>2.9007938619406499E-2</v>
      </c>
      <c r="BV12" s="17"/>
      <c r="BW12" s="17">
        <v>1.6201132776708399E-2</v>
      </c>
      <c r="BX12" s="17">
        <v>3.9697925998721399E-2</v>
      </c>
      <c r="BY12" s="17"/>
      <c r="BZ12" s="17">
        <v>1.6201132776708399E-2</v>
      </c>
      <c r="CA12" s="17">
        <v>3.9697925998721399E-2</v>
      </c>
    </row>
    <row r="13" spans="2:79" x14ac:dyDescent="0.25">
      <c r="B13" s="18" t="s">
        <v>103</v>
      </c>
      <c r="C13" s="19">
        <v>7.9523359060926693E-3</v>
      </c>
      <c r="D13" s="19">
        <v>1.08680263744984E-2</v>
      </c>
      <c r="E13" s="19">
        <v>4.1612966506532602E-2</v>
      </c>
      <c r="F13" s="19">
        <v>6.9165771903555396E-3</v>
      </c>
      <c r="G13" s="19">
        <v>1.29980241055145E-4</v>
      </c>
      <c r="H13" s="19">
        <v>9.6152283379288706E-3</v>
      </c>
      <c r="I13" s="19">
        <v>6.0333435383574897E-4</v>
      </c>
      <c r="J13" s="19">
        <v>2.5890587314833101E-3</v>
      </c>
      <c r="K13" s="19">
        <v>6.9400893876044696E-4</v>
      </c>
      <c r="L13" s="19">
        <v>0</v>
      </c>
      <c r="M13" s="19"/>
      <c r="N13" s="19">
        <v>7.46116620787848E-3</v>
      </c>
      <c r="O13" s="19">
        <v>1.1712162504467501E-2</v>
      </c>
      <c r="P13" s="19">
        <v>1.2444806521106201E-2</v>
      </c>
      <c r="Q13" s="19">
        <v>7.7343038768181299E-3</v>
      </c>
      <c r="R13" s="19"/>
      <c r="S13" s="19">
        <v>1.1965473509232299E-2</v>
      </c>
      <c r="T13" s="19">
        <v>0</v>
      </c>
      <c r="U13" s="19">
        <v>5.18890277172128E-5</v>
      </c>
      <c r="V13" s="19">
        <v>4.8039755333156697E-3</v>
      </c>
      <c r="W13" s="19">
        <v>1.5692219068666399E-3</v>
      </c>
      <c r="X13" s="19">
        <v>7.3188790674466997E-6</v>
      </c>
      <c r="Y13" s="19">
        <v>5.9121618865600703E-4</v>
      </c>
      <c r="Z13" s="19"/>
      <c r="AA13" s="19">
        <v>5.5756113883782899E-3</v>
      </c>
      <c r="AB13" s="19">
        <v>1.11109201953079E-2</v>
      </c>
      <c r="AC13" s="19"/>
      <c r="AD13" s="19">
        <v>2.1279767204212901E-3</v>
      </c>
      <c r="AE13" s="19">
        <v>7.7260660382501195E-5</v>
      </c>
      <c r="AF13" s="19">
        <v>7.9339599754824595E-3</v>
      </c>
      <c r="AG13" s="19"/>
      <c r="AH13" s="19">
        <v>7.3744371331421201E-4</v>
      </c>
      <c r="AI13" s="19">
        <v>8.4871941239939904E-3</v>
      </c>
      <c r="AJ13" s="19"/>
      <c r="AK13" s="19">
        <v>1.1513661067174399E-2</v>
      </c>
      <c r="AL13" s="19">
        <v>5.3471883437930297E-3</v>
      </c>
      <c r="AM13" s="19"/>
      <c r="AN13" s="19">
        <v>7.9532404892815808E-3</v>
      </c>
      <c r="AO13" s="19">
        <v>7.7343038768181299E-3</v>
      </c>
      <c r="AP13" s="19"/>
      <c r="AQ13" s="19">
        <v>3.0974903642458701E-3</v>
      </c>
      <c r="AR13" s="19">
        <v>1.0110032112307E-2</v>
      </c>
      <c r="AS13" s="19"/>
      <c r="AT13" s="19">
        <v>3.04777856147328E-2</v>
      </c>
      <c r="AU13" s="19">
        <v>4.44262648158296E-3</v>
      </c>
      <c r="AV13" s="19">
        <v>4.9013816182542202E-3</v>
      </c>
      <c r="AW13" s="19">
        <v>2.89238987364804E-5</v>
      </c>
      <c r="AX13" s="19"/>
      <c r="AY13" s="19">
        <v>2.9107114390998899E-5</v>
      </c>
      <c r="AZ13" s="19">
        <v>9.1670763550030909E-3</v>
      </c>
      <c r="BA13" s="19"/>
      <c r="BB13" s="19">
        <v>1.3277922092127199E-2</v>
      </c>
      <c r="BC13" s="19">
        <v>6.6058135797705704E-3</v>
      </c>
      <c r="BD13" s="19"/>
      <c r="BE13" s="19">
        <v>9.2241024562818196E-5</v>
      </c>
      <c r="BF13" s="19">
        <v>8.5851271613080603E-3</v>
      </c>
      <c r="BG13" s="19"/>
      <c r="BH13" s="19">
        <v>1.6628743468557E-2</v>
      </c>
      <c r="BI13" s="19">
        <v>7.1607998521840601E-3</v>
      </c>
      <c r="BJ13" s="19"/>
      <c r="BK13" s="19">
        <v>4.6526620361692501E-4</v>
      </c>
      <c r="BL13" s="19">
        <v>8.6430578475393208E-3</v>
      </c>
      <c r="BM13" s="19"/>
      <c r="BN13" s="19">
        <v>1.50628214707455E-4</v>
      </c>
      <c r="BO13" s="19">
        <v>8.1616558119839994E-3</v>
      </c>
      <c r="BP13" s="19"/>
      <c r="BQ13" s="19">
        <v>2.5445967150472299E-5</v>
      </c>
      <c r="BR13" s="19">
        <v>8.2207142377804798E-3</v>
      </c>
      <c r="BS13" s="19"/>
      <c r="BT13" s="19">
        <v>1.3336024894372E-2</v>
      </c>
      <c r="BU13" s="19">
        <v>7.41021847207973E-3</v>
      </c>
      <c r="BV13" s="19"/>
      <c r="BW13" s="19">
        <v>5.5829695277004798E-3</v>
      </c>
      <c r="BX13" s="19">
        <v>1.1056430026521199E-2</v>
      </c>
      <c r="BY13" s="19"/>
      <c r="BZ13" s="19">
        <v>5.5829695277004798E-3</v>
      </c>
      <c r="CA13" s="19">
        <v>1.1056430026521199E-2</v>
      </c>
    </row>
    <row r="14" spans="2:79" x14ac:dyDescent="0.25">
      <c r="B14" s="16" t="s">
        <v>690</v>
      </c>
    </row>
    <row r="15" spans="2:79" x14ac:dyDescent="0.25">
      <c r="B15" t="s">
        <v>78</v>
      </c>
    </row>
    <row r="16" spans="2:79" x14ac:dyDescent="0.25">
      <c r="B16" t="s">
        <v>79</v>
      </c>
    </row>
    <row r="18" spans="2:2" x14ac:dyDescent="0.2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CA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3061</v>
      </c>
      <c r="D7" s="10">
        <v>459</v>
      </c>
      <c r="E7" s="10">
        <v>395</v>
      </c>
      <c r="F7" s="10">
        <v>432</v>
      </c>
      <c r="G7" s="10">
        <v>396</v>
      </c>
      <c r="H7" s="10">
        <v>444</v>
      </c>
      <c r="I7" s="10">
        <v>479</v>
      </c>
      <c r="J7" s="10">
        <v>191</v>
      </c>
      <c r="K7" s="10">
        <v>123</v>
      </c>
      <c r="L7" s="10">
        <v>142</v>
      </c>
      <c r="M7" s="10"/>
      <c r="N7" s="10">
        <v>335</v>
      </c>
      <c r="O7" s="10">
        <v>410</v>
      </c>
      <c r="P7" s="10">
        <v>621</v>
      </c>
      <c r="Q7" s="10">
        <v>1695</v>
      </c>
      <c r="R7" s="10"/>
      <c r="S7" s="10">
        <v>260</v>
      </c>
      <c r="T7" s="10">
        <v>228</v>
      </c>
      <c r="U7" s="10">
        <v>277</v>
      </c>
      <c r="V7" s="10">
        <v>575</v>
      </c>
      <c r="W7" s="10">
        <v>552</v>
      </c>
      <c r="X7" s="10">
        <v>647</v>
      </c>
      <c r="Y7" s="10">
        <v>395</v>
      </c>
      <c r="Z7" s="10"/>
      <c r="AA7" s="10">
        <v>2605</v>
      </c>
      <c r="AB7" s="10">
        <v>456</v>
      </c>
      <c r="AC7" s="10"/>
      <c r="AD7" s="10">
        <v>823</v>
      </c>
      <c r="AE7" s="10">
        <v>722</v>
      </c>
      <c r="AF7" s="10">
        <v>1054</v>
      </c>
      <c r="AG7" s="10"/>
      <c r="AH7" s="10">
        <v>658</v>
      </c>
      <c r="AI7" s="10">
        <v>2403</v>
      </c>
      <c r="AJ7" s="10"/>
      <c r="AK7" s="10">
        <v>852</v>
      </c>
      <c r="AL7" s="10">
        <v>2209</v>
      </c>
      <c r="AM7" s="10"/>
      <c r="AN7" s="10">
        <v>1366</v>
      </c>
      <c r="AO7" s="10">
        <v>1695</v>
      </c>
      <c r="AP7" s="10"/>
      <c r="AQ7" s="10">
        <v>1454</v>
      </c>
      <c r="AR7" s="10">
        <v>1607</v>
      </c>
      <c r="AS7" s="10"/>
      <c r="AT7" s="10">
        <v>106</v>
      </c>
      <c r="AU7" s="10">
        <v>586</v>
      </c>
      <c r="AV7" s="10">
        <v>1555</v>
      </c>
      <c r="AW7" s="10">
        <v>807</v>
      </c>
      <c r="AX7" s="10"/>
      <c r="AY7" s="10">
        <v>875</v>
      </c>
      <c r="AZ7" s="10">
        <v>2186</v>
      </c>
      <c r="BA7" s="10"/>
      <c r="BB7" s="10">
        <v>495</v>
      </c>
      <c r="BC7" s="10">
        <v>2565</v>
      </c>
      <c r="BD7" s="10"/>
      <c r="BE7" s="10">
        <v>462</v>
      </c>
      <c r="BF7" s="10">
        <v>2599</v>
      </c>
      <c r="BG7" s="10"/>
      <c r="BH7" s="10">
        <v>239</v>
      </c>
      <c r="BI7" s="10">
        <v>2822</v>
      </c>
      <c r="BJ7" s="10"/>
      <c r="BK7" s="10">
        <v>579</v>
      </c>
      <c r="BL7" s="10">
        <v>2482</v>
      </c>
      <c r="BM7" s="10"/>
      <c r="BN7" s="10">
        <v>186</v>
      </c>
      <c r="BO7" s="10">
        <v>2875</v>
      </c>
      <c r="BP7" s="10"/>
      <c r="BQ7" s="10">
        <v>341</v>
      </c>
      <c r="BR7" s="10">
        <v>2720</v>
      </c>
      <c r="BS7" s="10"/>
      <c r="BT7" s="10">
        <v>211</v>
      </c>
      <c r="BU7" s="10">
        <v>2850</v>
      </c>
      <c r="BV7" s="10"/>
      <c r="BW7" s="10">
        <v>1090</v>
      </c>
      <c r="BX7" s="10">
        <v>1971</v>
      </c>
      <c r="BY7" s="10"/>
      <c r="BZ7" s="10">
        <v>1090</v>
      </c>
      <c r="CA7" s="10">
        <v>1971</v>
      </c>
    </row>
    <row r="8" spans="2:79" ht="30" customHeight="1" x14ac:dyDescent="0.25">
      <c r="B8" s="11" t="s">
        <v>27</v>
      </c>
      <c r="C8" s="11">
        <v>1218</v>
      </c>
      <c r="D8" s="11">
        <v>204</v>
      </c>
      <c r="E8" s="11">
        <v>122</v>
      </c>
      <c r="F8" s="11">
        <v>254</v>
      </c>
      <c r="G8" s="11">
        <v>89</v>
      </c>
      <c r="H8" s="11">
        <v>168</v>
      </c>
      <c r="I8" s="11">
        <v>253</v>
      </c>
      <c r="J8" s="11">
        <v>39</v>
      </c>
      <c r="K8" s="11">
        <v>46</v>
      </c>
      <c r="L8" s="11">
        <v>43</v>
      </c>
      <c r="M8" s="11"/>
      <c r="N8" s="11">
        <v>1022</v>
      </c>
      <c r="O8" s="11">
        <v>155</v>
      </c>
      <c r="P8" s="11">
        <v>33</v>
      </c>
      <c r="Q8" s="11">
        <v>9</v>
      </c>
      <c r="R8" s="11"/>
      <c r="S8" s="11">
        <v>229</v>
      </c>
      <c r="T8" s="11">
        <v>111</v>
      </c>
      <c r="U8" s="11">
        <v>72</v>
      </c>
      <c r="V8" s="11">
        <v>390</v>
      </c>
      <c r="W8" s="11">
        <v>110</v>
      </c>
      <c r="X8" s="11">
        <v>150</v>
      </c>
      <c r="Y8" s="11">
        <v>111</v>
      </c>
      <c r="Z8" s="11"/>
      <c r="AA8" s="11">
        <v>834</v>
      </c>
      <c r="AB8" s="11">
        <v>384</v>
      </c>
      <c r="AC8" s="11"/>
      <c r="AD8" s="11">
        <v>226</v>
      </c>
      <c r="AE8" s="11">
        <v>119</v>
      </c>
      <c r="AF8" s="11">
        <v>482</v>
      </c>
      <c r="AG8" s="11"/>
      <c r="AH8" s="11">
        <v>117</v>
      </c>
      <c r="AI8" s="11">
        <v>1101</v>
      </c>
      <c r="AJ8" s="11"/>
      <c r="AK8" s="11">
        <v>503</v>
      </c>
      <c r="AL8" s="11">
        <v>716</v>
      </c>
      <c r="AM8" s="11"/>
      <c r="AN8" s="11">
        <v>1210</v>
      </c>
      <c r="AO8" s="11">
        <v>9</v>
      </c>
      <c r="AP8" s="11"/>
      <c r="AQ8" s="11">
        <v>431</v>
      </c>
      <c r="AR8" s="11">
        <v>787</v>
      </c>
      <c r="AS8" s="11"/>
      <c r="AT8" s="11">
        <v>80</v>
      </c>
      <c r="AU8" s="11">
        <v>433</v>
      </c>
      <c r="AV8" s="11">
        <v>581</v>
      </c>
      <c r="AW8" s="11">
        <v>123</v>
      </c>
      <c r="AX8" s="11"/>
      <c r="AY8" s="11">
        <v>176</v>
      </c>
      <c r="AZ8" s="11">
        <v>1042</v>
      </c>
      <c r="BA8" s="11"/>
      <c r="BB8" s="11">
        <v>264</v>
      </c>
      <c r="BC8" s="11">
        <v>954</v>
      </c>
      <c r="BD8" s="11"/>
      <c r="BE8" s="11">
        <v>103</v>
      </c>
      <c r="BF8" s="11">
        <v>1115</v>
      </c>
      <c r="BG8" s="11"/>
      <c r="BH8" s="11">
        <v>89</v>
      </c>
      <c r="BI8" s="11">
        <v>1129</v>
      </c>
      <c r="BJ8" s="11"/>
      <c r="BK8" s="11">
        <v>114</v>
      </c>
      <c r="BL8" s="11">
        <v>1104</v>
      </c>
      <c r="BM8" s="11"/>
      <c r="BN8" s="11">
        <v>44</v>
      </c>
      <c r="BO8" s="11">
        <v>1174</v>
      </c>
      <c r="BP8" s="11"/>
      <c r="BQ8" s="11">
        <v>61</v>
      </c>
      <c r="BR8" s="11">
        <v>1157</v>
      </c>
      <c r="BS8" s="11"/>
      <c r="BT8" s="11">
        <v>89</v>
      </c>
      <c r="BU8" s="11">
        <v>1129</v>
      </c>
      <c r="BV8" s="11"/>
      <c r="BW8" s="11">
        <v>827</v>
      </c>
      <c r="BX8" s="11">
        <v>392</v>
      </c>
      <c r="BY8" s="11"/>
      <c r="BZ8" s="11">
        <v>827</v>
      </c>
      <c r="CA8" s="11">
        <v>392</v>
      </c>
    </row>
    <row r="9" spans="2:79" ht="45" x14ac:dyDescent="0.25">
      <c r="B9" s="18" t="s">
        <v>337</v>
      </c>
      <c r="C9" s="17">
        <v>0.33214020276061501</v>
      </c>
      <c r="D9" s="17">
        <v>0.36656577510557697</v>
      </c>
      <c r="E9" s="17">
        <v>0.36569032461839601</v>
      </c>
      <c r="F9" s="17">
        <v>0.354861187823441</v>
      </c>
      <c r="G9" s="17">
        <v>0.24585997332034301</v>
      </c>
      <c r="H9" s="17">
        <v>0.26966458481414701</v>
      </c>
      <c r="I9" s="17">
        <v>0.35170764162002199</v>
      </c>
      <c r="J9" s="17">
        <v>0.33833555426335599</v>
      </c>
      <c r="K9" s="17">
        <v>0.33618285542096399</v>
      </c>
      <c r="L9" s="17">
        <v>0.237480605230172</v>
      </c>
      <c r="M9" s="17"/>
      <c r="N9" s="17">
        <v>0.31472997990720403</v>
      </c>
      <c r="O9" s="17">
        <v>0.40693193863482702</v>
      </c>
      <c r="P9" s="17">
        <v>0.46568343613735602</v>
      </c>
      <c r="Q9" s="17">
        <v>0.53843923988856601</v>
      </c>
      <c r="R9" s="17"/>
      <c r="S9" s="17">
        <v>0.28849276315042299</v>
      </c>
      <c r="T9" s="17">
        <v>0.40597902454255902</v>
      </c>
      <c r="U9" s="17">
        <v>0.36353964343839001</v>
      </c>
      <c r="V9" s="17">
        <v>0.29389253344884098</v>
      </c>
      <c r="W9" s="17">
        <v>0.444810243293769</v>
      </c>
      <c r="X9" s="17">
        <v>0.26153847540762198</v>
      </c>
      <c r="Y9" s="17">
        <v>0.48873375713961698</v>
      </c>
      <c r="Z9" s="17"/>
      <c r="AA9" s="17">
        <v>0.36539680682890902</v>
      </c>
      <c r="AB9" s="17">
        <v>0.25991217109564901</v>
      </c>
      <c r="AC9" s="17"/>
      <c r="AD9" s="17">
        <v>0.45015532330389202</v>
      </c>
      <c r="AE9" s="17">
        <v>0.41554411846539901</v>
      </c>
      <c r="AF9" s="17">
        <v>0.31242881687030799</v>
      </c>
      <c r="AG9" s="17"/>
      <c r="AH9" s="17">
        <v>0.38302294349185201</v>
      </c>
      <c r="AI9" s="17">
        <v>0.32671082218435199</v>
      </c>
      <c r="AJ9" s="17"/>
      <c r="AK9" s="17">
        <v>0.40618597193446698</v>
      </c>
      <c r="AL9" s="17">
        <v>0.280129674108136</v>
      </c>
      <c r="AM9" s="17"/>
      <c r="AN9" s="17">
        <v>0.33068308787477402</v>
      </c>
      <c r="AO9" s="17">
        <v>0.53843923988856601</v>
      </c>
      <c r="AP9" s="17"/>
      <c r="AQ9" s="17">
        <v>0.36624063639591697</v>
      </c>
      <c r="AR9" s="17">
        <v>0.31347769999969799</v>
      </c>
      <c r="AS9" s="17"/>
      <c r="AT9" s="17">
        <v>0.17832118692386101</v>
      </c>
      <c r="AU9" s="17">
        <v>0.28945459490127501</v>
      </c>
      <c r="AV9" s="17">
        <v>0.34028817918772197</v>
      </c>
      <c r="AW9" s="17">
        <v>0.54570293446548201</v>
      </c>
      <c r="AX9" s="17"/>
      <c r="AY9" s="17">
        <v>0.33849388003910102</v>
      </c>
      <c r="AZ9" s="17">
        <v>0.33106394178978998</v>
      </c>
      <c r="BA9" s="17"/>
      <c r="BB9" s="17">
        <v>0.39526367517902</v>
      </c>
      <c r="BC9" s="17">
        <v>0.31471548235131103</v>
      </c>
      <c r="BD9" s="17"/>
      <c r="BE9" s="17">
        <v>0.37245331971775603</v>
      </c>
      <c r="BF9" s="17">
        <v>0.32841732119192801</v>
      </c>
      <c r="BG9" s="17"/>
      <c r="BH9" s="17">
        <v>0.41353836641156499</v>
      </c>
      <c r="BI9" s="17">
        <v>0.32572532662805898</v>
      </c>
      <c r="BJ9" s="17"/>
      <c r="BK9" s="17">
        <v>0.30204850579314502</v>
      </c>
      <c r="BL9" s="17">
        <v>0.33524505731862397</v>
      </c>
      <c r="BM9" s="17"/>
      <c r="BN9" s="17">
        <v>0.38977076252224802</v>
      </c>
      <c r="BO9" s="17">
        <v>0.329988480855264</v>
      </c>
      <c r="BP9" s="17"/>
      <c r="BQ9" s="17">
        <v>0.43574688730088801</v>
      </c>
      <c r="BR9" s="17">
        <v>0.32667094936472701</v>
      </c>
      <c r="BS9" s="17"/>
      <c r="BT9" s="17">
        <v>0.38926533249744</v>
      </c>
      <c r="BU9" s="17">
        <v>0.327612176215824</v>
      </c>
      <c r="BV9" s="17"/>
      <c r="BW9" s="17">
        <v>0.36362582520583098</v>
      </c>
      <c r="BX9" s="17">
        <v>0.26567150578551402</v>
      </c>
      <c r="BY9" s="17"/>
      <c r="BZ9" s="17">
        <v>0.36362582520583098</v>
      </c>
      <c r="CA9" s="17">
        <v>0.26567150578551402</v>
      </c>
    </row>
    <row r="10" spans="2:79" ht="30" x14ac:dyDescent="0.25">
      <c r="B10" s="18" t="s">
        <v>338</v>
      </c>
      <c r="C10" s="17">
        <v>0.50497283731529596</v>
      </c>
      <c r="D10" s="17">
        <v>0.54313519222694295</v>
      </c>
      <c r="E10" s="17">
        <v>0.51067254570532405</v>
      </c>
      <c r="F10" s="17">
        <v>0.49141145994063901</v>
      </c>
      <c r="G10" s="17">
        <v>0.44141393531469503</v>
      </c>
      <c r="H10" s="17">
        <v>0.494344338898487</v>
      </c>
      <c r="I10" s="17">
        <v>0.58285530062402602</v>
      </c>
      <c r="J10" s="17">
        <v>0.22442268546586799</v>
      </c>
      <c r="K10" s="17">
        <v>0.62444705133121303</v>
      </c>
      <c r="L10" s="17">
        <v>0.22781780527231599</v>
      </c>
      <c r="M10" s="17"/>
      <c r="N10" s="17">
        <v>0.51427098119530701</v>
      </c>
      <c r="O10" s="17">
        <v>0.45854934669504099</v>
      </c>
      <c r="P10" s="17">
        <v>0.46559640222408799</v>
      </c>
      <c r="Q10" s="17">
        <v>0.38804183724570401</v>
      </c>
      <c r="R10" s="17"/>
      <c r="S10" s="17">
        <v>0.538536811794875</v>
      </c>
      <c r="T10" s="17">
        <v>0.42794507095173501</v>
      </c>
      <c r="U10" s="17">
        <v>0.498897712830005</v>
      </c>
      <c r="V10" s="17">
        <v>0.52599007777939599</v>
      </c>
      <c r="W10" s="17">
        <v>0.48232829035783398</v>
      </c>
      <c r="X10" s="17">
        <v>0.60252294031321496</v>
      </c>
      <c r="Y10" s="17">
        <v>0.31740834986146499</v>
      </c>
      <c r="Z10" s="17"/>
      <c r="AA10" s="17">
        <v>0.49066124245644899</v>
      </c>
      <c r="AB10" s="17">
        <v>0.53605533523114401</v>
      </c>
      <c r="AC10" s="17"/>
      <c r="AD10" s="17">
        <v>0.43186763410844098</v>
      </c>
      <c r="AE10" s="17">
        <v>0.47670765543605098</v>
      </c>
      <c r="AF10" s="17">
        <v>0.51924538985035595</v>
      </c>
      <c r="AG10" s="17"/>
      <c r="AH10" s="17">
        <v>0.52772086220752201</v>
      </c>
      <c r="AI10" s="17">
        <v>0.50254553715961903</v>
      </c>
      <c r="AJ10" s="17"/>
      <c r="AK10" s="17">
        <v>0.45985149225884098</v>
      </c>
      <c r="AL10" s="17">
        <v>0.53666654562680205</v>
      </c>
      <c r="AM10" s="17"/>
      <c r="AN10" s="17">
        <v>0.50579873501792105</v>
      </c>
      <c r="AO10" s="17">
        <v>0.38804183724570401</v>
      </c>
      <c r="AP10" s="17"/>
      <c r="AQ10" s="17">
        <v>0.47137974042047298</v>
      </c>
      <c r="AR10" s="17">
        <v>0.52335768456540199</v>
      </c>
      <c r="AS10" s="17"/>
      <c r="AT10" s="17">
        <v>0.60317512950348695</v>
      </c>
      <c r="AU10" s="17">
        <v>0.50148219493254598</v>
      </c>
      <c r="AV10" s="17">
        <v>0.52063201886946597</v>
      </c>
      <c r="AW10" s="17">
        <v>0.38213617108305498</v>
      </c>
      <c r="AX10" s="17"/>
      <c r="AY10" s="17">
        <v>0.51712684993620395</v>
      </c>
      <c r="AZ10" s="17">
        <v>0.50291404697240305</v>
      </c>
      <c r="BA10" s="17"/>
      <c r="BB10" s="17">
        <v>0.46642243173326298</v>
      </c>
      <c r="BC10" s="17">
        <v>0.515590457006745</v>
      </c>
      <c r="BD10" s="17"/>
      <c r="BE10" s="17">
        <v>0.54739581743812404</v>
      </c>
      <c r="BF10" s="17">
        <v>0.50105511170365402</v>
      </c>
      <c r="BG10" s="17"/>
      <c r="BH10" s="17">
        <v>0.370025992809564</v>
      </c>
      <c r="BI10" s="17">
        <v>0.51560781055247695</v>
      </c>
      <c r="BJ10" s="17"/>
      <c r="BK10" s="17">
        <v>0.53235310382375101</v>
      </c>
      <c r="BL10" s="17">
        <v>0.50214774754517899</v>
      </c>
      <c r="BM10" s="17"/>
      <c r="BN10" s="17">
        <v>0.233972810970107</v>
      </c>
      <c r="BO10" s="17">
        <v>0.51509102279622199</v>
      </c>
      <c r="BP10" s="17"/>
      <c r="BQ10" s="17">
        <v>0.35089754206352702</v>
      </c>
      <c r="BR10" s="17">
        <v>0.51310625877856697</v>
      </c>
      <c r="BS10" s="17"/>
      <c r="BT10" s="17">
        <v>0.35720099382062198</v>
      </c>
      <c r="BU10" s="17">
        <v>0.51668598060266002</v>
      </c>
      <c r="BV10" s="17"/>
      <c r="BW10" s="17">
        <v>0.49171941159382698</v>
      </c>
      <c r="BX10" s="17">
        <v>0.53295189155489797</v>
      </c>
      <c r="BY10" s="17"/>
      <c r="BZ10" s="17">
        <v>0.49171941159382698</v>
      </c>
      <c r="CA10" s="17">
        <v>0.53295189155489797</v>
      </c>
    </row>
    <row r="11" spans="2:79" x14ac:dyDescent="0.25">
      <c r="B11" s="18" t="s">
        <v>339</v>
      </c>
      <c r="C11" s="17">
        <v>0.123841474259709</v>
      </c>
      <c r="D11" s="17">
        <v>8.3477779570954605E-2</v>
      </c>
      <c r="E11" s="17">
        <v>8.5835773393289502E-2</v>
      </c>
      <c r="F11" s="17">
        <v>9.6353373661440103E-2</v>
      </c>
      <c r="G11" s="17">
        <v>0.21528604485896799</v>
      </c>
      <c r="H11" s="17">
        <v>0.19856678682210599</v>
      </c>
      <c r="I11" s="17">
        <v>5.3955600278612903E-2</v>
      </c>
      <c r="J11" s="17">
        <v>0.42521704689301498</v>
      </c>
      <c r="K11" s="17">
        <v>2.5597476624618198E-2</v>
      </c>
      <c r="L11" s="17">
        <v>0.34897182422556999</v>
      </c>
      <c r="M11" s="17"/>
      <c r="N11" s="17">
        <v>0.131173764505045</v>
      </c>
      <c r="O11" s="17">
        <v>9.5207880345704196E-2</v>
      </c>
      <c r="P11" s="17">
        <v>5.0134080906840101E-2</v>
      </c>
      <c r="Q11" s="17">
        <v>5.2947878440431299E-2</v>
      </c>
      <c r="R11" s="17"/>
      <c r="S11" s="17">
        <v>0.117479051156791</v>
      </c>
      <c r="T11" s="17">
        <v>0.107988583032676</v>
      </c>
      <c r="U11" s="17">
        <v>0.101401144055722</v>
      </c>
      <c r="V11" s="17">
        <v>0.1296239412247</v>
      </c>
      <c r="W11" s="17">
        <v>7.17060288216433E-2</v>
      </c>
      <c r="X11" s="17">
        <v>0.12838490053773399</v>
      </c>
      <c r="Y11" s="17">
        <v>0.19379051840981301</v>
      </c>
      <c r="Z11" s="17"/>
      <c r="AA11" s="17">
        <v>0.119678181525764</v>
      </c>
      <c r="AB11" s="17">
        <v>0.13288348103828501</v>
      </c>
      <c r="AC11" s="17"/>
      <c r="AD11" s="17">
        <v>0.110220254254891</v>
      </c>
      <c r="AE11" s="17">
        <v>0.106903165816115</v>
      </c>
      <c r="AF11" s="17">
        <v>0.13405492335865199</v>
      </c>
      <c r="AG11" s="17"/>
      <c r="AH11" s="17">
        <v>8.0455845150063696E-2</v>
      </c>
      <c r="AI11" s="17">
        <v>0.12847088471582199</v>
      </c>
      <c r="AJ11" s="17"/>
      <c r="AK11" s="17">
        <v>8.0700781529136706E-2</v>
      </c>
      <c r="AL11" s="17">
        <v>0.15414395150298199</v>
      </c>
      <c r="AM11" s="17"/>
      <c r="AN11" s="17">
        <v>0.12434220424476999</v>
      </c>
      <c r="AO11" s="17">
        <v>5.2947878440431299E-2</v>
      </c>
      <c r="AP11" s="17"/>
      <c r="AQ11" s="17">
        <v>0.13048844908321999</v>
      </c>
      <c r="AR11" s="17">
        <v>0.12020371447864001</v>
      </c>
      <c r="AS11" s="17"/>
      <c r="AT11" s="17">
        <v>0.110564801935905</v>
      </c>
      <c r="AU11" s="17">
        <v>0.146363983956948</v>
      </c>
      <c r="AV11" s="17">
        <v>0.118745795596589</v>
      </c>
      <c r="AW11" s="17">
        <v>7.2107827112059694E-2</v>
      </c>
      <c r="AX11" s="17"/>
      <c r="AY11" s="17">
        <v>0.127045414232835</v>
      </c>
      <c r="AZ11" s="17">
        <v>0.12329875302997099</v>
      </c>
      <c r="BA11" s="17"/>
      <c r="BB11" s="17">
        <v>9.3086802876057598E-2</v>
      </c>
      <c r="BC11" s="17">
        <v>0.13235442316207899</v>
      </c>
      <c r="BD11" s="17"/>
      <c r="BE11" s="17">
        <v>7.0923325539828594E-2</v>
      </c>
      <c r="BF11" s="17">
        <v>0.128728419636019</v>
      </c>
      <c r="BG11" s="17"/>
      <c r="BH11" s="17">
        <v>0.123434800749809</v>
      </c>
      <c r="BI11" s="17">
        <v>0.123873523633742</v>
      </c>
      <c r="BJ11" s="17"/>
      <c r="BK11" s="17">
        <v>0.16073417663016101</v>
      </c>
      <c r="BL11" s="17">
        <v>0.120034893486415</v>
      </c>
      <c r="BM11" s="17"/>
      <c r="BN11" s="17">
        <v>0.36635477922727</v>
      </c>
      <c r="BO11" s="17">
        <v>0.114786882515395</v>
      </c>
      <c r="BP11" s="17"/>
      <c r="BQ11" s="17">
        <v>0.173726498079915</v>
      </c>
      <c r="BR11" s="17">
        <v>0.12120811293613</v>
      </c>
      <c r="BS11" s="17"/>
      <c r="BT11" s="17">
        <v>0.24584970157095201</v>
      </c>
      <c r="BU11" s="17">
        <v>0.11417048542356199</v>
      </c>
      <c r="BV11" s="17"/>
      <c r="BW11" s="17">
        <v>0.120305078379338</v>
      </c>
      <c r="BX11" s="17">
        <v>0.13130709214817199</v>
      </c>
      <c r="BY11" s="17"/>
      <c r="BZ11" s="17">
        <v>0.120305078379338</v>
      </c>
      <c r="CA11" s="17">
        <v>0.13130709214817199</v>
      </c>
    </row>
    <row r="12" spans="2:79" x14ac:dyDescent="0.25">
      <c r="B12" s="18" t="s">
        <v>340</v>
      </c>
      <c r="C12" s="17">
        <v>1.72436241404938E-2</v>
      </c>
      <c r="D12" s="17">
        <v>4.1623430307643396E-3</v>
      </c>
      <c r="E12" s="17">
        <v>2.7913647533409601E-2</v>
      </c>
      <c r="F12" s="17">
        <v>2.6532084915310099E-2</v>
      </c>
      <c r="G12" s="17">
        <v>3.7471107098527999E-3</v>
      </c>
      <c r="H12" s="17">
        <v>2.37207452962893E-2</v>
      </c>
      <c r="I12" s="17">
        <v>1.06724873656323E-4</v>
      </c>
      <c r="J12" s="17">
        <v>8.2537010898386404E-3</v>
      </c>
      <c r="K12" s="17">
        <v>0</v>
      </c>
      <c r="L12" s="17">
        <v>0.124346009895745</v>
      </c>
      <c r="M12" s="17"/>
      <c r="N12" s="17">
        <v>1.7669653567696401E-2</v>
      </c>
      <c r="O12" s="17">
        <v>1.75403943916401E-2</v>
      </c>
      <c r="P12" s="17">
        <v>5.5317312521131904E-3</v>
      </c>
      <c r="Q12" s="17">
        <v>6.47548191566465E-3</v>
      </c>
      <c r="R12" s="17"/>
      <c r="S12" s="17">
        <v>4.4497317138696403E-2</v>
      </c>
      <c r="T12" s="17">
        <v>2.6541044820450198E-3</v>
      </c>
      <c r="U12" s="17">
        <v>5.5594706868777996E-4</v>
      </c>
      <c r="V12" s="17">
        <v>2.41133379656241E-2</v>
      </c>
      <c r="W12" s="17">
        <v>5.6331955710896002E-5</v>
      </c>
      <c r="X12" s="17">
        <v>7.03573052373971E-3</v>
      </c>
      <c r="Y12" s="17">
        <v>3.4333750262990099E-5</v>
      </c>
      <c r="Z12" s="17"/>
      <c r="AA12" s="17">
        <v>6.6557202081387202E-3</v>
      </c>
      <c r="AB12" s="17">
        <v>4.0238860182073302E-2</v>
      </c>
      <c r="AC12" s="17"/>
      <c r="AD12" s="17">
        <v>6.4342195293799797E-3</v>
      </c>
      <c r="AE12" s="17">
        <v>2.1827028073236101E-4</v>
      </c>
      <c r="AF12" s="17">
        <v>9.7508258715907504E-3</v>
      </c>
      <c r="AG12" s="17"/>
      <c r="AH12" s="17">
        <v>6.0574174528688803E-3</v>
      </c>
      <c r="AI12" s="17">
        <v>1.8437234634721199E-2</v>
      </c>
      <c r="AJ12" s="17"/>
      <c r="AK12" s="17">
        <v>1.7682005593728799E-2</v>
      </c>
      <c r="AL12" s="17">
        <v>1.6935700387542399E-2</v>
      </c>
      <c r="AM12" s="17"/>
      <c r="AN12" s="17">
        <v>1.7319680822808398E-2</v>
      </c>
      <c r="AO12" s="17">
        <v>6.47548191566465E-3</v>
      </c>
      <c r="AP12" s="17"/>
      <c r="AQ12" s="17">
        <v>1.71509189143727E-2</v>
      </c>
      <c r="AR12" s="17">
        <v>1.7294359904060402E-2</v>
      </c>
      <c r="AS12" s="17"/>
      <c r="AT12" s="17">
        <v>3.7271835794876002E-2</v>
      </c>
      <c r="AU12" s="17">
        <v>3.8503173476557198E-2</v>
      </c>
      <c r="AV12" s="17">
        <v>2.34021583873856E-3</v>
      </c>
      <c r="AW12" s="17">
        <v>0</v>
      </c>
      <c r="AX12" s="17"/>
      <c r="AY12" s="17">
        <v>1.2434996303303E-4</v>
      </c>
      <c r="AZ12" s="17">
        <v>2.0143489185331199E-2</v>
      </c>
      <c r="BA12" s="17"/>
      <c r="BB12" s="17">
        <v>1.48323760198893E-2</v>
      </c>
      <c r="BC12" s="17">
        <v>1.79116784224994E-2</v>
      </c>
      <c r="BD12" s="17"/>
      <c r="BE12" s="17">
        <v>3.0603096550903901E-3</v>
      </c>
      <c r="BF12" s="17">
        <v>1.8553440995805401E-2</v>
      </c>
      <c r="BG12" s="17"/>
      <c r="BH12" s="17">
        <v>2.4340453746349001E-2</v>
      </c>
      <c r="BI12" s="17">
        <v>1.6684332863965302E-2</v>
      </c>
      <c r="BJ12" s="17"/>
      <c r="BK12" s="17">
        <v>4.3516634155296397E-3</v>
      </c>
      <c r="BL12" s="17">
        <v>1.8573813762629302E-2</v>
      </c>
      <c r="BM12" s="17"/>
      <c r="BN12" s="17">
        <v>9.9016472803740204E-3</v>
      </c>
      <c r="BO12" s="17">
        <v>1.7517747669813101E-2</v>
      </c>
      <c r="BP12" s="17"/>
      <c r="BQ12" s="17">
        <v>4.9347873710241701E-3</v>
      </c>
      <c r="BR12" s="17">
        <v>1.78933905875099E-2</v>
      </c>
      <c r="BS12" s="17"/>
      <c r="BT12" s="17">
        <v>7.1096556078058502E-3</v>
      </c>
      <c r="BU12" s="17">
        <v>1.8046893712597999E-2</v>
      </c>
      <c r="BV12" s="17"/>
      <c r="BW12" s="17">
        <v>6.6611167478497898E-3</v>
      </c>
      <c r="BX12" s="17">
        <v>3.9584153642247502E-2</v>
      </c>
      <c r="BY12" s="17"/>
      <c r="BZ12" s="17">
        <v>6.6611167478497898E-3</v>
      </c>
      <c r="CA12" s="17">
        <v>3.9584153642247502E-2</v>
      </c>
    </row>
    <row r="13" spans="2:79" x14ac:dyDescent="0.25">
      <c r="B13" s="18" t="s">
        <v>103</v>
      </c>
      <c r="C13" s="19">
        <v>2.1801861523885701E-2</v>
      </c>
      <c r="D13" s="19">
        <v>2.6589100657617398E-3</v>
      </c>
      <c r="E13" s="19">
        <v>9.8877087495808196E-3</v>
      </c>
      <c r="F13" s="19">
        <v>3.0841893659168999E-2</v>
      </c>
      <c r="G13" s="19">
        <v>9.3692935796142005E-2</v>
      </c>
      <c r="H13" s="19">
        <v>1.3703544168971E-2</v>
      </c>
      <c r="I13" s="19">
        <v>1.13747326036828E-2</v>
      </c>
      <c r="J13" s="19">
        <v>3.77101228792264E-3</v>
      </c>
      <c r="K13" s="19">
        <v>1.3772616623204999E-2</v>
      </c>
      <c r="L13" s="19">
        <v>6.1383755376197599E-2</v>
      </c>
      <c r="M13" s="19"/>
      <c r="N13" s="19">
        <v>2.2155620824748E-2</v>
      </c>
      <c r="O13" s="19">
        <v>2.17704399327877E-2</v>
      </c>
      <c r="P13" s="19">
        <v>1.30543494796028E-2</v>
      </c>
      <c r="Q13" s="19">
        <v>1.4095562509634001E-2</v>
      </c>
      <c r="R13" s="19"/>
      <c r="S13" s="19">
        <v>1.0994056759213999E-2</v>
      </c>
      <c r="T13" s="19">
        <v>5.5433216990983997E-2</v>
      </c>
      <c r="U13" s="19">
        <v>3.5605552607194599E-2</v>
      </c>
      <c r="V13" s="19">
        <v>2.6380109581439101E-2</v>
      </c>
      <c r="W13" s="19">
        <v>1.09910557104308E-3</v>
      </c>
      <c r="X13" s="19">
        <v>5.1795321768900704E-4</v>
      </c>
      <c r="Y13" s="19">
        <v>3.3040838841250302E-5</v>
      </c>
      <c r="Z13" s="19"/>
      <c r="AA13" s="19">
        <v>1.76080489807387E-2</v>
      </c>
      <c r="AB13" s="19">
        <v>3.0910152452848699E-2</v>
      </c>
      <c r="AC13" s="19"/>
      <c r="AD13" s="19">
        <v>1.3225688033963101E-3</v>
      </c>
      <c r="AE13" s="19">
        <v>6.2679000170314295E-4</v>
      </c>
      <c r="AF13" s="19">
        <v>2.45200440490933E-2</v>
      </c>
      <c r="AG13" s="19"/>
      <c r="AH13" s="19">
        <v>2.7429316976935098E-3</v>
      </c>
      <c r="AI13" s="19">
        <v>2.38355213054856E-2</v>
      </c>
      <c r="AJ13" s="19"/>
      <c r="AK13" s="19">
        <v>3.5579748683826601E-2</v>
      </c>
      <c r="AL13" s="19">
        <v>1.21241283745381E-2</v>
      </c>
      <c r="AM13" s="19"/>
      <c r="AN13" s="19">
        <v>2.1856292039726902E-2</v>
      </c>
      <c r="AO13" s="19">
        <v>1.4095562509634001E-2</v>
      </c>
      <c r="AP13" s="19"/>
      <c r="AQ13" s="19">
        <v>1.47402551860174E-2</v>
      </c>
      <c r="AR13" s="19">
        <v>2.56665410521997E-2</v>
      </c>
      <c r="AS13" s="19"/>
      <c r="AT13" s="19">
        <v>7.0667045841871098E-2</v>
      </c>
      <c r="AU13" s="19">
        <v>2.4196052732674E-2</v>
      </c>
      <c r="AV13" s="19">
        <v>1.7993790507484401E-2</v>
      </c>
      <c r="AW13" s="19">
        <v>5.3067339404000197E-5</v>
      </c>
      <c r="AX13" s="19"/>
      <c r="AY13" s="19">
        <v>1.7209505828826199E-2</v>
      </c>
      <c r="AZ13" s="19">
        <v>2.25797690225048E-2</v>
      </c>
      <c r="BA13" s="19"/>
      <c r="BB13" s="19">
        <v>3.0394714191769999E-2</v>
      </c>
      <c r="BC13" s="19">
        <v>1.94279590573645E-2</v>
      </c>
      <c r="BD13" s="19"/>
      <c r="BE13" s="19">
        <v>6.1672276492006801E-3</v>
      </c>
      <c r="BF13" s="19">
        <v>2.3245706472593799E-2</v>
      </c>
      <c r="BG13" s="19"/>
      <c r="BH13" s="19">
        <v>6.8660386282714106E-2</v>
      </c>
      <c r="BI13" s="19">
        <v>1.8109006321756299E-2</v>
      </c>
      <c r="BJ13" s="19"/>
      <c r="BK13" s="19">
        <v>5.1255033741315998E-4</v>
      </c>
      <c r="BL13" s="19">
        <v>2.3998487887152701E-2</v>
      </c>
      <c r="BM13" s="19"/>
      <c r="BN13" s="19">
        <v>0</v>
      </c>
      <c r="BO13" s="19">
        <v>2.2615866163306499E-2</v>
      </c>
      <c r="BP13" s="19"/>
      <c r="BQ13" s="19">
        <v>3.46942851846452E-2</v>
      </c>
      <c r="BR13" s="19">
        <v>2.11212883330659E-2</v>
      </c>
      <c r="BS13" s="19"/>
      <c r="BT13" s="19">
        <v>5.7431650317954497E-4</v>
      </c>
      <c r="BU13" s="19">
        <v>2.3484464045356299E-2</v>
      </c>
      <c r="BV13" s="19"/>
      <c r="BW13" s="19">
        <v>1.7688568073153998E-2</v>
      </c>
      <c r="BX13" s="19">
        <v>3.04853568691681E-2</v>
      </c>
      <c r="BY13" s="19"/>
      <c r="BZ13" s="19">
        <v>1.7688568073153998E-2</v>
      </c>
      <c r="CA13" s="19">
        <v>3.04853568691681E-2</v>
      </c>
    </row>
    <row r="14" spans="2:79" x14ac:dyDescent="0.25">
      <c r="B14" s="16" t="s">
        <v>691</v>
      </c>
    </row>
    <row r="15" spans="2:79" x14ac:dyDescent="0.25">
      <c r="B15" t="s">
        <v>78</v>
      </c>
    </row>
    <row r="16" spans="2:79" x14ac:dyDescent="0.25">
      <c r="B16" t="s">
        <v>79</v>
      </c>
    </row>
    <row r="18" spans="2:2" x14ac:dyDescent="0.2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CA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3562</v>
      </c>
      <c r="D7" s="10">
        <v>526</v>
      </c>
      <c r="E7" s="10">
        <v>476</v>
      </c>
      <c r="F7" s="10">
        <v>419</v>
      </c>
      <c r="G7" s="10">
        <v>472</v>
      </c>
      <c r="H7" s="10">
        <v>535</v>
      </c>
      <c r="I7" s="10">
        <v>568</v>
      </c>
      <c r="J7" s="10">
        <v>249</v>
      </c>
      <c r="K7" s="10">
        <v>151</v>
      </c>
      <c r="L7" s="10">
        <v>166</v>
      </c>
      <c r="M7" s="10"/>
      <c r="N7" s="10">
        <v>508</v>
      </c>
      <c r="O7" s="10">
        <v>503</v>
      </c>
      <c r="P7" s="10">
        <v>712</v>
      </c>
      <c r="Q7" s="10">
        <v>1839</v>
      </c>
      <c r="R7" s="10"/>
      <c r="S7" s="10">
        <v>330</v>
      </c>
      <c r="T7" s="10">
        <v>269</v>
      </c>
      <c r="U7" s="10">
        <v>315</v>
      </c>
      <c r="V7" s="10">
        <v>691</v>
      </c>
      <c r="W7" s="10">
        <v>621</v>
      </c>
      <c r="X7" s="10">
        <v>685</v>
      </c>
      <c r="Y7" s="10">
        <v>448</v>
      </c>
      <c r="Z7" s="10"/>
      <c r="AA7" s="10">
        <v>2900</v>
      </c>
      <c r="AB7" s="10">
        <v>662</v>
      </c>
      <c r="AC7" s="10"/>
      <c r="AD7" s="10">
        <v>889</v>
      </c>
      <c r="AE7" s="10">
        <v>760</v>
      </c>
      <c r="AF7" s="10">
        <v>1238</v>
      </c>
      <c r="AG7" s="10"/>
      <c r="AH7" s="10">
        <v>670</v>
      </c>
      <c r="AI7" s="10">
        <v>2892</v>
      </c>
      <c r="AJ7" s="10"/>
      <c r="AK7" s="10">
        <v>1076</v>
      </c>
      <c r="AL7" s="10">
        <v>2486</v>
      </c>
      <c r="AM7" s="10"/>
      <c r="AN7" s="10">
        <v>1723</v>
      </c>
      <c r="AO7" s="10">
        <v>1839</v>
      </c>
      <c r="AP7" s="10"/>
      <c r="AQ7" s="10">
        <v>1606</v>
      </c>
      <c r="AR7" s="10">
        <v>1956</v>
      </c>
      <c r="AS7" s="10"/>
      <c r="AT7" s="10">
        <v>163</v>
      </c>
      <c r="AU7" s="10">
        <v>801</v>
      </c>
      <c r="AV7" s="10">
        <v>1782</v>
      </c>
      <c r="AW7" s="10">
        <v>809</v>
      </c>
      <c r="AX7" s="10"/>
      <c r="AY7" s="10">
        <v>929</v>
      </c>
      <c r="AZ7" s="10">
        <v>2633</v>
      </c>
      <c r="BA7" s="10"/>
      <c r="BB7" s="10">
        <v>547</v>
      </c>
      <c r="BC7" s="10">
        <v>3014</v>
      </c>
      <c r="BD7" s="10"/>
      <c r="BE7" s="10">
        <v>545</v>
      </c>
      <c r="BF7" s="10">
        <v>3017</v>
      </c>
      <c r="BG7" s="10"/>
      <c r="BH7" s="10">
        <v>287</v>
      </c>
      <c r="BI7" s="10">
        <v>3275</v>
      </c>
      <c r="BJ7" s="10"/>
      <c r="BK7" s="10">
        <v>601</v>
      </c>
      <c r="BL7" s="10">
        <v>2961</v>
      </c>
      <c r="BM7" s="10"/>
      <c r="BN7" s="10">
        <v>202</v>
      </c>
      <c r="BO7" s="10">
        <v>3360</v>
      </c>
      <c r="BP7" s="10"/>
      <c r="BQ7" s="10">
        <v>369</v>
      </c>
      <c r="BR7" s="10">
        <v>3193</v>
      </c>
      <c r="BS7" s="10"/>
      <c r="BT7" s="10">
        <v>261</v>
      </c>
      <c r="BU7" s="10">
        <v>3301</v>
      </c>
      <c r="BV7" s="10"/>
      <c r="BW7" s="10">
        <v>1304</v>
      </c>
      <c r="BX7" s="10">
        <v>2258</v>
      </c>
      <c r="BY7" s="10"/>
      <c r="BZ7" s="10">
        <v>1304</v>
      </c>
      <c r="CA7" s="10">
        <v>2258</v>
      </c>
    </row>
    <row r="8" spans="2:79" ht="30" customHeight="1" x14ac:dyDescent="0.25">
      <c r="B8" s="11" t="s">
        <v>27</v>
      </c>
      <c r="C8" s="11">
        <v>1915</v>
      </c>
      <c r="D8" s="11">
        <v>302</v>
      </c>
      <c r="E8" s="11">
        <v>233</v>
      </c>
      <c r="F8" s="11">
        <v>226</v>
      </c>
      <c r="G8" s="11">
        <v>195</v>
      </c>
      <c r="H8" s="11">
        <v>293</v>
      </c>
      <c r="I8" s="11">
        <v>361</v>
      </c>
      <c r="J8" s="11">
        <v>106</v>
      </c>
      <c r="K8" s="11">
        <v>98</v>
      </c>
      <c r="L8" s="11">
        <v>101</v>
      </c>
      <c r="M8" s="11"/>
      <c r="N8" s="11">
        <v>1665</v>
      </c>
      <c r="O8" s="11">
        <v>199</v>
      </c>
      <c r="P8" s="11">
        <v>42</v>
      </c>
      <c r="Q8" s="11">
        <v>9</v>
      </c>
      <c r="R8" s="11"/>
      <c r="S8" s="11">
        <v>394</v>
      </c>
      <c r="T8" s="11">
        <v>170</v>
      </c>
      <c r="U8" s="11">
        <v>123</v>
      </c>
      <c r="V8" s="11">
        <v>549</v>
      </c>
      <c r="W8" s="11">
        <v>157</v>
      </c>
      <c r="X8" s="11">
        <v>221</v>
      </c>
      <c r="Y8" s="11">
        <v>220</v>
      </c>
      <c r="Z8" s="11"/>
      <c r="AA8" s="11">
        <v>1226</v>
      </c>
      <c r="AB8" s="11">
        <v>688</v>
      </c>
      <c r="AC8" s="11"/>
      <c r="AD8" s="11">
        <v>327</v>
      </c>
      <c r="AE8" s="11">
        <v>170</v>
      </c>
      <c r="AF8" s="11">
        <v>733</v>
      </c>
      <c r="AG8" s="11"/>
      <c r="AH8" s="11">
        <v>164</v>
      </c>
      <c r="AI8" s="11">
        <v>1751</v>
      </c>
      <c r="AJ8" s="11"/>
      <c r="AK8" s="11">
        <v>855</v>
      </c>
      <c r="AL8" s="11">
        <v>1060</v>
      </c>
      <c r="AM8" s="11"/>
      <c r="AN8" s="11">
        <v>1906</v>
      </c>
      <c r="AO8" s="11">
        <v>9</v>
      </c>
      <c r="AP8" s="11"/>
      <c r="AQ8" s="11">
        <v>659</v>
      </c>
      <c r="AR8" s="11">
        <v>1256</v>
      </c>
      <c r="AS8" s="11"/>
      <c r="AT8" s="11">
        <v>200</v>
      </c>
      <c r="AU8" s="11">
        <v>808</v>
      </c>
      <c r="AV8" s="11">
        <v>783</v>
      </c>
      <c r="AW8" s="11">
        <v>124</v>
      </c>
      <c r="AX8" s="11"/>
      <c r="AY8" s="11">
        <v>318</v>
      </c>
      <c r="AZ8" s="11">
        <v>1597</v>
      </c>
      <c r="BA8" s="11"/>
      <c r="BB8" s="11">
        <v>361</v>
      </c>
      <c r="BC8" s="11">
        <v>1553</v>
      </c>
      <c r="BD8" s="11"/>
      <c r="BE8" s="11">
        <v>175</v>
      </c>
      <c r="BF8" s="11">
        <v>1739</v>
      </c>
      <c r="BG8" s="11"/>
      <c r="BH8" s="11">
        <v>144</v>
      </c>
      <c r="BI8" s="11">
        <v>1771</v>
      </c>
      <c r="BJ8" s="11"/>
      <c r="BK8" s="11">
        <v>164</v>
      </c>
      <c r="BL8" s="11">
        <v>1751</v>
      </c>
      <c r="BM8" s="11"/>
      <c r="BN8" s="11">
        <v>59</v>
      </c>
      <c r="BO8" s="11">
        <v>1856</v>
      </c>
      <c r="BP8" s="11"/>
      <c r="BQ8" s="11">
        <v>93</v>
      </c>
      <c r="BR8" s="11">
        <v>1822</v>
      </c>
      <c r="BS8" s="11"/>
      <c r="BT8" s="11">
        <v>178</v>
      </c>
      <c r="BU8" s="11">
        <v>1737</v>
      </c>
      <c r="BV8" s="11"/>
      <c r="BW8" s="11">
        <v>1219</v>
      </c>
      <c r="BX8" s="11">
        <v>696</v>
      </c>
      <c r="BY8" s="11"/>
      <c r="BZ8" s="11">
        <v>1219</v>
      </c>
      <c r="CA8" s="11">
        <v>696</v>
      </c>
    </row>
    <row r="9" spans="2:79" ht="45" x14ac:dyDescent="0.25">
      <c r="B9" s="18" t="s">
        <v>337</v>
      </c>
      <c r="C9" s="17">
        <v>0.36124443652503302</v>
      </c>
      <c r="D9" s="17">
        <v>0.42964083985213902</v>
      </c>
      <c r="E9" s="17">
        <v>0.33106676148973702</v>
      </c>
      <c r="F9" s="17">
        <v>0.34528751854386303</v>
      </c>
      <c r="G9" s="17">
        <v>0.41107511610074299</v>
      </c>
      <c r="H9" s="17">
        <v>0.31441819400524701</v>
      </c>
      <c r="I9" s="17">
        <v>0.41693578531417003</v>
      </c>
      <c r="J9" s="17">
        <v>0.313379676581101</v>
      </c>
      <c r="K9" s="17">
        <v>0.22162747597101701</v>
      </c>
      <c r="L9" s="17">
        <v>0.28908056606988602</v>
      </c>
      <c r="M9" s="17"/>
      <c r="N9" s="17">
        <v>0.35044681624511198</v>
      </c>
      <c r="O9" s="17">
        <v>0.42578477818660498</v>
      </c>
      <c r="P9" s="17">
        <v>0.44603404722888401</v>
      </c>
      <c r="Q9" s="17">
        <v>0.53711890770335002</v>
      </c>
      <c r="R9" s="17"/>
      <c r="S9" s="17">
        <v>0.365001313892862</v>
      </c>
      <c r="T9" s="17">
        <v>0.34731556356683502</v>
      </c>
      <c r="U9" s="17">
        <v>0.30615414000547703</v>
      </c>
      <c r="V9" s="17">
        <v>0.32000092011877401</v>
      </c>
      <c r="W9" s="17">
        <v>0.48543921152115099</v>
      </c>
      <c r="X9" s="17">
        <v>0.41071636179155602</v>
      </c>
      <c r="Y9" s="17">
        <v>0.38702127476419401</v>
      </c>
      <c r="Z9" s="17"/>
      <c r="AA9" s="17">
        <v>0.38330188441178198</v>
      </c>
      <c r="AB9" s="17">
        <v>0.32194462963189002</v>
      </c>
      <c r="AC9" s="17"/>
      <c r="AD9" s="17">
        <v>0.45811190952902098</v>
      </c>
      <c r="AE9" s="17">
        <v>0.50783039007314601</v>
      </c>
      <c r="AF9" s="17">
        <v>0.31754348428295398</v>
      </c>
      <c r="AG9" s="17"/>
      <c r="AH9" s="17">
        <v>0.47702549043491599</v>
      </c>
      <c r="AI9" s="17">
        <v>0.35039430628625001</v>
      </c>
      <c r="AJ9" s="17"/>
      <c r="AK9" s="17">
        <v>0.37602316514692502</v>
      </c>
      <c r="AL9" s="17">
        <v>0.34931494503798699</v>
      </c>
      <c r="AM9" s="17"/>
      <c r="AN9" s="17">
        <v>0.36039483944394402</v>
      </c>
      <c r="AO9" s="17">
        <v>0.53711890770335002</v>
      </c>
      <c r="AP9" s="17"/>
      <c r="AQ9" s="17">
        <v>0.44322754673964398</v>
      </c>
      <c r="AR9" s="17">
        <v>0.318202693429537</v>
      </c>
      <c r="AS9" s="17"/>
      <c r="AT9" s="17">
        <v>0.17091846964916699</v>
      </c>
      <c r="AU9" s="17">
        <v>0.35158608913317402</v>
      </c>
      <c r="AV9" s="17">
        <v>0.38664624734626502</v>
      </c>
      <c r="AW9" s="17">
        <v>0.57098272625331103</v>
      </c>
      <c r="AX9" s="17"/>
      <c r="AY9" s="17">
        <v>0.45555023182703902</v>
      </c>
      <c r="AZ9" s="17">
        <v>0.34247357866213901</v>
      </c>
      <c r="BA9" s="17"/>
      <c r="BB9" s="17">
        <v>0.38566125069641299</v>
      </c>
      <c r="BC9" s="17">
        <v>0.35558436538076799</v>
      </c>
      <c r="BD9" s="17"/>
      <c r="BE9" s="17">
        <v>0.36862692224271199</v>
      </c>
      <c r="BF9" s="17">
        <v>0.36049977189515298</v>
      </c>
      <c r="BG9" s="17"/>
      <c r="BH9" s="17">
        <v>0.29121129863456502</v>
      </c>
      <c r="BI9" s="17">
        <v>0.36694519957683602</v>
      </c>
      <c r="BJ9" s="17"/>
      <c r="BK9" s="17">
        <v>0.31975212364877098</v>
      </c>
      <c r="BL9" s="17">
        <v>0.365133431788081</v>
      </c>
      <c r="BM9" s="17"/>
      <c r="BN9" s="17">
        <v>0.28362025047881601</v>
      </c>
      <c r="BO9" s="17">
        <v>0.36371455209833398</v>
      </c>
      <c r="BP9" s="17"/>
      <c r="BQ9" s="17">
        <v>0.63884248914112696</v>
      </c>
      <c r="BR9" s="17">
        <v>0.34714345013451298</v>
      </c>
      <c r="BS9" s="17"/>
      <c r="BT9" s="17">
        <v>0.44050262223292802</v>
      </c>
      <c r="BU9" s="17">
        <v>0.35311340616724801</v>
      </c>
      <c r="BV9" s="17"/>
      <c r="BW9" s="17">
        <v>0.38226500802193603</v>
      </c>
      <c r="BX9" s="17">
        <v>0.32445076564702102</v>
      </c>
      <c r="BY9" s="17"/>
      <c r="BZ9" s="17">
        <v>0.38226500802193603</v>
      </c>
      <c r="CA9" s="17">
        <v>0.32445076564702102</v>
      </c>
    </row>
    <row r="10" spans="2:79" ht="30" x14ac:dyDescent="0.25">
      <c r="B10" s="18" t="s">
        <v>338</v>
      </c>
      <c r="C10" s="17">
        <v>0.50316925116632005</v>
      </c>
      <c r="D10" s="17">
        <v>0.48170108979845699</v>
      </c>
      <c r="E10" s="17">
        <v>0.51270842041398901</v>
      </c>
      <c r="F10" s="17">
        <v>0.55229991941867695</v>
      </c>
      <c r="G10" s="17">
        <v>0.459674178464197</v>
      </c>
      <c r="H10" s="17">
        <v>0.53217419120652798</v>
      </c>
      <c r="I10" s="17">
        <v>0.52536839458625695</v>
      </c>
      <c r="J10" s="17">
        <v>0.33825406371913402</v>
      </c>
      <c r="K10" s="17">
        <v>0.44158029738923399</v>
      </c>
      <c r="L10" s="17">
        <v>0.58829856346985299</v>
      </c>
      <c r="M10" s="17"/>
      <c r="N10" s="17">
        <v>0.50604594367001599</v>
      </c>
      <c r="O10" s="17">
        <v>0.49125869698190799</v>
      </c>
      <c r="P10" s="17">
        <v>0.46773719831246602</v>
      </c>
      <c r="Q10" s="17">
        <v>0.400452777824437</v>
      </c>
      <c r="R10" s="17"/>
      <c r="S10" s="17">
        <v>0.51562284362759803</v>
      </c>
      <c r="T10" s="17">
        <v>0.56163549455284001</v>
      </c>
      <c r="U10" s="17">
        <v>0.48427191019601701</v>
      </c>
      <c r="V10" s="17">
        <v>0.52722197458778397</v>
      </c>
      <c r="W10" s="17">
        <v>0.41617600539751798</v>
      </c>
      <c r="X10" s="17">
        <v>0.48381759498101601</v>
      </c>
      <c r="Y10" s="17">
        <v>0.42088476082077703</v>
      </c>
      <c r="Z10" s="17"/>
      <c r="AA10" s="17">
        <v>0.50707505260061003</v>
      </c>
      <c r="AB10" s="17">
        <v>0.49621027554417602</v>
      </c>
      <c r="AC10" s="17"/>
      <c r="AD10" s="17">
        <v>0.47602482034725302</v>
      </c>
      <c r="AE10" s="17">
        <v>0.38766779537437102</v>
      </c>
      <c r="AF10" s="17">
        <v>0.55236722476258204</v>
      </c>
      <c r="AG10" s="17"/>
      <c r="AH10" s="17">
        <v>0.431894820944633</v>
      </c>
      <c r="AI10" s="17">
        <v>0.50984855511532601</v>
      </c>
      <c r="AJ10" s="17"/>
      <c r="AK10" s="17">
        <v>0.48450353076820701</v>
      </c>
      <c r="AL10" s="17">
        <v>0.51823634917494099</v>
      </c>
      <c r="AM10" s="17"/>
      <c r="AN10" s="17">
        <v>0.50366544379363098</v>
      </c>
      <c r="AO10" s="17">
        <v>0.400452777824437</v>
      </c>
      <c r="AP10" s="17"/>
      <c r="AQ10" s="17">
        <v>0.48008548849947602</v>
      </c>
      <c r="AR10" s="17">
        <v>0.51528839838801899</v>
      </c>
      <c r="AS10" s="17"/>
      <c r="AT10" s="17">
        <v>0.61295995988185803</v>
      </c>
      <c r="AU10" s="17">
        <v>0.47435912806191999</v>
      </c>
      <c r="AV10" s="17">
        <v>0.52600884888416399</v>
      </c>
      <c r="AW10" s="17">
        <v>0.368523236599336</v>
      </c>
      <c r="AX10" s="17"/>
      <c r="AY10" s="17">
        <v>0.47968438680540998</v>
      </c>
      <c r="AZ10" s="17">
        <v>0.50784373643455005</v>
      </c>
      <c r="BA10" s="17"/>
      <c r="BB10" s="17">
        <v>0.479429777570266</v>
      </c>
      <c r="BC10" s="17">
        <v>0.50866498901795598</v>
      </c>
      <c r="BD10" s="17"/>
      <c r="BE10" s="17">
        <v>0.38021170786189901</v>
      </c>
      <c r="BF10" s="17">
        <v>0.515571866894588</v>
      </c>
      <c r="BG10" s="17"/>
      <c r="BH10" s="17">
        <v>0.53652222205229705</v>
      </c>
      <c r="BI10" s="17">
        <v>0.50045428808138703</v>
      </c>
      <c r="BJ10" s="17"/>
      <c r="BK10" s="17">
        <v>0.55145764760994398</v>
      </c>
      <c r="BL10" s="17">
        <v>0.49864327196652197</v>
      </c>
      <c r="BM10" s="17"/>
      <c r="BN10" s="17">
        <v>0.62267355189484597</v>
      </c>
      <c r="BO10" s="17">
        <v>0.49936644885248599</v>
      </c>
      <c r="BP10" s="17"/>
      <c r="BQ10" s="17">
        <v>0.33065973021174</v>
      </c>
      <c r="BR10" s="17">
        <v>0.51193211669902505</v>
      </c>
      <c r="BS10" s="17"/>
      <c r="BT10" s="17">
        <v>0.46766117095037801</v>
      </c>
      <c r="BU10" s="17">
        <v>0.50681199513785802</v>
      </c>
      <c r="BV10" s="17"/>
      <c r="BW10" s="17">
        <v>0.50776577811157997</v>
      </c>
      <c r="BX10" s="17">
        <v>0.49512365166248401</v>
      </c>
      <c r="BY10" s="17"/>
      <c r="BZ10" s="17">
        <v>0.50776577811157997</v>
      </c>
      <c r="CA10" s="17">
        <v>0.49512365166248401</v>
      </c>
    </row>
    <row r="11" spans="2:79" x14ac:dyDescent="0.25">
      <c r="B11" s="18" t="s">
        <v>339</v>
      </c>
      <c r="C11" s="17">
        <v>0.118644295951469</v>
      </c>
      <c r="D11" s="17">
        <v>8.6103801277572695E-2</v>
      </c>
      <c r="E11" s="17">
        <v>0.131917741368312</v>
      </c>
      <c r="F11" s="17">
        <v>6.0171265492925702E-2</v>
      </c>
      <c r="G11" s="17">
        <v>0.12636379023251601</v>
      </c>
      <c r="H11" s="17">
        <v>0.14594186257208699</v>
      </c>
      <c r="I11" s="17">
        <v>5.6582240348724798E-2</v>
      </c>
      <c r="J11" s="17">
        <v>0.306446943596766</v>
      </c>
      <c r="K11" s="17">
        <v>0.27655821385593499</v>
      </c>
      <c r="L11" s="17">
        <v>9.3520011312173801E-2</v>
      </c>
      <c r="M11" s="17"/>
      <c r="N11" s="17">
        <v>0.12793274612279601</v>
      </c>
      <c r="O11" s="17">
        <v>5.4092175360830802E-2</v>
      </c>
      <c r="P11" s="17">
        <v>7.0186932363760404E-2</v>
      </c>
      <c r="Q11" s="17">
        <v>5.1373324243193901E-2</v>
      </c>
      <c r="R11" s="17"/>
      <c r="S11" s="17">
        <v>8.62873135506253E-2</v>
      </c>
      <c r="T11" s="17">
        <v>6.8451037104063403E-2</v>
      </c>
      <c r="U11" s="17">
        <v>0.20711147782554701</v>
      </c>
      <c r="V11" s="17">
        <v>0.142839833896302</v>
      </c>
      <c r="W11" s="17">
        <v>8.5029965960903398E-2</v>
      </c>
      <c r="X11" s="17">
        <v>0.10354435267836</v>
      </c>
      <c r="Y11" s="17">
        <v>0.163068789388256</v>
      </c>
      <c r="Z11" s="17"/>
      <c r="AA11" s="17">
        <v>9.5071796581159204E-2</v>
      </c>
      <c r="AB11" s="17">
        <v>0.16064347364411999</v>
      </c>
      <c r="AC11" s="17"/>
      <c r="AD11" s="17">
        <v>6.3068455710068597E-2</v>
      </c>
      <c r="AE11" s="17">
        <v>9.6389582097704499E-2</v>
      </c>
      <c r="AF11" s="17">
        <v>0.10585056831289701</v>
      </c>
      <c r="AG11" s="17"/>
      <c r="AH11" s="17">
        <v>7.9552518446438902E-2</v>
      </c>
      <c r="AI11" s="17">
        <v>0.122307683551355</v>
      </c>
      <c r="AJ11" s="17"/>
      <c r="AK11" s="17">
        <v>0.12079344614281801</v>
      </c>
      <c r="AL11" s="17">
        <v>0.116909487121291</v>
      </c>
      <c r="AM11" s="17"/>
      <c r="AN11" s="17">
        <v>0.11896926193898499</v>
      </c>
      <c r="AO11" s="17">
        <v>5.1373324243193901E-2</v>
      </c>
      <c r="AP11" s="17"/>
      <c r="AQ11" s="17">
        <v>5.8419805051312702E-2</v>
      </c>
      <c r="AR11" s="17">
        <v>0.150262601948838</v>
      </c>
      <c r="AS11" s="17"/>
      <c r="AT11" s="17">
        <v>0.189477532934193</v>
      </c>
      <c r="AU11" s="17">
        <v>0.14981819108570901</v>
      </c>
      <c r="AV11" s="17">
        <v>8.3408018364045697E-2</v>
      </c>
      <c r="AW11" s="17">
        <v>2.4571292531460499E-2</v>
      </c>
      <c r="AX11" s="17"/>
      <c r="AY11" s="17">
        <v>5.2353834265372302E-2</v>
      </c>
      <c r="AZ11" s="17">
        <v>0.13183891278271001</v>
      </c>
      <c r="BA11" s="17"/>
      <c r="BB11" s="17">
        <v>0.10487088491281001</v>
      </c>
      <c r="BC11" s="17">
        <v>0.12185332161488301</v>
      </c>
      <c r="BD11" s="17"/>
      <c r="BE11" s="17">
        <v>0.23075777100317801</v>
      </c>
      <c r="BF11" s="17">
        <v>0.10733551153972699</v>
      </c>
      <c r="BG11" s="17"/>
      <c r="BH11" s="17">
        <v>0.13959665916492001</v>
      </c>
      <c r="BI11" s="17">
        <v>0.116938753951595</v>
      </c>
      <c r="BJ11" s="17"/>
      <c r="BK11" s="17">
        <v>0.10986433155512899</v>
      </c>
      <c r="BL11" s="17">
        <v>0.11946722525042</v>
      </c>
      <c r="BM11" s="17"/>
      <c r="BN11" s="17">
        <v>7.2074649362176904E-2</v>
      </c>
      <c r="BO11" s="17">
        <v>0.120126210482784</v>
      </c>
      <c r="BP11" s="17"/>
      <c r="BQ11" s="17">
        <v>2.9253293774789801E-2</v>
      </c>
      <c r="BR11" s="17">
        <v>0.12318503855844801</v>
      </c>
      <c r="BS11" s="17"/>
      <c r="BT11" s="17">
        <v>9.0942278005893204E-2</v>
      </c>
      <c r="BU11" s="17">
        <v>0.121486222584985</v>
      </c>
      <c r="BV11" s="17"/>
      <c r="BW11" s="17">
        <v>9.5378488219972302E-2</v>
      </c>
      <c r="BX11" s="17">
        <v>0.159367949564308</v>
      </c>
      <c r="BY11" s="17"/>
      <c r="BZ11" s="17">
        <v>9.5378488219972302E-2</v>
      </c>
      <c r="CA11" s="17">
        <v>0.159367949564308</v>
      </c>
    </row>
    <row r="12" spans="2:79" x14ac:dyDescent="0.25">
      <c r="B12" s="18" t="s">
        <v>340</v>
      </c>
      <c r="C12" s="17">
        <v>1.1379645577491901E-2</v>
      </c>
      <c r="D12" s="17">
        <v>6.3423621690326801E-5</v>
      </c>
      <c r="E12" s="17">
        <v>1.1063499477562E-2</v>
      </c>
      <c r="F12" s="17">
        <v>3.07284747898755E-2</v>
      </c>
      <c r="G12" s="17">
        <v>2.8389742211531498E-3</v>
      </c>
      <c r="H12" s="17">
        <v>7.4657522161375401E-3</v>
      </c>
      <c r="I12" s="17">
        <v>1.1135797508478699E-3</v>
      </c>
      <c r="J12" s="17">
        <v>3.1272888811515799E-3</v>
      </c>
      <c r="K12" s="17">
        <v>5.9200086571272702E-2</v>
      </c>
      <c r="L12" s="17">
        <v>2.91008591480869E-2</v>
      </c>
      <c r="M12" s="17"/>
      <c r="N12" s="17">
        <v>1.0084992569942801E-2</v>
      </c>
      <c r="O12" s="17">
        <v>2.2561681708779001E-2</v>
      </c>
      <c r="P12" s="17">
        <v>1.05244712964898E-2</v>
      </c>
      <c r="Q12" s="17">
        <v>8.0862299910223392E-3</v>
      </c>
      <c r="R12" s="17"/>
      <c r="S12" s="17">
        <v>2.4971599232664999E-2</v>
      </c>
      <c r="T12" s="17">
        <v>2.2597904776262102E-2</v>
      </c>
      <c r="U12" s="17">
        <v>6.63729680176649E-6</v>
      </c>
      <c r="V12" s="17">
        <v>5.54618838060646E-3</v>
      </c>
      <c r="W12" s="17">
        <v>1.3349932704402E-2</v>
      </c>
      <c r="X12" s="17">
        <v>1.44374970514565E-3</v>
      </c>
      <c r="Y12" s="17">
        <v>1.2031695804936E-2</v>
      </c>
      <c r="Z12" s="17"/>
      <c r="AA12" s="17">
        <v>1.0397570300146E-2</v>
      </c>
      <c r="AB12" s="17">
        <v>1.31294114140651E-2</v>
      </c>
      <c r="AC12" s="17"/>
      <c r="AD12" s="17">
        <v>2.7948144136564199E-3</v>
      </c>
      <c r="AE12" s="17">
        <v>7.58293073607221E-3</v>
      </c>
      <c r="AF12" s="17">
        <v>1.8412416888681001E-2</v>
      </c>
      <c r="AG12" s="17"/>
      <c r="AH12" s="17">
        <v>1.1527170174011701E-2</v>
      </c>
      <c r="AI12" s="17">
        <v>1.13658206810031E-2</v>
      </c>
      <c r="AJ12" s="17"/>
      <c r="AK12" s="17">
        <v>1.4531596503881101E-2</v>
      </c>
      <c r="AL12" s="17">
        <v>8.8353690902542893E-3</v>
      </c>
      <c r="AM12" s="17"/>
      <c r="AN12" s="17">
        <v>1.13955550852808E-2</v>
      </c>
      <c r="AO12" s="17">
        <v>8.0862299910223392E-3</v>
      </c>
      <c r="AP12" s="17"/>
      <c r="AQ12" s="17">
        <v>1.20956097934493E-2</v>
      </c>
      <c r="AR12" s="17">
        <v>1.10037590349085E-2</v>
      </c>
      <c r="AS12" s="17"/>
      <c r="AT12" s="17">
        <v>2.2435034813481299E-2</v>
      </c>
      <c r="AU12" s="17">
        <v>1.7257985210871699E-2</v>
      </c>
      <c r="AV12" s="17">
        <v>3.6577534496189E-3</v>
      </c>
      <c r="AW12" s="17">
        <v>4.0804680919075999E-3</v>
      </c>
      <c r="AX12" s="17"/>
      <c r="AY12" s="17">
        <v>3.3791277659676899E-4</v>
      </c>
      <c r="AZ12" s="17">
        <v>1.35774192806023E-2</v>
      </c>
      <c r="BA12" s="17"/>
      <c r="BB12" s="17">
        <v>2.2809039392590099E-2</v>
      </c>
      <c r="BC12" s="17">
        <v>8.72226599095134E-3</v>
      </c>
      <c r="BD12" s="17"/>
      <c r="BE12" s="17">
        <v>3.2939201931089599E-3</v>
      </c>
      <c r="BF12" s="17">
        <v>1.21952453539003E-2</v>
      </c>
      <c r="BG12" s="17"/>
      <c r="BH12" s="17">
        <v>2.8960751568330102E-2</v>
      </c>
      <c r="BI12" s="17">
        <v>9.9485270747174392E-3</v>
      </c>
      <c r="BJ12" s="17"/>
      <c r="BK12" s="17">
        <v>1.7054664977780801E-2</v>
      </c>
      <c r="BL12" s="17">
        <v>1.0847736844632199E-2</v>
      </c>
      <c r="BM12" s="17"/>
      <c r="BN12" s="17">
        <v>2.1631548264160898E-2</v>
      </c>
      <c r="BO12" s="17">
        <v>1.10534149814347E-2</v>
      </c>
      <c r="BP12" s="17"/>
      <c r="BQ12" s="17">
        <v>1.24448687234422E-3</v>
      </c>
      <c r="BR12" s="17">
        <v>1.1894475323666999E-2</v>
      </c>
      <c r="BS12" s="17"/>
      <c r="BT12" s="17">
        <v>8.9392881080093301E-4</v>
      </c>
      <c r="BU12" s="17">
        <v>1.24553664079854E-2</v>
      </c>
      <c r="BV12" s="17"/>
      <c r="BW12" s="17">
        <v>1.04173644328815E-2</v>
      </c>
      <c r="BX12" s="17">
        <v>1.3063988733058699E-2</v>
      </c>
      <c r="BY12" s="17"/>
      <c r="BZ12" s="17">
        <v>1.04173644328815E-2</v>
      </c>
      <c r="CA12" s="17">
        <v>1.3063988733058699E-2</v>
      </c>
    </row>
    <row r="13" spans="2:79" x14ac:dyDescent="0.25">
      <c r="B13" s="18" t="s">
        <v>103</v>
      </c>
      <c r="C13" s="19">
        <v>5.5623707796861304E-3</v>
      </c>
      <c r="D13" s="19">
        <v>2.4908454501414001E-3</v>
      </c>
      <c r="E13" s="19">
        <v>1.32435772504008E-2</v>
      </c>
      <c r="F13" s="19">
        <v>1.15128217546591E-2</v>
      </c>
      <c r="G13" s="19">
        <v>4.79409813905203E-5</v>
      </c>
      <c r="H13" s="19">
        <v>0</v>
      </c>
      <c r="I13" s="19">
        <v>0</v>
      </c>
      <c r="J13" s="19">
        <v>3.8792027221847498E-2</v>
      </c>
      <c r="K13" s="19">
        <v>1.0339262125413E-3</v>
      </c>
      <c r="L13" s="19">
        <v>0</v>
      </c>
      <c r="M13" s="19"/>
      <c r="N13" s="19">
        <v>5.4895013921332503E-3</v>
      </c>
      <c r="O13" s="19">
        <v>6.3026677618772797E-3</v>
      </c>
      <c r="P13" s="19">
        <v>5.5173507984005703E-3</v>
      </c>
      <c r="Q13" s="19">
        <v>2.9687602379967399E-3</v>
      </c>
      <c r="R13" s="19"/>
      <c r="S13" s="19">
        <v>8.1169296962496501E-3</v>
      </c>
      <c r="T13" s="19">
        <v>0</v>
      </c>
      <c r="U13" s="19">
        <v>2.4558346761571499E-3</v>
      </c>
      <c r="V13" s="19">
        <v>4.3910830165333403E-3</v>
      </c>
      <c r="W13" s="19">
        <v>4.8844160249407697E-6</v>
      </c>
      <c r="X13" s="19">
        <v>4.7794084392234698E-4</v>
      </c>
      <c r="Y13" s="19">
        <v>1.69934792218371E-2</v>
      </c>
      <c r="Z13" s="19"/>
      <c r="AA13" s="19">
        <v>4.1536961063029596E-3</v>
      </c>
      <c r="AB13" s="19">
        <v>8.0722097657494104E-3</v>
      </c>
      <c r="AC13" s="19"/>
      <c r="AD13" s="19">
        <v>0</v>
      </c>
      <c r="AE13" s="19">
        <v>5.2930171870650504E-4</v>
      </c>
      <c r="AF13" s="19">
        <v>5.8263057528857697E-3</v>
      </c>
      <c r="AG13" s="19"/>
      <c r="AH13" s="19">
        <v>0</v>
      </c>
      <c r="AI13" s="19">
        <v>6.0836343660667898E-3</v>
      </c>
      <c r="AJ13" s="19"/>
      <c r="AK13" s="19">
        <v>4.1482614381698297E-3</v>
      </c>
      <c r="AL13" s="19">
        <v>6.7038495755266103E-3</v>
      </c>
      <c r="AM13" s="19"/>
      <c r="AN13" s="19">
        <v>5.5748997381582597E-3</v>
      </c>
      <c r="AO13" s="19">
        <v>2.9687602379967399E-3</v>
      </c>
      <c r="AP13" s="19"/>
      <c r="AQ13" s="19">
        <v>6.1715499161177001E-3</v>
      </c>
      <c r="AR13" s="19">
        <v>5.2425471986974901E-3</v>
      </c>
      <c r="AS13" s="19"/>
      <c r="AT13" s="19">
        <v>4.2090027213002399E-3</v>
      </c>
      <c r="AU13" s="19">
        <v>6.9786065083258797E-3</v>
      </c>
      <c r="AV13" s="19">
        <v>2.7913195590583198E-4</v>
      </c>
      <c r="AW13" s="19">
        <v>3.1842276523984803E-2</v>
      </c>
      <c r="AX13" s="19"/>
      <c r="AY13" s="19">
        <v>1.20736343255814E-2</v>
      </c>
      <c r="AZ13" s="19">
        <v>4.2663528399991902E-3</v>
      </c>
      <c r="BA13" s="19"/>
      <c r="BB13" s="19">
        <v>7.2290474279200004E-3</v>
      </c>
      <c r="BC13" s="19">
        <v>5.1750579954426704E-3</v>
      </c>
      <c r="BD13" s="19"/>
      <c r="BE13" s="19">
        <v>1.7109678699102099E-2</v>
      </c>
      <c r="BF13" s="19">
        <v>4.3976043166320802E-3</v>
      </c>
      <c r="BG13" s="19"/>
      <c r="BH13" s="19">
        <v>3.7090685798886001E-3</v>
      </c>
      <c r="BI13" s="19">
        <v>5.7132313154649996E-3</v>
      </c>
      <c r="BJ13" s="19"/>
      <c r="BK13" s="19">
        <v>1.8712322083743399E-3</v>
      </c>
      <c r="BL13" s="19">
        <v>5.90833415034458E-3</v>
      </c>
      <c r="BM13" s="19"/>
      <c r="BN13" s="19">
        <v>0</v>
      </c>
      <c r="BO13" s="19">
        <v>5.7393735849612703E-3</v>
      </c>
      <c r="BP13" s="19"/>
      <c r="BQ13" s="19">
        <v>0</v>
      </c>
      <c r="BR13" s="19">
        <v>5.8449192843467602E-3</v>
      </c>
      <c r="BS13" s="19"/>
      <c r="BT13" s="19">
        <v>0</v>
      </c>
      <c r="BU13" s="19">
        <v>6.1330097019240701E-3</v>
      </c>
      <c r="BV13" s="19"/>
      <c r="BW13" s="19">
        <v>4.1733612136293802E-3</v>
      </c>
      <c r="BX13" s="19">
        <v>7.9936443931286506E-3</v>
      </c>
      <c r="BY13" s="19"/>
      <c r="BZ13" s="19">
        <v>4.1733612136293802E-3</v>
      </c>
      <c r="CA13" s="19">
        <v>7.9936443931286506E-3</v>
      </c>
    </row>
    <row r="14" spans="2:79" x14ac:dyDescent="0.25">
      <c r="B14" s="16" t="s">
        <v>692</v>
      </c>
    </row>
    <row r="15" spans="2:79" x14ac:dyDescent="0.25">
      <c r="B15" t="s">
        <v>78</v>
      </c>
    </row>
    <row r="16" spans="2:79" x14ac:dyDescent="0.25">
      <c r="B16" t="s">
        <v>79</v>
      </c>
    </row>
    <row r="18" spans="2:2" x14ac:dyDescent="0.2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CA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4047</v>
      </c>
      <c r="D7" s="10">
        <v>581</v>
      </c>
      <c r="E7" s="10">
        <v>475</v>
      </c>
      <c r="F7" s="10">
        <v>570</v>
      </c>
      <c r="G7" s="10">
        <v>583</v>
      </c>
      <c r="H7" s="10">
        <v>562</v>
      </c>
      <c r="I7" s="10">
        <v>621</v>
      </c>
      <c r="J7" s="10">
        <v>287</v>
      </c>
      <c r="K7" s="10">
        <v>176</v>
      </c>
      <c r="L7" s="10">
        <v>192</v>
      </c>
      <c r="M7" s="10"/>
      <c r="N7" s="10">
        <v>889</v>
      </c>
      <c r="O7" s="10">
        <v>636</v>
      </c>
      <c r="P7" s="10">
        <v>727</v>
      </c>
      <c r="Q7" s="10">
        <v>1795</v>
      </c>
      <c r="R7" s="10"/>
      <c r="S7" s="10">
        <v>457</v>
      </c>
      <c r="T7" s="10">
        <v>310</v>
      </c>
      <c r="U7" s="10">
        <v>334</v>
      </c>
      <c r="V7" s="10">
        <v>834</v>
      </c>
      <c r="W7" s="10">
        <v>671</v>
      </c>
      <c r="X7" s="10">
        <v>733</v>
      </c>
      <c r="Y7" s="10">
        <v>481</v>
      </c>
      <c r="Z7" s="10"/>
      <c r="AA7" s="10">
        <v>3034</v>
      </c>
      <c r="AB7" s="10">
        <v>1013</v>
      </c>
      <c r="AC7" s="10"/>
      <c r="AD7" s="10">
        <v>946</v>
      </c>
      <c r="AE7" s="10">
        <v>744</v>
      </c>
      <c r="AF7" s="10">
        <v>1313</v>
      </c>
      <c r="AG7" s="10"/>
      <c r="AH7" s="10">
        <v>656</v>
      </c>
      <c r="AI7" s="10">
        <v>3391</v>
      </c>
      <c r="AJ7" s="10"/>
      <c r="AK7" s="10">
        <v>1239</v>
      </c>
      <c r="AL7" s="10">
        <v>2808</v>
      </c>
      <c r="AM7" s="10"/>
      <c r="AN7" s="10">
        <v>2252</v>
      </c>
      <c r="AO7" s="10">
        <v>1795</v>
      </c>
      <c r="AP7" s="10"/>
      <c r="AQ7" s="10">
        <v>1626</v>
      </c>
      <c r="AR7" s="10">
        <v>2421</v>
      </c>
      <c r="AS7" s="10"/>
      <c r="AT7" s="10">
        <v>316</v>
      </c>
      <c r="AU7" s="10">
        <v>1101</v>
      </c>
      <c r="AV7" s="10">
        <v>1834</v>
      </c>
      <c r="AW7" s="10">
        <v>789</v>
      </c>
      <c r="AX7" s="10"/>
      <c r="AY7" s="10">
        <v>924</v>
      </c>
      <c r="AZ7" s="10">
        <v>3123</v>
      </c>
      <c r="BA7" s="10"/>
      <c r="BB7" s="10">
        <v>640</v>
      </c>
      <c r="BC7" s="10">
        <v>3407</v>
      </c>
      <c r="BD7" s="10"/>
      <c r="BE7" s="10">
        <v>531</v>
      </c>
      <c r="BF7" s="10">
        <v>3516</v>
      </c>
      <c r="BG7" s="10"/>
      <c r="BH7" s="10">
        <v>331</v>
      </c>
      <c r="BI7" s="10">
        <v>3716</v>
      </c>
      <c r="BJ7" s="10"/>
      <c r="BK7" s="10">
        <v>643</v>
      </c>
      <c r="BL7" s="10">
        <v>3404</v>
      </c>
      <c r="BM7" s="10"/>
      <c r="BN7" s="10">
        <v>218</v>
      </c>
      <c r="BO7" s="10">
        <v>3829</v>
      </c>
      <c r="BP7" s="10"/>
      <c r="BQ7" s="10">
        <v>367</v>
      </c>
      <c r="BR7" s="10">
        <v>3680</v>
      </c>
      <c r="BS7" s="10"/>
      <c r="BT7" s="10">
        <v>266</v>
      </c>
      <c r="BU7" s="10">
        <v>3781</v>
      </c>
      <c r="BV7" s="10"/>
      <c r="BW7" s="10">
        <v>1483</v>
      </c>
      <c r="BX7" s="10">
        <v>2564</v>
      </c>
      <c r="BY7" s="10"/>
      <c r="BZ7" s="10">
        <v>1483</v>
      </c>
      <c r="CA7" s="10">
        <v>2564</v>
      </c>
    </row>
    <row r="8" spans="2:79" ht="30" customHeight="1" x14ac:dyDescent="0.25">
      <c r="B8" s="11" t="s">
        <v>27</v>
      </c>
      <c r="C8" s="11">
        <v>3095</v>
      </c>
      <c r="D8" s="11">
        <v>440</v>
      </c>
      <c r="E8" s="11">
        <v>322</v>
      </c>
      <c r="F8" s="11">
        <v>482</v>
      </c>
      <c r="G8" s="11">
        <v>436</v>
      </c>
      <c r="H8" s="11">
        <v>369</v>
      </c>
      <c r="I8" s="11">
        <v>467</v>
      </c>
      <c r="J8" s="11">
        <v>226</v>
      </c>
      <c r="K8" s="11">
        <v>183</v>
      </c>
      <c r="L8" s="11">
        <v>170</v>
      </c>
      <c r="M8" s="11"/>
      <c r="N8" s="11">
        <v>2795</v>
      </c>
      <c r="O8" s="11">
        <v>250</v>
      </c>
      <c r="P8" s="11">
        <v>41</v>
      </c>
      <c r="Q8" s="11">
        <v>9</v>
      </c>
      <c r="R8" s="11"/>
      <c r="S8" s="11">
        <v>693</v>
      </c>
      <c r="T8" s="11">
        <v>251</v>
      </c>
      <c r="U8" s="11">
        <v>165</v>
      </c>
      <c r="V8" s="11">
        <v>901</v>
      </c>
      <c r="W8" s="11">
        <v>267</v>
      </c>
      <c r="X8" s="11">
        <v>355</v>
      </c>
      <c r="Y8" s="11">
        <v>317</v>
      </c>
      <c r="Z8" s="11"/>
      <c r="AA8" s="11">
        <v>1605</v>
      </c>
      <c r="AB8" s="11">
        <v>1490</v>
      </c>
      <c r="AC8" s="11"/>
      <c r="AD8" s="11">
        <v>399</v>
      </c>
      <c r="AE8" s="11">
        <v>204</v>
      </c>
      <c r="AF8" s="11">
        <v>988</v>
      </c>
      <c r="AG8" s="11"/>
      <c r="AH8" s="11">
        <v>184</v>
      </c>
      <c r="AI8" s="11">
        <v>2911</v>
      </c>
      <c r="AJ8" s="11"/>
      <c r="AK8" s="11">
        <v>1277</v>
      </c>
      <c r="AL8" s="11">
        <v>1818</v>
      </c>
      <c r="AM8" s="11"/>
      <c r="AN8" s="11">
        <v>3086</v>
      </c>
      <c r="AO8" s="11">
        <v>9</v>
      </c>
      <c r="AP8" s="11"/>
      <c r="AQ8" s="11">
        <v>779</v>
      </c>
      <c r="AR8" s="11">
        <v>2316</v>
      </c>
      <c r="AS8" s="11"/>
      <c r="AT8" s="11">
        <v>567</v>
      </c>
      <c r="AU8" s="11">
        <v>1404</v>
      </c>
      <c r="AV8" s="11">
        <v>985</v>
      </c>
      <c r="AW8" s="11">
        <v>136</v>
      </c>
      <c r="AX8" s="11"/>
      <c r="AY8" s="11">
        <v>367</v>
      </c>
      <c r="AZ8" s="11">
        <v>2727</v>
      </c>
      <c r="BA8" s="11"/>
      <c r="BB8" s="11">
        <v>548</v>
      </c>
      <c r="BC8" s="11">
        <v>2546</v>
      </c>
      <c r="BD8" s="11"/>
      <c r="BE8" s="11">
        <v>250</v>
      </c>
      <c r="BF8" s="11">
        <v>2845</v>
      </c>
      <c r="BG8" s="11"/>
      <c r="BH8" s="11">
        <v>255</v>
      </c>
      <c r="BI8" s="11">
        <v>2840</v>
      </c>
      <c r="BJ8" s="11"/>
      <c r="BK8" s="11">
        <v>232</v>
      </c>
      <c r="BL8" s="11">
        <v>2862</v>
      </c>
      <c r="BM8" s="11"/>
      <c r="BN8" s="11">
        <v>98</v>
      </c>
      <c r="BO8" s="11">
        <v>2996</v>
      </c>
      <c r="BP8" s="11"/>
      <c r="BQ8" s="11">
        <v>103</v>
      </c>
      <c r="BR8" s="11">
        <v>2992</v>
      </c>
      <c r="BS8" s="11"/>
      <c r="BT8" s="11">
        <v>219</v>
      </c>
      <c r="BU8" s="11">
        <v>2876</v>
      </c>
      <c r="BV8" s="11"/>
      <c r="BW8" s="11">
        <v>1597</v>
      </c>
      <c r="BX8" s="11">
        <v>1497</v>
      </c>
      <c r="BY8" s="11"/>
      <c r="BZ8" s="11">
        <v>1597</v>
      </c>
      <c r="CA8" s="11">
        <v>1497</v>
      </c>
    </row>
    <row r="9" spans="2:79" ht="45" x14ac:dyDescent="0.25">
      <c r="B9" s="18" t="s">
        <v>337</v>
      </c>
      <c r="C9" s="17">
        <v>0.462689826619815</v>
      </c>
      <c r="D9" s="17">
        <v>0.32819863178347197</v>
      </c>
      <c r="E9" s="17">
        <v>0.51115895293143698</v>
      </c>
      <c r="F9" s="17">
        <v>0.52391896538371197</v>
      </c>
      <c r="G9" s="17">
        <v>0.556018356843623</v>
      </c>
      <c r="H9" s="17">
        <v>0.43237551037802202</v>
      </c>
      <c r="I9" s="17">
        <v>0.368643229090937</v>
      </c>
      <c r="J9" s="17">
        <v>0.49682897033662299</v>
      </c>
      <c r="K9" s="17">
        <v>0.52338844241725901</v>
      </c>
      <c r="L9" s="17">
        <v>0.51923871247683895</v>
      </c>
      <c r="M9" s="17"/>
      <c r="N9" s="17">
        <v>0.45460840712447598</v>
      </c>
      <c r="O9" s="17">
        <v>0.54202884154313302</v>
      </c>
      <c r="P9" s="17">
        <v>0.508822378830735</v>
      </c>
      <c r="Q9" s="17">
        <v>0.55901832639545201</v>
      </c>
      <c r="R9" s="17"/>
      <c r="S9" s="17">
        <v>0.454879232813374</v>
      </c>
      <c r="T9" s="17">
        <v>0.47255400407676101</v>
      </c>
      <c r="U9" s="17">
        <v>0.50154856231021905</v>
      </c>
      <c r="V9" s="17">
        <v>0.40587660662032798</v>
      </c>
      <c r="W9" s="17">
        <v>0.42774766416169602</v>
      </c>
      <c r="X9" s="17">
        <v>0.51921681275979803</v>
      </c>
      <c r="Y9" s="17">
        <v>0.61110586528756705</v>
      </c>
      <c r="Z9" s="17"/>
      <c r="AA9" s="17">
        <v>0.48637400382500101</v>
      </c>
      <c r="AB9" s="17">
        <v>0.43717932227008899</v>
      </c>
      <c r="AC9" s="17"/>
      <c r="AD9" s="17">
        <v>0.50949228187622697</v>
      </c>
      <c r="AE9" s="17">
        <v>0.59298895987960298</v>
      </c>
      <c r="AF9" s="17">
        <v>0.46082782777815001</v>
      </c>
      <c r="AG9" s="17"/>
      <c r="AH9" s="17">
        <v>0.51174661549490097</v>
      </c>
      <c r="AI9" s="17">
        <v>0.45959458115254698</v>
      </c>
      <c r="AJ9" s="17"/>
      <c r="AK9" s="17">
        <v>0.512074855153137</v>
      </c>
      <c r="AL9" s="17">
        <v>0.42800229314700899</v>
      </c>
      <c r="AM9" s="17"/>
      <c r="AN9" s="17">
        <v>0.46241641638320502</v>
      </c>
      <c r="AO9" s="17">
        <v>0.55901832639545201</v>
      </c>
      <c r="AP9" s="17"/>
      <c r="AQ9" s="17">
        <v>0.49036723236653801</v>
      </c>
      <c r="AR9" s="17">
        <v>0.45338295926216199</v>
      </c>
      <c r="AS9" s="17"/>
      <c r="AT9" s="17">
        <v>0.32291061640427199</v>
      </c>
      <c r="AU9" s="17">
        <v>0.48296386805413699</v>
      </c>
      <c r="AV9" s="17">
        <v>0.49974829536105297</v>
      </c>
      <c r="AW9" s="17">
        <v>0.57929451448323099</v>
      </c>
      <c r="AX9" s="17"/>
      <c r="AY9" s="17">
        <v>0.49849089258434098</v>
      </c>
      <c r="AZ9" s="17">
        <v>0.45786815704448303</v>
      </c>
      <c r="BA9" s="17"/>
      <c r="BB9" s="17">
        <v>0.56682578038617104</v>
      </c>
      <c r="BC9" s="17">
        <v>0.440260205345058</v>
      </c>
      <c r="BD9" s="17"/>
      <c r="BE9" s="17">
        <v>0.48916074567400097</v>
      </c>
      <c r="BF9" s="17">
        <v>0.46036441158760499</v>
      </c>
      <c r="BG9" s="17"/>
      <c r="BH9" s="17">
        <v>0.50070429049843002</v>
      </c>
      <c r="BI9" s="17">
        <v>0.45927608728639102</v>
      </c>
      <c r="BJ9" s="17"/>
      <c r="BK9" s="17">
        <v>0.45904422033683701</v>
      </c>
      <c r="BL9" s="17">
        <v>0.462985688336085</v>
      </c>
      <c r="BM9" s="17"/>
      <c r="BN9" s="17">
        <v>0.49650623203880501</v>
      </c>
      <c r="BO9" s="17">
        <v>0.46157992002405401</v>
      </c>
      <c r="BP9" s="17"/>
      <c r="BQ9" s="17">
        <v>0.60176850070651899</v>
      </c>
      <c r="BR9" s="17">
        <v>0.45791521926482098</v>
      </c>
      <c r="BS9" s="17"/>
      <c r="BT9" s="17">
        <v>0.440617853486513</v>
      </c>
      <c r="BU9" s="17">
        <v>0.46437211328064099</v>
      </c>
      <c r="BV9" s="17"/>
      <c r="BW9" s="17">
        <v>0.48596113543067199</v>
      </c>
      <c r="BX9" s="17">
        <v>0.43786401061944302</v>
      </c>
      <c r="BY9" s="17"/>
      <c r="BZ9" s="17">
        <v>0.48596113543067199</v>
      </c>
      <c r="CA9" s="17">
        <v>0.43786401061944302</v>
      </c>
    </row>
    <row r="10" spans="2:79" ht="30" x14ac:dyDescent="0.25">
      <c r="B10" s="18" t="s">
        <v>338</v>
      </c>
      <c r="C10" s="17">
        <v>0.43987498271925102</v>
      </c>
      <c r="D10" s="17">
        <v>0.55955330287680705</v>
      </c>
      <c r="E10" s="17">
        <v>0.35129084220689</v>
      </c>
      <c r="F10" s="17">
        <v>0.389422718357542</v>
      </c>
      <c r="G10" s="17">
        <v>0.36866422920625902</v>
      </c>
      <c r="H10" s="17">
        <v>0.46001149296389299</v>
      </c>
      <c r="I10" s="17">
        <v>0.55982916287607798</v>
      </c>
      <c r="J10" s="17">
        <v>0.34779897438966301</v>
      </c>
      <c r="K10" s="17">
        <v>0.351641267341328</v>
      </c>
      <c r="L10" s="17">
        <v>0.46803432471817702</v>
      </c>
      <c r="M10" s="17"/>
      <c r="N10" s="17">
        <v>0.44602194816104102</v>
      </c>
      <c r="O10" s="17">
        <v>0.37547328734434499</v>
      </c>
      <c r="P10" s="17">
        <v>0.42794607583760103</v>
      </c>
      <c r="Q10" s="17">
        <v>0.37377498050783597</v>
      </c>
      <c r="R10" s="17"/>
      <c r="S10" s="17">
        <v>0.42189007256387501</v>
      </c>
      <c r="T10" s="17">
        <v>0.42858911163873298</v>
      </c>
      <c r="U10" s="17">
        <v>0.35645096507881602</v>
      </c>
      <c r="V10" s="17">
        <v>0.49568401542095097</v>
      </c>
      <c r="W10" s="17">
        <v>0.51462959881349202</v>
      </c>
      <c r="X10" s="17">
        <v>0.421112077622954</v>
      </c>
      <c r="Y10" s="17">
        <v>0.32114605934268398</v>
      </c>
      <c r="Z10" s="17"/>
      <c r="AA10" s="17">
        <v>0.42075906389809797</v>
      </c>
      <c r="AB10" s="17">
        <v>0.46046496251931901</v>
      </c>
      <c r="AC10" s="17"/>
      <c r="AD10" s="17">
        <v>0.39870210047997201</v>
      </c>
      <c r="AE10" s="17">
        <v>0.37443076500095201</v>
      </c>
      <c r="AF10" s="17">
        <v>0.43443359640718698</v>
      </c>
      <c r="AG10" s="17"/>
      <c r="AH10" s="17">
        <v>0.43326777787290599</v>
      </c>
      <c r="AI10" s="17">
        <v>0.44029186530208803</v>
      </c>
      <c r="AJ10" s="17"/>
      <c r="AK10" s="17">
        <v>0.41924826039162999</v>
      </c>
      <c r="AL10" s="17">
        <v>0.45436297923201702</v>
      </c>
      <c r="AM10" s="17"/>
      <c r="AN10" s="17">
        <v>0.44006259507994</v>
      </c>
      <c r="AO10" s="17">
        <v>0.37377498050783597</v>
      </c>
      <c r="AP10" s="17"/>
      <c r="AQ10" s="17">
        <v>0.41798832042020401</v>
      </c>
      <c r="AR10" s="17">
        <v>0.44723464152481202</v>
      </c>
      <c r="AS10" s="17"/>
      <c r="AT10" s="17">
        <v>0.53723705099712205</v>
      </c>
      <c r="AU10" s="17">
        <v>0.42958152488462198</v>
      </c>
      <c r="AV10" s="17">
        <v>0.40562841379639297</v>
      </c>
      <c r="AW10" s="17">
        <v>0.39621738375721999</v>
      </c>
      <c r="AX10" s="17"/>
      <c r="AY10" s="17">
        <v>0.395783899033818</v>
      </c>
      <c r="AZ10" s="17">
        <v>0.445813147715793</v>
      </c>
      <c r="BA10" s="17"/>
      <c r="BB10" s="17">
        <v>0.35136033581140602</v>
      </c>
      <c r="BC10" s="17">
        <v>0.458939963982746</v>
      </c>
      <c r="BD10" s="17"/>
      <c r="BE10" s="17">
        <v>0.34790035355374199</v>
      </c>
      <c r="BF10" s="17">
        <v>0.447954762072796</v>
      </c>
      <c r="BG10" s="17"/>
      <c r="BH10" s="17">
        <v>0.39589372962374197</v>
      </c>
      <c r="BI10" s="17">
        <v>0.44382454607768201</v>
      </c>
      <c r="BJ10" s="17"/>
      <c r="BK10" s="17">
        <v>0.43562352707949598</v>
      </c>
      <c r="BL10" s="17">
        <v>0.44022001256191301</v>
      </c>
      <c r="BM10" s="17"/>
      <c r="BN10" s="17">
        <v>0.37107352810614003</v>
      </c>
      <c r="BO10" s="17">
        <v>0.442133152602385</v>
      </c>
      <c r="BP10" s="17"/>
      <c r="BQ10" s="17">
        <v>0.36393134196306998</v>
      </c>
      <c r="BR10" s="17">
        <v>0.44248214782274797</v>
      </c>
      <c r="BS10" s="17"/>
      <c r="BT10" s="17">
        <v>0.44462720474643702</v>
      </c>
      <c r="BU10" s="17">
        <v>0.43951277678155198</v>
      </c>
      <c r="BV10" s="17"/>
      <c r="BW10" s="17">
        <v>0.42102762750378903</v>
      </c>
      <c r="BX10" s="17">
        <v>0.459981328111152</v>
      </c>
      <c r="BY10" s="17"/>
      <c r="BZ10" s="17">
        <v>0.42102762750378903</v>
      </c>
      <c r="CA10" s="17">
        <v>0.459981328111152</v>
      </c>
    </row>
    <row r="11" spans="2:79" x14ac:dyDescent="0.25">
      <c r="B11" s="18" t="s">
        <v>339</v>
      </c>
      <c r="C11" s="17">
        <v>7.3974459610171406E-2</v>
      </c>
      <c r="D11" s="17">
        <v>7.8214832699031206E-2</v>
      </c>
      <c r="E11" s="17">
        <v>0.11926966165055999</v>
      </c>
      <c r="F11" s="17">
        <v>7.0438599094398993E-2</v>
      </c>
      <c r="G11" s="17">
        <v>4.13521053461052E-2</v>
      </c>
      <c r="H11" s="17">
        <v>9.4966129621172193E-2</v>
      </c>
      <c r="I11" s="17">
        <v>4.0986473366995999E-2</v>
      </c>
      <c r="J11" s="17">
        <v>0.117841476186096</v>
      </c>
      <c r="K11" s="17">
        <v>0.124413418821719</v>
      </c>
      <c r="L11" s="17">
        <v>3.2804591018817399E-3</v>
      </c>
      <c r="M11" s="17"/>
      <c r="N11" s="17">
        <v>7.5815652699649905E-2</v>
      </c>
      <c r="O11" s="17">
        <v>5.9217419074776199E-2</v>
      </c>
      <c r="P11" s="17">
        <v>4.3059744084347401E-2</v>
      </c>
      <c r="Q11" s="17">
        <v>5.2930782992408998E-2</v>
      </c>
      <c r="R11" s="17"/>
      <c r="S11" s="17">
        <v>0.1007982568192</v>
      </c>
      <c r="T11" s="17">
        <v>7.2624172422823902E-2</v>
      </c>
      <c r="U11" s="17">
        <v>0.12862255746200199</v>
      </c>
      <c r="V11" s="17">
        <v>6.8835206534519799E-2</v>
      </c>
      <c r="W11" s="17">
        <v>3.5776066147757198E-2</v>
      </c>
      <c r="X11" s="17">
        <v>5.9328597778288701E-2</v>
      </c>
      <c r="Y11" s="17">
        <v>4.7953353975416897E-2</v>
      </c>
      <c r="Z11" s="17"/>
      <c r="AA11" s="17">
        <v>7.4430728444246697E-2</v>
      </c>
      <c r="AB11" s="17">
        <v>7.3483007111083895E-2</v>
      </c>
      <c r="AC11" s="17"/>
      <c r="AD11" s="17">
        <v>6.7615163946436602E-2</v>
      </c>
      <c r="AE11" s="17">
        <v>3.2390432637432902E-2</v>
      </c>
      <c r="AF11" s="17">
        <v>8.6690641001725605E-2</v>
      </c>
      <c r="AG11" s="17"/>
      <c r="AH11" s="17">
        <v>5.0570218894854399E-2</v>
      </c>
      <c r="AI11" s="17">
        <v>7.5451153695741999E-2</v>
      </c>
      <c r="AJ11" s="17"/>
      <c r="AK11" s="17">
        <v>5.2772586633332501E-2</v>
      </c>
      <c r="AL11" s="17">
        <v>8.8866435992731196E-2</v>
      </c>
      <c r="AM11" s="17"/>
      <c r="AN11" s="17">
        <v>7.40341881081404E-2</v>
      </c>
      <c r="AO11" s="17">
        <v>5.2930782992408998E-2</v>
      </c>
      <c r="AP11" s="17"/>
      <c r="AQ11" s="17">
        <v>6.6614217993487004E-2</v>
      </c>
      <c r="AR11" s="17">
        <v>7.6449431183504904E-2</v>
      </c>
      <c r="AS11" s="17"/>
      <c r="AT11" s="17">
        <v>8.5978604548756707E-2</v>
      </c>
      <c r="AU11" s="17">
        <v>7.3491340048334602E-2</v>
      </c>
      <c r="AV11" s="17">
        <v>7.4854917317633704E-2</v>
      </c>
      <c r="AW11" s="17">
        <v>2.4473429235822301E-2</v>
      </c>
      <c r="AX11" s="17"/>
      <c r="AY11" s="17">
        <v>6.5424332482183406E-2</v>
      </c>
      <c r="AZ11" s="17">
        <v>7.5125986435631995E-2</v>
      </c>
      <c r="BA11" s="17"/>
      <c r="BB11" s="17">
        <v>6.13925675194784E-2</v>
      </c>
      <c r="BC11" s="17">
        <v>7.6684446548470106E-2</v>
      </c>
      <c r="BD11" s="17"/>
      <c r="BE11" s="17">
        <v>7.1721300889774894E-2</v>
      </c>
      <c r="BF11" s="17">
        <v>7.41723949046596E-2</v>
      </c>
      <c r="BG11" s="17"/>
      <c r="BH11" s="17">
        <v>7.6672894624625204E-2</v>
      </c>
      <c r="BI11" s="17">
        <v>7.3732137272627896E-2</v>
      </c>
      <c r="BJ11" s="17"/>
      <c r="BK11" s="17">
        <v>9.2730158105488306E-2</v>
      </c>
      <c r="BL11" s="17">
        <v>7.2452327839502506E-2</v>
      </c>
      <c r="BM11" s="17"/>
      <c r="BN11" s="17">
        <v>4.9358794762733499E-2</v>
      </c>
      <c r="BO11" s="17">
        <v>7.4782383706026301E-2</v>
      </c>
      <c r="BP11" s="17"/>
      <c r="BQ11" s="17">
        <v>2.6565722691592901E-2</v>
      </c>
      <c r="BR11" s="17">
        <v>7.5602013981600602E-2</v>
      </c>
      <c r="BS11" s="17"/>
      <c r="BT11" s="17">
        <v>8.7058055403908596E-2</v>
      </c>
      <c r="BU11" s="17">
        <v>7.2977251134675306E-2</v>
      </c>
      <c r="BV11" s="17"/>
      <c r="BW11" s="17">
        <v>7.4541766468263798E-2</v>
      </c>
      <c r="BX11" s="17">
        <v>7.33692570498332E-2</v>
      </c>
      <c r="BY11" s="17"/>
      <c r="BZ11" s="17">
        <v>7.4541766468263798E-2</v>
      </c>
      <c r="CA11" s="17">
        <v>7.33692570498332E-2</v>
      </c>
    </row>
    <row r="12" spans="2:79" x14ac:dyDescent="0.25">
      <c r="B12" s="18" t="s">
        <v>340</v>
      </c>
      <c r="C12" s="17">
        <v>1.67936047219313E-2</v>
      </c>
      <c r="D12" s="17">
        <v>1.8942143108209498E-2</v>
      </c>
      <c r="E12" s="17">
        <v>8.9575013244976697E-3</v>
      </c>
      <c r="F12" s="17">
        <v>1.0942955967131299E-2</v>
      </c>
      <c r="G12" s="17">
        <v>3.3877505347643097E-2</v>
      </c>
      <c r="H12" s="17">
        <v>6.5098008061443601E-3</v>
      </c>
      <c r="I12" s="17">
        <v>1.97279806638746E-2</v>
      </c>
      <c r="J12" s="17">
        <v>3.7437129005844401E-2</v>
      </c>
      <c r="K12" s="17">
        <v>0</v>
      </c>
      <c r="L12" s="17">
        <v>3.7070742762149501E-3</v>
      </c>
      <c r="M12" s="17"/>
      <c r="N12" s="17">
        <v>1.6759535243458398E-2</v>
      </c>
      <c r="O12" s="17">
        <v>1.8022241995129602E-2</v>
      </c>
      <c r="P12" s="17">
        <v>1.36165215189078E-2</v>
      </c>
      <c r="Q12" s="17">
        <v>7.4738288416471297E-3</v>
      </c>
      <c r="R12" s="17"/>
      <c r="S12" s="17">
        <v>1.7938401304501E-2</v>
      </c>
      <c r="T12" s="17">
        <v>2.3714281643150401E-2</v>
      </c>
      <c r="U12" s="17">
        <v>1.33779151489627E-2</v>
      </c>
      <c r="V12" s="17">
        <v>2.4561425878786701E-2</v>
      </c>
      <c r="W12" s="17">
        <v>2.1009417558942499E-2</v>
      </c>
      <c r="X12" s="17">
        <v>2.7989267296341401E-4</v>
      </c>
      <c r="Y12" s="17">
        <v>9.4388274450288908E-3</v>
      </c>
      <c r="Z12" s="17"/>
      <c r="AA12" s="17">
        <v>1.61848896322585E-2</v>
      </c>
      <c r="AB12" s="17">
        <v>1.7449258866397099E-2</v>
      </c>
      <c r="AC12" s="17"/>
      <c r="AD12" s="17">
        <v>2.36702243316077E-2</v>
      </c>
      <c r="AE12" s="17">
        <v>1.8101164347157501E-4</v>
      </c>
      <c r="AF12" s="17">
        <v>1.54056663104642E-2</v>
      </c>
      <c r="AG12" s="17"/>
      <c r="AH12" s="17">
        <v>3.8437310926293499E-4</v>
      </c>
      <c r="AI12" s="17">
        <v>1.7828947656826299E-2</v>
      </c>
      <c r="AJ12" s="17"/>
      <c r="AK12" s="17">
        <v>6.1924221322251201E-3</v>
      </c>
      <c r="AL12" s="17">
        <v>2.4239765772210601E-2</v>
      </c>
      <c r="AM12" s="17"/>
      <c r="AN12" s="17">
        <v>1.6820057143950899E-2</v>
      </c>
      <c r="AO12" s="17">
        <v>7.4738288416471297E-3</v>
      </c>
      <c r="AP12" s="17"/>
      <c r="AQ12" s="17">
        <v>2.4010389440592701E-2</v>
      </c>
      <c r="AR12" s="17">
        <v>1.4366872291155399E-2</v>
      </c>
      <c r="AS12" s="17"/>
      <c r="AT12" s="17">
        <v>3.36762302402542E-2</v>
      </c>
      <c r="AU12" s="17">
        <v>9.8780364866745008E-3</v>
      </c>
      <c r="AV12" s="17">
        <v>1.9310446548927399E-2</v>
      </c>
      <c r="AW12" s="17">
        <v>1.46725237264514E-5</v>
      </c>
      <c r="AX12" s="17"/>
      <c r="AY12" s="17">
        <v>3.85561976216783E-2</v>
      </c>
      <c r="AZ12" s="17">
        <v>1.38626296451275E-2</v>
      </c>
      <c r="BA12" s="17"/>
      <c r="BB12" s="17">
        <v>4.26096252484602E-3</v>
      </c>
      <c r="BC12" s="17">
        <v>1.94929838305468E-2</v>
      </c>
      <c r="BD12" s="17"/>
      <c r="BE12" s="17">
        <v>9.1195620677448699E-2</v>
      </c>
      <c r="BF12" s="17">
        <v>1.02575427901378E-2</v>
      </c>
      <c r="BG12" s="17"/>
      <c r="BH12" s="17">
        <v>1.30991258227501E-2</v>
      </c>
      <c r="BI12" s="17">
        <v>1.71253728608931E-2</v>
      </c>
      <c r="BJ12" s="17"/>
      <c r="BK12" s="17">
        <v>1.24568820807701E-2</v>
      </c>
      <c r="BL12" s="17">
        <v>1.7145554467462701E-2</v>
      </c>
      <c r="BM12" s="17"/>
      <c r="BN12" s="17">
        <v>8.3061445092321801E-2</v>
      </c>
      <c r="BO12" s="17">
        <v>1.46185919669507E-2</v>
      </c>
      <c r="BP12" s="17"/>
      <c r="BQ12" s="17">
        <v>1.5291692598921099E-3</v>
      </c>
      <c r="BR12" s="17">
        <v>1.7317636794464901E-2</v>
      </c>
      <c r="BS12" s="17"/>
      <c r="BT12" s="17">
        <v>1.5634606630991199E-2</v>
      </c>
      <c r="BU12" s="17">
        <v>1.6881941501635401E-2</v>
      </c>
      <c r="BV12" s="17"/>
      <c r="BW12" s="17">
        <v>1.6227301318998199E-2</v>
      </c>
      <c r="BX12" s="17">
        <v>1.7397736797005799E-2</v>
      </c>
      <c r="BY12" s="17"/>
      <c r="BZ12" s="17">
        <v>1.6227301318998199E-2</v>
      </c>
      <c r="CA12" s="17">
        <v>1.7397736797005799E-2</v>
      </c>
    </row>
    <row r="13" spans="2:79" x14ac:dyDescent="0.25">
      <c r="B13" s="18" t="s">
        <v>103</v>
      </c>
      <c r="C13" s="19">
        <v>6.6671263288316596E-3</v>
      </c>
      <c r="D13" s="19">
        <v>1.50910895324801E-2</v>
      </c>
      <c r="E13" s="19">
        <v>9.3230418866156895E-3</v>
      </c>
      <c r="F13" s="19">
        <v>5.2767611972165101E-3</v>
      </c>
      <c r="G13" s="19">
        <v>8.7803256369740594E-5</v>
      </c>
      <c r="H13" s="19">
        <v>6.1370662307682899E-3</v>
      </c>
      <c r="I13" s="19">
        <v>1.0813154002113599E-2</v>
      </c>
      <c r="J13" s="19">
        <v>9.3450081772795696E-5</v>
      </c>
      <c r="K13" s="19">
        <v>5.56871419694553E-4</v>
      </c>
      <c r="L13" s="19">
        <v>5.7394294268874298E-3</v>
      </c>
      <c r="M13" s="19"/>
      <c r="N13" s="19">
        <v>6.7944567713750202E-3</v>
      </c>
      <c r="O13" s="19">
        <v>5.2582100426165901E-3</v>
      </c>
      <c r="P13" s="19">
        <v>6.5552797284093699E-3</v>
      </c>
      <c r="Q13" s="19">
        <v>6.8020812626564103E-3</v>
      </c>
      <c r="R13" s="19"/>
      <c r="S13" s="19">
        <v>4.4940364990495602E-3</v>
      </c>
      <c r="T13" s="19">
        <v>2.5184302185322599E-3</v>
      </c>
      <c r="U13" s="19">
        <v>0</v>
      </c>
      <c r="V13" s="19">
        <v>5.0427455454145403E-3</v>
      </c>
      <c r="W13" s="19">
        <v>8.3725331811287495E-4</v>
      </c>
      <c r="X13" s="19">
        <v>6.2619165996164695E-5</v>
      </c>
      <c r="Y13" s="19">
        <v>1.0355893949302499E-2</v>
      </c>
      <c r="Z13" s="19"/>
      <c r="AA13" s="19">
        <v>2.2513142003957299E-3</v>
      </c>
      <c r="AB13" s="19">
        <v>1.1423449233110901E-2</v>
      </c>
      <c r="AC13" s="19"/>
      <c r="AD13" s="19">
        <v>5.2022936575634598E-4</v>
      </c>
      <c r="AE13" s="19">
        <v>8.8308385399426896E-6</v>
      </c>
      <c r="AF13" s="19">
        <v>2.6422685024735798E-3</v>
      </c>
      <c r="AG13" s="19"/>
      <c r="AH13" s="19">
        <v>4.03101462807599E-3</v>
      </c>
      <c r="AI13" s="19">
        <v>6.8334521927962003E-3</v>
      </c>
      <c r="AJ13" s="19"/>
      <c r="AK13" s="19">
        <v>9.7118756896750393E-3</v>
      </c>
      <c r="AL13" s="19">
        <v>4.5285258560325897E-3</v>
      </c>
      <c r="AM13" s="19"/>
      <c r="AN13" s="19">
        <v>6.6667432847639704E-3</v>
      </c>
      <c r="AO13" s="19">
        <v>6.8020812626564103E-3</v>
      </c>
      <c r="AP13" s="19"/>
      <c r="AQ13" s="19">
        <v>1.0198397791788901E-3</v>
      </c>
      <c r="AR13" s="19">
        <v>8.5660957383651704E-3</v>
      </c>
      <c r="AS13" s="19"/>
      <c r="AT13" s="19">
        <v>2.01974978095955E-2</v>
      </c>
      <c r="AU13" s="19">
        <v>4.0852305262318502E-3</v>
      </c>
      <c r="AV13" s="19">
        <v>4.5792697599288302E-4</v>
      </c>
      <c r="AW13" s="19">
        <v>0</v>
      </c>
      <c r="AX13" s="19"/>
      <c r="AY13" s="19">
        <v>1.7446782779787901E-3</v>
      </c>
      <c r="AZ13" s="19">
        <v>7.3300791589642703E-3</v>
      </c>
      <c r="BA13" s="19"/>
      <c r="BB13" s="19">
        <v>1.6160353758098499E-2</v>
      </c>
      <c r="BC13" s="19">
        <v>4.6224002931790596E-3</v>
      </c>
      <c r="BD13" s="19"/>
      <c r="BE13" s="19">
        <v>2.19792050342138E-5</v>
      </c>
      <c r="BF13" s="19">
        <v>7.2508886448015199E-3</v>
      </c>
      <c r="BG13" s="19"/>
      <c r="BH13" s="19">
        <v>1.36299594304527E-2</v>
      </c>
      <c r="BI13" s="19">
        <v>6.0418565024054601E-3</v>
      </c>
      <c r="BJ13" s="19"/>
      <c r="BK13" s="19">
        <v>1.45212397408905E-4</v>
      </c>
      <c r="BL13" s="19">
        <v>7.1964167950366699E-3</v>
      </c>
      <c r="BM13" s="19"/>
      <c r="BN13" s="19">
        <v>0</v>
      </c>
      <c r="BO13" s="19">
        <v>6.8859517005840001E-3</v>
      </c>
      <c r="BP13" s="19"/>
      <c r="BQ13" s="19">
        <v>6.2052653789258201E-3</v>
      </c>
      <c r="BR13" s="19">
        <v>6.6829821363656701E-3</v>
      </c>
      <c r="BS13" s="19"/>
      <c r="BT13" s="19">
        <v>1.20622797321504E-2</v>
      </c>
      <c r="BU13" s="19">
        <v>6.2559173014963302E-3</v>
      </c>
      <c r="BV13" s="19"/>
      <c r="BW13" s="19">
        <v>2.2421692782766799E-3</v>
      </c>
      <c r="BX13" s="19">
        <v>1.1387667422565501E-2</v>
      </c>
      <c r="BY13" s="19"/>
      <c r="BZ13" s="19">
        <v>2.2421692782766799E-3</v>
      </c>
      <c r="CA13" s="19">
        <v>1.1387667422565501E-2</v>
      </c>
    </row>
    <row r="14" spans="2:79" x14ac:dyDescent="0.25">
      <c r="B14" s="16" t="s">
        <v>693</v>
      </c>
    </row>
    <row r="15" spans="2:79" x14ac:dyDescent="0.25">
      <c r="B15" t="s">
        <v>78</v>
      </c>
    </row>
    <row r="16" spans="2:79" x14ac:dyDescent="0.25">
      <c r="B16" t="s">
        <v>79</v>
      </c>
    </row>
    <row r="18" spans="2:2" x14ac:dyDescent="0.2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CA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4141</v>
      </c>
      <c r="D7" s="10">
        <v>556</v>
      </c>
      <c r="E7" s="10">
        <v>471</v>
      </c>
      <c r="F7" s="10">
        <v>648</v>
      </c>
      <c r="G7" s="10">
        <v>546</v>
      </c>
      <c r="H7" s="10">
        <v>596</v>
      </c>
      <c r="I7" s="10">
        <v>620</v>
      </c>
      <c r="J7" s="10">
        <v>310</v>
      </c>
      <c r="K7" s="10">
        <v>174</v>
      </c>
      <c r="L7" s="10">
        <v>220</v>
      </c>
      <c r="M7" s="10"/>
      <c r="N7" s="10">
        <v>948</v>
      </c>
      <c r="O7" s="10">
        <v>662</v>
      </c>
      <c r="P7" s="10">
        <v>750</v>
      </c>
      <c r="Q7" s="10">
        <v>1781</v>
      </c>
      <c r="R7" s="10"/>
      <c r="S7" s="10">
        <v>484</v>
      </c>
      <c r="T7" s="10">
        <v>304</v>
      </c>
      <c r="U7" s="10">
        <v>350</v>
      </c>
      <c r="V7" s="10">
        <v>858</v>
      </c>
      <c r="W7" s="10">
        <v>674</v>
      </c>
      <c r="X7" s="10">
        <v>726</v>
      </c>
      <c r="Y7" s="10">
        <v>500</v>
      </c>
      <c r="Z7" s="10"/>
      <c r="AA7" s="10">
        <v>3079</v>
      </c>
      <c r="AB7" s="10">
        <v>1062</v>
      </c>
      <c r="AC7" s="10"/>
      <c r="AD7" s="10">
        <v>940</v>
      </c>
      <c r="AE7" s="10">
        <v>751</v>
      </c>
      <c r="AF7" s="10">
        <v>1353</v>
      </c>
      <c r="AG7" s="10"/>
      <c r="AH7" s="10">
        <v>644</v>
      </c>
      <c r="AI7" s="10">
        <v>3497</v>
      </c>
      <c r="AJ7" s="10"/>
      <c r="AK7" s="10">
        <v>1282</v>
      </c>
      <c r="AL7" s="10">
        <v>2859</v>
      </c>
      <c r="AM7" s="10"/>
      <c r="AN7" s="10">
        <v>2360</v>
      </c>
      <c r="AO7" s="10">
        <v>1781</v>
      </c>
      <c r="AP7" s="10"/>
      <c r="AQ7" s="10">
        <v>1658</v>
      </c>
      <c r="AR7" s="10">
        <v>2483</v>
      </c>
      <c r="AS7" s="10"/>
      <c r="AT7" s="10">
        <v>337</v>
      </c>
      <c r="AU7" s="10">
        <v>1145</v>
      </c>
      <c r="AV7" s="10">
        <v>1881</v>
      </c>
      <c r="AW7" s="10">
        <v>769</v>
      </c>
      <c r="AX7" s="10"/>
      <c r="AY7" s="10">
        <v>920</v>
      </c>
      <c r="AZ7" s="10">
        <v>3221</v>
      </c>
      <c r="BA7" s="10"/>
      <c r="BB7" s="10">
        <v>668</v>
      </c>
      <c r="BC7" s="10">
        <v>3473</v>
      </c>
      <c r="BD7" s="10"/>
      <c r="BE7" s="10">
        <v>534</v>
      </c>
      <c r="BF7" s="10">
        <v>3607</v>
      </c>
      <c r="BG7" s="10"/>
      <c r="BH7" s="10">
        <v>340</v>
      </c>
      <c r="BI7" s="10">
        <v>3801</v>
      </c>
      <c r="BJ7" s="10"/>
      <c r="BK7" s="10">
        <v>662</v>
      </c>
      <c r="BL7" s="10">
        <v>3479</v>
      </c>
      <c r="BM7" s="10"/>
      <c r="BN7" s="10">
        <v>216</v>
      </c>
      <c r="BO7" s="10">
        <v>3925</v>
      </c>
      <c r="BP7" s="10"/>
      <c r="BQ7" s="10">
        <v>367</v>
      </c>
      <c r="BR7" s="10">
        <v>3774</v>
      </c>
      <c r="BS7" s="10"/>
      <c r="BT7" s="10">
        <v>286</v>
      </c>
      <c r="BU7" s="10">
        <v>3855</v>
      </c>
      <c r="BV7" s="10"/>
      <c r="BW7" s="10">
        <v>1539</v>
      </c>
      <c r="BX7" s="10">
        <v>2602</v>
      </c>
      <c r="BY7" s="10"/>
      <c r="BZ7" s="10">
        <v>1539</v>
      </c>
      <c r="CA7" s="10">
        <v>2602</v>
      </c>
    </row>
    <row r="8" spans="2:79" ht="30" customHeight="1" x14ac:dyDescent="0.25">
      <c r="B8" s="11" t="s">
        <v>27</v>
      </c>
      <c r="C8" s="11">
        <v>3244</v>
      </c>
      <c r="D8" s="11">
        <v>420</v>
      </c>
      <c r="E8" s="11">
        <v>309</v>
      </c>
      <c r="F8" s="11">
        <v>584</v>
      </c>
      <c r="G8" s="11">
        <v>384</v>
      </c>
      <c r="H8" s="11">
        <v>457</v>
      </c>
      <c r="I8" s="11">
        <v>513</v>
      </c>
      <c r="J8" s="11">
        <v>233</v>
      </c>
      <c r="K8" s="11">
        <v>175</v>
      </c>
      <c r="L8" s="11">
        <v>169</v>
      </c>
      <c r="M8" s="11"/>
      <c r="N8" s="11">
        <v>2939</v>
      </c>
      <c r="O8" s="11">
        <v>253</v>
      </c>
      <c r="P8" s="11">
        <v>43</v>
      </c>
      <c r="Q8" s="11">
        <v>9</v>
      </c>
      <c r="R8" s="11"/>
      <c r="S8" s="11">
        <v>741</v>
      </c>
      <c r="T8" s="11">
        <v>238</v>
      </c>
      <c r="U8" s="11">
        <v>174</v>
      </c>
      <c r="V8" s="11">
        <v>936</v>
      </c>
      <c r="W8" s="11">
        <v>246</v>
      </c>
      <c r="X8" s="11">
        <v>356</v>
      </c>
      <c r="Y8" s="11">
        <v>356</v>
      </c>
      <c r="Z8" s="11"/>
      <c r="AA8" s="11">
        <v>1613</v>
      </c>
      <c r="AB8" s="11">
        <v>1631</v>
      </c>
      <c r="AC8" s="11"/>
      <c r="AD8" s="11">
        <v>413</v>
      </c>
      <c r="AE8" s="11">
        <v>211</v>
      </c>
      <c r="AF8" s="11">
        <v>947</v>
      </c>
      <c r="AG8" s="11"/>
      <c r="AH8" s="11">
        <v>188</v>
      </c>
      <c r="AI8" s="11">
        <v>3056</v>
      </c>
      <c r="AJ8" s="11"/>
      <c r="AK8" s="11">
        <v>1414</v>
      </c>
      <c r="AL8" s="11">
        <v>1830</v>
      </c>
      <c r="AM8" s="11"/>
      <c r="AN8" s="11">
        <v>3235</v>
      </c>
      <c r="AO8" s="11">
        <v>9</v>
      </c>
      <c r="AP8" s="11"/>
      <c r="AQ8" s="11">
        <v>822</v>
      </c>
      <c r="AR8" s="11">
        <v>2421</v>
      </c>
      <c r="AS8" s="11"/>
      <c r="AT8" s="11">
        <v>626</v>
      </c>
      <c r="AU8" s="11">
        <v>1475</v>
      </c>
      <c r="AV8" s="11">
        <v>1004</v>
      </c>
      <c r="AW8" s="11">
        <v>135</v>
      </c>
      <c r="AX8" s="11"/>
      <c r="AY8" s="11">
        <v>368</v>
      </c>
      <c r="AZ8" s="11">
        <v>2875</v>
      </c>
      <c r="BA8" s="11"/>
      <c r="BB8" s="11">
        <v>578</v>
      </c>
      <c r="BC8" s="11">
        <v>2666</v>
      </c>
      <c r="BD8" s="11"/>
      <c r="BE8" s="11">
        <v>224</v>
      </c>
      <c r="BF8" s="11">
        <v>3020</v>
      </c>
      <c r="BG8" s="11"/>
      <c r="BH8" s="11">
        <v>283</v>
      </c>
      <c r="BI8" s="11">
        <v>2961</v>
      </c>
      <c r="BJ8" s="11"/>
      <c r="BK8" s="11">
        <v>234</v>
      </c>
      <c r="BL8" s="11">
        <v>3010</v>
      </c>
      <c r="BM8" s="11"/>
      <c r="BN8" s="11">
        <v>72</v>
      </c>
      <c r="BO8" s="11">
        <v>3172</v>
      </c>
      <c r="BP8" s="11"/>
      <c r="BQ8" s="11">
        <v>105</v>
      </c>
      <c r="BR8" s="11">
        <v>3139</v>
      </c>
      <c r="BS8" s="11"/>
      <c r="BT8" s="11">
        <v>256</v>
      </c>
      <c r="BU8" s="11">
        <v>2988</v>
      </c>
      <c r="BV8" s="11"/>
      <c r="BW8" s="11">
        <v>1606</v>
      </c>
      <c r="BX8" s="11">
        <v>1638</v>
      </c>
      <c r="BY8" s="11"/>
      <c r="BZ8" s="11">
        <v>1606</v>
      </c>
      <c r="CA8" s="11">
        <v>1638</v>
      </c>
    </row>
    <row r="9" spans="2:79" ht="45" x14ac:dyDescent="0.25">
      <c r="B9" s="18" t="s">
        <v>337</v>
      </c>
      <c r="C9" s="17">
        <v>0.51163994596826401</v>
      </c>
      <c r="D9" s="17">
        <v>0.423136387570343</v>
      </c>
      <c r="E9" s="17">
        <v>0.556410787281859</v>
      </c>
      <c r="F9" s="17">
        <v>0.58750338298632498</v>
      </c>
      <c r="G9" s="17">
        <v>0.56831597151775204</v>
      </c>
      <c r="H9" s="17">
        <v>0.459509007354645</v>
      </c>
      <c r="I9" s="17">
        <v>0.41117369382773</v>
      </c>
      <c r="J9" s="17">
        <v>0.50717509539407302</v>
      </c>
      <c r="K9" s="17">
        <v>0.536820427360994</v>
      </c>
      <c r="L9" s="17">
        <v>0.68566206096353799</v>
      </c>
      <c r="M9" s="17"/>
      <c r="N9" s="17">
        <v>0.50813251318785702</v>
      </c>
      <c r="O9" s="17">
        <v>0.55388564377003702</v>
      </c>
      <c r="P9" s="17">
        <v>0.49554766065302902</v>
      </c>
      <c r="Q9" s="17">
        <v>0.54401463720658105</v>
      </c>
      <c r="R9" s="17"/>
      <c r="S9" s="17">
        <v>0.52972409276610699</v>
      </c>
      <c r="T9" s="17">
        <v>0.53529716275315098</v>
      </c>
      <c r="U9" s="17">
        <v>0.49795212680783102</v>
      </c>
      <c r="V9" s="17">
        <v>0.425171534965472</v>
      </c>
      <c r="W9" s="17">
        <v>0.53141230209907298</v>
      </c>
      <c r="X9" s="17">
        <v>0.57484724503201901</v>
      </c>
      <c r="Y9" s="17">
        <v>0.60862662745934104</v>
      </c>
      <c r="Z9" s="17"/>
      <c r="AA9" s="17">
        <v>0.53956312983907095</v>
      </c>
      <c r="AB9" s="17">
        <v>0.48402071137810498</v>
      </c>
      <c r="AC9" s="17"/>
      <c r="AD9" s="17">
        <v>0.51779812360746302</v>
      </c>
      <c r="AE9" s="17">
        <v>0.65709081923485801</v>
      </c>
      <c r="AF9" s="17">
        <v>0.53629047137011798</v>
      </c>
      <c r="AG9" s="17"/>
      <c r="AH9" s="17">
        <v>0.55712418444428002</v>
      </c>
      <c r="AI9" s="17">
        <v>0.50884849711679503</v>
      </c>
      <c r="AJ9" s="17"/>
      <c r="AK9" s="17">
        <v>0.538296140582884</v>
      </c>
      <c r="AL9" s="17">
        <v>0.49104846255434698</v>
      </c>
      <c r="AM9" s="17"/>
      <c r="AN9" s="17">
        <v>0.51155120598122406</v>
      </c>
      <c r="AO9" s="17">
        <v>0.54401463720658105</v>
      </c>
      <c r="AP9" s="17"/>
      <c r="AQ9" s="17">
        <v>0.57028484074464103</v>
      </c>
      <c r="AR9" s="17">
        <v>0.49172139499112799</v>
      </c>
      <c r="AS9" s="17"/>
      <c r="AT9" s="17">
        <v>0.40812379925487102</v>
      </c>
      <c r="AU9" s="17">
        <v>0.52221626398457299</v>
      </c>
      <c r="AV9" s="17">
        <v>0.55388474389477305</v>
      </c>
      <c r="AW9" s="17">
        <v>0.55280979523759299</v>
      </c>
      <c r="AX9" s="17"/>
      <c r="AY9" s="17">
        <v>0.62434016739651199</v>
      </c>
      <c r="AZ9" s="17">
        <v>0.49720019824172401</v>
      </c>
      <c r="BA9" s="17"/>
      <c r="BB9" s="17">
        <v>0.55850550117263598</v>
      </c>
      <c r="BC9" s="17">
        <v>0.50148647930017498</v>
      </c>
      <c r="BD9" s="17"/>
      <c r="BE9" s="17">
        <v>0.51729172560899594</v>
      </c>
      <c r="BF9" s="17">
        <v>0.511221620087986</v>
      </c>
      <c r="BG9" s="17"/>
      <c r="BH9" s="17">
        <v>0.49165197003160399</v>
      </c>
      <c r="BI9" s="17">
        <v>0.51354926186694405</v>
      </c>
      <c r="BJ9" s="17"/>
      <c r="BK9" s="17">
        <v>0.52337852174778199</v>
      </c>
      <c r="BL9" s="17">
        <v>0.51072755992910301</v>
      </c>
      <c r="BM9" s="17"/>
      <c r="BN9" s="17">
        <v>0.55949419482929297</v>
      </c>
      <c r="BO9" s="17">
        <v>0.510559136828862</v>
      </c>
      <c r="BP9" s="17"/>
      <c r="BQ9" s="17">
        <v>0.73186225912631597</v>
      </c>
      <c r="BR9" s="17">
        <v>0.50429854067941204</v>
      </c>
      <c r="BS9" s="17"/>
      <c r="BT9" s="17">
        <v>0.52895458472832102</v>
      </c>
      <c r="BU9" s="17">
        <v>0.51015835141427102</v>
      </c>
      <c r="BV9" s="17"/>
      <c r="BW9" s="17">
        <v>0.53947394616341604</v>
      </c>
      <c r="BX9" s="17">
        <v>0.48436246602444799</v>
      </c>
      <c r="BY9" s="17"/>
      <c r="BZ9" s="17">
        <v>0.53947394616341604</v>
      </c>
      <c r="CA9" s="17">
        <v>0.48436246602444799</v>
      </c>
    </row>
    <row r="10" spans="2:79" ht="30" x14ac:dyDescent="0.25">
      <c r="B10" s="18" t="s">
        <v>338</v>
      </c>
      <c r="C10" s="17">
        <v>0.407779926875869</v>
      </c>
      <c r="D10" s="17">
        <v>0.47386026623249999</v>
      </c>
      <c r="E10" s="17">
        <v>0.305801948394128</v>
      </c>
      <c r="F10" s="17">
        <v>0.36300688284387</v>
      </c>
      <c r="G10" s="17">
        <v>0.35739158132409399</v>
      </c>
      <c r="H10" s="17">
        <v>0.48744024362187399</v>
      </c>
      <c r="I10" s="17">
        <v>0.49672555955847397</v>
      </c>
      <c r="J10" s="17">
        <v>0.35376696621766901</v>
      </c>
      <c r="K10" s="17">
        <v>0.38870538539772098</v>
      </c>
      <c r="L10" s="17">
        <v>0.30752066133343398</v>
      </c>
      <c r="M10" s="17"/>
      <c r="N10" s="17">
        <v>0.40881322378675999</v>
      </c>
      <c r="O10" s="17">
        <v>0.393065406033271</v>
      </c>
      <c r="P10" s="17">
        <v>0.42943155447218001</v>
      </c>
      <c r="Q10" s="17">
        <v>0.38165662976422099</v>
      </c>
      <c r="R10" s="17"/>
      <c r="S10" s="17">
        <v>0.40434039578932002</v>
      </c>
      <c r="T10" s="17">
        <v>0.40934235130235302</v>
      </c>
      <c r="U10" s="17">
        <v>0.37748189673110599</v>
      </c>
      <c r="V10" s="17">
        <v>0.46293531580972302</v>
      </c>
      <c r="W10" s="17">
        <v>0.40634257827624598</v>
      </c>
      <c r="X10" s="17">
        <v>0.35447452916305</v>
      </c>
      <c r="Y10" s="17">
        <v>0.33813633956787997</v>
      </c>
      <c r="Z10" s="17"/>
      <c r="AA10" s="17">
        <v>0.39800681477935201</v>
      </c>
      <c r="AB10" s="17">
        <v>0.41744665674874099</v>
      </c>
      <c r="AC10" s="17"/>
      <c r="AD10" s="17">
        <v>0.41799322705953001</v>
      </c>
      <c r="AE10" s="17">
        <v>0.31146984523984</v>
      </c>
      <c r="AF10" s="17">
        <v>0.39872613238110599</v>
      </c>
      <c r="AG10" s="17"/>
      <c r="AH10" s="17">
        <v>0.37833258630007099</v>
      </c>
      <c r="AI10" s="17">
        <v>0.40958716269608603</v>
      </c>
      <c r="AJ10" s="17"/>
      <c r="AK10" s="17">
        <v>0.37857159920050998</v>
      </c>
      <c r="AL10" s="17">
        <v>0.43034289220422001</v>
      </c>
      <c r="AM10" s="17"/>
      <c r="AN10" s="17">
        <v>0.40785153160655402</v>
      </c>
      <c r="AO10" s="17">
        <v>0.38165662976422099</v>
      </c>
      <c r="AP10" s="17"/>
      <c r="AQ10" s="17">
        <v>0.37852014233749098</v>
      </c>
      <c r="AR10" s="17">
        <v>0.41771791912788198</v>
      </c>
      <c r="AS10" s="17"/>
      <c r="AT10" s="17">
        <v>0.44261498960819901</v>
      </c>
      <c r="AU10" s="17">
        <v>0.39819131990893197</v>
      </c>
      <c r="AV10" s="17">
        <v>0.40434047353293601</v>
      </c>
      <c r="AW10" s="17">
        <v>0.38329647603067302</v>
      </c>
      <c r="AX10" s="17"/>
      <c r="AY10" s="17">
        <v>0.319025033007101</v>
      </c>
      <c r="AZ10" s="17">
        <v>0.41915167274042198</v>
      </c>
      <c r="BA10" s="17"/>
      <c r="BB10" s="17">
        <v>0.36128908223628797</v>
      </c>
      <c r="BC10" s="17">
        <v>0.417852212147234</v>
      </c>
      <c r="BD10" s="17"/>
      <c r="BE10" s="17">
        <v>0.36400729541793903</v>
      </c>
      <c r="BF10" s="17">
        <v>0.411019831074322</v>
      </c>
      <c r="BG10" s="17"/>
      <c r="BH10" s="17">
        <v>0.40298981080496998</v>
      </c>
      <c r="BI10" s="17">
        <v>0.40823749420533101</v>
      </c>
      <c r="BJ10" s="17"/>
      <c r="BK10" s="17">
        <v>0.43751839141101501</v>
      </c>
      <c r="BL10" s="17">
        <v>0.40546849145324299</v>
      </c>
      <c r="BM10" s="17"/>
      <c r="BN10" s="17">
        <v>0.39946226868502799</v>
      </c>
      <c r="BO10" s="17">
        <v>0.40796778482380602</v>
      </c>
      <c r="BP10" s="17"/>
      <c r="BQ10" s="17">
        <v>0.218941921751621</v>
      </c>
      <c r="BR10" s="17">
        <v>0.41407509428953798</v>
      </c>
      <c r="BS10" s="17"/>
      <c r="BT10" s="17">
        <v>0.41247499288614098</v>
      </c>
      <c r="BU10" s="17">
        <v>0.40737817525241099</v>
      </c>
      <c r="BV10" s="17"/>
      <c r="BW10" s="17">
        <v>0.39811183633342301</v>
      </c>
      <c r="BX10" s="17">
        <v>0.417254711097237</v>
      </c>
      <c r="BY10" s="17"/>
      <c r="BZ10" s="17">
        <v>0.39811183633342301</v>
      </c>
      <c r="CA10" s="17">
        <v>0.417254711097237</v>
      </c>
    </row>
    <row r="11" spans="2:79" x14ac:dyDescent="0.25">
      <c r="B11" s="18" t="s">
        <v>339</v>
      </c>
      <c r="C11" s="17">
        <v>5.6113222734968299E-2</v>
      </c>
      <c r="D11" s="17">
        <v>4.28916662875043E-2</v>
      </c>
      <c r="E11" s="17">
        <v>0.101908497730474</v>
      </c>
      <c r="F11" s="17">
        <v>3.45064496039936E-2</v>
      </c>
      <c r="G11" s="17">
        <v>4.8055989347084299E-2</v>
      </c>
      <c r="H11" s="17">
        <v>4.82164844286413E-2</v>
      </c>
      <c r="I11" s="17">
        <v>7.6199025412682406E-2</v>
      </c>
      <c r="J11" s="17">
        <v>8.0801622547657506E-2</v>
      </c>
      <c r="K11" s="17">
        <v>7.3365544687666401E-2</v>
      </c>
      <c r="L11" s="17">
        <v>6.3728804446861898E-3</v>
      </c>
      <c r="M11" s="17"/>
      <c r="N11" s="17">
        <v>5.7400601149491498E-2</v>
      </c>
      <c r="O11" s="17">
        <v>4.1668741433160801E-2</v>
      </c>
      <c r="P11" s="17">
        <v>5.20746617193871E-2</v>
      </c>
      <c r="Q11" s="17">
        <v>6.1781851686831001E-2</v>
      </c>
      <c r="R11" s="17"/>
      <c r="S11" s="17">
        <v>4.7476805109553398E-2</v>
      </c>
      <c r="T11" s="17">
        <v>5.4148793145219198E-2</v>
      </c>
      <c r="U11" s="17">
        <v>6.0090904963053297E-2</v>
      </c>
      <c r="V11" s="17">
        <v>7.4642168569219403E-2</v>
      </c>
      <c r="W11" s="17">
        <v>5.2735586847923697E-2</v>
      </c>
      <c r="X11" s="17">
        <v>5.1114418773877603E-2</v>
      </c>
      <c r="Y11" s="17">
        <v>4.4007566124052398E-2</v>
      </c>
      <c r="Z11" s="17"/>
      <c r="AA11" s="17">
        <v>5.0505508952295601E-2</v>
      </c>
      <c r="AB11" s="17">
        <v>6.1659895463790998E-2</v>
      </c>
      <c r="AC11" s="17"/>
      <c r="AD11" s="17">
        <v>6.3775150307975204E-2</v>
      </c>
      <c r="AE11" s="17">
        <v>1.7267904654594799E-2</v>
      </c>
      <c r="AF11" s="17">
        <v>5.0261319221841301E-2</v>
      </c>
      <c r="AG11" s="17"/>
      <c r="AH11" s="17">
        <v>6.3972974829314896E-2</v>
      </c>
      <c r="AI11" s="17">
        <v>5.5630855728468501E-2</v>
      </c>
      <c r="AJ11" s="17"/>
      <c r="AK11" s="17">
        <v>4.5664305304858897E-2</v>
      </c>
      <c r="AL11" s="17">
        <v>6.41848440997628E-2</v>
      </c>
      <c r="AM11" s="17"/>
      <c r="AN11" s="17">
        <v>5.6097684855208503E-2</v>
      </c>
      <c r="AO11" s="17">
        <v>6.1781851686831001E-2</v>
      </c>
      <c r="AP11" s="17"/>
      <c r="AQ11" s="17">
        <v>3.97656585008841E-2</v>
      </c>
      <c r="AR11" s="17">
        <v>6.1665620651108498E-2</v>
      </c>
      <c r="AS11" s="17"/>
      <c r="AT11" s="17">
        <v>8.2340422039401007E-2</v>
      </c>
      <c r="AU11" s="17">
        <v>6.0350931556978099E-2</v>
      </c>
      <c r="AV11" s="17">
        <v>3.5759153194147797E-2</v>
      </c>
      <c r="AW11" s="17">
        <v>4.1245279925339398E-2</v>
      </c>
      <c r="AX11" s="17"/>
      <c r="AY11" s="17">
        <v>4.1632480725020897E-2</v>
      </c>
      <c r="AZ11" s="17">
        <v>5.7968571898145103E-2</v>
      </c>
      <c r="BA11" s="17"/>
      <c r="BB11" s="17">
        <v>3.6178768862827997E-2</v>
      </c>
      <c r="BC11" s="17">
        <v>6.0432040938544401E-2</v>
      </c>
      <c r="BD11" s="17"/>
      <c r="BE11" s="17">
        <v>8.9793257199939996E-2</v>
      </c>
      <c r="BF11" s="17">
        <v>5.3620338907045602E-2</v>
      </c>
      <c r="BG11" s="17"/>
      <c r="BH11" s="17">
        <v>7.4197353761813994E-2</v>
      </c>
      <c r="BI11" s="17">
        <v>5.4385768239686903E-2</v>
      </c>
      <c r="BJ11" s="17"/>
      <c r="BK11" s="17">
        <v>1.7200395927105702E-2</v>
      </c>
      <c r="BL11" s="17">
        <v>5.9137739558017599E-2</v>
      </c>
      <c r="BM11" s="17"/>
      <c r="BN11" s="17">
        <v>4.0894074372589399E-2</v>
      </c>
      <c r="BO11" s="17">
        <v>5.6456953856769999E-2</v>
      </c>
      <c r="BP11" s="17"/>
      <c r="BQ11" s="17">
        <v>4.64423703373519E-2</v>
      </c>
      <c r="BR11" s="17">
        <v>5.6435613531438597E-2</v>
      </c>
      <c r="BS11" s="17"/>
      <c r="BT11" s="17">
        <v>2.5683880180946399E-2</v>
      </c>
      <c r="BU11" s="17">
        <v>5.87170280371975E-2</v>
      </c>
      <c r="BV11" s="17"/>
      <c r="BW11" s="17">
        <v>5.0459370554454097E-2</v>
      </c>
      <c r="BX11" s="17">
        <v>6.1654030322019299E-2</v>
      </c>
      <c r="BY11" s="17"/>
      <c r="BZ11" s="17">
        <v>5.0459370554454097E-2</v>
      </c>
      <c r="CA11" s="17">
        <v>6.1654030322019299E-2</v>
      </c>
    </row>
    <row r="12" spans="2:79" x14ac:dyDescent="0.25">
      <c r="B12" s="18" t="s">
        <v>340</v>
      </c>
      <c r="C12" s="17">
        <v>1.72781552455777E-2</v>
      </c>
      <c r="D12" s="17">
        <v>4.6400497918842903E-2</v>
      </c>
      <c r="E12" s="17">
        <v>1.1714266484589999E-2</v>
      </c>
      <c r="F12" s="17">
        <v>7.4863381627782097E-3</v>
      </c>
      <c r="G12" s="17">
        <v>2.62102794198583E-2</v>
      </c>
      <c r="H12" s="17">
        <v>4.7960764903448401E-3</v>
      </c>
      <c r="I12" s="17">
        <v>1.5832868413634599E-2</v>
      </c>
      <c r="J12" s="17">
        <v>3.4992838553453698E-2</v>
      </c>
      <c r="K12" s="17">
        <v>0</v>
      </c>
      <c r="L12" s="17">
        <v>2.22198629171142E-4</v>
      </c>
      <c r="M12" s="17"/>
      <c r="N12" s="17">
        <v>1.83692643518691E-2</v>
      </c>
      <c r="O12" s="17">
        <v>5.8408932341060399E-3</v>
      </c>
      <c r="P12" s="17">
        <v>1.29098262646394E-2</v>
      </c>
      <c r="Q12" s="17">
        <v>3.6233930128470801E-3</v>
      </c>
      <c r="R12" s="17"/>
      <c r="S12" s="17">
        <v>1.8163339374738401E-2</v>
      </c>
      <c r="T12" s="17">
        <v>1.21169279927713E-3</v>
      </c>
      <c r="U12" s="17">
        <v>2.9095639605552101E-2</v>
      </c>
      <c r="V12" s="17">
        <v>3.7244389700484097E-2</v>
      </c>
      <c r="W12" s="17">
        <v>9.1151770039105701E-3</v>
      </c>
      <c r="X12" s="17">
        <v>3.8165130626488102E-4</v>
      </c>
      <c r="Y12" s="17">
        <v>1.7416539953809401E-5</v>
      </c>
      <c r="Z12" s="17"/>
      <c r="AA12" s="17">
        <v>5.23630384334228E-3</v>
      </c>
      <c r="AB12" s="17">
        <v>2.9188928756111902E-2</v>
      </c>
      <c r="AC12" s="17"/>
      <c r="AD12" s="17">
        <v>1.1546507249654201E-4</v>
      </c>
      <c r="AE12" s="17">
        <v>1.4150536058526401E-2</v>
      </c>
      <c r="AF12" s="17">
        <v>3.4399435119288899E-3</v>
      </c>
      <c r="AG12" s="17"/>
      <c r="AH12" s="17">
        <v>4.0904976150085199E-6</v>
      </c>
      <c r="AI12" s="17">
        <v>1.83382954131729E-2</v>
      </c>
      <c r="AJ12" s="17"/>
      <c r="AK12" s="17">
        <v>2.5880594358432801E-2</v>
      </c>
      <c r="AL12" s="17">
        <v>1.06329088076471E-2</v>
      </c>
      <c r="AM12" s="17"/>
      <c r="AN12" s="17">
        <v>1.7315583353065898E-2</v>
      </c>
      <c r="AO12" s="17">
        <v>3.6233930128470801E-3</v>
      </c>
      <c r="AP12" s="17"/>
      <c r="AQ12" s="17">
        <v>3.0436863407632001E-3</v>
      </c>
      <c r="AR12" s="17">
        <v>2.21128470903523E-2</v>
      </c>
      <c r="AS12" s="17"/>
      <c r="AT12" s="17">
        <v>4.0946352170127903E-2</v>
      </c>
      <c r="AU12" s="17">
        <v>1.54110246037126E-2</v>
      </c>
      <c r="AV12" s="17">
        <v>4.6769352865269299E-3</v>
      </c>
      <c r="AW12" s="17">
        <v>2.21940487308868E-2</v>
      </c>
      <c r="AX12" s="17"/>
      <c r="AY12" s="17">
        <v>8.7609010409597197E-3</v>
      </c>
      <c r="AZ12" s="17">
        <v>1.8369430848046701E-2</v>
      </c>
      <c r="BA12" s="17"/>
      <c r="BB12" s="17">
        <v>3.9965997874270999E-2</v>
      </c>
      <c r="BC12" s="17">
        <v>1.23628127750417E-2</v>
      </c>
      <c r="BD12" s="17"/>
      <c r="BE12" s="17">
        <v>1.30673725900709E-3</v>
      </c>
      <c r="BF12" s="17">
        <v>1.8460306340141602E-2</v>
      </c>
      <c r="BG12" s="17"/>
      <c r="BH12" s="17">
        <v>2.68883604259227E-4</v>
      </c>
      <c r="BI12" s="17">
        <v>1.89029357072233E-2</v>
      </c>
      <c r="BJ12" s="17"/>
      <c r="BK12" s="17">
        <v>1.25111777667918E-2</v>
      </c>
      <c r="BL12" s="17">
        <v>1.7648670696713501E-2</v>
      </c>
      <c r="BM12" s="17"/>
      <c r="BN12" s="17">
        <v>0</v>
      </c>
      <c r="BO12" s="17">
        <v>1.7668389938335499E-2</v>
      </c>
      <c r="BP12" s="17"/>
      <c r="BQ12" s="17">
        <v>2.7534487847107299E-3</v>
      </c>
      <c r="BR12" s="17">
        <v>1.7762355757786001E-2</v>
      </c>
      <c r="BS12" s="17"/>
      <c r="BT12" s="17">
        <v>3.2488445221103099E-2</v>
      </c>
      <c r="BU12" s="17">
        <v>1.5976627497602099E-2</v>
      </c>
      <c r="BV12" s="17"/>
      <c r="BW12" s="17">
        <v>5.2465995748745102E-3</v>
      </c>
      <c r="BX12" s="17">
        <v>2.9069148857688101E-2</v>
      </c>
      <c r="BY12" s="17"/>
      <c r="BZ12" s="17">
        <v>5.2465995748745102E-3</v>
      </c>
      <c r="CA12" s="17">
        <v>2.9069148857688101E-2</v>
      </c>
    </row>
    <row r="13" spans="2:79" x14ac:dyDescent="0.25">
      <c r="B13" s="18" t="s">
        <v>103</v>
      </c>
      <c r="C13" s="19">
        <v>7.18874917532059E-3</v>
      </c>
      <c r="D13" s="19">
        <v>1.3711181990809399E-2</v>
      </c>
      <c r="E13" s="19">
        <v>2.4164500108948501E-2</v>
      </c>
      <c r="F13" s="19">
        <v>7.4969464030335302E-3</v>
      </c>
      <c r="G13" s="19">
        <v>2.6178391211277798E-5</v>
      </c>
      <c r="H13" s="19">
        <v>3.8188104494187901E-5</v>
      </c>
      <c r="I13" s="19">
        <v>6.8852787479367993E-5</v>
      </c>
      <c r="J13" s="19">
        <v>2.3263477287145999E-2</v>
      </c>
      <c r="K13" s="19">
        <v>1.1086425536192301E-3</v>
      </c>
      <c r="L13" s="19">
        <v>2.22198629171142E-4</v>
      </c>
      <c r="M13" s="19"/>
      <c r="N13" s="19">
        <v>7.2843975240226497E-3</v>
      </c>
      <c r="O13" s="19">
        <v>5.5393155294256296E-3</v>
      </c>
      <c r="P13" s="19">
        <v>1.0036296890763701E-2</v>
      </c>
      <c r="Q13" s="19">
        <v>8.9234883295197607E-3</v>
      </c>
      <c r="R13" s="19"/>
      <c r="S13" s="19">
        <v>2.95366960280339E-4</v>
      </c>
      <c r="T13" s="19">
        <v>0</v>
      </c>
      <c r="U13" s="19">
        <v>3.5379431892457E-2</v>
      </c>
      <c r="V13" s="19">
        <v>6.5909551019039296E-6</v>
      </c>
      <c r="W13" s="19">
        <v>3.943557728465E-4</v>
      </c>
      <c r="X13" s="19">
        <v>1.9182155724788201E-2</v>
      </c>
      <c r="Y13" s="19">
        <v>9.2120503087726405E-3</v>
      </c>
      <c r="Z13" s="19"/>
      <c r="AA13" s="19">
        <v>6.6882425859386202E-3</v>
      </c>
      <c r="AB13" s="19">
        <v>7.6838076532513098E-3</v>
      </c>
      <c r="AC13" s="19"/>
      <c r="AD13" s="19">
        <v>3.1803395253550198E-4</v>
      </c>
      <c r="AE13" s="19">
        <v>2.0894812181136899E-5</v>
      </c>
      <c r="AF13" s="19">
        <v>1.12821335150058E-2</v>
      </c>
      <c r="AG13" s="19"/>
      <c r="AH13" s="19">
        <v>5.6616392871936905E-4</v>
      </c>
      <c r="AI13" s="19">
        <v>7.5951890454775796E-3</v>
      </c>
      <c r="AJ13" s="19"/>
      <c r="AK13" s="19">
        <v>1.1587360553315201E-2</v>
      </c>
      <c r="AL13" s="19">
        <v>3.7908923340231001E-3</v>
      </c>
      <c r="AM13" s="19"/>
      <c r="AN13" s="19">
        <v>7.1839942039471803E-3</v>
      </c>
      <c r="AO13" s="19">
        <v>8.9234883295197607E-3</v>
      </c>
      <c r="AP13" s="19"/>
      <c r="AQ13" s="19">
        <v>8.3856720762205492E-3</v>
      </c>
      <c r="AR13" s="19">
        <v>6.7822181395298803E-3</v>
      </c>
      <c r="AS13" s="19"/>
      <c r="AT13" s="19">
        <v>2.5974436927401E-2</v>
      </c>
      <c r="AU13" s="19">
        <v>3.8304599458040402E-3</v>
      </c>
      <c r="AV13" s="19">
        <v>1.33869409161619E-3</v>
      </c>
      <c r="AW13" s="19">
        <v>4.54400075507629E-4</v>
      </c>
      <c r="AX13" s="19"/>
      <c r="AY13" s="19">
        <v>6.2414178304064701E-3</v>
      </c>
      <c r="AZ13" s="19">
        <v>7.3101262716620697E-3</v>
      </c>
      <c r="BA13" s="19"/>
      <c r="BB13" s="19">
        <v>4.0606498539761098E-3</v>
      </c>
      <c r="BC13" s="19">
        <v>7.8664548390055804E-3</v>
      </c>
      <c r="BD13" s="19"/>
      <c r="BE13" s="19">
        <v>2.7600984514117299E-2</v>
      </c>
      <c r="BF13" s="19">
        <v>5.6779035905050604E-3</v>
      </c>
      <c r="BG13" s="19"/>
      <c r="BH13" s="19">
        <v>3.0891981797353099E-2</v>
      </c>
      <c r="BI13" s="19">
        <v>4.9245399808149097E-3</v>
      </c>
      <c r="BJ13" s="19"/>
      <c r="BK13" s="19">
        <v>9.3915131473056596E-3</v>
      </c>
      <c r="BL13" s="19">
        <v>7.0175383629226202E-3</v>
      </c>
      <c r="BM13" s="19"/>
      <c r="BN13" s="19">
        <v>1.49462113090213E-4</v>
      </c>
      <c r="BO13" s="19">
        <v>7.34773455222685E-3</v>
      </c>
      <c r="BP13" s="19"/>
      <c r="BQ13" s="19">
        <v>0</v>
      </c>
      <c r="BR13" s="19">
        <v>7.4283957418247396E-3</v>
      </c>
      <c r="BS13" s="19"/>
      <c r="BT13" s="19">
        <v>3.9809698348830801E-4</v>
      </c>
      <c r="BU13" s="19">
        <v>7.7698177985186297E-3</v>
      </c>
      <c r="BV13" s="19"/>
      <c r="BW13" s="19">
        <v>6.7082473738323501E-3</v>
      </c>
      <c r="BX13" s="19">
        <v>7.6596436986074703E-3</v>
      </c>
      <c r="BY13" s="19"/>
      <c r="BZ13" s="19">
        <v>6.7082473738323501E-3</v>
      </c>
      <c r="CA13" s="19">
        <v>7.6596436986074703E-3</v>
      </c>
    </row>
    <row r="14" spans="2:79" x14ac:dyDescent="0.25">
      <c r="B14" s="16" t="s">
        <v>694</v>
      </c>
    </row>
    <row r="15" spans="2:79" x14ac:dyDescent="0.25">
      <c r="B15" t="s">
        <v>78</v>
      </c>
    </row>
    <row r="16" spans="2:79" x14ac:dyDescent="0.25">
      <c r="B16" t="s">
        <v>79</v>
      </c>
    </row>
    <row r="18" spans="2:2" x14ac:dyDescent="0.2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CA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3700</v>
      </c>
      <c r="D7" s="10">
        <v>561</v>
      </c>
      <c r="E7" s="10">
        <v>483</v>
      </c>
      <c r="F7" s="10">
        <v>480</v>
      </c>
      <c r="G7" s="10">
        <v>514</v>
      </c>
      <c r="H7" s="10">
        <v>578</v>
      </c>
      <c r="I7" s="10">
        <v>558</v>
      </c>
      <c r="J7" s="10">
        <v>237</v>
      </c>
      <c r="K7" s="10">
        <v>133</v>
      </c>
      <c r="L7" s="10">
        <v>156</v>
      </c>
      <c r="M7" s="10"/>
      <c r="N7" s="10">
        <v>550</v>
      </c>
      <c r="O7" s="10">
        <v>516</v>
      </c>
      <c r="P7" s="10">
        <v>685</v>
      </c>
      <c r="Q7" s="10">
        <v>1949</v>
      </c>
      <c r="R7" s="10"/>
      <c r="S7" s="10">
        <v>338</v>
      </c>
      <c r="T7" s="10">
        <v>277</v>
      </c>
      <c r="U7" s="10">
        <v>320</v>
      </c>
      <c r="V7" s="10">
        <v>717</v>
      </c>
      <c r="W7" s="10">
        <v>653</v>
      </c>
      <c r="X7" s="10">
        <v>732</v>
      </c>
      <c r="Y7" s="10">
        <v>471</v>
      </c>
      <c r="Z7" s="10"/>
      <c r="AA7" s="10">
        <v>3011</v>
      </c>
      <c r="AB7" s="10">
        <v>689</v>
      </c>
      <c r="AC7" s="10"/>
      <c r="AD7" s="10">
        <v>934</v>
      </c>
      <c r="AE7" s="10">
        <v>796</v>
      </c>
      <c r="AF7" s="10">
        <v>1261</v>
      </c>
      <c r="AG7" s="10"/>
      <c r="AH7" s="10">
        <v>691</v>
      </c>
      <c r="AI7" s="10">
        <v>3009</v>
      </c>
      <c r="AJ7" s="10"/>
      <c r="AK7" s="10">
        <v>1079</v>
      </c>
      <c r="AL7" s="10">
        <v>2621</v>
      </c>
      <c r="AM7" s="10"/>
      <c r="AN7" s="10">
        <v>1751</v>
      </c>
      <c r="AO7" s="10">
        <v>1949</v>
      </c>
      <c r="AP7" s="10"/>
      <c r="AQ7" s="10">
        <v>1660</v>
      </c>
      <c r="AR7" s="10">
        <v>2040</v>
      </c>
      <c r="AS7" s="10"/>
      <c r="AT7" s="10">
        <v>170</v>
      </c>
      <c r="AU7" s="10">
        <v>798</v>
      </c>
      <c r="AV7" s="10">
        <v>1882</v>
      </c>
      <c r="AW7" s="10">
        <v>844</v>
      </c>
      <c r="AX7" s="10"/>
      <c r="AY7" s="10">
        <v>967</v>
      </c>
      <c r="AZ7" s="10">
        <v>2733</v>
      </c>
      <c r="BA7" s="10"/>
      <c r="BB7" s="10">
        <v>594</v>
      </c>
      <c r="BC7" s="10">
        <v>3106</v>
      </c>
      <c r="BD7" s="10"/>
      <c r="BE7" s="10">
        <v>553</v>
      </c>
      <c r="BF7" s="10">
        <v>3147</v>
      </c>
      <c r="BG7" s="10"/>
      <c r="BH7" s="10">
        <v>296</v>
      </c>
      <c r="BI7" s="10">
        <v>3404</v>
      </c>
      <c r="BJ7" s="10"/>
      <c r="BK7" s="10">
        <v>647</v>
      </c>
      <c r="BL7" s="10">
        <v>3053</v>
      </c>
      <c r="BM7" s="10"/>
      <c r="BN7" s="10">
        <v>209</v>
      </c>
      <c r="BO7" s="10">
        <v>3491</v>
      </c>
      <c r="BP7" s="10"/>
      <c r="BQ7" s="10">
        <v>364</v>
      </c>
      <c r="BR7" s="10">
        <v>3336</v>
      </c>
      <c r="BS7" s="10"/>
      <c r="BT7" s="10">
        <v>255</v>
      </c>
      <c r="BU7" s="10">
        <v>3445</v>
      </c>
      <c r="BV7" s="10"/>
      <c r="BW7" s="10">
        <v>1298</v>
      </c>
      <c r="BX7" s="10">
        <v>2402</v>
      </c>
      <c r="BY7" s="10"/>
      <c r="BZ7" s="10">
        <v>1298</v>
      </c>
      <c r="CA7" s="10">
        <v>2402</v>
      </c>
    </row>
    <row r="8" spans="2:79" ht="30" customHeight="1" x14ac:dyDescent="0.25">
      <c r="B8" s="11" t="s">
        <v>27</v>
      </c>
      <c r="C8" s="11">
        <v>1994</v>
      </c>
      <c r="D8" s="11">
        <v>333</v>
      </c>
      <c r="E8" s="11">
        <v>209</v>
      </c>
      <c r="F8" s="11">
        <v>318</v>
      </c>
      <c r="G8" s="11">
        <v>241</v>
      </c>
      <c r="H8" s="11">
        <v>294</v>
      </c>
      <c r="I8" s="11">
        <v>332</v>
      </c>
      <c r="J8" s="11">
        <v>91</v>
      </c>
      <c r="K8" s="11">
        <v>85</v>
      </c>
      <c r="L8" s="11">
        <v>90</v>
      </c>
      <c r="M8" s="11"/>
      <c r="N8" s="11">
        <v>1747</v>
      </c>
      <c r="O8" s="11">
        <v>196</v>
      </c>
      <c r="P8" s="11">
        <v>41</v>
      </c>
      <c r="Q8" s="11">
        <v>10</v>
      </c>
      <c r="R8" s="11"/>
      <c r="S8" s="11">
        <v>399</v>
      </c>
      <c r="T8" s="11">
        <v>165</v>
      </c>
      <c r="U8" s="11">
        <v>114</v>
      </c>
      <c r="V8" s="11">
        <v>581</v>
      </c>
      <c r="W8" s="11">
        <v>169</v>
      </c>
      <c r="X8" s="11">
        <v>251</v>
      </c>
      <c r="Y8" s="11">
        <v>227</v>
      </c>
      <c r="Z8" s="11"/>
      <c r="AA8" s="11">
        <v>1202</v>
      </c>
      <c r="AB8" s="11">
        <v>792</v>
      </c>
      <c r="AC8" s="11"/>
      <c r="AD8" s="11">
        <v>322</v>
      </c>
      <c r="AE8" s="11">
        <v>164</v>
      </c>
      <c r="AF8" s="11">
        <v>701</v>
      </c>
      <c r="AG8" s="11"/>
      <c r="AH8" s="11">
        <v>165</v>
      </c>
      <c r="AI8" s="11">
        <v>1828</v>
      </c>
      <c r="AJ8" s="11"/>
      <c r="AK8" s="11">
        <v>804</v>
      </c>
      <c r="AL8" s="11">
        <v>1189</v>
      </c>
      <c r="AM8" s="11"/>
      <c r="AN8" s="11">
        <v>1984</v>
      </c>
      <c r="AO8" s="11">
        <v>10</v>
      </c>
      <c r="AP8" s="11"/>
      <c r="AQ8" s="11">
        <v>652</v>
      </c>
      <c r="AR8" s="11">
        <v>1342</v>
      </c>
      <c r="AS8" s="11"/>
      <c r="AT8" s="11">
        <v>224</v>
      </c>
      <c r="AU8" s="11">
        <v>769</v>
      </c>
      <c r="AV8" s="11">
        <v>861</v>
      </c>
      <c r="AW8" s="11">
        <v>138</v>
      </c>
      <c r="AX8" s="11"/>
      <c r="AY8" s="11">
        <v>336</v>
      </c>
      <c r="AZ8" s="11">
        <v>1658</v>
      </c>
      <c r="BA8" s="11"/>
      <c r="BB8" s="11">
        <v>436</v>
      </c>
      <c r="BC8" s="11">
        <v>1558</v>
      </c>
      <c r="BD8" s="11"/>
      <c r="BE8" s="11">
        <v>192</v>
      </c>
      <c r="BF8" s="11">
        <v>1802</v>
      </c>
      <c r="BG8" s="11"/>
      <c r="BH8" s="11">
        <v>145</v>
      </c>
      <c r="BI8" s="11">
        <v>1848</v>
      </c>
      <c r="BJ8" s="11"/>
      <c r="BK8" s="11">
        <v>168</v>
      </c>
      <c r="BL8" s="11">
        <v>1825</v>
      </c>
      <c r="BM8" s="11"/>
      <c r="BN8" s="11">
        <v>71</v>
      </c>
      <c r="BO8" s="11">
        <v>1922</v>
      </c>
      <c r="BP8" s="11"/>
      <c r="BQ8" s="11">
        <v>107</v>
      </c>
      <c r="BR8" s="11">
        <v>1887</v>
      </c>
      <c r="BS8" s="11"/>
      <c r="BT8" s="11">
        <v>174</v>
      </c>
      <c r="BU8" s="11">
        <v>1820</v>
      </c>
      <c r="BV8" s="11"/>
      <c r="BW8" s="11">
        <v>1193</v>
      </c>
      <c r="BX8" s="11">
        <v>800</v>
      </c>
      <c r="BY8" s="11"/>
      <c r="BZ8" s="11">
        <v>1193</v>
      </c>
      <c r="CA8" s="11">
        <v>800</v>
      </c>
    </row>
    <row r="9" spans="2:79" ht="45" x14ac:dyDescent="0.25">
      <c r="B9" s="18" t="s">
        <v>337</v>
      </c>
      <c r="C9" s="17">
        <v>0.31221998959614</v>
      </c>
      <c r="D9" s="17">
        <v>0.32779836238549598</v>
      </c>
      <c r="E9" s="17">
        <v>0.29142656225995101</v>
      </c>
      <c r="F9" s="17">
        <v>0.40518643022637002</v>
      </c>
      <c r="G9" s="17">
        <v>0.20464049012181701</v>
      </c>
      <c r="H9" s="17">
        <v>0.28263847823709598</v>
      </c>
      <c r="I9" s="17">
        <v>0.37422653589066501</v>
      </c>
      <c r="J9" s="17">
        <v>0.23299818311277101</v>
      </c>
      <c r="K9" s="17">
        <v>0.31200192928638099</v>
      </c>
      <c r="L9" s="17">
        <v>0.210756645587269</v>
      </c>
      <c r="M9" s="17"/>
      <c r="N9" s="17">
        <v>0.30075749795915901</v>
      </c>
      <c r="O9" s="17">
        <v>0.38439097112901299</v>
      </c>
      <c r="P9" s="17">
        <v>0.408075880990455</v>
      </c>
      <c r="Q9" s="17">
        <v>0.51605818263514802</v>
      </c>
      <c r="R9" s="17"/>
      <c r="S9" s="17">
        <v>0.32016070445495498</v>
      </c>
      <c r="T9" s="17">
        <v>0.27946765872481499</v>
      </c>
      <c r="U9" s="17">
        <v>0.41832208824154499</v>
      </c>
      <c r="V9" s="17">
        <v>0.27144939376592397</v>
      </c>
      <c r="W9" s="17">
        <v>0.388094252441398</v>
      </c>
      <c r="X9" s="17">
        <v>0.31450908822384999</v>
      </c>
      <c r="Y9" s="17">
        <v>0.32947105062903997</v>
      </c>
      <c r="Z9" s="17"/>
      <c r="AA9" s="17">
        <v>0.36654532094443998</v>
      </c>
      <c r="AB9" s="17">
        <v>0.22980502784144199</v>
      </c>
      <c r="AC9" s="17"/>
      <c r="AD9" s="17">
        <v>0.46756453007070597</v>
      </c>
      <c r="AE9" s="17">
        <v>0.42145922440261202</v>
      </c>
      <c r="AF9" s="17">
        <v>0.30978291437946598</v>
      </c>
      <c r="AG9" s="17"/>
      <c r="AH9" s="17">
        <v>0.46636256593346298</v>
      </c>
      <c r="AI9" s="17">
        <v>0.29829596127985702</v>
      </c>
      <c r="AJ9" s="17"/>
      <c r="AK9" s="17">
        <v>0.35181527718014499</v>
      </c>
      <c r="AL9" s="17">
        <v>0.28544730036641502</v>
      </c>
      <c r="AM9" s="17"/>
      <c r="AN9" s="17">
        <v>0.31122740462174697</v>
      </c>
      <c r="AO9" s="17">
        <v>0.51605818263514802</v>
      </c>
      <c r="AP9" s="17"/>
      <c r="AQ9" s="17">
        <v>0.375751281779589</v>
      </c>
      <c r="AR9" s="17">
        <v>0.28135007338116003</v>
      </c>
      <c r="AS9" s="17"/>
      <c r="AT9" s="17">
        <v>0.12537415474371799</v>
      </c>
      <c r="AU9" s="17">
        <v>0.25082279834000099</v>
      </c>
      <c r="AV9" s="17">
        <v>0.36692701537775901</v>
      </c>
      <c r="AW9" s="17">
        <v>0.61573770399547301</v>
      </c>
      <c r="AX9" s="17"/>
      <c r="AY9" s="17">
        <v>0.42642901850225601</v>
      </c>
      <c r="AZ9" s="17">
        <v>0.28908787879886699</v>
      </c>
      <c r="BA9" s="17"/>
      <c r="BB9" s="17">
        <v>0.38426394698129201</v>
      </c>
      <c r="BC9" s="17">
        <v>0.29207550809572103</v>
      </c>
      <c r="BD9" s="17"/>
      <c r="BE9" s="17">
        <v>0.36303885061505697</v>
      </c>
      <c r="BF9" s="17">
        <v>0.306809926015087</v>
      </c>
      <c r="BG9" s="17"/>
      <c r="BH9" s="17">
        <v>0.28057304858326498</v>
      </c>
      <c r="BI9" s="17">
        <v>0.31471102717730398</v>
      </c>
      <c r="BJ9" s="17"/>
      <c r="BK9" s="17">
        <v>0.338604889057605</v>
      </c>
      <c r="BL9" s="17">
        <v>0.30978846549586497</v>
      </c>
      <c r="BM9" s="17"/>
      <c r="BN9" s="17">
        <v>0.34577053153847798</v>
      </c>
      <c r="BO9" s="17">
        <v>0.31097209336619902</v>
      </c>
      <c r="BP9" s="17"/>
      <c r="BQ9" s="17">
        <v>0.467311033535807</v>
      </c>
      <c r="BR9" s="17">
        <v>0.30344464216586198</v>
      </c>
      <c r="BS9" s="17"/>
      <c r="BT9" s="17">
        <v>0.31719553092532399</v>
      </c>
      <c r="BU9" s="17">
        <v>0.31174424686400398</v>
      </c>
      <c r="BV9" s="17"/>
      <c r="BW9" s="17">
        <v>0.365301812988439</v>
      </c>
      <c r="BX9" s="17">
        <v>0.23308875680389801</v>
      </c>
      <c r="BY9" s="17"/>
      <c r="BZ9" s="17">
        <v>0.365301812988439</v>
      </c>
      <c r="CA9" s="17">
        <v>0.23308875680389801</v>
      </c>
    </row>
    <row r="10" spans="2:79" ht="30" x14ac:dyDescent="0.25">
      <c r="B10" s="18" t="s">
        <v>338</v>
      </c>
      <c r="C10" s="17">
        <v>0.51559447199124098</v>
      </c>
      <c r="D10" s="17">
        <v>0.47344424775916599</v>
      </c>
      <c r="E10" s="17">
        <v>0.43825334132412302</v>
      </c>
      <c r="F10" s="17">
        <v>0.46714772725688303</v>
      </c>
      <c r="G10" s="17">
        <v>0.55167443660490501</v>
      </c>
      <c r="H10" s="17">
        <v>0.62471071018318702</v>
      </c>
      <c r="I10" s="17">
        <v>0.55327195990871703</v>
      </c>
      <c r="J10" s="17">
        <v>0.46460266736337003</v>
      </c>
      <c r="K10" s="17">
        <v>0.345441201345628</v>
      </c>
      <c r="L10" s="17">
        <v>0.64157135253039099</v>
      </c>
      <c r="M10" s="17"/>
      <c r="N10" s="17">
        <v>0.51934252386958801</v>
      </c>
      <c r="O10" s="17">
        <v>0.48641838622414002</v>
      </c>
      <c r="P10" s="17">
        <v>0.51875110856686502</v>
      </c>
      <c r="Q10" s="17">
        <v>0.41713536973404303</v>
      </c>
      <c r="R10" s="17"/>
      <c r="S10" s="17">
        <v>0.43558327556919102</v>
      </c>
      <c r="T10" s="17">
        <v>0.55597939482020298</v>
      </c>
      <c r="U10" s="17">
        <v>0.49117071910263799</v>
      </c>
      <c r="V10" s="17">
        <v>0.57831885020059504</v>
      </c>
      <c r="W10" s="17">
        <v>0.42831610567759898</v>
      </c>
      <c r="X10" s="17">
        <v>0.52153257184304302</v>
      </c>
      <c r="Y10" s="17">
        <v>0.53940368369105296</v>
      </c>
      <c r="Z10" s="17"/>
      <c r="AA10" s="17">
        <v>0.490585327093785</v>
      </c>
      <c r="AB10" s="17">
        <v>0.553534925718562</v>
      </c>
      <c r="AC10" s="17"/>
      <c r="AD10" s="17">
        <v>0.37263734934861698</v>
      </c>
      <c r="AE10" s="17">
        <v>0.50971294300556402</v>
      </c>
      <c r="AF10" s="17">
        <v>0.53501072190738697</v>
      </c>
      <c r="AG10" s="17"/>
      <c r="AH10" s="17">
        <v>0.44944152477355298</v>
      </c>
      <c r="AI10" s="17">
        <v>0.52157020907927898</v>
      </c>
      <c r="AJ10" s="17"/>
      <c r="AK10" s="17">
        <v>0.49411267904280498</v>
      </c>
      <c r="AL10" s="17">
        <v>0.53011956832967799</v>
      </c>
      <c r="AM10" s="17"/>
      <c r="AN10" s="17">
        <v>0.51607391612305797</v>
      </c>
      <c r="AO10" s="17">
        <v>0.41713536973404303</v>
      </c>
      <c r="AP10" s="17"/>
      <c r="AQ10" s="17">
        <v>0.449522449826675</v>
      </c>
      <c r="AR10" s="17">
        <v>0.547698931357264</v>
      </c>
      <c r="AS10" s="17"/>
      <c r="AT10" s="17">
        <v>0.62034415542874599</v>
      </c>
      <c r="AU10" s="17">
        <v>0.51267899590687804</v>
      </c>
      <c r="AV10" s="17">
        <v>0.51328782465746003</v>
      </c>
      <c r="AW10" s="17">
        <v>0.37504596632828302</v>
      </c>
      <c r="AX10" s="17"/>
      <c r="AY10" s="17">
        <v>0.45154904813676799</v>
      </c>
      <c r="AZ10" s="17">
        <v>0.52856635219064196</v>
      </c>
      <c r="BA10" s="17"/>
      <c r="BB10" s="17">
        <v>0.44497276533216201</v>
      </c>
      <c r="BC10" s="17">
        <v>0.53534127262458697</v>
      </c>
      <c r="BD10" s="17"/>
      <c r="BE10" s="17">
        <v>0.39706146894630601</v>
      </c>
      <c r="BF10" s="17">
        <v>0.52821323341306003</v>
      </c>
      <c r="BG10" s="17"/>
      <c r="BH10" s="17">
        <v>0.54255656459054802</v>
      </c>
      <c r="BI10" s="17">
        <v>0.51347219464682503</v>
      </c>
      <c r="BJ10" s="17"/>
      <c r="BK10" s="17">
        <v>0.54010309758807495</v>
      </c>
      <c r="BL10" s="17">
        <v>0.51333585759362499</v>
      </c>
      <c r="BM10" s="17"/>
      <c r="BN10" s="17">
        <v>0.41197979253896799</v>
      </c>
      <c r="BO10" s="17">
        <v>0.51944837003191202</v>
      </c>
      <c r="BP10" s="17"/>
      <c r="BQ10" s="17">
        <v>0.35592316812983599</v>
      </c>
      <c r="BR10" s="17">
        <v>0.52462897927442398</v>
      </c>
      <c r="BS10" s="17"/>
      <c r="BT10" s="17">
        <v>0.48822416864756302</v>
      </c>
      <c r="BU10" s="17">
        <v>0.518211518465305</v>
      </c>
      <c r="BV10" s="17"/>
      <c r="BW10" s="17">
        <v>0.49126380990898899</v>
      </c>
      <c r="BX10" s="17">
        <v>0.55186517940441904</v>
      </c>
      <c r="BY10" s="17"/>
      <c r="BZ10" s="17">
        <v>0.49126380990898899</v>
      </c>
      <c r="CA10" s="17">
        <v>0.55186517940441904</v>
      </c>
    </row>
    <row r="11" spans="2:79" x14ac:dyDescent="0.25">
      <c r="B11" s="18" t="s">
        <v>339</v>
      </c>
      <c r="C11" s="17">
        <v>0.116785738610475</v>
      </c>
      <c r="D11" s="17">
        <v>0.14065342891990301</v>
      </c>
      <c r="E11" s="17">
        <v>0.17825260786430899</v>
      </c>
      <c r="F11" s="17">
        <v>0.103280621669436</v>
      </c>
      <c r="G11" s="17">
        <v>0.160649375047244</v>
      </c>
      <c r="H11" s="17">
        <v>6.3296304714574703E-2</v>
      </c>
      <c r="I11" s="17">
        <v>4.1500044932517598E-2</v>
      </c>
      <c r="J11" s="17">
        <v>0.29161564948914398</v>
      </c>
      <c r="K11" s="17">
        <v>0.13496703967662599</v>
      </c>
      <c r="L11" s="17">
        <v>7.5446990350570703E-2</v>
      </c>
      <c r="M11" s="17"/>
      <c r="N11" s="17">
        <v>0.122857130723785</v>
      </c>
      <c r="O11" s="17">
        <v>7.7336677891159999E-2</v>
      </c>
      <c r="P11" s="17">
        <v>6.0901964897171798E-2</v>
      </c>
      <c r="Q11" s="17">
        <v>5.5133810290444202E-2</v>
      </c>
      <c r="R11" s="17"/>
      <c r="S11" s="17">
        <v>0.17336138628206599</v>
      </c>
      <c r="T11" s="17">
        <v>0.121048960252405</v>
      </c>
      <c r="U11" s="17">
        <v>6.1034251302099503E-2</v>
      </c>
      <c r="V11" s="17">
        <v>0.101810828100456</v>
      </c>
      <c r="W11" s="17">
        <v>8.8733879066413196E-2</v>
      </c>
      <c r="X11" s="17">
        <v>0.102797392444995</v>
      </c>
      <c r="Y11" s="17">
        <v>9.8546548401420103E-2</v>
      </c>
      <c r="Z11" s="17"/>
      <c r="AA11" s="17">
        <v>0.115554857404379</v>
      </c>
      <c r="AB11" s="17">
        <v>0.118653063208546</v>
      </c>
      <c r="AC11" s="17"/>
      <c r="AD11" s="17">
        <v>0.119500146417826</v>
      </c>
      <c r="AE11" s="17">
        <v>6.6252266406214497E-2</v>
      </c>
      <c r="AF11" s="17">
        <v>0.122679917265195</v>
      </c>
      <c r="AG11" s="17"/>
      <c r="AH11" s="17">
        <v>8.1207530295092298E-2</v>
      </c>
      <c r="AI11" s="17">
        <v>0.11999959419663001</v>
      </c>
      <c r="AJ11" s="17"/>
      <c r="AK11" s="17">
        <v>0.100517915306779</v>
      </c>
      <c r="AL11" s="17">
        <v>0.12778536519052999</v>
      </c>
      <c r="AM11" s="17"/>
      <c r="AN11" s="17">
        <v>0.117085951130908</v>
      </c>
      <c r="AO11" s="17">
        <v>5.5133810290444202E-2</v>
      </c>
      <c r="AP11" s="17"/>
      <c r="AQ11" s="17">
        <v>0.119223608283788</v>
      </c>
      <c r="AR11" s="17">
        <v>0.115601175382312</v>
      </c>
      <c r="AS11" s="17"/>
      <c r="AT11" s="17">
        <v>0.16113198055463701</v>
      </c>
      <c r="AU11" s="17">
        <v>0.15180512333965801</v>
      </c>
      <c r="AV11" s="17">
        <v>9.1396453301493402E-2</v>
      </c>
      <c r="AW11" s="17">
        <v>9.2163296762446199E-3</v>
      </c>
      <c r="AX11" s="17"/>
      <c r="AY11" s="17">
        <v>0.111543558017002</v>
      </c>
      <c r="AZ11" s="17">
        <v>0.117847499694244</v>
      </c>
      <c r="BA11" s="17"/>
      <c r="BB11" s="17">
        <v>0.11531943516076</v>
      </c>
      <c r="BC11" s="17">
        <v>0.117195737225055</v>
      </c>
      <c r="BD11" s="17"/>
      <c r="BE11" s="17">
        <v>0.129926355590603</v>
      </c>
      <c r="BF11" s="17">
        <v>0.115386817581326</v>
      </c>
      <c r="BG11" s="17"/>
      <c r="BH11" s="17">
        <v>0.116212804501286</v>
      </c>
      <c r="BI11" s="17">
        <v>0.116830836188688</v>
      </c>
      <c r="BJ11" s="17"/>
      <c r="BK11" s="17">
        <v>6.2416877948295403E-2</v>
      </c>
      <c r="BL11" s="17">
        <v>0.121796149781368</v>
      </c>
      <c r="BM11" s="17"/>
      <c r="BN11" s="17">
        <v>0.180270981284431</v>
      </c>
      <c r="BO11" s="17">
        <v>0.114424435620918</v>
      </c>
      <c r="BP11" s="17"/>
      <c r="BQ11" s="17">
        <v>0.154983645782757</v>
      </c>
      <c r="BR11" s="17">
        <v>0.11462442807937399</v>
      </c>
      <c r="BS11" s="17"/>
      <c r="BT11" s="17">
        <v>0.191678985551305</v>
      </c>
      <c r="BU11" s="17">
        <v>0.109624725253164</v>
      </c>
      <c r="BV11" s="17"/>
      <c r="BW11" s="17">
        <v>0.115990008655437</v>
      </c>
      <c r="BX11" s="17">
        <v>0.117971965614142</v>
      </c>
      <c r="BY11" s="17"/>
      <c r="BZ11" s="17">
        <v>0.115990008655437</v>
      </c>
      <c r="CA11" s="17">
        <v>0.117971965614142</v>
      </c>
    </row>
    <row r="12" spans="2:79" x14ac:dyDescent="0.25">
      <c r="B12" s="18" t="s">
        <v>340</v>
      </c>
      <c r="C12" s="17">
        <v>2.94859100833526E-2</v>
      </c>
      <c r="D12" s="17">
        <v>4.5973658679419799E-2</v>
      </c>
      <c r="E12" s="17">
        <v>2.9368705558457501E-2</v>
      </c>
      <c r="F12" s="17">
        <v>1.55745430788827E-2</v>
      </c>
      <c r="G12" s="17">
        <v>5.4800797171988602E-2</v>
      </c>
      <c r="H12" s="17">
        <v>4.1491373570769598E-4</v>
      </c>
      <c r="I12" s="17">
        <v>9.3707935546348108E-3</v>
      </c>
      <c r="J12" s="17">
        <v>3.7011028370229201E-3</v>
      </c>
      <c r="K12" s="17">
        <v>0.106888006663517</v>
      </c>
      <c r="L12" s="17">
        <v>7.2073395644791802E-2</v>
      </c>
      <c r="M12" s="17"/>
      <c r="N12" s="17">
        <v>3.0063677768326701E-2</v>
      </c>
      <c r="O12" s="17">
        <v>2.9749131782584599E-2</v>
      </c>
      <c r="P12" s="17">
        <v>9.0850098558016307E-3</v>
      </c>
      <c r="Q12" s="17">
        <v>5.4526401728517103E-3</v>
      </c>
      <c r="R12" s="17"/>
      <c r="S12" s="17">
        <v>3.7132358333106297E-2</v>
      </c>
      <c r="T12" s="17">
        <v>5.3500738822157797E-5</v>
      </c>
      <c r="U12" s="17">
        <v>2.4983481212566701E-3</v>
      </c>
      <c r="V12" s="17">
        <v>3.9733047960892998E-2</v>
      </c>
      <c r="W12" s="17">
        <v>4.5932348866080101E-2</v>
      </c>
      <c r="X12" s="17">
        <v>3.4310106758116E-2</v>
      </c>
      <c r="Y12" s="17">
        <v>1.31244300888229E-2</v>
      </c>
      <c r="Z12" s="17"/>
      <c r="AA12" s="17">
        <v>1.3596188388986101E-2</v>
      </c>
      <c r="AB12" s="17">
        <v>5.3591622340089601E-2</v>
      </c>
      <c r="AC12" s="17"/>
      <c r="AD12" s="17">
        <v>3.2360144031556903E-2</v>
      </c>
      <c r="AE12" s="17">
        <v>2.5107392801524998E-3</v>
      </c>
      <c r="AF12" s="17">
        <v>1.7032664496160199E-2</v>
      </c>
      <c r="AG12" s="17"/>
      <c r="AH12" s="17">
        <v>2.9883789978922301E-3</v>
      </c>
      <c r="AI12" s="17">
        <v>3.1879488690330998E-2</v>
      </c>
      <c r="AJ12" s="17"/>
      <c r="AK12" s="17">
        <v>2.3699962523543401E-2</v>
      </c>
      <c r="AL12" s="17">
        <v>3.3398127555939898E-2</v>
      </c>
      <c r="AM12" s="17"/>
      <c r="AN12" s="17">
        <v>2.9602939489093701E-2</v>
      </c>
      <c r="AO12" s="17">
        <v>5.4526401728517103E-3</v>
      </c>
      <c r="AP12" s="17"/>
      <c r="AQ12" s="17">
        <v>2.17643729190568E-2</v>
      </c>
      <c r="AR12" s="17">
        <v>3.3237812447063197E-2</v>
      </c>
      <c r="AS12" s="17"/>
      <c r="AT12" s="17">
        <v>5.2607361229958002E-2</v>
      </c>
      <c r="AU12" s="17">
        <v>3.83909385652004E-2</v>
      </c>
      <c r="AV12" s="17">
        <v>2.0286102752206801E-2</v>
      </c>
      <c r="AW12" s="17">
        <v>0</v>
      </c>
      <c r="AX12" s="17"/>
      <c r="AY12" s="17">
        <v>2.8280295951611501E-3</v>
      </c>
      <c r="AZ12" s="17">
        <v>3.4885247167115399E-2</v>
      </c>
      <c r="BA12" s="17"/>
      <c r="BB12" s="17">
        <v>2.2347037370609699E-2</v>
      </c>
      <c r="BC12" s="17">
        <v>3.1482037094073198E-2</v>
      </c>
      <c r="BD12" s="17"/>
      <c r="BE12" s="17">
        <v>7.4166865152198294E-2</v>
      </c>
      <c r="BF12" s="17">
        <v>2.4729274398529601E-2</v>
      </c>
      <c r="BG12" s="17"/>
      <c r="BH12" s="17">
        <v>7.0012753161933394E-5</v>
      </c>
      <c r="BI12" s="17">
        <v>3.1801334683264001E-2</v>
      </c>
      <c r="BJ12" s="17"/>
      <c r="BK12" s="17">
        <v>5.7418877801574397E-2</v>
      </c>
      <c r="BL12" s="17">
        <v>2.69117223629005E-2</v>
      </c>
      <c r="BM12" s="17"/>
      <c r="BN12" s="17">
        <v>6.1944424874731403E-2</v>
      </c>
      <c r="BO12" s="17">
        <v>2.8278631276731501E-2</v>
      </c>
      <c r="BP12" s="17"/>
      <c r="BQ12" s="17">
        <v>0</v>
      </c>
      <c r="BR12" s="17">
        <v>3.11542791826027E-2</v>
      </c>
      <c r="BS12" s="17"/>
      <c r="BT12" s="17">
        <v>2.8653750793704198E-3</v>
      </c>
      <c r="BU12" s="17">
        <v>3.2031266501039997E-2</v>
      </c>
      <c r="BV12" s="17"/>
      <c r="BW12" s="17">
        <v>1.36640145582536E-2</v>
      </c>
      <c r="BX12" s="17">
        <v>5.3072253166525397E-2</v>
      </c>
      <c r="BY12" s="17"/>
      <c r="BZ12" s="17">
        <v>1.36640145582536E-2</v>
      </c>
      <c r="CA12" s="17">
        <v>5.3072253166525397E-2</v>
      </c>
    </row>
    <row r="13" spans="2:79" x14ac:dyDescent="0.25">
      <c r="B13" s="18" t="s">
        <v>103</v>
      </c>
      <c r="C13" s="19">
        <v>2.5913889718791199E-2</v>
      </c>
      <c r="D13" s="19">
        <v>1.2130302256015401E-2</v>
      </c>
      <c r="E13" s="19">
        <v>6.2698782993158897E-2</v>
      </c>
      <c r="F13" s="19">
        <v>8.8106777684292693E-3</v>
      </c>
      <c r="G13" s="19">
        <v>2.8234901054046E-2</v>
      </c>
      <c r="H13" s="19">
        <v>2.8939593129434699E-2</v>
      </c>
      <c r="I13" s="19">
        <v>2.1630665713464899E-2</v>
      </c>
      <c r="J13" s="19">
        <v>7.0823971976928402E-3</v>
      </c>
      <c r="K13" s="19">
        <v>0.100701823027848</v>
      </c>
      <c r="L13" s="19">
        <v>1.51615886977365E-4</v>
      </c>
      <c r="M13" s="19"/>
      <c r="N13" s="19">
        <v>2.6979169679141098E-2</v>
      </c>
      <c r="O13" s="19">
        <v>2.2104832973102801E-2</v>
      </c>
      <c r="P13" s="19">
        <v>3.18603568970703E-3</v>
      </c>
      <c r="Q13" s="19">
        <v>6.2199971675136398E-3</v>
      </c>
      <c r="R13" s="19"/>
      <c r="S13" s="19">
        <v>3.3762275360681E-2</v>
      </c>
      <c r="T13" s="19">
        <v>4.34504854637556E-2</v>
      </c>
      <c r="U13" s="19">
        <v>2.6974593232461298E-2</v>
      </c>
      <c r="V13" s="19">
        <v>8.6878799721322696E-3</v>
      </c>
      <c r="W13" s="19">
        <v>4.89234139485102E-2</v>
      </c>
      <c r="X13" s="19">
        <v>2.6850840729996699E-2</v>
      </c>
      <c r="Y13" s="19">
        <v>1.9454287189663501E-2</v>
      </c>
      <c r="Z13" s="19"/>
      <c r="AA13" s="19">
        <v>1.3718306168410599E-2</v>
      </c>
      <c r="AB13" s="19">
        <v>4.4415360891360202E-2</v>
      </c>
      <c r="AC13" s="19"/>
      <c r="AD13" s="19">
        <v>7.9378301312935298E-3</v>
      </c>
      <c r="AE13" s="19">
        <v>6.4826905456339307E-5</v>
      </c>
      <c r="AF13" s="19">
        <v>1.5493781951791101E-2</v>
      </c>
      <c r="AG13" s="19"/>
      <c r="AH13" s="19">
        <v>0</v>
      </c>
      <c r="AI13" s="19">
        <v>2.8254746753903E-2</v>
      </c>
      <c r="AJ13" s="19"/>
      <c r="AK13" s="19">
        <v>2.9854165946727702E-2</v>
      </c>
      <c r="AL13" s="19">
        <v>2.3249638557437401E-2</v>
      </c>
      <c r="AM13" s="19"/>
      <c r="AN13" s="19">
        <v>2.60097886351928E-2</v>
      </c>
      <c r="AO13" s="19">
        <v>6.2199971675136398E-3</v>
      </c>
      <c r="AP13" s="19"/>
      <c r="AQ13" s="19">
        <v>3.3738287190891197E-2</v>
      </c>
      <c r="AR13" s="19">
        <v>2.2112007432201101E-2</v>
      </c>
      <c r="AS13" s="19"/>
      <c r="AT13" s="19">
        <v>4.0542348042941503E-2</v>
      </c>
      <c r="AU13" s="19">
        <v>4.6302143848262797E-2</v>
      </c>
      <c r="AV13" s="19">
        <v>8.1026039110809502E-3</v>
      </c>
      <c r="AW13" s="19">
        <v>0</v>
      </c>
      <c r="AX13" s="19"/>
      <c r="AY13" s="19">
        <v>7.6503457488120699E-3</v>
      </c>
      <c r="AZ13" s="19">
        <v>2.9613022149132699E-2</v>
      </c>
      <c r="BA13" s="19"/>
      <c r="BB13" s="19">
        <v>3.3096815155176602E-2</v>
      </c>
      <c r="BC13" s="19">
        <v>2.3905444960563901E-2</v>
      </c>
      <c r="BD13" s="19"/>
      <c r="BE13" s="19">
        <v>3.5806459695834902E-2</v>
      </c>
      <c r="BF13" s="19">
        <v>2.4860748591997599E-2</v>
      </c>
      <c r="BG13" s="19"/>
      <c r="BH13" s="19">
        <v>6.0587569571739303E-2</v>
      </c>
      <c r="BI13" s="19">
        <v>2.3184607303919198E-2</v>
      </c>
      <c r="BJ13" s="19"/>
      <c r="BK13" s="19">
        <v>1.45625760445057E-3</v>
      </c>
      <c r="BL13" s="19">
        <v>2.8167804766242501E-2</v>
      </c>
      <c r="BM13" s="19"/>
      <c r="BN13" s="19">
        <v>3.4269763390474498E-5</v>
      </c>
      <c r="BO13" s="19">
        <v>2.6876469704239701E-2</v>
      </c>
      <c r="BP13" s="19"/>
      <c r="BQ13" s="19">
        <v>2.17821525515993E-2</v>
      </c>
      <c r="BR13" s="19">
        <v>2.61476712977378E-2</v>
      </c>
      <c r="BS13" s="19"/>
      <c r="BT13" s="19">
        <v>3.5939796437377599E-5</v>
      </c>
      <c r="BU13" s="19">
        <v>2.83882429164862E-2</v>
      </c>
      <c r="BV13" s="19"/>
      <c r="BW13" s="19">
        <v>1.3780353888881E-2</v>
      </c>
      <c r="BX13" s="19">
        <v>4.4001845011015103E-2</v>
      </c>
      <c r="BY13" s="19"/>
      <c r="BZ13" s="19">
        <v>1.3780353888881E-2</v>
      </c>
      <c r="CA13" s="19">
        <v>4.4001845011015103E-2</v>
      </c>
    </row>
    <row r="14" spans="2:79" x14ac:dyDescent="0.25">
      <c r="B14" s="16" t="s">
        <v>695</v>
      </c>
    </row>
    <row r="15" spans="2:79" x14ac:dyDescent="0.25">
      <c r="B15" t="s">
        <v>78</v>
      </c>
    </row>
    <row r="16" spans="2:79" x14ac:dyDescent="0.25">
      <c r="B16" t="s">
        <v>79</v>
      </c>
    </row>
    <row r="18" spans="2:2" x14ac:dyDescent="0.2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CA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1552</v>
      </c>
      <c r="D7" s="10">
        <v>219</v>
      </c>
      <c r="E7" s="10">
        <v>205</v>
      </c>
      <c r="F7" s="10">
        <v>221</v>
      </c>
      <c r="G7" s="10">
        <v>230</v>
      </c>
      <c r="H7" s="10">
        <v>218</v>
      </c>
      <c r="I7" s="10">
        <v>192</v>
      </c>
      <c r="J7" s="10">
        <v>120</v>
      </c>
      <c r="K7" s="10">
        <v>74</v>
      </c>
      <c r="L7" s="10">
        <v>73</v>
      </c>
      <c r="M7" s="10"/>
      <c r="N7" s="10">
        <v>172</v>
      </c>
      <c r="O7" s="10">
        <v>168</v>
      </c>
      <c r="P7" s="10">
        <v>308</v>
      </c>
      <c r="Q7" s="10">
        <v>904</v>
      </c>
      <c r="R7" s="10"/>
      <c r="S7" s="10">
        <v>146</v>
      </c>
      <c r="T7" s="10">
        <v>122</v>
      </c>
      <c r="U7" s="10">
        <v>137</v>
      </c>
      <c r="V7" s="10">
        <v>264</v>
      </c>
      <c r="W7" s="10">
        <v>293</v>
      </c>
      <c r="X7" s="10">
        <v>332</v>
      </c>
      <c r="Y7" s="10">
        <v>198</v>
      </c>
      <c r="Z7" s="10"/>
      <c r="AA7" s="10">
        <v>1339</v>
      </c>
      <c r="AB7" s="10">
        <v>213</v>
      </c>
      <c r="AC7" s="10"/>
      <c r="AD7" s="10">
        <v>437</v>
      </c>
      <c r="AE7" s="10">
        <v>400</v>
      </c>
      <c r="AF7" s="10">
        <v>494</v>
      </c>
      <c r="AG7" s="10"/>
      <c r="AH7" s="10">
        <v>384</v>
      </c>
      <c r="AI7" s="10">
        <v>1168</v>
      </c>
      <c r="AJ7" s="10"/>
      <c r="AK7" s="10">
        <v>492</v>
      </c>
      <c r="AL7" s="10">
        <v>1060</v>
      </c>
      <c r="AM7" s="10"/>
      <c r="AN7" s="10">
        <v>648</v>
      </c>
      <c r="AO7" s="10">
        <v>904</v>
      </c>
      <c r="AP7" s="10"/>
      <c r="AQ7" s="10">
        <v>795</v>
      </c>
      <c r="AR7" s="10">
        <v>757</v>
      </c>
      <c r="AS7" s="10"/>
      <c r="AT7" s="10">
        <v>56</v>
      </c>
      <c r="AU7" s="10">
        <v>225</v>
      </c>
      <c r="AV7" s="10">
        <v>667</v>
      </c>
      <c r="AW7" s="10">
        <v>597</v>
      </c>
      <c r="AX7" s="10"/>
      <c r="AY7" s="10">
        <v>517</v>
      </c>
      <c r="AZ7" s="10">
        <v>1035</v>
      </c>
      <c r="BA7" s="10"/>
      <c r="BB7" s="10">
        <v>258</v>
      </c>
      <c r="BC7" s="10">
        <v>1293</v>
      </c>
      <c r="BD7" s="10"/>
      <c r="BE7" s="10">
        <v>269</v>
      </c>
      <c r="BF7" s="10">
        <v>1283</v>
      </c>
      <c r="BG7" s="10"/>
      <c r="BH7" s="10">
        <v>127</v>
      </c>
      <c r="BI7" s="10">
        <v>1425</v>
      </c>
      <c r="BJ7" s="10"/>
      <c r="BK7" s="10">
        <v>329</v>
      </c>
      <c r="BL7" s="10">
        <v>1223</v>
      </c>
      <c r="BM7" s="10"/>
      <c r="BN7" s="10">
        <v>129</v>
      </c>
      <c r="BO7" s="10">
        <v>1423</v>
      </c>
      <c r="BP7" s="10"/>
      <c r="BQ7" s="10">
        <v>230</v>
      </c>
      <c r="BR7" s="10">
        <v>1322</v>
      </c>
      <c r="BS7" s="10"/>
      <c r="BT7" s="10">
        <v>160</v>
      </c>
      <c r="BU7" s="10">
        <v>1392</v>
      </c>
      <c r="BV7" s="10"/>
      <c r="BW7" s="10">
        <v>520</v>
      </c>
      <c r="BX7" s="10">
        <v>1032</v>
      </c>
      <c r="BY7" s="10"/>
      <c r="BZ7" s="10">
        <v>520</v>
      </c>
      <c r="CA7" s="10">
        <v>1032</v>
      </c>
    </row>
    <row r="8" spans="2:79" ht="30" customHeight="1" x14ac:dyDescent="0.25">
      <c r="B8" s="11" t="s">
        <v>27</v>
      </c>
      <c r="C8" s="11">
        <v>631</v>
      </c>
      <c r="D8" s="11">
        <v>113</v>
      </c>
      <c r="E8" s="11">
        <v>75</v>
      </c>
      <c r="F8" s="11">
        <v>123</v>
      </c>
      <c r="G8" s="11">
        <v>56</v>
      </c>
      <c r="H8" s="11">
        <v>98</v>
      </c>
      <c r="I8" s="11">
        <v>104</v>
      </c>
      <c r="J8" s="11">
        <v>29</v>
      </c>
      <c r="K8" s="11">
        <v>19</v>
      </c>
      <c r="L8" s="11">
        <v>13</v>
      </c>
      <c r="M8" s="11"/>
      <c r="N8" s="11">
        <v>543</v>
      </c>
      <c r="O8" s="11">
        <v>67</v>
      </c>
      <c r="P8" s="11">
        <v>17</v>
      </c>
      <c r="Q8" s="11">
        <v>5</v>
      </c>
      <c r="R8" s="11"/>
      <c r="S8" s="11">
        <v>154</v>
      </c>
      <c r="T8" s="11">
        <v>71</v>
      </c>
      <c r="U8" s="11">
        <v>53</v>
      </c>
      <c r="V8" s="11">
        <v>184</v>
      </c>
      <c r="W8" s="11">
        <v>43</v>
      </c>
      <c r="X8" s="11">
        <v>77</v>
      </c>
      <c r="Y8" s="11">
        <v>30</v>
      </c>
      <c r="Z8" s="11"/>
      <c r="AA8" s="11">
        <v>437</v>
      </c>
      <c r="AB8" s="11">
        <v>195</v>
      </c>
      <c r="AC8" s="11"/>
      <c r="AD8" s="11">
        <v>118</v>
      </c>
      <c r="AE8" s="11">
        <v>80</v>
      </c>
      <c r="AF8" s="11">
        <v>224</v>
      </c>
      <c r="AG8" s="11"/>
      <c r="AH8" s="11">
        <v>61</v>
      </c>
      <c r="AI8" s="11">
        <v>571</v>
      </c>
      <c r="AJ8" s="11"/>
      <c r="AK8" s="11">
        <v>300</v>
      </c>
      <c r="AL8" s="11">
        <v>331</v>
      </c>
      <c r="AM8" s="11"/>
      <c r="AN8" s="11">
        <v>627</v>
      </c>
      <c r="AO8" s="11">
        <v>5</v>
      </c>
      <c r="AP8" s="11"/>
      <c r="AQ8" s="11">
        <v>223</v>
      </c>
      <c r="AR8" s="11">
        <v>409</v>
      </c>
      <c r="AS8" s="11"/>
      <c r="AT8" s="11">
        <v>51</v>
      </c>
      <c r="AU8" s="11">
        <v>182</v>
      </c>
      <c r="AV8" s="11">
        <v>290</v>
      </c>
      <c r="AW8" s="11">
        <v>105</v>
      </c>
      <c r="AX8" s="11"/>
      <c r="AY8" s="11">
        <v>108</v>
      </c>
      <c r="AZ8" s="11">
        <v>523</v>
      </c>
      <c r="BA8" s="11"/>
      <c r="BB8" s="11">
        <v>132</v>
      </c>
      <c r="BC8" s="11">
        <v>499</v>
      </c>
      <c r="BD8" s="11"/>
      <c r="BE8" s="11">
        <v>55</v>
      </c>
      <c r="BF8" s="11">
        <v>576</v>
      </c>
      <c r="BG8" s="11"/>
      <c r="BH8" s="11">
        <v>54</v>
      </c>
      <c r="BI8" s="11">
        <v>577</v>
      </c>
      <c r="BJ8" s="11"/>
      <c r="BK8" s="11">
        <v>87</v>
      </c>
      <c r="BL8" s="11">
        <v>544</v>
      </c>
      <c r="BM8" s="11"/>
      <c r="BN8" s="11">
        <v>31</v>
      </c>
      <c r="BO8" s="11">
        <v>600</v>
      </c>
      <c r="BP8" s="11"/>
      <c r="BQ8" s="11">
        <v>39</v>
      </c>
      <c r="BR8" s="11">
        <v>592</v>
      </c>
      <c r="BS8" s="11"/>
      <c r="BT8" s="11">
        <v>66</v>
      </c>
      <c r="BU8" s="11">
        <v>565</v>
      </c>
      <c r="BV8" s="11"/>
      <c r="BW8" s="11">
        <v>432</v>
      </c>
      <c r="BX8" s="11">
        <v>199</v>
      </c>
      <c r="BY8" s="11"/>
      <c r="BZ8" s="11">
        <v>432</v>
      </c>
      <c r="CA8" s="11">
        <v>199</v>
      </c>
    </row>
    <row r="9" spans="2:79" ht="45" x14ac:dyDescent="0.25">
      <c r="B9" s="18" t="s">
        <v>337</v>
      </c>
      <c r="C9" s="17">
        <v>0.27185962820527998</v>
      </c>
      <c r="D9" s="17">
        <v>0.38223407373471802</v>
      </c>
      <c r="E9" s="17">
        <v>0.110276237874425</v>
      </c>
      <c r="F9" s="17">
        <v>0.229788139356984</v>
      </c>
      <c r="G9" s="17">
        <v>6.5151845593575494E-2</v>
      </c>
      <c r="H9" s="17">
        <v>0.28509646249037501</v>
      </c>
      <c r="I9" s="17">
        <v>0.37556575660965502</v>
      </c>
      <c r="J9" s="17">
        <v>0.41169511082885801</v>
      </c>
      <c r="K9" s="17">
        <v>0.38141779937735099</v>
      </c>
      <c r="L9" s="17">
        <v>0.11313731513972999</v>
      </c>
      <c r="M9" s="17"/>
      <c r="N9" s="17">
        <v>0.27259906989355898</v>
      </c>
      <c r="O9" s="17">
        <v>0.24281770791489901</v>
      </c>
      <c r="P9" s="17">
        <v>0.33944490007596201</v>
      </c>
      <c r="Q9" s="17">
        <v>0.35719056376140401</v>
      </c>
      <c r="R9" s="17"/>
      <c r="S9" s="17">
        <v>0.26702900792893403</v>
      </c>
      <c r="T9" s="17">
        <v>0.48635887989725002</v>
      </c>
      <c r="U9" s="17">
        <v>0.13763243467150299</v>
      </c>
      <c r="V9" s="17">
        <v>0.204239288772644</v>
      </c>
      <c r="W9" s="17">
        <v>0.37598125977760499</v>
      </c>
      <c r="X9" s="17">
        <v>0.26317040673297298</v>
      </c>
      <c r="Y9" s="17">
        <v>0.32045918746202501</v>
      </c>
      <c r="Z9" s="17"/>
      <c r="AA9" s="17">
        <v>0.29752842716201999</v>
      </c>
      <c r="AB9" s="17">
        <v>0.21430355460835501</v>
      </c>
      <c r="AC9" s="17"/>
      <c r="AD9" s="17">
        <v>0.412660173746902</v>
      </c>
      <c r="AE9" s="17">
        <v>0.33441406412312502</v>
      </c>
      <c r="AF9" s="17">
        <v>0.230362703143314</v>
      </c>
      <c r="AG9" s="17"/>
      <c r="AH9" s="17">
        <v>0.40940666784983998</v>
      </c>
      <c r="AI9" s="17">
        <v>0.257275313600136</v>
      </c>
      <c r="AJ9" s="17"/>
      <c r="AK9" s="17">
        <v>0.30972991280056</v>
      </c>
      <c r="AL9" s="17">
        <v>0.237593700564938</v>
      </c>
      <c r="AM9" s="17"/>
      <c r="AN9" s="17">
        <v>0.27121629543639397</v>
      </c>
      <c r="AO9" s="17">
        <v>0.35719056376140401</v>
      </c>
      <c r="AP9" s="17"/>
      <c r="AQ9" s="17">
        <v>0.33102492507047598</v>
      </c>
      <c r="AR9" s="17">
        <v>0.23962483604556001</v>
      </c>
      <c r="AS9" s="17"/>
      <c r="AT9" s="17">
        <v>0.19028818272898901</v>
      </c>
      <c r="AU9" s="17">
        <v>0.239920684744094</v>
      </c>
      <c r="AV9" s="17">
        <v>0.27050005823164702</v>
      </c>
      <c r="AW9" s="17">
        <v>0.37984447867279097</v>
      </c>
      <c r="AX9" s="17"/>
      <c r="AY9" s="17">
        <v>0.35634538143984601</v>
      </c>
      <c r="AZ9" s="17">
        <v>0.25446344539350801</v>
      </c>
      <c r="BA9" s="17"/>
      <c r="BB9" s="17">
        <v>0.33467162039633502</v>
      </c>
      <c r="BC9" s="17">
        <v>0.255070873987428</v>
      </c>
      <c r="BD9" s="17"/>
      <c r="BE9" s="17">
        <v>0.26850338183157002</v>
      </c>
      <c r="BF9" s="17">
        <v>0.27218084658677</v>
      </c>
      <c r="BG9" s="17"/>
      <c r="BH9" s="17">
        <v>0.35075299281735101</v>
      </c>
      <c r="BI9" s="17">
        <v>0.26441633457344599</v>
      </c>
      <c r="BJ9" s="17"/>
      <c r="BK9" s="17">
        <v>0.24832488869781499</v>
      </c>
      <c r="BL9" s="17">
        <v>0.27562028323848098</v>
      </c>
      <c r="BM9" s="17"/>
      <c r="BN9" s="17">
        <v>0.42408756693891397</v>
      </c>
      <c r="BO9" s="17">
        <v>0.263979762012443</v>
      </c>
      <c r="BP9" s="17"/>
      <c r="BQ9" s="17">
        <v>0.47884432178778902</v>
      </c>
      <c r="BR9" s="17">
        <v>0.25825066850941703</v>
      </c>
      <c r="BS9" s="17"/>
      <c r="BT9" s="17">
        <v>0.39233984684148299</v>
      </c>
      <c r="BU9" s="17">
        <v>0.25773392556504698</v>
      </c>
      <c r="BV9" s="17"/>
      <c r="BW9" s="17">
        <v>0.296673687965751</v>
      </c>
      <c r="BX9" s="17">
        <v>0.217889582111365</v>
      </c>
      <c r="BY9" s="17"/>
      <c r="BZ9" s="17">
        <v>0.296673687965751</v>
      </c>
      <c r="CA9" s="17">
        <v>0.217889582111365</v>
      </c>
    </row>
    <row r="10" spans="2:79" ht="30" x14ac:dyDescent="0.25">
      <c r="B10" s="18" t="s">
        <v>338</v>
      </c>
      <c r="C10" s="17">
        <v>0.47155850988319897</v>
      </c>
      <c r="D10" s="17">
        <v>0.37372697238189401</v>
      </c>
      <c r="E10" s="17">
        <v>0.55622269472821195</v>
      </c>
      <c r="F10" s="17">
        <v>0.51383968405287395</v>
      </c>
      <c r="G10" s="17">
        <v>0.33418009595374398</v>
      </c>
      <c r="H10" s="17">
        <v>0.42263129157244</v>
      </c>
      <c r="I10" s="17">
        <v>0.51141208792383697</v>
      </c>
      <c r="J10" s="17">
        <v>0.52997467505722295</v>
      </c>
      <c r="K10" s="17">
        <v>0.59702174399484598</v>
      </c>
      <c r="L10" s="17">
        <v>0.77015348212673895</v>
      </c>
      <c r="M10" s="17"/>
      <c r="N10" s="17">
        <v>0.47432448125195797</v>
      </c>
      <c r="O10" s="17">
        <v>0.45813285235427798</v>
      </c>
      <c r="P10" s="17">
        <v>0.44438169968035302</v>
      </c>
      <c r="Q10" s="17">
        <v>0.44109856169738199</v>
      </c>
      <c r="R10" s="17"/>
      <c r="S10" s="17">
        <v>0.44250642219359598</v>
      </c>
      <c r="T10" s="17">
        <v>0.28519605647512702</v>
      </c>
      <c r="U10" s="17">
        <v>0.52174510270598995</v>
      </c>
      <c r="V10" s="17">
        <v>0.57671358837505404</v>
      </c>
      <c r="W10" s="17">
        <v>0.41176371152654501</v>
      </c>
      <c r="X10" s="17">
        <v>0.52001699525881795</v>
      </c>
      <c r="Y10" s="17">
        <v>0.26169638607828699</v>
      </c>
      <c r="Z10" s="17"/>
      <c r="AA10" s="17">
        <v>0.49105625389427499</v>
      </c>
      <c r="AB10" s="17">
        <v>0.42783953451676998</v>
      </c>
      <c r="AC10" s="17"/>
      <c r="AD10" s="17">
        <v>0.491724797211885</v>
      </c>
      <c r="AE10" s="17">
        <v>0.53082258835749496</v>
      </c>
      <c r="AF10" s="17">
        <v>0.51181684087798995</v>
      </c>
      <c r="AG10" s="17"/>
      <c r="AH10" s="17">
        <v>0.457201845054717</v>
      </c>
      <c r="AI10" s="17">
        <v>0.473080768138122</v>
      </c>
      <c r="AJ10" s="17"/>
      <c r="AK10" s="17">
        <v>0.42471542058010903</v>
      </c>
      <c r="AL10" s="17">
        <v>0.51394324307608996</v>
      </c>
      <c r="AM10" s="17"/>
      <c r="AN10" s="17">
        <v>0.47178815558764098</v>
      </c>
      <c r="AO10" s="17">
        <v>0.44109856169738199</v>
      </c>
      <c r="AP10" s="17"/>
      <c r="AQ10" s="17">
        <v>0.46030120347985598</v>
      </c>
      <c r="AR10" s="17">
        <v>0.47769178312641197</v>
      </c>
      <c r="AS10" s="17"/>
      <c r="AT10" s="17">
        <v>0.30724848040608199</v>
      </c>
      <c r="AU10" s="17">
        <v>0.43048889675961899</v>
      </c>
      <c r="AV10" s="17">
        <v>0.51813801933257997</v>
      </c>
      <c r="AW10" s="17">
        <v>0.50341163556634505</v>
      </c>
      <c r="AX10" s="17"/>
      <c r="AY10" s="17">
        <v>0.393934761509599</v>
      </c>
      <c r="AZ10" s="17">
        <v>0.48754175990516502</v>
      </c>
      <c r="BA10" s="17"/>
      <c r="BB10" s="17">
        <v>0.37832236127623697</v>
      </c>
      <c r="BC10" s="17">
        <v>0.49638382922973301</v>
      </c>
      <c r="BD10" s="17"/>
      <c r="BE10" s="17">
        <v>0.54168589095191799</v>
      </c>
      <c r="BF10" s="17">
        <v>0.46484678453983402</v>
      </c>
      <c r="BG10" s="17"/>
      <c r="BH10" s="17">
        <v>0.33133361252375498</v>
      </c>
      <c r="BI10" s="17">
        <v>0.48478820404914602</v>
      </c>
      <c r="BJ10" s="17"/>
      <c r="BK10" s="17">
        <v>0.49186320050196503</v>
      </c>
      <c r="BL10" s="17">
        <v>0.46831398971552002</v>
      </c>
      <c r="BM10" s="17"/>
      <c r="BN10" s="17">
        <v>0.54646384360139799</v>
      </c>
      <c r="BO10" s="17">
        <v>0.46768114011954398</v>
      </c>
      <c r="BP10" s="17"/>
      <c r="BQ10" s="17">
        <v>0.39138479118755298</v>
      </c>
      <c r="BR10" s="17">
        <v>0.47682982191846102</v>
      </c>
      <c r="BS10" s="17"/>
      <c r="BT10" s="17">
        <v>0.49187564462601802</v>
      </c>
      <c r="BU10" s="17">
        <v>0.469176427520407</v>
      </c>
      <c r="BV10" s="17"/>
      <c r="BW10" s="17">
        <v>0.49173540462520199</v>
      </c>
      <c r="BX10" s="17">
        <v>0.42767419793386202</v>
      </c>
      <c r="BY10" s="17"/>
      <c r="BZ10" s="17">
        <v>0.49173540462520199</v>
      </c>
      <c r="CA10" s="17">
        <v>0.42767419793386202</v>
      </c>
    </row>
    <row r="11" spans="2:79" x14ac:dyDescent="0.25">
      <c r="B11" s="18" t="s">
        <v>339</v>
      </c>
      <c r="C11" s="17">
        <v>0.18663848994913801</v>
      </c>
      <c r="D11" s="17">
        <v>9.8726536105873203E-2</v>
      </c>
      <c r="E11" s="17">
        <v>0.23249523883341799</v>
      </c>
      <c r="F11" s="17">
        <v>0.21690227197957199</v>
      </c>
      <c r="G11" s="17">
        <v>0.45628138696964199</v>
      </c>
      <c r="H11" s="17">
        <v>0.27686249992728201</v>
      </c>
      <c r="I11" s="17">
        <v>6.3681072848606607E-2</v>
      </c>
      <c r="J11" s="17">
        <v>4.6326159244464697E-2</v>
      </c>
      <c r="K11" s="17">
        <v>1.5836010556278601E-2</v>
      </c>
      <c r="L11" s="17">
        <v>0.112879737608595</v>
      </c>
      <c r="M11" s="17"/>
      <c r="N11" s="17">
        <v>0.187832053536551</v>
      </c>
      <c r="O11" s="17">
        <v>0.18747534118782699</v>
      </c>
      <c r="P11" s="17">
        <v>0.14928143460569601</v>
      </c>
      <c r="Q11" s="17">
        <v>0.171041190624559</v>
      </c>
      <c r="R11" s="17"/>
      <c r="S11" s="17">
        <v>0.18984680537659401</v>
      </c>
      <c r="T11" s="17">
        <v>0.22297458992254601</v>
      </c>
      <c r="U11" s="17">
        <v>0.20502621861927001</v>
      </c>
      <c r="V11" s="17">
        <v>0.181287317647228</v>
      </c>
      <c r="W11" s="17">
        <v>0.15117206602733799</v>
      </c>
      <c r="X11" s="17">
        <v>0.125370189550952</v>
      </c>
      <c r="Y11" s="17">
        <v>0.32324592626704901</v>
      </c>
      <c r="Z11" s="17"/>
      <c r="AA11" s="17">
        <v>0.16408980380660301</v>
      </c>
      <c r="AB11" s="17">
        <v>0.237198465167339</v>
      </c>
      <c r="AC11" s="17"/>
      <c r="AD11" s="17">
        <v>7.0266650780188705E-2</v>
      </c>
      <c r="AE11" s="17">
        <v>9.7057178579073602E-2</v>
      </c>
      <c r="AF11" s="17">
        <v>0.202002566456185</v>
      </c>
      <c r="AG11" s="17"/>
      <c r="AH11" s="17">
        <v>0.104334359874384</v>
      </c>
      <c r="AI11" s="17">
        <v>0.195365317726856</v>
      </c>
      <c r="AJ11" s="17"/>
      <c r="AK11" s="17">
        <v>0.16611467279929401</v>
      </c>
      <c r="AL11" s="17">
        <v>0.205208924285083</v>
      </c>
      <c r="AM11" s="17"/>
      <c r="AN11" s="17">
        <v>0.186756082164626</v>
      </c>
      <c r="AO11" s="17">
        <v>0.171041190624559</v>
      </c>
      <c r="AP11" s="17"/>
      <c r="AQ11" s="17">
        <v>0.15892030532725199</v>
      </c>
      <c r="AR11" s="17">
        <v>0.20174007766477201</v>
      </c>
      <c r="AS11" s="17"/>
      <c r="AT11" s="17">
        <v>0.340087978485623</v>
      </c>
      <c r="AU11" s="17">
        <v>0.19841885953227001</v>
      </c>
      <c r="AV11" s="17">
        <v>0.17088874665426201</v>
      </c>
      <c r="AW11" s="17">
        <v>0.113693922558201</v>
      </c>
      <c r="AX11" s="17"/>
      <c r="AY11" s="17">
        <v>0.21155173573445099</v>
      </c>
      <c r="AZ11" s="17">
        <v>0.18150868567417799</v>
      </c>
      <c r="BA11" s="17"/>
      <c r="BB11" s="17">
        <v>0.23194035121654299</v>
      </c>
      <c r="BC11" s="17">
        <v>0.17464137547212799</v>
      </c>
      <c r="BD11" s="17"/>
      <c r="BE11" s="17">
        <v>7.0798638640450495E-2</v>
      </c>
      <c r="BF11" s="17">
        <v>0.197725247417499</v>
      </c>
      <c r="BG11" s="17"/>
      <c r="BH11" s="17">
        <v>7.2296101343951993E-2</v>
      </c>
      <c r="BI11" s="17">
        <v>0.197426266299389</v>
      </c>
      <c r="BJ11" s="17"/>
      <c r="BK11" s="17">
        <v>0.23876654616475501</v>
      </c>
      <c r="BL11" s="17">
        <v>0.17830886144757599</v>
      </c>
      <c r="BM11" s="17"/>
      <c r="BN11" s="17">
        <v>1.9456693961301001E-2</v>
      </c>
      <c r="BO11" s="17">
        <v>0.195292421633568</v>
      </c>
      <c r="BP11" s="17"/>
      <c r="BQ11" s="17">
        <v>0.12478215863281</v>
      </c>
      <c r="BR11" s="17">
        <v>0.19070545888895701</v>
      </c>
      <c r="BS11" s="17"/>
      <c r="BT11" s="17">
        <v>0.113130099409589</v>
      </c>
      <c r="BU11" s="17">
        <v>0.195256980835673</v>
      </c>
      <c r="BV11" s="17"/>
      <c r="BW11" s="17">
        <v>0.16406060048601701</v>
      </c>
      <c r="BX11" s="17">
        <v>0.235744913758481</v>
      </c>
      <c r="BY11" s="17"/>
      <c r="BZ11" s="17">
        <v>0.16406060048601701</v>
      </c>
      <c r="CA11" s="17">
        <v>0.235744913758481</v>
      </c>
    </row>
    <row r="12" spans="2:79" x14ac:dyDescent="0.25">
      <c r="B12" s="18" t="s">
        <v>340</v>
      </c>
      <c r="C12" s="17">
        <v>5.7624760888873798E-2</v>
      </c>
      <c r="D12" s="17">
        <v>9.1673471236293602E-2</v>
      </c>
      <c r="E12" s="17">
        <v>8.6817257060803302E-2</v>
      </c>
      <c r="F12" s="17">
        <v>3.7562163729998002E-2</v>
      </c>
      <c r="G12" s="17">
        <v>0.14425754580765199</v>
      </c>
      <c r="H12" s="17">
        <v>1.53724957180569E-2</v>
      </c>
      <c r="I12" s="17">
        <v>4.93410826179011E-2</v>
      </c>
      <c r="J12" s="17">
        <v>2.3167215607693701E-3</v>
      </c>
      <c r="K12" s="17">
        <v>4.9435323108556702E-4</v>
      </c>
      <c r="L12" s="17">
        <v>3.8294651249359299E-3</v>
      </c>
      <c r="M12" s="17"/>
      <c r="N12" s="17">
        <v>5.4062535133294197E-2</v>
      </c>
      <c r="O12" s="17">
        <v>9.0067988279228198E-2</v>
      </c>
      <c r="P12" s="17">
        <v>5.1821438274088402E-2</v>
      </c>
      <c r="Q12" s="17">
        <v>2.77911903284867E-2</v>
      </c>
      <c r="R12" s="17"/>
      <c r="S12" s="17">
        <v>9.4644307870103098E-2</v>
      </c>
      <c r="T12" s="17">
        <v>1.8533798839108899E-4</v>
      </c>
      <c r="U12" s="17">
        <v>0.135596244003237</v>
      </c>
      <c r="V12" s="17">
        <v>4.8340267390868802E-3</v>
      </c>
      <c r="W12" s="17">
        <v>6.0995006279783902E-2</v>
      </c>
      <c r="X12" s="17">
        <v>9.1417348245632496E-2</v>
      </c>
      <c r="Y12" s="17">
        <v>8.1264238642937997E-2</v>
      </c>
      <c r="Z12" s="17"/>
      <c r="AA12" s="17">
        <v>2.9531387224785099E-2</v>
      </c>
      <c r="AB12" s="17">
        <v>0.12061735687753999</v>
      </c>
      <c r="AC12" s="17"/>
      <c r="AD12" s="17">
        <v>1.6697655012338601E-2</v>
      </c>
      <c r="AE12" s="17">
        <v>3.57808018433729E-2</v>
      </c>
      <c r="AF12" s="17">
        <v>2.63559221946927E-2</v>
      </c>
      <c r="AG12" s="17"/>
      <c r="AH12" s="17">
        <v>9.8533560851971607E-3</v>
      </c>
      <c r="AI12" s="17">
        <v>6.2690033093836903E-2</v>
      </c>
      <c r="AJ12" s="17"/>
      <c r="AK12" s="17">
        <v>7.6654191804249705E-2</v>
      </c>
      <c r="AL12" s="17">
        <v>4.0406482501168003E-2</v>
      </c>
      <c r="AM12" s="17"/>
      <c r="AN12" s="17">
        <v>5.7849684164697497E-2</v>
      </c>
      <c r="AO12" s="17">
        <v>2.77911903284867E-2</v>
      </c>
      <c r="AP12" s="17"/>
      <c r="AQ12" s="17">
        <v>4.9213203561825597E-2</v>
      </c>
      <c r="AR12" s="17">
        <v>6.2207596039600098E-2</v>
      </c>
      <c r="AS12" s="17"/>
      <c r="AT12" s="17">
        <v>0.15677508912390301</v>
      </c>
      <c r="AU12" s="17">
        <v>9.0613324929335298E-2</v>
      </c>
      <c r="AV12" s="17">
        <v>4.0077732551364001E-2</v>
      </c>
      <c r="AW12" s="17">
        <v>3.0499632026630202E-3</v>
      </c>
      <c r="AX12" s="17"/>
      <c r="AY12" s="17">
        <v>3.8168121316104101E-2</v>
      </c>
      <c r="AZ12" s="17">
        <v>6.1631013374673901E-2</v>
      </c>
      <c r="BA12" s="17"/>
      <c r="BB12" s="17">
        <v>5.5065667110885702E-2</v>
      </c>
      <c r="BC12" s="17">
        <v>5.8313147239495398E-2</v>
      </c>
      <c r="BD12" s="17"/>
      <c r="BE12" s="17">
        <v>0.102207300743764</v>
      </c>
      <c r="BF12" s="17">
        <v>5.3357871721539399E-2</v>
      </c>
      <c r="BG12" s="17"/>
      <c r="BH12" s="17">
        <v>0.13403832942549601</v>
      </c>
      <c r="BI12" s="17">
        <v>5.0415426734206598E-2</v>
      </c>
      <c r="BJ12" s="17"/>
      <c r="BK12" s="17">
        <v>1.9292951731297501E-2</v>
      </c>
      <c r="BL12" s="17">
        <v>6.3749864206648202E-2</v>
      </c>
      <c r="BM12" s="17"/>
      <c r="BN12" s="17">
        <v>3.3353782761803E-4</v>
      </c>
      <c r="BO12" s="17">
        <v>6.0590360866789997E-2</v>
      </c>
      <c r="BP12" s="17"/>
      <c r="BQ12" s="17">
        <v>4.9887283918481897E-3</v>
      </c>
      <c r="BR12" s="17">
        <v>6.1085507828196002E-2</v>
      </c>
      <c r="BS12" s="17"/>
      <c r="BT12" s="17">
        <v>1.1178374878434E-3</v>
      </c>
      <c r="BU12" s="17">
        <v>6.4249914844541997E-2</v>
      </c>
      <c r="BV12" s="17"/>
      <c r="BW12" s="17">
        <v>2.9579353180403799E-2</v>
      </c>
      <c r="BX12" s="17">
        <v>0.118622919245855</v>
      </c>
      <c r="BY12" s="17"/>
      <c r="BZ12" s="17">
        <v>2.9579353180403799E-2</v>
      </c>
      <c r="CA12" s="17">
        <v>0.118622919245855</v>
      </c>
    </row>
    <row r="13" spans="2:79" x14ac:dyDescent="0.25">
      <c r="B13" s="18" t="s">
        <v>103</v>
      </c>
      <c r="C13" s="19">
        <v>1.23186110735083E-2</v>
      </c>
      <c r="D13" s="19">
        <v>5.3638946541221401E-2</v>
      </c>
      <c r="E13" s="19">
        <v>1.41885715031419E-2</v>
      </c>
      <c r="F13" s="19">
        <v>1.90774088057196E-3</v>
      </c>
      <c r="G13" s="19">
        <v>1.29125675386005E-4</v>
      </c>
      <c r="H13" s="19">
        <v>3.7250291846435403E-5</v>
      </c>
      <c r="I13" s="19">
        <v>0</v>
      </c>
      <c r="J13" s="19">
        <v>9.6873333086853995E-3</v>
      </c>
      <c r="K13" s="19">
        <v>5.2300928404395699E-3</v>
      </c>
      <c r="L13" s="19">
        <v>0</v>
      </c>
      <c r="M13" s="19"/>
      <c r="N13" s="19">
        <v>1.11818601846372E-2</v>
      </c>
      <c r="O13" s="19">
        <v>2.1506110263768401E-2</v>
      </c>
      <c r="P13" s="19">
        <v>1.5070527363901199E-2</v>
      </c>
      <c r="Q13" s="19">
        <v>2.8784935881687201E-3</v>
      </c>
      <c r="R13" s="19"/>
      <c r="S13" s="19">
        <v>5.9734566307727902E-3</v>
      </c>
      <c r="T13" s="19">
        <v>5.28513571668527E-3</v>
      </c>
      <c r="U13" s="19">
        <v>0</v>
      </c>
      <c r="V13" s="19">
        <v>3.2925778465986003E-2</v>
      </c>
      <c r="W13" s="19">
        <v>8.7956388728016406E-5</v>
      </c>
      <c r="X13" s="19">
        <v>2.50602116246689E-5</v>
      </c>
      <c r="Y13" s="19">
        <v>1.3334261549701401E-2</v>
      </c>
      <c r="Z13" s="19"/>
      <c r="AA13" s="19">
        <v>1.77941279123165E-2</v>
      </c>
      <c r="AB13" s="19">
        <v>4.1088829994923E-5</v>
      </c>
      <c r="AC13" s="19"/>
      <c r="AD13" s="19">
        <v>8.6507232486861905E-3</v>
      </c>
      <c r="AE13" s="19">
        <v>1.9253670969326901E-3</v>
      </c>
      <c r="AF13" s="19">
        <v>2.94619673278196E-2</v>
      </c>
      <c r="AG13" s="19"/>
      <c r="AH13" s="19">
        <v>1.9203771135862201E-2</v>
      </c>
      <c r="AI13" s="19">
        <v>1.15885674410489E-2</v>
      </c>
      <c r="AJ13" s="19"/>
      <c r="AK13" s="19">
        <v>2.27858020157869E-2</v>
      </c>
      <c r="AL13" s="19">
        <v>2.8476495727205401E-3</v>
      </c>
      <c r="AM13" s="19"/>
      <c r="AN13" s="19">
        <v>1.2389782646641499E-2</v>
      </c>
      <c r="AO13" s="19">
        <v>2.8784935881687201E-3</v>
      </c>
      <c r="AP13" s="19"/>
      <c r="AQ13" s="19">
        <v>5.4036256059044002E-4</v>
      </c>
      <c r="AR13" s="19">
        <v>1.8735707123655802E-2</v>
      </c>
      <c r="AS13" s="19"/>
      <c r="AT13" s="19">
        <v>5.6002692554038697E-3</v>
      </c>
      <c r="AU13" s="19">
        <v>4.0558234034681402E-2</v>
      </c>
      <c r="AV13" s="19">
        <v>3.95443230147039E-4</v>
      </c>
      <c r="AW13" s="19">
        <v>0</v>
      </c>
      <c r="AX13" s="19"/>
      <c r="AY13" s="19">
        <v>0</v>
      </c>
      <c r="AZ13" s="19">
        <v>1.4855095652475199E-2</v>
      </c>
      <c r="BA13" s="19"/>
      <c r="BB13" s="19">
        <v>0</v>
      </c>
      <c r="BC13" s="19">
        <v>1.55907740712162E-2</v>
      </c>
      <c r="BD13" s="19"/>
      <c r="BE13" s="19">
        <v>1.6804787832297E-2</v>
      </c>
      <c r="BF13" s="19">
        <v>1.18892497343579E-2</v>
      </c>
      <c r="BG13" s="19"/>
      <c r="BH13" s="19">
        <v>0.11157896388944701</v>
      </c>
      <c r="BI13" s="19">
        <v>2.95376834381303E-3</v>
      </c>
      <c r="BJ13" s="19"/>
      <c r="BK13" s="19">
        <v>1.7524129041674699E-3</v>
      </c>
      <c r="BL13" s="19">
        <v>1.40070013917748E-2</v>
      </c>
      <c r="BM13" s="19"/>
      <c r="BN13" s="19">
        <v>9.6583576707691098E-3</v>
      </c>
      <c r="BO13" s="19">
        <v>1.2456315367654401E-2</v>
      </c>
      <c r="BP13" s="19"/>
      <c r="BQ13" s="19">
        <v>0</v>
      </c>
      <c r="BR13" s="19">
        <v>1.3128542854969101E-2</v>
      </c>
      <c r="BS13" s="19"/>
      <c r="BT13" s="19">
        <v>1.5365716350671901E-3</v>
      </c>
      <c r="BU13" s="19">
        <v>1.3582751234330699E-2</v>
      </c>
      <c r="BV13" s="19"/>
      <c r="BW13" s="19">
        <v>1.7950953742626698E-2</v>
      </c>
      <c r="BX13" s="19">
        <v>6.8386950437002001E-5</v>
      </c>
      <c r="BY13" s="19"/>
      <c r="BZ13" s="19">
        <v>1.7950953742626698E-2</v>
      </c>
      <c r="CA13" s="19">
        <v>6.8386950437002001E-5</v>
      </c>
    </row>
    <row r="14" spans="2:79" x14ac:dyDescent="0.25">
      <c r="B14" s="16" t="s">
        <v>696</v>
      </c>
    </row>
    <row r="15" spans="2:79" x14ac:dyDescent="0.25">
      <c r="B15" t="s">
        <v>78</v>
      </c>
    </row>
    <row r="16" spans="2:79" x14ac:dyDescent="0.25">
      <c r="B16" t="s">
        <v>79</v>
      </c>
    </row>
    <row r="18" spans="2:2" x14ac:dyDescent="0.2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CA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2783</v>
      </c>
      <c r="D7" s="10">
        <v>358</v>
      </c>
      <c r="E7" s="10">
        <v>402</v>
      </c>
      <c r="F7" s="10">
        <v>401</v>
      </c>
      <c r="G7" s="10">
        <v>368</v>
      </c>
      <c r="H7" s="10">
        <v>381</v>
      </c>
      <c r="I7" s="10">
        <v>473</v>
      </c>
      <c r="J7" s="10">
        <v>187</v>
      </c>
      <c r="K7" s="10">
        <v>108</v>
      </c>
      <c r="L7" s="10">
        <v>105</v>
      </c>
      <c r="M7" s="10"/>
      <c r="N7" s="10">
        <v>351</v>
      </c>
      <c r="O7" s="10">
        <v>339</v>
      </c>
      <c r="P7" s="10">
        <v>543</v>
      </c>
      <c r="Q7" s="10">
        <v>1550</v>
      </c>
      <c r="R7" s="10"/>
      <c r="S7" s="10">
        <v>242</v>
      </c>
      <c r="T7" s="10">
        <v>216</v>
      </c>
      <c r="U7" s="10">
        <v>261</v>
      </c>
      <c r="V7" s="10">
        <v>485</v>
      </c>
      <c r="W7" s="10">
        <v>510</v>
      </c>
      <c r="X7" s="10">
        <v>605</v>
      </c>
      <c r="Y7" s="10">
        <v>356</v>
      </c>
      <c r="Z7" s="10"/>
      <c r="AA7" s="10">
        <v>2383</v>
      </c>
      <c r="AB7" s="10">
        <v>400</v>
      </c>
      <c r="AC7" s="10"/>
      <c r="AD7" s="10">
        <v>782</v>
      </c>
      <c r="AE7" s="10">
        <v>666</v>
      </c>
      <c r="AF7" s="10">
        <v>925</v>
      </c>
      <c r="AG7" s="10"/>
      <c r="AH7" s="10">
        <v>636</v>
      </c>
      <c r="AI7" s="10">
        <v>2147</v>
      </c>
      <c r="AJ7" s="10"/>
      <c r="AK7" s="10">
        <v>786</v>
      </c>
      <c r="AL7" s="10">
        <v>1997</v>
      </c>
      <c r="AM7" s="10"/>
      <c r="AN7" s="10">
        <v>1233</v>
      </c>
      <c r="AO7" s="10">
        <v>1550</v>
      </c>
      <c r="AP7" s="10"/>
      <c r="AQ7" s="10">
        <v>1384</v>
      </c>
      <c r="AR7" s="10">
        <v>1399</v>
      </c>
      <c r="AS7" s="10"/>
      <c r="AT7" s="10">
        <v>115</v>
      </c>
      <c r="AU7" s="10">
        <v>478</v>
      </c>
      <c r="AV7" s="10">
        <v>1403</v>
      </c>
      <c r="AW7" s="10">
        <v>780</v>
      </c>
      <c r="AX7" s="10"/>
      <c r="AY7" s="10">
        <v>821</v>
      </c>
      <c r="AZ7" s="10">
        <v>1962</v>
      </c>
      <c r="BA7" s="10"/>
      <c r="BB7" s="10">
        <v>474</v>
      </c>
      <c r="BC7" s="10">
        <v>2308</v>
      </c>
      <c r="BD7" s="10"/>
      <c r="BE7" s="10">
        <v>438</v>
      </c>
      <c r="BF7" s="10">
        <v>2345</v>
      </c>
      <c r="BG7" s="10"/>
      <c r="BH7" s="10">
        <v>221</v>
      </c>
      <c r="BI7" s="10">
        <v>2562</v>
      </c>
      <c r="BJ7" s="10"/>
      <c r="BK7" s="10">
        <v>497</v>
      </c>
      <c r="BL7" s="10">
        <v>2286</v>
      </c>
      <c r="BM7" s="10"/>
      <c r="BN7" s="10">
        <v>179</v>
      </c>
      <c r="BO7" s="10">
        <v>2604</v>
      </c>
      <c r="BP7" s="10"/>
      <c r="BQ7" s="10">
        <v>332</v>
      </c>
      <c r="BR7" s="10">
        <v>2451</v>
      </c>
      <c r="BS7" s="10"/>
      <c r="BT7" s="10">
        <v>211</v>
      </c>
      <c r="BU7" s="10">
        <v>2572</v>
      </c>
      <c r="BV7" s="10"/>
      <c r="BW7" s="10">
        <v>962</v>
      </c>
      <c r="BX7" s="10">
        <v>1821</v>
      </c>
      <c r="BY7" s="10"/>
      <c r="BZ7" s="10">
        <v>962</v>
      </c>
      <c r="CA7" s="10">
        <v>1821</v>
      </c>
    </row>
    <row r="8" spans="2:79" ht="30" customHeight="1" x14ac:dyDescent="0.25">
      <c r="B8" s="11" t="s">
        <v>27</v>
      </c>
      <c r="C8" s="11">
        <v>1222</v>
      </c>
      <c r="D8" s="11">
        <v>124</v>
      </c>
      <c r="E8" s="11">
        <v>148</v>
      </c>
      <c r="F8" s="11">
        <v>218</v>
      </c>
      <c r="G8" s="11">
        <v>99</v>
      </c>
      <c r="H8" s="11">
        <v>165</v>
      </c>
      <c r="I8" s="11">
        <v>309</v>
      </c>
      <c r="J8" s="11">
        <v>56</v>
      </c>
      <c r="K8" s="11">
        <v>49</v>
      </c>
      <c r="L8" s="11">
        <v>54</v>
      </c>
      <c r="M8" s="11"/>
      <c r="N8" s="11">
        <v>1058</v>
      </c>
      <c r="O8" s="11">
        <v>124</v>
      </c>
      <c r="P8" s="11">
        <v>32</v>
      </c>
      <c r="Q8" s="11">
        <v>8</v>
      </c>
      <c r="R8" s="11"/>
      <c r="S8" s="11">
        <v>262</v>
      </c>
      <c r="T8" s="11">
        <v>115</v>
      </c>
      <c r="U8" s="11">
        <v>84</v>
      </c>
      <c r="V8" s="11">
        <v>336</v>
      </c>
      <c r="W8" s="11">
        <v>117</v>
      </c>
      <c r="X8" s="11">
        <v>157</v>
      </c>
      <c r="Y8" s="11">
        <v>109</v>
      </c>
      <c r="Z8" s="11"/>
      <c r="AA8" s="11">
        <v>798</v>
      </c>
      <c r="AB8" s="11">
        <v>424</v>
      </c>
      <c r="AC8" s="11"/>
      <c r="AD8" s="11">
        <v>243</v>
      </c>
      <c r="AE8" s="11">
        <v>106</v>
      </c>
      <c r="AF8" s="11">
        <v>444</v>
      </c>
      <c r="AG8" s="11"/>
      <c r="AH8" s="11">
        <v>128</v>
      </c>
      <c r="AI8" s="11">
        <v>1094</v>
      </c>
      <c r="AJ8" s="11"/>
      <c r="AK8" s="11">
        <v>519</v>
      </c>
      <c r="AL8" s="11">
        <v>703</v>
      </c>
      <c r="AM8" s="11"/>
      <c r="AN8" s="11">
        <v>1214</v>
      </c>
      <c r="AO8" s="11">
        <v>8</v>
      </c>
      <c r="AP8" s="11"/>
      <c r="AQ8" s="11">
        <v>454</v>
      </c>
      <c r="AR8" s="11">
        <v>769</v>
      </c>
      <c r="AS8" s="11"/>
      <c r="AT8" s="11">
        <v>133</v>
      </c>
      <c r="AU8" s="11">
        <v>411</v>
      </c>
      <c r="AV8" s="11">
        <v>562</v>
      </c>
      <c r="AW8" s="11">
        <v>113</v>
      </c>
      <c r="AX8" s="11"/>
      <c r="AY8" s="11">
        <v>249</v>
      </c>
      <c r="AZ8" s="11">
        <v>973</v>
      </c>
      <c r="BA8" s="11"/>
      <c r="BB8" s="11">
        <v>308</v>
      </c>
      <c r="BC8" s="11">
        <v>914</v>
      </c>
      <c r="BD8" s="11"/>
      <c r="BE8" s="11">
        <v>94</v>
      </c>
      <c r="BF8" s="11">
        <v>1128</v>
      </c>
      <c r="BG8" s="11"/>
      <c r="BH8" s="11">
        <v>114</v>
      </c>
      <c r="BI8" s="11">
        <v>1108</v>
      </c>
      <c r="BJ8" s="11"/>
      <c r="BK8" s="11">
        <v>98</v>
      </c>
      <c r="BL8" s="11">
        <v>1124</v>
      </c>
      <c r="BM8" s="11"/>
      <c r="BN8" s="11">
        <v>49</v>
      </c>
      <c r="BO8" s="11">
        <v>1173</v>
      </c>
      <c r="BP8" s="11"/>
      <c r="BQ8" s="11">
        <v>76</v>
      </c>
      <c r="BR8" s="11">
        <v>1146</v>
      </c>
      <c r="BS8" s="11"/>
      <c r="BT8" s="11">
        <v>113</v>
      </c>
      <c r="BU8" s="11">
        <v>1109</v>
      </c>
      <c r="BV8" s="11"/>
      <c r="BW8" s="11">
        <v>791</v>
      </c>
      <c r="BX8" s="11">
        <v>431</v>
      </c>
      <c r="BY8" s="11"/>
      <c r="BZ8" s="11">
        <v>791</v>
      </c>
      <c r="CA8" s="11">
        <v>431</v>
      </c>
    </row>
    <row r="9" spans="2:79" ht="45" x14ac:dyDescent="0.25">
      <c r="B9" s="18" t="s">
        <v>337</v>
      </c>
      <c r="C9" s="17">
        <v>0.37147277599986001</v>
      </c>
      <c r="D9" s="17">
        <v>0.41530572740181199</v>
      </c>
      <c r="E9" s="17">
        <v>0.28938987305958802</v>
      </c>
      <c r="F9" s="17">
        <v>0.36656365684857001</v>
      </c>
      <c r="G9" s="17">
        <v>0.270397239057309</v>
      </c>
      <c r="H9" s="17">
        <v>0.35991537201192902</v>
      </c>
      <c r="I9" s="17">
        <v>0.45273236251368498</v>
      </c>
      <c r="J9" s="17">
        <v>0.44149418358238002</v>
      </c>
      <c r="K9" s="17">
        <v>0.222587999872252</v>
      </c>
      <c r="L9" s="17">
        <v>0.33383361582725402</v>
      </c>
      <c r="M9" s="17"/>
      <c r="N9" s="17">
        <v>0.37625726465930898</v>
      </c>
      <c r="O9" s="17">
        <v>0.32084780608276903</v>
      </c>
      <c r="P9" s="17">
        <v>0.386605601310897</v>
      </c>
      <c r="Q9" s="17">
        <v>0.46467009670743797</v>
      </c>
      <c r="R9" s="17"/>
      <c r="S9" s="17">
        <v>0.35645294128930299</v>
      </c>
      <c r="T9" s="17">
        <v>0.489923250655595</v>
      </c>
      <c r="U9" s="17">
        <v>0.44879884211835502</v>
      </c>
      <c r="V9" s="17">
        <v>0.31799571033331098</v>
      </c>
      <c r="W9" s="17">
        <v>0.48580588686396398</v>
      </c>
      <c r="X9" s="17">
        <v>0.35153724462650099</v>
      </c>
      <c r="Y9" s="17">
        <v>0.27306354524666199</v>
      </c>
      <c r="Z9" s="17"/>
      <c r="AA9" s="17">
        <v>0.40466661602418802</v>
      </c>
      <c r="AB9" s="17">
        <v>0.30892772782051298</v>
      </c>
      <c r="AC9" s="17"/>
      <c r="AD9" s="17">
        <v>0.42240785813597997</v>
      </c>
      <c r="AE9" s="17">
        <v>0.48168226568172001</v>
      </c>
      <c r="AF9" s="17">
        <v>0.392189560990926</v>
      </c>
      <c r="AG9" s="17"/>
      <c r="AH9" s="17">
        <v>0.44210459432340199</v>
      </c>
      <c r="AI9" s="17">
        <v>0.36322469769986598</v>
      </c>
      <c r="AJ9" s="17"/>
      <c r="AK9" s="17">
        <v>0.416367644387029</v>
      </c>
      <c r="AL9" s="17">
        <v>0.33830035402661601</v>
      </c>
      <c r="AM9" s="17"/>
      <c r="AN9" s="17">
        <v>0.37086795040641501</v>
      </c>
      <c r="AO9" s="17">
        <v>0.46467009670743797</v>
      </c>
      <c r="AP9" s="17"/>
      <c r="AQ9" s="17">
        <v>0.43500381344731498</v>
      </c>
      <c r="AR9" s="17">
        <v>0.33398239983581501</v>
      </c>
      <c r="AS9" s="17"/>
      <c r="AT9" s="17">
        <v>0.25669490571180398</v>
      </c>
      <c r="AU9" s="17">
        <v>0.32343876939174998</v>
      </c>
      <c r="AV9" s="17">
        <v>0.39455168045817801</v>
      </c>
      <c r="AW9" s="17">
        <v>0.57324900457745698</v>
      </c>
      <c r="AX9" s="17"/>
      <c r="AY9" s="17">
        <v>0.44269613711110001</v>
      </c>
      <c r="AZ9" s="17">
        <v>0.35320734549213401</v>
      </c>
      <c r="BA9" s="17"/>
      <c r="BB9" s="17">
        <v>0.40729722538035001</v>
      </c>
      <c r="BC9" s="17">
        <v>0.35933569158021</v>
      </c>
      <c r="BD9" s="17"/>
      <c r="BE9" s="17">
        <v>0.43912281160569999</v>
      </c>
      <c r="BF9" s="17">
        <v>0.365839052672422</v>
      </c>
      <c r="BG9" s="17"/>
      <c r="BH9" s="17">
        <v>0.369035529081229</v>
      </c>
      <c r="BI9" s="17">
        <v>0.37172470162003701</v>
      </c>
      <c r="BJ9" s="17"/>
      <c r="BK9" s="17">
        <v>0.34455851385254499</v>
      </c>
      <c r="BL9" s="17">
        <v>0.373813415034844</v>
      </c>
      <c r="BM9" s="17"/>
      <c r="BN9" s="17">
        <v>0.391518821299844</v>
      </c>
      <c r="BO9" s="17">
        <v>0.37063627132503402</v>
      </c>
      <c r="BP9" s="17"/>
      <c r="BQ9" s="17">
        <v>0.55474554253568797</v>
      </c>
      <c r="BR9" s="17">
        <v>0.35931788529479403</v>
      </c>
      <c r="BS9" s="17"/>
      <c r="BT9" s="17">
        <v>0.52256306722468004</v>
      </c>
      <c r="BU9" s="17">
        <v>0.35609162519141502</v>
      </c>
      <c r="BV9" s="17"/>
      <c r="BW9" s="17">
        <v>0.403869737632088</v>
      </c>
      <c r="BX9" s="17">
        <v>0.31196282100542799</v>
      </c>
      <c r="BY9" s="17"/>
      <c r="BZ9" s="17">
        <v>0.403869737632088</v>
      </c>
      <c r="CA9" s="17">
        <v>0.31196282100542799</v>
      </c>
    </row>
    <row r="10" spans="2:79" ht="30" x14ac:dyDescent="0.25">
      <c r="B10" s="18" t="s">
        <v>338</v>
      </c>
      <c r="C10" s="17">
        <v>0.42491346839909799</v>
      </c>
      <c r="D10" s="17">
        <v>0.41412246502907202</v>
      </c>
      <c r="E10" s="17">
        <v>0.47159460022440902</v>
      </c>
      <c r="F10" s="17">
        <v>0.42731580976222</v>
      </c>
      <c r="G10" s="17">
        <v>0.36150834447097802</v>
      </c>
      <c r="H10" s="17">
        <v>0.395302198667211</v>
      </c>
      <c r="I10" s="17">
        <v>0.411522755565634</v>
      </c>
      <c r="J10" s="17">
        <v>0.45252188262607101</v>
      </c>
      <c r="K10" s="17">
        <v>0.54604379366884104</v>
      </c>
      <c r="L10" s="17">
        <v>0.45512754901564001</v>
      </c>
      <c r="M10" s="17"/>
      <c r="N10" s="17">
        <v>0.41490073716937798</v>
      </c>
      <c r="O10" s="17">
        <v>0.485976891053919</v>
      </c>
      <c r="P10" s="17">
        <v>0.51483760183424998</v>
      </c>
      <c r="Q10" s="17">
        <v>0.43735862430102301</v>
      </c>
      <c r="R10" s="17"/>
      <c r="S10" s="17">
        <v>0.48107361239358098</v>
      </c>
      <c r="T10" s="17">
        <v>0.31339059305429601</v>
      </c>
      <c r="U10" s="17">
        <v>0.40396083345129302</v>
      </c>
      <c r="V10" s="17">
        <v>0.42751663637732101</v>
      </c>
      <c r="W10" s="17">
        <v>0.37180682253035902</v>
      </c>
      <c r="X10" s="17">
        <v>0.41492831034045302</v>
      </c>
      <c r="Y10" s="17">
        <v>0.47719152842989199</v>
      </c>
      <c r="Z10" s="17"/>
      <c r="AA10" s="17">
        <v>0.42472172115118501</v>
      </c>
      <c r="AB10" s="17">
        <v>0.42527476558104998</v>
      </c>
      <c r="AC10" s="17"/>
      <c r="AD10" s="17">
        <v>0.44217676000155798</v>
      </c>
      <c r="AE10" s="17">
        <v>0.40134301922059901</v>
      </c>
      <c r="AF10" s="17">
        <v>0.41014399567836402</v>
      </c>
      <c r="AG10" s="17"/>
      <c r="AH10" s="17">
        <v>0.41059334528306002</v>
      </c>
      <c r="AI10" s="17">
        <v>0.42658571044992</v>
      </c>
      <c r="AJ10" s="17"/>
      <c r="AK10" s="17">
        <v>0.367709248687976</v>
      </c>
      <c r="AL10" s="17">
        <v>0.46718116141342603</v>
      </c>
      <c r="AM10" s="17"/>
      <c r="AN10" s="17">
        <v>0.42483270267807999</v>
      </c>
      <c r="AO10" s="17">
        <v>0.43735862430102301</v>
      </c>
      <c r="AP10" s="17"/>
      <c r="AQ10" s="17">
        <v>0.42663781730112399</v>
      </c>
      <c r="AR10" s="17">
        <v>0.42389591081508299</v>
      </c>
      <c r="AS10" s="17"/>
      <c r="AT10" s="17">
        <v>0.408565144698881</v>
      </c>
      <c r="AU10" s="17">
        <v>0.417922424228655</v>
      </c>
      <c r="AV10" s="17">
        <v>0.44521463238446701</v>
      </c>
      <c r="AW10" s="17">
        <v>0.38203783807065</v>
      </c>
      <c r="AX10" s="17"/>
      <c r="AY10" s="17">
        <v>0.43840698342082501</v>
      </c>
      <c r="AZ10" s="17">
        <v>0.42145301866618901</v>
      </c>
      <c r="BA10" s="17"/>
      <c r="BB10" s="17">
        <v>0.35170581377881699</v>
      </c>
      <c r="BC10" s="17">
        <v>0.44964229440311299</v>
      </c>
      <c r="BD10" s="17"/>
      <c r="BE10" s="17">
        <v>0.26991101099220899</v>
      </c>
      <c r="BF10" s="17">
        <v>0.43782167978853898</v>
      </c>
      <c r="BG10" s="17"/>
      <c r="BH10" s="17">
        <v>0.41809661755191002</v>
      </c>
      <c r="BI10" s="17">
        <v>0.42561809104697501</v>
      </c>
      <c r="BJ10" s="17"/>
      <c r="BK10" s="17">
        <v>0.58041112813890905</v>
      </c>
      <c r="BL10" s="17">
        <v>0.41139038200558797</v>
      </c>
      <c r="BM10" s="17"/>
      <c r="BN10" s="17">
        <v>0.33714261976749899</v>
      </c>
      <c r="BO10" s="17">
        <v>0.42857607237384798</v>
      </c>
      <c r="BP10" s="17"/>
      <c r="BQ10" s="17">
        <v>0.23339531747357301</v>
      </c>
      <c r="BR10" s="17">
        <v>0.43761520383168301</v>
      </c>
      <c r="BS10" s="17"/>
      <c r="BT10" s="17">
        <v>0.347437592119267</v>
      </c>
      <c r="BU10" s="17">
        <v>0.43280059421913702</v>
      </c>
      <c r="BV10" s="17"/>
      <c r="BW10" s="17">
        <v>0.42479293969138898</v>
      </c>
      <c r="BX10" s="17">
        <v>0.42513486749364099</v>
      </c>
      <c r="BY10" s="17"/>
      <c r="BZ10" s="17">
        <v>0.42479293969138898</v>
      </c>
      <c r="CA10" s="17">
        <v>0.42513486749364099</v>
      </c>
    </row>
    <row r="11" spans="2:79" x14ac:dyDescent="0.25">
      <c r="B11" s="18" t="s">
        <v>339</v>
      </c>
      <c r="C11" s="17">
        <v>0.14998923782991</v>
      </c>
      <c r="D11" s="17">
        <v>0.104019588086702</v>
      </c>
      <c r="E11" s="17">
        <v>0.16201273303019201</v>
      </c>
      <c r="F11" s="17">
        <v>0.15335475128849199</v>
      </c>
      <c r="G11" s="17">
        <v>0.208425109483282</v>
      </c>
      <c r="H11" s="17">
        <v>0.199150785569953</v>
      </c>
      <c r="I11" s="17">
        <v>0.11788515530587899</v>
      </c>
      <c r="J11" s="17">
        <v>9.82484712582119E-2</v>
      </c>
      <c r="K11" s="17">
        <v>0.14192635819142299</v>
      </c>
      <c r="L11" s="17">
        <v>0.19730079279382701</v>
      </c>
      <c r="M11" s="17"/>
      <c r="N11" s="17">
        <v>0.153357650939141</v>
      </c>
      <c r="O11" s="17">
        <v>0.144869027943199</v>
      </c>
      <c r="P11" s="17">
        <v>7.7310628393101793E-2</v>
      </c>
      <c r="Q11" s="17">
        <v>7.7157465328682506E-2</v>
      </c>
      <c r="R11" s="17"/>
      <c r="S11" s="17">
        <v>0.120878072641697</v>
      </c>
      <c r="T11" s="17">
        <v>0.19076616686392001</v>
      </c>
      <c r="U11" s="17">
        <v>6.6902223799622906E-2</v>
      </c>
      <c r="V11" s="17">
        <v>0.17129019536608001</v>
      </c>
      <c r="W11" s="17">
        <v>0.13463179903887801</v>
      </c>
      <c r="X11" s="17">
        <v>0.19554831067988901</v>
      </c>
      <c r="Y11" s="17">
        <v>0.18155644793613299</v>
      </c>
      <c r="Z11" s="17"/>
      <c r="AA11" s="17">
        <v>0.13473230914797499</v>
      </c>
      <c r="AB11" s="17">
        <v>0.17873690121507901</v>
      </c>
      <c r="AC11" s="17"/>
      <c r="AD11" s="17">
        <v>0.13091684900107101</v>
      </c>
      <c r="AE11" s="17">
        <v>8.4692481087481994E-2</v>
      </c>
      <c r="AF11" s="17">
        <v>0.15493230057153501</v>
      </c>
      <c r="AG11" s="17"/>
      <c r="AH11" s="17">
        <v>0.13613597998633201</v>
      </c>
      <c r="AI11" s="17">
        <v>0.15160696137315</v>
      </c>
      <c r="AJ11" s="17"/>
      <c r="AK11" s="17">
        <v>0.13912622411619699</v>
      </c>
      <c r="AL11" s="17">
        <v>0.15801582277732101</v>
      </c>
      <c r="AM11" s="17"/>
      <c r="AN11" s="17">
        <v>0.15046189648243599</v>
      </c>
      <c r="AO11" s="17">
        <v>7.7157465328682506E-2</v>
      </c>
      <c r="AP11" s="17"/>
      <c r="AQ11" s="17">
        <v>0.113322554727775</v>
      </c>
      <c r="AR11" s="17">
        <v>0.171626657859826</v>
      </c>
      <c r="AS11" s="17"/>
      <c r="AT11" s="17">
        <v>0.26428490435027302</v>
      </c>
      <c r="AU11" s="17">
        <v>0.15267444387583001</v>
      </c>
      <c r="AV11" s="17">
        <v>0.14328318274202401</v>
      </c>
      <c r="AW11" s="17">
        <v>4.3687745440136497E-2</v>
      </c>
      <c r="AX11" s="17"/>
      <c r="AY11" s="17">
        <v>8.1738567551673802E-2</v>
      </c>
      <c r="AZ11" s="17">
        <v>0.16749231344474699</v>
      </c>
      <c r="BA11" s="17"/>
      <c r="BB11" s="17">
        <v>0.17495190693180199</v>
      </c>
      <c r="BC11" s="17">
        <v>0.14158228944835299</v>
      </c>
      <c r="BD11" s="17"/>
      <c r="BE11" s="17">
        <v>0.182265918558499</v>
      </c>
      <c r="BF11" s="17">
        <v>0.14730131774938901</v>
      </c>
      <c r="BG11" s="17"/>
      <c r="BH11" s="17">
        <v>0.2068017341316</v>
      </c>
      <c r="BI11" s="17">
        <v>0.14411682365011</v>
      </c>
      <c r="BJ11" s="17"/>
      <c r="BK11" s="17">
        <v>4.5337487356735498E-2</v>
      </c>
      <c r="BL11" s="17">
        <v>0.15909043372732001</v>
      </c>
      <c r="BM11" s="17"/>
      <c r="BN11" s="17">
        <v>0.26228814692700297</v>
      </c>
      <c r="BO11" s="17">
        <v>0.14530309844272599</v>
      </c>
      <c r="BP11" s="17"/>
      <c r="BQ11" s="17">
        <v>0.15445972892738799</v>
      </c>
      <c r="BR11" s="17">
        <v>0.14969274898590501</v>
      </c>
      <c r="BS11" s="17"/>
      <c r="BT11" s="17">
        <v>8.6373765592596893E-2</v>
      </c>
      <c r="BU11" s="17">
        <v>0.15646535991757399</v>
      </c>
      <c r="BV11" s="17"/>
      <c r="BW11" s="17">
        <v>0.13529310222375601</v>
      </c>
      <c r="BX11" s="17">
        <v>0.17698455851591799</v>
      </c>
      <c r="BY11" s="17"/>
      <c r="BZ11" s="17">
        <v>0.13529310222375601</v>
      </c>
      <c r="CA11" s="17">
        <v>0.17698455851591799</v>
      </c>
    </row>
    <row r="12" spans="2:79" x14ac:dyDescent="0.25">
      <c r="B12" s="18" t="s">
        <v>340</v>
      </c>
      <c r="C12" s="17">
        <v>2.79051159742815E-2</v>
      </c>
      <c r="D12" s="17">
        <v>6.6522177987321504E-2</v>
      </c>
      <c r="E12" s="17">
        <v>3.53002498185951E-2</v>
      </c>
      <c r="F12" s="17">
        <v>2.0615129460747301E-2</v>
      </c>
      <c r="G12" s="17">
        <v>0.103514278199955</v>
      </c>
      <c r="H12" s="17">
        <v>1.27406791820568E-2</v>
      </c>
      <c r="I12" s="17">
        <v>1.07070129896965E-2</v>
      </c>
      <c r="J12" s="17">
        <v>1.46485862343263E-3</v>
      </c>
      <c r="K12" s="17">
        <v>0</v>
      </c>
      <c r="L12" s="17">
        <v>8.0764834779574104E-3</v>
      </c>
      <c r="M12" s="17"/>
      <c r="N12" s="17">
        <v>2.78868648572329E-2</v>
      </c>
      <c r="O12" s="17">
        <v>3.3993219397548E-2</v>
      </c>
      <c r="P12" s="17">
        <v>1.0394636477847399E-2</v>
      </c>
      <c r="Q12" s="17">
        <v>6.3877903665731598E-3</v>
      </c>
      <c r="R12" s="17"/>
      <c r="S12" s="17">
        <v>2.3808473751963401E-2</v>
      </c>
      <c r="T12" s="17">
        <v>2.4167777610027098E-3</v>
      </c>
      <c r="U12" s="17">
        <v>7.0014058534572498E-3</v>
      </c>
      <c r="V12" s="17">
        <v>4.5937104504987399E-2</v>
      </c>
      <c r="W12" s="17">
        <v>6.5655392284975902E-3</v>
      </c>
      <c r="X12" s="17">
        <v>3.7757340840096201E-2</v>
      </c>
      <c r="Y12" s="17">
        <v>2.8145090522828299E-2</v>
      </c>
      <c r="Z12" s="17"/>
      <c r="AA12" s="17">
        <v>1.2180580077412399E-2</v>
      </c>
      <c r="AB12" s="17">
        <v>5.7533861986997697E-2</v>
      </c>
      <c r="AC12" s="17"/>
      <c r="AD12" s="17">
        <v>4.4218573369645903E-3</v>
      </c>
      <c r="AE12" s="17">
        <v>3.1544578850259297E-2</v>
      </c>
      <c r="AF12" s="17">
        <v>5.21715161537048E-3</v>
      </c>
      <c r="AG12" s="17"/>
      <c r="AH12" s="17">
        <v>1.1113739761163101E-2</v>
      </c>
      <c r="AI12" s="17">
        <v>2.9865940274967799E-2</v>
      </c>
      <c r="AJ12" s="17"/>
      <c r="AK12" s="17">
        <v>3.0857285785072901E-2</v>
      </c>
      <c r="AL12" s="17">
        <v>2.57237837593009E-2</v>
      </c>
      <c r="AM12" s="17"/>
      <c r="AN12" s="17">
        <v>2.8044757641351E-2</v>
      </c>
      <c r="AO12" s="17">
        <v>6.3877903665731598E-3</v>
      </c>
      <c r="AP12" s="17"/>
      <c r="AQ12" s="17">
        <v>1.39273546674677E-2</v>
      </c>
      <c r="AR12" s="17">
        <v>3.6153549344460502E-2</v>
      </c>
      <c r="AS12" s="17"/>
      <c r="AT12" s="17">
        <v>2.1459575978458802E-2</v>
      </c>
      <c r="AU12" s="17">
        <v>5.8859125783275401E-2</v>
      </c>
      <c r="AV12" s="17">
        <v>7.2232516953402402E-3</v>
      </c>
      <c r="AW12" s="17">
        <v>1.2973822350035999E-4</v>
      </c>
      <c r="AX12" s="17"/>
      <c r="AY12" s="17">
        <v>1.95784796291931E-2</v>
      </c>
      <c r="AZ12" s="17">
        <v>3.0040505194214102E-2</v>
      </c>
      <c r="BA12" s="17"/>
      <c r="BB12" s="17">
        <v>3.4184084493660602E-2</v>
      </c>
      <c r="BC12" s="17">
        <v>2.5789640486558098E-2</v>
      </c>
      <c r="BD12" s="17"/>
      <c r="BE12" s="17">
        <v>4.2546388908579501E-2</v>
      </c>
      <c r="BF12" s="17">
        <v>2.6685827911316799E-2</v>
      </c>
      <c r="BG12" s="17"/>
      <c r="BH12" s="17">
        <v>3.2461072420882499E-4</v>
      </c>
      <c r="BI12" s="17">
        <v>3.07559702873276E-2</v>
      </c>
      <c r="BJ12" s="17"/>
      <c r="BK12" s="17">
        <v>1.7663090360603101E-3</v>
      </c>
      <c r="BL12" s="17">
        <v>3.01783163879745E-2</v>
      </c>
      <c r="BM12" s="17"/>
      <c r="BN12" s="17">
        <v>5.7546203365029898E-3</v>
      </c>
      <c r="BO12" s="17">
        <v>2.8829437598493299E-2</v>
      </c>
      <c r="BP12" s="17"/>
      <c r="BQ12" s="17">
        <v>5.73264681086516E-2</v>
      </c>
      <c r="BR12" s="17">
        <v>2.5953853239789999E-2</v>
      </c>
      <c r="BS12" s="17"/>
      <c r="BT12" s="17">
        <v>4.3381781751184602E-2</v>
      </c>
      <c r="BU12" s="17">
        <v>2.6329575094740602E-2</v>
      </c>
      <c r="BV12" s="17"/>
      <c r="BW12" s="17">
        <v>1.222580162875E-2</v>
      </c>
      <c r="BX12" s="17">
        <v>5.6706436963528499E-2</v>
      </c>
      <c r="BY12" s="17"/>
      <c r="BZ12" s="17">
        <v>1.222580162875E-2</v>
      </c>
      <c r="CA12" s="17">
        <v>5.6706436963528499E-2</v>
      </c>
    </row>
    <row r="13" spans="2:79" x14ac:dyDescent="0.25">
      <c r="B13" s="18" t="s">
        <v>103</v>
      </c>
      <c r="C13" s="19">
        <v>2.57194017968503E-2</v>
      </c>
      <c r="D13" s="19">
        <v>3.0041495092037001E-5</v>
      </c>
      <c r="E13" s="19">
        <v>4.1702543867215697E-2</v>
      </c>
      <c r="F13" s="19">
        <v>3.2150652639970599E-2</v>
      </c>
      <c r="G13" s="19">
        <v>5.61550287884756E-2</v>
      </c>
      <c r="H13" s="19">
        <v>3.2890964568850198E-2</v>
      </c>
      <c r="I13" s="19">
        <v>7.1527136251065999E-3</v>
      </c>
      <c r="J13" s="19">
        <v>6.2706039099052003E-3</v>
      </c>
      <c r="K13" s="19">
        <v>8.9441848267484206E-2</v>
      </c>
      <c r="L13" s="19">
        <v>5.66155888532042E-3</v>
      </c>
      <c r="M13" s="19"/>
      <c r="N13" s="19">
        <v>2.75974823749397E-2</v>
      </c>
      <c r="O13" s="19">
        <v>1.4313055522564601E-2</v>
      </c>
      <c r="P13" s="19">
        <v>1.08515319839039E-2</v>
      </c>
      <c r="Q13" s="19">
        <v>1.44260232962833E-2</v>
      </c>
      <c r="R13" s="19"/>
      <c r="S13" s="19">
        <v>1.7786899923455599E-2</v>
      </c>
      <c r="T13" s="19">
        <v>3.5032116651857498E-3</v>
      </c>
      <c r="U13" s="19">
        <v>7.3336694777271394E-2</v>
      </c>
      <c r="V13" s="19">
        <v>3.7260353418299703E-2</v>
      </c>
      <c r="W13" s="19">
        <v>1.1899523383013201E-3</v>
      </c>
      <c r="X13" s="19">
        <v>2.28793513060757E-4</v>
      </c>
      <c r="Y13" s="19">
        <v>4.0043387864485198E-2</v>
      </c>
      <c r="Z13" s="19"/>
      <c r="AA13" s="19">
        <v>2.3698773599239501E-2</v>
      </c>
      <c r="AB13" s="19">
        <v>2.9526743396360602E-2</v>
      </c>
      <c r="AC13" s="19"/>
      <c r="AD13" s="19">
        <v>7.66755244264624E-5</v>
      </c>
      <c r="AE13" s="19">
        <v>7.3765515994002502E-4</v>
      </c>
      <c r="AF13" s="19">
        <v>3.7516991143804197E-2</v>
      </c>
      <c r="AG13" s="19"/>
      <c r="AH13" s="19">
        <v>5.2340646042961902E-5</v>
      </c>
      <c r="AI13" s="19">
        <v>2.8716690202096301E-2</v>
      </c>
      <c r="AJ13" s="19"/>
      <c r="AK13" s="19">
        <v>4.5939597023724903E-2</v>
      </c>
      <c r="AL13" s="19">
        <v>1.0778878023336901E-2</v>
      </c>
      <c r="AM13" s="19"/>
      <c r="AN13" s="19">
        <v>2.5792692791717298E-2</v>
      </c>
      <c r="AO13" s="19">
        <v>1.44260232962833E-2</v>
      </c>
      <c r="AP13" s="19"/>
      <c r="AQ13" s="19">
        <v>1.1108459856317801E-2</v>
      </c>
      <c r="AR13" s="19">
        <v>3.43414821448162E-2</v>
      </c>
      <c r="AS13" s="19"/>
      <c r="AT13" s="19">
        <v>4.8995469260582902E-2</v>
      </c>
      <c r="AU13" s="19">
        <v>4.7105236720489198E-2</v>
      </c>
      <c r="AV13" s="19">
        <v>9.7272527199913396E-3</v>
      </c>
      <c r="AW13" s="19">
        <v>8.9567368825619101E-4</v>
      </c>
      <c r="AX13" s="19"/>
      <c r="AY13" s="19">
        <v>1.7579832287207501E-2</v>
      </c>
      <c r="AZ13" s="19">
        <v>2.7806817202716601E-2</v>
      </c>
      <c r="BA13" s="19"/>
      <c r="BB13" s="19">
        <v>3.1860969415370297E-2</v>
      </c>
      <c r="BC13" s="19">
        <v>2.3650084081765999E-2</v>
      </c>
      <c r="BD13" s="19"/>
      <c r="BE13" s="19">
        <v>6.6153869935012793E-2</v>
      </c>
      <c r="BF13" s="19">
        <v>2.2352121878333301E-2</v>
      </c>
      <c r="BG13" s="19"/>
      <c r="BH13" s="19">
        <v>5.74150851105216E-3</v>
      </c>
      <c r="BI13" s="19">
        <v>2.7784413395549799E-2</v>
      </c>
      <c r="BJ13" s="19"/>
      <c r="BK13" s="19">
        <v>2.7926561615751001E-2</v>
      </c>
      <c r="BL13" s="19">
        <v>2.5527452844273001E-2</v>
      </c>
      <c r="BM13" s="19"/>
      <c r="BN13" s="19">
        <v>3.29579166915135E-3</v>
      </c>
      <c r="BO13" s="19">
        <v>2.66551202598981E-2</v>
      </c>
      <c r="BP13" s="19"/>
      <c r="BQ13" s="19">
        <v>7.2942954699513002E-5</v>
      </c>
      <c r="BR13" s="19">
        <v>2.74203086478274E-2</v>
      </c>
      <c r="BS13" s="19"/>
      <c r="BT13" s="19">
        <v>2.43793312271024E-4</v>
      </c>
      <c r="BU13" s="19">
        <v>2.8312845577133601E-2</v>
      </c>
      <c r="BV13" s="19"/>
      <c r="BW13" s="19">
        <v>2.3818418824016498E-2</v>
      </c>
      <c r="BX13" s="19">
        <v>2.9211316021484902E-2</v>
      </c>
      <c r="BY13" s="19"/>
      <c r="BZ13" s="19">
        <v>2.3818418824016498E-2</v>
      </c>
      <c r="CA13" s="19">
        <v>2.9211316021484902E-2</v>
      </c>
    </row>
    <row r="14" spans="2:79" x14ac:dyDescent="0.25">
      <c r="B14" s="16" t="s">
        <v>697</v>
      </c>
    </row>
    <row r="15" spans="2:79" x14ac:dyDescent="0.25">
      <c r="B15" t="s">
        <v>78</v>
      </c>
    </row>
    <row r="16" spans="2:79" x14ac:dyDescent="0.25">
      <c r="B16" t="s">
        <v>79</v>
      </c>
    </row>
    <row r="18" spans="2:2" x14ac:dyDescent="0.2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CA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4139</v>
      </c>
      <c r="D7" s="10">
        <v>607</v>
      </c>
      <c r="E7" s="10">
        <v>533</v>
      </c>
      <c r="F7" s="10">
        <v>530</v>
      </c>
      <c r="G7" s="10">
        <v>557</v>
      </c>
      <c r="H7" s="10">
        <v>527</v>
      </c>
      <c r="I7" s="10">
        <v>638</v>
      </c>
      <c r="J7" s="10">
        <v>355</v>
      </c>
      <c r="K7" s="10">
        <v>152</v>
      </c>
      <c r="L7" s="10">
        <v>240</v>
      </c>
      <c r="M7" s="10"/>
      <c r="N7" s="10">
        <v>684</v>
      </c>
      <c r="O7" s="10">
        <v>599</v>
      </c>
      <c r="P7" s="10">
        <v>780</v>
      </c>
      <c r="Q7" s="10">
        <v>2076</v>
      </c>
      <c r="R7" s="10"/>
      <c r="S7" s="10">
        <v>416</v>
      </c>
      <c r="T7" s="10">
        <v>309</v>
      </c>
      <c r="U7" s="10">
        <v>358</v>
      </c>
      <c r="V7" s="10">
        <v>820</v>
      </c>
      <c r="W7" s="10">
        <v>721</v>
      </c>
      <c r="X7" s="10">
        <v>774</v>
      </c>
      <c r="Y7" s="10">
        <v>516</v>
      </c>
      <c r="Z7" s="10"/>
      <c r="AA7" s="10">
        <v>3504</v>
      </c>
      <c r="AB7" s="10">
        <v>635</v>
      </c>
      <c r="AC7" s="10"/>
      <c r="AD7" s="10">
        <v>1121</v>
      </c>
      <c r="AE7" s="10">
        <v>891</v>
      </c>
      <c r="AF7" s="10">
        <v>1477</v>
      </c>
      <c r="AG7" s="10"/>
      <c r="AH7" s="10">
        <v>765</v>
      </c>
      <c r="AI7" s="10">
        <v>3374</v>
      </c>
      <c r="AJ7" s="10"/>
      <c r="AK7" s="10">
        <v>1160</v>
      </c>
      <c r="AL7" s="10">
        <v>2979</v>
      </c>
      <c r="AM7" s="10"/>
      <c r="AN7" s="10">
        <v>2063</v>
      </c>
      <c r="AO7" s="10">
        <v>2076</v>
      </c>
      <c r="AP7" s="10"/>
      <c r="AQ7" s="10">
        <v>1798</v>
      </c>
      <c r="AR7" s="10">
        <v>2341</v>
      </c>
      <c r="AS7" s="10"/>
      <c r="AT7" s="10">
        <v>250</v>
      </c>
      <c r="AU7" s="10">
        <v>968</v>
      </c>
      <c r="AV7" s="10">
        <v>2050</v>
      </c>
      <c r="AW7" s="10">
        <v>864</v>
      </c>
      <c r="AX7" s="10"/>
      <c r="AY7" s="10">
        <v>1092</v>
      </c>
      <c r="AZ7" s="10">
        <v>3047</v>
      </c>
      <c r="BA7" s="10"/>
      <c r="BB7" s="10">
        <v>645</v>
      </c>
      <c r="BC7" s="10">
        <v>3494</v>
      </c>
      <c r="BD7" s="10"/>
      <c r="BE7" s="10">
        <v>607</v>
      </c>
      <c r="BF7" s="10">
        <v>3532</v>
      </c>
      <c r="BG7" s="10"/>
      <c r="BH7" s="10">
        <v>307</v>
      </c>
      <c r="BI7" s="10">
        <v>3832</v>
      </c>
      <c r="BJ7" s="10"/>
      <c r="BK7" s="10">
        <v>704</v>
      </c>
      <c r="BL7" s="10">
        <v>3435</v>
      </c>
      <c r="BM7" s="10"/>
      <c r="BN7" s="10">
        <v>212</v>
      </c>
      <c r="BO7" s="10">
        <v>3927</v>
      </c>
      <c r="BP7" s="10"/>
      <c r="BQ7" s="10">
        <v>415</v>
      </c>
      <c r="BR7" s="10">
        <v>3724</v>
      </c>
      <c r="BS7" s="10"/>
      <c r="BT7" s="10">
        <v>284</v>
      </c>
      <c r="BU7" s="10">
        <v>3855</v>
      </c>
      <c r="BV7" s="10"/>
      <c r="BW7" s="10">
        <v>1637</v>
      </c>
      <c r="BX7" s="10">
        <v>2502</v>
      </c>
      <c r="BY7" s="10"/>
      <c r="BZ7" s="10">
        <v>1637</v>
      </c>
      <c r="CA7" s="10">
        <v>2502</v>
      </c>
    </row>
    <row r="8" spans="2:79" ht="30" customHeight="1" x14ac:dyDescent="0.25">
      <c r="B8" s="11" t="s">
        <v>27</v>
      </c>
      <c r="C8" s="11">
        <v>2486</v>
      </c>
      <c r="D8" s="11">
        <v>360</v>
      </c>
      <c r="E8" s="11">
        <v>259</v>
      </c>
      <c r="F8" s="11">
        <v>329</v>
      </c>
      <c r="G8" s="11">
        <v>302</v>
      </c>
      <c r="H8" s="11">
        <v>225</v>
      </c>
      <c r="I8" s="11">
        <v>434</v>
      </c>
      <c r="J8" s="11">
        <v>259</v>
      </c>
      <c r="K8" s="11">
        <v>120</v>
      </c>
      <c r="L8" s="11">
        <v>198</v>
      </c>
      <c r="M8" s="11"/>
      <c r="N8" s="11">
        <v>2203</v>
      </c>
      <c r="O8" s="11">
        <v>228</v>
      </c>
      <c r="P8" s="11">
        <v>45</v>
      </c>
      <c r="Q8" s="11">
        <v>10</v>
      </c>
      <c r="R8" s="11"/>
      <c r="S8" s="11">
        <v>537</v>
      </c>
      <c r="T8" s="11">
        <v>218</v>
      </c>
      <c r="U8" s="11">
        <v>139</v>
      </c>
      <c r="V8" s="11">
        <v>751</v>
      </c>
      <c r="W8" s="11">
        <v>212</v>
      </c>
      <c r="X8" s="11">
        <v>279</v>
      </c>
      <c r="Y8" s="11">
        <v>236</v>
      </c>
      <c r="Z8" s="11"/>
      <c r="AA8" s="11">
        <v>1681</v>
      </c>
      <c r="AB8" s="11">
        <v>806</v>
      </c>
      <c r="AC8" s="11"/>
      <c r="AD8" s="11">
        <v>447</v>
      </c>
      <c r="AE8" s="11">
        <v>232</v>
      </c>
      <c r="AF8" s="11">
        <v>1015</v>
      </c>
      <c r="AG8" s="11"/>
      <c r="AH8" s="11">
        <v>197</v>
      </c>
      <c r="AI8" s="11">
        <v>2290</v>
      </c>
      <c r="AJ8" s="11"/>
      <c r="AK8" s="11">
        <v>982</v>
      </c>
      <c r="AL8" s="11">
        <v>1504</v>
      </c>
      <c r="AM8" s="11"/>
      <c r="AN8" s="11">
        <v>2476</v>
      </c>
      <c r="AO8" s="11">
        <v>10</v>
      </c>
      <c r="AP8" s="11"/>
      <c r="AQ8" s="11">
        <v>756</v>
      </c>
      <c r="AR8" s="11">
        <v>1730</v>
      </c>
      <c r="AS8" s="11"/>
      <c r="AT8" s="11">
        <v>373</v>
      </c>
      <c r="AU8" s="11">
        <v>1069</v>
      </c>
      <c r="AV8" s="11">
        <v>912</v>
      </c>
      <c r="AW8" s="11">
        <v>131</v>
      </c>
      <c r="AX8" s="11"/>
      <c r="AY8" s="11">
        <v>416</v>
      </c>
      <c r="AZ8" s="11">
        <v>2071</v>
      </c>
      <c r="BA8" s="11"/>
      <c r="BB8" s="11">
        <v>469</v>
      </c>
      <c r="BC8" s="11">
        <v>2017</v>
      </c>
      <c r="BD8" s="11"/>
      <c r="BE8" s="11">
        <v>239</v>
      </c>
      <c r="BF8" s="11">
        <v>2247</v>
      </c>
      <c r="BG8" s="11"/>
      <c r="BH8" s="11">
        <v>167</v>
      </c>
      <c r="BI8" s="11">
        <v>2320</v>
      </c>
      <c r="BJ8" s="11"/>
      <c r="BK8" s="11">
        <v>176</v>
      </c>
      <c r="BL8" s="11">
        <v>2310</v>
      </c>
      <c r="BM8" s="11"/>
      <c r="BN8" s="11">
        <v>63</v>
      </c>
      <c r="BO8" s="11">
        <v>2424</v>
      </c>
      <c r="BP8" s="11"/>
      <c r="BQ8" s="11">
        <v>117</v>
      </c>
      <c r="BR8" s="11">
        <v>2369</v>
      </c>
      <c r="BS8" s="11"/>
      <c r="BT8" s="11">
        <v>236</v>
      </c>
      <c r="BU8" s="11">
        <v>2251</v>
      </c>
      <c r="BV8" s="11"/>
      <c r="BW8" s="11">
        <v>1671</v>
      </c>
      <c r="BX8" s="11">
        <v>815</v>
      </c>
      <c r="BY8" s="11"/>
      <c r="BZ8" s="11">
        <v>1671</v>
      </c>
      <c r="CA8" s="11">
        <v>815</v>
      </c>
    </row>
    <row r="9" spans="2:79" ht="45" x14ac:dyDescent="0.25">
      <c r="B9" s="18" t="s">
        <v>337</v>
      </c>
      <c r="C9" s="17">
        <v>0.36078054555273598</v>
      </c>
      <c r="D9" s="17">
        <v>0.38559595241059602</v>
      </c>
      <c r="E9" s="17">
        <v>0.37809950207512799</v>
      </c>
      <c r="F9" s="17">
        <v>0.38287700910266198</v>
      </c>
      <c r="G9" s="17">
        <v>0.33044688679208201</v>
      </c>
      <c r="H9" s="17">
        <v>0.21376045165271901</v>
      </c>
      <c r="I9" s="17">
        <v>0.37231621387639602</v>
      </c>
      <c r="J9" s="17">
        <v>0.36831634231697802</v>
      </c>
      <c r="K9" s="17">
        <v>0.36501697168984898</v>
      </c>
      <c r="L9" s="17">
        <v>0.43219569456313001</v>
      </c>
      <c r="M9" s="17"/>
      <c r="N9" s="17">
        <v>0.34851370816389099</v>
      </c>
      <c r="O9" s="17">
        <v>0.43340216715458402</v>
      </c>
      <c r="P9" s="17">
        <v>0.54755945339409196</v>
      </c>
      <c r="Q9" s="17">
        <v>0.56012359471866002</v>
      </c>
      <c r="R9" s="17"/>
      <c r="S9" s="17">
        <v>0.33028846204808199</v>
      </c>
      <c r="T9" s="17">
        <v>0.34551699527812202</v>
      </c>
      <c r="U9" s="17">
        <v>0.475996002047608</v>
      </c>
      <c r="V9" s="17">
        <v>0.339882054639704</v>
      </c>
      <c r="W9" s="17">
        <v>0.36122694974560099</v>
      </c>
      <c r="X9" s="17">
        <v>0.371661038082996</v>
      </c>
      <c r="Y9" s="17">
        <v>0.449513092636664</v>
      </c>
      <c r="Z9" s="17"/>
      <c r="AA9" s="17">
        <v>0.43479858929446302</v>
      </c>
      <c r="AB9" s="17">
        <v>0.206370467700006</v>
      </c>
      <c r="AC9" s="17"/>
      <c r="AD9" s="17">
        <v>0.49758027660730397</v>
      </c>
      <c r="AE9" s="17">
        <v>0.521031706090891</v>
      </c>
      <c r="AF9" s="17">
        <v>0.38675940806555698</v>
      </c>
      <c r="AG9" s="17"/>
      <c r="AH9" s="17">
        <v>0.47832044960617798</v>
      </c>
      <c r="AI9" s="17">
        <v>0.35068216743174102</v>
      </c>
      <c r="AJ9" s="17"/>
      <c r="AK9" s="17">
        <v>0.39783013254851501</v>
      </c>
      <c r="AL9" s="17">
        <v>0.33658391683039302</v>
      </c>
      <c r="AM9" s="17"/>
      <c r="AN9" s="17">
        <v>0.35994826424225801</v>
      </c>
      <c r="AO9" s="17">
        <v>0.56012359471866002</v>
      </c>
      <c r="AP9" s="17"/>
      <c r="AQ9" s="17">
        <v>0.44139842007441599</v>
      </c>
      <c r="AR9" s="17">
        <v>0.32556719448712301</v>
      </c>
      <c r="AS9" s="17"/>
      <c r="AT9" s="17">
        <v>0.25367029207785502</v>
      </c>
      <c r="AU9" s="17">
        <v>0.31114893683010197</v>
      </c>
      <c r="AV9" s="17">
        <v>0.43543397568527997</v>
      </c>
      <c r="AW9" s="17">
        <v>0.54948358688363497</v>
      </c>
      <c r="AX9" s="17"/>
      <c r="AY9" s="17">
        <v>0.483716922446987</v>
      </c>
      <c r="AZ9" s="17">
        <v>0.33610138189768501</v>
      </c>
      <c r="BA9" s="17"/>
      <c r="BB9" s="17">
        <v>0.34624305171800102</v>
      </c>
      <c r="BC9" s="17">
        <v>0.36416466721011198</v>
      </c>
      <c r="BD9" s="17"/>
      <c r="BE9" s="17">
        <v>0.32714067865277802</v>
      </c>
      <c r="BF9" s="17">
        <v>0.36436533751115802</v>
      </c>
      <c r="BG9" s="17"/>
      <c r="BH9" s="17">
        <v>0.33328537558350402</v>
      </c>
      <c r="BI9" s="17">
        <v>0.36275435339500001</v>
      </c>
      <c r="BJ9" s="17"/>
      <c r="BK9" s="17">
        <v>0.28826153043670899</v>
      </c>
      <c r="BL9" s="17">
        <v>0.36629716506731502</v>
      </c>
      <c r="BM9" s="17"/>
      <c r="BN9" s="17">
        <v>0.33609030270422602</v>
      </c>
      <c r="BO9" s="17">
        <v>0.36141940853010601</v>
      </c>
      <c r="BP9" s="17"/>
      <c r="BQ9" s="17">
        <v>0.37485185086349199</v>
      </c>
      <c r="BR9" s="17">
        <v>0.360083520266546</v>
      </c>
      <c r="BS9" s="17"/>
      <c r="BT9" s="17">
        <v>0.43415238264787498</v>
      </c>
      <c r="BU9" s="17">
        <v>0.35310041218742999</v>
      </c>
      <c r="BV9" s="17"/>
      <c r="BW9" s="17">
        <v>0.433938226758396</v>
      </c>
      <c r="BX9" s="17">
        <v>0.21069917173689201</v>
      </c>
      <c r="BY9" s="17"/>
      <c r="BZ9" s="17">
        <v>0.433938226758396</v>
      </c>
      <c r="CA9" s="17">
        <v>0.21069917173689201</v>
      </c>
    </row>
    <row r="10" spans="2:79" ht="30" x14ac:dyDescent="0.25">
      <c r="B10" s="18" t="s">
        <v>338</v>
      </c>
      <c r="C10" s="17">
        <v>0.49596516407295999</v>
      </c>
      <c r="D10" s="17">
        <v>0.41949523863836402</v>
      </c>
      <c r="E10" s="17">
        <v>0.431808658379357</v>
      </c>
      <c r="F10" s="17">
        <v>0.52020353819987897</v>
      </c>
      <c r="G10" s="17">
        <v>0.52792185524007096</v>
      </c>
      <c r="H10" s="17">
        <v>0.59772628222871205</v>
      </c>
      <c r="I10" s="17">
        <v>0.55606238211132497</v>
      </c>
      <c r="J10" s="17">
        <v>0.50656022297024195</v>
      </c>
      <c r="K10" s="17">
        <v>0.35357610525348998</v>
      </c>
      <c r="L10" s="17">
        <v>0.454559523140459</v>
      </c>
      <c r="M10" s="17"/>
      <c r="N10" s="17">
        <v>0.50241757791344399</v>
      </c>
      <c r="O10" s="17">
        <v>0.459036629318748</v>
      </c>
      <c r="P10" s="17">
        <v>0.393632099917824</v>
      </c>
      <c r="Q10" s="17">
        <v>0.38079030586286999</v>
      </c>
      <c r="R10" s="17"/>
      <c r="S10" s="17">
        <v>0.53889942775469402</v>
      </c>
      <c r="T10" s="17">
        <v>0.54330200965912101</v>
      </c>
      <c r="U10" s="17">
        <v>0.43193704930621502</v>
      </c>
      <c r="V10" s="17">
        <v>0.47689781747147098</v>
      </c>
      <c r="W10" s="17">
        <v>0.55824197961398203</v>
      </c>
      <c r="X10" s="17">
        <v>0.51921057812142002</v>
      </c>
      <c r="Y10" s="17">
        <v>0.35696014728689601</v>
      </c>
      <c r="Z10" s="17"/>
      <c r="AA10" s="17">
        <v>0.475842757608614</v>
      </c>
      <c r="AB10" s="17">
        <v>0.53794279806157996</v>
      </c>
      <c r="AC10" s="17"/>
      <c r="AD10" s="17">
        <v>0.417948075327292</v>
      </c>
      <c r="AE10" s="17">
        <v>0.429006585690824</v>
      </c>
      <c r="AF10" s="17">
        <v>0.52304430468652796</v>
      </c>
      <c r="AG10" s="17"/>
      <c r="AH10" s="17">
        <v>0.44272894370717097</v>
      </c>
      <c r="AI10" s="17">
        <v>0.50053892553138302</v>
      </c>
      <c r="AJ10" s="17"/>
      <c r="AK10" s="17">
        <v>0.45158149381066798</v>
      </c>
      <c r="AL10" s="17">
        <v>0.52495159220221099</v>
      </c>
      <c r="AM10" s="17"/>
      <c r="AN10" s="17">
        <v>0.49644603301886098</v>
      </c>
      <c r="AO10" s="17">
        <v>0.38079030586286999</v>
      </c>
      <c r="AP10" s="17"/>
      <c r="AQ10" s="17">
        <v>0.42674486705842102</v>
      </c>
      <c r="AR10" s="17">
        <v>0.52620012913624103</v>
      </c>
      <c r="AS10" s="17"/>
      <c r="AT10" s="17">
        <v>0.43713973278542401</v>
      </c>
      <c r="AU10" s="17">
        <v>0.53373593174234102</v>
      </c>
      <c r="AV10" s="17">
        <v>0.48671340114571598</v>
      </c>
      <c r="AW10" s="17">
        <v>0.42116383307302002</v>
      </c>
      <c r="AX10" s="17"/>
      <c r="AY10" s="17">
        <v>0.42030476728611699</v>
      </c>
      <c r="AZ10" s="17">
        <v>0.51115379547467099</v>
      </c>
      <c r="BA10" s="17"/>
      <c r="BB10" s="17">
        <v>0.51537784515791996</v>
      </c>
      <c r="BC10" s="17">
        <v>0.491446168210662</v>
      </c>
      <c r="BD10" s="17"/>
      <c r="BE10" s="17">
        <v>0.36665519113393102</v>
      </c>
      <c r="BF10" s="17">
        <v>0.50974492582154596</v>
      </c>
      <c r="BG10" s="17"/>
      <c r="BH10" s="17">
        <v>0.57470400749919504</v>
      </c>
      <c r="BI10" s="17">
        <v>0.49031270413838202</v>
      </c>
      <c r="BJ10" s="17"/>
      <c r="BK10" s="17">
        <v>0.56853164005797796</v>
      </c>
      <c r="BL10" s="17">
        <v>0.490444934145917</v>
      </c>
      <c r="BM10" s="17"/>
      <c r="BN10" s="17">
        <v>0.55342857567577997</v>
      </c>
      <c r="BO10" s="17">
        <v>0.494478291446732</v>
      </c>
      <c r="BP10" s="17"/>
      <c r="BQ10" s="17">
        <v>0.55009548569209399</v>
      </c>
      <c r="BR10" s="17">
        <v>0.49328380636769298</v>
      </c>
      <c r="BS10" s="17"/>
      <c r="BT10" s="17">
        <v>0.43465717196722298</v>
      </c>
      <c r="BU10" s="17">
        <v>0.50238252493473901</v>
      </c>
      <c r="BV10" s="17"/>
      <c r="BW10" s="17">
        <v>0.47646340871530002</v>
      </c>
      <c r="BX10" s="17">
        <v>0.53597258622826605</v>
      </c>
      <c r="BY10" s="17"/>
      <c r="BZ10" s="17">
        <v>0.47646340871530002</v>
      </c>
      <c r="CA10" s="17">
        <v>0.53597258622826605</v>
      </c>
    </row>
    <row r="11" spans="2:79" x14ac:dyDescent="0.25">
      <c r="B11" s="18" t="s">
        <v>339</v>
      </c>
      <c r="C11" s="17">
        <v>0.116006701317038</v>
      </c>
      <c r="D11" s="17">
        <v>0.114127604684929</v>
      </c>
      <c r="E11" s="17">
        <v>0.15800177047456601</v>
      </c>
      <c r="F11" s="17">
        <v>8.9450439988677105E-2</v>
      </c>
      <c r="G11" s="17">
        <v>0.109634249751752</v>
      </c>
      <c r="H11" s="17">
        <v>0.15744445347250299</v>
      </c>
      <c r="I11" s="17">
        <v>7.10241560117717E-2</v>
      </c>
      <c r="J11" s="17">
        <v>0.110801108555193</v>
      </c>
      <c r="K11" s="17">
        <v>0.275102623027701</v>
      </c>
      <c r="L11" s="17">
        <v>8.0312525837494306E-2</v>
      </c>
      <c r="M11" s="17"/>
      <c r="N11" s="17">
        <v>0.120759252092868</v>
      </c>
      <c r="O11" s="17">
        <v>8.7729610623241999E-2</v>
      </c>
      <c r="P11" s="17">
        <v>4.3576475202199497E-2</v>
      </c>
      <c r="Q11" s="17">
        <v>4.2181857483213597E-2</v>
      </c>
      <c r="R11" s="17"/>
      <c r="S11" s="17">
        <v>0.100508105901427</v>
      </c>
      <c r="T11" s="17">
        <v>7.0132338099023306E-2</v>
      </c>
      <c r="U11" s="17">
        <v>8.9615325144031505E-2</v>
      </c>
      <c r="V11" s="17">
        <v>0.154134157834733</v>
      </c>
      <c r="W11" s="17">
        <v>7.9724436289329501E-2</v>
      </c>
      <c r="X11" s="17">
        <v>6.8012250290486298E-2</v>
      </c>
      <c r="Y11" s="17">
        <v>0.18979863059174701</v>
      </c>
      <c r="Z11" s="17"/>
      <c r="AA11" s="17">
        <v>7.5331516959788999E-2</v>
      </c>
      <c r="AB11" s="17">
        <v>0.200859773159794</v>
      </c>
      <c r="AC11" s="17"/>
      <c r="AD11" s="17">
        <v>5.7195355290447697E-2</v>
      </c>
      <c r="AE11" s="17">
        <v>4.8188073417633599E-2</v>
      </c>
      <c r="AF11" s="17">
        <v>8.1133156373082493E-2</v>
      </c>
      <c r="AG11" s="17"/>
      <c r="AH11" s="17">
        <v>7.68272595065006E-2</v>
      </c>
      <c r="AI11" s="17">
        <v>0.119372782148553</v>
      </c>
      <c r="AJ11" s="17"/>
      <c r="AK11" s="17">
        <v>0.115335298495647</v>
      </c>
      <c r="AL11" s="17">
        <v>0.11644518622630801</v>
      </c>
      <c r="AM11" s="17"/>
      <c r="AN11" s="17">
        <v>0.116314928957926</v>
      </c>
      <c r="AO11" s="17">
        <v>4.2181857483213597E-2</v>
      </c>
      <c r="AP11" s="17"/>
      <c r="AQ11" s="17">
        <v>0.113342606284926</v>
      </c>
      <c r="AR11" s="17">
        <v>0.117170360297066</v>
      </c>
      <c r="AS11" s="17"/>
      <c r="AT11" s="17">
        <v>0.263707003703125</v>
      </c>
      <c r="AU11" s="17">
        <v>0.122757073310022</v>
      </c>
      <c r="AV11" s="17">
        <v>6.0144390548091398E-2</v>
      </c>
      <c r="AW11" s="17">
        <v>2.9314381826609601E-2</v>
      </c>
      <c r="AX11" s="17"/>
      <c r="AY11" s="17">
        <v>8.9133572362995295E-2</v>
      </c>
      <c r="AZ11" s="17">
        <v>0.121401413314697</v>
      </c>
      <c r="BA11" s="17"/>
      <c r="BB11" s="17">
        <v>0.125143580168813</v>
      </c>
      <c r="BC11" s="17">
        <v>0.113879765962525</v>
      </c>
      <c r="BD11" s="17"/>
      <c r="BE11" s="17">
        <v>0.25548972644906098</v>
      </c>
      <c r="BF11" s="17">
        <v>0.10114286049636401</v>
      </c>
      <c r="BG11" s="17"/>
      <c r="BH11" s="17">
        <v>9.1099702919998499E-2</v>
      </c>
      <c r="BI11" s="17">
        <v>0.117794710949943</v>
      </c>
      <c r="BJ11" s="17"/>
      <c r="BK11" s="17">
        <v>0.119439806846345</v>
      </c>
      <c r="BL11" s="17">
        <v>0.11574554033838599</v>
      </c>
      <c r="BM11" s="17"/>
      <c r="BN11" s="17">
        <v>0.110214429086801</v>
      </c>
      <c r="BO11" s="17">
        <v>0.11615657705157199</v>
      </c>
      <c r="BP11" s="17"/>
      <c r="BQ11" s="17">
        <v>5.7244935757988002E-2</v>
      </c>
      <c r="BR11" s="17">
        <v>0.118917478643754</v>
      </c>
      <c r="BS11" s="17"/>
      <c r="BT11" s="17">
        <v>7.6010970340008394E-2</v>
      </c>
      <c r="BU11" s="17">
        <v>0.120193219743014</v>
      </c>
      <c r="BV11" s="17"/>
      <c r="BW11" s="17">
        <v>7.5558845331349905E-2</v>
      </c>
      <c r="BX11" s="17">
        <v>0.198984588179968</v>
      </c>
      <c r="BY11" s="17"/>
      <c r="BZ11" s="17">
        <v>7.5558845331349905E-2</v>
      </c>
      <c r="CA11" s="17">
        <v>0.198984588179968</v>
      </c>
    </row>
    <row r="12" spans="2:79" x14ac:dyDescent="0.25">
      <c r="B12" s="18" t="s">
        <v>340</v>
      </c>
      <c r="C12" s="17">
        <v>2.0971385141322098E-2</v>
      </c>
      <c r="D12" s="17">
        <v>8.0737195262879202E-2</v>
      </c>
      <c r="E12" s="17">
        <v>2.05069904038515E-2</v>
      </c>
      <c r="F12" s="17">
        <v>7.28064066845939E-3</v>
      </c>
      <c r="G12" s="17">
        <v>1.9847934206519102E-2</v>
      </c>
      <c r="H12" s="17">
        <v>2.10748501483785E-2</v>
      </c>
      <c r="I12" s="17">
        <v>0</v>
      </c>
      <c r="J12" s="17">
        <v>1.3019537618170899E-2</v>
      </c>
      <c r="K12" s="17">
        <v>4.6222893299552401E-3</v>
      </c>
      <c r="L12" s="17">
        <v>3.56792633153323E-3</v>
      </c>
      <c r="M12" s="17"/>
      <c r="N12" s="17">
        <v>2.18823011932569E-2</v>
      </c>
      <c r="O12" s="17">
        <v>1.50471453059544E-2</v>
      </c>
      <c r="P12" s="17">
        <v>9.6797457722475801E-3</v>
      </c>
      <c r="Q12" s="17">
        <v>6.7105765211271703E-3</v>
      </c>
      <c r="R12" s="17"/>
      <c r="S12" s="17">
        <v>3.0304004295796699E-2</v>
      </c>
      <c r="T12" s="17">
        <v>2.7248061350926799E-2</v>
      </c>
      <c r="U12" s="17">
        <v>2.4253287135356199E-3</v>
      </c>
      <c r="V12" s="17">
        <v>2.6154761873809999E-2</v>
      </c>
      <c r="W12" s="17">
        <v>3.5749886822184699E-4</v>
      </c>
      <c r="X12" s="17">
        <v>2.7925344603502E-2</v>
      </c>
      <c r="Y12" s="17">
        <v>3.7062199632662998E-3</v>
      </c>
      <c r="Z12" s="17"/>
      <c r="AA12" s="17">
        <v>1.00473370347467E-2</v>
      </c>
      <c r="AB12" s="17">
        <v>4.3760194914369097E-2</v>
      </c>
      <c r="AC12" s="17"/>
      <c r="AD12" s="17">
        <v>1.3589771175715601E-2</v>
      </c>
      <c r="AE12" s="17">
        <v>4.9549376644913404E-4</v>
      </c>
      <c r="AF12" s="17">
        <v>9.0421305348407591E-3</v>
      </c>
      <c r="AG12" s="17"/>
      <c r="AH12" s="17">
        <v>6.5845615667277195E-4</v>
      </c>
      <c r="AI12" s="17">
        <v>2.2716559593214301E-2</v>
      </c>
      <c r="AJ12" s="17"/>
      <c r="AK12" s="17">
        <v>2.9630250256302799E-2</v>
      </c>
      <c r="AL12" s="17">
        <v>1.53163870338421E-2</v>
      </c>
      <c r="AM12" s="17"/>
      <c r="AN12" s="17">
        <v>2.10309257399863E-2</v>
      </c>
      <c r="AO12" s="17">
        <v>6.7105765211271703E-3</v>
      </c>
      <c r="AP12" s="17"/>
      <c r="AQ12" s="17">
        <v>1.49403410471802E-2</v>
      </c>
      <c r="AR12" s="17">
        <v>2.3605705064034799E-2</v>
      </c>
      <c r="AS12" s="17"/>
      <c r="AT12" s="17">
        <v>4.5294165629261501E-2</v>
      </c>
      <c r="AU12" s="17">
        <v>1.8488378965598899E-2</v>
      </c>
      <c r="AV12" s="17">
        <v>1.6941036447062501E-2</v>
      </c>
      <c r="AW12" s="17">
        <v>2.9117195102403599E-5</v>
      </c>
      <c r="AX12" s="17"/>
      <c r="AY12" s="17">
        <v>6.5576243607224603E-3</v>
      </c>
      <c r="AZ12" s="17">
        <v>2.3864910802121199E-2</v>
      </c>
      <c r="BA12" s="17"/>
      <c r="BB12" s="17">
        <v>4.6423420014362199E-3</v>
      </c>
      <c r="BC12" s="17">
        <v>2.4772553978407202E-2</v>
      </c>
      <c r="BD12" s="17"/>
      <c r="BE12" s="17">
        <v>5.04644227476913E-2</v>
      </c>
      <c r="BF12" s="17">
        <v>1.7828495059290399E-2</v>
      </c>
      <c r="BG12" s="17"/>
      <c r="BH12" s="17">
        <v>4.4202077973322102E-4</v>
      </c>
      <c r="BI12" s="17">
        <v>2.2445135637098001E-2</v>
      </c>
      <c r="BJ12" s="17"/>
      <c r="BK12" s="17">
        <v>2.3531481693468598E-2</v>
      </c>
      <c r="BL12" s="17">
        <v>2.0776635135738301E-2</v>
      </c>
      <c r="BM12" s="17"/>
      <c r="BN12" s="17">
        <v>1.6223044230688499E-4</v>
      </c>
      <c r="BO12" s="17">
        <v>2.1509824500105201E-2</v>
      </c>
      <c r="BP12" s="17"/>
      <c r="BQ12" s="17">
        <v>6.6895012408131702E-4</v>
      </c>
      <c r="BR12" s="17">
        <v>2.19770708446545E-2</v>
      </c>
      <c r="BS12" s="17"/>
      <c r="BT12" s="17">
        <v>4.2454397980498902E-2</v>
      </c>
      <c r="BU12" s="17">
        <v>1.8722669418428001E-2</v>
      </c>
      <c r="BV12" s="17"/>
      <c r="BW12" s="17">
        <v>1.00688307226901E-2</v>
      </c>
      <c r="BX12" s="17">
        <v>4.3337735718378102E-2</v>
      </c>
      <c r="BY12" s="17"/>
      <c r="BZ12" s="17">
        <v>1.00688307226901E-2</v>
      </c>
      <c r="CA12" s="17">
        <v>4.3337735718378102E-2</v>
      </c>
    </row>
    <row r="13" spans="2:79" x14ac:dyDescent="0.25">
      <c r="B13" s="18" t="s">
        <v>103</v>
      </c>
      <c r="C13" s="19">
        <v>6.2762039159436397E-3</v>
      </c>
      <c r="D13" s="19">
        <v>4.4009003232151598E-5</v>
      </c>
      <c r="E13" s="19">
        <v>1.1583078667097501E-2</v>
      </c>
      <c r="F13" s="19">
        <v>1.88372040322916E-4</v>
      </c>
      <c r="G13" s="19">
        <v>1.2149074009576001E-2</v>
      </c>
      <c r="H13" s="19">
        <v>9.9939624976868296E-3</v>
      </c>
      <c r="I13" s="19">
        <v>5.9724800050718195E-4</v>
      </c>
      <c r="J13" s="19">
        <v>1.30278853941683E-3</v>
      </c>
      <c r="K13" s="19">
        <v>1.68201069900482E-3</v>
      </c>
      <c r="L13" s="19">
        <v>2.9364330127383799E-2</v>
      </c>
      <c r="M13" s="19"/>
      <c r="N13" s="19">
        <v>6.4271606365396798E-3</v>
      </c>
      <c r="O13" s="19">
        <v>4.7844475974715001E-3</v>
      </c>
      <c r="P13" s="19">
        <v>5.5522257136370696E-3</v>
      </c>
      <c r="Q13" s="19">
        <v>1.0193665414129E-2</v>
      </c>
      <c r="R13" s="19"/>
      <c r="S13" s="19">
        <v>0</v>
      </c>
      <c r="T13" s="19">
        <v>1.3800595612806801E-2</v>
      </c>
      <c r="U13" s="19">
        <v>2.6294788610206199E-5</v>
      </c>
      <c r="V13" s="19">
        <v>2.9312081802815499E-3</v>
      </c>
      <c r="W13" s="19">
        <v>4.49135482865529E-4</v>
      </c>
      <c r="X13" s="19">
        <v>1.3190788901595699E-2</v>
      </c>
      <c r="Y13" s="19">
        <v>2.1909521425885301E-5</v>
      </c>
      <c r="Z13" s="19"/>
      <c r="AA13" s="19">
        <v>3.9797991023870303E-3</v>
      </c>
      <c r="AB13" s="19">
        <v>1.10667661642507E-2</v>
      </c>
      <c r="AC13" s="19"/>
      <c r="AD13" s="19">
        <v>1.3686521599240799E-2</v>
      </c>
      <c r="AE13" s="19">
        <v>1.2781410342025299E-3</v>
      </c>
      <c r="AF13" s="19">
        <v>2.1000339991615999E-5</v>
      </c>
      <c r="AG13" s="19"/>
      <c r="AH13" s="19">
        <v>1.4648910234778701E-3</v>
      </c>
      <c r="AI13" s="19">
        <v>6.6895652951093898E-3</v>
      </c>
      <c r="AJ13" s="19"/>
      <c r="AK13" s="19">
        <v>5.6228248888671398E-3</v>
      </c>
      <c r="AL13" s="19">
        <v>6.7029177072454801E-3</v>
      </c>
      <c r="AM13" s="19"/>
      <c r="AN13" s="19">
        <v>6.25984804096781E-3</v>
      </c>
      <c r="AO13" s="19">
        <v>1.0193665414129E-2</v>
      </c>
      <c r="AP13" s="19"/>
      <c r="AQ13" s="19">
        <v>3.5737655350571102E-3</v>
      </c>
      <c r="AR13" s="19">
        <v>7.45661101553486E-3</v>
      </c>
      <c r="AS13" s="19"/>
      <c r="AT13" s="19">
        <v>1.8880580433459999E-4</v>
      </c>
      <c r="AU13" s="19">
        <v>1.38696791519363E-2</v>
      </c>
      <c r="AV13" s="19">
        <v>7.6719617384998003E-4</v>
      </c>
      <c r="AW13" s="19">
        <v>9.0810216329674307E-6</v>
      </c>
      <c r="AX13" s="19"/>
      <c r="AY13" s="19">
        <v>2.8711354317759999E-4</v>
      </c>
      <c r="AZ13" s="19">
        <v>7.47849851082605E-3</v>
      </c>
      <c r="BA13" s="19"/>
      <c r="BB13" s="19">
        <v>8.5931809538294796E-3</v>
      </c>
      <c r="BC13" s="19">
        <v>5.7368446382930899E-3</v>
      </c>
      <c r="BD13" s="19"/>
      <c r="BE13" s="19">
        <v>2.4998101653945799E-4</v>
      </c>
      <c r="BF13" s="19">
        <v>6.9183811116408202E-3</v>
      </c>
      <c r="BG13" s="19"/>
      <c r="BH13" s="19">
        <v>4.6889321756921201E-4</v>
      </c>
      <c r="BI13" s="19">
        <v>6.6930958795773203E-3</v>
      </c>
      <c r="BJ13" s="19"/>
      <c r="BK13" s="19">
        <v>2.3554096550001399E-4</v>
      </c>
      <c r="BL13" s="19">
        <v>6.7357253126434299E-3</v>
      </c>
      <c r="BM13" s="19"/>
      <c r="BN13" s="19">
        <v>1.04462090885931E-4</v>
      </c>
      <c r="BO13" s="19">
        <v>6.4358984714853896E-3</v>
      </c>
      <c r="BP13" s="19"/>
      <c r="BQ13" s="19">
        <v>1.7138777562344599E-2</v>
      </c>
      <c r="BR13" s="19">
        <v>5.7381238773520403E-3</v>
      </c>
      <c r="BS13" s="19"/>
      <c r="BT13" s="19">
        <v>1.27250770643945E-2</v>
      </c>
      <c r="BU13" s="19">
        <v>5.6011737163886898E-3</v>
      </c>
      <c r="BV13" s="19"/>
      <c r="BW13" s="19">
        <v>3.9706884722644099E-3</v>
      </c>
      <c r="BX13" s="19">
        <v>1.10059181364957E-2</v>
      </c>
      <c r="BY13" s="19"/>
      <c r="BZ13" s="19">
        <v>3.9706884722644099E-3</v>
      </c>
      <c r="CA13" s="19">
        <v>1.10059181364957E-2</v>
      </c>
    </row>
    <row r="14" spans="2:79" x14ac:dyDescent="0.25">
      <c r="B14" s="16" t="s">
        <v>698</v>
      </c>
    </row>
    <row r="15" spans="2:79" x14ac:dyDescent="0.25">
      <c r="B15" t="s">
        <v>78</v>
      </c>
    </row>
    <row r="16" spans="2:79" x14ac:dyDescent="0.25">
      <c r="B16" t="s">
        <v>79</v>
      </c>
    </row>
    <row r="18" spans="2:2" x14ac:dyDescent="0.2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CA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2419</v>
      </c>
      <c r="D7" s="10">
        <v>384</v>
      </c>
      <c r="E7" s="10">
        <v>344</v>
      </c>
      <c r="F7" s="10">
        <v>329</v>
      </c>
      <c r="G7" s="10">
        <v>307</v>
      </c>
      <c r="H7" s="10">
        <v>324</v>
      </c>
      <c r="I7" s="10">
        <v>356</v>
      </c>
      <c r="J7" s="10">
        <v>165</v>
      </c>
      <c r="K7" s="10">
        <v>103</v>
      </c>
      <c r="L7" s="10">
        <v>107</v>
      </c>
      <c r="M7" s="10"/>
      <c r="N7" s="10">
        <v>232</v>
      </c>
      <c r="O7" s="10">
        <v>275</v>
      </c>
      <c r="P7" s="10">
        <v>447</v>
      </c>
      <c r="Q7" s="10">
        <v>1465</v>
      </c>
      <c r="R7" s="10"/>
      <c r="S7" s="10">
        <v>198</v>
      </c>
      <c r="T7" s="10">
        <v>196</v>
      </c>
      <c r="U7" s="10">
        <v>216</v>
      </c>
      <c r="V7" s="10">
        <v>437</v>
      </c>
      <c r="W7" s="10">
        <v>449</v>
      </c>
      <c r="X7" s="10">
        <v>520</v>
      </c>
      <c r="Y7" s="10">
        <v>307</v>
      </c>
      <c r="Z7" s="10"/>
      <c r="AA7" s="10">
        <v>2127</v>
      </c>
      <c r="AB7" s="10">
        <v>292</v>
      </c>
      <c r="AC7" s="10"/>
      <c r="AD7" s="10">
        <v>697</v>
      </c>
      <c r="AE7" s="10">
        <v>608</v>
      </c>
      <c r="AF7" s="10">
        <v>809</v>
      </c>
      <c r="AG7" s="10"/>
      <c r="AH7" s="10">
        <v>614</v>
      </c>
      <c r="AI7" s="10">
        <v>1805</v>
      </c>
      <c r="AJ7" s="10"/>
      <c r="AK7" s="10">
        <v>681</v>
      </c>
      <c r="AL7" s="10">
        <v>1738</v>
      </c>
      <c r="AM7" s="10"/>
      <c r="AN7" s="10">
        <v>954</v>
      </c>
      <c r="AO7" s="10">
        <v>1465</v>
      </c>
      <c r="AP7" s="10"/>
      <c r="AQ7" s="10">
        <v>1249</v>
      </c>
      <c r="AR7" s="10">
        <v>1170</v>
      </c>
      <c r="AS7" s="10"/>
      <c r="AT7" s="10">
        <v>88</v>
      </c>
      <c r="AU7" s="10">
        <v>358</v>
      </c>
      <c r="AV7" s="10">
        <v>1214</v>
      </c>
      <c r="AW7" s="10">
        <v>754</v>
      </c>
      <c r="AX7" s="10"/>
      <c r="AY7" s="10">
        <v>765</v>
      </c>
      <c r="AZ7" s="10">
        <v>1654</v>
      </c>
      <c r="BA7" s="10"/>
      <c r="BB7" s="10">
        <v>364</v>
      </c>
      <c r="BC7" s="10">
        <v>2054</v>
      </c>
      <c r="BD7" s="10"/>
      <c r="BE7" s="10">
        <v>415</v>
      </c>
      <c r="BF7" s="10">
        <v>2004</v>
      </c>
      <c r="BG7" s="10"/>
      <c r="BH7" s="10">
        <v>199</v>
      </c>
      <c r="BI7" s="10">
        <v>2220</v>
      </c>
      <c r="BJ7" s="10"/>
      <c r="BK7" s="10">
        <v>435</v>
      </c>
      <c r="BL7" s="10">
        <v>1984</v>
      </c>
      <c r="BM7" s="10"/>
      <c r="BN7" s="10">
        <v>161</v>
      </c>
      <c r="BO7" s="10">
        <v>2258</v>
      </c>
      <c r="BP7" s="10"/>
      <c r="BQ7" s="10">
        <v>286</v>
      </c>
      <c r="BR7" s="10">
        <v>2133</v>
      </c>
      <c r="BS7" s="10"/>
      <c r="BT7" s="10">
        <v>183</v>
      </c>
      <c r="BU7" s="10">
        <v>2236</v>
      </c>
      <c r="BV7" s="10"/>
      <c r="BW7" s="10">
        <v>796</v>
      </c>
      <c r="BX7" s="10">
        <v>1623</v>
      </c>
      <c r="BY7" s="10"/>
      <c r="BZ7" s="10">
        <v>796</v>
      </c>
      <c r="CA7" s="10">
        <v>1623</v>
      </c>
    </row>
    <row r="8" spans="2:79" ht="30" customHeight="1" x14ac:dyDescent="0.25">
      <c r="B8" s="11" t="s">
        <v>27</v>
      </c>
      <c r="C8" s="11">
        <v>846</v>
      </c>
      <c r="D8" s="11">
        <v>127</v>
      </c>
      <c r="E8" s="11">
        <v>93</v>
      </c>
      <c r="F8" s="11">
        <v>169</v>
      </c>
      <c r="G8" s="11">
        <v>74</v>
      </c>
      <c r="H8" s="11">
        <v>106</v>
      </c>
      <c r="I8" s="11">
        <v>155</v>
      </c>
      <c r="J8" s="11">
        <v>46</v>
      </c>
      <c r="K8" s="11">
        <v>38</v>
      </c>
      <c r="L8" s="11">
        <v>38</v>
      </c>
      <c r="M8" s="11"/>
      <c r="N8" s="11">
        <v>708</v>
      </c>
      <c r="O8" s="11">
        <v>106</v>
      </c>
      <c r="P8" s="11">
        <v>25</v>
      </c>
      <c r="Q8" s="11">
        <v>7</v>
      </c>
      <c r="R8" s="11"/>
      <c r="S8" s="11">
        <v>176</v>
      </c>
      <c r="T8" s="11">
        <v>93</v>
      </c>
      <c r="U8" s="11">
        <v>60</v>
      </c>
      <c r="V8" s="11">
        <v>247</v>
      </c>
      <c r="W8" s="11">
        <v>73</v>
      </c>
      <c r="X8" s="11">
        <v>86</v>
      </c>
      <c r="Y8" s="11">
        <v>70</v>
      </c>
      <c r="Z8" s="11"/>
      <c r="AA8" s="11">
        <v>606</v>
      </c>
      <c r="AB8" s="11">
        <v>241</v>
      </c>
      <c r="AC8" s="11"/>
      <c r="AD8" s="11">
        <v>177</v>
      </c>
      <c r="AE8" s="11">
        <v>94</v>
      </c>
      <c r="AF8" s="11">
        <v>315</v>
      </c>
      <c r="AG8" s="11"/>
      <c r="AH8" s="11">
        <v>112</v>
      </c>
      <c r="AI8" s="11">
        <v>734</v>
      </c>
      <c r="AJ8" s="11"/>
      <c r="AK8" s="11">
        <v>344</v>
      </c>
      <c r="AL8" s="11">
        <v>502</v>
      </c>
      <c r="AM8" s="11"/>
      <c r="AN8" s="11">
        <v>839</v>
      </c>
      <c r="AO8" s="11">
        <v>7</v>
      </c>
      <c r="AP8" s="11"/>
      <c r="AQ8" s="11">
        <v>327</v>
      </c>
      <c r="AR8" s="11">
        <v>520</v>
      </c>
      <c r="AS8" s="11"/>
      <c r="AT8" s="11">
        <v>77</v>
      </c>
      <c r="AU8" s="11">
        <v>258</v>
      </c>
      <c r="AV8" s="11">
        <v>393</v>
      </c>
      <c r="AW8" s="11">
        <v>118</v>
      </c>
      <c r="AX8" s="11"/>
      <c r="AY8" s="11">
        <v>209</v>
      </c>
      <c r="AZ8" s="11">
        <v>637</v>
      </c>
      <c r="BA8" s="11"/>
      <c r="BB8" s="11">
        <v>172</v>
      </c>
      <c r="BC8" s="11">
        <v>675</v>
      </c>
      <c r="BD8" s="11"/>
      <c r="BE8" s="11">
        <v>108</v>
      </c>
      <c r="BF8" s="11">
        <v>738</v>
      </c>
      <c r="BG8" s="11"/>
      <c r="BH8" s="11">
        <v>95</v>
      </c>
      <c r="BI8" s="11">
        <v>752</v>
      </c>
      <c r="BJ8" s="11"/>
      <c r="BK8" s="11">
        <v>97</v>
      </c>
      <c r="BL8" s="11">
        <v>750</v>
      </c>
      <c r="BM8" s="11"/>
      <c r="BN8" s="11">
        <v>45</v>
      </c>
      <c r="BO8" s="11">
        <v>802</v>
      </c>
      <c r="BP8" s="11"/>
      <c r="BQ8" s="11">
        <v>69</v>
      </c>
      <c r="BR8" s="11">
        <v>777</v>
      </c>
      <c r="BS8" s="11"/>
      <c r="BT8" s="11">
        <v>77</v>
      </c>
      <c r="BU8" s="11">
        <v>770</v>
      </c>
      <c r="BV8" s="11"/>
      <c r="BW8" s="11">
        <v>599</v>
      </c>
      <c r="BX8" s="11">
        <v>247</v>
      </c>
      <c r="BY8" s="11"/>
      <c r="BZ8" s="11">
        <v>599</v>
      </c>
      <c r="CA8" s="11">
        <v>247</v>
      </c>
    </row>
    <row r="9" spans="2:79" ht="45" x14ac:dyDescent="0.25">
      <c r="B9" s="18" t="s">
        <v>337</v>
      </c>
      <c r="C9" s="17">
        <v>0.321418112866795</v>
      </c>
      <c r="D9" s="17">
        <v>0.53828062328381898</v>
      </c>
      <c r="E9" s="17">
        <v>0.20586676114986299</v>
      </c>
      <c r="F9" s="17">
        <v>0.2675389970857</v>
      </c>
      <c r="G9" s="17">
        <v>0.21806177374541899</v>
      </c>
      <c r="H9" s="17">
        <v>0.217524805081592</v>
      </c>
      <c r="I9" s="17">
        <v>0.36706957702107001</v>
      </c>
      <c r="J9" s="17">
        <v>0.38340055776385101</v>
      </c>
      <c r="K9" s="17">
        <v>0.38254301353265702</v>
      </c>
      <c r="L9" s="17">
        <v>0.29029641186292798</v>
      </c>
      <c r="M9" s="17"/>
      <c r="N9" s="17">
        <v>0.31565335025151298</v>
      </c>
      <c r="O9" s="17">
        <v>0.32906234969946102</v>
      </c>
      <c r="P9" s="17">
        <v>0.41255399166829498</v>
      </c>
      <c r="Q9" s="17">
        <v>0.46107588603438299</v>
      </c>
      <c r="R9" s="17"/>
      <c r="S9" s="17">
        <v>0.41273782861557901</v>
      </c>
      <c r="T9" s="17">
        <v>0.34177105778801797</v>
      </c>
      <c r="U9" s="17">
        <v>0.291946119464362</v>
      </c>
      <c r="V9" s="17">
        <v>0.19151496923333799</v>
      </c>
      <c r="W9" s="17">
        <v>0.40026163547195998</v>
      </c>
      <c r="X9" s="17">
        <v>0.39123827230059599</v>
      </c>
      <c r="Y9" s="17">
        <v>0.45325377020910801</v>
      </c>
      <c r="Z9" s="17"/>
      <c r="AA9" s="17">
        <v>0.35868100414913101</v>
      </c>
      <c r="AB9" s="17">
        <v>0.227652823589826</v>
      </c>
      <c r="AC9" s="17"/>
      <c r="AD9" s="17">
        <v>0.47030112624679199</v>
      </c>
      <c r="AE9" s="17">
        <v>0.35260531689729102</v>
      </c>
      <c r="AF9" s="17">
        <v>0.30865244998868002</v>
      </c>
      <c r="AG9" s="17"/>
      <c r="AH9" s="17">
        <v>0.39005947167905097</v>
      </c>
      <c r="AI9" s="17">
        <v>0.31091358823127002</v>
      </c>
      <c r="AJ9" s="17"/>
      <c r="AK9" s="17">
        <v>0.38670666768796003</v>
      </c>
      <c r="AL9" s="17">
        <v>0.27664918645043501</v>
      </c>
      <c r="AM9" s="17"/>
      <c r="AN9" s="17">
        <v>0.32020561748854098</v>
      </c>
      <c r="AO9" s="17">
        <v>0.46107588603438299</v>
      </c>
      <c r="AP9" s="17"/>
      <c r="AQ9" s="17">
        <v>0.44061739368327402</v>
      </c>
      <c r="AR9" s="17">
        <v>0.24644204125699201</v>
      </c>
      <c r="AS9" s="17"/>
      <c r="AT9" s="17">
        <v>0.25470952754528098</v>
      </c>
      <c r="AU9" s="17">
        <v>0.31320997346401902</v>
      </c>
      <c r="AV9" s="17">
        <v>0.32054891303269301</v>
      </c>
      <c r="AW9" s="17">
        <v>0.38297124831779999</v>
      </c>
      <c r="AX9" s="17"/>
      <c r="AY9" s="17">
        <v>0.446910121631579</v>
      </c>
      <c r="AZ9" s="17">
        <v>0.28020752443209201</v>
      </c>
      <c r="BA9" s="17"/>
      <c r="BB9" s="17">
        <v>0.44447246838074</v>
      </c>
      <c r="BC9" s="17">
        <v>0.29016965737872003</v>
      </c>
      <c r="BD9" s="17"/>
      <c r="BE9" s="17">
        <v>0.315112381878979</v>
      </c>
      <c r="BF9" s="17">
        <v>0.32233878098978302</v>
      </c>
      <c r="BG9" s="17"/>
      <c r="BH9" s="17">
        <v>0.31333346356268599</v>
      </c>
      <c r="BI9" s="17">
        <v>0.32243541396703002</v>
      </c>
      <c r="BJ9" s="17"/>
      <c r="BK9" s="17">
        <v>0.35047379834023501</v>
      </c>
      <c r="BL9" s="17">
        <v>0.31766528953303802</v>
      </c>
      <c r="BM9" s="17"/>
      <c r="BN9" s="17">
        <v>0.51538677205551797</v>
      </c>
      <c r="BO9" s="17">
        <v>0.31063325999462998</v>
      </c>
      <c r="BP9" s="17"/>
      <c r="BQ9" s="17">
        <v>0.56455163902402805</v>
      </c>
      <c r="BR9" s="17">
        <v>0.29974486640224002</v>
      </c>
      <c r="BS9" s="17"/>
      <c r="BT9" s="17">
        <v>0.56296878033859299</v>
      </c>
      <c r="BU9" s="17">
        <v>0.29734689776467199</v>
      </c>
      <c r="BV9" s="17"/>
      <c r="BW9" s="17">
        <v>0.35727494859668102</v>
      </c>
      <c r="BX9" s="17">
        <v>0.23451496851450801</v>
      </c>
      <c r="BY9" s="17"/>
      <c r="BZ9" s="17">
        <v>0.35727494859668102</v>
      </c>
      <c r="CA9" s="17">
        <v>0.23451496851450801</v>
      </c>
    </row>
    <row r="10" spans="2:79" ht="30" x14ac:dyDescent="0.25">
      <c r="B10" s="18" t="s">
        <v>338</v>
      </c>
      <c r="C10" s="17">
        <v>0.45729935198912097</v>
      </c>
      <c r="D10" s="17">
        <v>0.248508575483505</v>
      </c>
      <c r="E10" s="17">
        <v>0.47117453463519199</v>
      </c>
      <c r="F10" s="17">
        <v>0.56306242711696397</v>
      </c>
      <c r="G10" s="17">
        <v>0.46569938820982998</v>
      </c>
      <c r="H10" s="17">
        <v>0.52042562422842698</v>
      </c>
      <c r="I10" s="17">
        <v>0.50504763410270603</v>
      </c>
      <c r="J10" s="17">
        <v>0.234257253512487</v>
      </c>
      <c r="K10" s="17">
        <v>0.48232414341413699</v>
      </c>
      <c r="L10" s="17">
        <v>0.50619557988737496</v>
      </c>
      <c r="M10" s="17"/>
      <c r="N10" s="17">
        <v>0.44690241651242302</v>
      </c>
      <c r="O10" s="17">
        <v>0.52535344140861595</v>
      </c>
      <c r="P10" s="17">
        <v>0.47074037388572199</v>
      </c>
      <c r="Q10" s="17">
        <v>0.43311691046721401</v>
      </c>
      <c r="R10" s="17"/>
      <c r="S10" s="17">
        <v>0.36480858161256302</v>
      </c>
      <c r="T10" s="17">
        <v>0.55362934791794105</v>
      </c>
      <c r="U10" s="17">
        <v>0.50261027670283098</v>
      </c>
      <c r="V10" s="17">
        <v>0.52011278699155905</v>
      </c>
      <c r="W10" s="17">
        <v>0.48713051833141702</v>
      </c>
      <c r="X10" s="17">
        <v>0.38852117161654798</v>
      </c>
      <c r="Y10" s="17">
        <v>0.38467337062109702</v>
      </c>
      <c r="Z10" s="17"/>
      <c r="AA10" s="17">
        <v>0.45427795651123298</v>
      </c>
      <c r="AB10" s="17">
        <v>0.46490214423778897</v>
      </c>
      <c r="AC10" s="17"/>
      <c r="AD10" s="17">
        <v>0.38111418671153402</v>
      </c>
      <c r="AE10" s="17">
        <v>0.50889350421616597</v>
      </c>
      <c r="AF10" s="17">
        <v>0.49552370979018801</v>
      </c>
      <c r="AG10" s="17"/>
      <c r="AH10" s="17">
        <v>0.43289550711494901</v>
      </c>
      <c r="AI10" s="17">
        <v>0.461033992359272</v>
      </c>
      <c r="AJ10" s="17"/>
      <c r="AK10" s="17">
        <v>0.41989039517454302</v>
      </c>
      <c r="AL10" s="17">
        <v>0.48295099705205802</v>
      </c>
      <c r="AM10" s="17"/>
      <c r="AN10" s="17">
        <v>0.45750930162468501</v>
      </c>
      <c r="AO10" s="17">
        <v>0.43311691046721401</v>
      </c>
      <c r="AP10" s="17"/>
      <c r="AQ10" s="17">
        <v>0.403376515139166</v>
      </c>
      <c r="AR10" s="17">
        <v>0.491216691501349</v>
      </c>
      <c r="AS10" s="17"/>
      <c r="AT10" s="17">
        <v>0.42197858664882998</v>
      </c>
      <c r="AU10" s="17">
        <v>0.33554918254521998</v>
      </c>
      <c r="AV10" s="17">
        <v>0.51658579299717899</v>
      </c>
      <c r="AW10" s="17">
        <v>0.55118365104103895</v>
      </c>
      <c r="AX10" s="17"/>
      <c r="AY10" s="17">
        <v>0.38326466910323997</v>
      </c>
      <c r="AZ10" s="17">
        <v>0.48161175941916201</v>
      </c>
      <c r="BA10" s="17"/>
      <c r="BB10" s="17">
        <v>0.378607614174989</v>
      </c>
      <c r="BC10" s="17">
        <v>0.47724333345259201</v>
      </c>
      <c r="BD10" s="17"/>
      <c r="BE10" s="17">
        <v>0.339727754003947</v>
      </c>
      <c r="BF10" s="17">
        <v>0.47446539073116401</v>
      </c>
      <c r="BG10" s="17"/>
      <c r="BH10" s="17">
        <v>0.43735238398391102</v>
      </c>
      <c r="BI10" s="17">
        <v>0.459809302852141</v>
      </c>
      <c r="BJ10" s="17"/>
      <c r="BK10" s="17">
        <v>0.44015860280015701</v>
      </c>
      <c r="BL10" s="17">
        <v>0.45951324584384401</v>
      </c>
      <c r="BM10" s="17"/>
      <c r="BN10" s="17">
        <v>0.19792766157128699</v>
      </c>
      <c r="BO10" s="17">
        <v>0.47172067929045303</v>
      </c>
      <c r="BP10" s="17"/>
      <c r="BQ10" s="17">
        <v>0.37049747018391099</v>
      </c>
      <c r="BR10" s="17">
        <v>0.46503698738513299</v>
      </c>
      <c r="BS10" s="17"/>
      <c r="BT10" s="17">
        <v>0.27217078769395397</v>
      </c>
      <c r="BU10" s="17">
        <v>0.47574794308322899</v>
      </c>
      <c r="BV10" s="17"/>
      <c r="BW10" s="17">
        <v>0.45474226835729697</v>
      </c>
      <c r="BX10" s="17">
        <v>0.46349673676816999</v>
      </c>
      <c r="BY10" s="17"/>
      <c r="BZ10" s="17">
        <v>0.45474226835729697</v>
      </c>
      <c r="CA10" s="17">
        <v>0.46349673676816999</v>
      </c>
    </row>
    <row r="11" spans="2:79" x14ac:dyDescent="0.25">
      <c r="B11" s="18" t="s">
        <v>339</v>
      </c>
      <c r="C11" s="17">
        <v>0.14294942895831</v>
      </c>
      <c r="D11" s="17">
        <v>9.5760756202064395E-2</v>
      </c>
      <c r="E11" s="17">
        <v>0.23467868718569901</v>
      </c>
      <c r="F11" s="17">
        <v>0.123904527527568</v>
      </c>
      <c r="G11" s="17">
        <v>0.19489423800623401</v>
      </c>
      <c r="H11" s="17">
        <v>0.155790165634353</v>
      </c>
      <c r="I11" s="17">
        <v>8.88132910277461E-2</v>
      </c>
      <c r="J11" s="17">
        <v>0.189819153930642</v>
      </c>
      <c r="K11" s="17">
        <v>0.134760625511716</v>
      </c>
      <c r="L11" s="17">
        <v>0.19562055346746399</v>
      </c>
      <c r="M11" s="17"/>
      <c r="N11" s="17">
        <v>0.15183330470412101</v>
      </c>
      <c r="O11" s="17">
        <v>0.102036266638541</v>
      </c>
      <c r="P11" s="17">
        <v>7.9918031435166403E-2</v>
      </c>
      <c r="Q11" s="17">
        <v>8.8190238342684399E-2</v>
      </c>
      <c r="R11" s="17"/>
      <c r="S11" s="17">
        <v>0.140805908579304</v>
      </c>
      <c r="T11" s="17">
        <v>9.8068190659024196E-2</v>
      </c>
      <c r="U11" s="17">
        <v>0.10805637212048499</v>
      </c>
      <c r="V11" s="17">
        <v>0.144904023669295</v>
      </c>
      <c r="W11" s="17">
        <v>0.106532007381876</v>
      </c>
      <c r="X11" s="17">
        <v>0.14090809802302301</v>
      </c>
      <c r="Y11" s="17">
        <v>0.160576226863688</v>
      </c>
      <c r="Z11" s="17"/>
      <c r="AA11" s="17">
        <v>0.13323592622602501</v>
      </c>
      <c r="AB11" s="17">
        <v>0.16739169208503499</v>
      </c>
      <c r="AC11" s="17"/>
      <c r="AD11" s="17">
        <v>0.119922794311558</v>
      </c>
      <c r="AE11" s="17">
        <v>8.4005511614603498E-2</v>
      </c>
      <c r="AF11" s="17">
        <v>0.132495039370541</v>
      </c>
      <c r="AG11" s="17"/>
      <c r="AH11" s="17">
        <v>0.148912208327066</v>
      </c>
      <c r="AI11" s="17">
        <v>0.14203691551365999</v>
      </c>
      <c r="AJ11" s="17"/>
      <c r="AK11" s="17">
        <v>0.118078204618505</v>
      </c>
      <c r="AL11" s="17">
        <v>0.16000384248306099</v>
      </c>
      <c r="AM11" s="17"/>
      <c r="AN11" s="17">
        <v>0.14342484299386599</v>
      </c>
      <c r="AO11" s="17">
        <v>8.8190238342684399E-2</v>
      </c>
      <c r="AP11" s="17"/>
      <c r="AQ11" s="17">
        <v>9.7369381416460399E-2</v>
      </c>
      <c r="AR11" s="17">
        <v>0.17161917331471699</v>
      </c>
      <c r="AS11" s="17"/>
      <c r="AT11" s="17">
        <v>0.160655842987284</v>
      </c>
      <c r="AU11" s="17">
        <v>0.21778369805040301</v>
      </c>
      <c r="AV11" s="17">
        <v>0.113713580102937</v>
      </c>
      <c r="AW11" s="17">
        <v>6.5371615481818801E-2</v>
      </c>
      <c r="AX11" s="17"/>
      <c r="AY11" s="17">
        <v>0.152420438243661</v>
      </c>
      <c r="AZ11" s="17">
        <v>0.13983922401728199</v>
      </c>
      <c r="BA11" s="17"/>
      <c r="BB11" s="17">
        <v>0.122885411396935</v>
      </c>
      <c r="BC11" s="17">
        <v>0.14806709945043001</v>
      </c>
      <c r="BD11" s="17"/>
      <c r="BE11" s="17">
        <v>0.13640740718527999</v>
      </c>
      <c r="BF11" s="17">
        <v>0.14390459671252701</v>
      </c>
      <c r="BG11" s="17"/>
      <c r="BH11" s="17">
        <v>0.13313077173557999</v>
      </c>
      <c r="BI11" s="17">
        <v>0.144184922350763</v>
      </c>
      <c r="BJ11" s="17"/>
      <c r="BK11" s="17">
        <v>0.174184194215561</v>
      </c>
      <c r="BL11" s="17">
        <v>0.13891515635479601</v>
      </c>
      <c r="BM11" s="17"/>
      <c r="BN11" s="17">
        <v>0.28648628788897801</v>
      </c>
      <c r="BO11" s="17">
        <v>0.134968634989973</v>
      </c>
      <c r="BP11" s="17"/>
      <c r="BQ11" s="17">
        <v>6.1924543544149599E-2</v>
      </c>
      <c r="BR11" s="17">
        <v>0.150172095198949</v>
      </c>
      <c r="BS11" s="17"/>
      <c r="BT11" s="17">
        <v>0.16423985783773501</v>
      </c>
      <c r="BU11" s="17">
        <v>0.14082777680749201</v>
      </c>
      <c r="BV11" s="17"/>
      <c r="BW11" s="17">
        <v>0.133772270052786</v>
      </c>
      <c r="BX11" s="17">
        <v>0.165191323673127</v>
      </c>
      <c r="BY11" s="17"/>
      <c r="BZ11" s="17">
        <v>0.133772270052786</v>
      </c>
      <c r="CA11" s="17">
        <v>0.165191323673127</v>
      </c>
    </row>
    <row r="12" spans="2:79" x14ac:dyDescent="0.25">
      <c r="B12" s="18" t="s">
        <v>340</v>
      </c>
      <c r="C12" s="17">
        <v>6.9753497593323902E-2</v>
      </c>
      <c r="D12" s="17">
        <v>9.1962894957896502E-2</v>
      </c>
      <c r="E12" s="17">
        <v>8.8280017029245206E-2</v>
      </c>
      <c r="F12" s="17">
        <v>2.9773425403970301E-2</v>
      </c>
      <c r="G12" s="17">
        <v>0.120681247096824</v>
      </c>
      <c r="H12" s="17">
        <v>0.10167960950642101</v>
      </c>
      <c r="I12" s="17">
        <v>3.5820402152858803E-2</v>
      </c>
      <c r="J12" s="17">
        <v>0.191466555109022</v>
      </c>
      <c r="K12" s="17">
        <v>1.8628082810865E-4</v>
      </c>
      <c r="L12" s="17">
        <v>2.5268993375216999E-4</v>
      </c>
      <c r="M12" s="17"/>
      <c r="N12" s="17">
        <v>7.7674633464939302E-2</v>
      </c>
      <c r="O12" s="17">
        <v>2.9638717354520699E-2</v>
      </c>
      <c r="P12" s="17">
        <v>3.2561881652612597E-2</v>
      </c>
      <c r="Q12" s="17">
        <v>9.1746049449223394E-3</v>
      </c>
      <c r="R12" s="17"/>
      <c r="S12" s="17">
        <v>6.7619994756126595E-2</v>
      </c>
      <c r="T12" s="17">
        <v>1.13497287712019E-3</v>
      </c>
      <c r="U12" s="17">
        <v>9.7354909175546095E-2</v>
      </c>
      <c r="V12" s="17">
        <v>0.12851939532989901</v>
      </c>
      <c r="W12" s="17">
        <v>2.1198639634929699E-3</v>
      </c>
      <c r="X12" s="17">
        <v>7.6322182054255602E-2</v>
      </c>
      <c r="Y12" s="17">
        <v>1.32712462650221E-3</v>
      </c>
      <c r="Z12" s="17"/>
      <c r="AA12" s="17">
        <v>4.1836867330017902E-2</v>
      </c>
      <c r="AB12" s="17">
        <v>0.14000062072834099</v>
      </c>
      <c r="AC12" s="17"/>
      <c r="AD12" s="17">
        <v>2.83751231233649E-2</v>
      </c>
      <c r="AE12" s="17">
        <v>4.8992464231893303E-2</v>
      </c>
      <c r="AF12" s="17">
        <v>4.9848939033757797E-2</v>
      </c>
      <c r="AG12" s="17"/>
      <c r="AH12" s="17">
        <v>2.3163709076820801E-2</v>
      </c>
      <c r="AI12" s="17">
        <v>7.6883362003118794E-2</v>
      </c>
      <c r="AJ12" s="17"/>
      <c r="AK12" s="17">
        <v>7.5311005681301696E-2</v>
      </c>
      <c r="AL12" s="17">
        <v>6.5942666256491395E-2</v>
      </c>
      <c r="AM12" s="17"/>
      <c r="AN12" s="17">
        <v>7.0279437723184998E-2</v>
      </c>
      <c r="AO12" s="17">
        <v>9.1746049449223394E-3</v>
      </c>
      <c r="AP12" s="17"/>
      <c r="AQ12" s="17">
        <v>5.6015599564408401E-2</v>
      </c>
      <c r="AR12" s="17">
        <v>7.8394603641354102E-2</v>
      </c>
      <c r="AS12" s="17"/>
      <c r="AT12" s="17">
        <v>0.15888425306207399</v>
      </c>
      <c r="AU12" s="17">
        <v>0.109632866209855</v>
      </c>
      <c r="AV12" s="17">
        <v>4.7093007854650003E-2</v>
      </c>
      <c r="AW12" s="17">
        <v>3.4865696974104601E-4</v>
      </c>
      <c r="AX12" s="17"/>
      <c r="AY12" s="17">
        <v>1.33612075230714E-2</v>
      </c>
      <c r="AZ12" s="17">
        <v>8.8272282015138703E-2</v>
      </c>
      <c r="BA12" s="17"/>
      <c r="BB12" s="17">
        <v>5.4011581075014498E-2</v>
      </c>
      <c r="BC12" s="17">
        <v>7.3763835146720497E-2</v>
      </c>
      <c r="BD12" s="17"/>
      <c r="BE12" s="17">
        <v>0.20825877409492899</v>
      </c>
      <c r="BF12" s="17">
        <v>4.9531037550689098E-2</v>
      </c>
      <c r="BG12" s="17"/>
      <c r="BH12" s="17">
        <v>0.11574687195696901</v>
      </c>
      <c r="BI12" s="17">
        <v>6.3966096237534298E-2</v>
      </c>
      <c r="BJ12" s="17"/>
      <c r="BK12" s="17">
        <v>3.4872005804195402E-2</v>
      </c>
      <c r="BL12" s="17">
        <v>7.4258780265871599E-2</v>
      </c>
      <c r="BM12" s="17"/>
      <c r="BN12" s="17">
        <v>9.3268994503296001E-5</v>
      </c>
      <c r="BO12" s="17">
        <v>7.3626676485325601E-2</v>
      </c>
      <c r="BP12" s="17"/>
      <c r="BQ12" s="17">
        <v>3.0263472479118E-3</v>
      </c>
      <c r="BR12" s="17">
        <v>7.5701644680115296E-2</v>
      </c>
      <c r="BS12" s="17"/>
      <c r="BT12" s="17">
        <v>6.2057412971844197E-4</v>
      </c>
      <c r="BU12" s="17">
        <v>7.6642791209228595E-2</v>
      </c>
      <c r="BV12" s="17"/>
      <c r="BW12" s="17">
        <v>4.2193545746431901E-2</v>
      </c>
      <c r="BX12" s="17">
        <v>0.136548194474406</v>
      </c>
      <c r="BY12" s="17"/>
      <c r="BZ12" s="17">
        <v>4.2193545746431901E-2</v>
      </c>
      <c r="CA12" s="17">
        <v>0.136548194474406</v>
      </c>
    </row>
    <row r="13" spans="2:79" x14ac:dyDescent="0.25">
      <c r="B13" s="18" t="s">
        <v>103</v>
      </c>
      <c r="C13" s="19">
        <v>8.5796085924502007E-3</v>
      </c>
      <c r="D13" s="19">
        <v>2.5487150072715799E-2</v>
      </c>
      <c r="E13" s="19">
        <v>0</v>
      </c>
      <c r="F13" s="19">
        <v>1.5720622865798398E-2</v>
      </c>
      <c r="G13" s="19">
        <v>6.6335294169266295E-4</v>
      </c>
      <c r="H13" s="19">
        <v>4.5797955492060602E-3</v>
      </c>
      <c r="I13" s="19">
        <v>3.2490956956195702E-3</v>
      </c>
      <c r="J13" s="19">
        <v>1.0564796839973101E-3</v>
      </c>
      <c r="K13" s="19">
        <v>1.8593671338122401E-4</v>
      </c>
      <c r="L13" s="19">
        <v>7.63476484848129E-3</v>
      </c>
      <c r="M13" s="19"/>
      <c r="N13" s="19">
        <v>7.9362950670040407E-3</v>
      </c>
      <c r="O13" s="19">
        <v>1.39092248988611E-2</v>
      </c>
      <c r="P13" s="19">
        <v>4.22572135820359E-3</v>
      </c>
      <c r="Q13" s="19">
        <v>8.4423602107960502E-3</v>
      </c>
      <c r="R13" s="19"/>
      <c r="S13" s="19">
        <v>1.40276864364274E-2</v>
      </c>
      <c r="T13" s="19">
        <v>5.3964307578970201E-3</v>
      </c>
      <c r="U13" s="19">
        <v>3.2322536776586802E-5</v>
      </c>
      <c r="V13" s="19">
        <v>1.49488247759091E-2</v>
      </c>
      <c r="W13" s="19">
        <v>3.9559748512542998E-3</v>
      </c>
      <c r="X13" s="19">
        <v>3.0102760055772801E-3</v>
      </c>
      <c r="Y13" s="19">
        <v>1.6950767960457699E-4</v>
      </c>
      <c r="Z13" s="19"/>
      <c r="AA13" s="19">
        <v>1.19682457835935E-2</v>
      </c>
      <c r="AB13" s="19">
        <v>5.2719359008954897E-5</v>
      </c>
      <c r="AC13" s="19"/>
      <c r="AD13" s="19">
        <v>2.8676960675082702E-4</v>
      </c>
      <c r="AE13" s="19">
        <v>5.5032030400464704E-3</v>
      </c>
      <c r="AF13" s="19">
        <v>1.3479861816832899E-2</v>
      </c>
      <c r="AG13" s="19"/>
      <c r="AH13" s="19">
        <v>4.9691038021134103E-3</v>
      </c>
      <c r="AI13" s="19">
        <v>9.1321418926796696E-3</v>
      </c>
      <c r="AJ13" s="19"/>
      <c r="AK13" s="19">
        <v>1.37268376901931E-5</v>
      </c>
      <c r="AL13" s="19">
        <v>1.4453307757954901E-2</v>
      </c>
      <c r="AM13" s="19"/>
      <c r="AN13" s="19">
        <v>8.5808001697226608E-3</v>
      </c>
      <c r="AO13" s="19">
        <v>8.4423602107960502E-3</v>
      </c>
      <c r="AP13" s="19"/>
      <c r="AQ13" s="19">
        <v>2.6211101966910999E-3</v>
      </c>
      <c r="AR13" s="19">
        <v>1.2327490285588501E-2</v>
      </c>
      <c r="AS13" s="19"/>
      <c r="AT13" s="19">
        <v>3.7717897565304401E-3</v>
      </c>
      <c r="AU13" s="19">
        <v>2.3824279730503599E-2</v>
      </c>
      <c r="AV13" s="19">
        <v>2.0587060125410602E-3</v>
      </c>
      <c r="AW13" s="19">
        <v>1.24828189600955E-4</v>
      </c>
      <c r="AX13" s="19"/>
      <c r="AY13" s="19">
        <v>4.0435634984487996E-3</v>
      </c>
      <c r="AZ13" s="19">
        <v>1.0069210116325099E-2</v>
      </c>
      <c r="BA13" s="19"/>
      <c r="BB13" s="19">
        <v>2.2924972322325701E-5</v>
      </c>
      <c r="BC13" s="19">
        <v>1.0756074571537501E-2</v>
      </c>
      <c r="BD13" s="19"/>
      <c r="BE13" s="19">
        <v>4.9368283686395103E-4</v>
      </c>
      <c r="BF13" s="19">
        <v>9.7601940158377302E-3</v>
      </c>
      <c r="BG13" s="19"/>
      <c r="BH13" s="19">
        <v>4.3650876085414098E-4</v>
      </c>
      <c r="BI13" s="19">
        <v>9.60426459253182E-3</v>
      </c>
      <c r="BJ13" s="19"/>
      <c r="BK13" s="19">
        <v>3.1139883985147699E-4</v>
      </c>
      <c r="BL13" s="19">
        <v>9.6475280024504104E-3</v>
      </c>
      <c r="BM13" s="19"/>
      <c r="BN13" s="19">
        <v>1.06009489713251E-4</v>
      </c>
      <c r="BO13" s="19">
        <v>9.0507492396194392E-3</v>
      </c>
      <c r="BP13" s="19"/>
      <c r="BQ13" s="19">
        <v>0</v>
      </c>
      <c r="BR13" s="19">
        <v>9.3444063335619207E-3</v>
      </c>
      <c r="BS13" s="19"/>
      <c r="BT13" s="19">
        <v>0</v>
      </c>
      <c r="BU13" s="19">
        <v>9.4345911353777498E-3</v>
      </c>
      <c r="BV13" s="19"/>
      <c r="BW13" s="19">
        <v>1.20169672468038E-2</v>
      </c>
      <c r="BX13" s="19">
        <v>2.4877656978800002E-4</v>
      </c>
      <c r="BY13" s="19"/>
      <c r="BZ13" s="19">
        <v>1.20169672468038E-2</v>
      </c>
      <c r="CA13" s="19">
        <v>2.4877656978800002E-4</v>
      </c>
    </row>
    <row r="14" spans="2:79" x14ac:dyDescent="0.25">
      <c r="B14" s="16" t="s">
        <v>699</v>
      </c>
    </row>
    <row r="15" spans="2:79" x14ac:dyDescent="0.25">
      <c r="B15" t="s">
        <v>78</v>
      </c>
    </row>
    <row r="16" spans="2:79" x14ac:dyDescent="0.25">
      <c r="B16" t="s">
        <v>79</v>
      </c>
    </row>
    <row r="18" spans="2:2" x14ac:dyDescent="0.2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CA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2029</v>
      </c>
      <c r="D7" s="10">
        <v>314</v>
      </c>
      <c r="E7" s="10">
        <v>306</v>
      </c>
      <c r="F7" s="10">
        <v>238</v>
      </c>
      <c r="G7" s="10">
        <v>295</v>
      </c>
      <c r="H7" s="10">
        <v>278</v>
      </c>
      <c r="I7" s="10">
        <v>309</v>
      </c>
      <c r="J7" s="10">
        <v>131</v>
      </c>
      <c r="K7" s="10">
        <v>91</v>
      </c>
      <c r="L7" s="10">
        <v>67</v>
      </c>
      <c r="M7" s="10"/>
      <c r="N7" s="10">
        <v>204</v>
      </c>
      <c r="O7" s="10">
        <v>233</v>
      </c>
      <c r="P7" s="10">
        <v>410</v>
      </c>
      <c r="Q7" s="10">
        <v>1182</v>
      </c>
      <c r="R7" s="10"/>
      <c r="S7" s="10">
        <v>170</v>
      </c>
      <c r="T7" s="10">
        <v>156</v>
      </c>
      <c r="U7" s="10">
        <v>212</v>
      </c>
      <c r="V7" s="10">
        <v>343</v>
      </c>
      <c r="W7" s="10">
        <v>368</v>
      </c>
      <c r="X7" s="10">
        <v>451</v>
      </c>
      <c r="Y7" s="10">
        <v>279</v>
      </c>
      <c r="Z7" s="10"/>
      <c r="AA7" s="10">
        <v>1808</v>
      </c>
      <c r="AB7" s="10">
        <v>221</v>
      </c>
      <c r="AC7" s="10"/>
      <c r="AD7" s="10">
        <v>609</v>
      </c>
      <c r="AE7" s="10">
        <v>540</v>
      </c>
      <c r="AF7" s="10">
        <v>647</v>
      </c>
      <c r="AG7" s="10"/>
      <c r="AH7" s="10">
        <v>534</v>
      </c>
      <c r="AI7" s="10">
        <v>1495</v>
      </c>
      <c r="AJ7" s="10"/>
      <c r="AK7" s="10">
        <v>565</v>
      </c>
      <c r="AL7" s="10">
        <v>1464</v>
      </c>
      <c r="AM7" s="10"/>
      <c r="AN7" s="10">
        <v>847</v>
      </c>
      <c r="AO7" s="10">
        <v>1182</v>
      </c>
      <c r="AP7" s="10"/>
      <c r="AQ7" s="10">
        <v>1074</v>
      </c>
      <c r="AR7" s="10">
        <v>955</v>
      </c>
      <c r="AS7" s="10"/>
      <c r="AT7" s="10">
        <v>73</v>
      </c>
      <c r="AU7" s="10">
        <v>290</v>
      </c>
      <c r="AV7" s="10">
        <v>983</v>
      </c>
      <c r="AW7" s="10">
        <v>677</v>
      </c>
      <c r="AX7" s="10"/>
      <c r="AY7" s="10">
        <v>679</v>
      </c>
      <c r="AZ7" s="10">
        <v>1350</v>
      </c>
      <c r="BA7" s="10"/>
      <c r="BB7" s="10">
        <v>363</v>
      </c>
      <c r="BC7" s="10">
        <v>1665</v>
      </c>
      <c r="BD7" s="10"/>
      <c r="BE7" s="10">
        <v>358</v>
      </c>
      <c r="BF7" s="10">
        <v>1671</v>
      </c>
      <c r="BG7" s="10"/>
      <c r="BH7" s="10">
        <v>149</v>
      </c>
      <c r="BI7" s="10">
        <v>1880</v>
      </c>
      <c r="BJ7" s="10"/>
      <c r="BK7" s="10">
        <v>379</v>
      </c>
      <c r="BL7" s="10">
        <v>1650</v>
      </c>
      <c r="BM7" s="10"/>
      <c r="BN7" s="10">
        <v>144</v>
      </c>
      <c r="BO7" s="10">
        <v>1885</v>
      </c>
      <c r="BP7" s="10"/>
      <c r="BQ7" s="10">
        <v>277</v>
      </c>
      <c r="BR7" s="10">
        <v>1752</v>
      </c>
      <c r="BS7" s="10"/>
      <c r="BT7" s="10">
        <v>184</v>
      </c>
      <c r="BU7" s="10">
        <v>1845</v>
      </c>
      <c r="BV7" s="10"/>
      <c r="BW7" s="10">
        <v>711</v>
      </c>
      <c r="BX7" s="10">
        <v>1318</v>
      </c>
      <c r="BY7" s="10"/>
      <c r="BZ7" s="10">
        <v>711</v>
      </c>
      <c r="CA7" s="10">
        <v>1318</v>
      </c>
    </row>
    <row r="8" spans="2:79" ht="30" customHeight="1" x14ac:dyDescent="0.25">
      <c r="B8" s="11" t="s">
        <v>27</v>
      </c>
      <c r="C8" s="11">
        <v>764</v>
      </c>
      <c r="D8" s="11">
        <v>104</v>
      </c>
      <c r="E8" s="11">
        <v>115</v>
      </c>
      <c r="F8" s="11">
        <v>98</v>
      </c>
      <c r="G8" s="11">
        <v>90</v>
      </c>
      <c r="H8" s="11">
        <v>111</v>
      </c>
      <c r="I8" s="11">
        <v>150</v>
      </c>
      <c r="J8" s="11">
        <v>24</v>
      </c>
      <c r="K8" s="11">
        <v>45</v>
      </c>
      <c r="L8" s="11">
        <v>29</v>
      </c>
      <c r="M8" s="11"/>
      <c r="N8" s="11">
        <v>640</v>
      </c>
      <c r="O8" s="11">
        <v>95</v>
      </c>
      <c r="P8" s="11">
        <v>23</v>
      </c>
      <c r="Q8" s="11">
        <v>6</v>
      </c>
      <c r="R8" s="11"/>
      <c r="S8" s="11">
        <v>161</v>
      </c>
      <c r="T8" s="11">
        <v>72</v>
      </c>
      <c r="U8" s="11">
        <v>61</v>
      </c>
      <c r="V8" s="11">
        <v>220</v>
      </c>
      <c r="W8" s="11">
        <v>75</v>
      </c>
      <c r="X8" s="11">
        <v>79</v>
      </c>
      <c r="Y8" s="11">
        <v>80</v>
      </c>
      <c r="Z8" s="11"/>
      <c r="AA8" s="11">
        <v>548</v>
      </c>
      <c r="AB8" s="11">
        <v>216</v>
      </c>
      <c r="AC8" s="11"/>
      <c r="AD8" s="11">
        <v>176</v>
      </c>
      <c r="AE8" s="11">
        <v>91</v>
      </c>
      <c r="AF8" s="11">
        <v>261</v>
      </c>
      <c r="AG8" s="11"/>
      <c r="AH8" s="11">
        <v>91</v>
      </c>
      <c r="AI8" s="11">
        <v>673</v>
      </c>
      <c r="AJ8" s="11"/>
      <c r="AK8" s="11">
        <v>283</v>
      </c>
      <c r="AL8" s="11">
        <v>480</v>
      </c>
      <c r="AM8" s="11"/>
      <c r="AN8" s="11">
        <v>758</v>
      </c>
      <c r="AO8" s="11">
        <v>6</v>
      </c>
      <c r="AP8" s="11"/>
      <c r="AQ8" s="11">
        <v>297</v>
      </c>
      <c r="AR8" s="11">
        <v>467</v>
      </c>
      <c r="AS8" s="11"/>
      <c r="AT8" s="11">
        <v>72</v>
      </c>
      <c r="AU8" s="11">
        <v>228</v>
      </c>
      <c r="AV8" s="11">
        <v>342</v>
      </c>
      <c r="AW8" s="11">
        <v>121</v>
      </c>
      <c r="AX8" s="11"/>
      <c r="AY8" s="11">
        <v>174</v>
      </c>
      <c r="AZ8" s="11">
        <v>590</v>
      </c>
      <c r="BA8" s="11"/>
      <c r="BB8" s="11">
        <v>159</v>
      </c>
      <c r="BC8" s="11">
        <v>604</v>
      </c>
      <c r="BD8" s="11"/>
      <c r="BE8" s="11">
        <v>84</v>
      </c>
      <c r="BF8" s="11">
        <v>680</v>
      </c>
      <c r="BG8" s="11"/>
      <c r="BH8" s="11">
        <v>70</v>
      </c>
      <c r="BI8" s="11">
        <v>694</v>
      </c>
      <c r="BJ8" s="11"/>
      <c r="BK8" s="11">
        <v>70</v>
      </c>
      <c r="BL8" s="11">
        <v>694</v>
      </c>
      <c r="BM8" s="11"/>
      <c r="BN8" s="11">
        <v>30</v>
      </c>
      <c r="BO8" s="11">
        <v>733</v>
      </c>
      <c r="BP8" s="11"/>
      <c r="BQ8" s="11">
        <v>61</v>
      </c>
      <c r="BR8" s="11">
        <v>703</v>
      </c>
      <c r="BS8" s="11"/>
      <c r="BT8" s="11">
        <v>106</v>
      </c>
      <c r="BU8" s="11">
        <v>658</v>
      </c>
      <c r="BV8" s="11"/>
      <c r="BW8" s="11">
        <v>542</v>
      </c>
      <c r="BX8" s="11">
        <v>221</v>
      </c>
      <c r="BY8" s="11"/>
      <c r="BZ8" s="11">
        <v>542</v>
      </c>
      <c r="CA8" s="11">
        <v>221</v>
      </c>
    </row>
    <row r="9" spans="2:79" ht="45" x14ac:dyDescent="0.25">
      <c r="B9" s="18" t="s">
        <v>337</v>
      </c>
      <c r="C9" s="17">
        <v>0.311057047781929</v>
      </c>
      <c r="D9" s="17">
        <v>0.32973774814561302</v>
      </c>
      <c r="E9" s="17">
        <v>0.23425898615614199</v>
      </c>
      <c r="F9" s="17">
        <v>0.27632871959219601</v>
      </c>
      <c r="G9" s="17">
        <v>0.33605593201866502</v>
      </c>
      <c r="H9" s="17">
        <v>0.32099343976859201</v>
      </c>
      <c r="I9" s="17">
        <v>0.32309516875201</v>
      </c>
      <c r="J9" s="17">
        <v>0.55579746312179601</v>
      </c>
      <c r="K9" s="17">
        <v>0.18933603642083799</v>
      </c>
      <c r="L9" s="17">
        <v>0.477976378361747</v>
      </c>
      <c r="M9" s="17"/>
      <c r="N9" s="17">
        <v>0.304906778136255</v>
      </c>
      <c r="O9" s="17">
        <v>0.32643068736978398</v>
      </c>
      <c r="P9" s="17">
        <v>0.37573944505416401</v>
      </c>
      <c r="Q9" s="17">
        <v>0.48037733103779801</v>
      </c>
      <c r="R9" s="17"/>
      <c r="S9" s="17">
        <v>0.37328869616134103</v>
      </c>
      <c r="T9" s="17">
        <v>0.42410911524545303</v>
      </c>
      <c r="U9" s="17">
        <v>0.17687710547899299</v>
      </c>
      <c r="V9" s="17">
        <v>0.24651388044033201</v>
      </c>
      <c r="W9" s="17">
        <v>0.35823906084205898</v>
      </c>
      <c r="X9" s="17">
        <v>0.345620887108817</v>
      </c>
      <c r="Y9" s="17">
        <v>0.33294065913883703</v>
      </c>
      <c r="Z9" s="17"/>
      <c r="AA9" s="17">
        <v>0.34172648099312602</v>
      </c>
      <c r="AB9" s="17">
        <v>0.23330822936384699</v>
      </c>
      <c r="AC9" s="17"/>
      <c r="AD9" s="17">
        <v>0.39968998689968599</v>
      </c>
      <c r="AE9" s="17">
        <v>0.338992822580725</v>
      </c>
      <c r="AF9" s="17">
        <v>0.320687132675613</v>
      </c>
      <c r="AG9" s="17"/>
      <c r="AH9" s="17">
        <v>0.36785940708943099</v>
      </c>
      <c r="AI9" s="17">
        <v>0.30335916162688698</v>
      </c>
      <c r="AJ9" s="17"/>
      <c r="AK9" s="17">
        <v>0.28829067762441801</v>
      </c>
      <c r="AL9" s="17">
        <v>0.32449125299390402</v>
      </c>
      <c r="AM9" s="17"/>
      <c r="AN9" s="17">
        <v>0.30973327945812401</v>
      </c>
      <c r="AO9" s="17">
        <v>0.48037733103779801</v>
      </c>
      <c r="AP9" s="17"/>
      <c r="AQ9" s="17">
        <v>0.40755511628754199</v>
      </c>
      <c r="AR9" s="17">
        <v>0.24957080021891201</v>
      </c>
      <c r="AS9" s="17"/>
      <c r="AT9" s="17">
        <v>0.21596944240417901</v>
      </c>
      <c r="AU9" s="17">
        <v>0.241061424981897</v>
      </c>
      <c r="AV9" s="17">
        <v>0.29240226480874099</v>
      </c>
      <c r="AW9" s="17">
        <v>0.55605570632123802</v>
      </c>
      <c r="AX9" s="17"/>
      <c r="AY9" s="17">
        <v>0.42787958836143702</v>
      </c>
      <c r="AZ9" s="17">
        <v>0.27654358205229901</v>
      </c>
      <c r="BA9" s="17"/>
      <c r="BB9" s="17">
        <v>0.27912337139585203</v>
      </c>
      <c r="BC9" s="17">
        <v>0.31951661153728</v>
      </c>
      <c r="BD9" s="17"/>
      <c r="BE9" s="17">
        <v>0.44601323433321199</v>
      </c>
      <c r="BF9" s="17">
        <v>0.29448574553096002</v>
      </c>
      <c r="BG9" s="17"/>
      <c r="BH9" s="17">
        <v>0.47928596998352102</v>
      </c>
      <c r="BI9" s="17">
        <v>0.29418735578643701</v>
      </c>
      <c r="BJ9" s="17"/>
      <c r="BK9" s="17">
        <v>0.34202265029332801</v>
      </c>
      <c r="BL9" s="17">
        <v>0.30795340019397299</v>
      </c>
      <c r="BM9" s="17"/>
      <c r="BN9" s="17">
        <v>0.43129113984214601</v>
      </c>
      <c r="BO9" s="17">
        <v>0.30606388137191298</v>
      </c>
      <c r="BP9" s="17"/>
      <c r="BQ9" s="17">
        <v>0.47046780843210201</v>
      </c>
      <c r="BR9" s="17">
        <v>0.29728095549792799</v>
      </c>
      <c r="BS9" s="17"/>
      <c r="BT9" s="17">
        <v>0.32031891784275102</v>
      </c>
      <c r="BU9" s="17">
        <v>0.30957059701047002</v>
      </c>
      <c r="BV9" s="17"/>
      <c r="BW9" s="17">
        <v>0.340322037339989</v>
      </c>
      <c r="BX9" s="17">
        <v>0.239381353039268</v>
      </c>
      <c r="BY9" s="17"/>
      <c r="BZ9" s="17">
        <v>0.340322037339989</v>
      </c>
      <c r="CA9" s="17">
        <v>0.239381353039268</v>
      </c>
    </row>
    <row r="10" spans="2:79" ht="30" x14ac:dyDescent="0.25">
      <c r="B10" s="18" t="s">
        <v>338</v>
      </c>
      <c r="C10" s="17">
        <v>0.44418787303644902</v>
      </c>
      <c r="D10" s="17">
        <v>0.56392532635441395</v>
      </c>
      <c r="E10" s="17">
        <v>0.45792936309302201</v>
      </c>
      <c r="F10" s="17">
        <v>0.47048066989306098</v>
      </c>
      <c r="G10" s="17">
        <v>0.37031359919197698</v>
      </c>
      <c r="H10" s="17">
        <v>0.35573500766791399</v>
      </c>
      <c r="I10" s="17">
        <v>0.59338020175870798</v>
      </c>
      <c r="J10" s="17">
        <v>8.8966525445044506E-2</v>
      </c>
      <c r="K10" s="17">
        <v>0.37125050519244701</v>
      </c>
      <c r="L10" s="17">
        <v>6.8794442770706093E-2</v>
      </c>
      <c r="M10" s="17"/>
      <c r="N10" s="17">
        <v>0.44667980046744199</v>
      </c>
      <c r="O10" s="17">
        <v>0.42171211549906201</v>
      </c>
      <c r="P10" s="17">
        <v>0.47903861762883598</v>
      </c>
      <c r="Q10" s="17">
        <v>0.40122006442004499</v>
      </c>
      <c r="R10" s="17"/>
      <c r="S10" s="17">
        <v>0.33443656735140997</v>
      </c>
      <c r="T10" s="17">
        <v>0.47290360472322301</v>
      </c>
      <c r="U10" s="17">
        <v>0.61701868076265798</v>
      </c>
      <c r="V10" s="17">
        <v>0.56088379524975696</v>
      </c>
      <c r="W10" s="17">
        <v>0.43960110264063201</v>
      </c>
      <c r="X10" s="17">
        <v>0.366631969589157</v>
      </c>
      <c r="Y10" s="17">
        <v>0.28367004968606302</v>
      </c>
      <c r="Z10" s="17"/>
      <c r="AA10" s="17">
        <v>0.47886206981403001</v>
      </c>
      <c r="AB10" s="17">
        <v>0.35628674325395598</v>
      </c>
      <c r="AC10" s="17"/>
      <c r="AD10" s="17">
        <v>0.44669118858463802</v>
      </c>
      <c r="AE10" s="17">
        <v>0.46710510392191601</v>
      </c>
      <c r="AF10" s="17">
        <v>0.51312913253073</v>
      </c>
      <c r="AG10" s="17"/>
      <c r="AH10" s="17">
        <v>0.455078899955706</v>
      </c>
      <c r="AI10" s="17">
        <v>0.44271191523543502</v>
      </c>
      <c r="AJ10" s="17"/>
      <c r="AK10" s="17">
        <v>0.456844336358533</v>
      </c>
      <c r="AL10" s="17">
        <v>0.43671942179234102</v>
      </c>
      <c r="AM10" s="17"/>
      <c r="AN10" s="17">
        <v>0.44452380103571798</v>
      </c>
      <c r="AO10" s="17">
        <v>0.40122006442004499</v>
      </c>
      <c r="AP10" s="17"/>
      <c r="AQ10" s="17">
        <v>0.40645055112859102</v>
      </c>
      <c r="AR10" s="17">
        <v>0.46823318661759</v>
      </c>
      <c r="AS10" s="17"/>
      <c r="AT10" s="17">
        <v>0.24332753816814101</v>
      </c>
      <c r="AU10" s="17">
        <v>0.40265502366239198</v>
      </c>
      <c r="AV10" s="17">
        <v>0.52537894773452798</v>
      </c>
      <c r="AW10" s="17">
        <v>0.40649150562973002</v>
      </c>
      <c r="AX10" s="17"/>
      <c r="AY10" s="17">
        <v>0.34075165829139098</v>
      </c>
      <c r="AZ10" s="17">
        <v>0.474746549770385</v>
      </c>
      <c r="BA10" s="17"/>
      <c r="BB10" s="17">
        <v>0.51008316578474799</v>
      </c>
      <c r="BC10" s="17">
        <v>0.42674263946215701</v>
      </c>
      <c r="BD10" s="17"/>
      <c r="BE10" s="17">
        <v>0.32222695539533702</v>
      </c>
      <c r="BF10" s="17">
        <v>0.45916348312653199</v>
      </c>
      <c r="BG10" s="17"/>
      <c r="BH10" s="17">
        <v>0.32234195247311898</v>
      </c>
      <c r="BI10" s="17">
        <v>0.45640636153361402</v>
      </c>
      <c r="BJ10" s="17"/>
      <c r="BK10" s="17">
        <v>0.47677434136185798</v>
      </c>
      <c r="BL10" s="17">
        <v>0.44092176788700399</v>
      </c>
      <c r="BM10" s="17"/>
      <c r="BN10" s="17">
        <v>0.28725100449913499</v>
      </c>
      <c r="BO10" s="17">
        <v>0.45070525830585501</v>
      </c>
      <c r="BP10" s="17"/>
      <c r="BQ10" s="17">
        <v>0.37761220181060301</v>
      </c>
      <c r="BR10" s="17">
        <v>0.44994126500908599</v>
      </c>
      <c r="BS10" s="17"/>
      <c r="BT10" s="17">
        <v>0.49323310357540201</v>
      </c>
      <c r="BU10" s="17">
        <v>0.43631653384767899</v>
      </c>
      <c r="BV10" s="17"/>
      <c r="BW10" s="17">
        <v>0.47960971187910201</v>
      </c>
      <c r="BX10" s="17">
        <v>0.35743284778442402</v>
      </c>
      <c r="BY10" s="17"/>
      <c r="BZ10" s="17">
        <v>0.47960971187910201</v>
      </c>
      <c r="CA10" s="17">
        <v>0.35743284778442402</v>
      </c>
    </row>
    <row r="11" spans="2:79" x14ac:dyDescent="0.25">
      <c r="B11" s="18" t="s">
        <v>339</v>
      </c>
      <c r="C11" s="17">
        <v>0.142843225698807</v>
      </c>
      <c r="D11" s="17">
        <v>9.7797815128027599E-2</v>
      </c>
      <c r="E11" s="17">
        <v>0.175027680213557</v>
      </c>
      <c r="F11" s="17">
        <v>0.14654462113649</v>
      </c>
      <c r="G11" s="17">
        <v>0.124736473465829</v>
      </c>
      <c r="H11" s="17">
        <v>0.19350468878399199</v>
      </c>
      <c r="I11" s="17">
        <v>4.9060371152272901E-2</v>
      </c>
      <c r="J11" s="17">
        <v>0.33673557294239698</v>
      </c>
      <c r="K11" s="17">
        <v>0.212222037443143</v>
      </c>
      <c r="L11" s="17">
        <v>0.24677355485299601</v>
      </c>
      <c r="M11" s="17"/>
      <c r="N11" s="17">
        <v>0.13989558254394699</v>
      </c>
      <c r="O11" s="17">
        <v>0.176518641743485</v>
      </c>
      <c r="P11" s="17">
        <v>9.9690776045248106E-2</v>
      </c>
      <c r="Q11" s="17">
        <v>8.7452646730759295E-2</v>
      </c>
      <c r="R11" s="17"/>
      <c r="S11" s="17">
        <v>0.16884732878195699</v>
      </c>
      <c r="T11" s="17">
        <v>6.8330446744609794E-2</v>
      </c>
      <c r="U11" s="17">
        <v>0.202471293317176</v>
      </c>
      <c r="V11" s="17">
        <v>0.13481914134959</v>
      </c>
      <c r="W11" s="17">
        <v>0.116964638194028</v>
      </c>
      <c r="X11" s="17">
        <v>6.0705120113140103E-2</v>
      </c>
      <c r="Y11" s="17">
        <v>0.241021167653065</v>
      </c>
      <c r="Z11" s="17"/>
      <c r="AA11" s="17">
        <v>0.10957952573700599</v>
      </c>
      <c r="AB11" s="17">
        <v>0.22716866303031599</v>
      </c>
      <c r="AC11" s="17"/>
      <c r="AD11" s="17">
        <v>9.2501953075921795E-2</v>
      </c>
      <c r="AE11" s="17">
        <v>0.156000039993404</v>
      </c>
      <c r="AF11" s="17">
        <v>0.10439161282817</v>
      </c>
      <c r="AG11" s="17"/>
      <c r="AH11" s="17">
        <v>6.5695977382730905E-2</v>
      </c>
      <c r="AI11" s="17">
        <v>0.15329826210842101</v>
      </c>
      <c r="AJ11" s="17"/>
      <c r="AK11" s="17">
        <v>0.16399731278843399</v>
      </c>
      <c r="AL11" s="17">
        <v>0.13036041244979699</v>
      </c>
      <c r="AM11" s="17"/>
      <c r="AN11" s="17">
        <v>0.14327627655642</v>
      </c>
      <c r="AO11" s="17">
        <v>8.7452646730759295E-2</v>
      </c>
      <c r="AP11" s="17"/>
      <c r="AQ11" s="17">
        <v>7.2029744843679605E-2</v>
      </c>
      <c r="AR11" s="17">
        <v>0.187963871967536</v>
      </c>
      <c r="AS11" s="17"/>
      <c r="AT11" s="17">
        <v>0.379210419504176</v>
      </c>
      <c r="AU11" s="17">
        <v>0.17526716684076099</v>
      </c>
      <c r="AV11" s="17">
        <v>0.109567526348035</v>
      </c>
      <c r="AW11" s="17">
        <v>3.6263887128145302E-2</v>
      </c>
      <c r="AX11" s="17"/>
      <c r="AY11" s="17">
        <v>0.17285054003215899</v>
      </c>
      <c r="AZ11" s="17">
        <v>0.133978015185965</v>
      </c>
      <c r="BA11" s="17"/>
      <c r="BB11" s="17">
        <v>6.6161529653283105E-2</v>
      </c>
      <c r="BC11" s="17">
        <v>0.16307897172336</v>
      </c>
      <c r="BD11" s="17"/>
      <c r="BE11" s="17">
        <v>7.8969213897287102E-2</v>
      </c>
      <c r="BF11" s="17">
        <v>0.15068633080272001</v>
      </c>
      <c r="BG11" s="17"/>
      <c r="BH11" s="17">
        <v>0.115454684522152</v>
      </c>
      <c r="BI11" s="17">
        <v>0.14558969906265801</v>
      </c>
      <c r="BJ11" s="17"/>
      <c r="BK11" s="17">
        <v>6.1611989351980798E-2</v>
      </c>
      <c r="BL11" s="17">
        <v>0.15098494135448401</v>
      </c>
      <c r="BM11" s="17"/>
      <c r="BN11" s="17">
        <v>3.8170297992263097E-2</v>
      </c>
      <c r="BO11" s="17">
        <v>0.147190157069991</v>
      </c>
      <c r="BP11" s="17"/>
      <c r="BQ11" s="17">
        <v>0.101661768483162</v>
      </c>
      <c r="BR11" s="17">
        <v>0.14640207927104101</v>
      </c>
      <c r="BS11" s="17"/>
      <c r="BT11" s="17">
        <v>9.8460195582610502E-2</v>
      </c>
      <c r="BU11" s="17">
        <v>0.149966321674317</v>
      </c>
      <c r="BV11" s="17"/>
      <c r="BW11" s="17">
        <v>0.109836339629667</v>
      </c>
      <c r="BX11" s="17">
        <v>0.22368355832916401</v>
      </c>
      <c r="BY11" s="17"/>
      <c r="BZ11" s="17">
        <v>0.109836339629667</v>
      </c>
      <c r="CA11" s="17">
        <v>0.22368355832916401</v>
      </c>
    </row>
    <row r="12" spans="2:79" x14ac:dyDescent="0.25">
      <c r="B12" s="18" t="s">
        <v>340</v>
      </c>
      <c r="C12" s="17">
        <v>5.7929508323968697E-2</v>
      </c>
      <c r="D12" s="17">
        <v>4.1694471692207396E-3</v>
      </c>
      <c r="E12" s="17">
        <v>3.8389845796436201E-2</v>
      </c>
      <c r="F12" s="17">
        <v>5.3134692946838799E-2</v>
      </c>
      <c r="G12" s="17">
        <v>9.9733324830491799E-2</v>
      </c>
      <c r="H12" s="17">
        <v>0.107569893973608</v>
      </c>
      <c r="I12" s="17">
        <v>1.8084179199655201E-2</v>
      </c>
      <c r="J12" s="17">
        <v>1.74314849431031E-2</v>
      </c>
      <c r="K12" s="17">
        <v>9.6972376715079606E-2</v>
      </c>
      <c r="L12" s="17">
        <v>0.20317289306834199</v>
      </c>
      <c r="M12" s="17"/>
      <c r="N12" s="17">
        <v>6.4375250930018196E-2</v>
      </c>
      <c r="O12" s="17">
        <v>2.6751522284566499E-2</v>
      </c>
      <c r="P12" s="17">
        <v>1.8333832258779902E-2</v>
      </c>
      <c r="Q12" s="17">
        <v>1.3545643667874E-2</v>
      </c>
      <c r="R12" s="17"/>
      <c r="S12" s="17">
        <v>6.6655764099323403E-2</v>
      </c>
      <c r="T12" s="17">
        <v>3.4543444089296597E-2</v>
      </c>
      <c r="U12" s="17">
        <v>1.4996122321323799E-3</v>
      </c>
      <c r="V12" s="17">
        <v>2.7533574643040199E-2</v>
      </c>
      <c r="W12" s="17">
        <v>8.1596742037814501E-2</v>
      </c>
      <c r="X12" s="17">
        <v>0.14909765887326301</v>
      </c>
      <c r="Y12" s="17">
        <v>4.8406790577395498E-2</v>
      </c>
      <c r="Z12" s="17"/>
      <c r="AA12" s="17">
        <v>5.21892290146782E-2</v>
      </c>
      <c r="AB12" s="17">
        <v>7.2481454250513097E-2</v>
      </c>
      <c r="AC12" s="17"/>
      <c r="AD12" s="17">
        <v>5.9976999999249297E-2</v>
      </c>
      <c r="AE12" s="17">
        <v>3.5809447860394597E-2</v>
      </c>
      <c r="AF12" s="17">
        <v>2.6255499706335301E-2</v>
      </c>
      <c r="AG12" s="17"/>
      <c r="AH12" s="17">
        <v>0.109923567751723</v>
      </c>
      <c r="AI12" s="17">
        <v>5.0883245543815403E-2</v>
      </c>
      <c r="AJ12" s="17"/>
      <c r="AK12" s="17">
        <v>4.4427484524099899E-2</v>
      </c>
      <c r="AL12" s="17">
        <v>6.5896916270402395E-2</v>
      </c>
      <c r="AM12" s="17"/>
      <c r="AN12" s="17">
        <v>5.8276507236266803E-2</v>
      </c>
      <c r="AO12" s="17">
        <v>1.3545643667874E-2</v>
      </c>
      <c r="AP12" s="17"/>
      <c r="AQ12" s="17">
        <v>4.1796461057278099E-2</v>
      </c>
      <c r="AR12" s="17">
        <v>6.8209097890343295E-2</v>
      </c>
      <c r="AS12" s="17"/>
      <c r="AT12" s="17">
        <v>7.7820023256947798E-2</v>
      </c>
      <c r="AU12" s="17">
        <v>0.10973722806307901</v>
      </c>
      <c r="AV12" s="17">
        <v>3.9727618284047798E-2</v>
      </c>
      <c r="AW12" s="17">
        <v>5.8307940407097104E-4</v>
      </c>
      <c r="AX12" s="17"/>
      <c r="AY12" s="17">
        <v>5.7087368885835703E-2</v>
      </c>
      <c r="AZ12" s="17">
        <v>5.8178305777725502E-2</v>
      </c>
      <c r="BA12" s="17"/>
      <c r="BB12" s="17">
        <v>7.9067548981482605E-2</v>
      </c>
      <c r="BC12" s="17">
        <v>5.2363901607664902E-2</v>
      </c>
      <c r="BD12" s="17"/>
      <c r="BE12" s="17">
        <v>0.147723171172289</v>
      </c>
      <c r="BF12" s="17">
        <v>4.6903723102068397E-2</v>
      </c>
      <c r="BG12" s="17"/>
      <c r="BH12" s="17">
        <v>4.3692504898617701E-2</v>
      </c>
      <c r="BI12" s="17">
        <v>5.9357169272997598E-2</v>
      </c>
      <c r="BJ12" s="17"/>
      <c r="BK12" s="17">
        <v>0.102273349942844</v>
      </c>
      <c r="BL12" s="17">
        <v>5.3484974844264302E-2</v>
      </c>
      <c r="BM12" s="17"/>
      <c r="BN12" s="17">
        <v>0.24291771252254901</v>
      </c>
      <c r="BO12" s="17">
        <v>5.0247187348060302E-2</v>
      </c>
      <c r="BP12" s="17"/>
      <c r="BQ12" s="17">
        <v>5.0092917765880103E-2</v>
      </c>
      <c r="BR12" s="17">
        <v>5.8606737353426003E-2</v>
      </c>
      <c r="BS12" s="17"/>
      <c r="BT12" s="17">
        <v>8.6980654458274395E-2</v>
      </c>
      <c r="BU12" s="17">
        <v>5.3267048334836101E-2</v>
      </c>
      <c r="BV12" s="17"/>
      <c r="BW12" s="17">
        <v>5.2558811495117402E-2</v>
      </c>
      <c r="BX12" s="17">
        <v>7.1083397400074799E-2</v>
      </c>
      <c r="BY12" s="17"/>
      <c r="BZ12" s="17">
        <v>5.2558811495117402E-2</v>
      </c>
      <c r="CA12" s="17">
        <v>7.1083397400074799E-2</v>
      </c>
    </row>
    <row r="13" spans="2:79" x14ac:dyDescent="0.25">
      <c r="B13" s="18" t="s">
        <v>103</v>
      </c>
      <c r="C13" s="19">
        <v>4.3982345158845498E-2</v>
      </c>
      <c r="D13" s="19">
        <v>4.3696632027245101E-3</v>
      </c>
      <c r="E13" s="19">
        <v>9.4394124740843202E-2</v>
      </c>
      <c r="F13" s="19">
        <v>5.3511296431413898E-2</v>
      </c>
      <c r="G13" s="19">
        <v>6.9160670493037493E-2</v>
      </c>
      <c r="H13" s="19">
        <v>2.2196969805895202E-2</v>
      </c>
      <c r="I13" s="19">
        <v>1.6380079137353499E-2</v>
      </c>
      <c r="J13" s="19">
        <v>1.0689535476590499E-3</v>
      </c>
      <c r="K13" s="19">
        <v>0.13021904422849201</v>
      </c>
      <c r="L13" s="19">
        <v>3.2827309462092401E-3</v>
      </c>
      <c r="M13" s="19"/>
      <c r="N13" s="19">
        <v>4.4142587922337398E-2</v>
      </c>
      <c r="O13" s="19">
        <v>4.8587033103102702E-2</v>
      </c>
      <c r="P13" s="19">
        <v>2.7197329012971901E-2</v>
      </c>
      <c r="Q13" s="19">
        <v>1.74043141435247E-2</v>
      </c>
      <c r="R13" s="19"/>
      <c r="S13" s="19">
        <v>5.67716436059695E-2</v>
      </c>
      <c r="T13" s="19">
        <v>1.13389197417772E-4</v>
      </c>
      <c r="U13" s="19">
        <v>2.1333082090402898E-3</v>
      </c>
      <c r="V13" s="19">
        <v>3.0249608317279599E-2</v>
      </c>
      <c r="W13" s="19">
        <v>3.5984562854662798E-3</v>
      </c>
      <c r="X13" s="19">
        <v>7.7944364315623793E-2</v>
      </c>
      <c r="Y13" s="19">
        <v>9.3961332944639694E-2</v>
      </c>
      <c r="Z13" s="19"/>
      <c r="AA13" s="19">
        <v>1.7642694441160199E-2</v>
      </c>
      <c r="AB13" s="19">
        <v>0.11075491010136899</v>
      </c>
      <c r="AC13" s="19"/>
      <c r="AD13" s="19">
        <v>1.13987144050433E-3</v>
      </c>
      <c r="AE13" s="19">
        <v>2.0925856435603301E-3</v>
      </c>
      <c r="AF13" s="19">
        <v>3.5536622259152002E-2</v>
      </c>
      <c r="AG13" s="19"/>
      <c r="AH13" s="19">
        <v>1.4421478204088699E-3</v>
      </c>
      <c r="AI13" s="19">
        <v>4.9747415485441197E-2</v>
      </c>
      <c r="AJ13" s="19"/>
      <c r="AK13" s="19">
        <v>4.6440188704514801E-2</v>
      </c>
      <c r="AL13" s="19">
        <v>4.2531996493555303E-2</v>
      </c>
      <c r="AM13" s="19"/>
      <c r="AN13" s="19">
        <v>4.41901357134716E-2</v>
      </c>
      <c r="AO13" s="19">
        <v>1.74043141435247E-2</v>
      </c>
      <c r="AP13" s="19"/>
      <c r="AQ13" s="19">
        <v>7.2168126682909006E-2</v>
      </c>
      <c r="AR13" s="19">
        <v>2.6023043305618401E-2</v>
      </c>
      <c r="AS13" s="19"/>
      <c r="AT13" s="19">
        <v>8.3672576666556198E-2</v>
      </c>
      <c r="AU13" s="19">
        <v>7.1279156451870898E-2</v>
      </c>
      <c r="AV13" s="19">
        <v>3.2923642824648297E-2</v>
      </c>
      <c r="AW13" s="19">
        <v>6.0582151681612905E-4</v>
      </c>
      <c r="AX13" s="19"/>
      <c r="AY13" s="19">
        <v>1.4308444291772199E-3</v>
      </c>
      <c r="AZ13" s="19">
        <v>5.6553547213625703E-2</v>
      </c>
      <c r="BA13" s="19"/>
      <c r="BB13" s="19">
        <v>6.55643841846342E-2</v>
      </c>
      <c r="BC13" s="19">
        <v>3.8297875669537101E-2</v>
      </c>
      <c r="BD13" s="19"/>
      <c r="BE13" s="19">
        <v>5.0674252018735599E-3</v>
      </c>
      <c r="BF13" s="19">
        <v>4.8760717437719897E-2</v>
      </c>
      <c r="BG13" s="19"/>
      <c r="BH13" s="19">
        <v>3.922488812259E-2</v>
      </c>
      <c r="BI13" s="19">
        <v>4.4459414344292902E-2</v>
      </c>
      <c r="BJ13" s="19"/>
      <c r="BK13" s="19">
        <v>1.7317669049989E-2</v>
      </c>
      <c r="BL13" s="19">
        <v>4.6654915720274699E-2</v>
      </c>
      <c r="BM13" s="19"/>
      <c r="BN13" s="19">
        <v>3.6984514390649902E-4</v>
      </c>
      <c r="BO13" s="19">
        <v>4.5793515904180702E-2</v>
      </c>
      <c r="BP13" s="19"/>
      <c r="BQ13" s="19">
        <v>1.65303508252741E-4</v>
      </c>
      <c r="BR13" s="19">
        <v>4.7768962868519199E-2</v>
      </c>
      <c r="BS13" s="19"/>
      <c r="BT13" s="19">
        <v>1.0071285409619401E-3</v>
      </c>
      <c r="BU13" s="19">
        <v>5.0879499132697598E-2</v>
      </c>
      <c r="BV13" s="19"/>
      <c r="BW13" s="19">
        <v>1.7673099656124201E-2</v>
      </c>
      <c r="BX13" s="19">
        <v>0.10841884344706799</v>
      </c>
      <c r="BY13" s="19"/>
      <c r="BZ13" s="19">
        <v>1.7673099656124201E-2</v>
      </c>
      <c r="CA13" s="19">
        <v>0.10841884344706799</v>
      </c>
    </row>
    <row r="14" spans="2:79" x14ac:dyDescent="0.25">
      <c r="B14" s="16" t="s">
        <v>700</v>
      </c>
    </row>
    <row r="15" spans="2:79" x14ac:dyDescent="0.25">
      <c r="B15" t="s">
        <v>78</v>
      </c>
    </row>
    <row r="16" spans="2:79" x14ac:dyDescent="0.25">
      <c r="B16" t="s">
        <v>79</v>
      </c>
    </row>
    <row r="18" spans="2:2" x14ac:dyDescent="0.2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M16"/>
  <sheetViews>
    <sheetView showGridLines="0" workbookViewId="0">
      <pane xSplit="2" topLeftCell="C1" activePane="topRight" state="frozen"/>
      <selection pane="topRight" activeCell="B16" sqref="B16"/>
    </sheetView>
  </sheetViews>
  <sheetFormatPr defaultColWidth="11.42578125" defaultRowHeight="15" x14ac:dyDescent="0.25"/>
  <cols>
    <col min="2" max="2" width="25.7109375" customWidth="1"/>
    <col min="3" max="13" width="20.7109375" customWidth="1"/>
  </cols>
  <sheetData>
    <row r="2" spans="2:13" ht="39.950000000000003" customHeight="1" x14ac:dyDescent="0.25">
      <c r="D2" s="30" t="s">
        <v>372</v>
      </c>
      <c r="E2" s="26"/>
      <c r="F2" s="26"/>
      <c r="G2" s="26"/>
      <c r="H2" s="26"/>
      <c r="I2" s="26"/>
      <c r="J2" s="26"/>
      <c r="K2" s="26"/>
      <c r="L2" s="26"/>
      <c r="M2" s="26"/>
    </row>
    <row r="6" spans="2:13" ht="50.1" customHeight="1" x14ac:dyDescent="0.25">
      <c r="B6" s="23" t="s">
        <v>15</v>
      </c>
      <c r="C6" s="23" t="s">
        <v>360</v>
      </c>
      <c r="D6" s="23" t="s">
        <v>361</v>
      </c>
      <c r="E6" s="23" t="s">
        <v>362</v>
      </c>
      <c r="F6" s="23" t="s">
        <v>363</v>
      </c>
      <c r="G6" s="23" t="s">
        <v>364</v>
      </c>
      <c r="H6" s="23" t="s">
        <v>365</v>
      </c>
      <c r="I6" s="23" t="s">
        <v>366</v>
      </c>
      <c r="J6" s="23" t="s">
        <v>367</v>
      </c>
      <c r="K6" s="23" t="s">
        <v>368</v>
      </c>
      <c r="L6" s="23" t="s">
        <v>369</v>
      </c>
    </row>
    <row r="7" spans="2:13" x14ac:dyDescent="0.25">
      <c r="B7" s="18" t="s">
        <v>370</v>
      </c>
      <c r="C7" s="17">
        <v>0.312035329947072</v>
      </c>
      <c r="D7" s="17">
        <v>0.76645162332491901</v>
      </c>
      <c r="E7" s="17">
        <v>0.220676273881207</v>
      </c>
      <c r="F7" s="17">
        <v>0.51038677443999503</v>
      </c>
      <c r="G7" s="17">
        <v>0.31940084293403698</v>
      </c>
      <c r="H7" s="17">
        <v>0.84308797925871803</v>
      </c>
      <c r="I7" s="17">
        <v>0.45980943519894701</v>
      </c>
      <c r="J7" s="17">
        <v>0.862903179668702</v>
      </c>
      <c r="K7" s="17">
        <v>0.508727208754986</v>
      </c>
      <c r="L7" s="17">
        <v>0.74830962882621999</v>
      </c>
    </row>
    <row r="8" spans="2:13" x14ac:dyDescent="0.25">
      <c r="B8" s="18" t="s">
        <v>371</v>
      </c>
      <c r="C8" s="17">
        <v>0.66466390668072195</v>
      </c>
      <c r="D8" s="17">
        <v>0.15756774330305101</v>
      </c>
      <c r="E8" s="17">
        <v>0.63266233407822903</v>
      </c>
      <c r="F8" s="17">
        <v>0.45268286195844498</v>
      </c>
      <c r="G8" s="17">
        <v>0.66304776326985504</v>
      </c>
      <c r="H8" s="17">
        <v>0.11098505105152801</v>
      </c>
      <c r="I8" s="17">
        <v>0.48830881858325798</v>
      </c>
      <c r="J8" s="17">
        <v>9.13795695950088E-2</v>
      </c>
      <c r="K8" s="17">
        <v>0.42635624669841699</v>
      </c>
      <c r="L8" s="17">
        <v>0.155983351907271</v>
      </c>
    </row>
    <row r="9" spans="2:13" x14ac:dyDescent="0.25">
      <c r="B9" s="18" t="s">
        <v>103</v>
      </c>
      <c r="C9" s="17">
        <v>2.3300763372205699E-2</v>
      </c>
      <c r="D9" s="17">
        <v>7.5980633372030107E-2</v>
      </c>
      <c r="E9" s="17">
        <v>0.146661392040564</v>
      </c>
      <c r="F9" s="17">
        <v>3.6930363601559699E-2</v>
      </c>
      <c r="G9" s="17">
        <v>1.7551393796108299E-2</v>
      </c>
      <c r="H9" s="17">
        <v>4.59269696897543E-2</v>
      </c>
      <c r="I9" s="17">
        <v>5.1881746217794601E-2</v>
      </c>
      <c r="J9" s="17">
        <v>4.5717250736289197E-2</v>
      </c>
      <c r="K9" s="17">
        <v>6.4916544546596303E-2</v>
      </c>
      <c r="L9" s="17">
        <v>9.5707019266508903E-2</v>
      </c>
    </row>
    <row r="10" spans="2:13" x14ac:dyDescent="0.25">
      <c r="B10" s="16"/>
      <c r="C10" s="16"/>
      <c r="D10" s="16"/>
      <c r="E10" s="16"/>
      <c r="F10" s="16"/>
      <c r="G10" s="16"/>
      <c r="H10" s="16"/>
      <c r="I10" s="16"/>
      <c r="J10" s="16"/>
      <c r="K10" s="16"/>
      <c r="L10" s="16"/>
    </row>
    <row r="11" spans="2:13" x14ac:dyDescent="0.25">
      <c r="B11" t="s">
        <v>78</v>
      </c>
    </row>
    <row r="12" spans="2:13" x14ac:dyDescent="0.25">
      <c r="B12" t="s">
        <v>79</v>
      </c>
    </row>
    <row r="16" spans="2:13" x14ac:dyDescent="0.25">
      <c r="B16"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CA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370</v>
      </c>
      <c r="C9" s="17">
        <v>0.312035329947072</v>
      </c>
      <c r="D9" s="17">
        <v>0.38681458865286</v>
      </c>
      <c r="E9" s="17">
        <v>0.26431758356150398</v>
      </c>
      <c r="F9" s="17">
        <v>0.33684326398603298</v>
      </c>
      <c r="G9" s="17">
        <v>0.39189701660704501</v>
      </c>
      <c r="H9" s="17">
        <v>0.32317325100237398</v>
      </c>
      <c r="I9" s="17">
        <v>0.27550694799180497</v>
      </c>
      <c r="J9" s="17">
        <v>0.23248629813930599</v>
      </c>
      <c r="K9" s="17">
        <v>0.160216877841451</v>
      </c>
      <c r="L9" s="17">
        <v>0.22725241736475801</v>
      </c>
      <c r="M9" s="17"/>
      <c r="N9" s="17">
        <v>0.32015868525565599</v>
      </c>
      <c r="O9" s="17">
        <v>0.211818244589174</v>
      </c>
      <c r="P9" s="17">
        <v>0.18307213093960001</v>
      </c>
      <c r="Q9" s="17">
        <v>0.17212981737312399</v>
      </c>
      <c r="R9" s="17"/>
      <c r="S9" s="17">
        <v>0.38122521563366102</v>
      </c>
      <c r="T9" s="17">
        <v>0.28366316777203698</v>
      </c>
      <c r="U9" s="17">
        <v>0.31992898834060202</v>
      </c>
      <c r="V9" s="17">
        <v>0.31988518190104298</v>
      </c>
      <c r="W9" s="17">
        <v>0.29542589184302698</v>
      </c>
      <c r="X9" s="17">
        <v>0.21052306109701899</v>
      </c>
      <c r="Y9" s="17">
        <v>0.22664440667938701</v>
      </c>
      <c r="Z9" s="17"/>
      <c r="AA9" s="17">
        <v>0.177851961967044</v>
      </c>
      <c r="AB9" s="17">
        <v>0.38143456624656502</v>
      </c>
      <c r="AC9" s="17"/>
      <c r="AD9" s="17">
        <v>0.12904029317152399</v>
      </c>
      <c r="AE9" s="17">
        <v>0.15439277622262601</v>
      </c>
      <c r="AF9" s="17">
        <v>0.196924848444819</v>
      </c>
      <c r="AG9" s="17"/>
      <c r="AH9" s="17">
        <v>0.14852620754183901</v>
      </c>
      <c r="AI9" s="17">
        <v>0.31808578829254203</v>
      </c>
      <c r="AJ9" s="17"/>
      <c r="AK9" s="17">
        <v>0.35621245521580602</v>
      </c>
      <c r="AL9" s="17">
        <v>0.28244233642176803</v>
      </c>
      <c r="AM9" s="17"/>
      <c r="AN9" s="17">
        <v>0.31231146107017799</v>
      </c>
      <c r="AO9" s="17">
        <v>0.17212981737312399</v>
      </c>
      <c r="AP9" s="17"/>
      <c r="AQ9" s="17">
        <v>0.19483812589409999</v>
      </c>
      <c r="AR9" s="17">
        <v>0.34242340588513498</v>
      </c>
      <c r="AS9" s="17"/>
      <c r="AT9" s="17">
        <v>0.57102211070428099</v>
      </c>
      <c r="AU9" s="17">
        <v>0.198622345186064</v>
      </c>
      <c r="AV9" s="17">
        <v>6.6374926733075296E-2</v>
      </c>
      <c r="AW9" s="17">
        <v>1.26776035789878E-3</v>
      </c>
      <c r="AX9" s="17"/>
      <c r="AY9" s="17">
        <v>0.12956651954819301</v>
      </c>
      <c r="AZ9" s="17">
        <v>0.333844626360838</v>
      </c>
      <c r="BA9" s="17"/>
      <c r="BB9" s="17">
        <v>0.35323883564069802</v>
      </c>
      <c r="BC9" s="17">
        <v>0.30305894548840301</v>
      </c>
      <c r="BD9" s="17"/>
      <c r="BE9" s="17">
        <v>0.22211359612894699</v>
      </c>
      <c r="BF9" s="17">
        <v>0.31885922496430302</v>
      </c>
      <c r="BG9" s="17"/>
      <c r="BH9" s="17">
        <v>0.26319754999122802</v>
      </c>
      <c r="BI9" s="17">
        <v>0.31582177137887302</v>
      </c>
      <c r="BJ9" s="17"/>
      <c r="BK9" s="17">
        <v>0.33822809842116902</v>
      </c>
      <c r="BL9" s="17">
        <v>0.31035893832195699</v>
      </c>
      <c r="BM9" s="17"/>
      <c r="BN9" s="17">
        <v>0.27244085478075403</v>
      </c>
      <c r="BO9" s="17">
        <v>0.312873974699928</v>
      </c>
      <c r="BP9" s="17"/>
      <c r="BQ9" s="17">
        <v>0.117209938369269</v>
      </c>
      <c r="BR9" s="17">
        <v>0.31702358427864202</v>
      </c>
      <c r="BS9" s="17"/>
      <c r="BT9" s="17">
        <v>0.18565701069090701</v>
      </c>
      <c r="BU9" s="17">
        <v>0.322064467517093</v>
      </c>
      <c r="BV9" s="17"/>
      <c r="BW9" s="17">
        <v>0.177881710660235</v>
      </c>
      <c r="BX9" s="17">
        <v>0.38092637070864899</v>
      </c>
      <c r="BY9" s="17"/>
      <c r="BZ9" s="17">
        <v>0.177881710660235</v>
      </c>
      <c r="CA9" s="17">
        <v>0.38092637070864899</v>
      </c>
    </row>
    <row r="10" spans="2:79" x14ac:dyDescent="0.25">
      <c r="B10" s="18" t="s">
        <v>371</v>
      </c>
      <c r="C10" s="17">
        <v>0.66466390668072195</v>
      </c>
      <c r="D10" s="17">
        <v>0.59892083631098403</v>
      </c>
      <c r="E10" s="17">
        <v>0.69720757267389299</v>
      </c>
      <c r="F10" s="17">
        <v>0.639779252393888</v>
      </c>
      <c r="G10" s="17">
        <v>0.58528067972388098</v>
      </c>
      <c r="H10" s="17">
        <v>0.63770393035328499</v>
      </c>
      <c r="I10" s="17">
        <v>0.712916135107587</v>
      </c>
      <c r="J10" s="17">
        <v>0.74988923377844297</v>
      </c>
      <c r="K10" s="17">
        <v>0.83945199407754201</v>
      </c>
      <c r="L10" s="17">
        <v>0.750559563915427</v>
      </c>
      <c r="M10" s="17"/>
      <c r="N10" s="17">
        <v>0.65684750920817703</v>
      </c>
      <c r="O10" s="17">
        <v>0.76102335198372395</v>
      </c>
      <c r="P10" s="17">
        <v>0.79083158026466904</v>
      </c>
      <c r="Q10" s="17">
        <v>0.79119840373703498</v>
      </c>
      <c r="R10" s="17"/>
      <c r="S10" s="17">
        <v>0.60104490252643505</v>
      </c>
      <c r="T10" s="17">
        <v>0.70520867348687999</v>
      </c>
      <c r="U10" s="17">
        <v>0.65399430980235196</v>
      </c>
      <c r="V10" s="17">
        <v>0.65313626502184197</v>
      </c>
      <c r="W10" s="17">
        <v>0.69829897737831503</v>
      </c>
      <c r="X10" s="17">
        <v>0.76683525429817601</v>
      </c>
      <c r="Y10" s="17">
        <v>0.75470350347750303</v>
      </c>
      <c r="Z10" s="17"/>
      <c r="AA10" s="17">
        <v>0.80975209850335494</v>
      </c>
      <c r="AB10" s="17">
        <v>0.58962472812870004</v>
      </c>
      <c r="AC10" s="17"/>
      <c r="AD10" s="17">
        <v>0.86480252381917799</v>
      </c>
      <c r="AE10" s="17">
        <v>0.831767092266535</v>
      </c>
      <c r="AF10" s="17">
        <v>0.79614334962827504</v>
      </c>
      <c r="AG10" s="17"/>
      <c r="AH10" s="17">
        <v>0.84046754642687904</v>
      </c>
      <c r="AI10" s="17">
        <v>0.65815850451343605</v>
      </c>
      <c r="AJ10" s="17"/>
      <c r="AK10" s="17">
        <v>0.61063491067345199</v>
      </c>
      <c r="AL10" s="17">
        <v>0.70085638682277895</v>
      </c>
      <c r="AM10" s="17"/>
      <c r="AN10" s="17">
        <v>0.66441416589395097</v>
      </c>
      <c r="AO10" s="17">
        <v>0.79119840373703498</v>
      </c>
      <c r="AP10" s="17"/>
      <c r="AQ10" s="17">
        <v>0.78925151470218402</v>
      </c>
      <c r="AR10" s="17">
        <v>0.63235957208425397</v>
      </c>
      <c r="AS10" s="17"/>
      <c r="AT10" s="17">
        <v>0.38484381842780702</v>
      </c>
      <c r="AU10" s="17">
        <v>0.78605273686732002</v>
      </c>
      <c r="AV10" s="17">
        <v>0.93227400922785097</v>
      </c>
      <c r="AW10" s="17">
        <v>0.99869626006669998</v>
      </c>
      <c r="AX10" s="17"/>
      <c r="AY10" s="17">
        <v>0.85737580424000104</v>
      </c>
      <c r="AZ10" s="17">
        <v>0.64163032144967902</v>
      </c>
      <c r="BA10" s="17"/>
      <c r="BB10" s="17">
        <v>0.62317589052136102</v>
      </c>
      <c r="BC10" s="17">
        <v>0.67370199319361701</v>
      </c>
      <c r="BD10" s="17"/>
      <c r="BE10" s="17">
        <v>0.76126378520058702</v>
      </c>
      <c r="BF10" s="17">
        <v>0.65733322696951801</v>
      </c>
      <c r="BG10" s="17"/>
      <c r="BH10" s="17">
        <v>0.71050518385990002</v>
      </c>
      <c r="BI10" s="17">
        <v>0.66110978707588297</v>
      </c>
      <c r="BJ10" s="17"/>
      <c r="BK10" s="17">
        <v>0.63638381654341303</v>
      </c>
      <c r="BL10" s="17">
        <v>0.66647389123086898</v>
      </c>
      <c r="BM10" s="17"/>
      <c r="BN10" s="17">
        <v>0.68493876708396595</v>
      </c>
      <c r="BO10" s="17">
        <v>0.66423446784561602</v>
      </c>
      <c r="BP10" s="17"/>
      <c r="BQ10" s="17">
        <v>0.86555503603982897</v>
      </c>
      <c r="BR10" s="17">
        <v>0.65952034691120798</v>
      </c>
      <c r="BS10" s="17"/>
      <c r="BT10" s="17">
        <v>0.79658924234573403</v>
      </c>
      <c r="BU10" s="17">
        <v>0.654194568679212</v>
      </c>
      <c r="BV10" s="17"/>
      <c r="BW10" s="17">
        <v>0.80983005714811795</v>
      </c>
      <c r="BX10" s="17">
        <v>0.590117671981918</v>
      </c>
      <c r="BY10" s="17"/>
      <c r="BZ10" s="17">
        <v>0.80983005714811795</v>
      </c>
      <c r="CA10" s="17">
        <v>0.590117671981918</v>
      </c>
    </row>
    <row r="11" spans="2:79" x14ac:dyDescent="0.25">
      <c r="B11" s="18" t="s">
        <v>103</v>
      </c>
      <c r="C11" s="19">
        <v>2.3300763372205699E-2</v>
      </c>
      <c r="D11" s="19">
        <v>1.4264575036156199E-2</v>
      </c>
      <c r="E11" s="19">
        <v>3.8474843764602799E-2</v>
      </c>
      <c r="F11" s="19">
        <v>2.3377483620078601E-2</v>
      </c>
      <c r="G11" s="19">
        <v>2.2822303669073701E-2</v>
      </c>
      <c r="H11" s="19">
        <v>3.9122818644340598E-2</v>
      </c>
      <c r="I11" s="19">
        <v>1.15769169006082E-2</v>
      </c>
      <c r="J11" s="19">
        <v>1.76244680822513E-2</v>
      </c>
      <c r="K11" s="19">
        <v>3.31128081006947E-4</v>
      </c>
      <c r="L11" s="19">
        <v>2.2188018719815E-2</v>
      </c>
      <c r="M11" s="19"/>
      <c r="N11" s="19">
        <v>2.2993805536166801E-2</v>
      </c>
      <c r="O11" s="19">
        <v>2.7158403427102299E-2</v>
      </c>
      <c r="P11" s="19">
        <v>2.6096288795730699E-2</v>
      </c>
      <c r="Q11" s="19">
        <v>3.6671778889840599E-2</v>
      </c>
      <c r="R11" s="19"/>
      <c r="S11" s="19">
        <v>1.7729881839904E-2</v>
      </c>
      <c r="T11" s="19">
        <v>1.1128158741082901E-2</v>
      </c>
      <c r="U11" s="19">
        <v>2.6076701857046199E-2</v>
      </c>
      <c r="V11" s="19">
        <v>2.6978553077114598E-2</v>
      </c>
      <c r="W11" s="19">
        <v>6.2751307786580099E-3</v>
      </c>
      <c r="X11" s="19">
        <v>2.26416846048044E-2</v>
      </c>
      <c r="Y11" s="19">
        <v>1.86520898431097E-2</v>
      </c>
      <c r="Z11" s="19"/>
      <c r="AA11" s="19">
        <v>1.2395939529600299E-2</v>
      </c>
      <c r="AB11" s="19">
        <v>2.89407056247355E-2</v>
      </c>
      <c r="AC11" s="19"/>
      <c r="AD11" s="19">
        <v>6.1571830092981301E-3</v>
      </c>
      <c r="AE11" s="19">
        <v>1.3840131510839199E-2</v>
      </c>
      <c r="AF11" s="19">
        <v>6.9318019269059396E-3</v>
      </c>
      <c r="AG11" s="19"/>
      <c r="AH11" s="19">
        <v>1.10062460312814E-2</v>
      </c>
      <c r="AI11" s="19">
        <v>2.3755707194022299E-2</v>
      </c>
      <c r="AJ11" s="19"/>
      <c r="AK11" s="19">
        <v>3.3152634110741402E-2</v>
      </c>
      <c r="AL11" s="19">
        <v>1.6701276755452899E-2</v>
      </c>
      <c r="AM11" s="19"/>
      <c r="AN11" s="19">
        <v>2.32743730358707E-2</v>
      </c>
      <c r="AO11" s="19">
        <v>3.6671778889840599E-2</v>
      </c>
      <c r="AP11" s="19"/>
      <c r="AQ11" s="19">
        <v>1.5910359403716001E-2</v>
      </c>
      <c r="AR11" s="19">
        <v>2.52170220306112E-2</v>
      </c>
      <c r="AS11" s="19"/>
      <c r="AT11" s="19">
        <v>4.41340708679119E-2</v>
      </c>
      <c r="AU11" s="19">
        <v>1.53249179466158E-2</v>
      </c>
      <c r="AV11" s="19">
        <v>1.35106403907385E-3</v>
      </c>
      <c r="AW11" s="19">
        <v>3.5979575401352598E-5</v>
      </c>
      <c r="AX11" s="19"/>
      <c r="AY11" s="19">
        <v>1.30576762118057E-2</v>
      </c>
      <c r="AZ11" s="19">
        <v>2.45250521894828E-2</v>
      </c>
      <c r="BA11" s="19"/>
      <c r="BB11" s="19">
        <v>2.3585273837941002E-2</v>
      </c>
      <c r="BC11" s="19">
        <v>2.32390613179803E-2</v>
      </c>
      <c r="BD11" s="19"/>
      <c r="BE11" s="19">
        <v>1.6622618670466299E-2</v>
      </c>
      <c r="BF11" s="19">
        <v>2.3807548066178699E-2</v>
      </c>
      <c r="BG11" s="19"/>
      <c r="BH11" s="19">
        <v>2.6297266148872098E-2</v>
      </c>
      <c r="BI11" s="19">
        <v>2.30684415452444E-2</v>
      </c>
      <c r="BJ11" s="19"/>
      <c r="BK11" s="19">
        <v>2.5388085035417399E-2</v>
      </c>
      <c r="BL11" s="19">
        <v>2.3167170447174101E-2</v>
      </c>
      <c r="BM11" s="19"/>
      <c r="BN11" s="19">
        <v>4.2620378135279698E-2</v>
      </c>
      <c r="BO11" s="19">
        <v>2.2891557454456101E-2</v>
      </c>
      <c r="BP11" s="19"/>
      <c r="BQ11" s="19">
        <v>1.72350255909016E-2</v>
      </c>
      <c r="BR11" s="19">
        <v>2.3456068810150499E-2</v>
      </c>
      <c r="BS11" s="19"/>
      <c r="BT11" s="19">
        <v>1.77537469633589E-2</v>
      </c>
      <c r="BU11" s="19">
        <v>2.3740963803695201E-2</v>
      </c>
      <c r="BV11" s="19"/>
      <c r="BW11" s="19">
        <v>1.2288232191647101E-2</v>
      </c>
      <c r="BX11" s="19">
        <v>2.89559573094329E-2</v>
      </c>
      <c r="BY11" s="19"/>
      <c r="BZ11" s="19">
        <v>1.2288232191647101E-2</v>
      </c>
      <c r="CA11" s="19">
        <v>2.89559573094329E-2</v>
      </c>
    </row>
    <row r="12" spans="2:79" x14ac:dyDescent="0.25">
      <c r="B12" s="16"/>
    </row>
    <row r="13" spans="2:79" x14ac:dyDescent="0.25">
      <c r="B13" t="s">
        <v>78</v>
      </c>
    </row>
    <row r="14" spans="2:79" x14ac:dyDescent="0.25">
      <c r="B14" t="s">
        <v>79</v>
      </c>
    </row>
    <row r="16" spans="2:79" x14ac:dyDescent="0.25">
      <c r="B1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CA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370</v>
      </c>
      <c r="C9" s="17">
        <v>0.76645162332491901</v>
      </c>
      <c r="D9" s="17">
        <v>0.69265237901675403</v>
      </c>
      <c r="E9" s="17">
        <v>0.83237439839377403</v>
      </c>
      <c r="F9" s="17">
        <v>0.74999542360181404</v>
      </c>
      <c r="G9" s="17">
        <v>0.83189871149311501</v>
      </c>
      <c r="H9" s="17">
        <v>0.76985361427770505</v>
      </c>
      <c r="I9" s="17">
        <v>0.72963504314652705</v>
      </c>
      <c r="J9" s="17">
        <v>0.81560985287656895</v>
      </c>
      <c r="K9" s="17">
        <v>0.76397438200870604</v>
      </c>
      <c r="L9" s="17">
        <v>0.66105545622611495</v>
      </c>
      <c r="M9" s="17"/>
      <c r="N9" s="17">
        <v>0.78682153973761204</v>
      </c>
      <c r="O9" s="17">
        <v>0.540595113065372</v>
      </c>
      <c r="P9" s="17">
        <v>0.33198957237975701</v>
      </c>
      <c r="Q9" s="17">
        <v>0.18791999484331401</v>
      </c>
      <c r="R9" s="17"/>
      <c r="S9" s="17">
        <v>0.79267961579604895</v>
      </c>
      <c r="T9" s="17">
        <v>0.72114382337912497</v>
      </c>
      <c r="U9" s="17">
        <v>0.68239738306233599</v>
      </c>
      <c r="V9" s="17">
        <v>0.79909774279895496</v>
      </c>
      <c r="W9" s="17">
        <v>0.71925362705455498</v>
      </c>
      <c r="X9" s="17">
        <v>0.73810736624953399</v>
      </c>
      <c r="Y9" s="17">
        <v>0.72201164722618105</v>
      </c>
      <c r="Z9" s="17"/>
      <c r="AA9" s="17">
        <v>0.62956933657298297</v>
      </c>
      <c r="AB9" s="17">
        <v>0.83724673233519797</v>
      </c>
      <c r="AC9" s="17"/>
      <c r="AD9" s="17">
        <v>0.58672431445631301</v>
      </c>
      <c r="AE9" s="17">
        <v>0.51865933620583604</v>
      </c>
      <c r="AF9" s="17">
        <v>0.66689519097265004</v>
      </c>
      <c r="AG9" s="17"/>
      <c r="AH9" s="17">
        <v>0.39401759468092701</v>
      </c>
      <c r="AI9" s="17">
        <v>0.78023309645374594</v>
      </c>
      <c r="AJ9" s="17"/>
      <c r="AK9" s="17">
        <v>0.76959430982080201</v>
      </c>
      <c r="AL9" s="17">
        <v>0.764346427467131</v>
      </c>
      <c r="AM9" s="17"/>
      <c r="AN9" s="17">
        <v>0.76759346959949304</v>
      </c>
      <c r="AO9" s="17">
        <v>0.18791999484331401</v>
      </c>
      <c r="AP9" s="17"/>
      <c r="AQ9" s="17">
        <v>0.61710520512065703</v>
      </c>
      <c r="AR9" s="17">
        <v>0.80517567253873401</v>
      </c>
      <c r="AS9" s="17"/>
      <c r="AT9" s="17">
        <v>0.91691263837064196</v>
      </c>
      <c r="AU9" s="17">
        <v>0.80505760811455795</v>
      </c>
      <c r="AV9" s="17">
        <v>0.46625572956450401</v>
      </c>
      <c r="AW9" s="17">
        <v>5.1671592650952301E-2</v>
      </c>
      <c r="AX9" s="17"/>
      <c r="AY9" s="17">
        <v>0.50558370196728997</v>
      </c>
      <c r="AZ9" s="17">
        <v>0.797631449670552</v>
      </c>
      <c r="BA9" s="17"/>
      <c r="BB9" s="17">
        <v>0.75105795627592098</v>
      </c>
      <c r="BC9" s="17">
        <v>0.76981689838668799</v>
      </c>
      <c r="BD9" s="17"/>
      <c r="BE9" s="17">
        <v>0.74271804005724595</v>
      </c>
      <c r="BF9" s="17">
        <v>0.768252694920456</v>
      </c>
      <c r="BG9" s="17"/>
      <c r="BH9" s="17">
        <v>0.72707288817044002</v>
      </c>
      <c r="BI9" s="17">
        <v>0.769504695648346</v>
      </c>
      <c r="BJ9" s="17"/>
      <c r="BK9" s="17">
        <v>0.61270481321901904</v>
      </c>
      <c r="BL9" s="17">
        <v>0.77629173874091795</v>
      </c>
      <c r="BM9" s="17"/>
      <c r="BN9" s="17">
        <v>0.64347955229695197</v>
      </c>
      <c r="BO9" s="17">
        <v>0.76905627666815002</v>
      </c>
      <c r="BP9" s="17"/>
      <c r="BQ9" s="17">
        <v>0.41218816089416499</v>
      </c>
      <c r="BR9" s="17">
        <v>0.775522085017184</v>
      </c>
      <c r="BS9" s="17"/>
      <c r="BT9" s="17">
        <v>0.73692037254909304</v>
      </c>
      <c r="BU9" s="17">
        <v>0.76879516593878405</v>
      </c>
      <c r="BV9" s="17"/>
      <c r="BW9" s="17">
        <v>0.63170114292811497</v>
      </c>
      <c r="BX9" s="17">
        <v>0.83564916631337804</v>
      </c>
      <c r="BY9" s="17"/>
      <c r="BZ9" s="17">
        <v>0.63170114292811497</v>
      </c>
      <c r="CA9" s="17">
        <v>0.83564916631337804</v>
      </c>
    </row>
    <row r="10" spans="2:79" x14ac:dyDescent="0.25">
      <c r="B10" s="18" t="s">
        <v>371</v>
      </c>
      <c r="C10" s="17">
        <v>0.15756774330305101</v>
      </c>
      <c r="D10" s="17">
        <v>0.20188930849815401</v>
      </c>
      <c r="E10" s="17">
        <v>0.10981535988466699</v>
      </c>
      <c r="F10" s="17">
        <v>0.14831782016203199</v>
      </c>
      <c r="G10" s="17">
        <v>0.14823302742394501</v>
      </c>
      <c r="H10" s="17">
        <v>0.120130950316582</v>
      </c>
      <c r="I10" s="17">
        <v>0.22663549478995501</v>
      </c>
      <c r="J10" s="17">
        <v>0.105249391735179</v>
      </c>
      <c r="K10" s="17">
        <v>0.113761688873686</v>
      </c>
      <c r="L10" s="17">
        <v>0.25067826841997498</v>
      </c>
      <c r="M10" s="17"/>
      <c r="N10" s="17">
        <v>0.13974349112857601</v>
      </c>
      <c r="O10" s="17">
        <v>0.35886191280870799</v>
      </c>
      <c r="P10" s="17">
        <v>0.50980155811056105</v>
      </c>
      <c r="Q10" s="17">
        <v>0.68986431393585701</v>
      </c>
      <c r="R10" s="17"/>
      <c r="S10" s="17">
        <v>0.120336465274923</v>
      </c>
      <c r="T10" s="17">
        <v>0.18454413777620099</v>
      </c>
      <c r="U10" s="17">
        <v>0.27719755856044498</v>
      </c>
      <c r="V10" s="17">
        <v>0.12912894835067501</v>
      </c>
      <c r="W10" s="17">
        <v>0.24143880703860399</v>
      </c>
      <c r="X10" s="17">
        <v>0.184733223630799</v>
      </c>
      <c r="Y10" s="17">
        <v>0.205470554645445</v>
      </c>
      <c r="Z10" s="17"/>
      <c r="AA10" s="17">
        <v>0.279242509955966</v>
      </c>
      <c r="AB10" s="17">
        <v>9.4637918170863103E-2</v>
      </c>
      <c r="AC10" s="17"/>
      <c r="AD10" s="17">
        <v>0.34936557516938099</v>
      </c>
      <c r="AE10" s="17">
        <v>0.39668772341077801</v>
      </c>
      <c r="AF10" s="17">
        <v>0.23511170380510499</v>
      </c>
      <c r="AG10" s="17"/>
      <c r="AH10" s="17">
        <v>0.51736806334369501</v>
      </c>
      <c r="AI10" s="17">
        <v>0.144253765360602</v>
      </c>
      <c r="AJ10" s="17"/>
      <c r="AK10" s="17">
        <v>0.136549604789972</v>
      </c>
      <c r="AL10" s="17">
        <v>0.17164719354223901</v>
      </c>
      <c r="AM10" s="17"/>
      <c r="AN10" s="17">
        <v>0.15651715103423999</v>
      </c>
      <c r="AO10" s="17">
        <v>0.68986431393585701</v>
      </c>
      <c r="AP10" s="17"/>
      <c r="AQ10" s="17">
        <v>0.283719383285362</v>
      </c>
      <c r="AR10" s="17">
        <v>0.124857870687311</v>
      </c>
      <c r="AS10" s="17"/>
      <c r="AT10" s="17">
        <v>2.6151205597816699E-2</v>
      </c>
      <c r="AU10" s="17">
        <v>0.106182730764233</v>
      </c>
      <c r="AV10" s="17">
        <v>0.43913885439535599</v>
      </c>
      <c r="AW10" s="17">
        <v>0.93429154279292104</v>
      </c>
      <c r="AX10" s="17"/>
      <c r="AY10" s="17">
        <v>0.401563152678516</v>
      </c>
      <c r="AZ10" s="17">
        <v>0.12840457730753099</v>
      </c>
      <c r="BA10" s="17"/>
      <c r="BB10" s="17">
        <v>0.16198097706425801</v>
      </c>
      <c r="BC10" s="17">
        <v>0.156594704107091</v>
      </c>
      <c r="BD10" s="17"/>
      <c r="BE10" s="17">
        <v>0.17819122692794201</v>
      </c>
      <c r="BF10" s="17">
        <v>0.15600268799139</v>
      </c>
      <c r="BG10" s="17"/>
      <c r="BH10" s="17">
        <v>0.171675185729144</v>
      </c>
      <c r="BI10" s="17">
        <v>0.15647397932468801</v>
      </c>
      <c r="BJ10" s="17"/>
      <c r="BK10" s="17">
        <v>0.291367057363837</v>
      </c>
      <c r="BL10" s="17">
        <v>0.14900430909564999</v>
      </c>
      <c r="BM10" s="17"/>
      <c r="BN10" s="17">
        <v>0.266744669173132</v>
      </c>
      <c r="BO10" s="17">
        <v>0.15525528289969301</v>
      </c>
      <c r="BP10" s="17"/>
      <c r="BQ10" s="17">
        <v>0.48159023054873801</v>
      </c>
      <c r="BR10" s="17">
        <v>0.14927156300314501</v>
      </c>
      <c r="BS10" s="17"/>
      <c r="BT10" s="17">
        <v>0.189239858045744</v>
      </c>
      <c r="BU10" s="17">
        <v>0.155054305889438</v>
      </c>
      <c r="BV10" s="17"/>
      <c r="BW10" s="17">
        <v>0.277135604156518</v>
      </c>
      <c r="BX10" s="17">
        <v>9.6166832767654503E-2</v>
      </c>
      <c r="BY10" s="17"/>
      <c r="BZ10" s="17">
        <v>0.277135604156518</v>
      </c>
      <c r="CA10" s="17">
        <v>9.6166832767654503E-2</v>
      </c>
    </row>
    <row r="11" spans="2:79" x14ac:dyDescent="0.25">
      <c r="B11" s="18" t="s">
        <v>103</v>
      </c>
      <c r="C11" s="19">
        <v>7.5980633372030107E-2</v>
      </c>
      <c r="D11" s="19">
        <v>0.10545831248509201</v>
      </c>
      <c r="E11" s="19">
        <v>5.7810241721558998E-2</v>
      </c>
      <c r="F11" s="19">
        <v>0.101686756236155</v>
      </c>
      <c r="G11" s="19">
        <v>1.9868261082939199E-2</v>
      </c>
      <c r="H11" s="19">
        <v>0.110015435405713</v>
      </c>
      <c r="I11" s="19">
        <v>4.3729462063517903E-2</v>
      </c>
      <c r="J11" s="19">
        <v>7.9140755388252798E-2</v>
      </c>
      <c r="K11" s="19">
        <v>0.122263929117608</v>
      </c>
      <c r="L11" s="19">
        <v>8.8266275353909698E-2</v>
      </c>
      <c r="M11" s="19"/>
      <c r="N11" s="19">
        <v>7.34349691338122E-2</v>
      </c>
      <c r="O11" s="19">
        <v>0.100542974125921</v>
      </c>
      <c r="P11" s="19">
        <v>0.15820886950968199</v>
      </c>
      <c r="Q11" s="19">
        <v>0.122215691220829</v>
      </c>
      <c r="R11" s="19"/>
      <c r="S11" s="19">
        <v>8.6983918929027404E-2</v>
      </c>
      <c r="T11" s="19">
        <v>9.4312038844674206E-2</v>
      </c>
      <c r="U11" s="19">
        <v>4.0405058377219E-2</v>
      </c>
      <c r="V11" s="19">
        <v>7.1773308850370102E-2</v>
      </c>
      <c r="W11" s="19">
        <v>3.9307565906840702E-2</v>
      </c>
      <c r="X11" s="19">
        <v>7.7159410119666205E-2</v>
      </c>
      <c r="Y11" s="19">
        <v>7.2517798128373501E-2</v>
      </c>
      <c r="Z11" s="19"/>
      <c r="AA11" s="19">
        <v>9.1188153471050998E-2</v>
      </c>
      <c r="AB11" s="19">
        <v>6.8115349493939298E-2</v>
      </c>
      <c r="AC11" s="19"/>
      <c r="AD11" s="19">
        <v>6.39101103743068E-2</v>
      </c>
      <c r="AE11" s="19">
        <v>8.4652940383385306E-2</v>
      </c>
      <c r="AF11" s="19">
        <v>9.7993105222245705E-2</v>
      </c>
      <c r="AG11" s="19"/>
      <c r="AH11" s="19">
        <v>8.8614341975377195E-2</v>
      </c>
      <c r="AI11" s="19">
        <v>7.5513138185652001E-2</v>
      </c>
      <c r="AJ11" s="19"/>
      <c r="AK11" s="19">
        <v>9.3856085389226004E-2</v>
      </c>
      <c r="AL11" s="19">
        <v>6.4006378990630705E-2</v>
      </c>
      <c r="AM11" s="19"/>
      <c r="AN11" s="19">
        <v>7.5889379366267398E-2</v>
      </c>
      <c r="AO11" s="19">
        <v>0.122215691220829</v>
      </c>
      <c r="AP11" s="19"/>
      <c r="AQ11" s="19">
        <v>9.9175411593980703E-2</v>
      </c>
      <c r="AR11" s="19">
        <v>6.9966456773955493E-2</v>
      </c>
      <c r="AS11" s="19"/>
      <c r="AT11" s="19">
        <v>5.6936156031541403E-2</v>
      </c>
      <c r="AU11" s="19">
        <v>8.8759661121208699E-2</v>
      </c>
      <c r="AV11" s="19">
        <v>9.4605416040140194E-2</v>
      </c>
      <c r="AW11" s="19">
        <v>1.40368645561268E-2</v>
      </c>
      <c r="AX11" s="19"/>
      <c r="AY11" s="19">
        <v>9.2853145354194394E-2</v>
      </c>
      <c r="AZ11" s="19">
        <v>7.3963973021916402E-2</v>
      </c>
      <c r="BA11" s="19"/>
      <c r="BB11" s="19">
        <v>8.6961066659820702E-2</v>
      </c>
      <c r="BC11" s="19">
        <v>7.3588397506221606E-2</v>
      </c>
      <c r="BD11" s="19"/>
      <c r="BE11" s="19">
        <v>7.9090733014812203E-2</v>
      </c>
      <c r="BF11" s="19">
        <v>7.5744617088153707E-2</v>
      </c>
      <c r="BG11" s="19"/>
      <c r="BH11" s="19">
        <v>0.101251926100416</v>
      </c>
      <c r="BI11" s="19">
        <v>7.4021325026965304E-2</v>
      </c>
      <c r="BJ11" s="19"/>
      <c r="BK11" s="19">
        <v>9.5928129417144598E-2</v>
      </c>
      <c r="BL11" s="19">
        <v>7.4703952163431897E-2</v>
      </c>
      <c r="BM11" s="19"/>
      <c r="BN11" s="19">
        <v>8.9775778529916805E-2</v>
      </c>
      <c r="BO11" s="19">
        <v>7.5688440432157805E-2</v>
      </c>
      <c r="BP11" s="19"/>
      <c r="BQ11" s="19">
        <v>0.106221608557098</v>
      </c>
      <c r="BR11" s="19">
        <v>7.5206351979670794E-2</v>
      </c>
      <c r="BS11" s="19"/>
      <c r="BT11" s="19">
        <v>7.3839769405163694E-2</v>
      </c>
      <c r="BU11" s="19">
        <v>7.6150528171777199E-2</v>
      </c>
      <c r="BV11" s="19"/>
      <c r="BW11" s="19">
        <v>9.1163252915366394E-2</v>
      </c>
      <c r="BX11" s="19">
        <v>6.8184000918967994E-2</v>
      </c>
      <c r="BY11" s="19"/>
      <c r="BZ11" s="19">
        <v>9.1163252915366394E-2</v>
      </c>
      <c r="CA11" s="19">
        <v>6.8184000918967994E-2</v>
      </c>
    </row>
    <row r="12" spans="2:79" x14ac:dyDescent="0.25">
      <c r="B12" s="16"/>
    </row>
    <row r="13" spans="2:79" x14ac:dyDescent="0.25">
      <c r="B13" t="s">
        <v>78</v>
      </c>
    </row>
    <row r="14" spans="2:79" x14ac:dyDescent="0.25">
      <c r="B14" t="s">
        <v>79</v>
      </c>
    </row>
    <row r="16" spans="2:79" x14ac:dyDescent="0.25">
      <c r="B1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CA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370</v>
      </c>
      <c r="C9" s="17">
        <v>0.220676273881207</v>
      </c>
      <c r="D9" s="17">
        <v>0.32393276858459302</v>
      </c>
      <c r="E9" s="17">
        <v>0.27819537235011899</v>
      </c>
      <c r="F9" s="17">
        <v>0.203179141548232</v>
      </c>
      <c r="G9" s="17">
        <v>0.27512844710641798</v>
      </c>
      <c r="H9" s="17">
        <v>0.20894626978083999</v>
      </c>
      <c r="I9" s="17">
        <v>0.12954238831468901</v>
      </c>
      <c r="J9" s="17">
        <v>0.124056889209771</v>
      </c>
      <c r="K9" s="17">
        <v>0.16096614756668701</v>
      </c>
      <c r="L9" s="17">
        <v>0.12190133165124099</v>
      </c>
      <c r="M9" s="17"/>
      <c r="N9" s="17">
        <v>0.22715374417030201</v>
      </c>
      <c r="O9" s="17">
        <v>0.14054462524371</v>
      </c>
      <c r="P9" s="17">
        <v>0.119779341264296</v>
      </c>
      <c r="Q9" s="17">
        <v>0.10626443824177501</v>
      </c>
      <c r="R9" s="17"/>
      <c r="S9" s="17">
        <v>0.237764417077308</v>
      </c>
      <c r="T9" s="17">
        <v>0.23555710095726101</v>
      </c>
      <c r="U9" s="17">
        <v>0.204190881381906</v>
      </c>
      <c r="V9" s="17">
        <v>0.24011937144613199</v>
      </c>
      <c r="W9" s="17">
        <v>0.19533569237054699</v>
      </c>
      <c r="X9" s="17">
        <v>0.17510695350470201</v>
      </c>
      <c r="Y9" s="17">
        <v>0.17648873996946299</v>
      </c>
      <c r="Z9" s="17"/>
      <c r="AA9" s="17">
        <v>0.124692998347243</v>
      </c>
      <c r="AB9" s="17">
        <v>0.27031853670302203</v>
      </c>
      <c r="AC9" s="17"/>
      <c r="AD9" s="17">
        <v>0.1010661964275</v>
      </c>
      <c r="AE9" s="17">
        <v>0.13368156016007501</v>
      </c>
      <c r="AF9" s="17">
        <v>0.12534179942592499</v>
      </c>
      <c r="AG9" s="17"/>
      <c r="AH9" s="17">
        <v>0.11402372603551</v>
      </c>
      <c r="AI9" s="17">
        <v>0.22462282309317899</v>
      </c>
      <c r="AJ9" s="17"/>
      <c r="AK9" s="17">
        <v>0.22508800790314301</v>
      </c>
      <c r="AL9" s="17">
        <v>0.21772097935825399</v>
      </c>
      <c r="AM9" s="17"/>
      <c r="AN9" s="17">
        <v>0.22090208820467799</v>
      </c>
      <c r="AO9" s="17">
        <v>0.10626443824177501</v>
      </c>
      <c r="AP9" s="17"/>
      <c r="AQ9" s="17">
        <v>0.129849971669182</v>
      </c>
      <c r="AR9" s="17">
        <v>0.24422663577845</v>
      </c>
      <c r="AS9" s="17"/>
      <c r="AT9" s="17">
        <v>0.41036031881631602</v>
      </c>
      <c r="AU9" s="17">
        <v>0.13208627989695601</v>
      </c>
      <c r="AV9" s="17">
        <v>4.88873162091314E-2</v>
      </c>
      <c r="AW9" s="17">
        <v>1.5844630297811101E-2</v>
      </c>
      <c r="AX9" s="17"/>
      <c r="AY9" s="17">
        <v>0.167353327071604</v>
      </c>
      <c r="AZ9" s="17">
        <v>0.22704961489266001</v>
      </c>
      <c r="BA9" s="17"/>
      <c r="BB9" s="17">
        <v>0.216824576126848</v>
      </c>
      <c r="BC9" s="17">
        <v>0.22151869250211001</v>
      </c>
      <c r="BD9" s="17"/>
      <c r="BE9" s="17">
        <v>0.20252831556536599</v>
      </c>
      <c r="BF9" s="17">
        <v>0.222053468882528</v>
      </c>
      <c r="BG9" s="17"/>
      <c r="BH9" s="17">
        <v>0.24324709303358599</v>
      </c>
      <c r="BI9" s="17">
        <v>0.21892633592609301</v>
      </c>
      <c r="BJ9" s="17"/>
      <c r="BK9" s="17">
        <v>0.173937841823781</v>
      </c>
      <c r="BL9" s="17">
        <v>0.22366763068068299</v>
      </c>
      <c r="BM9" s="17"/>
      <c r="BN9" s="17">
        <v>0.189547888366219</v>
      </c>
      <c r="BO9" s="17">
        <v>0.22133559963479699</v>
      </c>
      <c r="BP9" s="17"/>
      <c r="BQ9" s="17">
        <v>0.23202984158798101</v>
      </c>
      <c r="BR9" s="17">
        <v>0.220385580338474</v>
      </c>
      <c r="BS9" s="17"/>
      <c r="BT9" s="17">
        <v>0.19020214859557799</v>
      </c>
      <c r="BU9" s="17">
        <v>0.223094641181979</v>
      </c>
      <c r="BV9" s="17"/>
      <c r="BW9" s="17">
        <v>0.124764164583545</v>
      </c>
      <c r="BX9" s="17">
        <v>0.26992939926298698</v>
      </c>
      <c r="BY9" s="17"/>
      <c r="BZ9" s="17">
        <v>0.124764164583545</v>
      </c>
      <c r="CA9" s="17">
        <v>0.26992939926298698</v>
      </c>
    </row>
    <row r="10" spans="2:79" x14ac:dyDescent="0.25">
      <c r="B10" s="18" t="s">
        <v>371</v>
      </c>
      <c r="C10" s="17">
        <v>0.63266233407822903</v>
      </c>
      <c r="D10" s="17">
        <v>0.46884301705608</v>
      </c>
      <c r="E10" s="17">
        <v>0.59260406003806698</v>
      </c>
      <c r="F10" s="17">
        <v>0.66274655408448802</v>
      </c>
      <c r="G10" s="17">
        <v>0.57285557492093098</v>
      </c>
      <c r="H10" s="17">
        <v>0.65198023637937397</v>
      </c>
      <c r="I10" s="17">
        <v>0.76278869547012096</v>
      </c>
      <c r="J10" s="17">
        <v>0.73784295773823305</v>
      </c>
      <c r="K10" s="17">
        <v>0.66129441470039096</v>
      </c>
      <c r="L10" s="17">
        <v>0.70781129075013005</v>
      </c>
      <c r="M10" s="17"/>
      <c r="N10" s="17">
        <v>0.62638745304221899</v>
      </c>
      <c r="O10" s="17">
        <v>0.69943071572667703</v>
      </c>
      <c r="P10" s="17">
        <v>0.787588461899561</v>
      </c>
      <c r="Q10" s="17">
        <v>0.79240747045197202</v>
      </c>
      <c r="R10" s="17"/>
      <c r="S10" s="17">
        <v>0.61500017968753795</v>
      </c>
      <c r="T10" s="17">
        <v>0.67439060412663998</v>
      </c>
      <c r="U10" s="17">
        <v>0.66210372676830798</v>
      </c>
      <c r="V10" s="17">
        <v>0.62847157383430496</v>
      </c>
      <c r="W10" s="17">
        <v>0.68338440841028303</v>
      </c>
      <c r="X10" s="17">
        <v>0.71896030758579699</v>
      </c>
      <c r="Y10" s="17">
        <v>0.66028611814226901</v>
      </c>
      <c r="Z10" s="17"/>
      <c r="AA10" s="17">
        <v>0.76846508257905699</v>
      </c>
      <c r="AB10" s="17">
        <v>0.56242555902029201</v>
      </c>
      <c r="AC10" s="17"/>
      <c r="AD10" s="17">
        <v>0.78832687374936705</v>
      </c>
      <c r="AE10" s="17">
        <v>0.82088281483728198</v>
      </c>
      <c r="AF10" s="17">
        <v>0.76292725060677902</v>
      </c>
      <c r="AG10" s="17"/>
      <c r="AH10" s="17">
        <v>0.83605482078191595</v>
      </c>
      <c r="AI10" s="17">
        <v>0.62513603982332899</v>
      </c>
      <c r="AJ10" s="17"/>
      <c r="AK10" s="17">
        <v>0.58433831284184701</v>
      </c>
      <c r="AL10" s="17">
        <v>0.66503321468364895</v>
      </c>
      <c r="AM10" s="17"/>
      <c r="AN10" s="17">
        <v>0.63234704554451704</v>
      </c>
      <c r="AO10" s="17">
        <v>0.79240747045197202</v>
      </c>
      <c r="AP10" s="17"/>
      <c r="AQ10" s="17">
        <v>0.76297867524360696</v>
      </c>
      <c r="AR10" s="17">
        <v>0.59887259563434803</v>
      </c>
      <c r="AS10" s="17"/>
      <c r="AT10" s="17">
        <v>0.355424892922028</v>
      </c>
      <c r="AU10" s="17">
        <v>0.74165571947012499</v>
      </c>
      <c r="AV10" s="17">
        <v>0.918169863039071</v>
      </c>
      <c r="AW10" s="17">
        <v>0.98414542248217995</v>
      </c>
      <c r="AX10" s="17"/>
      <c r="AY10" s="17">
        <v>0.77473429810941297</v>
      </c>
      <c r="AZ10" s="17">
        <v>0.61568140693309903</v>
      </c>
      <c r="BA10" s="17"/>
      <c r="BB10" s="17">
        <v>0.63201418069960702</v>
      </c>
      <c r="BC10" s="17">
        <v>0.63279873954287102</v>
      </c>
      <c r="BD10" s="17"/>
      <c r="BE10" s="17">
        <v>0.69091654655634505</v>
      </c>
      <c r="BF10" s="17">
        <v>0.62824159380351197</v>
      </c>
      <c r="BG10" s="17"/>
      <c r="BH10" s="17">
        <v>0.53173913967311803</v>
      </c>
      <c r="BI10" s="17">
        <v>0.64048700925942403</v>
      </c>
      <c r="BJ10" s="17"/>
      <c r="BK10" s="17">
        <v>0.70714302623702896</v>
      </c>
      <c r="BL10" s="17">
        <v>0.62789541496880896</v>
      </c>
      <c r="BM10" s="17"/>
      <c r="BN10" s="17">
        <v>0.67751898881198502</v>
      </c>
      <c r="BO10" s="17">
        <v>0.63171223187419401</v>
      </c>
      <c r="BP10" s="17"/>
      <c r="BQ10" s="17">
        <v>0.74603261538649401</v>
      </c>
      <c r="BR10" s="17">
        <v>0.62975963339723795</v>
      </c>
      <c r="BS10" s="17"/>
      <c r="BT10" s="17">
        <v>0.73675432548324704</v>
      </c>
      <c r="BU10" s="17">
        <v>0.62440179613245805</v>
      </c>
      <c r="BV10" s="17"/>
      <c r="BW10" s="17">
        <v>0.76822936236614803</v>
      </c>
      <c r="BX10" s="17">
        <v>0.56304547453051701</v>
      </c>
      <c r="BY10" s="17"/>
      <c r="BZ10" s="17">
        <v>0.76822936236614803</v>
      </c>
      <c r="CA10" s="17">
        <v>0.56304547453051701</v>
      </c>
    </row>
    <row r="11" spans="2:79" x14ac:dyDescent="0.25">
      <c r="B11" s="18" t="s">
        <v>103</v>
      </c>
      <c r="C11" s="19">
        <v>0.146661392040564</v>
      </c>
      <c r="D11" s="19">
        <v>0.207224214359327</v>
      </c>
      <c r="E11" s="19">
        <v>0.129200567611814</v>
      </c>
      <c r="F11" s="19">
        <v>0.13407430436728099</v>
      </c>
      <c r="G11" s="19">
        <v>0.15201597797265101</v>
      </c>
      <c r="H11" s="19">
        <v>0.13907349383978601</v>
      </c>
      <c r="I11" s="19">
        <v>0.10766891621519099</v>
      </c>
      <c r="J11" s="19">
        <v>0.13810015305199599</v>
      </c>
      <c r="K11" s="19">
        <v>0.177739437732922</v>
      </c>
      <c r="L11" s="19">
        <v>0.170287377598629</v>
      </c>
      <c r="M11" s="19"/>
      <c r="N11" s="19">
        <v>0.146458802787479</v>
      </c>
      <c r="O11" s="19">
        <v>0.16002465902961199</v>
      </c>
      <c r="P11" s="19">
        <v>9.2632196836142905E-2</v>
      </c>
      <c r="Q11" s="19">
        <v>0.101328091306252</v>
      </c>
      <c r="R11" s="19"/>
      <c r="S11" s="19">
        <v>0.14723540323515399</v>
      </c>
      <c r="T11" s="19">
        <v>9.0052294916099507E-2</v>
      </c>
      <c r="U11" s="19">
        <v>0.133705391849786</v>
      </c>
      <c r="V11" s="19">
        <v>0.13140905471956399</v>
      </c>
      <c r="W11" s="19">
        <v>0.12127989921917</v>
      </c>
      <c r="X11" s="19">
        <v>0.105932738909501</v>
      </c>
      <c r="Y11" s="19">
        <v>0.163225141888268</v>
      </c>
      <c r="Z11" s="19"/>
      <c r="AA11" s="19">
        <v>0.106841919073699</v>
      </c>
      <c r="AB11" s="19">
        <v>0.16725590427668599</v>
      </c>
      <c r="AC11" s="19"/>
      <c r="AD11" s="19">
        <v>0.110606929823133</v>
      </c>
      <c r="AE11" s="19">
        <v>4.54356250026434E-2</v>
      </c>
      <c r="AF11" s="19">
        <v>0.111730949967297</v>
      </c>
      <c r="AG11" s="19"/>
      <c r="AH11" s="19">
        <v>4.9921453182573398E-2</v>
      </c>
      <c r="AI11" s="19">
        <v>0.15024113708349099</v>
      </c>
      <c r="AJ11" s="19"/>
      <c r="AK11" s="19">
        <v>0.19057367925500901</v>
      </c>
      <c r="AL11" s="19">
        <v>0.117245805958097</v>
      </c>
      <c r="AM11" s="19"/>
      <c r="AN11" s="19">
        <v>0.146750866250805</v>
      </c>
      <c r="AO11" s="19">
        <v>0.101328091306252</v>
      </c>
      <c r="AP11" s="19"/>
      <c r="AQ11" s="19">
        <v>0.107171353087211</v>
      </c>
      <c r="AR11" s="19">
        <v>0.15690076858720201</v>
      </c>
      <c r="AS11" s="19"/>
      <c r="AT11" s="19">
        <v>0.23421478826165701</v>
      </c>
      <c r="AU11" s="19">
        <v>0.126258000632918</v>
      </c>
      <c r="AV11" s="19">
        <v>3.2942820751797802E-2</v>
      </c>
      <c r="AW11" s="19">
        <v>9.9472200084311694E-6</v>
      </c>
      <c r="AX11" s="19"/>
      <c r="AY11" s="19">
        <v>5.7912374818982697E-2</v>
      </c>
      <c r="AZ11" s="19">
        <v>0.15726897817424201</v>
      </c>
      <c r="BA11" s="19"/>
      <c r="BB11" s="19">
        <v>0.15116124317354601</v>
      </c>
      <c r="BC11" s="19">
        <v>0.14568256795501899</v>
      </c>
      <c r="BD11" s="19"/>
      <c r="BE11" s="19">
        <v>0.10655513787828801</v>
      </c>
      <c r="BF11" s="19">
        <v>0.14970493731396001</v>
      </c>
      <c r="BG11" s="19"/>
      <c r="BH11" s="19">
        <v>0.225013767293296</v>
      </c>
      <c r="BI11" s="19">
        <v>0.14058665481448299</v>
      </c>
      <c r="BJ11" s="19"/>
      <c r="BK11" s="19">
        <v>0.11891913193919</v>
      </c>
      <c r="BL11" s="19">
        <v>0.14843695435050799</v>
      </c>
      <c r="BM11" s="19"/>
      <c r="BN11" s="19">
        <v>0.13293312282179701</v>
      </c>
      <c r="BO11" s="19">
        <v>0.14695216849100901</v>
      </c>
      <c r="BP11" s="19"/>
      <c r="BQ11" s="19">
        <v>2.1937543025524101E-2</v>
      </c>
      <c r="BR11" s="19">
        <v>0.149854786264288</v>
      </c>
      <c r="BS11" s="19"/>
      <c r="BT11" s="19">
        <v>7.30435259211758E-2</v>
      </c>
      <c r="BU11" s="19">
        <v>0.152503562685563</v>
      </c>
      <c r="BV11" s="19"/>
      <c r="BW11" s="19">
        <v>0.107006473050308</v>
      </c>
      <c r="BX11" s="19">
        <v>0.16702512620649601</v>
      </c>
      <c r="BY11" s="19"/>
      <c r="BZ11" s="19">
        <v>0.107006473050308</v>
      </c>
      <c r="CA11" s="19">
        <v>0.16702512620649601</v>
      </c>
    </row>
    <row r="12" spans="2:79" x14ac:dyDescent="0.25">
      <c r="B12" s="16"/>
    </row>
    <row r="13" spans="2:79" x14ac:dyDescent="0.25">
      <c r="B13" t="s">
        <v>78</v>
      </c>
    </row>
    <row r="14" spans="2:79" x14ac:dyDescent="0.25">
      <c r="B14" t="s">
        <v>79</v>
      </c>
    </row>
    <row r="16" spans="2:79" x14ac:dyDescent="0.25">
      <c r="B1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CA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370</v>
      </c>
      <c r="C9" s="17">
        <v>0.51038677443999503</v>
      </c>
      <c r="D9" s="17">
        <v>0.54739323489160496</v>
      </c>
      <c r="E9" s="17">
        <v>0.57219553290992198</v>
      </c>
      <c r="F9" s="17">
        <v>0.55421682808538497</v>
      </c>
      <c r="G9" s="17">
        <v>0.59864557061425705</v>
      </c>
      <c r="H9" s="17">
        <v>0.403036603106533</v>
      </c>
      <c r="I9" s="17">
        <v>0.47085450961497899</v>
      </c>
      <c r="J9" s="17">
        <v>0.416543018565882</v>
      </c>
      <c r="K9" s="17">
        <v>0.42441088361798301</v>
      </c>
      <c r="L9" s="17">
        <v>0.46401332651914501</v>
      </c>
      <c r="M9" s="17"/>
      <c r="N9" s="17">
        <v>0.52520143746501202</v>
      </c>
      <c r="O9" s="17">
        <v>0.33481375393424601</v>
      </c>
      <c r="P9" s="17">
        <v>0.24610335229168401</v>
      </c>
      <c r="Q9" s="17">
        <v>0.17946024563732699</v>
      </c>
      <c r="R9" s="17"/>
      <c r="S9" s="17">
        <v>0.54211662397714999</v>
      </c>
      <c r="T9" s="17">
        <v>0.48899457923029199</v>
      </c>
      <c r="U9" s="17">
        <v>0.47224326443206899</v>
      </c>
      <c r="V9" s="17">
        <v>0.53490357099228503</v>
      </c>
      <c r="W9" s="17">
        <v>0.48051471701489401</v>
      </c>
      <c r="X9" s="17">
        <v>0.38840758301039702</v>
      </c>
      <c r="Y9" s="17">
        <v>0.45307921485595598</v>
      </c>
      <c r="Z9" s="17"/>
      <c r="AA9" s="17">
        <v>0.32466777243070299</v>
      </c>
      <c r="AB9" s="17">
        <v>0.60644008640982905</v>
      </c>
      <c r="AC9" s="17"/>
      <c r="AD9" s="17">
        <v>0.32214148465340398</v>
      </c>
      <c r="AE9" s="17">
        <v>0.20455939050240901</v>
      </c>
      <c r="AF9" s="17">
        <v>0.341898277625444</v>
      </c>
      <c r="AG9" s="17"/>
      <c r="AH9" s="17">
        <v>0.29450912871186002</v>
      </c>
      <c r="AI9" s="17">
        <v>0.51837506698283498</v>
      </c>
      <c r="AJ9" s="17"/>
      <c r="AK9" s="17">
        <v>0.54705610334955401</v>
      </c>
      <c r="AL9" s="17">
        <v>0.485823039104191</v>
      </c>
      <c r="AM9" s="17"/>
      <c r="AN9" s="17">
        <v>0.51103992321435399</v>
      </c>
      <c r="AO9" s="17">
        <v>0.17946024563732699</v>
      </c>
      <c r="AP9" s="17"/>
      <c r="AQ9" s="17">
        <v>0.33017619719470997</v>
      </c>
      <c r="AR9" s="17">
        <v>0.55711359484858203</v>
      </c>
      <c r="AS9" s="17"/>
      <c r="AT9" s="17">
        <v>0.81591661536215898</v>
      </c>
      <c r="AU9" s="17">
        <v>0.41668049994615702</v>
      </c>
      <c r="AV9" s="17">
        <v>0.15138993223948599</v>
      </c>
      <c r="AW9" s="17">
        <v>1.97879791025522E-2</v>
      </c>
      <c r="AX9" s="17"/>
      <c r="AY9" s="17">
        <v>0.31725227305784798</v>
      </c>
      <c r="AZ9" s="17">
        <v>0.53347087072560195</v>
      </c>
      <c r="BA9" s="17"/>
      <c r="BB9" s="17">
        <v>0.53070307320469601</v>
      </c>
      <c r="BC9" s="17">
        <v>0.50596548959677901</v>
      </c>
      <c r="BD9" s="17"/>
      <c r="BE9" s="17">
        <v>0.42210512957460999</v>
      </c>
      <c r="BF9" s="17">
        <v>0.51708620794656202</v>
      </c>
      <c r="BG9" s="17"/>
      <c r="BH9" s="17">
        <v>0.55634569385210297</v>
      </c>
      <c r="BI9" s="17">
        <v>0.50682353391636503</v>
      </c>
      <c r="BJ9" s="17"/>
      <c r="BK9" s="17">
        <v>0.43146422054438699</v>
      </c>
      <c r="BL9" s="17">
        <v>0.51543798193316703</v>
      </c>
      <c r="BM9" s="17"/>
      <c r="BN9" s="17">
        <v>0.44521812007928802</v>
      </c>
      <c r="BO9" s="17">
        <v>0.511767102119569</v>
      </c>
      <c r="BP9" s="17"/>
      <c r="BQ9" s="17">
        <v>0.383736045946383</v>
      </c>
      <c r="BR9" s="17">
        <v>0.51362950394197704</v>
      </c>
      <c r="BS9" s="17"/>
      <c r="BT9" s="17">
        <v>0.470065854678618</v>
      </c>
      <c r="BU9" s="17">
        <v>0.51358656419520499</v>
      </c>
      <c r="BV9" s="17"/>
      <c r="BW9" s="17">
        <v>0.325390217577742</v>
      </c>
      <c r="BX9" s="17">
        <v>0.60538686021702703</v>
      </c>
      <c r="BY9" s="17"/>
      <c r="BZ9" s="17">
        <v>0.325390217577742</v>
      </c>
      <c r="CA9" s="17">
        <v>0.60538686021702703</v>
      </c>
    </row>
    <row r="10" spans="2:79" x14ac:dyDescent="0.25">
      <c r="B10" s="18" t="s">
        <v>371</v>
      </c>
      <c r="C10" s="17">
        <v>0.45268286195844498</v>
      </c>
      <c r="D10" s="17">
        <v>0.413241909552997</v>
      </c>
      <c r="E10" s="17">
        <v>0.40471538738261298</v>
      </c>
      <c r="F10" s="17">
        <v>0.39787752832985401</v>
      </c>
      <c r="G10" s="17">
        <v>0.373817842082174</v>
      </c>
      <c r="H10" s="17">
        <v>0.54843753952252206</v>
      </c>
      <c r="I10" s="17">
        <v>0.518472165839307</v>
      </c>
      <c r="J10" s="17">
        <v>0.53105280524415199</v>
      </c>
      <c r="K10" s="17">
        <v>0.50346463515852102</v>
      </c>
      <c r="L10" s="17">
        <v>0.473360717057631</v>
      </c>
      <c r="M10" s="17"/>
      <c r="N10" s="17">
        <v>0.437205511735968</v>
      </c>
      <c r="O10" s="17">
        <v>0.63912511590314303</v>
      </c>
      <c r="P10" s="17">
        <v>0.71609614734706195</v>
      </c>
      <c r="Q10" s="17">
        <v>0.76910149433853903</v>
      </c>
      <c r="R10" s="17"/>
      <c r="S10" s="17">
        <v>0.426738478333198</v>
      </c>
      <c r="T10" s="17">
        <v>0.471912472717267</v>
      </c>
      <c r="U10" s="17">
        <v>0.51946095148612303</v>
      </c>
      <c r="V10" s="17">
        <v>0.424568997357546</v>
      </c>
      <c r="W10" s="17">
        <v>0.50202798254372005</v>
      </c>
      <c r="X10" s="17">
        <v>0.57861170675897799</v>
      </c>
      <c r="Y10" s="17">
        <v>0.49545403564707902</v>
      </c>
      <c r="Z10" s="17"/>
      <c r="AA10" s="17">
        <v>0.64139068716671599</v>
      </c>
      <c r="AB10" s="17">
        <v>0.35508373957584699</v>
      </c>
      <c r="AC10" s="17"/>
      <c r="AD10" s="17">
        <v>0.65170846541860805</v>
      </c>
      <c r="AE10" s="17">
        <v>0.76357730008102198</v>
      </c>
      <c r="AF10" s="17">
        <v>0.62500050050253597</v>
      </c>
      <c r="AG10" s="17"/>
      <c r="AH10" s="17">
        <v>0.69109027152532598</v>
      </c>
      <c r="AI10" s="17">
        <v>0.44386088261187001</v>
      </c>
      <c r="AJ10" s="17"/>
      <c r="AK10" s="17">
        <v>0.39677389506960897</v>
      </c>
      <c r="AL10" s="17">
        <v>0.49013468085981599</v>
      </c>
      <c r="AM10" s="17"/>
      <c r="AN10" s="17">
        <v>0.45205834737911799</v>
      </c>
      <c r="AO10" s="17">
        <v>0.76910149433853903</v>
      </c>
      <c r="AP10" s="17"/>
      <c r="AQ10" s="17">
        <v>0.62439365950907699</v>
      </c>
      <c r="AR10" s="17">
        <v>0.40815995036240199</v>
      </c>
      <c r="AS10" s="17"/>
      <c r="AT10" s="17">
        <v>0.13707850991537401</v>
      </c>
      <c r="AU10" s="17">
        <v>0.54850059414265495</v>
      </c>
      <c r="AV10" s="17">
        <v>0.82292062480061301</v>
      </c>
      <c r="AW10" s="17">
        <v>0.98007625302190504</v>
      </c>
      <c r="AX10" s="17"/>
      <c r="AY10" s="17">
        <v>0.65208158687026896</v>
      </c>
      <c r="AZ10" s="17">
        <v>0.42885004424772299</v>
      </c>
      <c r="BA10" s="17"/>
      <c r="BB10" s="17">
        <v>0.42684949020188601</v>
      </c>
      <c r="BC10" s="17">
        <v>0.45830613224511002</v>
      </c>
      <c r="BD10" s="17"/>
      <c r="BE10" s="17">
        <v>0.54650541451433399</v>
      </c>
      <c r="BF10" s="17">
        <v>0.44556294531866097</v>
      </c>
      <c r="BG10" s="17"/>
      <c r="BH10" s="17">
        <v>0.39352904935363903</v>
      </c>
      <c r="BI10" s="17">
        <v>0.45726911561490402</v>
      </c>
      <c r="BJ10" s="17"/>
      <c r="BK10" s="17">
        <v>0.547883446388573</v>
      </c>
      <c r="BL10" s="17">
        <v>0.446589826676492</v>
      </c>
      <c r="BM10" s="17"/>
      <c r="BN10" s="17">
        <v>0.50480940967636601</v>
      </c>
      <c r="BO10" s="17">
        <v>0.45157877722075201</v>
      </c>
      <c r="BP10" s="17"/>
      <c r="BQ10" s="17">
        <v>0.61039707095097195</v>
      </c>
      <c r="BR10" s="17">
        <v>0.44864479187022099</v>
      </c>
      <c r="BS10" s="17"/>
      <c r="BT10" s="17">
        <v>0.49947351056321998</v>
      </c>
      <c r="BU10" s="17">
        <v>0.44896964710790899</v>
      </c>
      <c r="BV10" s="17"/>
      <c r="BW10" s="17">
        <v>0.64070968104810599</v>
      </c>
      <c r="BX10" s="17">
        <v>0.356126665211494</v>
      </c>
      <c r="BY10" s="17"/>
      <c r="BZ10" s="17">
        <v>0.64070968104810599</v>
      </c>
      <c r="CA10" s="17">
        <v>0.356126665211494</v>
      </c>
    </row>
    <row r="11" spans="2:79" x14ac:dyDescent="0.25">
      <c r="B11" s="18" t="s">
        <v>103</v>
      </c>
      <c r="C11" s="19">
        <v>3.6930363601559699E-2</v>
      </c>
      <c r="D11" s="19">
        <v>3.9364855555397503E-2</v>
      </c>
      <c r="E11" s="19">
        <v>2.30890797074647E-2</v>
      </c>
      <c r="F11" s="19">
        <v>4.7905643584761202E-2</v>
      </c>
      <c r="G11" s="19">
        <v>2.7536587303569102E-2</v>
      </c>
      <c r="H11" s="19">
        <v>4.8525857370944898E-2</v>
      </c>
      <c r="I11" s="19">
        <v>1.06733245457143E-2</v>
      </c>
      <c r="J11" s="19">
        <v>5.2404176189965498E-2</v>
      </c>
      <c r="K11" s="19">
        <v>7.2124481223495795E-2</v>
      </c>
      <c r="L11" s="19">
        <v>6.2625956423224396E-2</v>
      </c>
      <c r="M11" s="19"/>
      <c r="N11" s="19">
        <v>3.7593050799019902E-2</v>
      </c>
      <c r="O11" s="19">
        <v>2.6061130162610399E-2</v>
      </c>
      <c r="P11" s="19">
        <v>3.7800500361254402E-2</v>
      </c>
      <c r="Q11" s="19">
        <v>5.1438260024133202E-2</v>
      </c>
      <c r="R11" s="19"/>
      <c r="S11" s="19">
        <v>3.11448976896525E-2</v>
      </c>
      <c r="T11" s="19">
        <v>3.90929480524402E-2</v>
      </c>
      <c r="U11" s="19">
        <v>8.2957840818071605E-3</v>
      </c>
      <c r="V11" s="19">
        <v>4.0527431650169199E-2</v>
      </c>
      <c r="W11" s="19">
        <v>1.74573004413867E-2</v>
      </c>
      <c r="X11" s="19">
        <v>3.2980710230625002E-2</v>
      </c>
      <c r="Y11" s="19">
        <v>5.1466749496965003E-2</v>
      </c>
      <c r="Z11" s="19"/>
      <c r="AA11" s="19">
        <v>3.3941540402581398E-2</v>
      </c>
      <c r="AB11" s="19">
        <v>3.8476174014323898E-2</v>
      </c>
      <c r="AC11" s="19"/>
      <c r="AD11" s="19">
        <v>2.6150049927987602E-2</v>
      </c>
      <c r="AE11" s="19">
        <v>3.1863309416569202E-2</v>
      </c>
      <c r="AF11" s="19">
        <v>3.3101221872019901E-2</v>
      </c>
      <c r="AG11" s="19"/>
      <c r="AH11" s="19">
        <v>1.44005997628138E-2</v>
      </c>
      <c r="AI11" s="19">
        <v>3.7764050405295103E-2</v>
      </c>
      <c r="AJ11" s="19"/>
      <c r="AK11" s="19">
        <v>5.6170001580837098E-2</v>
      </c>
      <c r="AL11" s="19">
        <v>2.4042280035992899E-2</v>
      </c>
      <c r="AM11" s="19"/>
      <c r="AN11" s="19">
        <v>3.6901729406527903E-2</v>
      </c>
      <c r="AO11" s="19">
        <v>5.1438260024133202E-2</v>
      </c>
      <c r="AP11" s="19"/>
      <c r="AQ11" s="19">
        <v>4.5430143296212297E-2</v>
      </c>
      <c r="AR11" s="19">
        <v>3.4726454789015301E-2</v>
      </c>
      <c r="AS11" s="19"/>
      <c r="AT11" s="19">
        <v>4.70048747224662E-2</v>
      </c>
      <c r="AU11" s="19">
        <v>3.4818905911187303E-2</v>
      </c>
      <c r="AV11" s="19">
        <v>2.56894429599012E-2</v>
      </c>
      <c r="AW11" s="19">
        <v>1.3576787554269901E-4</v>
      </c>
      <c r="AX11" s="19"/>
      <c r="AY11" s="19">
        <v>3.06661400718828E-2</v>
      </c>
      <c r="AZ11" s="19">
        <v>3.7679085026674303E-2</v>
      </c>
      <c r="BA11" s="19"/>
      <c r="BB11" s="19">
        <v>4.2447436593417598E-2</v>
      </c>
      <c r="BC11" s="19">
        <v>3.57283781581118E-2</v>
      </c>
      <c r="BD11" s="19"/>
      <c r="BE11" s="19">
        <v>3.1389455911055797E-2</v>
      </c>
      <c r="BF11" s="19">
        <v>3.7350846734776899E-2</v>
      </c>
      <c r="BG11" s="19"/>
      <c r="BH11" s="19">
        <v>5.0125256794257597E-2</v>
      </c>
      <c r="BI11" s="19">
        <v>3.5907350468731301E-2</v>
      </c>
      <c r="BJ11" s="19"/>
      <c r="BK11" s="19">
        <v>2.0652333067039699E-2</v>
      </c>
      <c r="BL11" s="19">
        <v>3.7972191390341199E-2</v>
      </c>
      <c r="BM11" s="19"/>
      <c r="BN11" s="19">
        <v>4.9972470244346298E-2</v>
      </c>
      <c r="BO11" s="19">
        <v>3.6654120659679199E-2</v>
      </c>
      <c r="BP11" s="19"/>
      <c r="BQ11" s="19">
        <v>5.8668831026460399E-3</v>
      </c>
      <c r="BR11" s="19">
        <v>3.7725704187801801E-2</v>
      </c>
      <c r="BS11" s="19"/>
      <c r="BT11" s="19">
        <v>3.04606347581628E-2</v>
      </c>
      <c r="BU11" s="19">
        <v>3.7443788696885097E-2</v>
      </c>
      <c r="BV11" s="19"/>
      <c r="BW11" s="19">
        <v>3.3900101374152801E-2</v>
      </c>
      <c r="BX11" s="19">
        <v>3.8486474571478503E-2</v>
      </c>
      <c r="BY11" s="19"/>
      <c r="BZ11" s="19">
        <v>3.3900101374152801E-2</v>
      </c>
      <c r="CA11" s="19">
        <v>3.8486474571478503E-2</v>
      </c>
    </row>
    <row r="12" spans="2:79" x14ac:dyDescent="0.25">
      <c r="B12" s="16"/>
    </row>
    <row r="13" spans="2:79" x14ac:dyDescent="0.25">
      <c r="B13" t="s">
        <v>78</v>
      </c>
    </row>
    <row r="14" spans="2:79" x14ac:dyDescent="0.25">
      <c r="B14" t="s">
        <v>79</v>
      </c>
    </row>
    <row r="16" spans="2:79" x14ac:dyDescent="0.25">
      <c r="B1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CA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370</v>
      </c>
      <c r="C9" s="17">
        <v>0.31940084293403698</v>
      </c>
      <c r="D9" s="17">
        <v>0.39854803025110302</v>
      </c>
      <c r="E9" s="17">
        <v>0.32556957866608099</v>
      </c>
      <c r="F9" s="17">
        <v>0.38928254402963403</v>
      </c>
      <c r="G9" s="17">
        <v>0.296826096707002</v>
      </c>
      <c r="H9" s="17">
        <v>0.30330489924473902</v>
      </c>
      <c r="I9" s="17">
        <v>0.26693578725683098</v>
      </c>
      <c r="J9" s="17">
        <v>0.26013228901747198</v>
      </c>
      <c r="K9" s="17">
        <v>0.24081406085693699</v>
      </c>
      <c r="L9" s="17">
        <v>0.276802559375045</v>
      </c>
      <c r="M9" s="17"/>
      <c r="N9" s="17">
        <v>0.33542461154366998</v>
      </c>
      <c r="O9" s="17">
        <v>0.107950264614603</v>
      </c>
      <c r="P9" s="17">
        <v>0.14094291875812601</v>
      </c>
      <c r="Q9" s="17">
        <v>8.8602754060575398E-2</v>
      </c>
      <c r="R9" s="17"/>
      <c r="S9" s="17">
        <v>0.35463025471628101</v>
      </c>
      <c r="T9" s="17">
        <v>0.21382248704180201</v>
      </c>
      <c r="U9" s="17">
        <v>0.25673613270870299</v>
      </c>
      <c r="V9" s="17">
        <v>0.37593521483547898</v>
      </c>
      <c r="W9" s="17">
        <v>0.282430245013568</v>
      </c>
      <c r="X9" s="17">
        <v>0.25142347251950597</v>
      </c>
      <c r="Y9" s="17">
        <v>0.28725129279168299</v>
      </c>
      <c r="Z9" s="17"/>
      <c r="AA9" s="17">
        <v>0.17333799456622201</v>
      </c>
      <c r="AB9" s="17">
        <v>0.39494411093401499</v>
      </c>
      <c r="AC9" s="17"/>
      <c r="AD9" s="17">
        <v>0.125024784560052</v>
      </c>
      <c r="AE9" s="17">
        <v>8.3975476354954601E-2</v>
      </c>
      <c r="AF9" s="17">
        <v>0.216434845735791</v>
      </c>
      <c r="AG9" s="17"/>
      <c r="AH9" s="17">
        <v>4.2682230596259203E-2</v>
      </c>
      <c r="AI9" s="17">
        <v>0.32964048224429099</v>
      </c>
      <c r="AJ9" s="17"/>
      <c r="AK9" s="17">
        <v>0.340689807861981</v>
      </c>
      <c r="AL9" s="17">
        <v>0.30513997382042402</v>
      </c>
      <c r="AM9" s="17"/>
      <c r="AN9" s="17">
        <v>0.319856368483523</v>
      </c>
      <c r="AO9" s="17">
        <v>8.8602754060575398E-2</v>
      </c>
      <c r="AP9" s="17"/>
      <c r="AQ9" s="17">
        <v>0.186712150709861</v>
      </c>
      <c r="AR9" s="17">
        <v>0.35380570854506299</v>
      </c>
      <c r="AS9" s="17"/>
      <c r="AT9" s="17">
        <v>0.51636059908408305</v>
      </c>
      <c r="AU9" s="17">
        <v>0.26931621175526199</v>
      </c>
      <c r="AV9" s="17">
        <v>6.64021098084462E-2</v>
      </c>
      <c r="AW9" s="17">
        <v>1.60889827335626E-3</v>
      </c>
      <c r="AX9" s="17"/>
      <c r="AY9" s="17">
        <v>0.143599502615223</v>
      </c>
      <c r="AZ9" s="17">
        <v>0.34041322051554701</v>
      </c>
      <c r="BA9" s="17"/>
      <c r="BB9" s="17">
        <v>0.29834150751486199</v>
      </c>
      <c r="BC9" s="17">
        <v>0.323995061311175</v>
      </c>
      <c r="BD9" s="17"/>
      <c r="BE9" s="17">
        <v>0.357986870272402</v>
      </c>
      <c r="BF9" s="17">
        <v>0.316472663188064</v>
      </c>
      <c r="BG9" s="17"/>
      <c r="BH9" s="17">
        <v>0.33698921638608997</v>
      </c>
      <c r="BI9" s="17">
        <v>0.31803719892693699</v>
      </c>
      <c r="BJ9" s="17"/>
      <c r="BK9" s="17">
        <v>0.174947964903921</v>
      </c>
      <c r="BL9" s="17">
        <v>0.328646127379357</v>
      </c>
      <c r="BM9" s="17"/>
      <c r="BN9" s="17">
        <v>0.180308526683189</v>
      </c>
      <c r="BO9" s="17">
        <v>0.32234693681951798</v>
      </c>
      <c r="BP9" s="17"/>
      <c r="BQ9" s="17">
        <v>0.17549597587764801</v>
      </c>
      <c r="BR9" s="17">
        <v>0.32308534252936399</v>
      </c>
      <c r="BS9" s="17"/>
      <c r="BT9" s="17">
        <v>0.225937564517949</v>
      </c>
      <c r="BU9" s="17">
        <v>0.32681790689324403</v>
      </c>
      <c r="BV9" s="17"/>
      <c r="BW9" s="17">
        <v>0.17372029722034699</v>
      </c>
      <c r="BX9" s="17">
        <v>0.39421123169792199</v>
      </c>
      <c r="BY9" s="17"/>
      <c r="BZ9" s="17">
        <v>0.17372029722034699</v>
      </c>
      <c r="CA9" s="17">
        <v>0.39421123169792199</v>
      </c>
    </row>
    <row r="10" spans="2:79" x14ac:dyDescent="0.25">
      <c r="B10" s="18" t="s">
        <v>371</v>
      </c>
      <c r="C10" s="17">
        <v>0.66304776326985504</v>
      </c>
      <c r="D10" s="17">
        <v>0.57409891752841002</v>
      </c>
      <c r="E10" s="17">
        <v>0.65810269010608402</v>
      </c>
      <c r="F10" s="17">
        <v>0.59599090103836605</v>
      </c>
      <c r="G10" s="17">
        <v>0.69289441211411595</v>
      </c>
      <c r="H10" s="17">
        <v>0.66667477105137396</v>
      </c>
      <c r="I10" s="17">
        <v>0.72536320448701697</v>
      </c>
      <c r="J10" s="17">
        <v>0.72907413865756099</v>
      </c>
      <c r="K10" s="17">
        <v>0.75588799740219104</v>
      </c>
      <c r="L10" s="17">
        <v>0.68355434217391497</v>
      </c>
      <c r="M10" s="17"/>
      <c r="N10" s="17">
        <v>0.647528283798949</v>
      </c>
      <c r="O10" s="17">
        <v>0.86741864554306802</v>
      </c>
      <c r="P10" s="17">
        <v>0.83982229269564801</v>
      </c>
      <c r="Q10" s="17">
        <v>0.88014857378339295</v>
      </c>
      <c r="R10" s="17"/>
      <c r="S10" s="17">
        <v>0.62767420807861096</v>
      </c>
      <c r="T10" s="17">
        <v>0.77187376852143696</v>
      </c>
      <c r="U10" s="17">
        <v>0.73536590774382504</v>
      </c>
      <c r="V10" s="17">
        <v>0.60293113466387205</v>
      </c>
      <c r="W10" s="17">
        <v>0.71647662667446599</v>
      </c>
      <c r="X10" s="17">
        <v>0.72649716687431398</v>
      </c>
      <c r="Y10" s="17">
        <v>0.69814398806268796</v>
      </c>
      <c r="Z10" s="17"/>
      <c r="AA10" s="17">
        <v>0.81017969450742799</v>
      </c>
      <c r="AB10" s="17">
        <v>0.58695156880947397</v>
      </c>
      <c r="AC10" s="17"/>
      <c r="AD10" s="17">
        <v>0.87116504485524204</v>
      </c>
      <c r="AE10" s="17">
        <v>0.89834583760238496</v>
      </c>
      <c r="AF10" s="17">
        <v>0.76743602513128095</v>
      </c>
      <c r="AG10" s="17"/>
      <c r="AH10" s="17">
        <v>0.92901252769578901</v>
      </c>
      <c r="AI10" s="17">
        <v>0.65320605716288005</v>
      </c>
      <c r="AJ10" s="17"/>
      <c r="AK10" s="17">
        <v>0.64381496969549401</v>
      </c>
      <c r="AL10" s="17">
        <v>0.67593126196419795</v>
      </c>
      <c r="AM10" s="17"/>
      <c r="AN10" s="17">
        <v>0.66261927200077297</v>
      </c>
      <c r="AO10" s="17">
        <v>0.88014857378339295</v>
      </c>
      <c r="AP10" s="17"/>
      <c r="AQ10" s="17">
        <v>0.805111123588931</v>
      </c>
      <c r="AR10" s="17">
        <v>0.62621213893669103</v>
      </c>
      <c r="AS10" s="17"/>
      <c r="AT10" s="17">
        <v>0.455325357224248</v>
      </c>
      <c r="AU10" s="17">
        <v>0.717948875461215</v>
      </c>
      <c r="AV10" s="17">
        <v>0.92528317631937895</v>
      </c>
      <c r="AW10" s="17">
        <v>0.99835519433339104</v>
      </c>
      <c r="AX10" s="17"/>
      <c r="AY10" s="17">
        <v>0.827888576104439</v>
      </c>
      <c r="AZ10" s="17">
        <v>0.64334542542736795</v>
      </c>
      <c r="BA10" s="17"/>
      <c r="BB10" s="17">
        <v>0.684396119407924</v>
      </c>
      <c r="BC10" s="17">
        <v>0.65839031899704403</v>
      </c>
      <c r="BD10" s="17"/>
      <c r="BE10" s="17">
        <v>0.61865780179835195</v>
      </c>
      <c r="BF10" s="17">
        <v>0.66641638644957601</v>
      </c>
      <c r="BG10" s="17"/>
      <c r="BH10" s="17">
        <v>0.63113741264471701</v>
      </c>
      <c r="BI10" s="17">
        <v>0.66552180434665098</v>
      </c>
      <c r="BJ10" s="17"/>
      <c r="BK10" s="17">
        <v>0.81217580251323596</v>
      </c>
      <c r="BL10" s="17">
        <v>0.65350325878936599</v>
      </c>
      <c r="BM10" s="17"/>
      <c r="BN10" s="17">
        <v>0.78055683874389103</v>
      </c>
      <c r="BO10" s="17">
        <v>0.66055882083166695</v>
      </c>
      <c r="BP10" s="17"/>
      <c r="BQ10" s="17">
        <v>0.79189857164197497</v>
      </c>
      <c r="BR10" s="17">
        <v>0.65974870354369097</v>
      </c>
      <c r="BS10" s="17"/>
      <c r="BT10" s="17">
        <v>0.76287554020121595</v>
      </c>
      <c r="BU10" s="17">
        <v>0.65512562508945604</v>
      </c>
      <c r="BV10" s="17"/>
      <c r="BW10" s="17">
        <v>0.80986383671864504</v>
      </c>
      <c r="BX10" s="17">
        <v>0.58765425428975404</v>
      </c>
      <c r="BY10" s="17"/>
      <c r="BZ10" s="17">
        <v>0.80986383671864504</v>
      </c>
      <c r="CA10" s="17">
        <v>0.58765425428975404</v>
      </c>
    </row>
    <row r="11" spans="2:79" x14ac:dyDescent="0.25">
      <c r="B11" s="18" t="s">
        <v>103</v>
      </c>
      <c r="C11" s="19">
        <v>1.7551393796108299E-2</v>
      </c>
      <c r="D11" s="19">
        <v>2.7353052220486899E-2</v>
      </c>
      <c r="E11" s="19">
        <v>1.63277312278358E-2</v>
      </c>
      <c r="F11" s="19">
        <v>1.47265549320004E-2</v>
      </c>
      <c r="G11" s="19">
        <v>1.02794911788824E-2</v>
      </c>
      <c r="H11" s="19">
        <v>3.00203297038865E-2</v>
      </c>
      <c r="I11" s="19">
        <v>7.7010082561520697E-3</v>
      </c>
      <c r="J11" s="19">
        <v>1.07935723249671E-2</v>
      </c>
      <c r="K11" s="19">
        <v>3.2979417408725499E-3</v>
      </c>
      <c r="L11" s="19">
        <v>3.9643098451040797E-2</v>
      </c>
      <c r="M11" s="19"/>
      <c r="N11" s="19">
        <v>1.7047104657380598E-2</v>
      </c>
      <c r="O11" s="19">
        <v>2.4631089842329298E-2</v>
      </c>
      <c r="P11" s="19">
        <v>1.9234788546226098E-2</v>
      </c>
      <c r="Q11" s="19">
        <v>3.1248672156031498E-2</v>
      </c>
      <c r="R11" s="19"/>
      <c r="S11" s="19">
        <v>1.7695537205108101E-2</v>
      </c>
      <c r="T11" s="19">
        <v>1.43037444367617E-2</v>
      </c>
      <c r="U11" s="19">
        <v>7.89795954747252E-3</v>
      </c>
      <c r="V11" s="19">
        <v>2.11336505006487E-2</v>
      </c>
      <c r="W11" s="19">
        <v>1.0931283119662201E-3</v>
      </c>
      <c r="X11" s="19">
        <v>2.20793606061803E-2</v>
      </c>
      <c r="Y11" s="19">
        <v>1.46047191456289E-2</v>
      </c>
      <c r="Z11" s="19"/>
      <c r="AA11" s="19">
        <v>1.6482310926349799E-2</v>
      </c>
      <c r="AB11" s="19">
        <v>1.8104320256511101E-2</v>
      </c>
      <c r="AC11" s="19"/>
      <c r="AD11" s="19">
        <v>3.8101705847061098E-3</v>
      </c>
      <c r="AE11" s="19">
        <v>1.7678686042660399E-2</v>
      </c>
      <c r="AF11" s="19">
        <v>1.6129129132928102E-2</v>
      </c>
      <c r="AG11" s="19"/>
      <c r="AH11" s="19">
        <v>2.8305241707952001E-2</v>
      </c>
      <c r="AI11" s="19">
        <v>1.7153460592828899E-2</v>
      </c>
      <c r="AJ11" s="19"/>
      <c r="AK11" s="19">
        <v>1.5495222442525399E-2</v>
      </c>
      <c r="AL11" s="19">
        <v>1.8928764215377401E-2</v>
      </c>
      <c r="AM11" s="19"/>
      <c r="AN11" s="19">
        <v>1.7524359515704101E-2</v>
      </c>
      <c r="AO11" s="19">
        <v>3.1248672156031498E-2</v>
      </c>
      <c r="AP11" s="19"/>
      <c r="AQ11" s="19">
        <v>8.1767257012078896E-3</v>
      </c>
      <c r="AR11" s="19">
        <v>1.9982152518246501E-2</v>
      </c>
      <c r="AS11" s="19"/>
      <c r="AT11" s="19">
        <v>2.83140436916684E-2</v>
      </c>
      <c r="AU11" s="19">
        <v>1.2734912783522701E-2</v>
      </c>
      <c r="AV11" s="19">
        <v>8.3147138721749204E-3</v>
      </c>
      <c r="AW11" s="19">
        <v>3.59073932525976E-5</v>
      </c>
      <c r="AX11" s="19"/>
      <c r="AY11" s="19">
        <v>2.8511921280337301E-2</v>
      </c>
      <c r="AZ11" s="19">
        <v>1.6241354057085398E-2</v>
      </c>
      <c r="BA11" s="19"/>
      <c r="BB11" s="19">
        <v>1.72623730772134E-2</v>
      </c>
      <c r="BC11" s="19">
        <v>1.7614619691780398E-2</v>
      </c>
      <c r="BD11" s="19"/>
      <c r="BE11" s="19">
        <v>2.3355327929245301E-2</v>
      </c>
      <c r="BF11" s="19">
        <v>1.71109503623601E-2</v>
      </c>
      <c r="BG11" s="19"/>
      <c r="BH11" s="19">
        <v>3.1873370969192599E-2</v>
      </c>
      <c r="BI11" s="19">
        <v>1.64409967264115E-2</v>
      </c>
      <c r="BJ11" s="19"/>
      <c r="BK11" s="19">
        <v>1.28762325828428E-2</v>
      </c>
      <c r="BL11" s="19">
        <v>1.7850613831276899E-2</v>
      </c>
      <c r="BM11" s="19"/>
      <c r="BN11" s="19">
        <v>3.9134634572919498E-2</v>
      </c>
      <c r="BO11" s="19">
        <v>1.7094242348815201E-2</v>
      </c>
      <c r="BP11" s="19"/>
      <c r="BQ11" s="19">
        <v>3.26054524803773E-2</v>
      </c>
      <c r="BR11" s="19">
        <v>1.7165953926944699E-2</v>
      </c>
      <c r="BS11" s="19"/>
      <c r="BT11" s="19">
        <v>1.1186895280834301E-2</v>
      </c>
      <c r="BU11" s="19">
        <v>1.80564680173004E-2</v>
      </c>
      <c r="BV11" s="19"/>
      <c r="BW11" s="19">
        <v>1.6415866061008099E-2</v>
      </c>
      <c r="BX11" s="19">
        <v>1.8134514012324299E-2</v>
      </c>
      <c r="BY11" s="19"/>
      <c r="BZ11" s="19">
        <v>1.6415866061008099E-2</v>
      </c>
      <c r="CA11" s="19">
        <v>1.8134514012324299E-2</v>
      </c>
    </row>
    <row r="12" spans="2:79" x14ac:dyDescent="0.25">
      <c r="B12" s="16"/>
    </row>
    <row r="13" spans="2:79" x14ac:dyDescent="0.25">
      <c r="B13" t="s">
        <v>78</v>
      </c>
    </row>
    <row r="14" spans="2:79" x14ac:dyDescent="0.25">
      <c r="B14" t="s">
        <v>79</v>
      </c>
    </row>
    <row r="16" spans="2:79" x14ac:dyDescent="0.25">
      <c r="B1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CA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370</v>
      </c>
      <c r="C9" s="17">
        <v>0.84308797925871803</v>
      </c>
      <c r="D9" s="17">
        <v>0.77384492763558899</v>
      </c>
      <c r="E9" s="17">
        <v>0.84397658148819799</v>
      </c>
      <c r="F9" s="17">
        <v>0.83316984121897897</v>
      </c>
      <c r="G9" s="17">
        <v>0.93200937389735194</v>
      </c>
      <c r="H9" s="17">
        <v>0.80277457217537795</v>
      </c>
      <c r="I9" s="17">
        <v>0.84780114936013695</v>
      </c>
      <c r="J9" s="17">
        <v>0.86430076355156704</v>
      </c>
      <c r="K9" s="17">
        <v>0.85219625317820202</v>
      </c>
      <c r="L9" s="17">
        <v>0.882999778418188</v>
      </c>
      <c r="M9" s="17"/>
      <c r="N9" s="17">
        <v>0.85253369922895805</v>
      </c>
      <c r="O9" s="17">
        <v>0.74530043004934599</v>
      </c>
      <c r="P9" s="17">
        <v>0.60622814689638105</v>
      </c>
      <c r="Q9" s="17">
        <v>0.537718684719246</v>
      </c>
      <c r="R9" s="17"/>
      <c r="S9" s="17">
        <v>0.84146118974865403</v>
      </c>
      <c r="T9" s="17">
        <v>0.79096952673352305</v>
      </c>
      <c r="U9" s="17">
        <v>0.798325483584849</v>
      </c>
      <c r="V9" s="17">
        <v>0.86063657627380996</v>
      </c>
      <c r="W9" s="17">
        <v>0.82879721911660797</v>
      </c>
      <c r="X9" s="17">
        <v>0.843658871301047</v>
      </c>
      <c r="Y9" s="17">
        <v>0.85706282905865006</v>
      </c>
      <c r="Z9" s="17"/>
      <c r="AA9" s="17">
        <v>0.76740555207781203</v>
      </c>
      <c r="AB9" s="17">
        <v>0.88223070407412596</v>
      </c>
      <c r="AC9" s="17"/>
      <c r="AD9" s="17">
        <v>0.76306687767876302</v>
      </c>
      <c r="AE9" s="17">
        <v>0.73744719220182997</v>
      </c>
      <c r="AF9" s="17">
        <v>0.778965285010084</v>
      </c>
      <c r="AG9" s="17"/>
      <c r="AH9" s="17">
        <v>0.67111418611989304</v>
      </c>
      <c r="AI9" s="17">
        <v>0.84945166256025295</v>
      </c>
      <c r="AJ9" s="17"/>
      <c r="AK9" s="17">
        <v>0.833436895208164</v>
      </c>
      <c r="AL9" s="17">
        <v>0.849552964612175</v>
      </c>
      <c r="AM9" s="17"/>
      <c r="AN9" s="17">
        <v>0.84369068579051898</v>
      </c>
      <c r="AO9" s="17">
        <v>0.537718684719246</v>
      </c>
      <c r="AP9" s="17"/>
      <c r="AQ9" s="17">
        <v>0.77845194107237503</v>
      </c>
      <c r="AR9" s="17">
        <v>0.85984746471414197</v>
      </c>
      <c r="AS9" s="17"/>
      <c r="AT9" s="17">
        <v>0.93566113437470599</v>
      </c>
      <c r="AU9" s="17">
        <v>0.87006255801283106</v>
      </c>
      <c r="AV9" s="17">
        <v>0.68256941087325496</v>
      </c>
      <c r="AW9" s="17">
        <v>0.12736761165121099</v>
      </c>
      <c r="AX9" s="17"/>
      <c r="AY9" s="17">
        <v>0.79439080178260202</v>
      </c>
      <c r="AZ9" s="17">
        <v>0.848908432495458</v>
      </c>
      <c r="BA9" s="17"/>
      <c r="BB9" s="17">
        <v>0.83931267823607003</v>
      </c>
      <c r="BC9" s="17">
        <v>0.84392198642535998</v>
      </c>
      <c r="BD9" s="17"/>
      <c r="BE9" s="17">
        <v>0.80648825501835697</v>
      </c>
      <c r="BF9" s="17">
        <v>0.84586542432423395</v>
      </c>
      <c r="BG9" s="17"/>
      <c r="BH9" s="17">
        <v>0.79287606804249999</v>
      </c>
      <c r="BI9" s="17">
        <v>0.84698095844759302</v>
      </c>
      <c r="BJ9" s="17"/>
      <c r="BK9" s="17">
        <v>0.71412828711665099</v>
      </c>
      <c r="BL9" s="17">
        <v>0.85134166760396301</v>
      </c>
      <c r="BM9" s="17"/>
      <c r="BN9" s="17">
        <v>0.63559203421050503</v>
      </c>
      <c r="BO9" s="17">
        <v>0.84748292034134598</v>
      </c>
      <c r="BP9" s="17"/>
      <c r="BQ9" s="17">
        <v>0.68583672131051399</v>
      </c>
      <c r="BR9" s="17">
        <v>0.847114196079084</v>
      </c>
      <c r="BS9" s="17"/>
      <c r="BT9" s="17">
        <v>0.83885814962094196</v>
      </c>
      <c r="BU9" s="17">
        <v>0.84342365031040401</v>
      </c>
      <c r="BV9" s="17"/>
      <c r="BW9" s="17">
        <v>0.76861377821971899</v>
      </c>
      <c r="BX9" s="17">
        <v>0.88133223421611595</v>
      </c>
      <c r="BY9" s="17"/>
      <c r="BZ9" s="17">
        <v>0.76861377821971899</v>
      </c>
      <c r="CA9" s="17">
        <v>0.88133223421611595</v>
      </c>
    </row>
    <row r="10" spans="2:79" x14ac:dyDescent="0.25">
      <c r="B10" s="18" t="s">
        <v>371</v>
      </c>
      <c r="C10" s="17">
        <v>0.11098505105152801</v>
      </c>
      <c r="D10" s="17">
        <v>0.192750912433027</v>
      </c>
      <c r="E10" s="17">
        <v>0.10882953041374099</v>
      </c>
      <c r="F10" s="17">
        <v>0.14220891348391401</v>
      </c>
      <c r="G10" s="17">
        <v>4.0716626888738602E-2</v>
      </c>
      <c r="H10" s="17">
        <v>9.8029486734148005E-2</v>
      </c>
      <c r="I10" s="17">
        <v>0.102589506995192</v>
      </c>
      <c r="J10" s="17">
        <v>9.8810478111958006E-2</v>
      </c>
      <c r="K10" s="17">
        <v>0.106224885113815</v>
      </c>
      <c r="L10" s="17">
        <v>6.9869515418533298E-2</v>
      </c>
      <c r="M10" s="17"/>
      <c r="N10" s="17">
        <v>0.102005703970475</v>
      </c>
      <c r="O10" s="17">
        <v>0.20548139006087801</v>
      </c>
      <c r="P10" s="17">
        <v>0.33302303836374603</v>
      </c>
      <c r="Q10" s="17">
        <v>0.36986910796527001</v>
      </c>
      <c r="R10" s="17"/>
      <c r="S10" s="17">
        <v>0.108971802062058</v>
      </c>
      <c r="T10" s="17">
        <v>0.13908740837546299</v>
      </c>
      <c r="U10" s="17">
        <v>0.16417369986079799</v>
      </c>
      <c r="V10" s="17">
        <v>9.9665114667925603E-2</v>
      </c>
      <c r="W10" s="17">
        <v>0.148218032916452</v>
      </c>
      <c r="X10" s="17">
        <v>0.13231322930404901</v>
      </c>
      <c r="Y10" s="17">
        <v>8.8971181438520605E-2</v>
      </c>
      <c r="Z10" s="17"/>
      <c r="AA10" s="17">
        <v>0.192685262402817</v>
      </c>
      <c r="AB10" s="17">
        <v>6.87299462748278E-2</v>
      </c>
      <c r="AC10" s="17"/>
      <c r="AD10" s="17">
        <v>0.20440898589037601</v>
      </c>
      <c r="AE10" s="17">
        <v>0.233095005336626</v>
      </c>
      <c r="AF10" s="17">
        <v>0.17619650258156999</v>
      </c>
      <c r="AG10" s="17"/>
      <c r="AH10" s="17">
        <v>0.30781471272087402</v>
      </c>
      <c r="AI10" s="17">
        <v>0.10370160624083501</v>
      </c>
      <c r="AJ10" s="17"/>
      <c r="AK10" s="17">
        <v>0.112723055668471</v>
      </c>
      <c r="AL10" s="17">
        <v>0.109820811435136</v>
      </c>
      <c r="AM10" s="17"/>
      <c r="AN10" s="17">
        <v>0.110474092304623</v>
      </c>
      <c r="AO10" s="17">
        <v>0.36986910796527001</v>
      </c>
      <c r="AP10" s="17"/>
      <c r="AQ10" s="17">
        <v>0.160629673007327</v>
      </c>
      <c r="AR10" s="17">
        <v>9.8112691560533594E-2</v>
      </c>
      <c r="AS10" s="17"/>
      <c r="AT10" s="17">
        <v>2.20556894474318E-2</v>
      </c>
      <c r="AU10" s="17">
        <v>8.0282614466143903E-2</v>
      </c>
      <c r="AV10" s="17">
        <v>0.26845609684212102</v>
      </c>
      <c r="AW10" s="17">
        <v>0.85572102714737297</v>
      </c>
      <c r="AX10" s="17"/>
      <c r="AY10" s="17">
        <v>0.18973363118949599</v>
      </c>
      <c r="AZ10" s="17">
        <v>0.101572751367885</v>
      </c>
      <c r="BA10" s="17"/>
      <c r="BB10" s="17">
        <v>0.11386044623616901</v>
      </c>
      <c r="BC10" s="17">
        <v>0.110346574984481</v>
      </c>
      <c r="BD10" s="17"/>
      <c r="BE10" s="17">
        <v>0.14696765247889501</v>
      </c>
      <c r="BF10" s="17">
        <v>0.10825443761513801</v>
      </c>
      <c r="BG10" s="17"/>
      <c r="BH10" s="17">
        <v>0.115683967002321</v>
      </c>
      <c r="BI10" s="17">
        <v>0.110620739445703</v>
      </c>
      <c r="BJ10" s="17"/>
      <c r="BK10" s="17">
        <v>0.23747912891165099</v>
      </c>
      <c r="BL10" s="17">
        <v>0.10288916714521</v>
      </c>
      <c r="BM10" s="17"/>
      <c r="BN10" s="17">
        <v>0.239002203768553</v>
      </c>
      <c r="BO10" s="17">
        <v>0.108273538575338</v>
      </c>
      <c r="BP10" s="17"/>
      <c r="BQ10" s="17">
        <v>0.270033929915792</v>
      </c>
      <c r="BR10" s="17">
        <v>0.106912808452651</v>
      </c>
      <c r="BS10" s="17"/>
      <c r="BT10" s="17">
        <v>0.15284807085059399</v>
      </c>
      <c r="BU10" s="17">
        <v>0.10766288323720299</v>
      </c>
      <c r="BV10" s="17"/>
      <c r="BW10" s="17">
        <v>0.19165322314920599</v>
      </c>
      <c r="BX10" s="17">
        <v>6.9560046182588403E-2</v>
      </c>
      <c r="BY10" s="17"/>
      <c r="BZ10" s="17">
        <v>0.19165322314920599</v>
      </c>
      <c r="CA10" s="17">
        <v>6.9560046182588403E-2</v>
      </c>
    </row>
    <row r="11" spans="2:79" x14ac:dyDescent="0.25">
      <c r="B11" s="18" t="s">
        <v>103</v>
      </c>
      <c r="C11" s="19">
        <v>4.59269696897543E-2</v>
      </c>
      <c r="D11" s="19">
        <v>3.3404159931383903E-2</v>
      </c>
      <c r="E11" s="19">
        <v>4.7193888098061201E-2</v>
      </c>
      <c r="F11" s="19">
        <v>2.46212452971067E-2</v>
      </c>
      <c r="G11" s="19">
        <v>2.7273999213908901E-2</v>
      </c>
      <c r="H11" s="19">
        <v>9.9195941090474499E-2</v>
      </c>
      <c r="I11" s="19">
        <v>4.96093436446714E-2</v>
      </c>
      <c r="J11" s="19">
        <v>3.6888758336474398E-2</v>
      </c>
      <c r="K11" s="19">
        <v>4.1578861707982702E-2</v>
      </c>
      <c r="L11" s="19">
        <v>4.7130706163278802E-2</v>
      </c>
      <c r="M11" s="19"/>
      <c r="N11" s="19">
        <v>4.5460596800567001E-2</v>
      </c>
      <c r="O11" s="19">
        <v>4.9218179889775497E-2</v>
      </c>
      <c r="P11" s="19">
        <v>6.0748814739872897E-2</v>
      </c>
      <c r="Q11" s="19">
        <v>9.2412207315483302E-2</v>
      </c>
      <c r="R11" s="19"/>
      <c r="S11" s="19">
        <v>4.9567008189288803E-2</v>
      </c>
      <c r="T11" s="19">
        <v>6.99430648910144E-2</v>
      </c>
      <c r="U11" s="19">
        <v>3.7500816554353E-2</v>
      </c>
      <c r="V11" s="19">
        <v>3.96983090582647E-2</v>
      </c>
      <c r="W11" s="19">
        <v>2.2984747966939501E-2</v>
      </c>
      <c r="X11" s="19">
        <v>2.4027899394904399E-2</v>
      </c>
      <c r="Y11" s="19">
        <v>5.3965989502829603E-2</v>
      </c>
      <c r="Z11" s="19"/>
      <c r="AA11" s="19">
        <v>3.9909185519371802E-2</v>
      </c>
      <c r="AB11" s="19">
        <v>4.90393496510464E-2</v>
      </c>
      <c r="AC11" s="19"/>
      <c r="AD11" s="19">
        <v>3.2524136430860599E-2</v>
      </c>
      <c r="AE11" s="19">
        <v>2.9457802461543701E-2</v>
      </c>
      <c r="AF11" s="19">
        <v>4.4838212408346803E-2</v>
      </c>
      <c r="AG11" s="19"/>
      <c r="AH11" s="19">
        <v>2.10711011592336E-2</v>
      </c>
      <c r="AI11" s="19">
        <v>4.6846731198911397E-2</v>
      </c>
      <c r="AJ11" s="19"/>
      <c r="AK11" s="19">
        <v>5.3840049123364403E-2</v>
      </c>
      <c r="AL11" s="19">
        <v>4.0626223952689E-2</v>
      </c>
      <c r="AM11" s="19"/>
      <c r="AN11" s="19">
        <v>4.5835221904858101E-2</v>
      </c>
      <c r="AO11" s="19">
        <v>9.2412207315483302E-2</v>
      </c>
      <c r="AP11" s="19"/>
      <c r="AQ11" s="19">
        <v>6.0918385920297302E-2</v>
      </c>
      <c r="AR11" s="19">
        <v>4.2039843725324898E-2</v>
      </c>
      <c r="AS11" s="19"/>
      <c r="AT11" s="19">
        <v>4.2283176177861898E-2</v>
      </c>
      <c r="AU11" s="19">
        <v>4.9654827521024798E-2</v>
      </c>
      <c r="AV11" s="19">
        <v>4.8974492284623403E-2</v>
      </c>
      <c r="AW11" s="19">
        <v>1.6911361201416598E-2</v>
      </c>
      <c r="AX11" s="19"/>
      <c r="AY11" s="19">
        <v>1.5875567027901698E-2</v>
      </c>
      <c r="AZ11" s="19">
        <v>4.9518816136656998E-2</v>
      </c>
      <c r="BA11" s="19"/>
      <c r="BB11" s="19">
        <v>4.6826875527761401E-2</v>
      </c>
      <c r="BC11" s="19">
        <v>4.5731438590159199E-2</v>
      </c>
      <c r="BD11" s="19"/>
      <c r="BE11" s="19">
        <v>4.6544092502748401E-2</v>
      </c>
      <c r="BF11" s="19">
        <v>4.5880138060627497E-2</v>
      </c>
      <c r="BG11" s="19"/>
      <c r="BH11" s="19">
        <v>9.1439964955178796E-2</v>
      </c>
      <c r="BI11" s="19">
        <v>4.23983021067037E-2</v>
      </c>
      <c r="BJ11" s="19"/>
      <c r="BK11" s="19">
        <v>4.8392583971697697E-2</v>
      </c>
      <c r="BL11" s="19">
        <v>4.5769165250826797E-2</v>
      </c>
      <c r="BM11" s="19"/>
      <c r="BN11" s="19">
        <v>0.125405762020942</v>
      </c>
      <c r="BO11" s="19">
        <v>4.4243541083316601E-2</v>
      </c>
      <c r="BP11" s="19"/>
      <c r="BQ11" s="19">
        <v>4.4129348773694899E-2</v>
      </c>
      <c r="BR11" s="19">
        <v>4.59729954682652E-2</v>
      </c>
      <c r="BS11" s="19"/>
      <c r="BT11" s="19">
        <v>8.2937795284638502E-3</v>
      </c>
      <c r="BU11" s="19">
        <v>4.8913466452393597E-2</v>
      </c>
      <c r="BV11" s="19"/>
      <c r="BW11" s="19">
        <v>3.9732998631074899E-2</v>
      </c>
      <c r="BX11" s="19">
        <v>4.9107719601295403E-2</v>
      </c>
      <c r="BY11" s="19"/>
      <c r="BZ11" s="19">
        <v>3.9732998631074899E-2</v>
      </c>
      <c r="CA11" s="19">
        <v>4.9107719601295403E-2</v>
      </c>
    </row>
    <row r="12" spans="2:79" x14ac:dyDescent="0.25">
      <c r="B12" s="16"/>
    </row>
    <row r="13" spans="2:79" x14ac:dyDescent="0.25">
      <c r="B13" t="s">
        <v>78</v>
      </c>
    </row>
    <row r="14" spans="2:79" x14ac:dyDescent="0.25">
      <c r="B14" t="s">
        <v>79</v>
      </c>
    </row>
    <row r="16" spans="2:79" x14ac:dyDescent="0.25">
      <c r="B1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CA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370</v>
      </c>
      <c r="C9" s="17">
        <v>0.45980943519894701</v>
      </c>
      <c r="D9" s="17">
        <v>0.58606539694948501</v>
      </c>
      <c r="E9" s="17">
        <v>0.579657366727926</v>
      </c>
      <c r="F9" s="17">
        <v>0.274393005574394</v>
      </c>
      <c r="G9" s="17">
        <v>0.57015008500798903</v>
      </c>
      <c r="H9" s="17">
        <v>0.41796760827629498</v>
      </c>
      <c r="I9" s="17">
        <v>0.39886104469830602</v>
      </c>
      <c r="J9" s="17">
        <v>0.40069414311873502</v>
      </c>
      <c r="K9" s="17">
        <v>0.42531729590211298</v>
      </c>
      <c r="L9" s="17">
        <v>0.36418002064753402</v>
      </c>
      <c r="M9" s="17"/>
      <c r="N9" s="17">
        <v>0.47724107990942</v>
      </c>
      <c r="O9" s="17">
        <v>0.24383935680851301</v>
      </c>
      <c r="P9" s="17">
        <v>0.19157597520942601</v>
      </c>
      <c r="Q9" s="17">
        <v>0.14562738282889201</v>
      </c>
      <c r="R9" s="17"/>
      <c r="S9" s="17">
        <v>0.475292681873627</v>
      </c>
      <c r="T9" s="17">
        <v>0.44426916256007098</v>
      </c>
      <c r="U9" s="17">
        <v>0.41665673290510702</v>
      </c>
      <c r="V9" s="17">
        <v>0.51382061596237105</v>
      </c>
      <c r="W9" s="17">
        <v>0.446560403582901</v>
      </c>
      <c r="X9" s="17">
        <v>0.37574364458515702</v>
      </c>
      <c r="Y9" s="17">
        <v>0.39417726711100998</v>
      </c>
      <c r="Z9" s="17"/>
      <c r="AA9" s="17">
        <v>0.275014269593989</v>
      </c>
      <c r="AB9" s="17">
        <v>0.55538494174556396</v>
      </c>
      <c r="AC9" s="17"/>
      <c r="AD9" s="17">
        <v>0.24505098231230599</v>
      </c>
      <c r="AE9" s="17">
        <v>0.25892772414857601</v>
      </c>
      <c r="AF9" s="17">
        <v>0.29844166720339699</v>
      </c>
      <c r="AG9" s="17"/>
      <c r="AH9" s="17">
        <v>0.16299893601261201</v>
      </c>
      <c r="AI9" s="17">
        <v>0.470792550608093</v>
      </c>
      <c r="AJ9" s="17"/>
      <c r="AK9" s="17">
        <v>0.43972766819185299</v>
      </c>
      <c r="AL9" s="17">
        <v>0.47326163693010398</v>
      </c>
      <c r="AM9" s="17"/>
      <c r="AN9" s="17">
        <v>0.46042953544649701</v>
      </c>
      <c r="AO9" s="17">
        <v>0.14562738282889201</v>
      </c>
      <c r="AP9" s="17"/>
      <c r="AQ9" s="17">
        <v>0.34210864357505899</v>
      </c>
      <c r="AR9" s="17">
        <v>0.49032808641369902</v>
      </c>
      <c r="AS9" s="17"/>
      <c r="AT9" s="17">
        <v>0.763676916681718</v>
      </c>
      <c r="AU9" s="17">
        <v>0.36696174448102298</v>
      </c>
      <c r="AV9" s="17">
        <v>0.10377484360629299</v>
      </c>
      <c r="AW9" s="17">
        <v>6.8812441457800702E-3</v>
      </c>
      <c r="AX9" s="17"/>
      <c r="AY9" s="17">
        <v>0.36299648358005199</v>
      </c>
      <c r="AZ9" s="17">
        <v>0.471380850357145</v>
      </c>
      <c r="BA9" s="17"/>
      <c r="BB9" s="17">
        <v>0.37407107256155098</v>
      </c>
      <c r="BC9" s="17">
        <v>0.47850263780667501</v>
      </c>
      <c r="BD9" s="17"/>
      <c r="BE9" s="17">
        <v>0.52628917215954496</v>
      </c>
      <c r="BF9" s="17">
        <v>0.45476448414506998</v>
      </c>
      <c r="BG9" s="17"/>
      <c r="BH9" s="17">
        <v>0.41941559771862602</v>
      </c>
      <c r="BI9" s="17">
        <v>0.462941209410698</v>
      </c>
      <c r="BJ9" s="17"/>
      <c r="BK9" s="17">
        <v>0.35862219132004203</v>
      </c>
      <c r="BL9" s="17">
        <v>0.46628562912914601</v>
      </c>
      <c r="BM9" s="17"/>
      <c r="BN9" s="17">
        <v>0.24279546816577099</v>
      </c>
      <c r="BO9" s="17">
        <v>0.46440597610482598</v>
      </c>
      <c r="BP9" s="17"/>
      <c r="BQ9" s="17">
        <v>0.29961710999537</v>
      </c>
      <c r="BR9" s="17">
        <v>0.46391095427512902</v>
      </c>
      <c r="BS9" s="17"/>
      <c r="BT9" s="17">
        <v>0.49892358369923301</v>
      </c>
      <c r="BU9" s="17">
        <v>0.45670541246346102</v>
      </c>
      <c r="BV9" s="17"/>
      <c r="BW9" s="17">
        <v>0.27570579890591701</v>
      </c>
      <c r="BX9" s="17">
        <v>0.55435098524911497</v>
      </c>
      <c r="BY9" s="17"/>
      <c r="BZ9" s="17">
        <v>0.27570579890591701</v>
      </c>
      <c r="CA9" s="17">
        <v>0.55435098524911497</v>
      </c>
    </row>
    <row r="10" spans="2:79" x14ac:dyDescent="0.25">
      <c r="B10" s="18" t="s">
        <v>371</v>
      </c>
      <c r="C10" s="17">
        <v>0.48830881858325798</v>
      </c>
      <c r="D10" s="17">
        <v>0.35578550663783198</v>
      </c>
      <c r="E10" s="17">
        <v>0.364501610630246</v>
      </c>
      <c r="F10" s="17">
        <v>0.68837423629731198</v>
      </c>
      <c r="G10" s="17">
        <v>0.396274262317376</v>
      </c>
      <c r="H10" s="17">
        <v>0.50883236156761202</v>
      </c>
      <c r="I10" s="17">
        <v>0.56837847154189303</v>
      </c>
      <c r="J10" s="17">
        <v>0.527529664203367</v>
      </c>
      <c r="K10" s="17">
        <v>0.507226426359493</v>
      </c>
      <c r="L10" s="17">
        <v>0.56059200482053895</v>
      </c>
      <c r="M10" s="17"/>
      <c r="N10" s="17">
        <v>0.47127429214412098</v>
      </c>
      <c r="O10" s="17">
        <v>0.698661703179837</v>
      </c>
      <c r="P10" s="17">
        <v>0.75638980130632905</v>
      </c>
      <c r="Q10" s="17">
        <v>0.78720430249388695</v>
      </c>
      <c r="R10" s="17"/>
      <c r="S10" s="17">
        <v>0.47855012575380301</v>
      </c>
      <c r="T10" s="17">
        <v>0.5040793581545</v>
      </c>
      <c r="U10" s="17">
        <v>0.55090515154043795</v>
      </c>
      <c r="V10" s="17">
        <v>0.43647517675773301</v>
      </c>
      <c r="W10" s="17">
        <v>0.51673970868162999</v>
      </c>
      <c r="X10" s="17">
        <v>0.59213045215345195</v>
      </c>
      <c r="Y10" s="17">
        <v>0.56202138335172003</v>
      </c>
      <c r="Z10" s="17"/>
      <c r="AA10" s="17">
        <v>0.67805446150620696</v>
      </c>
      <c r="AB10" s="17">
        <v>0.390172939984885</v>
      </c>
      <c r="AC10" s="17"/>
      <c r="AD10" s="17">
        <v>0.71467244128804597</v>
      </c>
      <c r="AE10" s="17">
        <v>0.72629936818658003</v>
      </c>
      <c r="AF10" s="17">
        <v>0.646989185110319</v>
      </c>
      <c r="AG10" s="17"/>
      <c r="AH10" s="17">
        <v>0.82301852283229904</v>
      </c>
      <c r="AI10" s="17">
        <v>0.47592328868992201</v>
      </c>
      <c r="AJ10" s="17"/>
      <c r="AK10" s="17">
        <v>0.495994170505554</v>
      </c>
      <c r="AL10" s="17">
        <v>0.48316062099700302</v>
      </c>
      <c r="AM10" s="17"/>
      <c r="AN10" s="17">
        <v>0.48771888939358499</v>
      </c>
      <c r="AO10" s="17">
        <v>0.78720430249388695</v>
      </c>
      <c r="AP10" s="17"/>
      <c r="AQ10" s="17">
        <v>0.601204783606472</v>
      </c>
      <c r="AR10" s="17">
        <v>0.45903601138663203</v>
      </c>
      <c r="AS10" s="17"/>
      <c r="AT10" s="17">
        <v>0.158065351604353</v>
      </c>
      <c r="AU10" s="17">
        <v>0.58620979333565604</v>
      </c>
      <c r="AV10" s="17">
        <v>0.88212580769878401</v>
      </c>
      <c r="AW10" s="17">
        <v>0.99309257733877698</v>
      </c>
      <c r="AX10" s="17"/>
      <c r="AY10" s="17">
        <v>0.59208001792010401</v>
      </c>
      <c r="AZ10" s="17">
        <v>0.47590572985482399</v>
      </c>
      <c r="BA10" s="17"/>
      <c r="BB10" s="17">
        <v>0.56513415251562504</v>
      </c>
      <c r="BC10" s="17">
        <v>0.47155756944234301</v>
      </c>
      <c r="BD10" s="17"/>
      <c r="BE10" s="17">
        <v>0.40542620054088402</v>
      </c>
      <c r="BF10" s="17">
        <v>0.49459853587694702</v>
      </c>
      <c r="BG10" s="17"/>
      <c r="BH10" s="17">
        <v>0.54013670837643002</v>
      </c>
      <c r="BI10" s="17">
        <v>0.48429055097541301</v>
      </c>
      <c r="BJ10" s="17"/>
      <c r="BK10" s="17">
        <v>0.59353382805608401</v>
      </c>
      <c r="BL10" s="17">
        <v>0.48157419926238199</v>
      </c>
      <c r="BM10" s="17"/>
      <c r="BN10" s="17">
        <v>0.69673232923287198</v>
      </c>
      <c r="BO10" s="17">
        <v>0.48389423087010303</v>
      </c>
      <c r="BP10" s="17"/>
      <c r="BQ10" s="17">
        <v>0.63639578863791202</v>
      </c>
      <c r="BR10" s="17">
        <v>0.48451724160326798</v>
      </c>
      <c r="BS10" s="17"/>
      <c r="BT10" s="17">
        <v>0.45192678321847701</v>
      </c>
      <c r="BU10" s="17">
        <v>0.49119602613514202</v>
      </c>
      <c r="BV10" s="17"/>
      <c r="BW10" s="17">
        <v>0.67737881030924896</v>
      </c>
      <c r="BX10" s="17">
        <v>0.39121692813685399</v>
      </c>
      <c r="BY10" s="17"/>
      <c r="BZ10" s="17">
        <v>0.67737881030924896</v>
      </c>
      <c r="CA10" s="17">
        <v>0.39121692813685399</v>
      </c>
    </row>
    <row r="11" spans="2:79" x14ac:dyDescent="0.25">
      <c r="B11" s="18" t="s">
        <v>103</v>
      </c>
      <c r="C11" s="19">
        <v>5.1881746217794601E-2</v>
      </c>
      <c r="D11" s="19">
        <v>5.8149096412683003E-2</v>
      </c>
      <c r="E11" s="19">
        <v>5.5841022641828303E-2</v>
      </c>
      <c r="F11" s="19">
        <v>3.72327581282949E-2</v>
      </c>
      <c r="G11" s="19">
        <v>3.35756526746347E-2</v>
      </c>
      <c r="H11" s="19">
        <v>7.3200030156093193E-2</v>
      </c>
      <c r="I11" s="19">
        <v>3.2760483759801097E-2</v>
      </c>
      <c r="J11" s="19">
        <v>7.1776192677898296E-2</v>
      </c>
      <c r="K11" s="19">
        <v>6.7456277738393994E-2</v>
      </c>
      <c r="L11" s="19">
        <v>7.52279745319267E-2</v>
      </c>
      <c r="M11" s="19"/>
      <c r="N11" s="19">
        <v>5.1484627946459E-2</v>
      </c>
      <c r="O11" s="19">
        <v>5.7498940011649902E-2</v>
      </c>
      <c r="P11" s="19">
        <v>5.2034223484245003E-2</v>
      </c>
      <c r="Q11" s="19">
        <v>6.7168314677221799E-2</v>
      </c>
      <c r="R11" s="19"/>
      <c r="S11" s="19">
        <v>4.6157192372570002E-2</v>
      </c>
      <c r="T11" s="19">
        <v>5.1651479285428799E-2</v>
      </c>
      <c r="U11" s="19">
        <v>3.24381155544557E-2</v>
      </c>
      <c r="V11" s="19">
        <v>4.9704207279896703E-2</v>
      </c>
      <c r="W11" s="19">
        <v>3.66998877354697E-2</v>
      </c>
      <c r="X11" s="19">
        <v>3.2125903261390899E-2</v>
      </c>
      <c r="Y11" s="19">
        <v>4.3801349537270502E-2</v>
      </c>
      <c r="Z11" s="19"/>
      <c r="AA11" s="19">
        <v>4.6931268899803702E-2</v>
      </c>
      <c r="AB11" s="19">
        <v>5.4442118269550401E-2</v>
      </c>
      <c r="AC11" s="19"/>
      <c r="AD11" s="19">
        <v>4.0276576399647997E-2</v>
      </c>
      <c r="AE11" s="19">
        <v>1.47729076648441E-2</v>
      </c>
      <c r="AF11" s="19">
        <v>5.4569147686283903E-2</v>
      </c>
      <c r="AG11" s="19"/>
      <c r="AH11" s="19">
        <v>1.39825411550892E-2</v>
      </c>
      <c r="AI11" s="19">
        <v>5.3284160701984697E-2</v>
      </c>
      <c r="AJ11" s="19"/>
      <c r="AK11" s="19">
        <v>6.4278161302592202E-2</v>
      </c>
      <c r="AL11" s="19">
        <v>4.3577742072893E-2</v>
      </c>
      <c r="AM11" s="19"/>
      <c r="AN11" s="19">
        <v>5.1851575159917902E-2</v>
      </c>
      <c r="AO11" s="19">
        <v>6.7168314677221799E-2</v>
      </c>
      <c r="AP11" s="19"/>
      <c r="AQ11" s="19">
        <v>5.6686572818468603E-2</v>
      </c>
      <c r="AR11" s="19">
        <v>5.0635902199668403E-2</v>
      </c>
      <c r="AS11" s="19"/>
      <c r="AT11" s="19">
        <v>7.8257731713929204E-2</v>
      </c>
      <c r="AU11" s="19">
        <v>4.6828462183321602E-2</v>
      </c>
      <c r="AV11" s="19">
        <v>1.40993486949226E-2</v>
      </c>
      <c r="AW11" s="19">
        <v>2.6178515443390101E-5</v>
      </c>
      <c r="AX11" s="19"/>
      <c r="AY11" s="19">
        <v>4.4923498499844401E-2</v>
      </c>
      <c r="AZ11" s="19">
        <v>5.2713419788030798E-2</v>
      </c>
      <c r="BA11" s="19"/>
      <c r="BB11" s="19">
        <v>6.0794774922823501E-2</v>
      </c>
      <c r="BC11" s="19">
        <v>4.9939792750982599E-2</v>
      </c>
      <c r="BD11" s="19"/>
      <c r="BE11" s="19">
        <v>6.8284627299570702E-2</v>
      </c>
      <c r="BF11" s="19">
        <v>5.06369799779827E-2</v>
      </c>
      <c r="BG11" s="19"/>
      <c r="BH11" s="19">
        <v>4.0447693904944501E-2</v>
      </c>
      <c r="BI11" s="19">
        <v>5.2768239613888698E-2</v>
      </c>
      <c r="BJ11" s="19"/>
      <c r="BK11" s="19">
        <v>4.7843980623873801E-2</v>
      </c>
      <c r="BL11" s="19">
        <v>5.2140171608471397E-2</v>
      </c>
      <c r="BM11" s="19"/>
      <c r="BN11" s="19">
        <v>6.04722026013578E-2</v>
      </c>
      <c r="BO11" s="19">
        <v>5.1699793025071397E-2</v>
      </c>
      <c r="BP11" s="19"/>
      <c r="BQ11" s="19">
        <v>6.3987101366718493E-2</v>
      </c>
      <c r="BR11" s="19">
        <v>5.1571804121603899E-2</v>
      </c>
      <c r="BS11" s="19"/>
      <c r="BT11" s="19">
        <v>4.9149633082290201E-2</v>
      </c>
      <c r="BU11" s="19">
        <v>5.2098561401396598E-2</v>
      </c>
      <c r="BV11" s="19"/>
      <c r="BW11" s="19">
        <v>4.6915390784833901E-2</v>
      </c>
      <c r="BX11" s="19">
        <v>5.4432086614031303E-2</v>
      </c>
      <c r="BY11" s="19"/>
      <c r="BZ11" s="19">
        <v>4.6915390784833901E-2</v>
      </c>
      <c r="CA11" s="19">
        <v>5.4432086614031303E-2</v>
      </c>
    </row>
    <row r="12" spans="2:79" x14ac:dyDescent="0.25">
      <c r="B12" s="16"/>
    </row>
    <row r="13" spans="2:79" x14ac:dyDescent="0.25">
      <c r="B13" t="s">
        <v>78</v>
      </c>
    </row>
    <row r="14" spans="2:79" x14ac:dyDescent="0.25">
      <c r="B14" t="s">
        <v>79</v>
      </c>
    </row>
    <row r="16" spans="2:79" x14ac:dyDescent="0.25">
      <c r="B1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CA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370</v>
      </c>
      <c r="C9" s="17">
        <v>0.862903179668702</v>
      </c>
      <c r="D9" s="17">
        <v>0.81703806564806503</v>
      </c>
      <c r="E9" s="17">
        <v>0.86557094602078599</v>
      </c>
      <c r="F9" s="17">
        <v>0.87204217531564399</v>
      </c>
      <c r="G9" s="17">
        <v>0.93078521460529595</v>
      </c>
      <c r="H9" s="17">
        <v>0.82263913753780604</v>
      </c>
      <c r="I9" s="17">
        <v>0.88375293177161696</v>
      </c>
      <c r="J9" s="17">
        <v>0.84466669801234495</v>
      </c>
      <c r="K9" s="17">
        <v>0.84494733958594104</v>
      </c>
      <c r="L9" s="17">
        <v>0.85978521434046495</v>
      </c>
      <c r="M9" s="17"/>
      <c r="N9" s="17">
        <v>0.87626286639210105</v>
      </c>
      <c r="O9" s="17">
        <v>0.71689735540348098</v>
      </c>
      <c r="P9" s="17">
        <v>0.573705017980218</v>
      </c>
      <c r="Q9" s="17">
        <v>0.439766332652683</v>
      </c>
      <c r="R9" s="17"/>
      <c r="S9" s="17">
        <v>0.88386541729933998</v>
      </c>
      <c r="T9" s="17">
        <v>0.82557939539217495</v>
      </c>
      <c r="U9" s="17">
        <v>0.80539251441174797</v>
      </c>
      <c r="V9" s="17">
        <v>0.87592701020153496</v>
      </c>
      <c r="W9" s="17">
        <v>0.84424016724249995</v>
      </c>
      <c r="X9" s="17">
        <v>0.86399151984867095</v>
      </c>
      <c r="Y9" s="17">
        <v>0.87358451311060603</v>
      </c>
      <c r="Z9" s="17"/>
      <c r="AA9" s="17">
        <v>0.79108384741343596</v>
      </c>
      <c r="AB9" s="17">
        <v>0.90004792335106998</v>
      </c>
      <c r="AC9" s="17"/>
      <c r="AD9" s="17">
        <v>0.76780731540649005</v>
      </c>
      <c r="AE9" s="17">
        <v>0.74365026870427398</v>
      </c>
      <c r="AF9" s="17">
        <v>0.82104862649202903</v>
      </c>
      <c r="AG9" s="17"/>
      <c r="AH9" s="17">
        <v>0.71900067701132997</v>
      </c>
      <c r="AI9" s="17">
        <v>0.86822811864048199</v>
      </c>
      <c r="AJ9" s="17"/>
      <c r="AK9" s="17">
        <v>0.85378017724043298</v>
      </c>
      <c r="AL9" s="17">
        <v>0.86901441823727799</v>
      </c>
      <c r="AM9" s="17"/>
      <c r="AN9" s="17">
        <v>0.86373832369301096</v>
      </c>
      <c r="AO9" s="17">
        <v>0.439766332652683</v>
      </c>
      <c r="AP9" s="17"/>
      <c r="AQ9" s="17">
        <v>0.80211678161363198</v>
      </c>
      <c r="AR9" s="17">
        <v>0.87866449151078196</v>
      </c>
      <c r="AS9" s="17"/>
      <c r="AT9" s="17">
        <v>0.93866116553675105</v>
      </c>
      <c r="AU9" s="17">
        <v>0.88612380510472799</v>
      </c>
      <c r="AV9" s="17">
        <v>0.742402437261651</v>
      </c>
      <c r="AW9" s="17">
        <v>0.15855955741036701</v>
      </c>
      <c r="AX9" s="17"/>
      <c r="AY9" s="17">
        <v>0.83179448978151904</v>
      </c>
      <c r="AZ9" s="17">
        <v>0.86662139670157701</v>
      </c>
      <c r="BA9" s="17"/>
      <c r="BB9" s="17">
        <v>0.840243745142496</v>
      </c>
      <c r="BC9" s="17">
        <v>0.86785334283471804</v>
      </c>
      <c r="BD9" s="17"/>
      <c r="BE9" s="17">
        <v>0.83729123521622695</v>
      </c>
      <c r="BF9" s="17">
        <v>0.86484679455144398</v>
      </c>
      <c r="BG9" s="17"/>
      <c r="BH9" s="17">
        <v>0.82008217200806499</v>
      </c>
      <c r="BI9" s="17">
        <v>0.86622313478755197</v>
      </c>
      <c r="BJ9" s="17"/>
      <c r="BK9" s="17">
        <v>0.673837324321647</v>
      </c>
      <c r="BL9" s="17">
        <v>0.87500378739225904</v>
      </c>
      <c r="BM9" s="17"/>
      <c r="BN9" s="17">
        <v>0.73723195573115896</v>
      </c>
      <c r="BO9" s="17">
        <v>0.86556500337257702</v>
      </c>
      <c r="BP9" s="17"/>
      <c r="BQ9" s="17">
        <v>0.70941793462885905</v>
      </c>
      <c r="BR9" s="17">
        <v>0.86683297255761405</v>
      </c>
      <c r="BS9" s="17"/>
      <c r="BT9" s="17">
        <v>0.83018012573676103</v>
      </c>
      <c r="BU9" s="17">
        <v>0.86550001757196104</v>
      </c>
      <c r="BV9" s="17"/>
      <c r="BW9" s="17">
        <v>0.79281912079208094</v>
      </c>
      <c r="BX9" s="17">
        <v>0.89889299330528305</v>
      </c>
      <c r="BY9" s="17"/>
      <c r="BZ9" s="17">
        <v>0.79281912079208094</v>
      </c>
      <c r="CA9" s="17">
        <v>0.89889299330528305</v>
      </c>
    </row>
    <row r="10" spans="2:79" x14ac:dyDescent="0.25">
      <c r="B10" s="18" t="s">
        <v>371</v>
      </c>
      <c r="C10" s="17">
        <v>9.13795695950088E-2</v>
      </c>
      <c r="D10" s="17">
        <v>0.140216895987296</v>
      </c>
      <c r="E10" s="17">
        <v>9.2313504249242798E-2</v>
      </c>
      <c r="F10" s="17">
        <v>8.4138766511587706E-2</v>
      </c>
      <c r="G10" s="17">
        <v>4.2705780250394697E-2</v>
      </c>
      <c r="H10" s="17">
        <v>0.118531895733238</v>
      </c>
      <c r="I10" s="17">
        <v>6.9375601240912105E-2</v>
      </c>
      <c r="J10" s="17">
        <v>9.4339221186435299E-2</v>
      </c>
      <c r="K10" s="17">
        <v>0.11557023083918801</v>
      </c>
      <c r="L10" s="17">
        <v>6.8493588180120205E-2</v>
      </c>
      <c r="M10" s="17"/>
      <c r="N10" s="17">
        <v>7.9504978286464703E-2</v>
      </c>
      <c r="O10" s="17">
        <v>0.21793878397298899</v>
      </c>
      <c r="P10" s="17">
        <v>0.36719491161284701</v>
      </c>
      <c r="Q10" s="17">
        <v>0.47297483515084199</v>
      </c>
      <c r="R10" s="17"/>
      <c r="S10" s="17">
        <v>7.5684123969198103E-2</v>
      </c>
      <c r="T10" s="17">
        <v>0.148356666722255</v>
      </c>
      <c r="U10" s="17">
        <v>0.10910951763332501</v>
      </c>
      <c r="V10" s="17">
        <v>8.0729870198873302E-2</v>
      </c>
      <c r="W10" s="17">
        <v>0.131744257388523</v>
      </c>
      <c r="X10" s="17">
        <v>0.102960928185078</v>
      </c>
      <c r="Y10" s="17">
        <v>8.6830418090407299E-2</v>
      </c>
      <c r="Z10" s="17"/>
      <c r="AA10" s="17">
        <v>0.164084592455703</v>
      </c>
      <c r="AB10" s="17">
        <v>5.3776749382444602E-2</v>
      </c>
      <c r="AC10" s="17"/>
      <c r="AD10" s="17">
        <v>0.200153353385354</v>
      </c>
      <c r="AE10" s="17">
        <v>0.22931731997198601</v>
      </c>
      <c r="AF10" s="17">
        <v>0.13015580247903999</v>
      </c>
      <c r="AG10" s="17"/>
      <c r="AH10" s="17">
        <v>0.275887312748055</v>
      </c>
      <c r="AI10" s="17">
        <v>8.4552082553659605E-2</v>
      </c>
      <c r="AJ10" s="17"/>
      <c r="AK10" s="17">
        <v>9.0542425908010898E-2</v>
      </c>
      <c r="AL10" s="17">
        <v>9.1940348223277901E-2</v>
      </c>
      <c r="AM10" s="17"/>
      <c r="AN10" s="17">
        <v>9.0626416075098998E-2</v>
      </c>
      <c r="AO10" s="17">
        <v>0.47297483515084199</v>
      </c>
      <c r="AP10" s="17"/>
      <c r="AQ10" s="17">
        <v>0.15298161907961</v>
      </c>
      <c r="AR10" s="17">
        <v>7.5406767403992006E-2</v>
      </c>
      <c r="AS10" s="17"/>
      <c r="AT10" s="17">
        <v>1.29491503872213E-2</v>
      </c>
      <c r="AU10" s="17">
        <v>7.1855238731517404E-2</v>
      </c>
      <c r="AV10" s="17">
        <v>0.20582498999498899</v>
      </c>
      <c r="AW10" s="17">
        <v>0.82552442326515496</v>
      </c>
      <c r="AX10" s="17"/>
      <c r="AY10" s="17">
        <v>0.14255430885721901</v>
      </c>
      <c r="AZ10" s="17">
        <v>8.5262989698275005E-2</v>
      </c>
      <c r="BA10" s="17"/>
      <c r="BB10" s="17">
        <v>0.11513207741815799</v>
      </c>
      <c r="BC10" s="17">
        <v>8.6190560288018206E-2</v>
      </c>
      <c r="BD10" s="17"/>
      <c r="BE10" s="17">
        <v>0.10986809079163901</v>
      </c>
      <c r="BF10" s="17">
        <v>8.9976530281678596E-2</v>
      </c>
      <c r="BG10" s="17"/>
      <c r="BH10" s="17">
        <v>0.118825726199417</v>
      </c>
      <c r="BI10" s="17">
        <v>8.9251641900412904E-2</v>
      </c>
      <c r="BJ10" s="17"/>
      <c r="BK10" s="17">
        <v>0.233841745416799</v>
      </c>
      <c r="BL10" s="17">
        <v>8.2261694228780005E-2</v>
      </c>
      <c r="BM10" s="17"/>
      <c r="BN10" s="17">
        <v>0.20131802964937801</v>
      </c>
      <c r="BO10" s="17">
        <v>8.9050979248139497E-2</v>
      </c>
      <c r="BP10" s="17"/>
      <c r="BQ10" s="17">
        <v>0.28597555388227103</v>
      </c>
      <c r="BR10" s="17">
        <v>8.6397188942950398E-2</v>
      </c>
      <c r="BS10" s="17"/>
      <c r="BT10" s="17">
        <v>0.14082856428969001</v>
      </c>
      <c r="BU10" s="17">
        <v>8.7455393570108994E-2</v>
      </c>
      <c r="BV10" s="17"/>
      <c r="BW10" s="17">
        <v>0.16247855878956599</v>
      </c>
      <c r="BX10" s="17">
        <v>5.4868565354143403E-2</v>
      </c>
      <c r="BY10" s="17"/>
      <c r="BZ10" s="17">
        <v>0.16247855878956599</v>
      </c>
      <c r="CA10" s="17">
        <v>5.4868565354143403E-2</v>
      </c>
    </row>
    <row r="11" spans="2:79" x14ac:dyDescent="0.25">
      <c r="B11" s="18" t="s">
        <v>103</v>
      </c>
      <c r="C11" s="19">
        <v>4.5717250736289197E-2</v>
      </c>
      <c r="D11" s="19">
        <v>4.2745038364638499E-2</v>
      </c>
      <c r="E11" s="19">
        <v>4.21155497299711E-2</v>
      </c>
      <c r="F11" s="19">
        <v>4.3819058172767801E-2</v>
      </c>
      <c r="G11" s="19">
        <v>2.65090051443094E-2</v>
      </c>
      <c r="H11" s="19">
        <v>5.8828966728955698E-2</v>
      </c>
      <c r="I11" s="19">
        <v>4.6871466987471397E-2</v>
      </c>
      <c r="J11" s="19">
        <v>6.0994080801220103E-2</v>
      </c>
      <c r="K11" s="19">
        <v>3.94824295748709E-2</v>
      </c>
      <c r="L11" s="19">
        <v>7.1721197479415105E-2</v>
      </c>
      <c r="M11" s="19"/>
      <c r="N11" s="19">
        <v>4.4232155321434298E-2</v>
      </c>
      <c r="O11" s="19">
        <v>6.5163860623529801E-2</v>
      </c>
      <c r="P11" s="19">
        <v>5.9100070406934997E-2</v>
      </c>
      <c r="Q11" s="19">
        <v>8.7258832196474206E-2</v>
      </c>
      <c r="R11" s="19"/>
      <c r="S11" s="19">
        <v>4.0450458731461997E-2</v>
      </c>
      <c r="T11" s="19">
        <v>2.6063937885570199E-2</v>
      </c>
      <c r="U11" s="19">
        <v>8.5497967954927007E-2</v>
      </c>
      <c r="V11" s="19">
        <v>4.3343119599591702E-2</v>
      </c>
      <c r="W11" s="19">
        <v>2.4015575368976898E-2</v>
      </c>
      <c r="X11" s="19">
        <v>3.3047551966251497E-2</v>
      </c>
      <c r="Y11" s="19">
        <v>3.95850687989866E-2</v>
      </c>
      <c r="Z11" s="19"/>
      <c r="AA11" s="19">
        <v>4.4831560130860697E-2</v>
      </c>
      <c r="AB11" s="19">
        <v>4.6175327266485801E-2</v>
      </c>
      <c r="AC11" s="19"/>
      <c r="AD11" s="19">
        <v>3.2039331208155698E-2</v>
      </c>
      <c r="AE11" s="19">
        <v>2.70324113237396E-2</v>
      </c>
      <c r="AF11" s="19">
        <v>4.8795571028931201E-2</v>
      </c>
      <c r="AG11" s="19"/>
      <c r="AH11" s="19">
        <v>5.1120102406147601E-3</v>
      </c>
      <c r="AI11" s="19">
        <v>4.7219798805857902E-2</v>
      </c>
      <c r="AJ11" s="19"/>
      <c r="AK11" s="19">
        <v>5.5677396851556003E-2</v>
      </c>
      <c r="AL11" s="19">
        <v>3.9045233539444099E-2</v>
      </c>
      <c r="AM11" s="19"/>
      <c r="AN11" s="19">
        <v>4.5635260231889803E-2</v>
      </c>
      <c r="AO11" s="19">
        <v>8.7258832196474206E-2</v>
      </c>
      <c r="AP11" s="19"/>
      <c r="AQ11" s="19">
        <v>4.4901599306758098E-2</v>
      </c>
      <c r="AR11" s="19">
        <v>4.5928741085226002E-2</v>
      </c>
      <c r="AS11" s="19"/>
      <c r="AT11" s="19">
        <v>4.8389684076027499E-2</v>
      </c>
      <c r="AU11" s="19">
        <v>4.2020956163754099E-2</v>
      </c>
      <c r="AV11" s="19">
        <v>5.1772572743359301E-2</v>
      </c>
      <c r="AW11" s="19">
        <v>1.5916019324478399E-2</v>
      </c>
      <c r="AX11" s="19"/>
      <c r="AY11" s="19">
        <v>2.56512013612624E-2</v>
      </c>
      <c r="AZ11" s="19">
        <v>4.8115613600148301E-2</v>
      </c>
      <c r="BA11" s="19"/>
      <c r="BB11" s="19">
        <v>4.4624177439346199E-2</v>
      </c>
      <c r="BC11" s="19">
        <v>4.5956096877263798E-2</v>
      </c>
      <c r="BD11" s="19"/>
      <c r="BE11" s="19">
        <v>5.28406739921344E-2</v>
      </c>
      <c r="BF11" s="19">
        <v>4.51766751668779E-2</v>
      </c>
      <c r="BG11" s="19"/>
      <c r="BH11" s="19">
        <v>6.1092101792518602E-2</v>
      </c>
      <c r="BI11" s="19">
        <v>4.4525223312034803E-2</v>
      </c>
      <c r="BJ11" s="19"/>
      <c r="BK11" s="19">
        <v>9.2320930261553996E-2</v>
      </c>
      <c r="BL11" s="19">
        <v>4.2734518378961001E-2</v>
      </c>
      <c r="BM11" s="19"/>
      <c r="BN11" s="19">
        <v>6.14500146194637E-2</v>
      </c>
      <c r="BO11" s="19">
        <v>4.53840173792837E-2</v>
      </c>
      <c r="BP11" s="19"/>
      <c r="BQ11" s="19">
        <v>4.6065114888704803E-3</v>
      </c>
      <c r="BR11" s="19">
        <v>4.6769838499435397E-2</v>
      </c>
      <c r="BS11" s="19"/>
      <c r="BT11" s="19">
        <v>2.89913099735493E-2</v>
      </c>
      <c r="BU11" s="19">
        <v>4.7044588857929497E-2</v>
      </c>
      <c r="BV11" s="19"/>
      <c r="BW11" s="19">
        <v>4.4702320418353099E-2</v>
      </c>
      <c r="BX11" s="19">
        <v>4.6238441340573998E-2</v>
      </c>
      <c r="BY11" s="19"/>
      <c r="BZ11" s="19">
        <v>4.4702320418353099E-2</v>
      </c>
      <c r="CA11" s="19">
        <v>4.6238441340573998E-2</v>
      </c>
    </row>
    <row r="12" spans="2:79" x14ac:dyDescent="0.25">
      <c r="B12" s="16"/>
    </row>
    <row r="13" spans="2:79" x14ac:dyDescent="0.25">
      <c r="B13" t="s">
        <v>78</v>
      </c>
    </row>
    <row r="14" spans="2:79" x14ac:dyDescent="0.25">
      <c r="B14" t="s">
        <v>79</v>
      </c>
    </row>
    <row r="16" spans="2:79" x14ac:dyDescent="0.25">
      <c r="B1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CA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370</v>
      </c>
      <c r="C9" s="17">
        <v>0.508727208754986</v>
      </c>
      <c r="D9" s="17">
        <v>0.52329282453783299</v>
      </c>
      <c r="E9" s="17">
        <v>0.529867863925224</v>
      </c>
      <c r="F9" s="17">
        <v>0.54086307094802599</v>
      </c>
      <c r="G9" s="17">
        <v>0.64905578544826203</v>
      </c>
      <c r="H9" s="17">
        <v>0.410625449551341</v>
      </c>
      <c r="I9" s="17">
        <v>0.46372996659882998</v>
      </c>
      <c r="J9" s="17">
        <v>0.46172567434821099</v>
      </c>
      <c r="K9" s="17">
        <v>0.49715250334128502</v>
      </c>
      <c r="L9" s="17">
        <v>0.37655222161809998</v>
      </c>
      <c r="M9" s="17"/>
      <c r="N9" s="17">
        <v>0.51682117394869997</v>
      </c>
      <c r="O9" s="17">
        <v>0.42129413469196397</v>
      </c>
      <c r="P9" s="17">
        <v>0.32701030317232699</v>
      </c>
      <c r="Q9" s="17">
        <v>0.25322395453356999</v>
      </c>
      <c r="R9" s="17"/>
      <c r="S9" s="17">
        <v>0.509365565322067</v>
      </c>
      <c r="T9" s="17">
        <v>0.46649504644987899</v>
      </c>
      <c r="U9" s="17">
        <v>0.46172718122756101</v>
      </c>
      <c r="V9" s="17">
        <v>0.54856546513423599</v>
      </c>
      <c r="W9" s="17">
        <v>0.48575292777794998</v>
      </c>
      <c r="X9" s="17">
        <v>0.41849848558175701</v>
      </c>
      <c r="Y9" s="17">
        <v>0.48173025842988798</v>
      </c>
      <c r="Z9" s="17"/>
      <c r="AA9" s="17">
        <v>0.36370682576628299</v>
      </c>
      <c r="AB9" s="17">
        <v>0.58373131678105605</v>
      </c>
      <c r="AC9" s="17"/>
      <c r="AD9" s="17">
        <v>0.33296188988166497</v>
      </c>
      <c r="AE9" s="17">
        <v>0.33087805830656403</v>
      </c>
      <c r="AF9" s="17">
        <v>0.37915992800806397</v>
      </c>
      <c r="AG9" s="17"/>
      <c r="AH9" s="17">
        <v>0.29203303643707701</v>
      </c>
      <c r="AI9" s="17">
        <v>0.51674571588186202</v>
      </c>
      <c r="AJ9" s="17"/>
      <c r="AK9" s="17">
        <v>0.508643751422587</v>
      </c>
      <c r="AL9" s="17">
        <v>0.50878311443654201</v>
      </c>
      <c r="AM9" s="17"/>
      <c r="AN9" s="17">
        <v>0.50923149482096997</v>
      </c>
      <c r="AO9" s="17">
        <v>0.25322395453356999</v>
      </c>
      <c r="AP9" s="17"/>
      <c r="AQ9" s="17">
        <v>0.38102042276012099</v>
      </c>
      <c r="AR9" s="17">
        <v>0.54184031535148702</v>
      </c>
      <c r="AS9" s="17"/>
      <c r="AT9" s="17">
        <v>0.78469689872342796</v>
      </c>
      <c r="AU9" s="17">
        <v>0.46842611301407</v>
      </c>
      <c r="AV9" s="17">
        <v>9.7506897066794204E-2</v>
      </c>
      <c r="AW9" s="17">
        <v>1.0191145934612201E-2</v>
      </c>
      <c r="AX9" s="17"/>
      <c r="AY9" s="17">
        <v>0.44100878946376498</v>
      </c>
      <c r="AZ9" s="17">
        <v>0.51682114588191397</v>
      </c>
      <c r="BA9" s="17"/>
      <c r="BB9" s="17">
        <v>0.310198966563342</v>
      </c>
      <c r="BC9" s="17">
        <v>0.55200419126452205</v>
      </c>
      <c r="BD9" s="17"/>
      <c r="BE9" s="17">
        <v>0.51453038043034605</v>
      </c>
      <c r="BF9" s="17">
        <v>0.50828682318190899</v>
      </c>
      <c r="BG9" s="17"/>
      <c r="BH9" s="17">
        <v>0.58621594040623004</v>
      </c>
      <c r="BI9" s="17">
        <v>0.50271943067237801</v>
      </c>
      <c r="BJ9" s="17"/>
      <c r="BK9" s="17">
        <v>0.40804195714734098</v>
      </c>
      <c r="BL9" s="17">
        <v>0.51517127413641295</v>
      </c>
      <c r="BM9" s="17"/>
      <c r="BN9" s="17">
        <v>0.424925544168539</v>
      </c>
      <c r="BO9" s="17">
        <v>0.51050219948262698</v>
      </c>
      <c r="BP9" s="17"/>
      <c r="BQ9" s="17">
        <v>0.33348312623730803</v>
      </c>
      <c r="BR9" s="17">
        <v>0.51321410877669904</v>
      </c>
      <c r="BS9" s="17"/>
      <c r="BT9" s="17">
        <v>0.366683386163425</v>
      </c>
      <c r="BU9" s="17">
        <v>0.51999953019530198</v>
      </c>
      <c r="BV9" s="17"/>
      <c r="BW9" s="17">
        <v>0.36435185737721898</v>
      </c>
      <c r="BX9" s="17">
        <v>0.58286734951009</v>
      </c>
      <c r="BY9" s="17"/>
      <c r="BZ9" s="17">
        <v>0.36435185737721898</v>
      </c>
      <c r="CA9" s="17">
        <v>0.58286734951009</v>
      </c>
    </row>
    <row r="10" spans="2:79" x14ac:dyDescent="0.25">
      <c r="B10" s="18" t="s">
        <v>371</v>
      </c>
      <c r="C10" s="17">
        <v>0.42635624669841699</v>
      </c>
      <c r="D10" s="17">
        <v>0.43207939555970998</v>
      </c>
      <c r="E10" s="17">
        <v>0.39768913058019101</v>
      </c>
      <c r="F10" s="17">
        <v>0.40453994134812299</v>
      </c>
      <c r="G10" s="17">
        <v>0.27852074266442001</v>
      </c>
      <c r="H10" s="17">
        <v>0.48951651144580999</v>
      </c>
      <c r="I10" s="17">
        <v>0.50172638725728602</v>
      </c>
      <c r="J10" s="17">
        <v>0.47089019761099898</v>
      </c>
      <c r="K10" s="17">
        <v>0.41282385852926701</v>
      </c>
      <c r="L10" s="17">
        <v>0.54597946704338296</v>
      </c>
      <c r="M10" s="17"/>
      <c r="N10" s="17">
        <v>0.41954313977371199</v>
      </c>
      <c r="O10" s="17">
        <v>0.499292757259299</v>
      </c>
      <c r="P10" s="17">
        <v>0.58450499837616599</v>
      </c>
      <c r="Q10" s="17">
        <v>0.63597493150783502</v>
      </c>
      <c r="R10" s="17"/>
      <c r="S10" s="17">
        <v>0.43133637877995701</v>
      </c>
      <c r="T10" s="17">
        <v>0.453774387843071</v>
      </c>
      <c r="U10" s="17">
        <v>0.50115908817179</v>
      </c>
      <c r="V10" s="17">
        <v>0.38763350218203302</v>
      </c>
      <c r="W10" s="17">
        <v>0.48096772577215202</v>
      </c>
      <c r="X10" s="17">
        <v>0.52303739881042399</v>
      </c>
      <c r="Y10" s="17">
        <v>0.45173445818629099</v>
      </c>
      <c r="Z10" s="17"/>
      <c r="AA10" s="17">
        <v>0.58670007669658997</v>
      </c>
      <c r="AB10" s="17">
        <v>0.34342689774314999</v>
      </c>
      <c r="AC10" s="17"/>
      <c r="AD10" s="17">
        <v>0.63640305916764695</v>
      </c>
      <c r="AE10" s="17">
        <v>0.63519130875795005</v>
      </c>
      <c r="AF10" s="17">
        <v>0.56269165221804396</v>
      </c>
      <c r="AG10" s="17"/>
      <c r="AH10" s="17">
        <v>0.70280748602015697</v>
      </c>
      <c r="AI10" s="17">
        <v>0.416126501204926</v>
      </c>
      <c r="AJ10" s="17"/>
      <c r="AK10" s="17">
        <v>0.41337961538144502</v>
      </c>
      <c r="AL10" s="17">
        <v>0.43504892111322802</v>
      </c>
      <c r="AM10" s="17"/>
      <c r="AN10" s="17">
        <v>0.42594252288013801</v>
      </c>
      <c r="AO10" s="17">
        <v>0.63597493150783502</v>
      </c>
      <c r="AP10" s="17"/>
      <c r="AQ10" s="17">
        <v>0.564430900859617</v>
      </c>
      <c r="AR10" s="17">
        <v>0.390554854423941</v>
      </c>
      <c r="AS10" s="17"/>
      <c r="AT10" s="17">
        <v>0.12775003097405399</v>
      </c>
      <c r="AU10" s="17">
        <v>0.47055558446883</v>
      </c>
      <c r="AV10" s="17">
        <v>0.86732587169840103</v>
      </c>
      <c r="AW10" s="17">
        <v>0.98355826453848105</v>
      </c>
      <c r="AX10" s="17"/>
      <c r="AY10" s="17">
        <v>0.52155443546744495</v>
      </c>
      <c r="AZ10" s="17">
        <v>0.414977833519865</v>
      </c>
      <c r="BA10" s="17"/>
      <c r="BB10" s="17">
        <v>0.63569181385586404</v>
      </c>
      <c r="BC10" s="17">
        <v>0.38072289294532902</v>
      </c>
      <c r="BD10" s="17"/>
      <c r="BE10" s="17">
        <v>0.41355535148853001</v>
      </c>
      <c r="BF10" s="17">
        <v>0.42732766886000001</v>
      </c>
      <c r="BG10" s="17"/>
      <c r="BH10" s="17">
        <v>0.332027785416252</v>
      </c>
      <c r="BI10" s="17">
        <v>0.43366962569147799</v>
      </c>
      <c r="BJ10" s="17"/>
      <c r="BK10" s="17">
        <v>0.50913987928422999</v>
      </c>
      <c r="BL10" s="17">
        <v>0.421057922143658</v>
      </c>
      <c r="BM10" s="17"/>
      <c r="BN10" s="17">
        <v>0.50694708439052605</v>
      </c>
      <c r="BO10" s="17">
        <v>0.424649264022808</v>
      </c>
      <c r="BP10" s="17"/>
      <c r="BQ10" s="17">
        <v>0.60561117760039596</v>
      </c>
      <c r="BR10" s="17">
        <v>0.421766654046836</v>
      </c>
      <c r="BS10" s="17"/>
      <c r="BT10" s="17">
        <v>0.60047125439696603</v>
      </c>
      <c r="BU10" s="17">
        <v>0.41253881839669698</v>
      </c>
      <c r="BV10" s="17"/>
      <c r="BW10" s="17">
        <v>0.58622082242138096</v>
      </c>
      <c r="BX10" s="17">
        <v>0.34426202470866102</v>
      </c>
      <c r="BY10" s="17"/>
      <c r="BZ10" s="17">
        <v>0.58622082242138096</v>
      </c>
      <c r="CA10" s="17">
        <v>0.34426202470866102</v>
      </c>
    </row>
    <row r="11" spans="2:79" x14ac:dyDescent="0.25">
      <c r="B11" s="18" t="s">
        <v>103</v>
      </c>
      <c r="C11" s="19">
        <v>6.4916544546596303E-2</v>
      </c>
      <c r="D11" s="19">
        <v>4.4627779902456699E-2</v>
      </c>
      <c r="E11" s="19">
        <v>7.24430054945851E-2</v>
      </c>
      <c r="F11" s="19">
        <v>5.45969877038507E-2</v>
      </c>
      <c r="G11" s="19">
        <v>7.2423471887317806E-2</v>
      </c>
      <c r="H11" s="19">
        <v>9.9858039002848897E-2</v>
      </c>
      <c r="I11" s="19">
        <v>3.4543646143883701E-2</v>
      </c>
      <c r="J11" s="19">
        <v>6.7384128040790803E-2</v>
      </c>
      <c r="K11" s="19">
        <v>9.00236381294474E-2</v>
      </c>
      <c r="L11" s="19">
        <v>7.7468311338517101E-2</v>
      </c>
      <c r="M11" s="19"/>
      <c r="N11" s="19">
        <v>6.3635686277588296E-2</v>
      </c>
      <c r="O11" s="19">
        <v>7.9413108048736997E-2</v>
      </c>
      <c r="P11" s="19">
        <v>8.8484698451507193E-2</v>
      </c>
      <c r="Q11" s="19">
        <v>0.110801113958594</v>
      </c>
      <c r="R11" s="19"/>
      <c r="S11" s="19">
        <v>5.92980558979758E-2</v>
      </c>
      <c r="T11" s="19">
        <v>7.97305657070497E-2</v>
      </c>
      <c r="U11" s="19">
        <v>3.71137306006495E-2</v>
      </c>
      <c r="V11" s="19">
        <v>6.3801032683730802E-2</v>
      </c>
      <c r="W11" s="19">
        <v>3.3279346449897398E-2</v>
      </c>
      <c r="X11" s="19">
        <v>5.8464115607819001E-2</v>
      </c>
      <c r="Y11" s="19">
        <v>6.6535283383820504E-2</v>
      </c>
      <c r="Z11" s="19"/>
      <c r="AA11" s="19">
        <v>4.9593097537126499E-2</v>
      </c>
      <c r="AB11" s="19">
        <v>7.2841785475794202E-2</v>
      </c>
      <c r="AC11" s="19"/>
      <c r="AD11" s="19">
        <v>3.06350509506884E-2</v>
      </c>
      <c r="AE11" s="19">
        <v>3.3930632935485899E-2</v>
      </c>
      <c r="AF11" s="19">
        <v>5.8148419773891298E-2</v>
      </c>
      <c r="AG11" s="19"/>
      <c r="AH11" s="19">
        <v>5.1594775427659398E-3</v>
      </c>
      <c r="AI11" s="19">
        <v>6.7127782913212003E-2</v>
      </c>
      <c r="AJ11" s="19"/>
      <c r="AK11" s="19">
        <v>7.7976633195967204E-2</v>
      </c>
      <c r="AL11" s="19">
        <v>5.6167964450229799E-2</v>
      </c>
      <c r="AM11" s="19"/>
      <c r="AN11" s="19">
        <v>6.4825982298891596E-2</v>
      </c>
      <c r="AO11" s="19">
        <v>0.110801113958594</v>
      </c>
      <c r="AP11" s="19"/>
      <c r="AQ11" s="19">
        <v>5.4548676380261701E-2</v>
      </c>
      <c r="AR11" s="19">
        <v>6.7604830224572005E-2</v>
      </c>
      <c r="AS11" s="19"/>
      <c r="AT11" s="19">
        <v>8.7553070302518299E-2</v>
      </c>
      <c r="AU11" s="19">
        <v>6.1018302517100498E-2</v>
      </c>
      <c r="AV11" s="19">
        <v>3.51672312348046E-2</v>
      </c>
      <c r="AW11" s="19">
        <v>6.2505895269064898E-3</v>
      </c>
      <c r="AX11" s="19"/>
      <c r="AY11" s="19">
        <v>3.743677506879E-2</v>
      </c>
      <c r="AZ11" s="19">
        <v>6.8201020598220197E-2</v>
      </c>
      <c r="BA11" s="19"/>
      <c r="BB11" s="19">
        <v>5.4109219580793601E-2</v>
      </c>
      <c r="BC11" s="19">
        <v>6.7272915790149906E-2</v>
      </c>
      <c r="BD11" s="19"/>
      <c r="BE11" s="19">
        <v>7.1914268081124597E-2</v>
      </c>
      <c r="BF11" s="19">
        <v>6.4385507958091406E-2</v>
      </c>
      <c r="BG11" s="19"/>
      <c r="BH11" s="19">
        <v>8.1756274177518101E-2</v>
      </c>
      <c r="BI11" s="19">
        <v>6.3610943636143502E-2</v>
      </c>
      <c r="BJ11" s="19"/>
      <c r="BK11" s="19">
        <v>8.2818163568428999E-2</v>
      </c>
      <c r="BL11" s="19">
        <v>6.37708037199297E-2</v>
      </c>
      <c r="BM11" s="19"/>
      <c r="BN11" s="19">
        <v>6.8127371440935294E-2</v>
      </c>
      <c r="BO11" s="19">
        <v>6.4848536494564901E-2</v>
      </c>
      <c r="BP11" s="19"/>
      <c r="BQ11" s="19">
        <v>6.09056961622962E-2</v>
      </c>
      <c r="BR11" s="19">
        <v>6.50192371764646E-2</v>
      </c>
      <c r="BS11" s="19"/>
      <c r="BT11" s="19">
        <v>3.2845359439608597E-2</v>
      </c>
      <c r="BU11" s="19">
        <v>6.7461651408000298E-2</v>
      </c>
      <c r="BV11" s="19"/>
      <c r="BW11" s="19">
        <v>4.9427320201399901E-2</v>
      </c>
      <c r="BX11" s="19">
        <v>7.2870625781248699E-2</v>
      </c>
      <c r="BY11" s="19"/>
      <c r="BZ11" s="19">
        <v>4.9427320201399901E-2</v>
      </c>
      <c r="CA11" s="19">
        <v>7.2870625781248699E-2</v>
      </c>
    </row>
    <row r="12" spans="2:79" x14ac:dyDescent="0.25">
      <c r="B12" s="16"/>
    </row>
    <row r="13" spans="2:79" x14ac:dyDescent="0.25">
      <c r="B13" t="s">
        <v>78</v>
      </c>
    </row>
    <row r="14" spans="2:79" x14ac:dyDescent="0.25">
      <c r="B14" t="s">
        <v>79</v>
      </c>
    </row>
    <row r="16" spans="2:79" x14ac:dyDescent="0.25">
      <c r="B1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CA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370</v>
      </c>
      <c r="C9" s="17">
        <v>0.74830962882621999</v>
      </c>
      <c r="D9" s="17">
        <v>0.68861899696848805</v>
      </c>
      <c r="E9" s="17">
        <v>0.78810122568650798</v>
      </c>
      <c r="F9" s="17">
        <v>0.73291927961896597</v>
      </c>
      <c r="G9" s="17">
        <v>0.85728834320478198</v>
      </c>
      <c r="H9" s="17">
        <v>0.68569370055489098</v>
      </c>
      <c r="I9" s="17">
        <v>0.73450236013190595</v>
      </c>
      <c r="J9" s="17">
        <v>0.79293644740031</v>
      </c>
      <c r="K9" s="17">
        <v>0.69170553090666098</v>
      </c>
      <c r="L9" s="17">
        <v>0.734607781489931</v>
      </c>
      <c r="M9" s="17"/>
      <c r="N9" s="17">
        <v>0.767582905884172</v>
      </c>
      <c r="O9" s="17">
        <v>0.53761239827362295</v>
      </c>
      <c r="P9" s="17">
        <v>0.31846437139197098</v>
      </c>
      <c r="Q9" s="17">
        <v>0.20205408699945901</v>
      </c>
      <c r="R9" s="17"/>
      <c r="S9" s="17">
        <v>0.75572801355684005</v>
      </c>
      <c r="T9" s="17">
        <v>0.72763003836970797</v>
      </c>
      <c r="U9" s="17">
        <v>0.67156382098449796</v>
      </c>
      <c r="V9" s="17">
        <v>0.79928201613921002</v>
      </c>
      <c r="W9" s="17">
        <v>0.68700597712552602</v>
      </c>
      <c r="X9" s="17">
        <v>0.67826715332349796</v>
      </c>
      <c r="Y9" s="17">
        <v>0.72149879471774903</v>
      </c>
      <c r="Z9" s="17"/>
      <c r="AA9" s="17">
        <v>0.59627962964074899</v>
      </c>
      <c r="AB9" s="17">
        <v>0.82693908936900895</v>
      </c>
      <c r="AC9" s="17"/>
      <c r="AD9" s="17">
        <v>0.55757323349820098</v>
      </c>
      <c r="AE9" s="17">
        <v>0.55012852794086997</v>
      </c>
      <c r="AF9" s="17">
        <v>0.63514664845054403</v>
      </c>
      <c r="AG9" s="17"/>
      <c r="AH9" s="17">
        <v>0.40200027045423098</v>
      </c>
      <c r="AI9" s="17">
        <v>0.76112438996402998</v>
      </c>
      <c r="AJ9" s="17"/>
      <c r="AK9" s="17">
        <v>0.71543146749669495</v>
      </c>
      <c r="AL9" s="17">
        <v>0.77033376936116704</v>
      </c>
      <c r="AM9" s="17"/>
      <c r="AN9" s="17">
        <v>0.74938777187785799</v>
      </c>
      <c r="AO9" s="17">
        <v>0.20205408699945901</v>
      </c>
      <c r="AP9" s="17"/>
      <c r="AQ9" s="17">
        <v>0.62079533289665101</v>
      </c>
      <c r="AR9" s="17">
        <v>0.78137282465250402</v>
      </c>
      <c r="AS9" s="17"/>
      <c r="AT9" s="17">
        <v>0.91189276518585505</v>
      </c>
      <c r="AU9" s="17">
        <v>0.78243690864072502</v>
      </c>
      <c r="AV9" s="17">
        <v>0.43648810338559502</v>
      </c>
      <c r="AW9" s="17">
        <v>1.02111409437784E-2</v>
      </c>
      <c r="AX9" s="17"/>
      <c r="AY9" s="17">
        <v>0.67964588471488996</v>
      </c>
      <c r="AZ9" s="17">
        <v>0.75651655440944299</v>
      </c>
      <c r="BA9" s="17"/>
      <c r="BB9" s="17">
        <v>0.69075665012151799</v>
      </c>
      <c r="BC9" s="17">
        <v>0.76086350177086004</v>
      </c>
      <c r="BD9" s="17"/>
      <c r="BE9" s="17">
        <v>0.705637991868027</v>
      </c>
      <c r="BF9" s="17">
        <v>0.75154785342946195</v>
      </c>
      <c r="BG9" s="17"/>
      <c r="BH9" s="17">
        <v>0.67686554356650697</v>
      </c>
      <c r="BI9" s="17">
        <v>0.75384875948959296</v>
      </c>
      <c r="BJ9" s="17"/>
      <c r="BK9" s="17">
        <v>0.64463822334493703</v>
      </c>
      <c r="BL9" s="17">
        <v>0.75494481426240601</v>
      </c>
      <c r="BM9" s="17"/>
      <c r="BN9" s="17">
        <v>0.63795344858056802</v>
      </c>
      <c r="BO9" s="17">
        <v>0.75064706684299998</v>
      </c>
      <c r="BP9" s="17"/>
      <c r="BQ9" s="17">
        <v>0.50396545369738299</v>
      </c>
      <c r="BR9" s="17">
        <v>0.75456574811390198</v>
      </c>
      <c r="BS9" s="17"/>
      <c r="BT9" s="17">
        <v>0.74116460785773197</v>
      </c>
      <c r="BU9" s="17">
        <v>0.74887664379093399</v>
      </c>
      <c r="BV9" s="17"/>
      <c r="BW9" s="17">
        <v>0.59824711411620302</v>
      </c>
      <c r="BX9" s="17">
        <v>0.82537026179780304</v>
      </c>
      <c r="BY9" s="17"/>
      <c r="BZ9" s="17">
        <v>0.59824711411620302</v>
      </c>
      <c r="CA9" s="17">
        <v>0.82537026179780304</v>
      </c>
    </row>
    <row r="10" spans="2:79" x14ac:dyDescent="0.25">
      <c r="B10" s="18" t="s">
        <v>371</v>
      </c>
      <c r="C10" s="17">
        <v>0.155983351907271</v>
      </c>
      <c r="D10" s="17">
        <v>0.24183756386385399</v>
      </c>
      <c r="E10" s="17">
        <v>0.12546613351375399</v>
      </c>
      <c r="F10" s="17">
        <v>0.181387028173808</v>
      </c>
      <c r="G10" s="17">
        <v>0.102311488829073</v>
      </c>
      <c r="H10" s="17">
        <v>0.10717806576953</v>
      </c>
      <c r="I10" s="17">
        <v>0.189039604170255</v>
      </c>
      <c r="J10" s="17">
        <v>0.116508196273123</v>
      </c>
      <c r="K10" s="17">
        <v>0.19973004259639199</v>
      </c>
      <c r="L10" s="17">
        <v>0.13978143523586301</v>
      </c>
      <c r="M10" s="17"/>
      <c r="N10" s="17">
        <v>0.14073397096390899</v>
      </c>
      <c r="O10" s="17">
        <v>0.31839263160433401</v>
      </c>
      <c r="P10" s="17">
        <v>0.50821978845857196</v>
      </c>
      <c r="Q10" s="17">
        <v>0.65932605678047596</v>
      </c>
      <c r="R10" s="17"/>
      <c r="S10" s="17">
        <v>0.124128346750565</v>
      </c>
      <c r="T10" s="17">
        <v>0.190838566280705</v>
      </c>
      <c r="U10" s="17">
        <v>0.25546186403916499</v>
      </c>
      <c r="V10" s="17">
        <v>0.117330448779389</v>
      </c>
      <c r="W10" s="17">
        <v>0.21446902555727301</v>
      </c>
      <c r="X10" s="17">
        <v>0.24343829594572</v>
      </c>
      <c r="Y10" s="17">
        <v>0.20046971006332501</v>
      </c>
      <c r="Z10" s="17"/>
      <c r="AA10" s="17">
        <v>0.31977656068398103</v>
      </c>
      <c r="AB10" s="17">
        <v>7.1269994571965395E-2</v>
      </c>
      <c r="AC10" s="17"/>
      <c r="AD10" s="17">
        <v>0.38215447434296401</v>
      </c>
      <c r="AE10" s="17">
        <v>0.390691556257318</v>
      </c>
      <c r="AF10" s="17">
        <v>0.27103464619046302</v>
      </c>
      <c r="AG10" s="17"/>
      <c r="AH10" s="17">
        <v>0.54155670621195895</v>
      </c>
      <c r="AI10" s="17">
        <v>0.14171567384120101</v>
      </c>
      <c r="AJ10" s="17"/>
      <c r="AK10" s="17">
        <v>0.15444126407800299</v>
      </c>
      <c r="AL10" s="17">
        <v>0.15701635246738899</v>
      </c>
      <c r="AM10" s="17"/>
      <c r="AN10" s="17">
        <v>0.15498990580320601</v>
      </c>
      <c r="AO10" s="17">
        <v>0.65932605678047596</v>
      </c>
      <c r="AP10" s="17"/>
      <c r="AQ10" s="17">
        <v>0.26320726620895901</v>
      </c>
      <c r="AR10" s="17">
        <v>0.12818125136651701</v>
      </c>
      <c r="AS10" s="17"/>
      <c r="AT10" s="17">
        <v>1.45946676332591E-2</v>
      </c>
      <c r="AU10" s="17">
        <v>9.8182024302969198E-2</v>
      </c>
      <c r="AV10" s="17">
        <v>0.462466823351739</v>
      </c>
      <c r="AW10" s="17">
        <v>0.98257706371531295</v>
      </c>
      <c r="AX10" s="17"/>
      <c r="AY10" s="17">
        <v>0.26847319003839298</v>
      </c>
      <c r="AZ10" s="17">
        <v>0.142538181645158</v>
      </c>
      <c r="BA10" s="17"/>
      <c r="BB10" s="17">
        <v>0.179907941839719</v>
      </c>
      <c r="BC10" s="17">
        <v>0.15075769165980701</v>
      </c>
      <c r="BD10" s="17"/>
      <c r="BE10" s="17">
        <v>0.22480192134565499</v>
      </c>
      <c r="BF10" s="17">
        <v>0.15076091375863299</v>
      </c>
      <c r="BG10" s="17"/>
      <c r="BH10" s="17">
        <v>0.20542700155134899</v>
      </c>
      <c r="BI10" s="17">
        <v>0.15214993679870101</v>
      </c>
      <c r="BJ10" s="17"/>
      <c r="BK10" s="17">
        <v>0.22031204504378199</v>
      </c>
      <c r="BL10" s="17">
        <v>0.151866181836636</v>
      </c>
      <c r="BM10" s="17"/>
      <c r="BN10" s="17">
        <v>0.22949322386767701</v>
      </c>
      <c r="BO10" s="17">
        <v>0.15442635012498401</v>
      </c>
      <c r="BP10" s="17"/>
      <c r="BQ10" s="17">
        <v>0.38992203792309899</v>
      </c>
      <c r="BR10" s="17">
        <v>0.14999365182562599</v>
      </c>
      <c r="BS10" s="17"/>
      <c r="BT10" s="17">
        <v>0.19848743056148899</v>
      </c>
      <c r="BU10" s="17">
        <v>0.152610310909265</v>
      </c>
      <c r="BV10" s="17"/>
      <c r="BW10" s="17">
        <v>0.31787842480856399</v>
      </c>
      <c r="BX10" s="17">
        <v>7.2846421829412894E-2</v>
      </c>
      <c r="BY10" s="17"/>
      <c r="BZ10" s="17">
        <v>0.31787842480856399</v>
      </c>
      <c r="CA10" s="17">
        <v>7.2846421829412894E-2</v>
      </c>
    </row>
    <row r="11" spans="2:79" x14ac:dyDescent="0.25">
      <c r="B11" s="18" t="s">
        <v>103</v>
      </c>
      <c r="C11" s="19">
        <v>9.5707019266508903E-2</v>
      </c>
      <c r="D11" s="19">
        <v>6.9543439167658705E-2</v>
      </c>
      <c r="E11" s="19">
        <v>8.6432640799738295E-2</v>
      </c>
      <c r="F11" s="19">
        <v>8.5693692207226002E-2</v>
      </c>
      <c r="G11" s="19">
        <v>4.0400167966144797E-2</v>
      </c>
      <c r="H11" s="19">
        <v>0.207128233675579</v>
      </c>
      <c r="I11" s="19">
        <v>7.6458035697839197E-2</v>
      </c>
      <c r="J11" s="19">
        <v>9.0555356326567499E-2</v>
      </c>
      <c r="K11" s="19">
        <v>0.108564426496947</v>
      </c>
      <c r="L11" s="19">
        <v>0.125610783274205</v>
      </c>
      <c r="M11" s="19"/>
      <c r="N11" s="19">
        <v>9.1683123151918899E-2</v>
      </c>
      <c r="O11" s="19">
        <v>0.14399497012204299</v>
      </c>
      <c r="P11" s="19">
        <v>0.173315840149457</v>
      </c>
      <c r="Q11" s="19">
        <v>0.13861985622006501</v>
      </c>
      <c r="R11" s="19"/>
      <c r="S11" s="19">
        <v>0.12014363969259501</v>
      </c>
      <c r="T11" s="19">
        <v>8.1531395349586894E-2</v>
      </c>
      <c r="U11" s="19">
        <v>7.2974314976337107E-2</v>
      </c>
      <c r="V11" s="19">
        <v>8.3387535081400593E-2</v>
      </c>
      <c r="W11" s="19">
        <v>9.8524997317200505E-2</v>
      </c>
      <c r="X11" s="19">
        <v>7.82945507307823E-2</v>
      </c>
      <c r="Y11" s="19">
        <v>7.8031495218925398E-2</v>
      </c>
      <c r="Z11" s="19"/>
      <c r="AA11" s="19">
        <v>8.3943809675270403E-2</v>
      </c>
      <c r="AB11" s="19">
        <v>0.101790916059026</v>
      </c>
      <c r="AC11" s="19"/>
      <c r="AD11" s="19">
        <v>6.0272292158834999E-2</v>
      </c>
      <c r="AE11" s="19">
        <v>5.9179915801811901E-2</v>
      </c>
      <c r="AF11" s="19">
        <v>9.3818705358993296E-2</v>
      </c>
      <c r="AG11" s="19"/>
      <c r="AH11" s="19">
        <v>5.6443023333809697E-2</v>
      </c>
      <c r="AI11" s="19">
        <v>9.7159936194768801E-2</v>
      </c>
      <c r="AJ11" s="19"/>
      <c r="AK11" s="19">
        <v>0.13012726842530201</v>
      </c>
      <c r="AL11" s="19">
        <v>7.2649878171444901E-2</v>
      </c>
      <c r="AM11" s="19"/>
      <c r="AN11" s="19">
        <v>9.5622322318935901E-2</v>
      </c>
      <c r="AO11" s="19">
        <v>0.13861985622006501</v>
      </c>
      <c r="AP11" s="19"/>
      <c r="AQ11" s="19">
        <v>0.11599740089438999</v>
      </c>
      <c r="AR11" s="19">
        <v>9.0445923980979295E-2</v>
      </c>
      <c r="AS11" s="19"/>
      <c r="AT11" s="19">
        <v>7.3512567180886099E-2</v>
      </c>
      <c r="AU11" s="19">
        <v>0.119381067056306</v>
      </c>
      <c r="AV11" s="19">
        <v>0.101045073262666</v>
      </c>
      <c r="AW11" s="19">
        <v>7.2117953409081299E-3</v>
      </c>
      <c r="AX11" s="19"/>
      <c r="AY11" s="19">
        <v>5.18809252467161E-2</v>
      </c>
      <c r="AZ11" s="19">
        <v>0.100945263945398</v>
      </c>
      <c r="BA11" s="19"/>
      <c r="BB11" s="19">
        <v>0.12933540803876301</v>
      </c>
      <c r="BC11" s="19">
        <v>8.8378806569333695E-2</v>
      </c>
      <c r="BD11" s="19"/>
      <c r="BE11" s="19">
        <v>6.9560086786318504E-2</v>
      </c>
      <c r="BF11" s="19">
        <v>9.7691232811905004E-2</v>
      </c>
      <c r="BG11" s="19"/>
      <c r="BH11" s="19">
        <v>0.117707454882144</v>
      </c>
      <c r="BI11" s="19">
        <v>9.4001303711706397E-2</v>
      </c>
      <c r="BJ11" s="19"/>
      <c r="BK11" s="19">
        <v>0.135049731611281</v>
      </c>
      <c r="BL11" s="19">
        <v>9.3189003900958495E-2</v>
      </c>
      <c r="BM11" s="19"/>
      <c r="BN11" s="19">
        <v>0.132553327551755</v>
      </c>
      <c r="BO11" s="19">
        <v>9.4926583032015899E-2</v>
      </c>
      <c r="BP11" s="19"/>
      <c r="BQ11" s="19">
        <v>0.10611250837951799</v>
      </c>
      <c r="BR11" s="19">
        <v>9.54406000604716E-2</v>
      </c>
      <c r="BS11" s="19"/>
      <c r="BT11" s="19">
        <v>6.0347961580778903E-2</v>
      </c>
      <c r="BU11" s="19">
        <v>9.8513045299800803E-2</v>
      </c>
      <c r="BV11" s="19"/>
      <c r="BW11" s="19">
        <v>8.3874461075233497E-2</v>
      </c>
      <c r="BX11" s="19">
        <v>0.101783316372784</v>
      </c>
      <c r="BY11" s="19"/>
      <c r="BZ11" s="19">
        <v>8.3874461075233497E-2</v>
      </c>
      <c r="CA11" s="19">
        <v>0.101783316372784</v>
      </c>
    </row>
    <row r="12" spans="2:79" x14ac:dyDescent="0.25">
      <c r="B12" s="16"/>
    </row>
    <row r="13" spans="2:79" x14ac:dyDescent="0.25">
      <c r="B13" t="s">
        <v>78</v>
      </c>
    </row>
    <row r="14" spans="2:79" x14ac:dyDescent="0.25">
      <c r="B14" t="s">
        <v>79</v>
      </c>
    </row>
    <row r="16" spans="2:79" x14ac:dyDescent="0.25">
      <c r="B1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CA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5856</v>
      </c>
      <c r="D7" s="10">
        <v>789</v>
      </c>
      <c r="E7" s="10">
        <v>815</v>
      </c>
      <c r="F7" s="10">
        <v>791</v>
      </c>
      <c r="G7" s="10">
        <v>826</v>
      </c>
      <c r="H7" s="10">
        <v>835</v>
      </c>
      <c r="I7" s="10">
        <v>886</v>
      </c>
      <c r="J7" s="10">
        <v>440</v>
      </c>
      <c r="K7" s="10">
        <v>222</v>
      </c>
      <c r="L7" s="10">
        <v>252</v>
      </c>
      <c r="M7" s="10"/>
      <c r="N7" s="10">
        <v>1342</v>
      </c>
      <c r="O7" s="10">
        <v>939</v>
      </c>
      <c r="P7" s="10">
        <v>1055</v>
      </c>
      <c r="Q7" s="10">
        <v>2520</v>
      </c>
      <c r="R7" s="10"/>
      <c r="S7" s="10">
        <v>659</v>
      </c>
      <c r="T7" s="10">
        <v>441</v>
      </c>
      <c r="U7" s="10">
        <v>473</v>
      </c>
      <c r="V7" s="10">
        <v>1233</v>
      </c>
      <c r="W7" s="10">
        <v>939</v>
      </c>
      <c r="X7" s="10">
        <v>995</v>
      </c>
      <c r="Y7" s="10">
        <v>652</v>
      </c>
      <c r="Z7" s="10"/>
      <c r="AA7" s="10">
        <v>3974</v>
      </c>
      <c r="AB7" s="10">
        <v>1882</v>
      </c>
      <c r="AC7" s="10"/>
      <c r="AD7" s="10">
        <v>1279</v>
      </c>
      <c r="AE7" s="10">
        <v>960</v>
      </c>
      <c r="AF7" s="10">
        <v>1684</v>
      </c>
      <c r="AG7" s="10"/>
      <c r="AH7" s="10">
        <v>836</v>
      </c>
      <c r="AI7" s="10">
        <v>5020</v>
      </c>
      <c r="AJ7" s="10"/>
      <c r="AK7" s="10">
        <v>1698</v>
      </c>
      <c r="AL7" s="10">
        <v>4158</v>
      </c>
      <c r="AM7" s="10"/>
      <c r="AN7" s="10">
        <v>3336</v>
      </c>
      <c r="AO7" s="10">
        <v>2520</v>
      </c>
      <c r="AP7" s="10"/>
      <c r="AQ7" s="10">
        <v>2163</v>
      </c>
      <c r="AR7" s="10">
        <v>3693</v>
      </c>
      <c r="AS7" s="10"/>
      <c r="AT7" s="10">
        <v>693</v>
      </c>
      <c r="AU7" s="10">
        <v>1655</v>
      </c>
      <c r="AV7" s="10">
        <v>2539</v>
      </c>
      <c r="AW7" s="10">
        <v>959</v>
      </c>
      <c r="AX7" s="10"/>
      <c r="AY7" s="10">
        <v>1300</v>
      </c>
      <c r="AZ7" s="10">
        <v>4556</v>
      </c>
      <c r="BA7" s="10"/>
      <c r="BB7" s="10">
        <v>902</v>
      </c>
      <c r="BC7" s="10">
        <v>4953</v>
      </c>
      <c r="BD7" s="10"/>
      <c r="BE7" s="10">
        <v>711</v>
      </c>
      <c r="BF7" s="10">
        <v>5145</v>
      </c>
      <c r="BG7" s="10"/>
      <c r="BH7" s="10">
        <v>446</v>
      </c>
      <c r="BI7" s="10">
        <v>5410</v>
      </c>
      <c r="BJ7" s="10"/>
      <c r="BK7" s="10">
        <v>951</v>
      </c>
      <c r="BL7" s="10">
        <v>4905</v>
      </c>
      <c r="BM7" s="10"/>
      <c r="BN7" s="10">
        <v>273</v>
      </c>
      <c r="BO7" s="10">
        <v>5583</v>
      </c>
      <c r="BP7" s="10"/>
      <c r="BQ7" s="10">
        <v>472</v>
      </c>
      <c r="BR7" s="10">
        <v>5384</v>
      </c>
      <c r="BS7" s="10"/>
      <c r="BT7" s="10">
        <v>366</v>
      </c>
      <c r="BU7" s="10">
        <v>5490</v>
      </c>
      <c r="BV7" s="10"/>
      <c r="BW7" s="10">
        <v>1915</v>
      </c>
      <c r="BX7" s="10">
        <v>3941</v>
      </c>
      <c r="BY7" s="10"/>
      <c r="BZ7" s="10">
        <v>1915</v>
      </c>
      <c r="CA7" s="10">
        <v>3941</v>
      </c>
    </row>
    <row r="8" spans="2:79" ht="30" customHeight="1" x14ac:dyDescent="0.25">
      <c r="B8" s="11" t="s">
        <v>27</v>
      </c>
      <c r="C8" s="11">
        <v>4763</v>
      </c>
      <c r="D8" s="11">
        <v>584</v>
      </c>
      <c r="E8" s="11">
        <v>665</v>
      </c>
      <c r="F8" s="11">
        <v>607</v>
      </c>
      <c r="G8" s="11">
        <v>704</v>
      </c>
      <c r="H8" s="11">
        <v>673</v>
      </c>
      <c r="I8" s="11">
        <v>748</v>
      </c>
      <c r="J8" s="11">
        <v>370</v>
      </c>
      <c r="K8" s="11">
        <v>211</v>
      </c>
      <c r="L8" s="11">
        <v>202</v>
      </c>
      <c r="M8" s="11"/>
      <c r="N8" s="11">
        <v>4318</v>
      </c>
      <c r="O8" s="11">
        <v>374</v>
      </c>
      <c r="P8" s="11">
        <v>59</v>
      </c>
      <c r="Q8" s="11">
        <v>12</v>
      </c>
      <c r="R8" s="11"/>
      <c r="S8" s="11">
        <v>1064</v>
      </c>
      <c r="T8" s="11">
        <v>403</v>
      </c>
      <c r="U8" s="11">
        <v>254</v>
      </c>
      <c r="V8" s="11">
        <v>1402</v>
      </c>
      <c r="W8" s="11">
        <v>391</v>
      </c>
      <c r="X8" s="11">
        <v>472</v>
      </c>
      <c r="Y8" s="11">
        <v>448</v>
      </c>
      <c r="Z8" s="11"/>
      <c r="AA8" s="11">
        <v>1984</v>
      </c>
      <c r="AB8" s="11">
        <v>2779</v>
      </c>
      <c r="AC8" s="11"/>
      <c r="AD8" s="11">
        <v>557</v>
      </c>
      <c r="AE8" s="11">
        <v>273</v>
      </c>
      <c r="AF8" s="11">
        <v>1131</v>
      </c>
      <c r="AG8" s="11"/>
      <c r="AH8" s="11">
        <v>238</v>
      </c>
      <c r="AI8" s="11">
        <v>4525</v>
      </c>
      <c r="AJ8" s="11"/>
      <c r="AK8" s="11">
        <v>1855</v>
      </c>
      <c r="AL8" s="11">
        <v>2908</v>
      </c>
      <c r="AM8" s="11"/>
      <c r="AN8" s="11">
        <v>4751</v>
      </c>
      <c r="AO8" s="11">
        <v>12</v>
      </c>
      <c r="AP8" s="11"/>
      <c r="AQ8" s="11">
        <v>1191</v>
      </c>
      <c r="AR8" s="11">
        <v>3572</v>
      </c>
      <c r="AS8" s="11"/>
      <c r="AT8" s="11">
        <v>1252</v>
      </c>
      <c r="AU8" s="11">
        <v>2071</v>
      </c>
      <c r="AV8" s="11">
        <v>1283</v>
      </c>
      <c r="AW8" s="11">
        <v>154</v>
      </c>
      <c r="AX8" s="11"/>
      <c r="AY8" s="11">
        <v>635</v>
      </c>
      <c r="AZ8" s="11">
        <v>4128</v>
      </c>
      <c r="BA8" s="11"/>
      <c r="BB8" s="11">
        <v>880</v>
      </c>
      <c r="BC8" s="11">
        <v>3883</v>
      </c>
      <c r="BD8" s="11"/>
      <c r="BE8" s="11">
        <v>313</v>
      </c>
      <c r="BF8" s="11">
        <v>4450</v>
      </c>
      <c r="BG8" s="11"/>
      <c r="BH8" s="11">
        <v>326</v>
      </c>
      <c r="BI8" s="11">
        <v>4437</v>
      </c>
      <c r="BJ8" s="11"/>
      <c r="BK8" s="11">
        <v>351</v>
      </c>
      <c r="BL8" s="11">
        <v>4412</v>
      </c>
      <c r="BM8" s="11"/>
      <c r="BN8" s="11">
        <v>116</v>
      </c>
      <c r="BO8" s="11">
        <v>4647</v>
      </c>
      <c r="BP8" s="11"/>
      <c r="BQ8" s="11">
        <v>142</v>
      </c>
      <c r="BR8" s="11">
        <v>4621</v>
      </c>
      <c r="BS8" s="11"/>
      <c r="BT8" s="11">
        <v>403</v>
      </c>
      <c r="BU8" s="11">
        <v>4360</v>
      </c>
      <c r="BV8" s="11"/>
      <c r="BW8" s="11">
        <v>1974</v>
      </c>
      <c r="BX8" s="11">
        <v>2789</v>
      </c>
      <c r="BY8" s="11"/>
      <c r="BZ8" s="11">
        <v>1974</v>
      </c>
      <c r="CA8" s="11">
        <v>2789</v>
      </c>
    </row>
    <row r="9" spans="2:79" ht="45" x14ac:dyDescent="0.25">
      <c r="B9" s="18" t="s">
        <v>383</v>
      </c>
      <c r="C9" s="17">
        <v>0.58116498741090294</v>
      </c>
      <c r="D9" s="17">
        <v>0.55944871152583997</v>
      </c>
      <c r="E9" s="17">
        <v>0.53133980647342804</v>
      </c>
      <c r="F9" s="17">
        <v>0.55894130490886196</v>
      </c>
      <c r="G9" s="17">
        <v>0.39587245946281702</v>
      </c>
      <c r="H9" s="17">
        <v>0.70985245831398802</v>
      </c>
      <c r="I9" s="17">
        <v>0.67955437624918802</v>
      </c>
      <c r="J9" s="17">
        <v>0.61054095685193199</v>
      </c>
      <c r="K9" s="17">
        <v>0.60394259243641302</v>
      </c>
      <c r="L9" s="17">
        <v>0.65023083834839102</v>
      </c>
      <c r="M9" s="17"/>
      <c r="N9" s="17">
        <v>0.58379599252845504</v>
      </c>
      <c r="O9" s="17">
        <v>0.55177663495734697</v>
      </c>
      <c r="P9" s="17">
        <v>0.57747343977693599</v>
      </c>
      <c r="Q9" s="17">
        <v>0.56860069799803703</v>
      </c>
      <c r="R9" s="17"/>
      <c r="S9" s="17">
        <v>0.62176854992119102</v>
      </c>
      <c r="T9" s="17">
        <v>0.622272419203871</v>
      </c>
      <c r="U9" s="17">
        <v>0.63711785745750005</v>
      </c>
      <c r="V9" s="17">
        <v>0.50600901466263104</v>
      </c>
      <c r="W9" s="17">
        <v>0.68524058274036903</v>
      </c>
      <c r="X9" s="17">
        <v>0.608342281182225</v>
      </c>
      <c r="Y9" s="17">
        <v>0.60204625114133703</v>
      </c>
      <c r="Z9" s="17"/>
      <c r="AA9" s="17">
        <v>0.60973450703613197</v>
      </c>
      <c r="AB9" s="17">
        <v>0.56076931501316796</v>
      </c>
      <c r="AC9" s="17"/>
      <c r="AD9" s="17">
        <v>0.61685034187441701</v>
      </c>
      <c r="AE9" s="17">
        <v>0.61815714876874195</v>
      </c>
      <c r="AF9" s="17">
        <v>0.61517145244362703</v>
      </c>
      <c r="AG9" s="17"/>
      <c r="AH9" s="17">
        <v>0.67317951150833799</v>
      </c>
      <c r="AI9" s="17">
        <v>0.57632243823937201</v>
      </c>
      <c r="AJ9" s="17"/>
      <c r="AK9" s="17">
        <v>0.60136591763199598</v>
      </c>
      <c r="AL9" s="17">
        <v>0.56827592420836104</v>
      </c>
      <c r="AM9" s="17"/>
      <c r="AN9" s="17">
        <v>0.58119792640941104</v>
      </c>
      <c r="AO9" s="17">
        <v>0.56860069799803703</v>
      </c>
      <c r="AP9" s="17"/>
      <c r="AQ9" s="17">
        <v>0.64136338265024895</v>
      </c>
      <c r="AR9" s="17">
        <v>0.56109693571669494</v>
      </c>
      <c r="AS9" s="17"/>
      <c r="AT9" s="17">
        <v>0.33079694617684802</v>
      </c>
      <c r="AU9" s="17">
        <v>0.62072523806938495</v>
      </c>
      <c r="AV9" s="17">
        <v>0.75033594028044404</v>
      </c>
      <c r="AW9" s="17">
        <v>0.68821482236405895</v>
      </c>
      <c r="AX9" s="17"/>
      <c r="AY9" s="17">
        <v>0.60068407782348299</v>
      </c>
      <c r="AZ9" s="17">
        <v>0.57816278297157198</v>
      </c>
      <c r="BA9" s="17"/>
      <c r="BB9" s="17">
        <v>0.73319981469691498</v>
      </c>
      <c r="BC9" s="17">
        <v>0.54671092477585004</v>
      </c>
      <c r="BD9" s="17"/>
      <c r="BE9" s="17">
        <v>0.44491522753487101</v>
      </c>
      <c r="BF9" s="17">
        <v>0.590763594995384</v>
      </c>
      <c r="BG9" s="17"/>
      <c r="BH9" s="17">
        <v>0.56952861916759101</v>
      </c>
      <c r="BI9" s="17">
        <v>0.58202055519404905</v>
      </c>
      <c r="BJ9" s="17"/>
      <c r="BK9" s="17">
        <v>0.57280974359411196</v>
      </c>
      <c r="BL9" s="17">
        <v>0.58182958000095997</v>
      </c>
      <c r="BM9" s="17"/>
      <c r="BN9" s="17">
        <v>0.67589911699955496</v>
      </c>
      <c r="BO9" s="17">
        <v>0.57879392519773498</v>
      </c>
      <c r="BP9" s="17"/>
      <c r="BQ9" s="17">
        <v>0.71968439501978698</v>
      </c>
      <c r="BR9" s="17">
        <v>0.57690797741170297</v>
      </c>
      <c r="BS9" s="17"/>
      <c r="BT9" s="17">
        <v>0.58232297962763802</v>
      </c>
      <c r="BU9" s="17">
        <v>0.58105797706766005</v>
      </c>
      <c r="BV9" s="17"/>
      <c r="BW9" s="17">
        <v>0.60977057119720701</v>
      </c>
      <c r="BX9" s="17">
        <v>0.56092075617172199</v>
      </c>
      <c r="BY9" s="17"/>
      <c r="BZ9" s="17">
        <v>0.60977057119720701</v>
      </c>
      <c r="CA9" s="17">
        <v>0.56092075617172199</v>
      </c>
    </row>
    <row r="10" spans="2:79" ht="30" x14ac:dyDescent="0.25">
      <c r="B10" s="18" t="s">
        <v>384</v>
      </c>
      <c r="C10" s="17">
        <v>0.27839670083153201</v>
      </c>
      <c r="D10" s="17">
        <v>0.28633208440733199</v>
      </c>
      <c r="E10" s="17">
        <v>0.27198174135208503</v>
      </c>
      <c r="F10" s="17">
        <v>0.33028920080254698</v>
      </c>
      <c r="G10" s="17">
        <v>0.187065940359811</v>
      </c>
      <c r="H10" s="17">
        <v>0.25699677056784598</v>
      </c>
      <c r="I10" s="17">
        <v>0.393816634890233</v>
      </c>
      <c r="J10" s="17">
        <v>0.169102178588589</v>
      </c>
      <c r="K10" s="17">
        <v>0.298249468215182</v>
      </c>
      <c r="L10" s="17">
        <v>0.26261166603809899</v>
      </c>
      <c r="M10" s="17"/>
      <c r="N10" s="17">
        <v>0.27206720527507799</v>
      </c>
      <c r="O10" s="17">
        <v>0.32469951478903603</v>
      </c>
      <c r="P10" s="17">
        <v>0.40455012089116998</v>
      </c>
      <c r="Q10" s="17">
        <v>0.48961904066699302</v>
      </c>
      <c r="R10" s="17"/>
      <c r="S10" s="17">
        <v>0.28501427856733602</v>
      </c>
      <c r="T10" s="17">
        <v>0.29781949774176603</v>
      </c>
      <c r="U10" s="17">
        <v>0.32154569555881302</v>
      </c>
      <c r="V10" s="17">
        <v>0.23287490798874</v>
      </c>
      <c r="W10" s="17">
        <v>0.290509948144625</v>
      </c>
      <c r="X10" s="17">
        <v>0.373355023749389</v>
      </c>
      <c r="Y10" s="17">
        <v>0.34448714440177303</v>
      </c>
      <c r="Z10" s="17"/>
      <c r="AA10" s="17">
        <v>0.38517846658003502</v>
      </c>
      <c r="AB10" s="17">
        <v>0.20216560066507699</v>
      </c>
      <c r="AC10" s="17"/>
      <c r="AD10" s="17">
        <v>0.47858443449551102</v>
      </c>
      <c r="AE10" s="17">
        <v>0.30506695340738199</v>
      </c>
      <c r="AF10" s="17">
        <v>0.35870887971871801</v>
      </c>
      <c r="AG10" s="17"/>
      <c r="AH10" s="17">
        <v>0.52152462360212104</v>
      </c>
      <c r="AI10" s="17">
        <v>0.26560134126696699</v>
      </c>
      <c r="AJ10" s="17"/>
      <c r="AK10" s="17">
        <v>0.26920456985383301</v>
      </c>
      <c r="AL10" s="17">
        <v>0.28426167614905001</v>
      </c>
      <c r="AM10" s="17"/>
      <c r="AN10" s="17">
        <v>0.27784295265621001</v>
      </c>
      <c r="AO10" s="17">
        <v>0.48961904066699302</v>
      </c>
      <c r="AP10" s="17"/>
      <c r="AQ10" s="17">
        <v>0.38963353096037401</v>
      </c>
      <c r="AR10" s="17">
        <v>0.241314209704485</v>
      </c>
      <c r="AS10" s="17"/>
      <c r="AT10" s="17">
        <v>9.3798540839849801E-2</v>
      </c>
      <c r="AU10" s="17">
        <v>0.25731291970994202</v>
      </c>
      <c r="AV10" s="17">
        <v>0.44517595231603801</v>
      </c>
      <c r="AW10" s="17">
        <v>0.67745789514517796</v>
      </c>
      <c r="AX10" s="17"/>
      <c r="AY10" s="17">
        <v>0.31322955801989</v>
      </c>
      <c r="AZ10" s="17">
        <v>0.27303910699518702</v>
      </c>
      <c r="BA10" s="17"/>
      <c r="BB10" s="17">
        <v>0.33859611981315102</v>
      </c>
      <c r="BC10" s="17">
        <v>0.26476326843605402</v>
      </c>
      <c r="BD10" s="17"/>
      <c r="BE10" s="17">
        <v>0.325596389703112</v>
      </c>
      <c r="BF10" s="17">
        <v>0.275071547877134</v>
      </c>
      <c r="BG10" s="17"/>
      <c r="BH10" s="17">
        <v>0.30973030304440502</v>
      </c>
      <c r="BI10" s="17">
        <v>0.27609288747476401</v>
      </c>
      <c r="BJ10" s="17"/>
      <c r="BK10" s="17">
        <v>0.327352169594197</v>
      </c>
      <c r="BL10" s="17">
        <v>0.27450268618685902</v>
      </c>
      <c r="BM10" s="17"/>
      <c r="BN10" s="17">
        <v>0.40443451168873701</v>
      </c>
      <c r="BO10" s="17">
        <v>0.27524215144102598</v>
      </c>
      <c r="BP10" s="17"/>
      <c r="BQ10" s="17">
        <v>0.564535373195445</v>
      </c>
      <c r="BR10" s="17">
        <v>0.26960302194972102</v>
      </c>
      <c r="BS10" s="17"/>
      <c r="BT10" s="17">
        <v>0.37022850693527198</v>
      </c>
      <c r="BU10" s="17">
        <v>0.26991050122688398</v>
      </c>
      <c r="BV10" s="17"/>
      <c r="BW10" s="17">
        <v>0.38453112816215401</v>
      </c>
      <c r="BX10" s="17">
        <v>0.203285145501272</v>
      </c>
      <c r="BY10" s="17"/>
      <c r="BZ10" s="17">
        <v>0.38453112816215401</v>
      </c>
      <c r="CA10" s="17">
        <v>0.203285145501272</v>
      </c>
    </row>
    <row r="11" spans="2:79" ht="30" x14ac:dyDescent="0.25">
      <c r="B11" s="18" t="s">
        <v>385</v>
      </c>
      <c r="C11" s="17">
        <v>0.25123280957458599</v>
      </c>
      <c r="D11" s="17">
        <v>0.33198035565720702</v>
      </c>
      <c r="E11" s="17">
        <v>0.26875837088933702</v>
      </c>
      <c r="F11" s="17">
        <v>0.259112512158443</v>
      </c>
      <c r="G11" s="17">
        <v>0.13404309425091601</v>
      </c>
      <c r="H11" s="17">
        <v>0.28191382991598002</v>
      </c>
      <c r="I11" s="17">
        <v>0.301833486733324</v>
      </c>
      <c r="J11" s="17">
        <v>0.207787766686195</v>
      </c>
      <c r="K11" s="17">
        <v>0.22358362273385801</v>
      </c>
      <c r="L11" s="17">
        <v>0.163727080623111</v>
      </c>
      <c r="M11" s="17"/>
      <c r="N11" s="17">
        <v>0.24177228726899999</v>
      </c>
      <c r="O11" s="17">
        <v>0.320812806931768</v>
      </c>
      <c r="P11" s="17">
        <v>0.45940726574242202</v>
      </c>
      <c r="Q11" s="17">
        <v>0.46351416009341201</v>
      </c>
      <c r="R11" s="17"/>
      <c r="S11" s="17">
        <v>0.28926884404898201</v>
      </c>
      <c r="T11" s="17">
        <v>0.30577803313961499</v>
      </c>
      <c r="U11" s="17">
        <v>0.328027992937938</v>
      </c>
      <c r="V11" s="17">
        <v>0.20775195471681501</v>
      </c>
      <c r="W11" s="17">
        <v>0.25784099493810803</v>
      </c>
      <c r="X11" s="17">
        <v>0.31646840702961299</v>
      </c>
      <c r="Y11" s="17">
        <v>0.23804390938421</v>
      </c>
      <c r="Z11" s="17"/>
      <c r="AA11" s="17">
        <v>0.35947047919415198</v>
      </c>
      <c r="AB11" s="17">
        <v>0.173962345121077</v>
      </c>
      <c r="AC11" s="17"/>
      <c r="AD11" s="17">
        <v>0.39779104806990601</v>
      </c>
      <c r="AE11" s="17">
        <v>0.37815533561183501</v>
      </c>
      <c r="AF11" s="17">
        <v>0.33432916654608302</v>
      </c>
      <c r="AG11" s="17"/>
      <c r="AH11" s="17">
        <v>0.496155074822834</v>
      </c>
      <c r="AI11" s="17">
        <v>0.23834301718255399</v>
      </c>
      <c r="AJ11" s="17"/>
      <c r="AK11" s="17">
        <v>0.28342952021971102</v>
      </c>
      <c r="AL11" s="17">
        <v>0.23068992200074201</v>
      </c>
      <c r="AM11" s="17"/>
      <c r="AN11" s="17">
        <v>0.25067628505830503</v>
      </c>
      <c r="AO11" s="17">
        <v>0.46351416009341201</v>
      </c>
      <c r="AP11" s="17"/>
      <c r="AQ11" s="17">
        <v>0.35136764368453899</v>
      </c>
      <c r="AR11" s="17">
        <v>0.21785133787056901</v>
      </c>
      <c r="AS11" s="17"/>
      <c r="AT11" s="17">
        <v>6.5683459873388306E-2</v>
      </c>
      <c r="AU11" s="17">
        <v>0.20284447442457801</v>
      </c>
      <c r="AV11" s="17">
        <v>0.45175250656843702</v>
      </c>
      <c r="AW11" s="17">
        <v>0.73785079180643898</v>
      </c>
      <c r="AX11" s="17"/>
      <c r="AY11" s="17">
        <v>0.34313436154775601</v>
      </c>
      <c r="AZ11" s="17">
        <v>0.23709755831628601</v>
      </c>
      <c r="BA11" s="17"/>
      <c r="BB11" s="17">
        <v>0.52206495733834601</v>
      </c>
      <c r="BC11" s="17">
        <v>0.18985689928767499</v>
      </c>
      <c r="BD11" s="17"/>
      <c r="BE11" s="17">
        <v>0.17560142637196299</v>
      </c>
      <c r="BF11" s="17">
        <v>0.256560936164269</v>
      </c>
      <c r="BG11" s="17"/>
      <c r="BH11" s="17">
        <v>0.22355387932613099</v>
      </c>
      <c r="BI11" s="17">
        <v>0.25326791197916199</v>
      </c>
      <c r="BJ11" s="17"/>
      <c r="BK11" s="17">
        <v>0.35633204441461402</v>
      </c>
      <c r="BL11" s="17">
        <v>0.242873008924019</v>
      </c>
      <c r="BM11" s="17"/>
      <c r="BN11" s="17">
        <v>0.40148431563638998</v>
      </c>
      <c r="BO11" s="17">
        <v>0.247472225400311</v>
      </c>
      <c r="BP11" s="17"/>
      <c r="BQ11" s="17">
        <v>0.59601375458008798</v>
      </c>
      <c r="BR11" s="17">
        <v>0.24063692300707701</v>
      </c>
      <c r="BS11" s="17"/>
      <c r="BT11" s="17">
        <v>0.279320023761986</v>
      </c>
      <c r="BU11" s="17">
        <v>0.24863726325958199</v>
      </c>
      <c r="BV11" s="17"/>
      <c r="BW11" s="17">
        <v>0.35863968047267097</v>
      </c>
      <c r="BX11" s="17">
        <v>0.17522074328077</v>
      </c>
      <c r="BY11" s="17"/>
      <c r="BZ11" s="17">
        <v>0.35863968047267097</v>
      </c>
      <c r="CA11" s="17">
        <v>0.17522074328077</v>
      </c>
    </row>
    <row r="12" spans="2:79" ht="45" x14ac:dyDescent="0.25">
      <c r="B12" s="18" t="s">
        <v>386</v>
      </c>
      <c r="C12" s="17">
        <v>0.17090967391032</v>
      </c>
      <c r="D12" s="17">
        <v>0.179713477727558</v>
      </c>
      <c r="E12" s="17">
        <v>0.22265947120954499</v>
      </c>
      <c r="F12" s="17">
        <v>0.20475694376770501</v>
      </c>
      <c r="G12" s="17">
        <v>0.12483361400679099</v>
      </c>
      <c r="H12" s="17">
        <v>0.158552454489298</v>
      </c>
      <c r="I12" s="17">
        <v>0.17912339872774999</v>
      </c>
      <c r="J12" s="17">
        <v>0.141656711151015</v>
      </c>
      <c r="K12" s="17">
        <v>0.200049915689159</v>
      </c>
      <c r="L12" s="17">
        <v>6.7700934693544296E-2</v>
      </c>
      <c r="M12" s="17"/>
      <c r="N12" s="17">
        <v>0.16026103762343999</v>
      </c>
      <c r="O12" s="17">
        <v>0.25507617086176998</v>
      </c>
      <c r="P12" s="17">
        <v>0.368169086436897</v>
      </c>
      <c r="Q12" s="17">
        <v>0.40854495918411599</v>
      </c>
      <c r="R12" s="17"/>
      <c r="S12" s="17">
        <v>0.172903421891105</v>
      </c>
      <c r="T12" s="17">
        <v>0.22685559317123599</v>
      </c>
      <c r="U12" s="17">
        <v>0.29491125416581299</v>
      </c>
      <c r="V12" s="17">
        <v>0.123751250509175</v>
      </c>
      <c r="W12" s="17">
        <v>0.18742299775373</v>
      </c>
      <c r="X12" s="17">
        <v>0.205706569950762</v>
      </c>
      <c r="Y12" s="17">
        <v>0.21305357145940701</v>
      </c>
      <c r="Z12" s="17"/>
      <c r="AA12" s="17">
        <v>0.23937711808654399</v>
      </c>
      <c r="AB12" s="17">
        <v>0.12203102352883401</v>
      </c>
      <c r="AC12" s="17"/>
      <c r="AD12" s="17">
        <v>0.28084549137655002</v>
      </c>
      <c r="AE12" s="17">
        <v>0.336597459364114</v>
      </c>
      <c r="AF12" s="17">
        <v>0.18778179281173701</v>
      </c>
      <c r="AG12" s="17"/>
      <c r="AH12" s="17">
        <v>0.38571050585829902</v>
      </c>
      <c r="AI12" s="17">
        <v>0.159605115189867</v>
      </c>
      <c r="AJ12" s="17"/>
      <c r="AK12" s="17">
        <v>0.18267567157621301</v>
      </c>
      <c r="AL12" s="17">
        <v>0.16340246083167101</v>
      </c>
      <c r="AM12" s="17"/>
      <c r="AN12" s="17">
        <v>0.170286680595716</v>
      </c>
      <c r="AO12" s="17">
        <v>0.40854495918411599</v>
      </c>
      <c r="AP12" s="17"/>
      <c r="AQ12" s="17">
        <v>0.24732640608927101</v>
      </c>
      <c r="AR12" s="17">
        <v>0.14543499264062201</v>
      </c>
      <c r="AS12" s="17"/>
      <c r="AT12" s="17">
        <v>3.4762818343748898E-2</v>
      </c>
      <c r="AU12" s="17">
        <v>0.141512094296455</v>
      </c>
      <c r="AV12" s="17">
        <v>0.30523372217391498</v>
      </c>
      <c r="AW12" s="17">
        <v>0.55481272451131003</v>
      </c>
      <c r="AX12" s="17"/>
      <c r="AY12" s="17">
        <v>0.22340652587665299</v>
      </c>
      <c r="AZ12" s="17">
        <v>0.16283520534170901</v>
      </c>
      <c r="BA12" s="17"/>
      <c r="BB12" s="17">
        <v>0.20751673499759701</v>
      </c>
      <c r="BC12" s="17">
        <v>0.162599155852897</v>
      </c>
      <c r="BD12" s="17"/>
      <c r="BE12" s="17">
        <v>0.24731338632788299</v>
      </c>
      <c r="BF12" s="17">
        <v>0.16552713779311201</v>
      </c>
      <c r="BG12" s="17"/>
      <c r="BH12" s="17">
        <v>0.154046111622473</v>
      </c>
      <c r="BI12" s="17">
        <v>0.17214957284621299</v>
      </c>
      <c r="BJ12" s="17"/>
      <c r="BK12" s="17">
        <v>0.19933581756049901</v>
      </c>
      <c r="BL12" s="17">
        <v>0.16864860231886999</v>
      </c>
      <c r="BM12" s="17"/>
      <c r="BN12" s="17">
        <v>0.37985647002550399</v>
      </c>
      <c r="BO12" s="17">
        <v>0.16568002906128301</v>
      </c>
      <c r="BP12" s="17"/>
      <c r="BQ12" s="17">
        <v>0.335774693346232</v>
      </c>
      <c r="BR12" s="17">
        <v>0.165843004565048</v>
      </c>
      <c r="BS12" s="17"/>
      <c r="BT12" s="17">
        <v>0.292826149105538</v>
      </c>
      <c r="BU12" s="17">
        <v>0.15964334269569799</v>
      </c>
      <c r="BV12" s="17"/>
      <c r="BW12" s="17">
        <v>0.23824336962477499</v>
      </c>
      <c r="BX12" s="17">
        <v>0.12325747717784701</v>
      </c>
      <c r="BY12" s="17"/>
      <c r="BZ12" s="17">
        <v>0.23824336962477499</v>
      </c>
      <c r="CA12" s="17">
        <v>0.12325747717784701</v>
      </c>
    </row>
    <row r="13" spans="2:79" x14ac:dyDescent="0.25">
      <c r="B13" s="18" t="s">
        <v>115</v>
      </c>
      <c r="C13" s="19">
        <v>0.27013473627527701</v>
      </c>
      <c r="D13" s="19">
        <v>0.25596644651956202</v>
      </c>
      <c r="E13" s="19">
        <v>0.29500590713373998</v>
      </c>
      <c r="F13" s="19">
        <v>0.23549648971255299</v>
      </c>
      <c r="G13" s="19">
        <v>0.50225662862685405</v>
      </c>
      <c r="H13" s="19">
        <v>0.19068401857848499</v>
      </c>
      <c r="I13" s="19">
        <v>0.15907052280804701</v>
      </c>
      <c r="J13" s="19">
        <v>0.25342674368846102</v>
      </c>
      <c r="K13" s="19">
        <v>0.26464319953139098</v>
      </c>
      <c r="L13" s="19">
        <v>0.23631774841337</v>
      </c>
      <c r="M13" s="19"/>
      <c r="N13" s="19">
        <v>0.27478349340099001</v>
      </c>
      <c r="O13" s="19">
        <v>0.240169635041175</v>
      </c>
      <c r="P13" s="19">
        <v>0.15109130049826799</v>
      </c>
      <c r="Q13" s="19">
        <v>0.117731511261464</v>
      </c>
      <c r="R13" s="19"/>
      <c r="S13" s="19">
        <v>0.223070910944172</v>
      </c>
      <c r="T13" s="19">
        <v>0.20646739632105601</v>
      </c>
      <c r="U13" s="19">
        <v>0.19896836582053001</v>
      </c>
      <c r="V13" s="19">
        <v>0.34376071131582697</v>
      </c>
      <c r="W13" s="19">
        <v>0.213557001734479</v>
      </c>
      <c r="X13" s="19">
        <v>0.202168231548743</v>
      </c>
      <c r="Y13" s="19">
        <v>0.26175600050734898</v>
      </c>
      <c r="Z13" s="19"/>
      <c r="AA13" s="19">
        <v>0.19756828886381</v>
      </c>
      <c r="AB13" s="19">
        <v>0.32193964961952698</v>
      </c>
      <c r="AC13" s="19"/>
      <c r="AD13" s="19">
        <v>0.15711784684090099</v>
      </c>
      <c r="AE13" s="19">
        <v>0.22615636255441601</v>
      </c>
      <c r="AF13" s="19">
        <v>0.20531676219273201</v>
      </c>
      <c r="AG13" s="19"/>
      <c r="AH13" s="19">
        <v>8.9555742293400104E-2</v>
      </c>
      <c r="AI13" s="19">
        <v>0.27963826483536602</v>
      </c>
      <c r="AJ13" s="19"/>
      <c r="AK13" s="19">
        <v>0.25651220043733602</v>
      </c>
      <c r="AL13" s="19">
        <v>0.278826500638227</v>
      </c>
      <c r="AM13" s="19"/>
      <c r="AN13" s="19">
        <v>0.27053428211796698</v>
      </c>
      <c r="AO13" s="19">
        <v>0.117731511261464</v>
      </c>
      <c r="AP13" s="19"/>
      <c r="AQ13" s="19">
        <v>0.16729537612126899</v>
      </c>
      <c r="AR13" s="19">
        <v>0.30441780291790799</v>
      </c>
      <c r="AS13" s="19"/>
      <c r="AT13" s="19">
        <v>0.60401162638028005</v>
      </c>
      <c r="AU13" s="19">
        <v>0.22663321741119799</v>
      </c>
      <c r="AV13" s="19">
        <v>4.3051128946125103E-2</v>
      </c>
      <c r="AW13" s="19">
        <v>2.1182040661297901E-2</v>
      </c>
      <c r="AX13" s="19"/>
      <c r="AY13" s="19">
        <v>0.257562818759275</v>
      </c>
      <c r="AZ13" s="19">
        <v>0.27206840561025403</v>
      </c>
      <c r="BA13" s="19"/>
      <c r="BB13" s="19">
        <v>0.132859079657424</v>
      </c>
      <c r="BC13" s="19">
        <v>0.30124191007575701</v>
      </c>
      <c r="BD13" s="19"/>
      <c r="BE13" s="19">
        <v>0.37521056449328299</v>
      </c>
      <c r="BF13" s="19">
        <v>0.26273228916200098</v>
      </c>
      <c r="BG13" s="19"/>
      <c r="BH13" s="19">
        <v>0.24351755235110401</v>
      </c>
      <c r="BI13" s="19">
        <v>0.27209177343389901</v>
      </c>
      <c r="BJ13" s="19"/>
      <c r="BK13" s="19">
        <v>0.26019331891916703</v>
      </c>
      <c r="BL13" s="19">
        <v>0.27092549624044399</v>
      </c>
      <c r="BM13" s="19"/>
      <c r="BN13" s="19">
        <v>0.13415572872405801</v>
      </c>
      <c r="BO13" s="19">
        <v>0.273538099857006</v>
      </c>
      <c r="BP13" s="19"/>
      <c r="BQ13" s="19">
        <v>8.2878147832732701E-2</v>
      </c>
      <c r="BR13" s="19">
        <v>0.27588954842165098</v>
      </c>
      <c r="BS13" s="19"/>
      <c r="BT13" s="19">
        <v>0.19723270841732601</v>
      </c>
      <c r="BU13" s="19">
        <v>0.27687163045426399</v>
      </c>
      <c r="BV13" s="19"/>
      <c r="BW13" s="19">
        <v>0.19817034383631399</v>
      </c>
      <c r="BX13" s="19">
        <v>0.32106408672675002</v>
      </c>
      <c r="BY13" s="19"/>
      <c r="BZ13" s="19">
        <v>0.19817034383631399</v>
      </c>
      <c r="CA13" s="19">
        <v>0.32106408672675002</v>
      </c>
    </row>
    <row r="14" spans="2:79" x14ac:dyDescent="0.25">
      <c r="B14" s="16" t="s">
        <v>701</v>
      </c>
    </row>
    <row r="15" spans="2:79" x14ac:dyDescent="0.25">
      <c r="B15" t="s">
        <v>78</v>
      </c>
    </row>
    <row r="16" spans="2:79" x14ac:dyDescent="0.25">
      <c r="B16" t="s">
        <v>79</v>
      </c>
    </row>
    <row r="18" spans="2:2" x14ac:dyDescent="0.2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CA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394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388</v>
      </c>
      <c r="C9" s="17">
        <v>4.3234751020918102E-2</v>
      </c>
      <c r="D9" s="17">
        <v>6.1337951224846698E-2</v>
      </c>
      <c r="E9" s="17">
        <v>3.2550284910697697E-2</v>
      </c>
      <c r="F9" s="17">
        <v>6.7933696506137897E-2</v>
      </c>
      <c r="G9" s="17">
        <v>3.2100312648796703E-2</v>
      </c>
      <c r="H9" s="17">
        <v>3.2884612576609303E-2</v>
      </c>
      <c r="I9" s="17">
        <v>5.4290693792460099E-2</v>
      </c>
      <c r="J9" s="17">
        <v>1.12264532429156E-2</v>
      </c>
      <c r="K9" s="17">
        <v>3.3533041949564198E-2</v>
      </c>
      <c r="L9" s="17">
        <v>3.1613423114691598E-2</v>
      </c>
      <c r="M9" s="17"/>
      <c r="N9" s="17">
        <v>4.2228307247666998E-2</v>
      </c>
      <c r="O9" s="17">
        <v>5.2831217083790002E-2</v>
      </c>
      <c r="P9" s="17">
        <v>7.0309463228740099E-2</v>
      </c>
      <c r="Q9" s="17">
        <v>9.1782655744304595E-2</v>
      </c>
      <c r="R9" s="17"/>
      <c r="S9" s="17">
        <v>5.0953847528804698E-2</v>
      </c>
      <c r="T9" s="17">
        <v>4.3034292879398001E-2</v>
      </c>
      <c r="U9" s="17">
        <v>3.3014533040990099E-2</v>
      </c>
      <c r="V9" s="17">
        <v>3.4727231395776298E-2</v>
      </c>
      <c r="W9" s="17">
        <v>4.3942651716479202E-2</v>
      </c>
      <c r="X9" s="17">
        <v>5.4741695482800397E-2</v>
      </c>
      <c r="Y9" s="17">
        <v>5.0568923315411803E-2</v>
      </c>
      <c r="Z9" s="17"/>
      <c r="AA9" s="17">
        <v>7.9494140558308099E-2</v>
      </c>
      <c r="AB9" s="17">
        <v>2.4481503278953501E-2</v>
      </c>
      <c r="AC9" s="17"/>
      <c r="AD9" s="17">
        <v>9.7039215999856404E-2</v>
      </c>
      <c r="AE9" s="17">
        <v>6.6520449341862894E-2</v>
      </c>
      <c r="AF9" s="17">
        <v>7.1301400224279499E-2</v>
      </c>
      <c r="AG9" s="17"/>
      <c r="AH9" s="17">
        <v>9.6419141879458006E-2</v>
      </c>
      <c r="AI9" s="17">
        <v>4.1266726627017601E-2</v>
      </c>
      <c r="AJ9" s="17"/>
      <c r="AK9" s="17">
        <v>5.36056802326026E-2</v>
      </c>
      <c r="AL9" s="17">
        <v>3.6287561968986297E-2</v>
      </c>
      <c r="AM9" s="17"/>
      <c r="AN9" s="17">
        <v>4.3138932155677698E-2</v>
      </c>
      <c r="AO9" s="17">
        <v>9.1782655744304595E-2</v>
      </c>
      <c r="AP9" s="17"/>
      <c r="AQ9" s="17">
        <v>5.1568336955939799E-2</v>
      </c>
      <c r="AR9" s="17">
        <v>4.1073934606600297E-2</v>
      </c>
      <c r="AS9" s="17"/>
      <c r="AT9" s="17">
        <v>3.2491581632740303E-2</v>
      </c>
      <c r="AU9" s="17">
        <v>3.9640068562649802E-2</v>
      </c>
      <c r="AV9" s="17">
        <v>5.59579966951715E-2</v>
      </c>
      <c r="AW9" s="17">
        <v>0.19031336470187399</v>
      </c>
      <c r="AX9" s="17"/>
      <c r="AY9" s="17">
        <v>4.7568738826270003E-2</v>
      </c>
      <c r="AZ9" s="17">
        <v>4.2716737972584302E-2</v>
      </c>
      <c r="BA9" s="17"/>
      <c r="BB9" s="17">
        <v>6.1501619332194897E-2</v>
      </c>
      <c r="BC9" s="17">
        <v>3.9253965801098703E-2</v>
      </c>
      <c r="BD9" s="17"/>
      <c r="BE9" s="17">
        <v>6.14197837423315E-2</v>
      </c>
      <c r="BF9" s="17">
        <v>4.1854742552366903E-2</v>
      </c>
      <c r="BG9" s="17"/>
      <c r="BH9" s="17">
        <v>6.2017795213356902E-2</v>
      </c>
      <c r="BI9" s="17">
        <v>4.1778483008533103E-2</v>
      </c>
      <c r="BJ9" s="17"/>
      <c r="BK9" s="17">
        <v>5.3484457419867501E-2</v>
      </c>
      <c r="BL9" s="17">
        <v>4.2578748506938803E-2</v>
      </c>
      <c r="BM9" s="17"/>
      <c r="BN9" s="17">
        <v>7.9411125570143695E-2</v>
      </c>
      <c r="BO9" s="17">
        <v>4.2468504554318602E-2</v>
      </c>
      <c r="BP9" s="17"/>
      <c r="BQ9" s="17">
        <v>0.12562955921997501</v>
      </c>
      <c r="BR9" s="17">
        <v>4.1125137609805601E-2</v>
      </c>
      <c r="BS9" s="17"/>
      <c r="BT9" s="17">
        <v>3.2117011454718902E-2</v>
      </c>
      <c r="BU9" s="17">
        <v>4.4117033205341397E-2</v>
      </c>
      <c r="BV9" s="17"/>
      <c r="BW9" s="17">
        <v>7.93678811441791E-2</v>
      </c>
      <c r="BX9" s="17">
        <v>2.4679538322238601E-2</v>
      </c>
      <c r="BY9" s="17"/>
      <c r="BZ9" s="17">
        <v>7.93678811441791E-2</v>
      </c>
      <c r="CA9" s="17">
        <v>2.4679538322238601E-2</v>
      </c>
    </row>
    <row r="10" spans="2:79" ht="30" x14ac:dyDescent="0.25">
      <c r="B10" s="18" t="s">
        <v>389</v>
      </c>
      <c r="C10" s="17">
        <v>6.7658234780973506E-2</v>
      </c>
      <c r="D10" s="17">
        <v>7.3729119988589303E-2</v>
      </c>
      <c r="E10" s="17">
        <v>5.85141202315946E-2</v>
      </c>
      <c r="F10" s="17">
        <v>0.103155749053585</v>
      </c>
      <c r="G10" s="17">
        <v>6.4132971041927597E-2</v>
      </c>
      <c r="H10" s="17">
        <v>5.0866007628925902E-2</v>
      </c>
      <c r="I10" s="17">
        <v>8.6489073266817096E-2</v>
      </c>
      <c r="J10" s="17">
        <v>6.3235386218243705E-2</v>
      </c>
      <c r="K10" s="17">
        <v>1.5162067136443601E-2</v>
      </c>
      <c r="L10" s="17">
        <v>1.6599958451388602E-2</v>
      </c>
      <c r="M10" s="17"/>
      <c r="N10" s="17">
        <v>6.3530824515392895E-2</v>
      </c>
      <c r="O10" s="17">
        <v>0.109777033643678</v>
      </c>
      <c r="P10" s="17">
        <v>0.176754563291669</v>
      </c>
      <c r="Q10" s="17">
        <v>0.19210356077011301</v>
      </c>
      <c r="R10" s="17"/>
      <c r="S10" s="17">
        <v>6.0106508453464297E-2</v>
      </c>
      <c r="T10" s="17">
        <v>0.13064355695248001</v>
      </c>
      <c r="U10" s="17">
        <v>5.6781476075728698E-2</v>
      </c>
      <c r="V10" s="17">
        <v>6.3232507882755695E-2</v>
      </c>
      <c r="W10" s="17">
        <v>7.1242850712407796E-2</v>
      </c>
      <c r="X10" s="17">
        <v>9.8710566359310595E-2</v>
      </c>
      <c r="Y10" s="17">
        <v>6.2525208797491905E-2</v>
      </c>
      <c r="Z10" s="17"/>
      <c r="AA10" s="17">
        <v>0.123522420844055</v>
      </c>
      <c r="AB10" s="17">
        <v>3.8765444954385699E-2</v>
      </c>
      <c r="AC10" s="17"/>
      <c r="AD10" s="17">
        <v>0.160798177142146</v>
      </c>
      <c r="AE10" s="17">
        <v>0.14132252477742399</v>
      </c>
      <c r="AF10" s="17">
        <v>9.9519299553127702E-2</v>
      </c>
      <c r="AG10" s="17"/>
      <c r="AH10" s="17">
        <v>0.18480936765512099</v>
      </c>
      <c r="AI10" s="17">
        <v>6.3323198061597696E-2</v>
      </c>
      <c r="AJ10" s="17"/>
      <c r="AK10" s="17">
        <v>6.01149561790413E-2</v>
      </c>
      <c r="AL10" s="17">
        <v>7.2711261510726197E-2</v>
      </c>
      <c r="AM10" s="17"/>
      <c r="AN10" s="17">
        <v>6.7412617385357906E-2</v>
      </c>
      <c r="AO10" s="17">
        <v>0.19210356077011301</v>
      </c>
      <c r="AP10" s="17"/>
      <c r="AQ10" s="17">
        <v>9.1651731497049499E-2</v>
      </c>
      <c r="AR10" s="17">
        <v>6.1436958376647102E-2</v>
      </c>
      <c r="AS10" s="17"/>
      <c r="AT10" s="17">
        <v>3.8745961621413798E-2</v>
      </c>
      <c r="AU10" s="17">
        <v>6.1582873311181403E-2</v>
      </c>
      <c r="AV10" s="17">
        <v>0.12659839753317401</v>
      </c>
      <c r="AW10" s="17">
        <v>0.14659462339860199</v>
      </c>
      <c r="AX10" s="17"/>
      <c r="AY10" s="17">
        <v>0.13102741597503001</v>
      </c>
      <c r="AZ10" s="17">
        <v>6.0084133469425302E-2</v>
      </c>
      <c r="BA10" s="17"/>
      <c r="BB10" s="17">
        <v>8.4792649036180806E-2</v>
      </c>
      <c r="BC10" s="17">
        <v>6.3924597049462406E-2</v>
      </c>
      <c r="BD10" s="17"/>
      <c r="BE10" s="17">
        <v>0.11064406458690899</v>
      </c>
      <c r="BF10" s="17">
        <v>6.4396167009710001E-2</v>
      </c>
      <c r="BG10" s="17"/>
      <c r="BH10" s="17">
        <v>6.06543501121082E-2</v>
      </c>
      <c r="BI10" s="17">
        <v>6.8201252893543798E-2</v>
      </c>
      <c r="BJ10" s="17"/>
      <c r="BK10" s="17">
        <v>0.16001032169997501</v>
      </c>
      <c r="BL10" s="17">
        <v>6.1747509260453998E-2</v>
      </c>
      <c r="BM10" s="17"/>
      <c r="BN10" s="17">
        <v>0.26508370442244999</v>
      </c>
      <c r="BO10" s="17">
        <v>6.3476594956239502E-2</v>
      </c>
      <c r="BP10" s="17"/>
      <c r="BQ10" s="17">
        <v>0.15807988282577901</v>
      </c>
      <c r="BR10" s="17">
        <v>6.5343104428228799E-2</v>
      </c>
      <c r="BS10" s="17"/>
      <c r="BT10" s="17">
        <v>8.6740283319759595E-2</v>
      </c>
      <c r="BU10" s="17">
        <v>6.6143920529607506E-2</v>
      </c>
      <c r="BV10" s="17"/>
      <c r="BW10" s="17">
        <v>0.123141608816061</v>
      </c>
      <c r="BX10" s="17">
        <v>3.9166216432452702E-2</v>
      </c>
      <c r="BY10" s="17"/>
      <c r="BZ10" s="17">
        <v>0.123141608816061</v>
      </c>
      <c r="CA10" s="17">
        <v>3.9166216432452702E-2</v>
      </c>
    </row>
    <row r="11" spans="2:79" ht="30" x14ac:dyDescent="0.25">
      <c r="B11" s="18" t="s">
        <v>390</v>
      </c>
      <c r="C11" s="17">
        <v>0.36763032062240802</v>
      </c>
      <c r="D11" s="17">
        <v>0.40658940701333302</v>
      </c>
      <c r="E11" s="17">
        <v>0.45794323056192099</v>
      </c>
      <c r="F11" s="17">
        <v>0.31400826793792702</v>
      </c>
      <c r="G11" s="17">
        <v>0.50258876088896298</v>
      </c>
      <c r="H11" s="17">
        <v>0.249485233619515</v>
      </c>
      <c r="I11" s="17">
        <v>0.286906488271511</v>
      </c>
      <c r="J11" s="17">
        <v>0.40807331639952199</v>
      </c>
      <c r="K11" s="17">
        <v>0.32402385707414499</v>
      </c>
      <c r="L11" s="17">
        <v>0.30185932779720498</v>
      </c>
      <c r="M11" s="17"/>
      <c r="N11" s="17">
        <v>0.37422132732677699</v>
      </c>
      <c r="O11" s="17">
        <v>0.29805815541672498</v>
      </c>
      <c r="P11" s="17">
        <v>0.20287046162980801</v>
      </c>
      <c r="Q11" s="17">
        <v>0.192776596043158</v>
      </c>
      <c r="R11" s="17"/>
      <c r="S11" s="17">
        <v>0.35483924499650099</v>
      </c>
      <c r="T11" s="17">
        <v>0.24508770688149201</v>
      </c>
      <c r="U11" s="17">
        <v>0.33975900670839498</v>
      </c>
      <c r="V11" s="17">
        <v>0.45211404411741302</v>
      </c>
      <c r="W11" s="17">
        <v>0.37336182710455501</v>
      </c>
      <c r="X11" s="17">
        <v>0.336556086042956</v>
      </c>
      <c r="Y11" s="17">
        <v>0.26798897291541102</v>
      </c>
      <c r="Z11" s="17"/>
      <c r="AA11" s="17">
        <v>0.243099602775986</v>
      </c>
      <c r="AB11" s="17">
        <v>0.43203723516382597</v>
      </c>
      <c r="AC11" s="17"/>
      <c r="AD11" s="17">
        <v>0.20053886457396999</v>
      </c>
      <c r="AE11" s="17">
        <v>0.22887922574542399</v>
      </c>
      <c r="AF11" s="17">
        <v>0.26805007262324798</v>
      </c>
      <c r="AG11" s="17"/>
      <c r="AH11" s="17">
        <v>0.19294789706235699</v>
      </c>
      <c r="AI11" s="17">
        <v>0.37409423353373999</v>
      </c>
      <c r="AJ11" s="17"/>
      <c r="AK11" s="17">
        <v>0.32785950675051101</v>
      </c>
      <c r="AL11" s="17">
        <v>0.39427165208632098</v>
      </c>
      <c r="AM11" s="17"/>
      <c r="AN11" s="17">
        <v>0.36797542893486201</v>
      </c>
      <c r="AO11" s="17">
        <v>0.192776596043158</v>
      </c>
      <c r="AP11" s="17"/>
      <c r="AQ11" s="17">
        <v>0.286422096851771</v>
      </c>
      <c r="AR11" s="17">
        <v>0.38868680990198101</v>
      </c>
      <c r="AS11" s="17"/>
      <c r="AT11" s="17">
        <v>0.52139390837357102</v>
      </c>
      <c r="AU11" s="17">
        <v>0.31536757389485298</v>
      </c>
      <c r="AV11" s="17">
        <v>0.19425981515774801</v>
      </c>
      <c r="AW11" s="17">
        <v>0.18794553922861901</v>
      </c>
      <c r="AX11" s="17"/>
      <c r="AY11" s="17">
        <v>0.297240107270619</v>
      </c>
      <c r="AZ11" s="17">
        <v>0.37604359971521001</v>
      </c>
      <c r="BA11" s="17"/>
      <c r="BB11" s="17">
        <v>0.32166865731236</v>
      </c>
      <c r="BC11" s="17">
        <v>0.37765276746368298</v>
      </c>
      <c r="BD11" s="17"/>
      <c r="BE11" s="17">
        <v>0.30922105135296701</v>
      </c>
      <c r="BF11" s="17">
        <v>0.37206282769943999</v>
      </c>
      <c r="BG11" s="17"/>
      <c r="BH11" s="17">
        <v>0.383983654072521</v>
      </c>
      <c r="BI11" s="17">
        <v>0.36636243048940997</v>
      </c>
      <c r="BJ11" s="17"/>
      <c r="BK11" s="17">
        <v>0.37023540199980898</v>
      </c>
      <c r="BL11" s="17">
        <v>0.36746358999948298</v>
      </c>
      <c r="BM11" s="17"/>
      <c r="BN11" s="17">
        <v>0.27047447458860102</v>
      </c>
      <c r="BO11" s="17">
        <v>0.369688164302448</v>
      </c>
      <c r="BP11" s="17"/>
      <c r="BQ11" s="17">
        <v>0.25027387156361502</v>
      </c>
      <c r="BR11" s="17">
        <v>0.37063508201728701</v>
      </c>
      <c r="BS11" s="17"/>
      <c r="BT11" s="17">
        <v>0.29328289190282503</v>
      </c>
      <c r="BU11" s="17">
        <v>0.37353038793612697</v>
      </c>
      <c r="BV11" s="17"/>
      <c r="BW11" s="17">
        <v>0.24338009346512501</v>
      </c>
      <c r="BX11" s="17">
        <v>0.43143573645264199</v>
      </c>
      <c r="BY11" s="17"/>
      <c r="BZ11" s="17">
        <v>0.24338009346512501</v>
      </c>
      <c r="CA11" s="17">
        <v>0.43143573645264199</v>
      </c>
    </row>
    <row r="12" spans="2:79" ht="30" x14ac:dyDescent="0.25">
      <c r="B12" s="18" t="s">
        <v>391</v>
      </c>
      <c r="C12" s="17">
        <v>0.119687911600661</v>
      </c>
      <c r="D12" s="17">
        <v>0.10603658467477201</v>
      </c>
      <c r="E12" s="17">
        <v>0.115752840969204</v>
      </c>
      <c r="F12" s="17">
        <v>8.9768047235069801E-2</v>
      </c>
      <c r="G12" s="17">
        <v>9.2387184147164195E-2</v>
      </c>
      <c r="H12" s="17">
        <v>0.16967299002373501</v>
      </c>
      <c r="I12" s="17">
        <v>0.135860001708828</v>
      </c>
      <c r="J12" s="17">
        <v>9.9807525577715606E-2</v>
      </c>
      <c r="K12" s="17">
        <v>0.18778261271387001</v>
      </c>
      <c r="L12" s="17">
        <v>0.119857953485162</v>
      </c>
      <c r="M12" s="17"/>
      <c r="N12" s="17">
        <v>0.11767809147913801</v>
      </c>
      <c r="O12" s="17">
        <v>0.14109588768235001</v>
      </c>
      <c r="P12" s="17">
        <v>0.176819458101697</v>
      </c>
      <c r="Q12" s="17">
        <v>0.133166053678832</v>
      </c>
      <c r="R12" s="17"/>
      <c r="S12" s="17">
        <v>0.12337631468777401</v>
      </c>
      <c r="T12" s="17">
        <v>0.13083707483854301</v>
      </c>
      <c r="U12" s="17">
        <v>9.2106607209022695E-2</v>
      </c>
      <c r="V12" s="17">
        <v>0.105301011076844</v>
      </c>
      <c r="W12" s="17">
        <v>0.137672788728568</v>
      </c>
      <c r="X12" s="17">
        <v>0.13626727326528501</v>
      </c>
      <c r="Y12" s="17">
        <v>0.150893189271253</v>
      </c>
      <c r="Z12" s="17"/>
      <c r="AA12" s="17">
        <v>0.124312942907898</v>
      </c>
      <c r="AB12" s="17">
        <v>0.11729585925158501</v>
      </c>
      <c r="AC12" s="17"/>
      <c r="AD12" s="17">
        <v>9.7587426739649694E-2</v>
      </c>
      <c r="AE12" s="17">
        <v>0.17260818022086</v>
      </c>
      <c r="AF12" s="17">
        <v>0.119323373936602</v>
      </c>
      <c r="AG12" s="17"/>
      <c r="AH12" s="17">
        <v>0.14041390632919301</v>
      </c>
      <c r="AI12" s="17">
        <v>0.11892097110261</v>
      </c>
      <c r="AJ12" s="17"/>
      <c r="AK12" s="17">
        <v>0.12923326878678801</v>
      </c>
      <c r="AL12" s="17">
        <v>0.113293749651746</v>
      </c>
      <c r="AM12" s="17"/>
      <c r="AN12" s="17">
        <v>0.11966130982893</v>
      </c>
      <c r="AO12" s="17">
        <v>0.133166053678832</v>
      </c>
      <c r="AP12" s="17"/>
      <c r="AQ12" s="17">
        <v>0.109037710246639</v>
      </c>
      <c r="AR12" s="17">
        <v>0.12244940348194699</v>
      </c>
      <c r="AS12" s="17"/>
      <c r="AT12" s="17">
        <v>9.10097993940647E-2</v>
      </c>
      <c r="AU12" s="17">
        <v>0.13629959678439599</v>
      </c>
      <c r="AV12" s="17">
        <v>0.14179826010122201</v>
      </c>
      <c r="AW12" s="17">
        <v>0.12635243388926001</v>
      </c>
      <c r="AX12" s="17"/>
      <c r="AY12" s="17">
        <v>0.12951796656662801</v>
      </c>
      <c r="AZ12" s="17">
        <v>0.118512989804176</v>
      </c>
      <c r="BA12" s="17"/>
      <c r="BB12" s="17">
        <v>9.5898912447583098E-2</v>
      </c>
      <c r="BC12" s="17">
        <v>0.124861192149872</v>
      </c>
      <c r="BD12" s="17"/>
      <c r="BE12" s="17">
        <v>0.111440115555707</v>
      </c>
      <c r="BF12" s="17">
        <v>0.120313812502974</v>
      </c>
      <c r="BG12" s="17"/>
      <c r="BH12" s="17">
        <v>0.15416158395004501</v>
      </c>
      <c r="BI12" s="17">
        <v>0.117015133652768</v>
      </c>
      <c r="BJ12" s="17"/>
      <c r="BK12" s="17">
        <v>0.113595452789633</v>
      </c>
      <c r="BL12" s="17">
        <v>0.120077841627999</v>
      </c>
      <c r="BM12" s="17"/>
      <c r="BN12" s="17">
        <v>0.121262737930161</v>
      </c>
      <c r="BO12" s="17">
        <v>0.11965455543588401</v>
      </c>
      <c r="BP12" s="17"/>
      <c r="BQ12" s="17">
        <v>0.124469712435839</v>
      </c>
      <c r="BR12" s="17">
        <v>0.119565479721861</v>
      </c>
      <c r="BS12" s="17"/>
      <c r="BT12" s="17">
        <v>0.13781321775125799</v>
      </c>
      <c r="BU12" s="17">
        <v>0.11824952256405299</v>
      </c>
      <c r="BV12" s="17"/>
      <c r="BW12" s="17">
        <v>0.12426902478143501</v>
      </c>
      <c r="BX12" s="17">
        <v>0.11733540216746199</v>
      </c>
      <c r="BY12" s="17"/>
      <c r="BZ12" s="17">
        <v>0.12426902478143501</v>
      </c>
      <c r="CA12" s="17">
        <v>0.11733540216746199</v>
      </c>
    </row>
    <row r="13" spans="2:79" ht="30" x14ac:dyDescent="0.25">
      <c r="B13" s="18" t="s">
        <v>392</v>
      </c>
      <c r="C13" s="17">
        <v>0.17838028783582999</v>
      </c>
      <c r="D13" s="17">
        <v>0.12345766070655</v>
      </c>
      <c r="E13" s="17">
        <v>0.135900569384445</v>
      </c>
      <c r="F13" s="17">
        <v>0.20153878196714101</v>
      </c>
      <c r="G13" s="17">
        <v>0.128382687235709</v>
      </c>
      <c r="H13" s="17">
        <v>0.23589911821298001</v>
      </c>
      <c r="I13" s="17">
        <v>0.19510368127353001</v>
      </c>
      <c r="J13" s="17">
        <v>0.21937337721928701</v>
      </c>
      <c r="K13" s="17">
        <v>0.18223930041325301</v>
      </c>
      <c r="L13" s="17">
        <v>0.27616350779369198</v>
      </c>
      <c r="M13" s="17"/>
      <c r="N13" s="17">
        <v>0.17632841317960299</v>
      </c>
      <c r="O13" s="17">
        <v>0.20254313179063699</v>
      </c>
      <c r="P13" s="17">
        <v>0.21941867095231801</v>
      </c>
      <c r="Q13" s="17">
        <v>0.20706869982969001</v>
      </c>
      <c r="R13" s="17"/>
      <c r="S13" s="17">
        <v>0.172897270066494</v>
      </c>
      <c r="T13" s="17">
        <v>0.225641868829836</v>
      </c>
      <c r="U13" s="17">
        <v>0.256894035844839</v>
      </c>
      <c r="V13" s="17">
        <v>0.152896127836428</v>
      </c>
      <c r="W13" s="17">
        <v>0.20920604689420999</v>
      </c>
      <c r="X13" s="17">
        <v>0.17579574393313299</v>
      </c>
      <c r="Y13" s="17">
        <v>0.19297492518451601</v>
      </c>
      <c r="Z13" s="17"/>
      <c r="AA13" s="17">
        <v>0.225340778817227</v>
      </c>
      <c r="AB13" s="17">
        <v>0.154092462456135</v>
      </c>
      <c r="AC13" s="17"/>
      <c r="AD13" s="17">
        <v>0.24856507903768499</v>
      </c>
      <c r="AE13" s="17">
        <v>0.19798313651220301</v>
      </c>
      <c r="AF13" s="17">
        <v>0.234653460543126</v>
      </c>
      <c r="AG13" s="17"/>
      <c r="AH13" s="17">
        <v>0.183383696643972</v>
      </c>
      <c r="AI13" s="17">
        <v>0.17819514271283199</v>
      </c>
      <c r="AJ13" s="17"/>
      <c r="AK13" s="17">
        <v>0.169484259795396</v>
      </c>
      <c r="AL13" s="17">
        <v>0.184339482749488</v>
      </c>
      <c r="AM13" s="17"/>
      <c r="AN13" s="17">
        <v>0.178323665596447</v>
      </c>
      <c r="AO13" s="17">
        <v>0.20706869982969001</v>
      </c>
      <c r="AP13" s="17"/>
      <c r="AQ13" s="17">
        <v>0.21645884057106099</v>
      </c>
      <c r="AR13" s="17">
        <v>0.16850689570604199</v>
      </c>
      <c r="AS13" s="17"/>
      <c r="AT13" s="17">
        <v>8.8518236899089303E-2</v>
      </c>
      <c r="AU13" s="17">
        <v>0.225413600635504</v>
      </c>
      <c r="AV13" s="17">
        <v>0.26169706532611697</v>
      </c>
      <c r="AW13" s="17">
        <v>0.143260274731974</v>
      </c>
      <c r="AX13" s="17"/>
      <c r="AY13" s="17">
        <v>0.17326742065377601</v>
      </c>
      <c r="AZ13" s="17">
        <v>0.178991395211681</v>
      </c>
      <c r="BA13" s="17"/>
      <c r="BB13" s="17">
        <v>0.196586193382459</v>
      </c>
      <c r="BC13" s="17">
        <v>0.17441457884542499</v>
      </c>
      <c r="BD13" s="17"/>
      <c r="BE13" s="17">
        <v>0.154300914363622</v>
      </c>
      <c r="BF13" s="17">
        <v>0.18020760042955</v>
      </c>
      <c r="BG13" s="17"/>
      <c r="BH13" s="17">
        <v>0.13947593778244</v>
      </c>
      <c r="BI13" s="17">
        <v>0.181396580612705</v>
      </c>
      <c r="BJ13" s="17"/>
      <c r="BK13" s="17">
        <v>0.19324486438438901</v>
      </c>
      <c r="BL13" s="17">
        <v>0.17742892404007299</v>
      </c>
      <c r="BM13" s="17"/>
      <c r="BN13" s="17">
        <v>0.15625905152925901</v>
      </c>
      <c r="BO13" s="17">
        <v>0.178848834487282</v>
      </c>
      <c r="BP13" s="17"/>
      <c r="BQ13" s="17">
        <v>0.16805972587353801</v>
      </c>
      <c r="BR13" s="17">
        <v>0.17864453259107299</v>
      </c>
      <c r="BS13" s="17"/>
      <c r="BT13" s="17">
        <v>0.157027025743294</v>
      </c>
      <c r="BU13" s="17">
        <v>0.18007484117658601</v>
      </c>
      <c r="BV13" s="17"/>
      <c r="BW13" s="17">
        <v>0.22543348950755401</v>
      </c>
      <c r="BX13" s="17">
        <v>0.15421736139700801</v>
      </c>
      <c r="BY13" s="17"/>
      <c r="BZ13" s="17">
        <v>0.22543348950755401</v>
      </c>
      <c r="CA13" s="17">
        <v>0.15421736139700801</v>
      </c>
    </row>
    <row r="14" spans="2:79" ht="30" x14ac:dyDescent="0.25">
      <c r="B14" s="18" t="s">
        <v>393</v>
      </c>
      <c r="C14" s="17">
        <v>0.16353016122494099</v>
      </c>
      <c r="D14" s="17">
        <v>0.1680179100059</v>
      </c>
      <c r="E14" s="17">
        <v>0.13838842306506</v>
      </c>
      <c r="F14" s="17">
        <v>0.17604868937645801</v>
      </c>
      <c r="G14" s="17">
        <v>6.6478132810002699E-2</v>
      </c>
      <c r="H14" s="17">
        <v>0.21120162021307201</v>
      </c>
      <c r="I14" s="17">
        <v>0.21261671846738101</v>
      </c>
      <c r="J14" s="17">
        <v>0.14977614328649</v>
      </c>
      <c r="K14" s="17">
        <v>0.21200708021869499</v>
      </c>
      <c r="L14" s="17">
        <v>0.16850810682764999</v>
      </c>
      <c r="M14" s="17"/>
      <c r="N14" s="17">
        <v>0.164640660536615</v>
      </c>
      <c r="O14" s="17">
        <v>0.153217525376692</v>
      </c>
      <c r="P14" s="17">
        <v>0.121722844783257</v>
      </c>
      <c r="Q14" s="17">
        <v>0.160365687909857</v>
      </c>
      <c r="R14" s="17"/>
      <c r="S14" s="17">
        <v>0.186356069784576</v>
      </c>
      <c r="T14" s="17">
        <v>0.151525932329866</v>
      </c>
      <c r="U14" s="17">
        <v>0.16306377684349799</v>
      </c>
      <c r="V14" s="17">
        <v>0.13834539590095701</v>
      </c>
      <c r="W14" s="17">
        <v>0.13138226511505399</v>
      </c>
      <c r="X14" s="17">
        <v>0.168158222474625</v>
      </c>
      <c r="Y14" s="17">
        <v>0.23557820751841699</v>
      </c>
      <c r="Z14" s="17"/>
      <c r="AA14" s="17">
        <v>0.176502009635957</v>
      </c>
      <c r="AB14" s="17">
        <v>0.15682116005237301</v>
      </c>
      <c r="AC14" s="17"/>
      <c r="AD14" s="17">
        <v>0.169564715059215</v>
      </c>
      <c r="AE14" s="17">
        <v>0.16778017464522599</v>
      </c>
      <c r="AF14" s="17">
        <v>0.184189476145213</v>
      </c>
      <c r="AG14" s="17"/>
      <c r="AH14" s="17">
        <v>0.20072013919363299</v>
      </c>
      <c r="AI14" s="17">
        <v>0.16215399083604501</v>
      </c>
      <c r="AJ14" s="17"/>
      <c r="AK14" s="17">
        <v>0.18801406480480701</v>
      </c>
      <c r="AL14" s="17">
        <v>0.14712909402770699</v>
      </c>
      <c r="AM14" s="17"/>
      <c r="AN14" s="17">
        <v>0.163536406937169</v>
      </c>
      <c r="AO14" s="17">
        <v>0.160365687909857</v>
      </c>
      <c r="AP14" s="17"/>
      <c r="AQ14" s="17">
        <v>0.21188344550753199</v>
      </c>
      <c r="AR14" s="17">
        <v>0.15099263282136299</v>
      </c>
      <c r="AS14" s="17"/>
      <c r="AT14" s="17">
        <v>0.11909678806229899</v>
      </c>
      <c r="AU14" s="17">
        <v>0.18766197835915299</v>
      </c>
      <c r="AV14" s="17">
        <v>0.19825192095624</v>
      </c>
      <c r="AW14" s="17">
        <v>0.20306460945795499</v>
      </c>
      <c r="AX14" s="17"/>
      <c r="AY14" s="17">
        <v>0.19163011554090401</v>
      </c>
      <c r="AZ14" s="17">
        <v>0.160171558559914</v>
      </c>
      <c r="BA14" s="17"/>
      <c r="BB14" s="17">
        <v>0.18138081358707001</v>
      </c>
      <c r="BC14" s="17">
        <v>0.15964168489802999</v>
      </c>
      <c r="BD14" s="17"/>
      <c r="BE14" s="17">
        <v>0.17148617386784901</v>
      </c>
      <c r="BF14" s="17">
        <v>0.162926402903947</v>
      </c>
      <c r="BG14" s="17"/>
      <c r="BH14" s="17">
        <v>8.7300822219556207E-2</v>
      </c>
      <c r="BI14" s="17">
        <v>0.16944029734885499</v>
      </c>
      <c r="BJ14" s="17"/>
      <c r="BK14" s="17">
        <v>8.1089593930860807E-2</v>
      </c>
      <c r="BL14" s="17">
        <v>0.168806528887955</v>
      </c>
      <c r="BM14" s="17"/>
      <c r="BN14" s="17">
        <v>4.7281919552290601E-2</v>
      </c>
      <c r="BO14" s="17">
        <v>0.16599239812789199</v>
      </c>
      <c r="BP14" s="17"/>
      <c r="BQ14" s="17">
        <v>0.14439226504292699</v>
      </c>
      <c r="BR14" s="17">
        <v>0.16402016251663101</v>
      </c>
      <c r="BS14" s="17"/>
      <c r="BT14" s="17">
        <v>0.25187795646411298</v>
      </c>
      <c r="BU14" s="17">
        <v>0.156519052059408</v>
      </c>
      <c r="BV14" s="17"/>
      <c r="BW14" s="17">
        <v>0.17658423201232501</v>
      </c>
      <c r="BX14" s="17">
        <v>0.15682658865269999</v>
      </c>
      <c r="BY14" s="17"/>
      <c r="BZ14" s="17">
        <v>0.17658423201232501</v>
      </c>
      <c r="CA14" s="17">
        <v>0.15682658865269999</v>
      </c>
    </row>
    <row r="15" spans="2:79" x14ac:dyDescent="0.25">
      <c r="B15" s="18" t="s">
        <v>75</v>
      </c>
      <c r="C15" s="19">
        <v>5.9878332914268098E-2</v>
      </c>
      <c r="D15" s="19">
        <v>6.0831366386008001E-2</v>
      </c>
      <c r="E15" s="19">
        <v>6.0950530877077302E-2</v>
      </c>
      <c r="F15" s="19">
        <v>4.7546767923681697E-2</v>
      </c>
      <c r="G15" s="19">
        <v>0.113929951227436</v>
      </c>
      <c r="H15" s="19">
        <v>4.9990417725162599E-2</v>
      </c>
      <c r="I15" s="19">
        <v>2.8733343219473701E-2</v>
      </c>
      <c r="J15" s="19">
        <v>4.8507798055825897E-2</v>
      </c>
      <c r="K15" s="19">
        <v>4.5252040494029103E-2</v>
      </c>
      <c r="L15" s="19">
        <v>8.5397722530210898E-2</v>
      </c>
      <c r="M15" s="19"/>
      <c r="N15" s="19">
        <v>6.1372375714807803E-2</v>
      </c>
      <c r="O15" s="19">
        <v>4.24770490061274E-2</v>
      </c>
      <c r="P15" s="19">
        <v>3.2104538012511299E-2</v>
      </c>
      <c r="Q15" s="19">
        <v>2.2736746024045601E-2</v>
      </c>
      <c r="R15" s="19"/>
      <c r="S15" s="19">
        <v>5.1470744482386199E-2</v>
      </c>
      <c r="T15" s="19">
        <v>7.3229567288385894E-2</v>
      </c>
      <c r="U15" s="19">
        <v>5.8380564277525901E-2</v>
      </c>
      <c r="V15" s="19">
        <v>5.3383681789826498E-2</v>
      </c>
      <c r="W15" s="19">
        <v>3.3191569728726299E-2</v>
      </c>
      <c r="X15" s="19">
        <v>2.97704124418911E-2</v>
      </c>
      <c r="Y15" s="19">
        <v>3.9470572997498898E-2</v>
      </c>
      <c r="Z15" s="19"/>
      <c r="AA15" s="19">
        <v>2.7728104460567699E-2</v>
      </c>
      <c r="AB15" s="19">
        <v>7.6506334842741802E-2</v>
      </c>
      <c r="AC15" s="19"/>
      <c r="AD15" s="19">
        <v>2.5906521447477699E-2</v>
      </c>
      <c r="AE15" s="19">
        <v>2.4906308757000398E-2</v>
      </c>
      <c r="AF15" s="19">
        <v>2.2962916974403801E-2</v>
      </c>
      <c r="AG15" s="19"/>
      <c r="AH15" s="19">
        <v>1.30585123626465E-3</v>
      </c>
      <c r="AI15" s="19">
        <v>6.2045737126157997E-2</v>
      </c>
      <c r="AJ15" s="19"/>
      <c r="AK15" s="19">
        <v>7.1688263450853995E-2</v>
      </c>
      <c r="AL15" s="19">
        <v>5.1967198005025098E-2</v>
      </c>
      <c r="AM15" s="19"/>
      <c r="AN15" s="19">
        <v>5.9951639161557699E-2</v>
      </c>
      <c r="AO15" s="19">
        <v>2.2736746024045601E-2</v>
      </c>
      <c r="AP15" s="19"/>
      <c r="AQ15" s="19">
        <v>3.2977838370008297E-2</v>
      </c>
      <c r="AR15" s="19">
        <v>6.6853365105419393E-2</v>
      </c>
      <c r="AS15" s="19"/>
      <c r="AT15" s="19">
        <v>0.108743724016822</v>
      </c>
      <c r="AU15" s="19">
        <v>3.40343084522624E-2</v>
      </c>
      <c r="AV15" s="19">
        <v>2.1436544230328501E-2</v>
      </c>
      <c r="AW15" s="19">
        <v>2.4691545917149499E-3</v>
      </c>
      <c r="AX15" s="19"/>
      <c r="AY15" s="19">
        <v>2.9748235166772399E-2</v>
      </c>
      <c r="AZ15" s="19">
        <v>6.3479585267009295E-2</v>
      </c>
      <c r="BA15" s="19"/>
      <c r="BB15" s="19">
        <v>5.8171154902152598E-2</v>
      </c>
      <c r="BC15" s="19">
        <v>6.0251213792429897E-2</v>
      </c>
      <c r="BD15" s="19"/>
      <c r="BE15" s="19">
        <v>8.1487896530615195E-2</v>
      </c>
      <c r="BF15" s="19">
        <v>5.8238446902012499E-2</v>
      </c>
      <c r="BG15" s="19"/>
      <c r="BH15" s="19">
        <v>0.112405856649973</v>
      </c>
      <c r="BI15" s="19">
        <v>5.5805821994185503E-2</v>
      </c>
      <c r="BJ15" s="19"/>
      <c r="BK15" s="19">
        <v>2.8339907775465099E-2</v>
      </c>
      <c r="BL15" s="19">
        <v>6.1896857677096802E-2</v>
      </c>
      <c r="BM15" s="19"/>
      <c r="BN15" s="19">
        <v>6.0226986407094202E-2</v>
      </c>
      <c r="BO15" s="19">
        <v>5.9870948135934798E-2</v>
      </c>
      <c r="BP15" s="19"/>
      <c r="BQ15" s="19">
        <v>2.9094983038327801E-2</v>
      </c>
      <c r="BR15" s="19">
        <v>6.0666501115113403E-2</v>
      </c>
      <c r="BS15" s="19"/>
      <c r="BT15" s="19">
        <v>4.1141613364030799E-2</v>
      </c>
      <c r="BU15" s="19">
        <v>6.13652425288779E-2</v>
      </c>
      <c r="BV15" s="19"/>
      <c r="BW15" s="19">
        <v>2.7823670273320202E-2</v>
      </c>
      <c r="BX15" s="19">
        <v>7.6339156575496003E-2</v>
      </c>
      <c r="BY15" s="19"/>
      <c r="BZ15" s="19">
        <v>2.7823670273320202E-2</v>
      </c>
      <c r="CA15" s="19">
        <v>7.6339156575496003E-2</v>
      </c>
    </row>
    <row r="16" spans="2:79" x14ac:dyDescent="0.25">
      <c r="B16" s="16"/>
    </row>
    <row r="17" spans="2:2" x14ac:dyDescent="0.25">
      <c r="B17" t="s">
        <v>78</v>
      </c>
    </row>
    <row r="18" spans="2:2" x14ac:dyDescent="0.25">
      <c r="B18" t="s">
        <v>79</v>
      </c>
    </row>
    <row r="20" spans="2:2" x14ac:dyDescent="0.25">
      <c r="B20"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CA20"/>
  <sheetViews>
    <sheetView showGridLines="0" topLeftCell="A7" workbookViewId="0">
      <pane xSplit="2" topLeftCell="C1" activePane="topRight" state="frozen"/>
      <selection pane="topRight" activeCell="B16" sqref="B16"/>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400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3101</v>
      </c>
      <c r="D7" s="10">
        <v>432</v>
      </c>
      <c r="E7" s="10">
        <v>391</v>
      </c>
      <c r="F7" s="10">
        <v>384</v>
      </c>
      <c r="G7" s="10">
        <v>417</v>
      </c>
      <c r="H7" s="10">
        <v>389</v>
      </c>
      <c r="I7" s="10">
        <v>464</v>
      </c>
      <c r="J7" s="10">
        <v>216</v>
      </c>
      <c r="K7" s="10">
        <v>113</v>
      </c>
      <c r="L7" s="10">
        <v>295</v>
      </c>
      <c r="M7" s="10"/>
      <c r="N7" s="10">
        <v>523</v>
      </c>
      <c r="O7" s="10">
        <v>429</v>
      </c>
      <c r="P7" s="10">
        <v>612</v>
      </c>
      <c r="Q7" s="10">
        <v>1537</v>
      </c>
      <c r="R7" s="10"/>
      <c r="S7" s="10">
        <v>295</v>
      </c>
      <c r="T7" s="10">
        <v>236</v>
      </c>
      <c r="U7" s="10">
        <v>264</v>
      </c>
      <c r="V7" s="10">
        <v>597</v>
      </c>
      <c r="W7" s="10">
        <v>539</v>
      </c>
      <c r="X7" s="10">
        <v>629</v>
      </c>
      <c r="Y7" s="10">
        <v>411</v>
      </c>
      <c r="Z7" s="10"/>
      <c r="AA7" s="10">
        <v>3014</v>
      </c>
      <c r="AB7" s="10">
        <v>87</v>
      </c>
      <c r="AC7" s="10"/>
      <c r="AD7" s="10">
        <v>68</v>
      </c>
      <c r="AE7" s="10">
        <v>1077</v>
      </c>
      <c r="AF7" s="10">
        <v>1921</v>
      </c>
      <c r="AG7" s="10"/>
      <c r="AH7" s="10">
        <v>537</v>
      </c>
      <c r="AI7" s="10">
        <v>2564</v>
      </c>
      <c r="AJ7" s="10"/>
      <c r="AK7" s="10">
        <v>824</v>
      </c>
      <c r="AL7" s="10">
        <v>2277</v>
      </c>
      <c r="AM7" s="10"/>
      <c r="AN7" s="10">
        <v>1564</v>
      </c>
      <c r="AO7" s="10">
        <v>1537</v>
      </c>
      <c r="AP7" s="10"/>
      <c r="AQ7" s="10">
        <v>1390</v>
      </c>
      <c r="AR7" s="10">
        <v>1711</v>
      </c>
      <c r="AS7" s="10"/>
      <c r="AT7" s="10">
        <v>211</v>
      </c>
      <c r="AU7" s="10">
        <v>725</v>
      </c>
      <c r="AV7" s="10">
        <v>1524</v>
      </c>
      <c r="AW7" s="10">
        <v>633</v>
      </c>
      <c r="AX7" s="10"/>
      <c r="AY7" s="10">
        <v>862</v>
      </c>
      <c r="AZ7" s="10">
        <v>2239</v>
      </c>
      <c r="BA7" s="10"/>
      <c r="BB7" s="10">
        <v>511</v>
      </c>
      <c r="BC7" s="10">
        <v>2589</v>
      </c>
      <c r="BD7" s="10"/>
      <c r="BE7" s="10">
        <v>471</v>
      </c>
      <c r="BF7" s="10">
        <v>2630</v>
      </c>
      <c r="BG7" s="10"/>
      <c r="BH7" s="10">
        <v>253</v>
      </c>
      <c r="BI7" s="10">
        <v>2848</v>
      </c>
      <c r="BJ7" s="10"/>
      <c r="BK7" s="10">
        <v>539</v>
      </c>
      <c r="BL7" s="10">
        <v>2562</v>
      </c>
      <c r="BM7" s="10"/>
      <c r="BN7" s="10">
        <v>175</v>
      </c>
      <c r="BO7" s="10">
        <v>2926</v>
      </c>
      <c r="BP7" s="10"/>
      <c r="BQ7" s="10">
        <v>353</v>
      </c>
      <c r="BR7" s="10">
        <v>2748</v>
      </c>
      <c r="BS7" s="10"/>
      <c r="BT7" s="10">
        <v>244</v>
      </c>
      <c r="BU7" s="10">
        <v>2857</v>
      </c>
      <c r="BV7" s="10"/>
      <c r="BW7" s="10">
        <v>1495</v>
      </c>
      <c r="BX7" s="10">
        <v>1606</v>
      </c>
      <c r="BY7" s="10"/>
      <c r="BZ7" s="10">
        <v>1495</v>
      </c>
      <c r="CA7" s="10">
        <v>1606</v>
      </c>
    </row>
    <row r="8" spans="2:79" ht="30" customHeight="1" x14ac:dyDescent="0.25">
      <c r="B8" s="11" t="s">
        <v>27</v>
      </c>
      <c r="C8" s="11">
        <v>1880</v>
      </c>
      <c r="D8" s="11">
        <v>264</v>
      </c>
      <c r="E8" s="11">
        <v>181</v>
      </c>
      <c r="F8" s="11">
        <v>250</v>
      </c>
      <c r="G8" s="11">
        <v>186</v>
      </c>
      <c r="H8" s="11">
        <v>203</v>
      </c>
      <c r="I8" s="11">
        <v>291</v>
      </c>
      <c r="J8" s="11">
        <v>131</v>
      </c>
      <c r="K8" s="11">
        <v>80</v>
      </c>
      <c r="L8" s="11">
        <v>295</v>
      </c>
      <c r="M8" s="11"/>
      <c r="N8" s="11">
        <v>1683</v>
      </c>
      <c r="O8" s="11">
        <v>156</v>
      </c>
      <c r="P8" s="11">
        <v>34</v>
      </c>
      <c r="Q8" s="11">
        <v>8</v>
      </c>
      <c r="R8" s="11"/>
      <c r="S8" s="11">
        <v>385</v>
      </c>
      <c r="T8" s="11">
        <v>162</v>
      </c>
      <c r="U8" s="11">
        <v>91</v>
      </c>
      <c r="V8" s="11">
        <v>603</v>
      </c>
      <c r="W8" s="11">
        <v>146</v>
      </c>
      <c r="X8" s="11">
        <v>214</v>
      </c>
      <c r="Y8" s="11">
        <v>206</v>
      </c>
      <c r="Z8" s="11"/>
      <c r="AA8" s="11">
        <v>1733</v>
      </c>
      <c r="AB8" s="11">
        <v>147</v>
      </c>
      <c r="AC8" s="11"/>
      <c r="AD8" s="11">
        <v>37</v>
      </c>
      <c r="AE8" s="11">
        <v>304</v>
      </c>
      <c r="AF8" s="11">
        <v>1474</v>
      </c>
      <c r="AG8" s="11"/>
      <c r="AH8" s="11">
        <v>110</v>
      </c>
      <c r="AI8" s="11">
        <v>1770</v>
      </c>
      <c r="AJ8" s="11"/>
      <c r="AK8" s="11">
        <v>716</v>
      </c>
      <c r="AL8" s="11">
        <v>1164</v>
      </c>
      <c r="AM8" s="11"/>
      <c r="AN8" s="11">
        <v>1873</v>
      </c>
      <c r="AO8" s="11">
        <v>8</v>
      </c>
      <c r="AP8" s="11"/>
      <c r="AQ8" s="11">
        <v>575</v>
      </c>
      <c r="AR8" s="11">
        <v>1306</v>
      </c>
      <c r="AS8" s="11"/>
      <c r="AT8" s="11">
        <v>324</v>
      </c>
      <c r="AU8" s="11">
        <v>787</v>
      </c>
      <c r="AV8" s="11">
        <v>675</v>
      </c>
      <c r="AW8" s="11">
        <v>91</v>
      </c>
      <c r="AX8" s="11"/>
      <c r="AY8" s="11">
        <v>344</v>
      </c>
      <c r="AZ8" s="11">
        <v>1537</v>
      </c>
      <c r="BA8" s="11"/>
      <c r="BB8" s="11">
        <v>355</v>
      </c>
      <c r="BC8" s="11">
        <v>1526</v>
      </c>
      <c r="BD8" s="11"/>
      <c r="BE8" s="11">
        <v>164</v>
      </c>
      <c r="BF8" s="11">
        <v>1716</v>
      </c>
      <c r="BG8" s="11"/>
      <c r="BH8" s="11">
        <v>149</v>
      </c>
      <c r="BI8" s="11">
        <v>1731</v>
      </c>
      <c r="BJ8" s="11"/>
      <c r="BK8" s="11">
        <v>163</v>
      </c>
      <c r="BL8" s="11">
        <v>1717</v>
      </c>
      <c r="BM8" s="11"/>
      <c r="BN8" s="11">
        <v>66</v>
      </c>
      <c r="BO8" s="11">
        <v>1814</v>
      </c>
      <c r="BP8" s="11"/>
      <c r="BQ8" s="11">
        <v>102</v>
      </c>
      <c r="BR8" s="11">
        <v>1779</v>
      </c>
      <c r="BS8" s="11"/>
      <c r="BT8" s="11">
        <v>203</v>
      </c>
      <c r="BU8" s="11">
        <v>1677</v>
      </c>
      <c r="BV8" s="11"/>
      <c r="BW8" s="11">
        <v>1726</v>
      </c>
      <c r="BX8" s="11">
        <v>155</v>
      </c>
      <c r="BY8" s="11"/>
      <c r="BZ8" s="11">
        <v>1726</v>
      </c>
      <c r="CA8" s="11">
        <v>155</v>
      </c>
    </row>
    <row r="9" spans="2:79" x14ac:dyDescent="0.25">
      <c r="B9" s="18" t="s">
        <v>395</v>
      </c>
      <c r="C9" s="17">
        <v>0.122891600730908</v>
      </c>
      <c r="D9" s="17">
        <v>0.12488468866493201</v>
      </c>
      <c r="E9" s="17">
        <v>4.4792138055797202E-2</v>
      </c>
      <c r="F9" s="17">
        <v>7.0672399340734798E-2</v>
      </c>
      <c r="G9" s="17">
        <v>0.109824456415338</v>
      </c>
      <c r="H9" s="17">
        <v>6.9201973407326103E-2</v>
      </c>
      <c r="I9" s="17">
        <v>5.6882574908952502E-2</v>
      </c>
      <c r="J9" s="17">
        <v>0.20263074345434101</v>
      </c>
      <c r="K9" s="17">
        <v>0</v>
      </c>
      <c r="L9" s="17">
        <v>0.321380516355247</v>
      </c>
      <c r="M9" s="17"/>
      <c r="N9" s="17">
        <v>0.13331370473936399</v>
      </c>
      <c r="O9" s="17">
        <v>4.1755830638802803E-2</v>
      </c>
      <c r="P9" s="17">
        <v>5.8259541368019096E-3</v>
      </c>
      <c r="Q9" s="17">
        <v>5.1073443237855398E-3</v>
      </c>
      <c r="R9" s="17"/>
      <c r="S9" s="17">
        <v>0.14127736681155101</v>
      </c>
      <c r="T9" s="17">
        <v>8.4117390457771196E-2</v>
      </c>
      <c r="U9" s="17">
        <v>2.8645347151565699E-2</v>
      </c>
      <c r="V9" s="17">
        <v>0.17928373709478901</v>
      </c>
      <c r="W9" s="17">
        <v>8.2720617585456999E-2</v>
      </c>
      <c r="X9" s="17">
        <v>0.11209058305178</v>
      </c>
      <c r="Y9" s="17">
        <v>5.0072435983432799E-2</v>
      </c>
      <c r="Z9" s="17"/>
      <c r="AA9" s="17">
        <v>8.2169947942774796E-2</v>
      </c>
      <c r="AB9" s="17">
        <v>0.60297429454318097</v>
      </c>
      <c r="AC9" s="17"/>
      <c r="AD9" s="17">
        <v>0.15475133333888899</v>
      </c>
      <c r="AE9" s="17">
        <v>3.05682619473608E-2</v>
      </c>
      <c r="AF9" s="17">
        <v>0.120112831372519</v>
      </c>
      <c r="AG9" s="17"/>
      <c r="AH9" s="17">
        <v>0</v>
      </c>
      <c r="AI9" s="17">
        <v>0.130545483690577</v>
      </c>
      <c r="AJ9" s="17"/>
      <c r="AK9" s="17">
        <v>0.12305654701276</v>
      </c>
      <c r="AL9" s="17">
        <v>0.122790099150137</v>
      </c>
      <c r="AM9" s="17"/>
      <c r="AN9" s="17">
        <v>0.123382061447843</v>
      </c>
      <c r="AO9" s="17">
        <v>5.1073443237855398E-3</v>
      </c>
      <c r="AP9" s="17"/>
      <c r="AQ9" s="17">
        <v>7.8367407188633997E-2</v>
      </c>
      <c r="AR9" s="17">
        <v>0.14248251620678801</v>
      </c>
      <c r="AS9" s="17"/>
      <c r="AT9" s="17">
        <v>0.32380419740192301</v>
      </c>
      <c r="AU9" s="17">
        <v>0.11308316609262301</v>
      </c>
      <c r="AV9" s="17">
        <v>4.6235366440061702E-2</v>
      </c>
      <c r="AW9" s="17">
        <v>6.6706321496806803E-2</v>
      </c>
      <c r="AX9" s="17"/>
      <c r="AY9" s="17">
        <v>0.10340931471612801</v>
      </c>
      <c r="AZ9" s="17">
        <v>0.12724782713202101</v>
      </c>
      <c r="BA9" s="17"/>
      <c r="BB9" s="17">
        <v>5.67539867905274E-2</v>
      </c>
      <c r="BC9" s="17">
        <v>0.13827040253824499</v>
      </c>
      <c r="BD9" s="17"/>
      <c r="BE9" s="17">
        <v>8.6271868584291797E-2</v>
      </c>
      <c r="BF9" s="17">
        <v>0.12639003188195999</v>
      </c>
      <c r="BG9" s="17"/>
      <c r="BH9" s="17">
        <v>0.161059706947278</v>
      </c>
      <c r="BI9" s="17">
        <v>0.119609488431141</v>
      </c>
      <c r="BJ9" s="17"/>
      <c r="BK9" s="17">
        <v>5.4554953143167703E-2</v>
      </c>
      <c r="BL9" s="17">
        <v>0.12938657157517799</v>
      </c>
      <c r="BM9" s="17"/>
      <c r="BN9" s="17">
        <v>7.2562516486584794E-2</v>
      </c>
      <c r="BO9" s="17">
        <v>0.124720495433151</v>
      </c>
      <c r="BP9" s="17"/>
      <c r="BQ9" s="17">
        <v>3.7751637802125698E-4</v>
      </c>
      <c r="BR9" s="17">
        <v>0.12989145656871101</v>
      </c>
      <c r="BS9" s="17"/>
      <c r="BT9" s="17">
        <v>0.108687308822387</v>
      </c>
      <c r="BU9" s="17">
        <v>0.124612609608448</v>
      </c>
      <c r="BV9" s="17"/>
      <c r="BW9" s="17">
        <v>8.2513568425413603E-2</v>
      </c>
      <c r="BX9" s="17">
        <v>0.57346072663758296</v>
      </c>
      <c r="BY9" s="17"/>
      <c r="BZ9" s="17">
        <v>8.2513568425413603E-2</v>
      </c>
      <c r="CA9" s="17">
        <v>0.57346072663758296</v>
      </c>
    </row>
    <row r="10" spans="2:79" x14ac:dyDescent="0.25">
      <c r="B10" s="18" t="s">
        <v>146</v>
      </c>
      <c r="C10" s="17">
        <v>0.42661792978477903</v>
      </c>
      <c r="D10" s="17">
        <v>0.36648343152513402</v>
      </c>
      <c r="E10" s="17">
        <v>0.42470643906387701</v>
      </c>
      <c r="F10" s="17">
        <v>0.485320131208891</v>
      </c>
      <c r="G10" s="17">
        <v>0.43171715412432698</v>
      </c>
      <c r="H10" s="17">
        <v>0.40140598265683702</v>
      </c>
      <c r="I10" s="17">
        <v>0.56798975173269906</v>
      </c>
      <c r="J10" s="17">
        <v>0.45345686971082499</v>
      </c>
      <c r="K10" s="17">
        <v>0.36652432925417799</v>
      </c>
      <c r="L10" s="17">
        <v>0.31089832289971198</v>
      </c>
      <c r="M10" s="17"/>
      <c r="N10" s="17">
        <v>0.44310928671917299</v>
      </c>
      <c r="O10" s="17">
        <v>0.29757767348643999</v>
      </c>
      <c r="P10" s="17">
        <v>0.26130107291653998</v>
      </c>
      <c r="Q10" s="17">
        <v>0.16666233106214701</v>
      </c>
      <c r="R10" s="17"/>
      <c r="S10" s="17">
        <v>0.49429553933301301</v>
      </c>
      <c r="T10" s="17">
        <v>0.399607920688065</v>
      </c>
      <c r="U10" s="17">
        <v>0.50283664486647595</v>
      </c>
      <c r="V10" s="17">
        <v>0.39834428090509799</v>
      </c>
      <c r="W10" s="17">
        <v>0.49840066854752302</v>
      </c>
      <c r="X10" s="17">
        <v>0.43195330153591099</v>
      </c>
      <c r="Y10" s="17">
        <v>0.39085739201228897</v>
      </c>
      <c r="Z10" s="17"/>
      <c r="AA10" s="17">
        <v>0.450306904617082</v>
      </c>
      <c r="AB10" s="17">
        <v>0.14733980445148201</v>
      </c>
      <c r="AC10" s="17"/>
      <c r="AD10" s="17">
        <v>0.436746096728866</v>
      </c>
      <c r="AE10" s="17">
        <v>0.40796172941703301</v>
      </c>
      <c r="AF10" s="17">
        <v>0.44684890565482099</v>
      </c>
      <c r="AG10" s="17"/>
      <c r="AH10" s="17">
        <v>0.41488209486904498</v>
      </c>
      <c r="AI10" s="17">
        <v>0.42734885611615298</v>
      </c>
      <c r="AJ10" s="17"/>
      <c r="AK10" s="17">
        <v>0.39193895625215902</v>
      </c>
      <c r="AL10" s="17">
        <v>0.447958032717167</v>
      </c>
      <c r="AM10" s="17"/>
      <c r="AN10" s="17">
        <v>0.42770040050887997</v>
      </c>
      <c r="AO10" s="17">
        <v>0.16666233106214701</v>
      </c>
      <c r="AP10" s="17"/>
      <c r="AQ10" s="17">
        <v>0.44758295050182201</v>
      </c>
      <c r="AR10" s="17">
        <v>0.41739319338550601</v>
      </c>
      <c r="AS10" s="17"/>
      <c r="AT10" s="17">
        <v>0.28793509977466702</v>
      </c>
      <c r="AU10" s="17">
        <v>0.428388361137089</v>
      </c>
      <c r="AV10" s="17">
        <v>0.50723287095398395</v>
      </c>
      <c r="AW10" s="17">
        <v>0.32345827284843098</v>
      </c>
      <c r="AX10" s="17"/>
      <c r="AY10" s="17">
        <v>0.28668266739322301</v>
      </c>
      <c r="AZ10" s="17">
        <v>0.45790736286334</v>
      </c>
      <c r="BA10" s="17"/>
      <c r="BB10" s="17">
        <v>0.501962162597825</v>
      </c>
      <c r="BC10" s="17">
        <v>0.40912733776927401</v>
      </c>
      <c r="BD10" s="17"/>
      <c r="BE10" s="17">
        <v>0.327062384533365</v>
      </c>
      <c r="BF10" s="17">
        <v>0.43612887375818399</v>
      </c>
      <c r="BG10" s="17"/>
      <c r="BH10" s="17">
        <v>0.40614805898950002</v>
      </c>
      <c r="BI10" s="17">
        <v>0.428378153735397</v>
      </c>
      <c r="BJ10" s="17"/>
      <c r="BK10" s="17">
        <v>0.47837319425341601</v>
      </c>
      <c r="BL10" s="17">
        <v>0.42169891567408901</v>
      </c>
      <c r="BM10" s="17"/>
      <c r="BN10" s="17">
        <v>0.40587500014060401</v>
      </c>
      <c r="BO10" s="17">
        <v>0.42737170138036501</v>
      </c>
      <c r="BP10" s="17"/>
      <c r="BQ10" s="17">
        <v>0.378140061595654</v>
      </c>
      <c r="BR10" s="17">
        <v>0.429387718176377</v>
      </c>
      <c r="BS10" s="17"/>
      <c r="BT10" s="17">
        <v>0.35336447948620803</v>
      </c>
      <c r="BU10" s="17">
        <v>0.43549340482332399</v>
      </c>
      <c r="BV10" s="17"/>
      <c r="BW10" s="17">
        <v>0.45155155476527598</v>
      </c>
      <c r="BX10" s="17">
        <v>0.14838937401587801</v>
      </c>
      <c r="BY10" s="17"/>
      <c r="BZ10" s="17">
        <v>0.45155155476527598</v>
      </c>
      <c r="CA10" s="17">
        <v>0.14838937401587801</v>
      </c>
    </row>
    <row r="11" spans="2:79" x14ac:dyDescent="0.25">
      <c r="B11" s="18" t="s">
        <v>396</v>
      </c>
      <c r="C11" s="17">
        <v>0.190376009102904</v>
      </c>
      <c r="D11" s="17">
        <v>0.27420147606610001</v>
      </c>
      <c r="E11" s="17">
        <v>0.23875924852147601</v>
      </c>
      <c r="F11" s="17">
        <v>0.23556164223556</v>
      </c>
      <c r="G11" s="17">
        <v>0.19129971614572899</v>
      </c>
      <c r="H11" s="17">
        <v>0.197164716869378</v>
      </c>
      <c r="I11" s="17">
        <v>0.21342981977543499</v>
      </c>
      <c r="J11" s="17">
        <v>0.104469355965962</v>
      </c>
      <c r="K11" s="17">
        <v>8.4947537011725902E-2</v>
      </c>
      <c r="L11" s="17">
        <v>8.5859232430723201E-2</v>
      </c>
      <c r="M11" s="17"/>
      <c r="N11" s="17">
        <v>0.17128537285586601</v>
      </c>
      <c r="O11" s="17">
        <v>0.35681420822017801</v>
      </c>
      <c r="P11" s="17">
        <v>0.33888214701096098</v>
      </c>
      <c r="Q11" s="17">
        <v>0.33680165122293099</v>
      </c>
      <c r="R11" s="17"/>
      <c r="S11" s="17">
        <v>0.15300360290315199</v>
      </c>
      <c r="T11" s="17">
        <v>0.23357011329236299</v>
      </c>
      <c r="U11" s="17">
        <v>0.26427108673688099</v>
      </c>
      <c r="V11" s="17">
        <v>0.18359870423018801</v>
      </c>
      <c r="W11" s="17">
        <v>0.22719009794898301</v>
      </c>
      <c r="X11" s="17">
        <v>0.219549695861435</v>
      </c>
      <c r="Y11" s="17">
        <v>0.199673747110926</v>
      </c>
      <c r="Z11" s="17"/>
      <c r="AA11" s="17">
        <v>0.202590782144658</v>
      </c>
      <c r="AB11" s="17">
        <v>4.6371511625834402E-2</v>
      </c>
      <c r="AC11" s="17"/>
      <c r="AD11" s="17">
        <v>6.7625666388410804E-2</v>
      </c>
      <c r="AE11" s="17">
        <v>0.348125732954289</v>
      </c>
      <c r="AF11" s="17">
        <v>0.16938996716333801</v>
      </c>
      <c r="AG11" s="17"/>
      <c r="AH11" s="17">
        <v>0.39079909835399901</v>
      </c>
      <c r="AI11" s="17">
        <v>0.177893342603163</v>
      </c>
      <c r="AJ11" s="17"/>
      <c r="AK11" s="17">
        <v>0.18532434124364799</v>
      </c>
      <c r="AL11" s="17">
        <v>0.19348461068810799</v>
      </c>
      <c r="AM11" s="17"/>
      <c r="AN11" s="17">
        <v>0.189766283935869</v>
      </c>
      <c r="AO11" s="17">
        <v>0.33680165122293099</v>
      </c>
      <c r="AP11" s="17"/>
      <c r="AQ11" s="17">
        <v>0.23169228355497201</v>
      </c>
      <c r="AR11" s="17">
        <v>0.17219659750277599</v>
      </c>
      <c r="AS11" s="17"/>
      <c r="AT11" s="17">
        <v>8.1374753496501098E-2</v>
      </c>
      <c r="AU11" s="17">
        <v>0.16448285823181399</v>
      </c>
      <c r="AV11" s="17">
        <v>0.24214473806547601</v>
      </c>
      <c r="AW11" s="17">
        <v>0.38569836677550001</v>
      </c>
      <c r="AX11" s="17"/>
      <c r="AY11" s="17">
        <v>0.269499548860968</v>
      </c>
      <c r="AZ11" s="17">
        <v>0.172684037401936</v>
      </c>
      <c r="BA11" s="17"/>
      <c r="BB11" s="17">
        <v>0.24204673799090901</v>
      </c>
      <c r="BC11" s="17">
        <v>0.17832462957775799</v>
      </c>
      <c r="BD11" s="17"/>
      <c r="BE11" s="17">
        <v>0.270386987973879</v>
      </c>
      <c r="BF11" s="17">
        <v>0.18273223662014099</v>
      </c>
      <c r="BG11" s="17"/>
      <c r="BH11" s="17">
        <v>0.197669690725222</v>
      </c>
      <c r="BI11" s="17">
        <v>0.189748818379123</v>
      </c>
      <c r="BJ11" s="17"/>
      <c r="BK11" s="17">
        <v>0.191176316687139</v>
      </c>
      <c r="BL11" s="17">
        <v>0.19029994487368601</v>
      </c>
      <c r="BM11" s="17"/>
      <c r="BN11" s="17">
        <v>0.32014405343451402</v>
      </c>
      <c r="BO11" s="17">
        <v>0.18566040395406999</v>
      </c>
      <c r="BP11" s="17"/>
      <c r="BQ11" s="17">
        <v>0.34459221057302902</v>
      </c>
      <c r="BR11" s="17">
        <v>0.18156484927710601</v>
      </c>
      <c r="BS11" s="17"/>
      <c r="BT11" s="17">
        <v>0.21987468320699399</v>
      </c>
      <c r="BU11" s="17">
        <v>0.186801914713985</v>
      </c>
      <c r="BV11" s="17"/>
      <c r="BW11" s="17">
        <v>0.20196732974012399</v>
      </c>
      <c r="BX11" s="17">
        <v>6.1031142366892797E-2</v>
      </c>
      <c r="BY11" s="17"/>
      <c r="BZ11" s="17">
        <v>0.20196732974012399</v>
      </c>
      <c r="CA11" s="17">
        <v>6.1031142366892797E-2</v>
      </c>
    </row>
    <row r="12" spans="2:79" x14ac:dyDescent="0.25">
      <c r="B12" s="18" t="s">
        <v>397</v>
      </c>
      <c r="C12" s="17">
        <v>7.3498740926728506E-2</v>
      </c>
      <c r="D12" s="17">
        <v>6.1874666080890497E-2</v>
      </c>
      <c r="E12" s="17">
        <v>8.7518245085073998E-2</v>
      </c>
      <c r="F12" s="17">
        <v>6.2333949766263101E-2</v>
      </c>
      <c r="G12" s="17">
        <v>7.0166400414178196E-2</v>
      </c>
      <c r="H12" s="17">
        <v>4.7399068048920703E-2</v>
      </c>
      <c r="I12" s="17">
        <v>6.8674101445518304E-2</v>
      </c>
      <c r="J12" s="17">
        <v>0.12632119506429701</v>
      </c>
      <c r="K12" s="17">
        <v>0.249181887820974</v>
      </c>
      <c r="L12" s="17">
        <v>3.87192966377145E-2</v>
      </c>
      <c r="M12" s="17"/>
      <c r="N12" s="17">
        <v>6.5663613247743696E-2</v>
      </c>
      <c r="O12" s="17">
        <v>0.12331463315037799</v>
      </c>
      <c r="P12" s="17">
        <v>0.19518886418989301</v>
      </c>
      <c r="Q12" s="17">
        <v>0.23898803485961001</v>
      </c>
      <c r="R12" s="17"/>
      <c r="S12" s="17">
        <v>9.5790030634557696E-2</v>
      </c>
      <c r="T12" s="17">
        <v>4.5756094112112101E-2</v>
      </c>
      <c r="U12" s="17">
        <v>7.2684756189420496E-2</v>
      </c>
      <c r="V12" s="17">
        <v>4.8299166700922498E-2</v>
      </c>
      <c r="W12" s="17">
        <v>5.6011697954713703E-2</v>
      </c>
      <c r="X12" s="17">
        <v>8.6933943253685905E-2</v>
      </c>
      <c r="Y12" s="17">
        <v>0.14041722255623901</v>
      </c>
      <c r="Z12" s="17"/>
      <c r="AA12" s="17">
        <v>7.90018292825201E-2</v>
      </c>
      <c r="AB12" s="17">
        <v>8.6207877679771398E-3</v>
      </c>
      <c r="AC12" s="17"/>
      <c r="AD12" s="17">
        <v>2.3050763537761001E-2</v>
      </c>
      <c r="AE12" s="17">
        <v>5.6399080798898098E-2</v>
      </c>
      <c r="AF12" s="17">
        <v>7.7186479707575001E-2</v>
      </c>
      <c r="AG12" s="17"/>
      <c r="AH12" s="17">
        <v>9.4490924139566904E-2</v>
      </c>
      <c r="AI12" s="17">
        <v>7.2191314606106102E-2</v>
      </c>
      <c r="AJ12" s="17"/>
      <c r="AK12" s="17">
        <v>5.1011384854461099E-2</v>
      </c>
      <c r="AL12" s="17">
        <v>8.7336592638460303E-2</v>
      </c>
      <c r="AM12" s="17"/>
      <c r="AN12" s="17">
        <v>7.2809633568722595E-2</v>
      </c>
      <c r="AO12" s="17">
        <v>0.23898803485961001</v>
      </c>
      <c r="AP12" s="17"/>
      <c r="AQ12" s="17">
        <v>5.9396260111821399E-2</v>
      </c>
      <c r="AR12" s="17">
        <v>7.9703918104901197E-2</v>
      </c>
      <c r="AS12" s="17"/>
      <c r="AT12" s="17">
        <v>1.4907572577463E-2</v>
      </c>
      <c r="AU12" s="17">
        <v>8.8105261187280903E-2</v>
      </c>
      <c r="AV12" s="17">
        <v>7.7378120703600395E-2</v>
      </c>
      <c r="AW12" s="17">
        <v>0.12962543006977201</v>
      </c>
      <c r="AX12" s="17"/>
      <c r="AY12" s="17">
        <v>0.148104458909079</v>
      </c>
      <c r="AZ12" s="17">
        <v>5.6816951217749198E-2</v>
      </c>
      <c r="BA12" s="17"/>
      <c r="BB12" s="17">
        <v>4.8183460945109502E-2</v>
      </c>
      <c r="BC12" s="17">
        <v>7.9386589268667401E-2</v>
      </c>
      <c r="BD12" s="17"/>
      <c r="BE12" s="17">
        <v>0.19028047280274901</v>
      </c>
      <c r="BF12" s="17">
        <v>6.2342109659377497E-2</v>
      </c>
      <c r="BG12" s="17"/>
      <c r="BH12" s="17">
        <v>5.5981861711083603E-2</v>
      </c>
      <c r="BI12" s="17">
        <v>7.5005034280694702E-2</v>
      </c>
      <c r="BJ12" s="17"/>
      <c r="BK12" s="17">
        <v>0.105046783849467</v>
      </c>
      <c r="BL12" s="17">
        <v>7.0500296809113697E-2</v>
      </c>
      <c r="BM12" s="17"/>
      <c r="BN12" s="17">
        <v>7.1565338302714401E-2</v>
      </c>
      <c r="BO12" s="17">
        <v>7.35689983110909E-2</v>
      </c>
      <c r="BP12" s="17"/>
      <c r="BQ12" s="17">
        <v>0.117151802663968</v>
      </c>
      <c r="BR12" s="17">
        <v>7.1004618388463503E-2</v>
      </c>
      <c r="BS12" s="17"/>
      <c r="BT12" s="17">
        <v>0.13315024781511201</v>
      </c>
      <c r="BU12" s="17">
        <v>6.6271293506278306E-2</v>
      </c>
      <c r="BV12" s="17"/>
      <c r="BW12" s="17">
        <v>7.8274682092757203E-2</v>
      </c>
      <c r="BX12" s="17">
        <v>2.02051177932779E-2</v>
      </c>
      <c r="BY12" s="17"/>
      <c r="BZ12" s="17">
        <v>7.8274682092757203E-2</v>
      </c>
      <c r="CA12" s="17">
        <v>2.02051177932779E-2</v>
      </c>
    </row>
    <row r="13" spans="2:79" x14ac:dyDescent="0.25">
      <c r="B13" s="18" t="s">
        <v>398</v>
      </c>
      <c r="C13" s="17">
        <v>2.13945704758325E-2</v>
      </c>
      <c r="D13" s="17">
        <v>2.6728636367262799E-3</v>
      </c>
      <c r="E13" s="17">
        <v>2.1822096043776999E-2</v>
      </c>
      <c r="F13" s="17">
        <v>1.26941691864685E-2</v>
      </c>
      <c r="G13" s="17">
        <v>1.7435279110410401E-2</v>
      </c>
      <c r="H13" s="17">
        <v>4.6015882169013797E-2</v>
      </c>
      <c r="I13" s="17">
        <v>2.45843851268031E-2</v>
      </c>
      <c r="J13" s="17">
        <v>3.47536542859299E-2</v>
      </c>
      <c r="K13" s="17">
        <v>1.1175051819444601E-2</v>
      </c>
      <c r="L13" s="17">
        <v>2.4542091617733599E-2</v>
      </c>
      <c r="M13" s="17"/>
      <c r="N13" s="17">
        <v>1.7797002693398001E-2</v>
      </c>
      <c r="O13" s="17">
        <v>3.97235063919038E-2</v>
      </c>
      <c r="P13" s="17">
        <v>9.8534607816874994E-2</v>
      </c>
      <c r="Q13" s="17">
        <v>9.5697341745428793E-2</v>
      </c>
      <c r="R13" s="17"/>
      <c r="S13" s="17">
        <v>1.4692429098552499E-3</v>
      </c>
      <c r="T13" s="17">
        <v>4.9864134613653598E-2</v>
      </c>
      <c r="U13" s="17">
        <v>1.9041269067019199E-2</v>
      </c>
      <c r="V13" s="17">
        <v>1.9792221339983401E-2</v>
      </c>
      <c r="W13" s="17">
        <v>3.1873123491125699E-2</v>
      </c>
      <c r="X13" s="17">
        <v>5.2774181748603002E-2</v>
      </c>
      <c r="Y13" s="17">
        <v>8.0349635040564398E-3</v>
      </c>
      <c r="Z13" s="17"/>
      <c r="AA13" s="17">
        <v>2.32093042325314E-2</v>
      </c>
      <c r="AB13" s="17">
        <v>0</v>
      </c>
      <c r="AC13" s="17"/>
      <c r="AD13" s="17">
        <v>1.36632454287093E-3</v>
      </c>
      <c r="AE13" s="17">
        <v>3.4291253709889703E-2</v>
      </c>
      <c r="AF13" s="17">
        <v>2.0189565154526599E-2</v>
      </c>
      <c r="AG13" s="17"/>
      <c r="AH13" s="17">
        <v>2.7709561637962999E-2</v>
      </c>
      <c r="AI13" s="17">
        <v>2.10012628538402E-2</v>
      </c>
      <c r="AJ13" s="17"/>
      <c r="AK13" s="17">
        <v>1.0101806745963201E-2</v>
      </c>
      <c r="AL13" s="17">
        <v>2.8343701774654801E-2</v>
      </c>
      <c r="AM13" s="17"/>
      <c r="AN13" s="17">
        <v>2.1085169274188201E-2</v>
      </c>
      <c r="AO13" s="17">
        <v>9.5697341745428793E-2</v>
      </c>
      <c r="AP13" s="17"/>
      <c r="AQ13" s="17">
        <v>3.5593417453794497E-2</v>
      </c>
      <c r="AR13" s="17">
        <v>1.5146991600853E-2</v>
      </c>
      <c r="AS13" s="17"/>
      <c r="AT13" s="17">
        <v>1.1279468457298301E-2</v>
      </c>
      <c r="AU13" s="17">
        <v>2.0320873052191001E-2</v>
      </c>
      <c r="AV13" s="17">
        <v>1.91983070293648E-2</v>
      </c>
      <c r="AW13" s="17">
        <v>8.3782660872159007E-2</v>
      </c>
      <c r="AX13" s="17"/>
      <c r="AY13" s="17">
        <v>3.5354862600775798E-2</v>
      </c>
      <c r="AZ13" s="17">
        <v>1.8273058294161398E-2</v>
      </c>
      <c r="BA13" s="17"/>
      <c r="BB13" s="17">
        <v>2.0012634698378801E-2</v>
      </c>
      <c r="BC13" s="17">
        <v>2.1716871870188999E-2</v>
      </c>
      <c r="BD13" s="17"/>
      <c r="BE13" s="17">
        <v>8.9494681464339105E-3</v>
      </c>
      <c r="BF13" s="17">
        <v>2.2583501445968698E-2</v>
      </c>
      <c r="BG13" s="17"/>
      <c r="BH13" s="17">
        <v>5.3765324393333799E-2</v>
      </c>
      <c r="BI13" s="17">
        <v>1.8610978096816701E-2</v>
      </c>
      <c r="BJ13" s="17"/>
      <c r="BK13" s="17">
        <v>2.04991655922723E-2</v>
      </c>
      <c r="BL13" s="17">
        <v>2.14796731084291E-2</v>
      </c>
      <c r="BM13" s="17"/>
      <c r="BN13" s="17">
        <v>5.7332303110502296E-3</v>
      </c>
      <c r="BO13" s="17">
        <v>2.1963683593773601E-2</v>
      </c>
      <c r="BP13" s="17"/>
      <c r="BQ13" s="17">
        <v>3.7216249912256097E-2</v>
      </c>
      <c r="BR13" s="17">
        <v>2.0490597061250101E-2</v>
      </c>
      <c r="BS13" s="17"/>
      <c r="BT13" s="17">
        <v>1.9685617041578601E-2</v>
      </c>
      <c r="BU13" s="17">
        <v>2.16016293035865E-2</v>
      </c>
      <c r="BV13" s="17"/>
      <c r="BW13" s="17">
        <v>2.2879458387176001E-2</v>
      </c>
      <c r="BX13" s="17">
        <v>4.8250496229700901E-3</v>
      </c>
      <c r="BY13" s="17"/>
      <c r="BZ13" s="17">
        <v>2.2879458387176001E-2</v>
      </c>
      <c r="CA13" s="17">
        <v>4.8250496229700901E-3</v>
      </c>
    </row>
    <row r="14" spans="2:79" x14ac:dyDescent="0.25">
      <c r="B14" s="18" t="s">
        <v>399</v>
      </c>
      <c r="C14" s="17">
        <v>1.3786458582376E-2</v>
      </c>
      <c r="D14" s="17">
        <v>1.43624380147505E-3</v>
      </c>
      <c r="E14" s="17">
        <v>4.4102440234663698E-2</v>
      </c>
      <c r="F14" s="17">
        <v>8.7115270173421695E-3</v>
      </c>
      <c r="G14" s="17">
        <v>2.81829920286185E-2</v>
      </c>
      <c r="H14" s="17">
        <v>0</v>
      </c>
      <c r="I14" s="17">
        <v>9.7939377062231294E-3</v>
      </c>
      <c r="J14" s="17">
        <v>2.4804745606385801E-3</v>
      </c>
      <c r="K14" s="17">
        <v>5.4377270703336603E-2</v>
      </c>
      <c r="L14" s="17">
        <v>8.9765599865888005E-3</v>
      </c>
      <c r="M14" s="17"/>
      <c r="N14" s="17">
        <v>1.46744093099016E-2</v>
      </c>
      <c r="O14" s="17">
        <v>6.0438704003692697E-3</v>
      </c>
      <c r="P14" s="17">
        <v>1.4673616824041999E-3</v>
      </c>
      <c r="Q14" s="17">
        <v>3.0547373284837899E-2</v>
      </c>
      <c r="R14" s="17"/>
      <c r="S14" s="17">
        <v>9.2439793885500695E-4</v>
      </c>
      <c r="T14" s="17">
        <v>4.4998278968405199E-2</v>
      </c>
      <c r="U14" s="17">
        <v>0</v>
      </c>
      <c r="V14" s="17">
        <v>1.85600227967553E-2</v>
      </c>
      <c r="W14" s="17">
        <v>4.09264204146438E-5</v>
      </c>
      <c r="X14" s="17">
        <v>2.03778437274168E-2</v>
      </c>
      <c r="Y14" s="17">
        <v>2.7440933057526402E-3</v>
      </c>
      <c r="Z14" s="17"/>
      <c r="AA14" s="17">
        <v>1.4955855827486901E-2</v>
      </c>
      <c r="AB14" s="17">
        <v>0</v>
      </c>
      <c r="AC14" s="17"/>
      <c r="AD14" s="17">
        <v>0</v>
      </c>
      <c r="AE14" s="17">
        <v>2.0421663055861902E-2</v>
      </c>
      <c r="AF14" s="17">
        <v>1.3377387165909501E-2</v>
      </c>
      <c r="AG14" s="17"/>
      <c r="AH14" s="17">
        <v>8.9354006463871405E-4</v>
      </c>
      <c r="AI14" s="17">
        <v>1.4589449907709899E-2</v>
      </c>
      <c r="AJ14" s="17"/>
      <c r="AK14" s="17">
        <v>2.0744318323329999E-2</v>
      </c>
      <c r="AL14" s="17">
        <v>9.5048600246384306E-3</v>
      </c>
      <c r="AM14" s="17"/>
      <c r="AN14" s="17">
        <v>1.37166651270177E-2</v>
      </c>
      <c r="AO14" s="17">
        <v>3.0547373284837899E-2</v>
      </c>
      <c r="AP14" s="17"/>
      <c r="AQ14" s="17">
        <v>2.4116514856505001E-2</v>
      </c>
      <c r="AR14" s="17">
        <v>9.2411711054585493E-3</v>
      </c>
      <c r="AS14" s="17"/>
      <c r="AT14" s="17">
        <v>6.7472355443590603E-3</v>
      </c>
      <c r="AU14" s="17">
        <v>2.3681593261273799E-2</v>
      </c>
      <c r="AV14" s="17">
        <v>7.0556865897068999E-3</v>
      </c>
      <c r="AW14" s="17">
        <v>3.7283598672019102E-3</v>
      </c>
      <c r="AX14" s="17"/>
      <c r="AY14" s="17">
        <v>2.9167841754422202E-2</v>
      </c>
      <c r="AZ14" s="17">
        <v>1.0347191372723099E-2</v>
      </c>
      <c r="BA14" s="17"/>
      <c r="BB14" s="17">
        <v>1.2512715134506301E-2</v>
      </c>
      <c r="BC14" s="17">
        <v>1.40832232010683E-2</v>
      </c>
      <c r="BD14" s="17"/>
      <c r="BE14" s="17">
        <v>3.18958436905444E-2</v>
      </c>
      <c r="BF14" s="17">
        <v>1.2056395764462101E-2</v>
      </c>
      <c r="BG14" s="17"/>
      <c r="BH14" s="17">
        <v>5.3238155305212901E-4</v>
      </c>
      <c r="BI14" s="17">
        <v>1.49261894611729E-2</v>
      </c>
      <c r="BJ14" s="17"/>
      <c r="BK14" s="17">
        <v>2.2054762962890398E-3</v>
      </c>
      <c r="BL14" s="17">
        <v>1.48871584989115E-2</v>
      </c>
      <c r="BM14" s="17"/>
      <c r="BN14" s="17">
        <v>4.4405808839379597E-3</v>
      </c>
      <c r="BO14" s="17">
        <v>1.41260758527303E-2</v>
      </c>
      <c r="BP14" s="17"/>
      <c r="BQ14" s="17">
        <v>7.66457459163159E-4</v>
      </c>
      <c r="BR14" s="17">
        <v>1.45303577948781E-2</v>
      </c>
      <c r="BS14" s="17"/>
      <c r="BT14" s="17">
        <v>2.37051698863175E-2</v>
      </c>
      <c r="BU14" s="17">
        <v>1.25846957407097E-2</v>
      </c>
      <c r="BV14" s="17"/>
      <c r="BW14" s="17">
        <v>1.4883915082844999E-2</v>
      </c>
      <c r="BX14" s="17">
        <v>1.54019525790824E-3</v>
      </c>
      <c r="BY14" s="17"/>
      <c r="BZ14" s="17">
        <v>1.4883915082844999E-2</v>
      </c>
      <c r="CA14" s="17">
        <v>1.54019525790824E-3</v>
      </c>
    </row>
    <row r="15" spans="2:79" x14ac:dyDescent="0.25">
      <c r="B15" s="18" t="s">
        <v>103</v>
      </c>
      <c r="C15" s="19">
        <v>0.151434690396473</v>
      </c>
      <c r="D15" s="19">
        <v>0.16844663022474199</v>
      </c>
      <c r="E15" s="19">
        <v>0.138299392995335</v>
      </c>
      <c r="F15" s="19">
        <v>0.12470618124474001</v>
      </c>
      <c r="G15" s="19">
        <v>0.15137400176139901</v>
      </c>
      <c r="H15" s="19">
        <v>0.23881237684852399</v>
      </c>
      <c r="I15" s="19">
        <v>5.8645429304368897E-2</v>
      </c>
      <c r="J15" s="19">
        <v>7.5887706958007298E-2</v>
      </c>
      <c r="K15" s="19">
        <v>0.233793923390341</v>
      </c>
      <c r="L15" s="19">
        <v>0.209623980072281</v>
      </c>
      <c r="M15" s="19"/>
      <c r="N15" s="19">
        <v>0.154156610434553</v>
      </c>
      <c r="O15" s="19">
        <v>0.13477027771192701</v>
      </c>
      <c r="P15" s="19">
        <v>9.8799992246524804E-2</v>
      </c>
      <c r="Q15" s="19">
        <v>0.12619592350125899</v>
      </c>
      <c r="R15" s="19"/>
      <c r="S15" s="19">
        <v>0.113239819469016</v>
      </c>
      <c r="T15" s="19">
        <v>0.14208606786763001</v>
      </c>
      <c r="U15" s="19">
        <v>0.112520895988637</v>
      </c>
      <c r="V15" s="19">
        <v>0.15212186693226401</v>
      </c>
      <c r="W15" s="19">
        <v>0.103762868051784</v>
      </c>
      <c r="X15" s="19">
        <v>7.6320450821168298E-2</v>
      </c>
      <c r="Y15" s="19">
        <v>0.20820014552730501</v>
      </c>
      <c r="Z15" s="19"/>
      <c r="AA15" s="19">
        <v>0.147765375952948</v>
      </c>
      <c r="AB15" s="19">
        <v>0.19469360161152599</v>
      </c>
      <c r="AC15" s="19"/>
      <c r="AD15" s="19">
        <v>0.31645981546320201</v>
      </c>
      <c r="AE15" s="19">
        <v>0.10223227811666701</v>
      </c>
      <c r="AF15" s="19">
        <v>0.15289486378131101</v>
      </c>
      <c r="AG15" s="19"/>
      <c r="AH15" s="19">
        <v>7.1224780934787804E-2</v>
      </c>
      <c r="AI15" s="19">
        <v>0.156430290222451</v>
      </c>
      <c r="AJ15" s="19"/>
      <c r="AK15" s="19">
        <v>0.217822645567678</v>
      </c>
      <c r="AL15" s="19">
        <v>0.11058210300683401</v>
      </c>
      <c r="AM15" s="19"/>
      <c r="AN15" s="19">
        <v>0.15153978613747901</v>
      </c>
      <c r="AO15" s="19">
        <v>0.12619592350125899</v>
      </c>
      <c r="AP15" s="19"/>
      <c r="AQ15" s="19">
        <v>0.12325116633245201</v>
      </c>
      <c r="AR15" s="19">
        <v>0.163835612093717</v>
      </c>
      <c r="AS15" s="19"/>
      <c r="AT15" s="19">
        <v>0.27395167274778898</v>
      </c>
      <c r="AU15" s="19">
        <v>0.16193788703772799</v>
      </c>
      <c r="AV15" s="19">
        <v>0.100754910217807</v>
      </c>
      <c r="AW15" s="19">
        <v>7.0005880701292603E-3</v>
      </c>
      <c r="AX15" s="19"/>
      <c r="AY15" s="19">
        <v>0.127781305765405</v>
      </c>
      <c r="AZ15" s="19">
        <v>0.156723571718069</v>
      </c>
      <c r="BA15" s="19"/>
      <c r="BB15" s="19">
        <v>0.118528301842744</v>
      </c>
      <c r="BC15" s="19">
        <v>0.15909094577479799</v>
      </c>
      <c r="BD15" s="19"/>
      <c r="BE15" s="19">
        <v>8.5152974268736498E-2</v>
      </c>
      <c r="BF15" s="19">
        <v>0.15776685086990599</v>
      </c>
      <c r="BG15" s="19"/>
      <c r="BH15" s="19">
        <v>0.12484297568053</v>
      </c>
      <c r="BI15" s="19">
        <v>0.15372133761565501</v>
      </c>
      <c r="BJ15" s="19"/>
      <c r="BK15" s="19">
        <v>0.14814411017824899</v>
      </c>
      <c r="BL15" s="19">
        <v>0.15174743946059199</v>
      </c>
      <c r="BM15" s="19"/>
      <c r="BN15" s="19">
        <v>0.119679280440594</v>
      </c>
      <c r="BO15" s="19">
        <v>0.15258864147481899</v>
      </c>
      <c r="BP15" s="19"/>
      <c r="BQ15" s="19">
        <v>0.12175570141790799</v>
      </c>
      <c r="BR15" s="19">
        <v>0.15313040273321399</v>
      </c>
      <c r="BS15" s="19"/>
      <c r="BT15" s="19">
        <v>0.141532493741403</v>
      </c>
      <c r="BU15" s="19">
        <v>0.15263445230366801</v>
      </c>
      <c r="BV15" s="19"/>
      <c r="BW15" s="19">
        <v>0.147929491506408</v>
      </c>
      <c r="BX15" s="19">
        <v>0.19054839430549</v>
      </c>
      <c r="BY15" s="19"/>
      <c r="BZ15" s="19">
        <v>0.147929491506408</v>
      </c>
      <c r="CA15" s="19">
        <v>0.19054839430549</v>
      </c>
    </row>
    <row r="16" spans="2:79" x14ac:dyDescent="0.25">
      <c r="B16" s="16" t="s">
        <v>702</v>
      </c>
    </row>
    <row r="17" spans="2:2" x14ac:dyDescent="0.25">
      <c r="B17" t="s">
        <v>78</v>
      </c>
    </row>
    <row r="18" spans="2:2" x14ac:dyDescent="0.25">
      <c r="B18" t="s">
        <v>79</v>
      </c>
    </row>
    <row r="20" spans="2:2" x14ac:dyDescent="0.25">
      <c r="B20"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CA20"/>
  <sheetViews>
    <sheetView showGridLines="0" topLeftCell="A7" workbookViewId="0">
      <pane xSplit="2" topLeftCell="C1" activePane="topRight" state="frozen"/>
      <selection pane="topRight" activeCell="B16" sqref="B16"/>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401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2701</v>
      </c>
      <c r="D7" s="10">
        <v>342</v>
      </c>
      <c r="E7" s="10">
        <v>420</v>
      </c>
      <c r="F7" s="10">
        <v>300</v>
      </c>
      <c r="G7" s="10">
        <v>361</v>
      </c>
      <c r="H7" s="10">
        <v>311</v>
      </c>
      <c r="I7" s="10">
        <v>355</v>
      </c>
      <c r="J7" s="10">
        <v>198</v>
      </c>
      <c r="K7" s="10">
        <v>119</v>
      </c>
      <c r="L7" s="10">
        <v>295</v>
      </c>
      <c r="M7" s="10"/>
      <c r="N7" s="10">
        <v>322</v>
      </c>
      <c r="O7" s="10">
        <v>333</v>
      </c>
      <c r="P7" s="10">
        <v>521</v>
      </c>
      <c r="Q7" s="10">
        <v>1525</v>
      </c>
      <c r="R7" s="10"/>
      <c r="S7" s="10">
        <v>233</v>
      </c>
      <c r="T7" s="10">
        <v>187</v>
      </c>
      <c r="U7" s="10">
        <v>247</v>
      </c>
      <c r="V7" s="10">
        <v>498</v>
      </c>
      <c r="W7" s="10">
        <v>515</v>
      </c>
      <c r="X7" s="10">
        <v>543</v>
      </c>
      <c r="Y7" s="10">
        <v>370</v>
      </c>
      <c r="Z7" s="10"/>
      <c r="AA7" s="10">
        <v>2614</v>
      </c>
      <c r="AB7" s="10">
        <v>87</v>
      </c>
      <c r="AC7" s="10"/>
      <c r="AD7" s="10">
        <v>1442</v>
      </c>
      <c r="AE7" s="10">
        <v>1077</v>
      </c>
      <c r="AF7" s="10">
        <v>147</v>
      </c>
      <c r="AG7" s="10"/>
      <c r="AH7" s="10">
        <v>943</v>
      </c>
      <c r="AI7" s="10">
        <v>1758</v>
      </c>
      <c r="AJ7" s="10"/>
      <c r="AK7" s="10">
        <v>697</v>
      </c>
      <c r="AL7" s="10">
        <v>2004</v>
      </c>
      <c r="AM7" s="10"/>
      <c r="AN7" s="10">
        <v>1176</v>
      </c>
      <c r="AO7" s="10">
        <v>1525</v>
      </c>
      <c r="AP7" s="10"/>
      <c r="AQ7" s="10">
        <v>1277</v>
      </c>
      <c r="AR7" s="10">
        <v>1424</v>
      </c>
      <c r="AS7" s="10"/>
      <c r="AT7" s="10">
        <v>138</v>
      </c>
      <c r="AU7" s="10">
        <v>591</v>
      </c>
      <c r="AV7" s="10">
        <v>1365</v>
      </c>
      <c r="AW7" s="10">
        <v>601</v>
      </c>
      <c r="AX7" s="10"/>
      <c r="AY7" s="10">
        <v>857</v>
      </c>
      <c r="AZ7" s="10">
        <v>1844</v>
      </c>
      <c r="BA7" s="10"/>
      <c r="BB7" s="10">
        <v>404</v>
      </c>
      <c r="BC7" s="10">
        <v>2296</v>
      </c>
      <c r="BD7" s="10"/>
      <c r="BE7" s="10">
        <v>424</v>
      </c>
      <c r="BF7" s="10">
        <v>2277</v>
      </c>
      <c r="BG7" s="10"/>
      <c r="BH7" s="10">
        <v>219</v>
      </c>
      <c r="BI7" s="10">
        <v>2482</v>
      </c>
      <c r="BJ7" s="10"/>
      <c r="BK7" s="10">
        <v>502</v>
      </c>
      <c r="BL7" s="10">
        <v>2199</v>
      </c>
      <c r="BM7" s="10"/>
      <c r="BN7" s="10">
        <v>168</v>
      </c>
      <c r="BO7" s="10">
        <v>2533</v>
      </c>
      <c r="BP7" s="10"/>
      <c r="BQ7" s="10">
        <v>347</v>
      </c>
      <c r="BR7" s="10">
        <v>2354</v>
      </c>
      <c r="BS7" s="10"/>
      <c r="BT7" s="10">
        <v>213</v>
      </c>
      <c r="BU7" s="10">
        <v>2488</v>
      </c>
      <c r="BV7" s="10"/>
      <c r="BW7" s="10">
        <v>1107</v>
      </c>
      <c r="BX7" s="10">
        <v>1594</v>
      </c>
      <c r="BY7" s="10"/>
      <c r="BZ7" s="10">
        <v>1107</v>
      </c>
      <c r="CA7" s="10">
        <v>1594</v>
      </c>
    </row>
    <row r="8" spans="2:79" ht="30" customHeight="1" x14ac:dyDescent="0.25">
      <c r="B8" s="11" t="s">
        <v>27</v>
      </c>
      <c r="C8" s="11">
        <v>1181</v>
      </c>
      <c r="D8" s="11">
        <v>86</v>
      </c>
      <c r="E8" s="11">
        <v>156</v>
      </c>
      <c r="F8" s="11">
        <v>136</v>
      </c>
      <c r="G8" s="11">
        <v>88</v>
      </c>
      <c r="H8" s="11">
        <v>104</v>
      </c>
      <c r="I8" s="11">
        <v>201</v>
      </c>
      <c r="J8" s="11">
        <v>67</v>
      </c>
      <c r="K8" s="11">
        <v>47</v>
      </c>
      <c r="L8" s="11">
        <v>295</v>
      </c>
      <c r="M8" s="11"/>
      <c r="N8" s="11">
        <v>1010</v>
      </c>
      <c r="O8" s="11">
        <v>132</v>
      </c>
      <c r="P8" s="11">
        <v>30</v>
      </c>
      <c r="Q8" s="11">
        <v>8</v>
      </c>
      <c r="R8" s="11"/>
      <c r="S8" s="11">
        <v>208</v>
      </c>
      <c r="T8" s="11">
        <v>101</v>
      </c>
      <c r="U8" s="11">
        <v>65</v>
      </c>
      <c r="V8" s="11">
        <v>372</v>
      </c>
      <c r="W8" s="11">
        <v>102</v>
      </c>
      <c r="X8" s="11">
        <v>132</v>
      </c>
      <c r="Y8" s="11">
        <v>140</v>
      </c>
      <c r="Z8" s="11"/>
      <c r="AA8" s="11">
        <v>1034</v>
      </c>
      <c r="AB8" s="11">
        <v>147</v>
      </c>
      <c r="AC8" s="11"/>
      <c r="AD8" s="11">
        <v>640</v>
      </c>
      <c r="AE8" s="11">
        <v>304</v>
      </c>
      <c r="AF8" s="11">
        <v>172</v>
      </c>
      <c r="AG8" s="11"/>
      <c r="AH8" s="11">
        <v>256</v>
      </c>
      <c r="AI8" s="11">
        <v>924</v>
      </c>
      <c r="AJ8" s="11"/>
      <c r="AK8" s="11">
        <v>424</v>
      </c>
      <c r="AL8" s="11">
        <v>757</v>
      </c>
      <c r="AM8" s="11"/>
      <c r="AN8" s="11">
        <v>1172</v>
      </c>
      <c r="AO8" s="11">
        <v>8</v>
      </c>
      <c r="AP8" s="11"/>
      <c r="AQ8" s="11">
        <v>415</v>
      </c>
      <c r="AR8" s="11">
        <v>765</v>
      </c>
      <c r="AS8" s="11"/>
      <c r="AT8" s="11">
        <v>170</v>
      </c>
      <c r="AU8" s="11">
        <v>465</v>
      </c>
      <c r="AV8" s="11">
        <v>468</v>
      </c>
      <c r="AW8" s="11">
        <v>76</v>
      </c>
      <c r="AX8" s="11"/>
      <c r="AY8" s="11">
        <v>260</v>
      </c>
      <c r="AZ8" s="11">
        <v>921</v>
      </c>
      <c r="BA8" s="11"/>
      <c r="BB8" s="11">
        <v>188</v>
      </c>
      <c r="BC8" s="11">
        <v>992</v>
      </c>
      <c r="BD8" s="11"/>
      <c r="BE8" s="11">
        <v>105</v>
      </c>
      <c r="BF8" s="11">
        <v>1075</v>
      </c>
      <c r="BG8" s="11"/>
      <c r="BH8" s="11">
        <v>124</v>
      </c>
      <c r="BI8" s="11">
        <v>1057</v>
      </c>
      <c r="BJ8" s="11"/>
      <c r="BK8" s="11">
        <v>106</v>
      </c>
      <c r="BL8" s="11">
        <v>1074</v>
      </c>
      <c r="BM8" s="11"/>
      <c r="BN8" s="11">
        <v>41</v>
      </c>
      <c r="BO8" s="11">
        <v>1139</v>
      </c>
      <c r="BP8" s="11"/>
      <c r="BQ8" s="11">
        <v>63</v>
      </c>
      <c r="BR8" s="11">
        <v>1118</v>
      </c>
      <c r="BS8" s="11"/>
      <c r="BT8" s="11">
        <v>121</v>
      </c>
      <c r="BU8" s="11">
        <v>1059</v>
      </c>
      <c r="BV8" s="11"/>
      <c r="BW8" s="11">
        <v>1025</v>
      </c>
      <c r="BX8" s="11">
        <v>155</v>
      </c>
      <c r="BY8" s="11"/>
      <c r="BZ8" s="11">
        <v>1025</v>
      </c>
      <c r="CA8" s="11">
        <v>155</v>
      </c>
    </row>
    <row r="9" spans="2:79" x14ac:dyDescent="0.25">
      <c r="B9" s="18" t="s">
        <v>395</v>
      </c>
      <c r="C9" s="17">
        <v>0.121327369496685</v>
      </c>
      <c r="D9" s="17">
        <v>3.2452652300268502E-3</v>
      </c>
      <c r="E9" s="17">
        <v>4.9052262974824401E-2</v>
      </c>
      <c r="F9" s="17">
        <v>5.3426501070116698E-2</v>
      </c>
      <c r="G9" s="17">
        <v>2.3886523176936E-2</v>
      </c>
      <c r="H9" s="17">
        <v>2.2177470145086E-2</v>
      </c>
      <c r="I9" s="17">
        <v>3.3582646590177803E-2</v>
      </c>
      <c r="J9" s="17">
        <v>0.106138314563366</v>
      </c>
      <c r="K9" s="17">
        <v>0</v>
      </c>
      <c r="L9" s="17">
        <v>0.37203769342983001</v>
      </c>
      <c r="M9" s="17"/>
      <c r="N9" s="17">
        <v>0.13596187765627499</v>
      </c>
      <c r="O9" s="17">
        <v>4.2594522038125297E-2</v>
      </c>
      <c r="P9" s="17">
        <v>6.8280241920797404E-3</v>
      </c>
      <c r="Q9" s="17">
        <v>4.3347043697205302E-3</v>
      </c>
      <c r="R9" s="17"/>
      <c r="S9" s="17">
        <v>0.12038468769574</v>
      </c>
      <c r="T9" s="17">
        <v>0.10298804296630901</v>
      </c>
      <c r="U9" s="17">
        <v>2.1336300078646699E-2</v>
      </c>
      <c r="V9" s="17">
        <v>0.19722946866076199</v>
      </c>
      <c r="W9" s="17">
        <v>0.17711308451234101</v>
      </c>
      <c r="X9" s="17">
        <v>1.7587563572646299E-2</v>
      </c>
      <c r="Y9" s="17">
        <v>7.0718471493198501E-2</v>
      </c>
      <c r="Z9" s="17"/>
      <c r="AA9" s="17">
        <v>5.1951628406065403E-2</v>
      </c>
      <c r="AB9" s="17">
        <v>0.60902884692246095</v>
      </c>
      <c r="AC9" s="17"/>
      <c r="AD9" s="17">
        <v>4.8660379143341898E-2</v>
      </c>
      <c r="AE9" s="17">
        <v>4.0052930570744598E-2</v>
      </c>
      <c r="AF9" s="17">
        <v>0.35430594820257799</v>
      </c>
      <c r="AG9" s="17"/>
      <c r="AH9" s="17">
        <v>1.9329896834248999E-4</v>
      </c>
      <c r="AI9" s="17">
        <v>0.15492653089455899</v>
      </c>
      <c r="AJ9" s="17"/>
      <c r="AK9" s="17">
        <v>0.109281893571002</v>
      </c>
      <c r="AL9" s="17">
        <v>0.128067914108773</v>
      </c>
      <c r="AM9" s="17"/>
      <c r="AN9" s="17">
        <v>0.12214928003059</v>
      </c>
      <c r="AO9" s="17">
        <v>4.3347043697205302E-3</v>
      </c>
      <c r="AP9" s="17"/>
      <c r="AQ9" s="17">
        <v>7.5246716153196905E-2</v>
      </c>
      <c r="AR9" s="17">
        <v>0.14634762890202099</v>
      </c>
      <c r="AS9" s="17"/>
      <c r="AT9" s="17">
        <v>0.38199064030695601</v>
      </c>
      <c r="AU9" s="17">
        <v>0.132750065144395</v>
      </c>
      <c r="AV9" s="17">
        <v>3.5055582427156402E-2</v>
      </c>
      <c r="AW9" s="17">
        <v>5.6961460432635705E-4</v>
      </c>
      <c r="AX9" s="17"/>
      <c r="AY9" s="17">
        <v>6.3182679461342706E-2</v>
      </c>
      <c r="AZ9" s="17">
        <v>0.13774348964948499</v>
      </c>
      <c r="BA9" s="17"/>
      <c r="BB9" s="17">
        <v>7.4551262142531896E-2</v>
      </c>
      <c r="BC9" s="17">
        <v>0.130197582464218</v>
      </c>
      <c r="BD9" s="17"/>
      <c r="BE9" s="17">
        <v>3.9177363680259397E-2</v>
      </c>
      <c r="BF9" s="17">
        <v>0.129387287759342</v>
      </c>
      <c r="BG9" s="17"/>
      <c r="BH9" s="17">
        <v>0.13785027128679</v>
      </c>
      <c r="BI9" s="17">
        <v>0.119394411136641</v>
      </c>
      <c r="BJ9" s="17"/>
      <c r="BK9" s="17">
        <v>6.3286948778979099E-2</v>
      </c>
      <c r="BL9" s="17">
        <v>0.12707830935978601</v>
      </c>
      <c r="BM9" s="17"/>
      <c r="BN9" s="17">
        <v>2.7237979107435701E-4</v>
      </c>
      <c r="BO9" s="17">
        <v>0.12572512019549301</v>
      </c>
      <c r="BP9" s="17"/>
      <c r="BQ9" s="17">
        <v>3.9360238443283797E-2</v>
      </c>
      <c r="BR9" s="17">
        <v>0.12591886198060301</v>
      </c>
      <c r="BS9" s="17"/>
      <c r="BT9" s="17">
        <v>8.5992607457109099E-2</v>
      </c>
      <c r="BU9" s="17">
        <v>0.125366991345113</v>
      </c>
      <c r="BV9" s="17"/>
      <c r="BW9" s="17">
        <v>5.2331421991177698E-2</v>
      </c>
      <c r="BX9" s="17">
        <v>0.57755172547761702</v>
      </c>
      <c r="BY9" s="17"/>
      <c r="BZ9" s="17">
        <v>5.2331421991177698E-2</v>
      </c>
      <c r="CA9" s="17">
        <v>0.57755172547761702</v>
      </c>
    </row>
    <row r="10" spans="2:79" x14ac:dyDescent="0.25">
      <c r="B10" s="18" t="s">
        <v>146</v>
      </c>
      <c r="C10" s="17">
        <v>0.36737226213693203</v>
      </c>
      <c r="D10" s="17">
        <v>0.366636841784726</v>
      </c>
      <c r="E10" s="17">
        <v>0.54281426915430497</v>
      </c>
      <c r="F10" s="17">
        <v>0.44234888485525697</v>
      </c>
      <c r="G10" s="17">
        <v>0.46022328028668102</v>
      </c>
      <c r="H10" s="17">
        <v>0.36631485685964199</v>
      </c>
      <c r="I10" s="17">
        <v>0.34577538909032002</v>
      </c>
      <c r="J10" s="17">
        <v>0.38089894936374002</v>
      </c>
      <c r="K10" s="17">
        <v>8.0054582217510606E-2</v>
      </c>
      <c r="L10" s="17">
        <v>0.27008728923692699</v>
      </c>
      <c r="M10" s="17"/>
      <c r="N10" s="17">
        <v>0.374671325670558</v>
      </c>
      <c r="O10" s="17">
        <v>0.34791707665042299</v>
      </c>
      <c r="P10" s="17">
        <v>0.25469104973149198</v>
      </c>
      <c r="Q10" s="17">
        <v>0.19456693313642801</v>
      </c>
      <c r="R10" s="17"/>
      <c r="S10" s="17">
        <v>0.36324738354496899</v>
      </c>
      <c r="T10" s="17">
        <v>0.33982807393384701</v>
      </c>
      <c r="U10" s="17">
        <v>0.44830375664984501</v>
      </c>
      <c r="V10" s="17">
        <v>0.38114957949006401</v>
      </c>
      <c r="W10" s="17">
        <v>0.440616780369948</v>
      </c>
      <c r="X10" s="17">
        <v>0.317676139705523</v>
      </c>
      <c r="Y10" s="17">
        <v>0.42893029135023703</v>
      </c>
      <c r="Z10" s="17"/>
      <c r="AA10" s="17">
        <v>0.39682862216542197</v>
      </c>
      <c r="AB10" s="17">
        <v>0.160298289597814</v>
      </c>
      <c r="AC10" s="17"/>
      <c r="AD10" s="17">
        <v>0.349034785884064</v>
      </c>
      <c r="AE10" s="17">
        <v>0.51305686994740296</v>
      </c>
      <c r="AF10" s="17">
        <v>0.29882897282309301</v>
      </c>
      <c r="AG10" s="17"/>
      <c r="AH10" s="17">
        <v>0.41398391060579798</v>
      </c>
      <c r="AI10" s="17">
        <v>0.35444351060488499</v>
      </c>
      <c r="AJ10" s="17"/>
      <c r="AK10" s="17">
        <v>0.35973740014920402</v>
      </c>
      <c r="AL10" s="17">
        <v>0.37164466516632899</v>
      </c>
      <c r="AM10" s="17"/>
      <c r="AN10" s="17">
        <v>0.36858627431510099</v>
      </c>
      <c r="AO10" s="17">
        <v>0.19456693313642801</v>
      </c>
      <c r="AP10" s="17"/>
      <c r="AQ10" s="17">
        <v>0.350371138136649</v>
      </c>
      <c r="AR10" s="17">
        <v>0.37660330600904601</v>
      </c>
      <c r="AS10" s="17"/>
      <c r="AT10" s="17">
        <v>0.173105769493029</v>
      </c>
      <c r="AU10" s="17">
        <v>0.41214137263846901</v>
      </c>
      <c r="AV10" s="17">
        <v>0.40397091347251501</v>
      </c>
      <c r="AW10" s="17">
        <v>0.299159369703411</v>
      </c>
      <c r="AX10" s="17"/>
      <c r="AY10" s="17">
        <v>0.30900224828894002</v>
      </c>
      <c r="AZ10" s="17">
        <v>0.38385199846482099</v>
      </c>
      <c r="BA10" s="17"/>
      <c r="BB10" s="17">
        <v>0.457931829182883</v>
      </c>
      <c r="BC10" s="17">
        <v>0.35024671912501698</v>
      </c>
      <c r="BD10" s="17"/>
      <c r="BE10" s="17">
        <v>0.42392903460486098</v>
      </c>
      <c r="BF10" s="17">
        <v>0.36182335244714098</v>
      </c>
      <c r="BG10" s="17"/>
      <c r="BH10" s="17">
        <v>0.32087941062688502</v>
      </c>
      <c r="BI10" s="17">
        <v>0.37281130348392</v>
      </c>
      <c r="BJ10" s="17"/>
      <c r="BK10" s="17">
        <v>0.38644896601579398</v>
      </c>
      <c r="BL10" s="17">
        <v>0.36548204536322698</v>
      </c>
      <c r="BM10" s="17"/>
      <c r="BN10" s="17">
        <v>0.225282463568763</v>
      </c>
      <c r="BO10" s="17">
        <v>0.372534176672354</v>
      </c>
      <c r="BP10" s="17"/>
      <c r="BQ10" s="17">
        <v>0.32400281852642798</v>
      </c>
      <c r="BR10" s="17">
        <v>0.36980165635642298</v>
      </c>
      <c r="BS10" s="17"/>
      <c r="BT10" s="17">
        <v>0.22558318455658199</v>
      </c>
      <c r="BU10" s="17">
        <v>0.383582198828187</v>
      </c>
      <c r="BV10" s="17"/>
      <c r="BW10" s="17">
        <v>0.39839981678105402</v>
      </c>
      <c r="BX10" s="17">
        <v>0.16220765976593801</v>
      </c>
      <c r="BY10" s="17"/>
      <c r="BZ10" s="17">
        <v>0.39839981678105402</v>
      </c>
      <c r="CA10" s="17">
        <v>0.16220765976593801</v>
      </c>
    </row>
    <row r="11" spans="2:79" x14ac:dyDescent="0.25">
      <c r="B11" s="18" t="s">
        <v>396</v>
      </c>
      <c r="C11" s="17">
        <v>0.183841055674026</v>
      </c>
      <c r="D11" s="17">
        <v>0.236312856565533</v>
      </c>
      <c r="E11" s="17">
        <v>0.24496123918982499</v>
      </c>
      <c r="F11" s="17">
        <v>0.245214962455755</v>
      </c>
      <c r="G11" s="17">
        <v>0.10849309881986199</v>
      </c>
      <c r="H11" s="17">
        <v>0.24056550892422801</v>
      </c>
      <c r="I11" s="17">
        <v>0.28808060883654002</v>
      </c>
      <c r="J11" s="17">
        <v>0.15531246634469201</v>
      </c>
      <c r="K11" s="17">
        <v>0.121013874122871</v>
      </c>
      <c r="L11" s="17">
        <v>5.5533659196217597E-2</v>
      </c>
      <c r="M11" s="17"/>
      <c r="N11" s="17">
        <v>0.16821872051794701</v>
      </c>
      <c r="O11" s="17">
        <v>0.25879084995372398</v>
      </c>
      <c r="P11" s="17">
        <v>0.33834571750682002</v>
      </c>
      <c r="Q11" s="17">
        <v>0.33661965258910298</v>
      </c>
      <c r="R11" s="17"/>
      <c r="S11" s="17">
        <v>0.25705170585155102</v>
      </c>
      <c r="T11" s="17">
        <v>0.28147267306783702</v>
      </c>
      <c r="U11" s="17">
        <v>0.23821025968950699</v>
      </c>
      <c r="V11" s="17">
        <v>0.131514372426278</v>
      </c>
      <c r="W11" s="17">
        <v>0.141085179252184</v>
      </c>
      <c r="X11" s="17">
        <v>0.24766348381845399</v>
      </c>
      <c r="Y11" s="17">
        <v>0.15824423661797299</v>
      </c>
      <c r="Z11" s="17"/>
      <c r="AA11" s="17">
        <v>0.209901885198335</v>
      </c>
      <c r="AB11" s="17">
        <v>6.3717399808452604E-4</v>
      </c>
      <c r="AC11" s="17"/>
      <c r="AD11" s="17">
        <v>0.242305958809477</v>
      </c>
      <c r="AE11" s="17">
        <v>0.16083150983045799</v>
      </c>
      <c r="AF11" s="17">
        <v>7.3138137205260703E-2</v>
      </c>
      <c r="AG11" s="17"/>
      <c r="AH11" s="17">
        <v>0.29282019233256501</v>
      </c>
      <c r="AI11" s="17">
        <v>0.15361332877918399</v>
      </c>
      <c r="AJ11" s="17"/>
      <c r="AK11" s="17">
        <v>0.18125512309533801</v>
      </c>
      <c r="AL11" s="17">
        <v>0.18528812127924099</v>
      </c>
      <c r="AM11" s="17"/>
      <c r="AN11" s="17">
        <v>0.18276773763290299</v>
      </c>
      <c r="AO11" s="17">
        <v>0.33661965258910298</v>
      </c>
      <c r="AP11" s="17"/>
      <c r="AQ11" s="17">
        <v>0.21249845584784</v>
      </c>
      <c r="AR11" s="17">
        <v>0.168281042214871</v>
      </c>
      <c r="AS11" s="17"/>
      <c r="AT11" s="17">
        <v>6.1157169811238601E-2</v>
      </c>
      <c r="AU11" s="17">
        <v>0.13829563187733601</v>
      </c>
      <c r="AV11" s="17">
        <v>0.27042104985924798</v>
      </c>
      <c r="AW11" s="17">
        <v>0.20749185180242499</v>
      </c>
      <c r="AX11" s="17"/>
      <c r="AY11" s="17">
        <v>0.27391629901659298</v>
      </c>
      <c r="AZ11" s="17">
        <v>0.15840991111713701</v>
      </c>
      <c r="BA11" s="17"/>
      <c r="BB11" s="17">
        <v>0.22250193263915399</v>
      </c>
      <c r="BC11" s="17">
        <v>0.17645342210967499</v>
      </c>
      <c r="BD11" s="17"/>
      <c r="BE11" s="17">
        <v>0.19661263815851601</v>
      </c>
      <c r="BF11" s="17">
        <v>0.182588007547167</v>
      </c>
      <c r="BG11" s="17"/>
      <c r="BH11" s="17">
        <v>0.18820941910344699</v>
      </c>
      <c r="BI11" s="17">
        <v>0.18333001562078</v>
      </c>
      <c r="BJ11" s="17"/>
      <c r="BK11" s="17">
        <v>0.26599841103525601</v>
      </c>
      <c r="BL11" s="17">
        <v>0.17570048735713001</v>
      </c>
      <c r="BM11" s="17"/>
      <c r="BN11" s="17">
        <v>0.46635470952410701</v>
      </c>
      <c r="BO11" s="17">
        <v>0.173577747885859</v>
      </c>
      <c r="BP11" s="17"/>
      <c r="BQ11" s="17">
        <v>0.35799143983034698</v>
      </c>
      <c r="BR11" s="17">
        <v>0.174085801712481</v>
      </c>
      <c r="BS11" s="17"/>
      <c r="BT11" s="17">
        <v>0.244155824341487</v>
      </c>
      <c r="BU11" s="17">
        <v>0.17694561211566601</v>
      </c>
      <c r="BV11" s="17"/>
      <c r="BW11" s="17">
        <v>0.208848935841637</v>
      </c>
      <c r="BX11" s="17">
        <v>1.84805607984991E-2</v>
      </c>
      <c r="BY11" s="17"/>
      <c r="BZ11" s="17">
        <v>0.208848935841637</v>
      </c>
      <c r="CA11" s="17">
        <v>1.84805607984991E-2</v>
      </c>
    </row>
    <row r="12" spans="2:79" x14ac:dyDescent="0.25">
      <c r="B12" s="18" t="s">
        <v>397</v>
      </c>
      <c r="C12" s="17">
        <v>0.11695910964469799</v>
      </c>
      <c r="D12" s="17">
        <v>0.161504301266267</v>
      </c>
      <c r="E12" s="17">
        <v>8.7308410577649306E-2</v>
      </c>
      <c r="F12" s="17">
        <v>8.3629000169628806E-2</v>
      </c>
      <c r="G12" s="17">
        <v>0.197003051022071</v>
      </c>
      <c r="H12" s="17">
        <v>0.126944977840037</v>
      </c>
      <c r="I12" s="17">
        <v>0.14648262644818</v>
      </c>
      <c r="J12" s="17">
        <v>0.191878882790809</v>
      </c>
      <c r="K12" s="17">
        <v>0.33212962273019098</v>
      </c>
      <c r="L12" s="17">
        <v>3.6331821781806301E-2</v>
      </c>
      <c r="M12" s="17"/>
      <c r="N12" s="17">
        <v>0.109585040283254</v>
      </c>
      <c r="O12" s="17">
        <v>0.14113286649503201</v>
      </c>
      <c r="P12" s="17">
        <v>0.22468000814259501</v>
      </c>
      <c r="Q12" s="17">
        <v>0.24151580058588101</v>
      </c>
      <c r="R12" s="17"/>
      <c r="S12" s="17">
        <v>6.7465276412973896E-2</v>
      </c>
      <c r="T12" s="17">
        <v>0.15121531812231301</v>
      </c>
      <c r="U12" s="17">
        <v>0.144808520995103</v>
      </c>
      <c r="V12" s="17">
        <v>9.06929972013545E-2</v>
      </c>
      <c r="W12" s="17">
        <v>8.2622664511077595E-2</v>
      </c>
      <c r="X12" s="17">
        <v>0.241223873664448</v>
      </c>
      <c r="Y12" s="17">
        <v>0.179486317595276</v>
      </c>
      <c r="Z12" s="17"/>
      <c r="AA12" s="17">
        <v>0.132933863762215</v>
      </c>
      <c r="AB12" s="17">
        <v>4.6588867980740497E-3</v>
      </c>
      <c r="AC12" s="17"/>
      <c r="AD12" s="17">
        <v>0.140977439827038</v>
      </c>
      <c r="AE12" s="17">
        <v>0.136638375516976</v>
      </c>
      <c r="AF12" s="17">
        <v>3.7255623743888099E-3</v>
      </c>
      <c r="AG12" s="17"/>
      <c r="AH12" s="17">
        <v>0.12439120983914601</v>
      </c>
      <c r="AI12" s="17">
        <v>0.114897655481809</v>
      </c>
      <c r="AJ12" s="17"/>
      <c r="AK12" s="17">
        <v>0.10523204652727999</v>
      </c>
      <c r="AL12" s="17">
        <v>0.123521473190931</v>
      </c>
      <c r="AM12" s="17"/>
      <c r="AN12" s="17">
        <v>0.11608405943328599</v>
      </c>
      <c r="AO12" s="17">
        <v>0.24151580058588101</v>
      </c>
      <c r="AP12" s="17"/>
      <c r="AQ12" s="17">
        <v>0.15437013492614099</v>
      </c>
      <c r="AR12" s="17">
        <v>9.6646169413924302E-2</v>
      </c>
      <c r="AS12" s="17"/>
      <c r="AT12" s="17">
        <v>5.78252844613968E-2</v>
      </c>
      <c r="AU12" s="17">
        <v>8.4754556713010007E-2</v>
      </c>
      <c r="AV12" s="17">
        <v>0.13323757696015001</v>
      </c>
      <c r="AW12" s="17">
        <v>0.34174328965711998</v>
      </c>
      <c r="AX12" s="17"/>
      <c r="AY12" s="17">
        <v>0.140544835534826</v>
      </c>
      <c r="AZ12" s="17">
        <v>0.110300098996125</v>
      </c>
      <c r="BA12" s="17"/>
      <c r="BB12" s="17">
        <v>8.1479787211342497E-2</v>
      </c>
      <c r="BC12" s="17">
        <v>0.123689060489806</v>
      </c>
      <c r="BD12" s="17"/>
      <c r="BE12" s="17">
        <v>0.234035581802196</v>
      </c>
      <c r="BF12" s="17">
        <v>0.105472478734673</v>
      </c>
      <c r="BG12" s="17"/>
      <c r="BH12" s="17">
        <v>0.106700298251467</v>
      </c>
      <c r="BI12" s="17">
        <v>0.118159253269502</v>
      </c>
      <c r="BJ12" s="17"/>
      <c r="BK12" s="17">
        <v>0.125014395454107</v>
      </c>
      <c r="BL12" s="17">
        <v>0.11616095098738401</v>
      </c>
      <c r="BM12" s="17"/>
      <c r="BN12" s="17">
        <v>6.8356897167165906E-2</v>
      </c>
      <c r="BO12" s="17">
        <v>0.118724756929511</v>
      </c>
      <c r="BP12" s="17"/>
      <c r="BQ12" s="17">
        <v>8.8423077686222207E-2</v>
      </c>
      <c r="BR12" s="17">
        <v>0.11855759155536599</v>
      </c>
      <c r="BS12" s="17"/>
      <c r="BT12" s="17">
        <v>0.15064810507802501</v>
      </c>
      <c r="BU12" s="17">
        <v>0.113107638907421</v>
      </c>
      <c r="BV12" s="17"/>
      <c r="BW12" s="17">
        <v>0.13205092057294601</v>
      </c>
      <c r="BX12" s="17">
        <v>1.71669918427589E-2</v>
      </c>
      <c r="BY12" s="17"/>
      <c r="BZ12" s="17">
        <v>0.13205092057294601</v>
      </c>
      <c r="CA12" s="17">
        <v>1.71669918427589E-2</v>
      </c>
    </row>
    <row r="13" spans="2:79" x14ac:dyDescent="0.25">
      <c r="B13" s="18" t="s">
        <v>398</v>
      </c>
      <c r="C13" s="17">
        <v>4.3013004719316197E-2</v>
      </c>
      <c r="D13" s="17">
        <v>5.7001389344390599E-2</v>
      </c>
      <c r="E13" s="17">
        <v>3.05399480282002E-2</v>
      </c>
      <c r="F13" s="17">
        <v>6.4441685361065995E-2</v>
      </c>
      <c r="G13" s="17">
        <v>4.4198687823494301E-2</v>
      </c>
      <c r="H13" s="17">
        <v>1.04279857831335E-2</v>
      </c>
      <c r="I13" s="17">
        <v>5.0427118969050298E-2</v>
      </c>
      <c r="J13" s="17">
        <v>1.1261509926951199E-2</v>
      </c>
      <c r="K13" s="17">
        <v>0.20626680987895099</v>
      </c>
      <c r="L13" s="17">
        <v>2.3040345646832099E-2</v>
      </c>
      <c r="M13" s="17"/>
      <c r="N13" s="17">
        <v>3.8711677716920197E-2</v>
      </c>
      <c r="O13" s="17">
        <v>6.5737809089793903E-2</v>
      </c>
      <c r="P13" s="17">
        <v>7.6833561070589695E-2</v>
      </c>
      <c r="Q13" s="17">
        <v>8.3450952296449596E-2</v>
      </c>
      <c r="R13" s="17"/>
      <c r="S13" s="17">
        <v>2.8573420564696601E-2</v>
      </c>
      <c r="T13" s="17">
        <v>2.6043587274327901E-2</v>
      </c>
      <c r="U13" s="17">
        <v>0.134767834936558</v>
      </c>
      <c r="V13" s="17">
        <v>2.46100611763472E-2</v>
      </c>
      <c r="W13" s="17">
        <v>5.7983708401667798E-2</v>
      </c>
      <c r="X13" s="17">
        <v>8.3247646635232195E-2</v>
      </c>
      <c r="Y13" s="17">
        <v>3.7514380333788497E-2</v>
      </c>
      <c r="Z13" s="17"/>
      <c r="AA13" s="17">
        <v>4.87090031491954E-2</v>
      </c>
      <c r="AB13" s="17">
        <v>2.97095535167937E-3</v>
      </c>
      <c r="AC13" s="17"/>
      <c r="AD13" s="17">
        <v>5.4226191881382099E-2</v>
      </c>
      <c r="AE13" s="17">
        <v>3.2480032693933403E-2</v>
      </c>
      <c r="AF13" s="17">
        <v>3.6179657627978597E-2</v>
      </c>
      <c r="AG13" s="17"/>
      <c r="AH13" s="17">
        <v>5.6850361223417203E-2</v>
      </c>
      <c r="AI13" s="17">
        <v>3.91749138133193E-2</v>
      </c>
      <c r="AJ13" s="17"/>
      <c r="AK13" s="17">
        <v>2.8214752992609601E-2</v>
      </c>
      <c r="AL13" s="17">
        <v>5.1293978967257202E-2</v>
      </c>
      <c r="AM13" s="17"/>
      <c r="AN13" s="17">
        <v>4.2728915327497501E-2</v>
      </c>
      <c r="AO13" s="17">
        <v>8.3450952296449596E-2</v>
      </c>
      <c r="AP13" s="17"/>
      <c r="AQ13" s="17">
        <v>6.0072102785720699E-2</v>
      </c>
      <c r="AR13" s="17">
        <v>3.37504828609358E-2</v>
      </c>
      <c r="AS13" s="17"/>
      <c r="AT13" s="17">
        <v>1.36107078764623E-2</v>
      </c>
      <c r="AU13" s="17">
        <v>6.3631369425884696E-2</v>
      </c>
      <c r="AV13" s="17">
        <v>2.6410931676442099E-2</v>
      </c>
      <c r="AW13" s="17">
        <v>8.5697382113487597E-2</v>
      </c>
      <c r="AX13" s="17"/>
      <c r="AY13" s="17">
        <v>6.9187915244189296E-2</v>
      </c>
      <c r="AZ13" s="17">
        <v>3.5622983792144201E-2</v>
      </c>
      <c r="BA13" s="17"/>
      <c r="BB13" s="17">
        <v>2.1942754825217702E-2</v>
      </c>
      <c r="BC13" s="17">
        <v>4.7007667427708899E-2</v>
      </c>
      <c r="BD13" s="17"/>
      <c r="BE13" s="17">
        <v>4.6013881959620799E-2</v>
      </c>
      <c r="BF13" s="17">
        <v>4.2718582034463701E-2</v>
      </c>
      <c r="BG13" s="17"/>
      <c r="BH13" s="17">
        <v>7.2496052203097294E-2</v>
      </c>
      <c r="BI13" s="17">
        <v>3.9563882777100198E-2</v>
      </c>
      <c r="BJ13" s="17"/>
      <c r="BK13" s="17">
        <v>4.1402175602595598E-2</v>
      </c>
      <c r="BL13" s="17">
        <v>4.3172613854905499E-2</v>
      </c>
      <c r="BM13" s="17"/>
      <c r="BN13" s="17">
        <v>7.8831172727989396E-2</v>
      </c>
      <c r="BO13" s="17">
        <v>4.1711783069772898E-2</v>
      </c>
      <c r="BP13" s="17"/>
      <c r="BQ13" s="17">
        <v>0.181863248324131</v>
      </c>
      <c r="BR13" s="17">
        <v>3.5235132763710701E-2</v>
      </c>
      <c r="BS13" s="17"/>
      <c r="BT13" s="17">
        <v>6.6036478458858697E-2</v>
      </c>
      <c r="BU13" s="17">
        <v>4.0380862257431101E-2</v>
      </c>
      <c r="BV13" s="17"/>
      <c r="BW13" s="17">
        <v>4.8421801989066003E-2</v>
      </c>
      <c r="BX13" s="17">
        <v>7.2482222902313896E-3</v>
      </c>
      <c r="BY13" s="17"/>
      <c r="BZ13" s="17">
        <v>4.8421801989066003E-2</v>
      </c>
      <c r="CA13" s="17">
        <v>7.2482222902313896E-3</v>
      </c>
    </row>
    <row r="14" spans="2:79" x14ac:dyDescent="0.25">
      <c r="B14" s="18" t="s">
        <v>399</v>
      </c>
      <c r="C14" s="17">
        <v>1.2695493405443001E-2</v>
      </c>
      <c r="D14" s="17">
        <v>4.4806109250821603E-5</v>
      </c>
      <c r="E14" s="17">
        <v>2.25316627568539E-2</v>
      </c>
      <c r="F14" s="17">
        <v>2.4105856627001301E-5</v>
      </c>
      <c r="G14" s="17">
        <v>6.3195839630674104E-5</v>
      </c>
      <c r="H14" s="17">
        <v>1.21225717246269E-4</v>
      </c>
      <c r="I14" s="17">
        <v>3.4218750521103201E-2</v>
      </c>
      <c r="J14" s="17">
        <v>4.96488688432958E-2</v>
      </c>
      <c r="K14" s="17">
        <v>2.61796496715552E-2</v>
      </c>
      <c r="L14" s="17">
        <v>0</v>
      </c>
      <c r="M14" s="17"/>
      <c r="N14" s="17">
        <v>1.34513030483398E-2</v>
      </c>
      <c r="O14" s="17">
        <v>8.2278116315138393E-3</v>
      </c>
      <c r="P14" s="17">
        <v>3.3872258495104899E-3</v>
      </c>
      <c r="Q14" s="17">
        <v>2.5468733747890399E-2</v>
      </c>
      <c r="R14" s="17"/>
      <c r="S14" s="17">
        <v>2.2833481993453101E-4</v>
      </c>
      <c r="T14" s="17">
        <v>4.8131797801476098E-2</v>
      </c>
      <c r="U14" s="17">
        <v>8.31361041571505E-3</v>
      </c>
      <c r="V14" s="17">
        <v>1.6097437320250499E-2</v>
      </c>
      <c r="W14" s="17">
        <v>1.5143953362831399E-4</v>
      </c>
      <c r="X14" s="17">
        <v>2.5292967023676199E-2</v>
      </c>
      <c r="Y14" s="17">
        <v>1.2484437633663199E-3</v>
      </c>
      <c r="Z14" s="17"/>
      <c r="AA14" s="17">
        <v>1.45014327029054E-2</v>
      </c>
      <c r="AB14" s="17">
        <v>0</v>
      </c>
      <c r="AC14" s="17"/>
      <c r="AD14" s="17">
        <v>1.78608152250622E-2</v>
      </c>
      <c r="AE14" s="17">
        <v>1.1742744243821299E-2</v>
      </c>
      <c r="AF14" s="17">
        <v>0</v>
      </c>
      <c r="AG14" s="17"/>
      <c r="AH14" s="17">
        <v>3.1947928675427797E-2</v>
      </c>
      <c r="AI14" s="17">
        <v>7.3554129712847596E-3</v>
      </c>
      <c r="AJ14" s="17"/>
      <c r="AK14" s="17">
        <v>1.9588932308319301E-2</v>
      </c>
      <c r="AL14" s="17">
        <v>8.8379843504069692E-3</v>
      </c>
      <c r="AM14" s="17"/>
      <c r="AN14" s="17">
        <v>1.2605757345680899E-2</v>
      </c>
      <c r="AO14" s="17">
        <v>2.5468733747890399E-2</v>
      </c>
      <c r="AP14" s="17"/>
      <c r="AQ14" s="17">
        <v>3.3373308937710601E-2</v>
      </c>
      <c r="AR14" s="17">
        <v>1.4681285350589799E-3</v>
      </c>
      <c r="AS14" s="17"/>
      <c r="AT14" s="17">
        <v>6.4458437261250603E-5</v>
      </c>
      <c r="AU14" s="17">
        <v>7.3755372614492899E-3</v>
      </c>
      <c r="AV14" s="17">
        <v>1.62185482026403E-2</v>
      </c>
      <c r="AW14" s="17">
        <v>5.2044091827073001E-2</v>
      </c>
      <c r="AX14" s="17"/>
      <c r="AY14" s="17">
        <v>3.9961811478989702E-2</v>
      </c>
      <c r="AZ14" s="17">
        <v>4.9973329483532702E-3</v>
      </c>
      <c r="BA14" s="17"/>
      <c r="BB14" s="17">
        <v>5.4824363391688005E-4</v>
      </c>
      <c r="BC14" s="17">
        <v>1.49975118588421E-2</v>
      </c>
      <c r="BD14" s="17"/>
      <c r="BE14" s="17">
        <v>9.3757232293919602E-4</v>
      </c>
      <c r="BF14" s="17">
        <v>1.3849088976398E-2</v>
      </c>
      <c r="BG14" s="17"/>
      <c r="BH14" s="17">
        <v>7.5453109155017295E-4</v>
      </c>
      <c r="BI14" s="17">
        <v>1.40924261733558E-2</v>
      </c>
      <c r="BJ14" s="17"/>
      <c r="BK14" s="17">
        <v>7.96336658186563E-4</v>
      </c>
      <c r="BL14" s="17">
        <v>1.3874522330955499E-2</v>
      </c>
      <c r="BM14" s="17"/>
      <c r="BN14" s="17">
        <v>2.0931780922364002E-3</v>
      </c>
      <c r="BO14" s="17">
        <v>1.30806600118838E-2</v>
      </c>
      <c r="BP14" s="17"/>
      <c r="BQ14" s="17">
        <v>1.4713464327192601E-3</v>
      </c>
      <c r="BR14" s="17">
        <v>1.33242281897564E-2</v>
      </c>
      <c r="BS14" s="17"/>
      <c r="BT14" s="17">
        <v>1.04998362324381E-2</v>
      </c>
      <c r="BU14" s="17">
        <v>1.2946510369354999E-2</v>
      </c>
      <c r="BV14" s="17"/>
      <c r="BW14" s="17">
        <v>1.44109162252333E-2</v>
      </c>
      <c r="BX14" s="17">
        <v>1.3525421236832899E-3</v>
      </c>
      <c r="BY14" s="17"/>
      <c r="BZ14" s="17">
        <v>1.44109162252333E-2</v>
      </c>
      <c r="CA14" s="17">
        <v>1.3525421236832899E-3</v>
      </c>
    </row>
    <row r="15" spans="2:79" x14ac:dyDescent="0.25">
      <c r="B15" s="18" t="s">
        <v>96</v>
      </c>
      <c r="C15" s="19">
        <v>0.15479170492289901</v>
      </c>
      <c r="D15" s="19">
        <v>0.17525453969980601</v>
      </c>
      <c r="E15" s="19">
        <v>2.2792207318342299E-2</v>
      </c>
      <c r="F15" s="19">
        <v>0.11091486023154901</v>
      </c>
      <c r="G15" s="19">
        <v>0.166132163031325</v>
      </c>
      <c r="H15" s="19">
        <v>0.23344797473062601</v>
      </c>
      <c r="I15" s="19">
        <v>0.10143285954462899</v>
      </c>
      <c r="J15" s="19">
        <v>0.104861008167146</v>
      </c>
      <c r="K15" s="19">
        <v>0.23435546137892099</v>
      </c>
      <c r="L15" s="19">
        <v>0.24296919070838699</v>
      </c>
      <c r="M15" s="19"/>
      <c r="N15" s="19">
        <v>0.15940005510670599</v>
      </c>
      <c r="O15" s="19">
        <v>0.135599064141388</v>
      </c>
      <c r="P15" s="19">
        <v>9.5234413506913598E-2</v>
      </c>
      <c r="Q15" s="19">
        <v>0.114043223274527</v>
      </c>
      <c r="R15" s="19"/>
      <c r="S15" s="19">
        <v>0.16304919111013499</v>
      </c>
      <c r="T15" s="19">
        <v>5.032050683389E-2</v>
      </c>
      <c r="U15" s="19">
        <v>4.2597172346256198E-3</v>
      </c>
      <c r="V15" s="19">
        <v>0.15870608372494399</v>
      </c>
      <c r="W15" s="19">
        <v>0.100427143419153</v>
      </c>
      <c r="X15" s="19">
        <v>6.7308325580020104E-2</v>
      </c>
      <c r="Y15" s="19">
        <v>0.123857858846161</v>
      </c>
      <c r="Z15" s="19"/>
      <c r="AA15" s="19">
        <v>0.14517356461586201</v>
      </c>
      <c r="AB15" s="19">
        <v>0.22240584733188701</v>
      </c>
      <c r="AC15" s="19"/>
      <c r="AD15" s="19">
        <v>0.14693442922963501</v>
      </c>
      <c r="AE15" s="19">
        <v>0.105197537196665</v>
      </c>
      <c r="AF15" s="19">
        <v>0.23382172176669999</v>
      </c>
      <c r="AG15" s="19"/>
      <c r="AH15" s="19">
        <v>7.9813098355303702E-2</v>
      </c>
      <c r="AI15" s="19">
        <v>0.175588647454958</v>
      </c>
      <c r="AJ15" s="19"/>
      <c r="AK15" s="19">
        <v>0.196689851356247</v>
      </c>
      <c r="AL15" s="19">
        <v>0.13134586293706099</v>
      </c>
      <c r="AM15" s="19"/>
      <c r="AN15" s="19">
        <v>0.15507797591493999</v>
      </c>
      <c r="AO15" s="19">
        <v>0.114043223274527</v>
      </c>
      <c r="AP15" s="19"/>
      <c r="AQ15" s="19">
        <v>0.114068143212742</v>
      </c>
      <c r="AR15" s="19">
        <v>0.17690324206414401</v>
      </c>
      <c r="AS15" s="19"/>
      <c r="AT15" s="19">
        <v>0.31224596961365603</v>
      </c>
      <c r="AU15" s="19">
        <v>0.16105146693945499</v>
      </c>
      <c r="AV15" s="19">
        <v>0.11468539740184799</v>
      </c>
      <c r="AW15" s="19">
        <v>1.3294400292156601E-2</v>
      </c>
      <c r="AX15" s="19"/>
      <c r="AY15" s="19">
        <v>0.104204210975119</v>
      </c>
      <c r="AZ15" s="19">
        <v>0.169074185031934</v>
      </c>
      <c r="BA15" s="19"/>
      <c r="BB15" s="19">
        <v>0.141044190364954</v>
      </c>
      <c r="BC15" s="19">
        <v>0.15740803652473301</v>
      </c>
      <c r="BD15" s="19"/>
      <c r="BE15" s="19">
        <v>5.9293927471608401E-2</v>
      </c>
      <c r="BF15" s="19">
        <v>0.16416120250081601</v>
      </c>
      <c r="BG15" s="19"/>
      <c r="BH15" s="19">
        <v>0.17311001743676299</v>
      </c>
      <c r="BI15" s="19">
        <v>0.152648707538701</v>
      </c>
      <c r="BJ15" s="19"/>
      <c r="BK15" s="19">
        <v>0.117052766455081</v>
      </c>
      <c r="BL15" s="19">
        <v>0.15853107074661199</v>
      </c>
      <c r="BM15" s="19"/>
      <c r="BN15" s="19">
        <v>0.15880919912866401</v>
      </c>
      <c r="BO15" s="19">
        <v>0.154645755235126</v>
      </c>
      <c r="BP15" s="19"/>
      <c r="BQ15" s="19">
        <v>6.88783075686879E-3</v>
      </c>
      <c r="BR15" s="19">
        <v>0.16307672744165999</v>
      </c>
      <c r="BS15" s="19"/>
      <c r="BT15" s="19">
        <v>0.2170839638755</v>
      </c>
      <c r="BU15" s="19">
        <v>0.14767018617682601</v>
      </c>
      <c r="BV15" s="19"/>
      <c r="BW15" s="19">
        <v>0.14553618659888601</v>
      </c>
      <c r="BX15" s="19">
        <v>0.21599229770127201</v>
      </c>
      <c r="BY15" s="19"/>
      <c r="BZ15" s="19">
        <v>0.14553618659888601</v>
      </c>
      <c r="CA15" s="19">
        <v>0.21599229770127201</v>
      </c>
    </row>
    <row r="16" spans="2:79" x14ac:dyDescent="0.25">
      <c r="B16" s="16" t="s">
        <v>703</v>
      </c>
    </row>
    <row r="17" spans="2:2" x14ac:dyDescent="0.25">
      <c r="B17" t="s">
        <v>78</v>
      </c>
    </row>
    <row r="18" spans="2:2" x14ac:dyDescent="0.25">
      <c r="B18" t="s">
        <v>79</v>
      </c>
    </row>
    <row r="20" spans="2:2" x14ac:dyDescent="0.25">
      <c r="B20"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CA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406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2701</v>
      </c>
      <c r="D7" s="10">
        <v>342</v>
      </c>
      <c r="E7" s="10">
        <v>420</v>
      </c>
      <c r="F7" s="10">
        <v>300</v>
      </c>
      <c r="G7" s="10">
        <v>361</v>
      </c>
      <c r="H7" s="10">
        <v>311</v>
      </c>
      <c r="I7" s="10">
        <v>355</v>
      </c>
      <c r="J7" s="10">
        <v>198</v>
      </c>
      <c r="K7" s="10">
        <v>119</v>
      </c>
      <c r="L7" s="10">
        <v>295</v>
      </c>
      <c r="M7" s="10"/>
      <c r="N7" s="10">
        <v>322</v>
      </c>
      <c r="O7" s="10">
        <v>333</v>
      </c>
      <c r="P7" s="10">
        <v>521</v>
      </c>
      <c r="Q7" s="10">
        <v>1525</v>
      </c>
      <c r="R7" s="10"/>
      <c r="S7" s="10">
        <v>233</v>
      </c>
      <c r="T7" s="10">
        <v>187</v>
      </c>
      <c r="U7" s="10">
        <v>247</v>
      </c>
      <c r="V7" s="10">
        <v>498</v>
      </c>
      <c r="W7" s="10">
        <v>515</v>
      </c>
      <c r="X7" s="10">
        <v>543</v>
      </c>
      <c r="Y7" s="10">
        <v>370</v>
      </c>
      <c r="Z7" s="10"/>
      <c r="AA7" s="10">
        <v>2614</v>
      </c>
      <c r="AB7" s="10">
        <v>87</v>
      </c>
      <c r="AC7" s="10"/>
      <c r="AD7" s="10">
        <v>1442</v>
      </c>
      <c r="AE7" s="10">
        <v>1077</v>
      </c>
      <c r="AF7" s="10">
        <v>147</v>
      </c>
      <c r="AG7" s="10"/>
      <c r="AH7" s="10">
        <v>943</v>
      </c>
      <c r="AI7" s="10">
        <v>1758</v>
      </c>
      <c r="AJ7" s="10"/>
      <c r="AK7" s="10">
        <v>697</v>
      </c>
      <c r="AL7" s="10">
        <v>2004</v>
      </c>
      <c r="AM7" s="10"/>
      <c r="AN7" s="10">
        <v>1176</v>
      </c>
      <c r="AO7" s="10">
        <v>1525</v>
      </c>
      <c r="AP7" s="10"/>
      <c r="AQ7" s="10">
        <v>1277</v>
      </c>
      <c r="AR7" s="10">
        <v>1424</v>
      </c>
      <c r="AS7" s="10"/>
      <c r="AT7" s="10">
        <v>138</v>
      </c>
      <c r="AU7" s="10">
        <v>591</v>
      </c>
      <c r="AV7" s="10">
        <v>1365</v>
      </c>
      <c r="AW7" s="10">
        <v>601</v>
      </c>
      <c r="AX7" s="10"/>
      <c r="AY7" s="10">
        <v>857</v>
      </c>
      <c r="AZ7" s="10">
        <v>1844</v>
      </c>
      <c r="BA7" s="10"/>
      <c r="BB7" s="10">
        <v>404</v>
      </c>
      <c r="BC7" s="10">
        <v>2296</v>
      </c>
      <c r="BD7" s="10"/>
      <c r="BE7" s="10">
        <v>424</v>
      </c>
      <c r="BF7" s="10">
        <v>2277</v>
      </c>
      <c r="BG7" s="10"/>
      <c r="BH7" s="10">
        <v>219</v>
      </c>
      <c r="BI7" s="10">
        <v>2482</v>
      </c>
      <c r="BJ7" s="10"/>
      <c r="BK7" s="10">
        <v>502</v>
      </c>
      <c r="BL7" s="10">
        <v>2199</v>
      </c>
      <c r="BM7" s="10"/>
      <c r="BN7" s="10">
        <v>168</v>
      </c>
      <c r="BO7" s="10">
        <v>2533</v>
      </c>
      <c r="BP7" s="10"/>
      <c r="BQ7" s="10">
        <v>347</v>
      </c>
      <c r="BR7" s="10">
        <v>2354</v>
      </c>
      <c r="BS7" s="10"/>
      <c r="BT7" s="10">
        <v>213</v>
      </c>
      <c r="BU7" s="10">
        <v>2488</v>
      </c>
      <c r="BV7" s="10"/>
      <c r="BW7" s="10">
        <v>1107</v>
      </c>
      <c r="BX7" s="10">
        <v>1594</v>
      </c>
      <c r="BY7" s="10"/>
      <c r="BZ7" s="10">
        <v>1107</v>
      </c>
      <c r="CA7" s="10">
        <v>1594</v>
      </c>
    </row>
    <row r="8" spans="2:79" ht="30" customHeight="1" x14ac:dyDescent="0.25">
      <c r="B8" s="11" t="s">
        <v>27</v>
      </c>
      <c r="C8" s="11">
        <v>1181</v>
      </c>
      <c r="D8" s="11">
        <v>86</v>
      </c>
      <c r="E8" s="11">
        <v>156</v>
      </c>
      <c r="F8" s="11">
        <v>136</v>
      </c>
      <c r="G8" s="11">
        <v>88</v>
      </c>
      <c r="H8" s="11">
        <v>104</v>
      </c>
      <c r="I8" s="11">
        <v>201</v>
      </c>
      <c r="J8" s="11">
        <v>67</v>
      </c>
      <c r="K8" s="11">
        <v>47</v>
      </c>
      <c r="L8" s="11">
        <v>295</v>
      </c>
      <c r="M8" s="11"/>
      <c r="N8" s="11">
        <v>1010</v>
      </c>
      <c r="O8" s="11">
        <v>132</v>
      </c>
      <c r="P8" s="11">
        <v>30</v>
      </c>
      <c r="Q8" s="11">
        <v>8</v>
      </c>
      <c r="R8" s="11"/>
      <c r="S8" s="11">
        <v>208</v>
      </c>
      <c r="T8" s="11">
        <v>101</v>
      </c>
      <c r="U8" s="11">
        <v>65</v>
      </c>
      <c r="V8" s="11">
        <v>372</v>
      </c>
      <c r="W8" s="11">
        <v>102</v>
      </c>
      <c r="X8" s="11">
        <v>132</v>
      </c>
      <c r="Y8" s="11">
        <v>140</v>
      </c>
      <c r="Z8" s="11"/>
      <c r="AA8" s="11">
        <v>1034</v>
      </c>
      <c r="AB8" s="11">
        <v>147</v>
      </c>
      <c r="AC8" s="11"/>
      <c r="AD8" s="11">
        <v>640</v>
      </c>
      <c r="AE8" s="11">
        <v>304</v>
      </c>
      <c r="AF8" s="11">
        <v>172</v>
      </c>
      <c r="AG8" s="11"/>
      <c r="AH8" s="11">
        <v>256</v>
      </c>
      <c r="AI8" s="11">
        <v>924</v>
      </c>
      <c r="AJ8" s="11"/>
      <c r="AK8" s="11">
        <v>424</v>
      </c>
      <c r="AL8" s="11">
        <v>757</v>
      </c>
      <c r="AM8" s="11"/>
      <c r="AN8" s="11">
        <v>1172</v>
      </c>
      <c r="AO8" s="11">
        <v>8</v>
      </c>
      <c r="AP8" s="11"/>
      <c r="AQ8" s="11">
        <v>415</v>
      </c>
      <c r="AR8" s="11">
        <v>765</v>
      </c>
      <c r="AS8" s="11"/>
      <c r="AT8" s="11">
        <v>170</v>
      </c>
      <c r="AU8" s="11">
        <v>465</v>
      </c>
      <c r="AV8" s="11">
        <v>468</v>
      </c>
      <c r="AW8" s="11">
        <v>76</v>
      </c>
      <c r="AX8" s="11"/>
      <c r="AY8" s="11">
        <v>260</v>
      </c>
      <c r="AZ8" s="11">
        <v>921</v>
      </c>
      <c r="BA8" s="11"/>
      <c r="BB8" s="11">
        <v>188</v>
      </c>
      <c r="BC8" s="11">
        <v>992</v>
      </c>
      <c r="BD8" s="11"/>
      <c r="BE8" s="11">
        <v>105</v>
      </c>
      <c r="BF8" s="11">
        <v>1075</v>
      </c>
      <c r="BG8" s="11"/>
      <c r="BH8" s="11">
        <v>124</v>
      </c>
      <c r="BI8" s="11">
        <v>1057</v>
      </c>
      <c r="BJ8" s="11"/>
      <c r="BK8" s="11">
        <v>106</v>
      </c>
      <c r="BL8" s="11">
        <v>1074</v>
      </c>
      <c r="BM8" s="11"/>
      <c r="BN8" s="11">
        <v>41</v>
      </c>
      <c r="BO8" s="11">
        <v>1139</v>
      </c>
      <c r="BP8" s="11"/>
      <c r="BQ8" s="11">
        <v>63</v>
      </c>
      <c r="BR8" s="11">
        <v>1118</v>
      </c>
      <c r="BS8" s="11"/>
      <c r="BT8" s="11">
        <v>121</v>
      </c>
      <c r="BU8" s="11">
        <v>1059</v>
      </c>
      <c r="BV8" s="11"/>
      <c r="BW8" s="11">
        <v>1025</v>
      </c>
      <c r="BX8" s="11">
        <v>155</v>
      </c>
      <c r="BY8" s="11"/>
      <c r="BZ8" s="11">
        <v>1025</v>
      </c>
      <c r="CA8" s="11">
        <v>155</v>
      </c>
    </row>
    <row r="9" spans="2:79" x14ac:dyDescent="0.25">
      <c r="B9" s="18" t="s">
        <v>402</v>
      </c>
      <c r="C9" s="17">
        <v>0.47214385437862</v>
      </c>
      <c r="D9" s="17">
        <v>0.66858161356530599</v>
      </c>
      <c r="E9" s="17">
        <v>0.45600528134557999</v>
      </c>
      <c r="F9" s="17">
        <v>0.43249340218378701</v>
      </c>
      <c r="G9" s="17">
        <v>0.43674505134040698</v>
      </c>
      <c r="H9" s="17">
        <v>0.55582919430275501</v>
      </c>
      <c r="I9" s="17">
        <v>0.52862426479235003</v>
      </c>
      <c r="J9" s="17">
        <v>0.50324278378102905</v>
      </c>
      <c r="K9" s="17">
        <v>0.69711007885760401</v>
      </c>
      <c r="L9" s="17">
        <v>0.34108775725372398</v>
      </c>
      <c r="M9" s="17"/>
      <c r="N9" s="17">
        <v>0.466523963961052</v>
      </c>
      <c r="O9" s="17">
        <v>0.50606142061898995</v>
      </c>
      <c r="P9" s="17">
        <v>0.51445250381091501</v>
      </c>
      <c r="Q9" s="17">
        <v>0.46416446735724998</v>
      </c>
      <c r="R9" s="17"/>
      <c r="S9" s="17">
        <v>0.427504190040634</v>
      </c>
      <c r="T9" s="17">
        <v>0.398392007096742</v>
      </c>
      <c r="U9" s="17">
        <v>0.68818747905636002</v>
      </c>
      <c r="V9" s="17">
        <v>0.41080533151299897</v>
      </c>
      <c r="W9" s="17">
        <v>0.63101500663612398</v>
      </c>
      <c r="X9" s="17">
        <v>0.50279403770686504</v>
      </c>
      <c r="Y9" s="17">
        <v>0.55132101319340998</v>
      </c>
      <c r="Z9" s="17"/>
      <c r="AA9" s="17">
        <v>0.515951433511732</v>
      </c>
      <c r="AB9" s="17">
        <v>0.16418287652386801</v>
      </c>
      <c r="AC9" s="17"/>
      <c r="AD9" s="17">
        <v>0.49083701459040802</v>
      </c>
      <c r="AE9" s="17">
        <v>0.56470853848080305</v>
      </c>
      <c r="AF9" s="17">
        <v>0.41402540086148298</v>
      </c>
      <c r="AG9" s="17"/>
      <c r="AH9" s="17">
        <v>0.41766700762908399</v>
      </c>
      <c r="AI9" s="17">
        <v>0.48725418922002001</v>
      </c>
      <c r="AJ9" s="17"/>
      <c r="AK9" s="17">
        <v>0.46126114015573899</v>
      </c>
      <c r="AL9" s="17">
        <v>0.47823372755362098</v>
      </c>
      <c r="AM9" s="17"/>
      <c r="AN9" s="17">
        <v>0.47219991210018702</v>
      </c>
      <c r="AO9" s="17">
        <v>0.46416446735724998</v>
      </c>
      <c r="AP9" s="17"/>
      <c r="AQ9" s="17">
        <v>0.59837357662544999</v>
      </c>
      <c r="AR9" s="17">
        <v>0.40360532104366498</v>
      </c>
      <c r="AS9" s="17"/>
      <c r="AT9" s="17">
        <v>0.28670191398914002</v>
      </c>
      <c r="AU9" s="17">
        <v>0.42460166113669701</v>
      </c>
      <c r="AV9" s="17">
        <v>0.56451282839481098</v>
      </c>
      <c r="AW9" s="17">
        <v>0.60110088732601896</v>
      </c>
      <c r="AX9" s="17"/>
      <c r="AY9" s="17">
        <v>0.56216679192720498</v>
      </c>
      <c r="AZ9" s="17">
        <v>0.44672747743332503</v>
      </c>
      <c r="BA9" s="17"/>
      <c r="BB9" s="17">
        <v>0.61632726670693605</v>
      </c>
      <c r="BC9" s="17">
        <v>0.44479006365232898</v>
      </c>
      <c r="BD9" s="17"/>
      <c r="BE9" s="17">
        <v>0.58775003391110503</v>
      </c>
      <c r="BF9" s="17">
        <v>0.46080147712094799</v>
      </c>
      <c r="BG9" s="17"/>
      <c r="BH9" s="17">
        <v>0.51858604642447104</v>
      </c>
      <c r="BI9" s="17">
        <v>0.46671073951089598</v>
      </c>
      <c r="BJ9" s="17"/>
      <c r="BK9" s="17">
        <v>0.48450610682946599</v>
      </c>
      <c r="BL9" s="17">
        <v>0.47091893957720798</v>
      </c>
      <c r="BM9" s="17"/>
      <c r="BN9" s="17">
        <v>0.73181683498849504</v>
      </c>
      <c r="BO9" s="17">
        <v>0.46271031483831798</v>
      </c>
      <c r="BP9" s="17"/>
      <c r="BQ9" s="17">
        <v>0.680182366167289</v>
      </c>
      <c r="BR9" s="17">
        <v>0.46049031410012897</v>
      </c>
      <c r="BS9" s="17"/>
      <c r="BT9" s="17">
        <v>0.59165120798567405</v>
      </c>
      <c r="BU9" s="17">
        <v>0.458481260128284</v>
      </c>
      <c r="BV9" s="17"/>
      <c r="BW9" s="17">
        <v>0.51631089248873097</v>
      </c>
      <c r="BX9" s="17">
        <v>0.18009657847502999</v>
      </c>
      <c r="BY9" s="17"/>
      <c r="BZ9" s="17">
        <v>0.51631089248873097</v>
      </c>
      <c r="CA9" s="17">
        <v>0.18009657847502999</v>
      </c>
    </row>
    <row r="10" spans="2:79" ht="30" x14ac:dyDescent="0.25">
      <c r="B10" s="18" t="s">
        <v>403</v>
      </c>
      <c r="C10" s="17">
        <v>0.21714250377640801</v>
      </c>
      <c r="D10" s="17">
        <v>0.32943529039277902</v>
      </c>
      <c r="E10" s="17">
        <v>0.293430075966015</v>
      </c>
      <c r="F10" s="17">
        <v>0.42937842310456098</v>
      </c>
      <c r="G10" s="17">
        <v>0.21624391954812699</v>
      </c>
      <c r="H10" s="17">
        <v>9.4435947376855497E-2</v>
      </c>
      <c r="I10" s="17">
        <v>0.32038465866009003</v>
      </c>
      <c r="J10" s="17">
        <v>9.30011110058961E-2</v>
      </c>
      <c r="K10" s="17">
        <v>0.17764680523943999</v>
      </c>
      <c r="L10" s="17">
        <v>5.3610220152610903E-2</v>
      </c>
      <c r="M10" s="17"/>
      <c r="N10" s="17">
        <v>0.20588122019212601</v>
      </c>
      <c r="O10" s="17">
        <v>0.26132441753852198</v>
      </c>
      <c r="P10" s="17">
        <v>0.34764752023228601</v>
      </c>
      <c r="Q10" s="17">
        <v>0.41510020616719001</v>
      </c>
      <c r="R10" s="17"/>
      <c r="S10" s="17">
        <v>0.22938766081169601</v>
      </c>
      <c r="T10" s="17">
        <v>0.40069235085593302</v>
      </c>
      <c r="U10" s="17">
        <v>0.31752423413522102</v>
      </c>
      <c r="V10" s="17">
        <v>0.154652480154573</v>
      </c>
      <c r="W10" s="17">
        <v>0.19299645332717499</v>
      </c>
      <c r="X10" s="17">
        <v>0.30043898461444102</v>
      </c>
      <c r="Y10" s="17">
        <v>0.184456965059694</v>
      </c>
      <c r="Z10" s="17"/>
      <c r="AA10" s="17">
        <v>0.24742098058630499</v>
      </c>
      <c r="AB10" s="17">
        <v>4.2891685579695103E-3</v>
      </c>
      <c r="AC10" s="17"/>
      <c r="AD10" s="17">
        <v>0.23255208472116801</v>
      </c>
      <c r="AE10" s="17">
        <v>0.32062528108211902</v>
      </c>
      <c r="AF10" s="17">
        <v>2.23472187840346E-2</v>
      </c>
      <c r="AG10" s="17"/>
      <c r="AH10" s="17">
        <v>1</v>
      </c>
      <c r="AI10" s="17">
        <v>0</v>
      </c>
      <c r="AJ10" s="17"/>
      <c r="AK10" s="17">
        <v>0.240196827492689</v>
      </c>
      <c r="AL10" s="17">
        <v>0.20424150273087999</v>
      </c>
      <c r="AM10" s="17"/>
      <c r="AN10" s="17">
        <v>0.21575178820730601</v>
      </c>
      <c r="AO10" s="17">
        <v>0.41510020616719001</v>
      </c>
      <c r="AP10" s="17"/>
      <c r="AQ10" s="17">
        <v>0.24355830313344501</v>
      </c>
      <c r="AR10" s="17">
        <v>0.20279960487291801</v>
      </c>
      <c r="AS10" s="17"/>
      <c r="AT10" s="17">
        <v>6.0909774386904501E-2</v>
      </c>
      <c r="AU10" s="17">
        <v>0.14677659017182901</v>
      </c>
      <c r="AV10" s="17">
        <v>0.31074264235114302</v>
      </c>
      <c r="AW10" s="17">
        <v>0.42475477568222603</v>
      </c>
      <c r="AX10" s="17"/>
      <c r="AY10" s="17">
        <v>0.341388004531815</v>
      </c>
      <c r="AZ10" s="17">
        <v>0.18206399415487801</v>
      </c>
      <c r="BA10" s="17"/>
      <c r="BB10" s="17">
        <v>0.231671569054301</v>
      </c>
      <c r="BC10" s="17">
        <v>0.214407387218783</v>
      </c>
      <c r="BD10" s="17"/>
      <c r="BE10" s="17">
        <v>0.16082949414633699</v>
      </c>
      <c r="BF10" s="17">
        <v>0.22266749735652799</v>
      </c>
      <c r="BG10" s="17"/>
      <c r="BH10" s="17">
        <v>0.235294672705989</v>
      </c>
      <c r="BI10" s="17">
        <v>0.215018942967835</v>
      </c>
      <c r="BJ10" s="17"/>
      <c r="BK10" s="17">
        <v>0.26752231205322402</v>
      </c>
      <c r="BL10" s="17">
        <v>0.21215061632742199</v>
      </c>
      <c r="BM10" s="17"/>
      <c r="BN10" s="17">
        <v>0.39349620000887298</v>
      </c>
      <c r="BO10" s="17">
        <v>0.210735831959493</v>
      </c>
      <c r="BP10" s="17"/>
      <c r="BQ10" s="17">
        <v>0.24590257709226199</v>
      </c>
      <c r="BR10" s="17">
        <v>0.21553147190583199</v>
      </c>
      <c r="BS10" s="17"/>
      <c r="BT10" s="17">
        <v>0.287506881336201</v>
      </c>
      <c r="BU10" s="17">
        <v>0.20909814574101901</v>
      </c>
      <c r="BV10" s="17"/>
      <c r="BW10" s="17">
        <v>0.246032757376866</v>
      </c>
      <c r="BX10" s="17">
        <v>2.61104530615042E-2</v>
      </c>
      <c r="BY10" s="17"/>
      <c r="BZ10" s="17">
        <v>0.246032757376866</v>
      </c>
      <c r="CA10" s="17">
        <v>2.61104530615042E-2</v>
      </c>
    </row>
    <row r="11" spans="2:79" x14ac:dyDescent="0.25">
      <c r="B11" s="18" t="s">
        <v>404</v>
      </c>
      <c r="C11" s="17">
        <v>0.19424225906718601</v>
      </c>
      <c r="D11" s="17">
        <v>0.12515283079561301</v>
      </c>
      <c r="E11" s="17">
        <v>0.19150650325780799</v>
      </c>
      <c r="F11" s="17">
        <v>0.26383336526144002</v>
      </c>
      <c r="G11" s="17">
        <v>0.11520988407117801</v>
      </c>
      <c r="H11" s="17">
        <v>0.24627806329173599</v>
      </c>
      <c r="I11" s="17">
        <v>0.24820477880643099</v>
      </c>
      <c r="J11" s="17">
        <v>0.21920986701306799</v>
      </c>
      <c r="K11" s="17">
        <v>0.24468283791304599</v>
      </c>
      <c r="L11" s="17">
        <v>0.13855810567938701</v>
      </c>
      <c r="M11" s="17"/>
      <c r="N11" s="17">
        <v>0.169703644084574</v>
      </c>
      <c r="O11" s="17">
        <v>0.30534827352761901</v>
      </c>
      <c r="P11" s="17">
        <v>0.44097011876711301</v>
      </c>
      <c r="Q11" s="17">
        <v>0.52547469086079601</v>
      </c>
      <c r="R11" s="17"/>
      <c r="S11" s="17">
        <v>0.111117863873467</v>
      </c>
      <c r="T11" s="17">
        <v>0.36159248247917303</v>
      </c>
      <c r="U11" s="17">
        <v>0.34092884496161302</v>
      </c>
      <c r="V11" s="17">
        <v>0.15343494333024801</v>
      </c>
      <c r="W11" s="17">
        <v>0.218717549073038</v>
      </c>
      <c r="X11" s="17">
        <v>0.26432832228071601</v>
      </c>
      <c r="Y11" s="17">
        <v>0.18046171476006301</v>
      </c>
      <c r="Z11" s="17"/>
      <c r="AA11" s="17">
        <v>0.21985667988512</v>
      </c>
      <c r="AB11" s="17">
        <v>1.41765663635307E-2</v>
      </c>
      <c r="AC11" s="17"/>
      <c r="AD11" s="17">
        <v>0.17015711452475801</v>
      </c>
      <c r="AE11" s="17">
        <v>0.29795976827477999</v>
      </c>
      <c r="AF11" s="17">
        <v>0.13687388301309</v>
      </c>
      <c r="AG11" s="17"/>
      <c r="AH11" s="17">
        <v>0.28983291437144398</v>
      </c>
      <c r="AI11" s="17">
        <v>0.167728117821145</v>
      </c>
      <c r="AJ11" s="17"/>
      <c r="AK11" s="17">
        <v>0.168969796055744</v>
      </c>
      <c r="AL11" s="17">
        <v>0.208384511763301</v>
      </c>
      <c r="AM11" s="17"/>
      <c r="AN11" s="17">
        <v>0.19191524630474599</v>
      </c>
      <c r="AO11" s="17">
        <v>0.52547469086079601</v>
      </c>
      <c r="AP11" s="17"/>
      <c r="AQ11" s="17">
        <v>0.24247038503408</v>
      </c>
      <c r="AR11" s="17">
        <v>0.168055993578929</v>
      </c>
      <c r="AS11" s="17"/>
      <c r="AT11" s="17">
        <v>8.3830255050499805E-2</v>
      </c>
      <c r="AU11" s="17">
        <v>0.13962794405032</v>
      </c>
      <c r="AV11" s="17">
        <v>0.24812951850197201</v>
      </c>
      <c r="AW11" s="17">
        <v>0.44690961803949703</v>
      </c>
      <c r="AX11" s="17"/>
      <c r="AY11" s="17">
        <v>0.35324400047529397</v>
      </c>
      <c r="AZ11" s="17">
        <v>0.14935094242462801</v>
      </c>
      <c r="BA11" s="17"/>
      <c r="BB11" s="17">
        <v>0.20861205663021301</v>
      </c>
      <c r="BC11" s="17">
        <v>0.19145683521693199</v>
      </c>
      <c r="BD11" s="17"/>
      <c r="BE11" s="17">
        <v>0.23914303783540899</v>
      </c>
      <c r="BF11" s="17">
        <v>0.18983694462801001</v>
      </c>
      <c r="BG11" s="17"/>
      <c r="BH11" s="17">
        <v>0.27301973175875399</v>
      </c>
      <c r="BI11" s="17">
        <v>0.18502634915277599</v>
      </c>
      <c r="BJ11" s="17"/>
      <c r="BK11" s="17">
        <v>0.26549314963139498</v>
      </c>
      <c r="BL11" s="17">
        <v>0.187182358712222</v>
      </c>
      <c r="BM11" s="17"/>
      <c r="BN11" s="17">
        <v>0.39041917609912902</v>
      </c>
      <c r="BO11" s="17">
        <v>0.18711543863569999</v>
      </c>
      <c r="BP11" s="17"/>
      <c r="BQ11" s="17">
        <v>0.33352264110055202</v>
      </c>
      <c r="BR11" s="17">
        <v>0.18644029236364501</v>
      </c>
      <c r="BS11" s="17"/>
      <c r="BT11" s="17">
        <v>0.174370530114446</v>
      </c>
      <c r="BU11" s="17">
        <v>0.196514080520338</v>
      </c>
      <c r="BV11" s="17"/>
      <c r="BW11" s="17">
        <v>0.217383966507947</v>
      </c>
      <c r="BX11" s="17">
        <v>4.1221524441901899E-2</v>
      </c>
      <c r="BY11" s="17"/>
      <c r="BZ11" s="17">
        <v>0.217383966507947</v>
      </c>
      <c r="CA11" s="17">
        <v>4.1221524441901899E-2</v>
      </c>
    </row>
    <row r="12" spans="2:79" x14ac:dyDescent="0.25">
      <c r="B12" s="18" t="s">
        <v>96</v>
      </c>
      <c r="C12" s="17">
        <v>0.14732746982189601</v>
      </c>
      <c r="D12" s="17">
        <v>5.5039542951454801E-2</v>
      </c>
      <c r="E12" s="17">
        <v>0.10106203831565</v>
      </c>
      <c r="F12" s="17">
        <v>2.0882502726696801E-2</v>
      </c>
      <c r="G12" s="17">
        <v>0.168978714450675</v>
      </c>
      <c r="H12" s="17">
        <v>0.18536756030703799</v>
      </c>
      <c r="I12" s="17">
        <v>7.7386002905995996E-2</v>
      </c>
      <c r="J12" s="17">
        <v>9.1794798612409995E-2</v>
      </c>
      <c r="K12" s="17">
        <v>3.7405236755059502E-2</v>
      </c>
      <c r="L12" s="17">
        <v>0.31506013463459598</v>
      </c>
      <c r="M12" s="17"/>
      <c r="N12" s="17">
        <v>0.15572966280169601</v>
      </c>
      <c r="O12" s="17">
        <v>0.107332665630098</v>
      </c>
      <c r="P12" s="17">
        <v>6.0341477214025399E-2</v>
      </c>
      <c r="Q12" s="17">
        <v>7.4293481176723103E-2</v>
      </c>
      <c r="R12" s="17"/>
      <c r="S12" s="17">
        <v>0.161375587014741</v>
      </c>
      <c r="T12" s="17">
        <v>0.101619304305737</v>
      </c>
      <c r="U12" s="17">
        <v>4.9763083237434899E-3</v>
      </c>
      <c r="V12" s="17">
        <v>0.20398119071252399</v>
      </c>
      <c r="W12" s="17">
        <v>4.7452993482665497E-2</v>
      </c>
      <c r="X12" s="17">
        <v>5.96508697535423E-2</v>
      </c>
      <c r="Y12" s="17">
        <v>0.13563283607752599</v>
      </c>
      <c r="Z12" s="17"/>
      <c r="AA12" s="17">
        <v>8.7456138395073907E-2</v>
      </c>
      <c r="AB12" s="17">
        <v>0.56821431489601004</v>
      </c>
      <c r="AC12" s="17"/>
      <c r="AD12" s="17">
        <v>0.105520424204072</v>
      </c>
      <c r="AE12" s="17">
        <v>4.8867884598345797E-2</v>
      </c>
      <c r="AF12" s="17">
        <v>0.22743572640440199</v>
      </c>
      <c r="AG12" s="17"/>
      <c r="AH12" s="17">
        <v>0</v>
      </c>
      <c r="AI12" s="17">
        <v>0.188191938548951</v>
      </c>
      <c r="AJ12" s="17"/>
      <c r="AK12" s="17">
        <v>0.18803581139577299</v>
      </c>
      <c r="AL12" s="17">
        <v>0.124547432390766</v>
      </c>
      <c r="AM12" s="17"/>
      <c r="AN12" s="17">
        <v>0.147840556728117</v>
      </c>
      <c r="AO12" s="17">
        <v>7.4293481176723103E-2</v>
      </c>
      <c r="AP12" s="17"/>
      <c r="AQ12" s="17">
        <v>8.0198054952639597E-2</v>
      </c>
      <c r="AR12" s="17">
        <v>0.183776505412546</v>
      </c>
      <c r="AS12" s="17"/>
      <c r="AT12" s="17">
        <v>0.34337617211434601</v>
      </c>
      <c r="AU12" s="17">
        <v>0.156395232948705</v>
      </c>
      <c r="AV12" s="17">
        <v>8.3591448333959498E-2</v>
      </c>
      <c r="AW12" s="17">
        <v>4.74739942167373E-2</v>
      </c>
      <c r="AX12" s="17"/>
      <c r="AY12" s="17">
        <v>6.91124706282569E-2</v>
      </c>
      <c r="AZ12" s="17">
        <v>0.16941008516877401</v>
      </c>
      <c r="BA12" s="17"/>
      <c r="BB12" s="17">
        <v>0.12677967664915199</v>
      </c>
      <c r="BC12" s="17">
        <v>0.151231371977783</v>
      </c>
      <c r="BD12" s="17"/>
      <c r="BE12" s="17">
        <v>0.116822465005205</v>
      </c>
      <c r="BF12" s="17">
        <v>0.150320383127026</v>
      </c>
      <c r="BG12" s="17"/>
      <c r="BH12" s="17">
        <v>0.184658959935076</v>
      </c>
      <c r="BI12" s="17">
        <v>0.14296018513886499</v>
      </c>
      <c r="BJ12" s="17"/>
      <c r="BK12" s="17">
        <v>0.144180603061864</v>
      </c>
      <c r="BL12" s="17">
        <v>0.14763927737377699</v>
      </c>
      <c r="BM12" s="17"/>
      <c r="BN12" s="17">
        <v>9.7013691814262906E-2</v>
      </c>
      <c r="BO12" s="17">
        <v>0.14915529577876799</v>
      </c>
      <c r="BP12" s="17"/>
      <c r="BQ12" s="17">
        <v>4.8827736061061902E-2</v>
      </c>
      <c r="BR12" s="17">
        <v>0.152845056950036</v>
      </c>
      <c r="BS12" s="17"/>
      <c r="BT12" s="17">
        <v>9.9221434039505896E-2</v>
      </c>
      <c r="BU12" s="17">
        <v>0.152827158569486</v>
      </c>
      <c r="BV12" s="17"/>
      <c r="BW12" s="17">
        <v>8.76406230446585E-2</v>
      </c>
      <c r="BX12" s="17">
        <v>0.541996928188334</v>
      </c>
      <c r="BY12" s="17"/>
      <c r="BZ12" s="17">
        <v>8.76406230446585E-2</v>
      </c>
      <c r="CA12" s="17">
        <v>0.541996928188334</v>
      </c>
    </row>
    <row r="13" spans="2:79" x14ac:dyDescent="0.25">
      <c r="B13" s="18" t="s">
        <v>405</v>
      </c>
      <c r="C13" s="19">
        <v>0.197974086500319</v>
      </c>
      <c r="D13" s="19">
        <v>0.131114529139569</v>
      </c>
      <c r="E13" s="19">
        <v>0.167368959624936</v>
      </c>
      <c r="F13" s="19">
        <v>0.18581941242107</v>
      </c>
      <c r="G13" s="19">
        <v>0.266940872878693</v>
      </c>
      <c r="H13" s="19">
        <v>0.106250868179438</v>
      </c>
      <c r="I13" s="19">
        <v>0.17509714566422699</v>
      </c>
      <c r="J13" s="19">
        <v>0.18709577310412301</v>
      </c>
      <c r="K13" s="19">
        <v>0.111374921879785</v>
      </c>
      <c r="L13" s="19">
        <v>0.28304940958901897</v>
      </c>
      <c r="M13" s="19"/>
      <c r="N13" s="19">
        <v>0.20996388319443901</v>
      </c>
      <c r="O13" s="19">
        <v>0.138751860636569</v>
      </c>
      <c r="P13" s="19">
        <v>9.2617376886307196E-2</v>
      </c>
      <c r="Q13" s="19">
        <v>5.9691533375548299E-2</v>
      </c>
      <c r="R13" s="19"/>
      <c r="S13" s="19">
        <v>0.28965388273376302</v>
      </c>
      <c r="T13" s="19">
        <v>0.14426567436794499</v>
      </c>
      <c r="U13" s="19">
        <v>4.7052040327531998E-2</v>
      </c>
      <c r="V13" s="19">
        <v>0.23253689457078999</v>
      </c>
      <c r="W13" s="19">
        <v>0.14598470018118501</v>
      </c>
      <c r="X13" s="19">
        <v>0.19960914916483399</v>
      </c>
      <c r="Y13" s="19">
        <v>0.16720561689730501</v>
      </c>
      <c r="Z13" s="19"/>
      <c r="AA13" s="19">
        <v>0.18569954114705201</v>
      </c>
      <c r="AB13" s="19">
        <v>0.28426237415549299</v>
      </c>
      <c r="AC13" s="19"/>
      <c r="AD13" s="19">
        <v>0.203429478393506</v>
      </c>
      <c r="AE13" s="19">
        <v>0.12075981806861601</v>
      </c>
      <c r="AF13" s="19">
        <v>0.31904913614193797</v>
      </c>
      <c r="AG13" s="19"/>
      <c r="AH13" s="19">
        <v>4.8649952773342803E-2</v>
      </c>
      <c r="AI13" s="19">
        <v>0.23939237326148699</v>
      </c>
      <c r="AJ13" s="19"/>
      <c r="AK13" s="19">
        <v>0.18032336129972201</v>
      </c>
      <c r="AL13" s="19">
        <v>0.20785128034341599</v>
      </c>
      <c r="AM13" s="19"/>
      <c r="AN13" s="19">
        <v>0.19894556524170201</v>
      </c>
      <c r="AO13" s="19">
        <v>5.9691533375548299E-2</v>
      </c>
      <c r="AP13" s="19"/>
      <c r="AQ13" s="19">
        <v>0.151768063455341</v>
      </c>
      <c r="AR13" s="19">
        <v>0.22306241747637501</v>
      </c>
      <c r="AS13" s="19"/>
      <c r="AT13" s="19">
        <v>0.29869737482402497</v>
      </c>
      <c r="AU13" s="19">
        <v>0.28915453779934502</v>
      </c>
      <c r="AV13" s="19">
        <v>9.5982613175666601E-2</v>
      </c>
      <c r="AW13" s="19">
        <v>4.5892003501272198E-2</v>
      </c>
      <c r="AX13" s="19"/>
      <c r="AY13" s="19">
        <v>0.14443557550831301</v>
      </c>
      <c r="AZ13" s="19">
        <v>0.213089733839957</v>
      </c>
      <c r="BA13" s="19"/>
      <c r="BB13" s="19">
        <v>0.10091387290766</v>
      </c>
      <c r="BC13" s="19">
        <v>0.216375507614953</v>
      </c>
      <c r="BD13" s="19"/>
      <c r="BE13" s="19">
        <v>0.232334156131141</v>
      </c>
      <c r="BF13" s="19">
        <v>0.19460294428345201</v>
      </c>
      <c r="BG13" s="19"/>
      <c r="BH13" s="19">
        <v>0.14056926323410601</v>
      </c>
      <c r="BI13" s="19">
        <v>0.20468968249240399</v>
      </c>
      <c r="BJ13" s="19"/>
      <c r="BK13" s="19">
        <v>0.193004766135215</v>
      </c>
      <c r="BL13" s="19">
        <v>0.19846647201763301</v>
      </c>
      <c r="BM13" s="19"/>
      <c r="BN13" s="19">
        <v>0.151928320612159</v>
      </c>
      <c r="BO13" s="19">
        <v>0.199646861820067</v>
      </c>
      <c r="BP13" s="19"/>
      <c r="BQ13" s="19">
        <v>0.201398956364194</v>
      </c>
      <c r="BR13" s="19">
        <v>0.19778223808454201</v>
      </c>
      <c r="BS13" s="19"/>
      <c r="BT13" s="19">
        <v>0.25998763708916101</v>
      </c>
      <c r="BU13" s="19">
        <v>0.19088443089214699</v>
      </c>
      <c r="BV13" s="19"/>
      <c r="BW13" s="19">
        <v>0.186705928552546</v>
      </c>
      <c r="BX13" s="19">
        <v>0.27248292779718097</v>
      </c>
      <c r="BY13" s="19"/>
      <c r="BZ13" s="19">
        <v>0.186705928552546</v>
      </c>
      <c r="CA13" s="19">
        <v>0.27248292779718097</v>
      </c>
    </row>
    <row r="14" spans="2:79" x14ac:dyDescent="0.25">
      <c r="B14" s="16" t="s">
        <v>703</v>
      </c>
    </row>
    <row r="15" spans="2:79" x14ac:dyDescent="0.25">
      <c r="B15" t="s">
        <v>78</v>
      </c>
    </row>
    <row r="16" spans="2:79" x14ac:dyDescent="0.25">
      <c r="B16" t="s">
        <v>79</v>
      </c>
    </row>
    <row r="18" spans="2:2" x14ac:dyDescent="0.2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CA27"/>
  <sheetViews>
    <sheetView showGridLines="0" topLeftCell="A7" workbookViewId="0">
      <pane xSplit="2" topLeftCell="C1" activePane="topRight" state="frozen"/>
      <selection pane="topRight" activeCell="B23" sqref="B23"/>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420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268</v>
      </c>
      <c r="D7" s="10">
        <v>40</v>
      </c>
      <c r="E7" s="10">
        <v>22</v>
      </c>
      <c r="F7" s="10">
        <v>35</v>
      </c>
      <c r="G7" s="10">
        <v>31</v>
      </c>
      <c r="H7" s="10">
        <v>21</v>
      </c>
      <c r="I7" s="10">
        <v>44</v>
      </c>
      <c r="J7" s="10">
        <v>17</v>
      </c>
      <c r="K7" s="10">
        <v>7</v>
      </c>
      <c r="L7" s="10">
        <v>51</v>
      </c>
      <c r="M7" s="10"/>
      <c r="N7" s="10">
        <v>65</v>
      </c>
      <c r="O7" s="10">
        <v>50</v>
      </c>
      <c r="P7" s="10">
        <v>46</v>
      </c>
      <c r="Q7" s="10">
        <v>107</v>
      </c>
      <c r="R7" s="10"/>
      <c r="S7" s="10">
        <v>39</v>
      </c>
      <c r="T7" s="10">
        <v>15</v>
      </c>
      <c r="U7" s="10">
        <v>14</v>
      </c>
      <c r="V7" s="10">
        <v>62</v>
      </c>
      <c r="W7" s="10">
        <v>52</v>
      </c>
      <c r="X7" s="10">
        <v>41</v>
      </c>
      <c r="Y7" s="10">
        <v>34</v>
      </c>
      <c r="Z7" s="10"/>
      <c r="AA7" s="10">
        <v>249</v>
      </c>
      <c r="AB7" s="10">
        <v>19</v>
      </c>
      <c r="AC7" s="10"/>
      <c r="AD7" s="10">
        <v>149</v>
      </c>
      <c r="AE7" s="10">
        <v>83</v>
      </c>
      <c r="AF7" s="10">
        <v>31</v>
      </c>
      <c r="AG7" s="10"/>
      <c r="AH7" s="10">
        <v>33</v>
      </c>
      <c r="AI7" s="10">
        <v>235</v>
      </c>
      <c r="AJ7" s="10"/>
      <c r="AK7" s="10">
        <v>70</v>
      </c>
      <c r="AL7" s="10">
        <v>198</v>
      </c>
      <c r="AM7" s="10"/>
      <c r="AN7" s="10">
        <v>161</v>
      </c>
      <c r="AO7" s="10">
        <v>107</v>
      </c>
      <c r="AP7" s="10"/>
      <c r="AQ7" s="10">
        <v>111</v>
      </c>
      <c r="AR7" s="10">
        <v>157</v>
      </c>
      <c r="AS7" s="10"/>
      <c r="AT7" s="10">
        <v>23</v>
      </c>
      <c r="AU7" s="10">
        <v>85</v>
      </c>
      <c r="AV7" s="10">
        <v>128</v>
      </c>
      <c r="AW7" s="10">
        <v>32</v>
      </c>
      <c r="AX7" s="10"/>
      <c r="AY7" s="10">
        <v>68</v>
      </c>
      <c r="AZ7" s="10">
        <v>200</v>
      </c>
      <c r="BA7" s="10"/>
      <c r="BB7" s="10">
        <v>35</v>
      </c>
      <c r="BC7" s="10">
        <v>233</v>
      </c>
      <c r="BD7" s="10"/>
      <c r="BE7" s="10">
        <v>32</v>
      </c>
      <c r="BF7" s="10">
        <v>236</v>
      </c>
      <c r="BG7" s="10"/>
      <c r="BH7" s="10">
        <v>19</v>
      </c>
      <c r="BI7" s="10">
        <v>249</v>
      </c>
      <c r="BJ7" s="10"/>
      <c r="BK7" s="10">
        <v>35</v>
      </c>
      <c r="BL7" s="10">
        <v>233</v>
      </c>
      <c r="BM7" s="10"/>
      <c r="BN7" s="10">
        <v>15</v>
      </c>
      <c r="BO7" s="10">
        <v>253</v>
      </c>
      <c r="BP7" s="10"/>
      <c r="BQ7" s="10">
        <v>23</v>
      </c>
      <c r="BR7" s="10">
        <v>245</v>
      </c>
      <c r="BS7" s="10"/>
      <c r="BT7" s="10">
        <v>17</v>
      </c>
      <c r="BU7" s="10">
        <v>251</v>
      </c>
      <c r="BV7" s="10"/>
      <c r="BW7" s="10">
        <v>145</v>
      </c>
      <c r="BX7" s="10">
        <v>123</v>
      </c>
      <c r="BY7" s="10"/>
      <c r="BZ7" s="10">
        <v>145</v>
      </c>
      <c r="CA7" s="10">
        <v>123</v>
      </c>
    </row>
    <row r="8" spans="2:79" ht="30" customHeight="1" x14ac:dyDescent="0.25">
      <c r="B8" s="11" t="s">
        <v>27</v>
      </c>
      <c r="C8" s="11">
        <v>229</v>
      </c>
      <c r="D8" s="11">
        <v>11</v>
      </c>
      <c r="E8" s="11">
        <v>22</v>
      </c>
      <c r="F8" s="11">
        <v>25</v>
      </c>
      <c r="G8" s="11">
        <v>23</v>
      </c>
      <c r="H8" s="11">
        <v>11</v>
      </c>
      <c r="I8" s="11">
        <v>35</v>
      </c>
      <c r="J8" s="11">
        <v>13</v>
      </c>
      <c r="K8" s="11">
        <v>5</v>
      </c>
      <c r="L8" s="11">
        <v>83</v>
      </c>
      <c r="M8" s="11"/>
      <c r="N8" s="11">
        <v>209</v>
      </c>
      <c r="O8" s="11">
        <v>17</v>
      </c>
      <c r="P8" s="11">
        <v>3</v>
      </c>
      <c r="Q8" s="11">
        <v>0</v>
      </c>
      <c r="R8" s="11"/>
      <c r="S8" s="11">
        <v>60</v>
      </c>
      <c r="T8" s="11">
        <v>15</v>
      </c>
      <c r="U8" s="11">
        <v>3</v>
      </c>
      <c r="V8" s="11">
        <v>82</v>
      </c>
      <c r="W8" s="11">
        <v>15</v>
      </c>
      <c r="X8" s="11">
        <v>26</v>
      </c>
      <c r="Y8" s="11">
        <v>23</v>
      </c>
      <c r="Z8" s="11"/>
      <c r="AA8" s="11">
        <v>187</v>
      </c>
      <c r="AB8" s="11">
        <v>42</v>
      </c>
      <c r="AC8" s="11"/>
      <c r="AD8" s="11">
        <v>125</v>
      </c>
      <c r="AE8" s="11">
        <v>37</v>
      </c>
      <c r="AF8" s="11">
        <v>55</v>
      </c>
      <c r="AG8" s="11"/>
      <c r="AH8" s="11">
        <v>12</v>
      </c>
      <c r="AI8" s="11">
        <v>217</v>
      </c>
      <c r="AJ8" s="11"/>
      <c r="AK8" s="11">
        <v>75</v>
      </c>
      <c r="AL8" s="11">
        <v>154</v>
      </c>
      <c r="AM8" s="11"/>
      <c r="AN8" s="11">
        <v>229</v>
      </c>
      <c r="AO8" s="11">
        <v>0</v>
      </c>
      <c r="AP8" s="11"/>
      <c r="AQ8" s="11">
        <v>62</v>
      </c>
      <c r="AR8" s="11">
        <v>167</v>
      </c>
      <c r="AS8" s="11"/>
      <c r="AT8" s="11">
        <v>47</v>
      </c>
      <c r="AU8" s="11">
        <v>133</v>
      </c>
      <c r="AV8" s="11">
        <v>45</v>
      </c>
      <c r="AW8" s="11">
        <v>3</v>
      </c>
      <c r="AX8" s="11"/>
      <c r="AY8" s="11">
        <v>38</v>
      </c>
      <c r="AZ8" s="11">
        <v>192</v>
      </c>
      <c r="BA8" s="11"/>
      <c r="BB8" s="11">
        <v>19</v>
      </c>
      <c r="BC8" s="11">
        <v>210</v>
      </c>
      <c r="BD8" s="11"/>
      <c r="BE8" s="11">
        <v>24</v>
      </c>
      <c r="BF8" s="11">
        <v>205</v>
      </c>
      <c r="BG8" s="11"/>
      <c r="BH8" s="11">
        <v>17</v>
      </c>
      <c r="BI8" s="11">
        <v>212</v>
      </c>
      <c r="BJ8" s="11"/>
      <c r="BK8" s="11">
        <v>20</v>
      </c>
      <c r="BL8" s="11">
        <v>209</v>
      </c>
      <c r="BM8" s="11"/>
      <c r="BN8" s="11">
        <v>6</v>
      </c>
      <c r="BO8" s="11">
        <v>223</v>
      </c>
      <c r="BP8" s="11"/>
      <c r="BQ8" s="11">
        <v>13</v>
      </c>
      <c r="BR8" s="11">
        <v>216</v>
      </c>
      <c r="BS8" s="11"/>
      <c r="BT8" s="11">
        <v>31</v>
      </c>
      <c r="BU8" s="11">
        <v>198</v>
      </c>
      <c r="BV8" s="11"/>
      <c r="BW8" s="11">
        <v>187</v>
      </c>
      <c r="BX8" s="11">
        <v>42</v>
      </c>
      <c r="BY8" s="11"/>
      <c r="BZ8" s="11">
        <v>187</v>
      </c>
      <c r="CA8" s="11">
        <v>42</v>
      </c>
    </row>
    <row r="9" spans="2:79" x14ac:dyDescent="0.25">
      <c r="B9" s="18" t="s">
        <v>407</v>
      </c>
      <c r="C9" s="17">
        <v>6.4298987661510307E-2</v>
      </c>
      <c r="D9" s="17">
        <v>3.9868484052429098E-3</v>
      </c>
      <c r="E9" s="17">
        <v>0.198601578881514</v>
      </c>
      <c r="F9" s="17">
        <v>0.10562406144499099</v>
      </c>
      <c r="G9" s="17">
        <v>1.7843854017430501E-2</v>
      </c>
      <c r="H9" s="17">
        <v>3.9547103831128201E-2</v>
      </c>
      <c r="I9" s="17">
        <v>0.15523437215636501</v>
      </c>
      <c r="J9" s="17">
        <v>2.4891803489332998E-2</v>
      </c>
      <c r="K9" s="17">
        <v>3.2182486685473099E-3</v>
      </c>
      <c r="L9" s="17">
        <v>1.2891764091098301E-2</v>
      </c>
      <c r="M9" s="17"/>
      <c r="N9" s="17">
        <v>4.8129271775587797E-2</v>
      </c>
      <c r="O9" s="17">
        <v>0.21411284006006601</v>
      </c>
      <c r="P9" s="17">
        <v>0.29260639571945302</v>
      </c>
      <c r="Q9" s="17">
        <v>0.46384776217597701</v>
      </c>
      <c r="R9" s="17"/>
      <c r="S9" s="17">
        <v>0.14908518970098</v>
      </c>
      <c r="T9" s="17">
        <v>1.6600717396679801E-2</v>
      </c>
      <c r="U9" s="17">
        <v>3.3210761418812E-3</v>
      </c>
      <c r="V9" s="17">
        <v>5.3970708134916997E-3</v>
      </c>
      <c r="W9" s="17">
        <v>8.3924699799211896E-2</v>
      </c>
      <c r="X9" s="17">
        <v>0.13651133111146699</v>
      </c>
      <c r="Y9" s="17">
        <v>7.6836293179159201E-3</v>
      </c>
      <c r="Z9" s="17"/>
      <c r="AA9" s="17">
        <v>7.5020655270424896E-2</v>
      </c>
      <c r="AB9" s="17">
        <v>1.62582422793047E-2</v>
      </c>
      <c r="AC9" s="17"/>
      <c r="AD9" s="17">
        <v>0.10804526549749</v>
      </c>
      <c r="AE9" s="17">
        <v>2.3988931567945199E-2</v>
      </c>
      <c r="AF9" s="17">
        <v>5.3750703849495297E-3</v>
      </c>
      <c r="AG9" s="17"/>
      <c r="AH9" s="17">
        <v>0.41872768291413798</v>
      </c>
      <c r="AI9" s="17">
        <v>4.3901017808997002E-2</v>
      </c>
      <c r="AJ9" s="17"/>
      <c r="AK9" s="17">
        <v>9.3346847582947104E-2</v>
      </c>
      <c r="AL9" s="17">
        <v>5.0027094229684002E-2</v>
      </c>
      <c r="AM9" s="17"/>
      <c r="AN9" s="17">
        <v>6.3493196279522601E-2</v>
      </c>
      <c r="AO9" s="17">
        <v>0.46384776217597701</v>
      </c>
      <c r="AP9" s="17"/>
      <c r="AQ9" s="17">
        <v>0.119428604460687</v>
      </c>
      <c r="AR9" s="17">
        <v>4.3791825646732299E-2</v>
      </c>
      <c r="AS9" s="17"/>
      <c r="AT9" s="17">
        <v>1.3057328699125901E-3</v>
      </c>
      <c r="AU9" s="17">
        <v>5.0923879107537498E-2</v>
      </c>
      <c r="AV9" s="17">
        <v>0.16396069562850901</v>
      </c>
      <c r="AW9" s="17">
        <v>0.14979485241923299</v>
      </c>
      <c r="AX9" s="17"/>
      <c r="AY9" s="17">
        <v>0.15827960618544501</v>
      </c>
      <c r="AZ9" s="17">
        <v>4.5881839117705402E-2</v>
      </c>
      <c r="BA9" s="17"/>
      <c r="BB9" s="17">
        <v>3.3822177173387001E-2</v>
      </c>
      <c r="BC9" s="17">
        <v>6.7051292424468195E-2</v>
      </c>
      <c r="BD9" s="17"/>
      <c r="BE9" s="17">
        <v>1.6919977304341499E-2</v>
      </c>
      <c r="BF9" s="17">
        <v>6.9735339527545195E-2</v>
      </c>
      <c r="BG9" s="17"/>
      <c r="BH9" s="17">
        <v>1.61638672112903E-2</v>
      </c>
      <c r="BI9" s="17">
        <v>6.8251412005768494E-2</v>
      </c>
      <c r="BJ9" s="17"/>
      <c r="BK9" s="17">
        <v>1.7582845567790599E-2</v>
      </c>
      <c r="BL9" s="17">
        <v>6.8823482319659401E-2</v>
      </c>
      <c r="BM9" s="17"/>
      <c r="BN9" s="17">
        <v>1.9268305235638401E-2</v>
      </c>
      <c r="BO9" s="17">
        <v>6.5567963448763894E-2</v>
      </c>
      <c r="BP9" s="17"/>
      <c r="BQ9" s="17">
        <v>2.7342494997750402E-2</v>
      </c>
      <c r="BR9" s="17">
        <v>6.6451729487841601E-2</v>
      </c>
      <c r="BS9" s="17"/>
      <c r="BT9" s="17">
        <v>1.2447184353917099E-4</v>
      </c>
      <c r="BU9" s="17">
        <v>7.4527742435032296E-2</v>
      </c>
      <c r="BV9" s="17"/>
      <c r="BW9" s="17">
        <v>7.4084067103842702E-2</v>
      </c>
      <c r="BX9" s="17">
        <v>2.1007051815701901E-2</v>
      </c>
      <c r="BY9" s="17"/>
      <c r="BZ9" s="17">
        <v>7.4084067103842702E-2</v>
      </c>
      <c r="CA9" s="17">
        <v>2.1007051815701901E-2</v>
      </c>
    </row>
    <row r="10" spans="2:79" x14ac:dyDescent="0.25">
      <c r="B10" s="18" t="s">
        <v>408</v>
      </c>
      <c r="C10" s="17">
        <v>5.9094137411024698E-2</v>
      </c>
      <c r="D10" s="17">
        <v>0.440838794264512</v>
      </c>
      <c r="E10" s="17">
        <v>1.0731193919362701E-2</v>
      </c>
      <c r="F10" s="17">
        <v>1.2972733210660001E-4</v>
      </c>
      <c r="G10" s="17">
        <v>8.0324846158040997E-4</v>
      </c>
      <c r="H10" s="17">
        <v>0.48333156809758199</v>
      </c>
      <c r="I10" s="17">
        <v>8.3755659728873402E-2</v>
      </c>
      <c r="J10" s="17">
        <v>3.2254150093210903E-4</v>
      </c>
      <c r="K10" s="17">
        <v>1.84545256240225E-3</v>
      </c>
      <c r="L10" s="17">
        <v>0</v>
      </c>
      <c r="M10" s="17"/>
      <c r="N10" s="17">
        <v>5.66312705183908E-2</v>
      </c>
      <c r="O10" s="17">
        <v>7.6446138731846205E-2</v>
      </c>
      <c r="P10" s="17">
        <v>0.122868453861649</v>
      </c>
      <c r="Q10" s="17">
        <v>0.147158162229795</v>
      </c>
      <c r="R10" s="17"/>
      <c r="S10" s="17">
        <v>1.15481159199077E-2</v>
      </c>
      <c r="T10" s="17">
        <v>7.7548410668684797E-3</v>
      </c>
      <c r="U10" s="17">
        <v>2.9402088944611399E-2</v>
      </c>
      <c r="V10" s="17">
        <v>9.5182701678454704E-2</v>
      </c>
      <c r="W10" s="17">
        <v>9.4916846661292804E-3</v>
      </c>
      <c r="X10" s="17">
        <v>9.5186012281191099E-2</v>
      </c>
      <c r="Y10" s="17">
        <v>9.3385162185744094E-2</v>
      </c>
      <c r="Z10" s="17"/>
      <c r="AA10" s="17">
        <v>7.2282685879950404E-2</v>
      </c>
      <c r="AB10" s="17">
        <v>0</v>
      </c>
      <c r="AC10" s="17"/>
      <c r="AD10" s="17">
        <v>6.4268590999069203E-2</v>
      </c>
      <c r="AE10" s="17">
        <v>0.14931938366470501</v>
      </c>
      <c r="AF10" s="17">
        <v>0</v>
      </c>
      <c r="AG10" s="17"/>
      <c r="AH10" s="17">
        <v>2.0808557349164699E-2</v>
      </c>
      <c r="AI10" s="17">
        <v>6.12975371874767E-2</v>
      </c>
      <c r="AJ10" s="17"/>
      <c r="AK10" s="17">
        <v>4.0273213017316602E-2</v>
      </c>
      <c r="AL10" s="17">
        <v>6.8341298061136202E-2</v>
      </c>
      <c r="AM10" s="17"/>
      <c r="AN10" s="17">
        <v>5.8916533982386103E-2</v>
      </c>
      <c r="AO10" s="17">
        <v>0.147158162229795</v>
      </c>
      <c r="AP10" s="17"/>
      <c r="AQ10" s="17">
        <v>5.90548675516974E-2</v>
      </c>
      <c r="AR10" s="17">
        <v>5.9108745046888699E-2</v>
      </c>
      <c r="AS10" s="17"/>
      <c r="AT10" s="17">
        <v>5.9933887989230501E-2</v>
      </c>
      <c r="AU10" s="17">
        <v>3.7681909089676502E-2</v>
      </c>
      <c r="AV10" s="17">
        <v>0.11653242900022701</v>
      </c>
      <c r="AW10" s="17">
        <v>0.126051853213245</v>
      </c>
      <c r="AX10" s="17"/>
      <c r="AY10" s="17">
        <v>1.22304328719995E-2</v>
      </c>
      <c r="AZ10" s="17">
        <v>6.8277901269616498E-2</v>
      </c>
      <c r="BA10" s="17"/>
      <c r="BB10" s="17">
        <v>0.263795918047803</v>
      </c>
      <c r="BC10" s="17">
        <v>4.0607895681361902E-2</v>
      </c>
      <c r="BD10" s="17"/>
      <c r="BE10" s="17">
        <v>1.6743080470120401E-2</v>
      </c>
      <c r="BF10" s="17">
        <v>6.3953572964735098E-2</v>
      </c>
      <c r="BG10" s="17"/>
      <c r="BH10" s="17">
        <v>0.27060464354857999</v>
      </c>
      <c r="BI10" s="17">
        <v>4.1726791786762502E-2</v>
      </c>
      <c r="BJ10" s="17"/>
      <c r="BK10" s="17">
        <v>0.113758780005962</v>
      </c>
      <c r="BL10" s="17">
        <v>5.3799824303699902E-2</v>
      </c>
      <c r="BM10" s="17"/>
      <c r="BN10" s="17">
        <v>5.5358718302705098E-2</v>
      </c>
      <c r="BO10" s="17">
        <v>5.9199402446959003E-2</v>
      </c>
      <c r="BP10" s="17"/>
      <c r="BQ10" s="17">
        <v>2.0293354077524301E-3</v>
      </c>
      <c r="BR10" s="17">
        <v>6.2418202473189598E-2</v>
      </c>
      <c r="BS10" s="17"/>
      <c r="BT10" s="17">
        <v>6.8905290753250595E-2</v>
      </c>
      <c r="BU10" s="17">
        <v>5.7530340936615701E-2</v>
      </c>
      <c r="BV10" s="17"/>
      <c r="BW10" s="17">
        <v>7.2087787012440299E-2</v>
      </c>
      <c r="BX10" s="17">
        <v>1.6065872830399301E-3</v>
      </c>
      <c r="BY10" s="17"/>
      <c r="BZ10" s="17">
        <v>7.2087787012440299E-2</v>
      </c>
      <c r="CA10" s="17">
        <v>1.6065872830399301E-3</v>
      </c>
    </row>
    <row r="11" spans="2:79" x14ac:dyDescent="0.25">
      <c r="B11" s="18" t="s">
        <v>409</v>
      </c>
      <c r="C11" s="17">
        <v>5.3450269522433903E-2</v>
      </c>
      <c r="D11" s="17">
        <v>5.7806211650029901E-3</v>
      </c>
      <c r="E11" s="17">
        <v>1.6179931795050499E-2</v>
      </c>
      <c r="F11" s="17">
        <v>0.19037520607309499</v>
      </c>
      <c r="G11" s="17">
        <v>1.2976737212792499E-2</v>
      </c>
      <c r="H11" s="17">
        <v>4.21831614340903E-3</v>
      </c>
      <c r="I11" s="17">
        <v>4.3196564146536003E-4</v>
      </c>
      <c r="J11" s="17">
        <v>3.0611577634760399E-3</v>
      </c>
      <c r="K11" s="17">
        <v>1.84545256240225E-3</v>
      </c>
      <c r="L11" s="17">
        <v>7.9095841560684402E-2</v>
      </c>
      <c r="M11" s="17"/>
      <c r="N11" s="17">
        <v>5.0722205345838198E-2</v>
      </c>
      <c r="O11" s="17">
        <v>5.35326903175724E-2</v>
      </c>
      <c r="P11" s="17">
        <v>0.21729651726657701</v>
      </c>
      <c r="Q11" s="17">
        <v>0.29647550613588802</v>
      </c>
      <c r="R11" s="17"/>
      <c r="S11" s="17">
        <v>6.3275965589290996E-3</v>
      </c>
      <c r="T11" s="17">
        <v>7.8961042428054191E-3</v>
      </c>
      <c r="U11" s="17">
        <v>1.2620915101841301E-3</v>
      </c>
      <c r="V11" s="17">
        <v>7.5155818165065797E-3</v>
      </c>
      <c r="W11" s="17">
        <v>0.34935231694218</v>
      </c>
      <c r="X11" s="17">
        <v>0.22000250749597799</v>
      </c>
      <c r="Y11" s="17">
        <v>3.6077414736714799E-3</v>
      </c>
      <c r="Z11" s="17"/>
      <c r="AA11" s="17">
        <v>6.5305996028396804E-2</v>
      </c>
      <c r="AB11" s="17">
        <v>3.2812853006966201E-4</v>
      </c>
      <c r="AC11" s="17"/>
      <c r="AD11" s="17">
        <v>8.4871777452976398E-3</v>
      </c>
      <c r="AE11" s="17">
        <v>0.13882176307346999</v>
      </c>
      <c r="AF11" s="17">
        <v>5.4656976655199797E-3</v>
      </c>
      <c r="AG11" s="17"/>
      <c r="AH11" s="17">
        <v>0.47555987265865801</v>
      </c>
      <c r="AI11" s="17">
        <v>2.9157149144322499E-2</v>
      </c>
      <c r="AJ11" s="17"/>
      <c r="AK11" s="17">
        <v>3.4584141173348397E-2</v>
      </c>
      <c r="AL11" s="17">
        <v>6.2719639933801002E-2</v>
      </c>
      <c r="AM11" s="17"/>
      <c r="AN11" s="17">
        <v>5.2960147530427798E-2</v>
      </c>
      <c r="AO11" s="17">
        <v>0.29647550613588802</v>
      </c>
      <c r="AP11" s="17"/>
      <c r="AQ11" s="17">
        <v>5.46896745171059E-2</v>
      </c>
      <c r="AR11" s="17">
        <v>5.2989234592330001E-2</v>
      </c>
      <c r="AS11" s="17"/>
      <c r="AT11" s="17">
        <v>0</v>
      </c>
      <c r="AU11" s="17">
        <v>8.2491405191828696E-2</v>
      </c>
      <c r="AV11" s="17">
        <v>2.2344084119653801E-2</v>
      </c>
      <c r="AW11" s="17">
        <v>7.2549437645011094E-2</v>
      </c>
      <c r="AX11" s="17"/>
      <c r="AY11" s="17">
        <v>0.29563344261864599</v>
      </c>
      <c r="AZ11" s="17">
        <v>5.9902342111423099E-3</v>
      </c>
      <c r="BA11" s="17"/>
      <c r="BB11" s="17">
        <v>2.3800701288891201E-3</v>
      </c>
      <c r="BC11" s="17">
        <v>5.8062325403112097E-2</v>
      </c>
      <c r="BD11" s="17"/>
      <c r="BE11" s="17">
        <v>6.5460940250278996E-3</v>
      </c>
      <c r="BF11" s="17">
        <v>5.8832137992626002E-2</v>
      </c>
      <c r="BG11" s="17"/>
      <c r="BH11" s="17">
        <v>1.6172546765463099E-3</v>
      </c>
      <c r="BI11" s="17">
        <v>5.7706331786265899E-2</v>
      </c>
      <c r="BJ11" s="17"/>
      <c r="BK11" s="17">
        <v>1.5241028607481799E-2</v>
      </c>
      <c r="BL11" s="17">
        <v>5.7150864191934103E-2</v>
      </c>
      <c r="BM11" s="17"/>
      <c r="BN11" s="17">
        <v>2.3341426099712501E-3</v>
      </c>
      <c r="BO11" s="17">
        <v>5.4890734643007602E-2</v>
      </c>
      <c r="BP11" s="17"/>
      <c r="BQ11" s="17">
        <v>0.193984692292097</v>
      </c>
      <c r="BR11" s="17">
        <v>4.5264040036640599E-2</v>
      </c>
      <c r="BS11" s="17"/>
      <c r="BT11" s="17">
        <v>0.18399449733817999</v>
      </c>
      <c r="BU11" s="17">
        <v>3.2642868384985403E-2</v>
      </c>
      <c r="BV11" s="17"/>
      <c r="BW11" s="17">
        <v>6.4799803675862397E-2</v>
      </c>
      <c r="BX11" s="17">
        <v>3.2367472566486302E-3</v>
      </c>
      <c r="BY11" s="17"/>
      <c r="BZ11" s="17">
        <v>6.4799803675862397E-2</v>
      </c>
      <c r="CA11" s="17">
        <v>3.2367472566486302E-3</v>
      </c>
    </row>
    <row r="12" spans="2:79" x14ac:dyDescent="0.25">
      <c r="B12" s="18" t="s">
        <v>410</v>
      </c>
      <c r="C12" s="17">
        <v>4.8532217106939599E-2</v>
      </c>
      <c r="D12" s="17">
        <v>1.45941306810712E-2</v>
      </c>
      <c r="E12" s="17">
        <v>4.3969186583480903E-2</v>
      </c>
      <c r="F12" s="17">
        <v>0</v>
      </c>
      <c r="G12" s="17">
        <v>8.9124752911892496E-4</v>
      </c>
      <c r="H12" s="17">
        <v>0</v>
      </c>
      <c r="I12" s="17">
        <v>0.139634729592964</v>
      </c>
      <c r="J12" s="17">
        <v>0</v>
      </c>
      <c r="K12" s="17">
        <v>0</v>
      </c>
      <c r="L12" s="17">
        <v>6.1002627967475402E-2</v>
      </c>
      <c r="M12" s="17"/>
      <c r="N12" s="17">
        <v>4.6912131671115097E-2</v>
      </c>
      <c r="O12" s="17">
        <v>5.9849896776859E-2</v>
      </c>
      <c r="P12" s="17">
        <v>9.6260903816991206E-2</v>
      </c>
      <c r="Q12" s="17">
        <v>7.5151973225824606E-2</v>
      </c>
      <c r="R12" s="17"/>
      <c r="S12" s="17">
        <v>8.0308549930596801E-2</v>
      </c>
      <c r="T12" s="17">
        <v>9.6615283734624701E-3</v>
      </c>
      <c r="U12" s="17">
        <v>5.6092791092175196E-3</v>
      </c>
      <c r="V12" s="17">
        <v>6.2698145416538495E-2</v>
      </c>
      <c r="W12" s="17">
        <v>5.7670088057819598E-2</v>
      </c>
      <c r="X12" s="17">
        <v>7.33702386448022E-5</v>
      </c>
      <c r="Y12" s="17">
        <v>0</v>
      </c>
      <c r="Z12" s="17"/>
      <c r="AA12" s="17">
        <v>4.6508818828610798E-2</v>
      </c>
      <c r="AB12" s="17">
        <v>5.7598489728109298E-2</v>
      </c>
      <c r="AC12" s="17"/>
      <c r="AD12" s="17">
        <v>4.7747569508209201E-2</v>
      </c>
      <c r="AE12" s="17">
        <v>3.4696738003819798E-3</v>
      </c>
      <c r="AF12" s="17">
        <v>9.0880777208091096E-2</v>
      </c>
      <c r="AG12" s="17"/>
      <c r="AH12" s="17">
        <v>0.39854873686085601</v>
      </c>
      <c r="AI12" s="17">
        <v>2.83881754041845E-2</v>
      </c>
      <c r="AJ12" s="17"/>
      <c r="AK12" s="17">
        <v>6.6092345083051299E-2</v>
      </c>
      <c r="AL12" s="17">
        <v>3.9904515245180502E-2</v>
      </c>
      <c r="AM12" s="17"/>
      <c r="AN12" s="17">
        <v>4.8478531621113E-2</v>
      </c>
      <c r="AO12" s="17">
        <v>7.5151973225824606E-2</v>
      </c>
      <c r="AP12" s="17"/>
      <c r="AQ12" s="17">
        <v>9.7453955964396294E-2</v>
      </c>
      <c r="AR12" s="17">
        <v>3.0334266839135399E-2</v>
      </c>
      <c r="AS12" s="17"/>
      <c r="AT12" s="17">
        <v>4.8725298296021603E-2</v>
      </c>
      <c r="AU12" s="17">
        <v>2.74445878928214E-2</v>
      </c>
      <c r="AV12" s="17">
        <v>0.111243007077926</v>
      </c>
      <c r="AW12" s="17">
        <v>4.38841792107664E-2</v>
      </c>
      <c r="AX12" s="17"/>
      <c r="AY12" s="17">
        <v>0.15505791079558701</v>
      </c>
      <c r="AZ12" s="17">
        <v>2.76566413211085E-2</v>
      </c>
      <c r="BA12" s="17"/>
      <c r="BB12" s="17">
        <v>1.85034600791275E-3</v>
      </c>
      <c r="BC12" s="17">
        <v>5.2747971121609401E-2</v>
      </c>
      <c r="BD12" s="17"/>
      <c r="BE12" s="17">
        <v>5.6276182267629303E-4</v>
      </c>
      <c r="BF12" s="17">
        <v>5.4036317673443399E-2</v>
      </c>
      <c r="BG12" s="17"/>
      <c r="BH12" s="17">
        <v>0.13409929458216999</v>
      </c>
      <c r="BI12" s="17">
        <v>4.1506216197065703E-2</v>
      </c>
      <c r="BJ12" s="17"/>
      <c r="BK12" s="17">
        <v>5.4277086963674696E-3</v>
      </c>
      <c r="BL12" s="17">
        <v>5.2706922236796502E-2</v>
      </c>
      <c r="BM12" s="17"/>
      <c r="BN12" s="17">
        <v>0.42174219381057199</v>
      </c>
      <c r="BO12" s="17">
        <v>3.8015067499490997E-2</v>
      </c>
      <c r="BP12" s="17"/>
      <c r="BQ12" s="17">
        <v>1.29695325071365E-2</v>
      </c>
      <c r="BR12" s="17">
        <v>5.0603768628106997E-2</v>
      </c>
      <c r="BS12" s="17"/>
      <c r="BT12" s="17">
        <v>1.7607955555233199E-4</v>
      </c>
      <c r="BU12" s="17">
        <v>5.6239685819455001E-2</v>
      </c>
      <c r="BV12" s="17"/>
      <c r="BW12" s="17">
        <v>4.64316173709651E-2</v>
      </c>
      <c r="BX12" s="17">
        <v>5.7825859488023101E-2</v>
      </c>
      <c r="BY12" s="17"/>
      <c r="BZ12" s="17">
        <v>4.64316173709651E-2</v>
      </c>
      <c r="CA12" s="17">
        <v>5.7825859488023101E-2</v>
      </c>
    </row>
    <row r="13" spans="2:79" x14ac:dyDescent="0.25">
      <c r="B13" s="18" t="s">
        <v>411</v>
      </c>
      <c r="C13" s="17">
        <v>3.5773456185279003E-2</v>
      </c>
      <c r="D13" s="17">
        <v>4.7535860556731598E-2</v>
      </c>
      <c r="E13" s="17">
        <v>0</v>
      </c>
      <c r="F13" s="17">
        <v>0.19047199895719899</v>
      </c>
      <c r="G13" s="17">
        <v>1.0938138568266E-3</v>
      </c>
      <c r="H13" s="17">
        <v>0</v>
      </c>
      <c r="I13" s="17">
        <v>1.43462587049568E-2</v>
      </c>
      <c r="J13" s="17">
        <v>0</v>
      </c>
      <c r="K13" s="17">
        <v>0</v>
      </c>
      <c r="L13" s="17">
        <v>2.77816000485923E-2</v>
      </c>
      <c r="M13" s="17"/>
      <c r="N13" s="17">
        <v>3.2911974580322599E-2</v>
      </c>
      <c r="O13" s="17">
        <v>7.2428225473087998E-2</v>
      </c>
      <c r="P13" s="17">
        <v>2.5118839749373002E-2</v>
      </c>
      <c r="Q13" s="17">
        <v>3.9399292591643202E-2</v>
      </c>
      <c r="R13" s="17"/>
      <c r="S13" s="17">
        <v>3.9208100618770697E-2</v>
      </c>
      <c r="T13" s="17">
        <v>2.6064939959555999E-4</v>
      </c>
      <c r="U13" s="17">
        <v>0</v>
      </c>
      <c r="V13" s="17">
        <v>2.623384725093E-2</v>
      </c>
      <c r="W13" s="17">
        <v>0.160999101391083</v>
      </c>
      <c r="X13" s="17">
        <v>3.8252196881227798E-5</v>
      </c>
      <c r="Y13" s="17">
        <v>3.1551082329075497E-2</v>
      </c>
      <c r="Z13" s="17"/>
      <c r="AA13" s="17">
        <v>4.3723998390814901E-2</v>
      </c>
      <c r="AB13" s="17">
        <v>1.49336162284006E-4</v>
      </c>
      <c r="AC13" s="17"/>
      <c r="AD13" s="17">
        <v>6.3256245005018502E-3</v>
      </c>
      <c r="AE13" s="17">
        <v>0.13876093466633199</v>
      </c>
      <c r="AF13" s="17">
        <v>4.2050599021292899E-2</v>
      </c>
      <c r="AG13" s="17"/>
      <c r="AH13" s="17">
        <v>4.0888323406951199E-2</v>
      </c>
      <c r="AI13" s="17">
        <v>3.5479086940393402E-2</v>
      </c>
      <c r="AJ13" s="17"/>
      <c r="AK13" s="17">
        <v>5.9273742644295399E-2</v>
      </c>
      <c r="AL13" s="17">
        <v>2.4227215434064201E-2</v>
      </c>
      <c r="AM13" s="17"/>
      <c r="AN13" s="17">
        <v>3.5766143767083501E-2</v>
      </c>
      <c r="AO13" s="17">
        <v>3.9399292591643202E-2</v>
      </c>
      <c r="AP13" s="17"/>
      <c r="AQ13" s="17">
        <v>2.0434915257141299E-2</v>
      </c>
      <c r="AR13" s="17">
        <v>4.1479099760300502E-2</v>
      </c>
      <c r="AS13" s="17"/>
      <c r="AT13" s="17">
        <v>4.9637824744226601E-2</v>
      </c>
      <c r="AU13" s="17">
        <v>2.2052854137096001E-2</v>
      </c>
      <c r="AV13" s="17">
        <v>6.4100773090180599E-2</v>
      </c>
      <c r="AW13" s="17">
        <v>6.2668240772881297E-3</v>
      </c>
      <c r="AX13" s="17"/>
      <c r="AY13" s="17">
        <v>9.2386821719653095E-2</v>
      </c>
      <c r="AZ13" s="17">
        <v>2.4679075460962301E-2</v>
      </c>
      <c r="BA13" s="17"/>
      <c r="BB13" s="17">
        <v>0.15112479428172801</v>
      </c>
      <c r="BC13" s="17">
        <v>2.5356288766131E-2</v>
      </c>
      <c r="BD13" s="17"/>
      <c r="BE13" s="17">
        <v>7.6398880788211196E-4</v>
      </c>
      <c r="BF13" s="17">
        <v>3.9790504702570402E-2</v>
      </c>
      <c r="BG13" s="17"/>
      <c r="BH13" s="17">
        <v>0</v>
      </c>
      <c r="BI13" s="17">
        <v>3.8710851537829799E-2</v>
      </c>
      <c r="BJ13" s="17"/>
      <c r="BK13" s="17">
        <v>0</v>
      </c>
      <c r="BL13" s="17">
        <v>3.9238143211213501E-2</v>
      </c>
      <c r="BM13" s="17"/>
      <c r="BN13" s="17">
        <v>3.1846233595889499E-2</v>
      </c>
      <c r="BO13" s="17">
        <v>3.5884126290829599E-2</v>
      </c>
      <c r="BP13" s="17"/>
      <c r="BQ13" s="17">
        <v>0</v>
      </c>
      <c r="BR13" s="17">
        <v>3.7857285300318302E-2</v>
      </c>
      <c r="BS13" s="17"/>
      <c r="BT13" s="17">
        <v>7.3469053744340804E-2</v>
      </c>
      <c r="BU13" s="17">
        <v>2.9765167403378302E-2</v>
      </c>
      <c r="BV13" s="17"/>
      <c r="BW13" s="17">
        <v>4.3761945584046898E-2</v>
      </c>
      <c r="BX13" s="17">
        <v>4.3013857661296001E-4</v>
      </c>
      <c r="BY13" s="17"/>
      <c r="BZ13" s="17">
        <v>4.3761945584046898E-2</v>
      </c>
      <c r="CA13" s="17">
        <v>4.3013857661296001E-4</v>
      </c>
    </row>
    <row r="14" spans="2:79" x14ac:dyDescent="0.25">
      <c r="B14" s="18" t="s">
        <v>412</v>
      </c>
      <c r="C14" s="17">
        <v>3.2975823906103603E-2</v>
      </c>
      <c r="D14" s="17">
        <v>0.20652266907681699</v>
      </c>
      <c r="E14" s="17">
        <v>1.31545261469708E-2</v>
      </c>
      <c r="F14" s="17">
        <v>0</v>
      </c>
      <c r="G14" s="17">
        <v>3.2474003174219699E-4</v>
      </c>
      <c r="H14" s="17">
        <v>3.76140560800438E-4</v>
      </c>
      <c r="I14" s="17">
        <v>8.07140198627148E-3</v>
      </c>
      <c r="J14" s="17">
        <v>3.2254150093210903E-4</v>
      </c>
      <c r="K14" s="17">
        <v>0</v>
      </c>
      <c r="L14" s="17">
        <v>5.5413710919619899E-2</v>
      </c>
      <c r="M14" s="17"/>
      <c r="N14" s="17">
        <v>3.33818510654759E-2</v>
      </c>
      <c r="O14" s="17">
        <v>1.6291386979311699E-2</v>
      </c>
      <c r="P14" s="17">
        <v>0.10314054694651401</v>
      </c>
      <c r="Q14" s="17">
        <v>4.29122656199519E-2</v>
      </c>
      <c r="R14" s="17"/>
      <c r="S14" s="17">
        <v>3.8347802492055001E-2</v>
      </c>
      <c r="T14" s="17">
        <v>0.16556432971073001</v>
      </c>
      <c r="U14" s="17">
        <v>0</v>
      </c>
      <c r="V14" s="17">
        <v>3.1849457608391203E-2</v>
      </c>
      <c r="W14" s="17">
        <v>1.2909416525029299E-2</v>
      </c>
      <c r="X14" s="17">
        <v>4.5453422731915101E-4</v>
      </c>
      <c r="Y14" s="17">
        <v>0</v>
      </c>
      <c r="Z14" s="17"/>
      <c r="AA14" s="17">
        <v>2.7980825951376399E-2</v>
      </c>
      <c r="AB14" s="17">
        <v>5.5356990127687397E-2</v>
      </c>
      <c r="AC14" s="17"/>
      <c r="AD14" s="17">
        <v>2.23886864165764E-2</v>
      </c>
      <c r="AE14" s="17">
        <v>3.2148609590428299E-3</v>
      </c>
      <c r="AF14" s="17">
        <v>8.4101198042585701E-2</v>
      </c>
      <c r="AG14" s="17"/>
      <c r="AH14" s="17">
        <v>8.7973047276869894E-3</v>
      </c>
      <c r="AI14" s="17">
        <v>3.4367338509423799E-2</v>
      </c>
      <c r="AJ14" s="17"/>
      <c r="AK14" s="17">
        <v>3.7356496822443098E-3</v>
      </c>
      <c r="AL14" s="17">
        <v>4.7342205855741899E-2</v>
      </c>
      <c r="AM14" s="17"/>
      <c r="AN14" s="17">
        <v>3.2955784552684601E-2</v>
      </c>
      <c r="AO14" s="17">
        <v>4.29122656199519E-2</v>
      </c>
      <c r="AP14" s="17"/>
      <c r="AQ14" s="17">
        <v>6.4371127300870299E-3</v>
      </c>
      <c r="AR14" s="17">
        <v>4.2847716390545798E-2</v>
      </c>
      <c r="AS14" s="17"/>
      <c r="AT14" s="17">
        <v>0</v>
      </c>
      <c r="AU14" s="17">
        <v>1.7579302353549101E-2</v>
      </c>
      <c r="AV14" s="17">
        <v>0.11353989995442899</v>
      </c>
      <c r="AW14" s="17">
        <v>3.27128432822986E-2</v>
      </c>
      <c r="AX14" s="17"/>
      <c r="AY14" s="17">
        <v>6.4887309088668702E-2</v>
      </c>
      <c r="AZ14" s="17">
        <v>2.6722209362046799E-2</v>
      </c>
      <c r="BA14" s="17"/>
      <c r="BB14" s="17">
        <v>1.48588096072936E-2</v>
      </c>
      <c r="BC14" s="17">
        <v>3.4611938182714803E-2</v>
      </c>
      <c r="BD14" s="17"/>
      <c r="BE14" s="17">
        <v>1.71456326360204E-4</v>
      </c>
      <c r="BF14" s="17">
        <v>3.67398553529793E-2</v>
      </c>
      <c r="BG14" s="17"/>
      <c r="BH14" s="17">
        <v>0</v>
      </c>
      <c r="BI14" s="17">
        <v>3.5683502789202001E-2</v>
      </c>
      <c r="BJ14" s="17"/>
      <c r="BK14" s="17">
        <v>5.6393033834062902E-3</v>
      </c>
      <c r="BL14" s="17">
        <v>3.5623387157992001E-2</v>
      </c>
      <c r="BM14" s="17"/>
      <c r="BN14" s="17">
        <v>0</v>
      </c>
      <c r="BO14" s="17">
        <v>3.39050907936412E-2</v>
      </c>
      <c r="BP14" s="17"/>
      <c r="BQ14" s="17">
        <v>0.36982399409170802</v>
      </c>
      <c r="BR14" s="17">
        <v>1.33541798372442E-2</v>
      </c>
      <c r="BS14" s="17"/>
      <c r="BT14" s="17">
        <v>1.2837192975456501E-4</v>
      </c>
      <c r="BU14" s="17">
        <v>3.8211368372915597E-2</v>
      </c>
      <c r="BV14" s="17"/>
      <c r="BW14" s="17">
        <v>2.7940057606672699E-2</v>
      </c>
      <c r="BX14" s="17">
        <v>5.52554663815953E-2</v>
      </c>
      <c r="BY14" s="17"/>
      <c r="BZ14" s="17">
        <v>2.7940057606672699E-2</v>
      </c>
      <c r="CA14" s="17">
        <v>5.52554663815953E-2</v>
      </c>
    </row>
    <row r="15" spans="2:79" x14ac:dyDescent="0.25">
      <c r="B15" s="18" t="s">
        <v>413</v>
      </c>
      <c r="C15" s="17">
        <v>3.23635575496602E-2</v>
      </c>
      <c r="D15" s="17">
        <v>0</v>
      </c>
      <c r="E15" s="17">
        <v>0</v>
      </c>
      <c r="F15" s="17">
        <v>1.2254058529553199E-4</v>
      </c>
      <c r="G15" s="17">
        <v>0.210962180788515</v>
      </c>
      <c r="H15" s="17">
        <v>1.00044086972993E-3</v>
      </c>
      <c r="I15" s="17">
        <v>6.95818089193498E-2</v>
      </c>
      <c r="J15" s="17">
        <v>1.11559944762812E-3</v>
      </c>
      <c r="K15" s="17">
        <v>0</v>
      </c>
      <c r="L15" s="17">
        <v>1.6423237126710901E-4</v>
      </c>
      <c r="M15" s="17"/>
      <c r="N15" s="17">
        <v>3.5169421321031E-2</v>
      </c>
      <c r="O15" s="17">
        <v>0</v>
      </c>
      <c r="P15" s="17">
        <v>6.47152807996044E-3</v>
      </c>
      <c r="Q15" s="17">
        <v>0.115774056966188</v>
      </c>
      <c r="R15" s="17"/>
      <c r="S15" s="17">
        <v>6.4969145900150896E-5</v>
      </c>
      <c r="T15" s="17">
        <v>0</v>
      </c>
      <c r="U15" s="17">
        <v>0.79404018131361298</v>
      </c>
      <c r="V15" s="17">
        <v>5.9805914692650099E-2</v>
      </c>
      <c r="W15" s="17">
        <v>1.1253501698907601E-3</v>
      </c>
      <c r="X15" s="17">
        <v>2.97087246699023E-4</v>
      </c>
      <c r="Y15" s="17">
        <v>1.2127830954881201E-3</v>
      </c>
      <c r="Z15" s="17"/>
      <c r="AA15" s="17">
        <v>3.9586411898168299E-2</v>
      </c>
      <c r="AB15" s="17">
        <v>0</v>
      </c>
      <c r="AC15" s="17"/>
      <c r="AD15" s="17">
        <v>5.8585693060478498E-2</v>
      </c>
      <c r="AE15" s="17">
        <v>1.3784167468170001E-3</v>
      </c>
      <c r="AF15" s="17">
        <v>2.4925490373625599E-4</v>
      </c>
      <c r="AG15" s="17"/>
      <c r="AH15" s="17">
        <v>1.4873218748135599E-3</v>
      </c>
      <c r="AI15" s="17">
        <v>3.41405370462151E-2</v>
      </c>
      <c r="AJ15" s="17"/>
      <c r="AK15" s="17">
        <v>6.5462200846178695E-2</v>
      </c>
      <c r="AL15" s="17">
        <v>1.61014194388477E-2</v>
      </c>
      <c r="AM15" s="17"/>
      <c r="AN15" s="17">
        <v>3.2195339134577297E-2</v>
      </c>
      <c r="AO15" s="17">
        <v>0.115774056966188</v>
      </c>
      <c r="AP15" s="17"/>
      <c r="AQ15" s="17">
        <v>3.9947609302806102E-2</v>
      </c>
      <c r="AR15" s="17">
        <v>2.95424354911345E-2</v>
      </c>
      <c r="AS15" s="17"/>
      <c r="AT15" s="17">
        <v>0</v>
      </c>
      <c r="AU15" s="17">
        <v>3.6977476256503598E-2</v>
      </c>
      <c r="AV15" s="17">
        <v>4.12907364665207E-4</v>
      </c>
      <c r="AW15" s="17">
        <v>0.70936648466880403</v>
      </c>
      <c r="AX15" s="17"/>
      <c r="AY15" s="17">
        <v>1.14063196840436E-3</v>
      </c>
      <c r="AZ15" s="17">
        <v>3.8482236777715097E-2</v>
      </c>
      <c r="BA15" s="17"/>
      <c r="BB15" s="17">
        <v>1.3257038740697199E-3</v>
      </c>
      <c r="BC15" s="17">
        <v>3.5166529092125497E-2</v>
      </c>
      <c r="BD15" s="17"/>
      <c r="BE15" s="17">
        <v>1.68460433679484E-3</v>
      </c>
      <c r="BF15" s="17">
        <v>3.5883715174090697E-2</v>
      </c>
      <c r="BG15" s="17"/>
      <c r="BH15" s="17">
        <v>4.44368393606072E-4</v>
      </c>
      <c r="BI15" s="17">
        <v>3.4984475064551199E-2</v>
      </c>
      <c r="BJ15" s="17"/>
      <c r="BK15" s="17">
        <v>9.6356250995688895E-4</v>
      </c>
      <c r="BL15" s="17">
        <v>3.5404671465660197E-2</v>
      </c>
      <c r="BM15" s="17"/>
      <c r="BN15" s="17">
        <v>1.23026109275428E-3</v>
      </c>
      <c r="BO15" s="17">
        <v>3.3240901557187397E-2</v>
      </c>
      <c r="BP15" s="17"/>
      <c r="BQ15" s="17">
        <v>9.33115190638571E-4</v>
      </c>
      <c r="BR15" s="17">
        <v>3.4194403038759001E-2</v>
      </c>
      <c r="BS15" s="17"/>
      <c r="BT15" s="17">
        <v>5.6848185003843495E-4</v>
      </c>
      <c r="BU15" s="17">
        <v>3.7431364111060503E-2</v>
      </c>
      <c r="BV15" s="17"/>
      <c r="BW15" s="17">
        <v>3.9392859583704497E-2</v>
      </c>
      <c r="BX15" s="17">
        <v>1.26395386303729E-3</v>
      </c>
      <c r="BY15" s="17"/>
      <c r="BZ15" s="17">
        <v>3.9392859583704497E-2</v>
      </c>
      <c r="CA15" s="17">
        <v>1.26395386303729E-3</v>
      </c>
    </row>
    <row r="16" spans="2:79" x14ac:dyDescent="0.25">
      <c r="B16" s="18" t="s">
        <v>414</v>
      </c>
      <c r="C16" s="17">
        <v>2.7929275329814901E-2</v>
      </c>
      <c r="D16" s="17">
        <v>4.7155100600550497E-2</v>
      </c>
      <c r="E16" s="17">
        <v>0</v>
      </c>
      <c r="F16" s="17">
        <v>0</v>
      </c>
      <c r="G16" s="17">
        <v>1.49795133833223E-3</v>
      </c>
      <c r="H16" s="17">
        <v>0</v>
      </c>
      <c r="I16" s="17">
        <v>7.2279169120768503E-4</v>
      </c>
      <c r="J16" s="17">
        <v>1.11559944762812E-3</v>
      </c>
      <c r="K16" s="17">
        <v>0</v>
      </c>
      <c r="L16" s="17">
        <v>6.9322116902131997E-2</v>
      </c>
      <c r="M16" s="17"/>
      <c r="N16" s="17">
        <v>2.7728807194406801E-2</v>
      </c>
      <c r="O16" s="17">
        <v>3.1337934024448101E-2</v>
      </c>
      <c r="P16" s="17">
        <v>1.55413442223684E-2</v>
      </c>
      <c r="Q16" s="17">
        <v>6.73572173216644E-2</v>
      </c>
      <c r="R16" s="17"/>
      <c r="S16" s="17">
        <v>0</v>
      </c>
      <c r="T16" s="17">
        <v>3.8003562325417698E-4</v>
      </c>
      <c r="U16" s="17">
        <v>2.5155258719374999E-3</v>
      </c>
      <c r="V16" s="17">
        <v>0</v>
      </c>
      <c r="W16" s="17">
        <v>0</v>
      </c>
      <c r="X16" s="17">
        <v>0.22045014496953599</v>
      </c>
      <c r="Y16" s="17">
        <v>1.2127830954881201E-3</v>
      </c>
      <c r="Z16" s="17"/>
      <c r="AA16" s="17">
        <v>3.4162492659433101E-2</v>
      </c>
      <c r="AB16" s="17">
        <v>0</v>
      </c>
      <c r="AC16" s="17"/>
      <c r="AD16" s="17">
        <v>4.4633034111943096E-3</v>
      </c>
      <c r="AE16" s="17">
        <v>1.3383584341986601E-3</v>
      </c>
      <c r="AF16" s="17">
        <v>0</v>
      </c>
      <c r="AG16" s="17"/>
      <c r="AH16" s="17">
        <v>0.46573859023523601</v>
      </c>
      <c r="AI16" s="17">
        <v>2.7326100309601302E-3</v>
      </c>
      <c r="AJ16" s="17"/>
      <c r="AK16" s="17">
        <v>1.02347495856243E-4</v>
      </c>
      <c r="AL16" s="17">
        <v>4.1601296251682997E-2</v>
      </c>
      <c r="AM16" s="17"/>
      <c r="AN16" s="17">
        <v>2.7849758890538801E-2</v>
      </c>
      <c r="AO16" s="17">
        <v>6.73572173216644E-2</v>
      </c>
      <c r="AP16" s="17"/>
      <c r="AQ16" s="17">
        <v>9.1142102950436295E-3</v>
      </c>
      <c r="AR16" s="17">
        <v>3.4928119315837398E-2</v>
      </c>
      <c r="AS16" s="17"/>
      <c r="AT16" s="17">
        <v>0</v>
      </c>
      <c r="AU16" s="17">
        <v>4.7472830421683501E-2</v>
      </c>
      <c r="AV16" s="17">
        <v>9.4243394653833199E-4</v>
      </c>
      <c r="AW16" s="17">
        <v>9.1908891345304205E-3</v>
      </c>
      <c r="AX16" s="17"/>
      <c r="AY16" s="17">
        <v>0.169423075891729</v>
      </c>
      <c r="AZ16" s="17">
        <v>2.0108643400971199E-4</v>
      </c>
      <c r="BA16" s="17"/>
      <c r="BB16" s="17">
        <v>2.91283917148904E-2</v>
      </c>
      <c r="BC16" s="17">
        <v>2.7820985332104399E-2</v>
      </c>
      <c r="BD16" s="17"/>
      <c r="BE16" s="17">
        <v>1.9197800001961799E-3</v>
      </c>
      <c r="BF16" s="17">
        <v>3.0913651056616202E-2</v>
      </c>
      <c r="BG16" s="17"/>
      <c r="BH16" s="17">
        <v>4.44368393606072E-4</v>
      </c>
      <c r="BI16" s="17">
        <v>3.01860893620285E-2</v>
      </c>
      <c r="BJ16" s="17"/>
      <c r="BK16" s="17">
        <v>1.0439132320254499E-3</v>
      </c>
      <c r="BL16" s="17">
        <v>3.0533143537720901E-2</v>
      </c>
      <c r="BM16" s="17"/>
      <c r="BN16" s="17">
        <v>2.1134713885913301E-3</v>
      </c>
      <c r="BO16" s="17">
        <v>2.86567710808249E-2</v>
      </c>
      <c r="BP16" s="17"/>
      <c r="BQ16" s="17">
        <v>1.06200919379332E-3</v>
      </c>
      <c r="BR16" s="17">
        <v>2.9494312577705802E-2</v>
      </c>
      <c r="BS16" s="17"/>
      <c r="BT16" s="17">
        <v>0.18443850734467901</v>
      </c>
      <c r="BU16" s="17">
        <v>2.9833207921415401E-3</v>
      </c>
      <c r="BV16" s="17"/>
      <c r="BW16" s="17">
        <v>3.4075790810253401E-2</v>
      </c>
      <c r="BX16" s="17">
        <v>7.3536694893592701E-4</v>
      </c>
      <c r="BY16" s="17"/>
      <c r="BZ16" s="17">
        <v>3.4075790810253401E-2</v>
      </c>
      <c r="CA16" s="17">
        <v>7.3536694893592701E-4</v>
      </c>
    </row>
    <row r="17" spans="2:79" x14ac:dyDescent="0.25">
      <c r="B17" s="18" t="s">
        <v>415</v>
      </c>
      <c r="C17" s="17">
        <v>2.56153665348091E-2</v>
      </c>
      <c r="D17" s="17">
        <v>0</v>
      </c>
      <c r="E17" s="17">
        <v>0</v>
      </c>
      <c r="F17" s="17">
        <v>0</v>
      </c>
      <c r="G17" s="17">
        <v>9.65618477451509E-4</v>
      </c>
      <c r="H17" s="17">
        <v>0</v>
      </c>
      <c r="I17" s="17">
        <v>0</v>
      </c>
      <c r="J17" s="17">
        <v>3.2254150093210903E-4</v>
      </c>
      <c r="K17" s="17">
        <v>1.84545256240225E-3</v>
      </c>
      <c r="L17" s="17">
        <v>6.9832709400303103E-2</v>
      </c>
      <c r="M17" s="17"/>
      <c r="N17" s="17">
        <v>2.7728807194406801E-2</v>
      </c>
      <c r="O17" s="17">
        <v>0</v>
      </c>
      <c r="P17" s="17">
        <v>1.5317748156738401E-2</v>
      </c>
      <c r="Q17" s="17">
        <v>7.8694991604555301E-2</v>
      </c>
      <c r="R17" s="17"/>
      <c r="S17" s="17">
        <v>0</v>
      </c>
      <c r="T17" s="17">
        <v>3.6822515652295E-3</v>
      </c>
      <c r="U17" s="17">
        <v>2.5155258719374999E-3</v>
      </c>
      <c r="V17" s="17">
        <v>0</v>
      </c>
      <c r="W17" s="17">
        <v>6.44229958641617E-4</v>
      </c>
      <c r="X17" s="17">
        <v>0.219494182228198</v>
      </c>
      <c r="Y17" s="17">
        <v>0</v>
      </c>
      <c r="Z17" s="17"/>
      <c r="AA17" s="17">
        <v>3.1104495492610101E-2</v>
      </c>
      <c r="AB17" s="17">
        <v>1.0201397239584099E-3</v>
      </c>
      <c r="AC17" s="17"/>
      <c r="AD17" s="17">
        <v>4.1659457731701798E-4</v>
      </c>
      <c r="AE17" s="17">
        <v>7.2715677828289295E-4</v>
      </c>
      <c r="AF17" s="17">
        <v>0</v>
      </c>
      <c r="AG17" s="17"/>
      <c r="AH17" s="17">
        <v>0.46618340910988698</v>
      </c>
      <c r="AI17" s="17">
        <v>2.59931800548324E-4</v>
      </c>
      <c r="AJ17" s="17"/>
      <c r="AK17" s="17">
        <v>1.02347495856243E-4</v>
      </c>
      <c r="AL17" s="17">
        <v>3.8150509909670102E-2</v>
      </c>
      <c r="AM17" s="17"/>
      <c r="AN17" s="17">
        <v>2.5508318016158799E-2</v>
      </c>
      <c r="AO17" s="17">
        <v>7.8694991604555301E-2</v>
      </c>
      <c r="AP17" s="17"/>
      <c r="AQ17" s="17">
        <v>3.7053939984826298E-4</v>
      </c>
      <c r="AR17" s="17">
        <v>3.5005958926872201E-2</v>
      </c>
      <c r="AS17" s="17"/>
      <c r="AT17" s="17">
        <v>0</v>
      </c>
      <c r="AU17" s="17">
        <v>4.3458967078377701E-2</v>
      </c>
      <c r="AV17" s="17">
        <v>1.6675185512920799E-3</v>
      </c>
      <c r="AW17" s="17">
        <v>1.16124906290536E-3</v>
      </c>
      <c r="AX17" s="17"/>
      <c r="AY17" s="17">
        <v>0.154581858607971</v>
      </c>
      <c r="AZ17" s="17">
        <v>3.4212318964044902E-4</v>
      </c>
      <c r="BA17" s="17"/>
      <c r="BB17" s="17">
        <v>2.9225498657370699E-4</v>
      </c>
      <c r="BC17" s="17">
        <v>2.7902250214920099E-2</v>
      </c>
      <c r="BD17" s="17"/>
      <c r="BE17" s="17">
        <v>9.6939381243784099E-4</v>
      </c>
      <c r="BF17" s="17">
        <v>2.8443289253951301E-2</v>
      </c>
      <c r="BG17" s="17"/>
      <c r="BH17" s="17">
        <v>9.9794461997864195E-4</v>
      </c>
      <c r="BI17" s="17">
        <v>2.7636728416923401E-2</v>
      </c>
      <c r="BJ17" s="17"/>
      <c r="BK17" s="17">
        <v>1.0439132320254499E-3</v>
      </c>
      <c r="BL17" s="17">
        <v>2.7995130878114199E-2</v>
      </c>
      <c r="BM17" s="17"/>
      <c r="BN17" s="17">
        <v>9.7878864711984006E-3</v>
      </c>
      <c r="BO17" s="17">
        <v>2.6061388844309401E-2</v>
      </c>
      <c r="BP17" s="17"/>
      <c r="BQ17" s="17">
        <v>5.2066348151805202E-3</v>
      </c>
      <c r="BR17" s="17">
        <v>2.6804189586686601E-2</v>
      </c>
      <c r="BS17" s="17"/>
      <c r="BT17" s="17">
        <v>0.18460449465923401</v>
      </c>
      <c r="BU17" s="17">
        <v>2.7414217943332801E-4</v>
      </c>
      <c r="BV17" s="17"/>
      <c r="BW17" s="17">
        <v>3.0982699203018799E-2</v>
      </c>
      <c r="BX17" s="17">
        <v>1.86878145037998E-3</v>
      </c>
      <c r="BY17" s="17"/>
      <c r="BZ17" s="17">
        <v>3.0982699203018799E-2</v>
      </c>
      <c r="CA17" s="17">
        <v>1.86878145037998E-3</v>
      </c>
    </row>
    <row r="18" spans="2:79" x14ac:dyDescent="0.25">
      <c r="B18" s="18" t="s">
        <v>416</v>
      </c>
      <c r="C18" s="17">
        <v>2.3241771640437701E-2</v>
      </c>
      <c r="D18" s="17">
        <v>0</v>
      </c>
      <c r="E18" s="17">
        <v>0</v>
      </c>
      <c r="F18" s="17">
        <v>0</v>
      </c>
      <c r="G18" s="17">
        <v>1.4049257693628601E-3</v>
      </c>
      <c r="H18" s="17">
        <v>3.5459509482148999E-4</v>
      </c>
      <c r="I18" s="17">
        <v>0.13886450090748001</v>
      </c>
      <c r="J18" s="17">
        <v>0</v>
      </c>
      <c r="K18" s="17">
        <v>0</v>
      </c>
      <c r="L18" s="17">
        <v>5.2310818654268103E-3</v>
      </c>
      <c r="M18" s="17"/>
      <c r="N18" s="17">
        <v>2.3209613751099398E-2</v>
      </c>
      <c r="O18" s="17">
        <v>2.5603944657566598E-2</v>
      </c>
      <c r="P18" s="17">
        <v>6.47152807996044E-3</v>
      </c>
      <c r="Q18" s="17">
        <v>5.1640526380692997E-2</v>
      </c>
      <c r="R18" s="17"/>
      <c r="S18" s="17">
        <v>8.0373519076496897E-2</v>
      </c>
      <c r="T18" s="17">
        <v>9.2018942452916797E-4</v>
      </c>
      <c r="U18" s="17">
        <v>0</v>
      </c>
      <c r="V18" s="17">
        <v>3.2333464742132802E-5</v>
      </c>
      <c r="W18" s="17">
        <v>0</v>
      </c>
      <c r="X18" s="17">
        <v>1.44008167797121E-4</v>
      </c>
      <c r="Y18" s="17">
        <v>1.97333576337833E-2</v>
      </c>
      <c r="Z18" s="17"/>
      <c r="AA18" s="17">
        <v>2.6096296998101801E-2</v>
      </c>
      <c r="AB18" s="17">
        <v>1.0451454788927599E-2</v>
      </c>
      <c r="AC18" s="17"/>
      <c r="AD18" s="17">
        <v>3.8625326233685899E-2</v>
      </c>
      <c r="AE18" s="17">
        <v>1.1407178832377901E-3</v>
      </c>
      <c r="AF18" s="17">
        <v>7.9391949147638204E-3</v>
      </c>
      <c r="AG18" s="17"/>
      <c r="AH18" s="17">
        <v>0.39019617076149199</v>
      </c>
      <c r="AI18" s="17">
        <v>2.12292638107411E-3</v>
      </c>
      <c r="AJ18" s="17"/>
      <c r="AK18" s="17">
        <v>0</v>
      </c>
      <c r="AL18" s="17">
        <v>3.4660998010858798E-2</v>
      </c>
      <c r="AM18" s="17"/>
      <c r="AN18" s="17">
        <v>2.3184498352948099E-2</v>
      </c>
      <c r="AO18" s="17">
        <v>5.1640526380692997E-2</v>
      </c>
      <c r="AP18" s="17"/>
      <c r="AQ18" s="17">
        <v>8.5590766595897497E-2</v>
      </c>
      <c r="AR18" s="17">
        <v>4.9139163636696598E-5</v>
      </c>
      <c r="AS18" s="17"/>
      <c r="AT18" s="17">
        <v>0</v>
      </c>
      <c r="AU18" s="17">
        <v>1.7539436703879401E-5</v>
      </c>
      <c r="AV18" s="17">
        <v>0.11811287403891101</v>
      </c>
      <c r="AW18" s="17">
        <v>5.1743864228109403E-3</v>
      </c>
      <c r="AX18" s="17"/>
      <c r="AY18" s="17">
        <v>0.12992316514014501</v>
      </c>
      <c r="AZ18" s="17">
        <v>2.3356837490940302E-3</v>
      </c>
      <c r="BA18" s="17"/>
      <c r="BB18" s="17">
        <v>1.2416709914475101E-3</v>
      </c>
      <c r="BC18" s="17">
        <v>2.52285603112983E-2</v>
      </c>
      <c r="BD18" s="17"/>
      <c r="BE18" s="17">
        <v>1.3334253162691401E-3</v>
      </c>
      <c r="BF18" s="17">
        <v>2.57555742404347E-2</v>
      </c>
      <c r="BG18" s="17"/>
      <c r="BH18" s="17">
        <v>0</v>
      </c>
      <c r="BI18" s="17">
        <v>2.5150177460889701E-2</v>
      </c>
      <c r="BJ18" s="17"/>
      <c r="BK18" s="17">
        <v>2.22524957521767E-2</v>
      </c>
      <c r="BL18" s="17">
        <v>2.3337583778839301E-2</v>
      </c>
      <c r="BM18" s="17"/>
      <c r="BN18" s="17">
        <v>1.76642059167409E-3</v>
      </c>
      <c r="BO18" s="17">
        <v>2.3846952353577301E-2</v>
      </c>
      <c r="BP18" s="17"/>
      <c r="BQ18" s="17">
        <v>1.05226844565044E-3</v>
      </c>
      <c r="BR18" s="17">
        <v>2.4534325889769198E-2</v>
      </c>
      <c r="BS18" s="17"/>
      <c r="BT18" s="17">
        <v>4.7663095464383498E-4</v>
      </c>
      <c r="BU18" s="17">
        <v>2.6870299857467299E-2</v>
      </c>
      <c r="BV18" s="17"/>
      <c r="BW18" s="17">
        <v>2.6029604616865501E-2</v>
      </c>
      <c r="BX18" s="17">
        <v>1.0907616657269499E-2</v>
      </c>
      <c r="BY18" s="17"/>
      <c r="BZ18" s="17">
        <v>2.6029604616865501E-2</v>
      </c>
      <c r="CA18" s="17">
        <v>1.0907616657269499E-2</v>
      </c>
    </row>
    <row r="19" spans="2:79" x14ac:dyDescent="0.25">
      <c r="B19" s="18" t="s">
        <v>417</v>
      </c>
      <c r="C19" s="17">
        <v>1.6486474076979798E-2</v>
      </c>
      <c r="D19" s="17">
        <v>3.4179100293017198E-4</v>
      </c>
      <c r="E19" s="17">
        <v>4.6763511966426497E-3</v>
      </c>
      <c r="F19" s="17">
        <v>0</v>
      </c>
      <c r="G19" s="17">
        <v>5.6148099594587801E-4</v>
      </c>
      <c r="H19" s="17">
        <v>5.7695501277990504E-4</v>
      </c>
      <c r="I19" s="17">
        <v>0</v>
      </c>
      <c r="J19" s="17">
        <v>0.287897433447449</v>
      </c>
      <c r="K19" s="17">
        <v>0</v>
      </c>
      <c r="L19" s="17">
        <v>5.1059249817105197E-4</v>
      </c>
      <c r="M19" s="17"/>
      <c r="N19" s="17">
        <v>1.5879107417348499E-2</v>
      </c>
      <c r="O19" s="17">
        <v>1.6618118152727599E-2</v>
      </c>
      <c r="P19" s="17">
        <v>5.1983563006083901E-2</v>
      </c>
      <c r="Q19" s="17">
        <v>7.2323449380226501E-2</v>
      </c>
      <c r="R19" s="17"/>
      <c r="S19" s="17">
        <v>5.9643114535588897E-2</v>
      </c>
      <c r="T19" s="17">
        <v>1.0557635161931001E-2</v>
      </c>
      <c r="U19" s="17">
        <v>0</v>
      </c>
      <c r="V19" s="17">
        <v>0</v>
      </c>
      <c r="W19" s="17">
        <v>2.5462784952443599E-4</v>
      </c>
      <c r="X19" s="17">
        <v>2.4150499622410901E-4</v>
      </c>
      <c r="Y19" s="17">
        <v>5.15317877969621E-4</v>
      </c>
      <c r="Z19" s="17"/>
      <c r="AA19" s="17">
        <v>1.99382293472645E-2</v>
      </c>
      <c r="AB19" s="17">
        <v>1.0201397239584099E-3</v>
      </c>
      <c r="AC19" s="17"/>
      <c r="AD19" s="17">
        <v>2.9092224368593898E-2</v>
      </c>
      <c r="AE19" s="17">
        <v>3.4663950406899299E-3</v>
      </c>
      <c r="AF19" s="17">
        <v>0</v>
      </c>
      <c r="AG19" s="17"/>
      <c r="AH19" s="17">
        <v>1.00646217039214E-2</v>
      </c>
      <c r="AI19" s="17">
        <v>1.6856062524127299E-2</v>
      </c>
      <c r="AJ19" s="17"/>
      <c r="AK19" s="17">
        <v>0</v>
      </c>
      <c r="AL19" s="17">
        <v>2.45866646496967E-2</v>
      </c>
      <c r="AM19" s="17"/>
      <c r="AN19" s="17">
        <v>1.63738646626467E-2</v>
      </c>
      <c r="AO19" s="17">
        <v>7.2323449380226501E-2</v>
      </c>
      <c r="AP19" s="17"/>
      <c r="AQ19" s="17">
        <v>6.43347178563648E-3</v>
      </c>
      <c r="AR19" s="17">
        <v>2.0225998468641999E-2</v>
      </c>
      <c r="AS19" s="17"/>
      <c r="AT19" s="17">
        <v>0</v>
      </c>
      <c r="AU19" s="17">
        <v>2.4916193726697101E-2</v>
      </c>
      <c r="AV19" s="17">
        <v>7.6137789656345401E-3</v>
      </c>
      <c r="AW19" s="17">
        <v>3.3264274990109297E-2</v>
      </c>
      <c r="AX19" s="17"/>
      <c r="AY19" s="17">
        <v>9.1822362868335394E-2</v>
      </c>
      <c r="AZ19" s="17">
        <v>1.72308694097575E-3</v>
      </c>
      <c r="BA19" s="17"/>
      <c r="BB19" s="17">
        <v>4.9650267657564697E-4</v>
      </c>
      <c r="BC19" s="17">
        <v>1.7930499017255099E-2</v>
      </c>
      <c r="BD19" s="17"/>
      <c r="BE19" s="17">
        <v>0.14125093632204699</v>
      </c>
      <c r="BF19" s="17">
        <v>2.17077790629809E-3</v>
      </c>
      <c r="BG19" s="17"/>
      <c r="BH19" s="17">
        <v>0</v>
      </c>
      <c r="BI19" s="17">
        <v>1.7840195453042999E-2</v>
      </c>
      <c r="BJ19" s="17"/>
      <c r="BK19" s="17">
        <v>5.0458371689688199E-3</v>
      </c>
      <c r="BL19" s="17">
        <v>1.7594508650388599E-2</v>
      </c>
      <c r="BM19" s="17"/>
      <c r="BN19" s="17">
        <v>7.67441508260707E-3</v>
      </c>
      <c r="BO19" s="17">
        <v>1.6734800082656501E-2</v>
      </c>
      <c r="BP19" s="17"/>
      <c r="BQ19" s="17">
        <v>3.88732560319776E-3</v>
      </c>
      <c r="BR19" s="17">
        <v>1.72203833833212E-2</v>
      </c>
      <c r="BS19" s="17"/>
      <c r="BT19" s="17">
        <v>9.4946437585053407E-3</v>
      </c>
      <c r="BU19" s="17">
        <v>1.76008995905063E-2</v>
      </c>
      <c r="BV19" s="17"/>
      <c r="BW19" s="17">
        <v>1.9806167195553601E-2</v>
      </c>
      <c r="BX19" s="17">
        <v>1.79922065568228E-3</v>
      </c>
      <c r="BY19" s="17"/>
      <c r="BZ19" s="17">
        <v>1.9806167195553601E-2</v>
      </c>
      <c r="CA19" s="17">
        <v>1.79922065568228E-3</v>
      </c>
    </row>
    <row r="20" spans="2:79" x14ac:dyDescent="0.25">
      <c r="B20" s="18" t="s">
        <v>418</v>
      </c>
      <c r="C20" s="17">
        <v>1.4939338749235E-3</v>
      </c>
      <c r="D20" s="17">
        <v>0</v>
      </c>
      <c r="E20" s="17">
        <v>0</v>
      </c>
      <c r="F20" s="17">
        <v>1.2254058529553199E-4</v>
      </c>
      <c r="G20" s="17">
        <v>1.18950151531983E-2</v>
      </c>
      <c r="H20" s="17">
        <v>3.76140560800438E-4</v>
      </c>
      <c r="I20" s="17">
        <v>0</v>
      </c>
      <c r="J20" s="17">
        <v>0</v>
      </c>
      <c r="K20" s="17">
        <v>0</v>
      </c>
      <c r="L20" s="17">
        <v>6.7482486943816098E-4</v>
      </c>
      <c r="M20" s="17"/>
      <c r="N20" s="17">
        <v>0</v>
      </c>
      <c r="O20" s="17">
        <v>1.52346039844666E-2</v>
      </c>
      <c r="P20" s="17">
        <v>1.5317748156738401E-2</v>
      </c>
      <c r="Q20" s="17">
        <v>8.6027221942787099E-2</v>
      </c>
      <c r="R20" s="17"/>
      <c r="S20" s="17">
        <v>0</v>
      </c>
      <c r="T20" s="17">
        <v>3.9429009648250602E-3</v>
      </c>
      <c r="U20" s="17">
        <v>0</v>
      </c>
      <c r="V20" s="17">
        <v>0</v>
      </c>
      <c r="W20" s="17">
        <v>1.3799780194151999E-3</v>
      </c>
      <c r="X20" s="17">
        <v>9.9993432665892203E-3</v>
      </c>
      <c r="Y20" s="17">
        <v>0</v>
      </c>
      <c r="Z20" s="17"/>
      <c r="AA20" s="17">
        <v>1.5996746031591001E-3</v>
      </c>
      <c r="AB20" s="17">
        <v>1.0201397239584099E-3</v>
      </c>
      <c r="AC20" s="17"/>
      <c r="AD20" s="17">
        <v>2.4118404725034198E-3</v>
      </c>
      <c r="AE20" s="17">
        <v>7.0774742764065303E-4</v>
      </c>
      <c r="AF20" s="17">
        <v>2.4925490373625599E-4</v>
      </c>
      <c r="AG20" s="17"/>
      <c r="AH20" s="17">
        <v>2.25980473144568E-2</v>
      </c>
      <c r="AI20" s="17">
        <v>2.79356512904927E-4</v>
      </c>
      <c r="AJ20" s="17"/>
      <c r="AK20" s="17">
        <v>3.6257630886395299E-3</v>
      </c>
      <c r="AL20" s="17">
        <v>4.4651628769684399E-4</v>
      </c>
      <c r="AM20" s="17"/>
      <c r="AN20" s="17">
        <v>1.32345107191918E-3</v>
      </c>
      <c r="AO20" s="17">
        <v>8.6027221942787099E-2</v>
      </c>
      <c r="AP20" s="17"/>
      <c r="AQ20" s="17">
        <v>4.6844789621620702E-3</v>
      </c>
      <c r="AR20" s="17">
        <v>3.0711218418335201E-4</v>
      </c>
      <c r="AS20" s="17"/>
      <c r="AT20" s="17">
        <v>0</v>
      </c>
      <c r="AU20" s="17">
        <v>1.0295948154869E-4</v>
      </c>
      <c r="AV20" s="17">
        <v>7.2310698116700304E-3</v>
      </c>
      <c r="AW20" s="17">
        <v>1.0924376544772E-3</v>
      </c>
      <c r="AX20" s="17"/>
      <c r="AY20" s="17">
        <v>5.4358366609069501E-4</v>
      </c>
      <c r="AZ20" s="17">
        <v>1.68017164649394E-3</v>
      </c>
      <c r="BA20" s="17"/>
      <c r="BB20" s="17">
        <v>2.9225498657370699E-4</v>
      </c>
      <c r="BC20" s="17">
        <v>1.6024552875969101E-3</v>
      </c>
      <c r="BD20" s="17"/>
      <c r="BE20" s="17">
        <v>4.70351326802687E-4</v>
      </c>
      <c r="BF20" s="17">
        <v>1.61138155594445E-3</v>
      </c>
      <c r="BG20" s="17"/>
      <c r="BH20" s="17">
        <v>1.49531976999808E-2</v>
      </c>
      <c r="BI20" s="17">
        <v>3.8877985223925103E-4</v>
      </c>
      <c r="BJ20" s="17"/>
      <c r="BK20" s="17">
        <v>1.33298691322506E-2</v>
      </c>
      <c r="BL20" s="17">
        <v>3.4761434925413499E-4</v>
      </c>
      <c r="BM20" s="17"/>
      <c r="BN20" s="17">
        <v>8.5576253784441104E-3</v>
      </c>
      <c r="BO20" s="17">
        <v>1.2948772983025999E-3</v>
      </c>
      <c r="BP20" s="17"/>
      <c r="BQ20" s="17">
        <v>3.8212741981805899E-3</v>
      </c>
      <c r="BR20" s="17">
        <v>1.3583646556372701E-3</v>
      </c>
      <c r="BS20" s="17"/>
      <c r="BT20" s="17">
        <v>3.5215911110466399E-4</v>
      </c>
      <c r="BU20" s="17">
        <v>1.6759209755169101E-3</v>
      </c>
      <c r="BV20" s="17"/>
      <c r="BW20" s="17">
        <v>1.39111566346819E-3</v>
      </c>
      <c r="BX20" s="17">
        <v>1.94883047952814E-3</v>
      </c>
      <c r="BY20" s="17"/>
      <c r="BZ20" s="17">
        <v>1.39111566346819E-3</v>
      </c>
      <c r="CA20" s="17">
        <v>1.94883047952814E-3</v>
      </c>
    </row>
    <row r="21" spans="2:79" x14ac:dyDescent="0.25">
      <c r="B21" s="18" t="s">
        <v>419</v>
      </c>
      <c r="C21" s="17">
        <v>1.10722758254997E-4</v>
      </c>
      <c r="D21" s="17">
        <v>0</v>
      </c>
      <c r="E21" s="17">
        <v>0</v>
      </c>
      <c r="F21" s="17">
        <v>0</v>
      </c>
      <c r="G21" s="17">
        <v>3.2474003174219699E-4</v>
      </c>
      <c r="H21" s="17">
        <v>0</v>
      </c>
      <c r="I21" s="17">
        <v>0</v>
      </c>
      <c r="J21" s="17">
        <v>3.2254150093210903E-4</v>
      </c>
      <c r="K21" s="17">
        <v>0</v>
      </c>
      <c r="L21" s="17">
        <v>1.6423237126710901E-4</v>
      </c>
      <c r="M21" s="17"/>
      <c r="N21" s="17">
        <v>0</v>
      </c>
      <c r="O21" s="17">
        <v>0</v>
      </c>
      <c r="P21" s="17">
        <v>0</v>
      </c>
      <c r="Q21" s="17">
        <v>5.5012206393535101E-2</v>
      </c>
      <c r="R21" s="17"/>
      <c r="S21" s="17">
        <v>0</v>
      </c>
      <c r="T21" s="17">
        <v>2.6064939959555999E-4</v>
      </c>
      <c r="U21" s="17">
        <v>0</v>
      </c>
      <c r="V21" s="17">
        <v>0</v>
      </c>
      <c r="W21" s="17">
        <v>1.17283467871875E-3</v>
      </c>
      <c r="X21" s="17">
        <v>1.53079078901902E-4</v>
      </c>
      <c r="Y21" s="17">
        <v>0</v>
      </c>
      <c r="Z21" s="17"/>
      <c r="AA21" s="17">
        <v>1.35433711453321E-4</v>
      </c>
      <c r="AB21" s="17">
        <v>0</v>
      </c>
      <c r="AC21" s="17"/>
      <c r="AD21" s="17">
        <v>0</v>
      </c>
      <c r="AE21" s="17">
        <v>3.17727366532583E-4</v>
      </c>
      <c r="AF21" s="17">
        <v>2.4925490373625599E-4</v>
      </c>
      <c r="AG21" s="17"/>
      <c r="AH21" s="17">
        <v>6.1016265587732199E-4</v>
      </c>
      <c r="AI21" s="17">
        <v>8.1979148859654105E-5</v>
      </c>
      <c r="AJ21" s="17"/>
      <c r="AK21" s="17">
        <v>1.8172349973691299E-4</v>
      </c>
      <c r="AL21" s="17">
        <v>7.5838432223710193E-5</v>
      </c>
      <c r="AM21" s="17"/>
      <c r="AN21" s="17">
        <v>0</v>
      </c>
      <c r="AO21" s="17">
        <v>5.5012206393535101E-2</v>
      </c>
      <c r="AP21" s="17"/>
      <c r="AQ21" s="17">
        <v>4.0837990014265101E-4</v>
      </c>
      <c r="AR21" s="17">
        <v>0</v>
      </c>
      <c r="AS21" s="17"/>
      <c r="AT21" s="17">
        <v>0</v>
      </c>
      <c r="AU21" s="17">
        <v>1.0295948154869E-4</v>
      </c>
      <c r="AV21" s="17">
        <v>8.4696076391336294E-5</v>
      </c>
      <c r="AW21" s="17">
        <v>2.25368671738255E-3</v>
      </c>
      <c r="AX21" s="17"/>
      <c r="AY21" s="17">
        <v>3.1035075435085699E-4</v>
      </c>
      <c r="AZ21" s="17">
        <v>7.1602155354695494E-5</v>
      </c>
      <c r="BA21" s="17"/>
      <c r="BB21" s="17">
        <v>0</v>
      </c>
      <c r="BC21" s="17">
        <v>1.20721927132325E-4</v>
      </c>
      <c r="BD21" s="17"/>
      <c r="BE21" s="17">
        <v>1.71456326360204E-4</v>
      </c>
      <c r="BF21" s="17">
        <v>1.03754080694813E-4</v>
      </c>
      <c r="BG21" s="17"/>
      <c r="BH21" s="17">
        <v>0</v>
      </c>
      <c r="BI21" s="17">
        <v>1.1981431803707E-4</v>
      </c>
      <c r="BJ21" s="17"/>
      <c r="BK21" s="17">
        <v>1.9986891196578001E-4</v>
      </c>
      <c r="BL21" s="17">
        <v>1.02088884005496E-4</v>
      </c>
      <c r="BM21" s="17"/>
      <c r="BN21" s="17">
        <v>0</v>
      </c>
      <c r="BO21" s="17">
        <v>1.13842953014533E-4</v>
      </c>
      <c r="BP21" s="17"/>
      <c r="BQ21" s="17">
        <v>3.2061820362326397E-4</v>
      </c>
      <c r="BR21" s="17">
        <v>9.8496200163790599E-5</v>
      </c>
      <c r="BS21" s="17"/>
      <c r="BT21" s="17">
        <v>1.2837192975456501E-4</v>
      </c>
      <c r="BU21" s="17">
        <v>1.07909662668316E-4</v>
      </c>
      <c r="BV21" s="17"/>
      <c r="BW21" s="17">
        <v>0</v>
      </c>
      <c r="BX21" s="17">
        <v>6.0059129486686805E-4</v>
      </c>
      <c r="BY21" s="17"/>
      <c r="BZ21" s="17">
        <v>0</v>
      </c>
      <c r="CA21" s="17">
        <v>6.0059129486686805E-4</v>
      </c>
    </row>
    <row r="22" spans="2:79" x14ac:dyDescent="0.25">
      <c r="B22" s="18" t="s">
        <v>97</v>
      </c>
      <c r="C22" s="19">
        <v>0.73249777340870603</v>
      </c>
      <c r="D22" s="19">
        <v>0.28091197135208701</v>
      </c>
      <c r="E22" s="19">
        <v>0.74132977947123602</v>
      </c>
      <c r="F22" s="19">
        <v>0.60871274319739599</v>
      </c>
      <c r="G22" s="19">
        <v>0.74846964422988005</v>
      </c>
      <c r="H22" s="19">
        <v>0.89441485432211898</v>
      </c>
      <c r="I22" s="19">
        <v>0.81469604470479795</v>
      </c>
      <c r="J22" s="19">
        <v>0.68688822156228602</v>
      </c>
      <c r="K22" s="19">
        <v>0.99493629876905099</v>
      </c>
      <c r="L22" s="19">
        <v>0.75909396604527402</v>
      </c>
      <c r="M22" s="19"/>
      <c r="N22" s="19">
        <v>0.758730110641755</v>
      </c>
      <c r="O22" s="19">
        <v>0.48774335424791498</v>
      </c>
      <c r="P22" s="19">
        <v>0.36161063609617899</v>
      </c>
      <c r="Q22" s="19">
        <v>0.15058879068477601</v>
      </c>
      <c r="R22" s="19"/>
      <c r="S22" s="19">
        <v>0.78230899310683399</v>
      </c>
      <c r="T22" s="19">
        <v>0.82210793752804401</v>
      </c>
      <c r="U22" s="19">
        <v>0.17445532128285501</v>
      </c>
      <c r="V22" s="19">
        <v>0.71523328910330497</v>
      </c>
      <c r="W22" s="19">
        <v>0.48777292813559298</v>
      </c>
      <c r="X22" s="19">
        <v>0.62009846940598701</v>
      </c>
      <c r="Y22" s="19">
        <v>0.945276865960191</v>
      </c>
      <c r="Z22" s="19"/>
      <c r="AA22" s="19">
        <v>0.70407383606038798</v>
      </c>
      <c r="AB22" s="19">
        <v>0.85985735838361699</v>
      </c>
      <c r="AC22" s="19"/>
      <c r="AD22" s="19">
        <v>0.76753971149701095</v>
      </c>
      <c r="AE22" s="19">
        <v>0.63502386189845506</v>
      </c>
      <c r="AF22" s="19">
        <v>0.76471313233343896</v>
      </c>
      <c r="AG22" s="19"/>
      <c r="AH22" s="19">
        <v>0.44003140343028502</v>
      </c>
      <c r="AI22" s="19">
        <v>0.74932970682042299</v>
      </c>
      <c r="AJ22" s="19"/>
      <c r="AK22" s="19">
        <v>0.672510050458895</v>
      </c>
      <c r="AL22" s="19">
        <v>0.7619711456803</v>
      </c>
      <c r="AM22" s="19"/>
      <c r="AN22" s="19">
        <v>0.733671340375468</v>
      </c>
      <c r="AO22" s="19">
        <v>0.15058879068477601</v>
      </c>
      <c r="AP22" s="19"/>
      <c r="AQ22" s="19">
        <v>0.79862240810587704</v>
      </c>
      <c r="AR22" s="19">
        <v>0.707900675231105</v>
      </c>
      <c r="AS22" s="19"/>
      <c r="AT22" s="19">
        <v>0.840397256100609</v>
      </c>
      <c r="AU22" s="19">
        <v>0.71823403941601205</v>
      </c>
      <c r="AV22" s="19">
        <v>0.71621033187476602</v>
      </c>
      <c r="AW22" s="19">
        <v>1.66160390832404E-2</v>
      </c>
      <c r="AX22" s="19"/>
      <c r="AY22" s="19">
        <v>0.46954978420756999</v>
      </c>
      <c r="AZ22" s="19">
        <v>0.78402703819194297</v>
      </c>
      <c r="BA22" s="19"/>
      <c r="BB22" s="19">
        <v>0.66169334957575399</v>
      </c>
      <c r="BC22" s="19">
        <v>0.73889199084264301</v>
      </c>
      <c r="BD22" s="19"/>
      <c r="BE22" s="19">
        <v>0.835325821448901</v>
      </c>
      <c r="BF22" s="19">
        <v>0.72069910039654494</v>
      </c>
      <c r="BG22" s="19"/>
      <c r="BH22" s="19">
        <v>0.56366222652456099</v>
      </c>
      <c r="BI22" s="19">
        <v>0.746361034151373</v>
      </c>
      <c r="BJ22" s="19"/>
      <c r="BK22" s="19">
        <v>0.94063450993590603</v>
      </c>
      <c r="BL22" s="19">
        <v>0.71233956876302595</v>
      </c>
      <c r="BM22" s="19"/>
      <c r="BN22" s="19">
        <v>0.47419903999403201</v>
      </c>
      <c r="BO22" s="19">
        <v>0.73977669571065197</v>
      </c>
      <c r="BP22" s="19"/>
      <c r="BQ22" s="19">
        <v>0.39765324461316398</v>
      </c>
      <c r="BR22" s="19">
        <v>0.75200270394999702</v>
      </c>
      <c r="BS22" s="19"/>
      <c r="BT22" s="19">
        <v>0.73248341554993301</v>
      </c>
      <c r="BU22" s="19">
        <v>0.73250006190304995</v>
      </c>
      <c r="BV22" s="19"/>
      <c r="BW22" s="19">
        <v>0.70534090270045002</v>
      </c>
      <c r="BX22" s="19">
        <v>0.85264738603101597</v>
      </c>
      <c r="BY22" s="19"/>
      <c r="BZ22" s="19">
        <v>0.70534090270045002</v>
      </c>
      <c r="CA22" s="19">
        <v>0.85264738603101597</v>
      </c>
    </row>
    <row r="23" spans="2:79" x14ac:dyDescent="0.25">
      <c r="B23" s="16" t="s">
        <v>704</v>
      </c>
    </row>
    <row r="24" spans="2:79" x14ac:dyDescent="0.25">
      <c r="B24" t="s">
        <v>78</v>
      </c>
    </row>
    <row r="25" spans="2:79" x14ac:dyDescent="0.25">
      <c r="B25" t="s">
        <v>79</v>
      </c>
    </row>
    <row r="27" spans="2:79" x14ac:dyDescent="0.25">
      <c r="B27"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CA26"/>
  <sheetViews>
    <sheetView showGridLines="0" topLeftCell="A7" workbookViewId="0">
      <pane xSplit="2" topLeftCell="C1" activePane="topRight" state="frozen"/>
      <selection pane="topRight" activeCell="B22" sqref="B22"/>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424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2701</v>
      </c>
      <c r="D7" s="10">
        <v>342</v>
      </c>
      <c r="E7" s="10">
        <v>420</v>
      </c>
      <c r="F7" s="10">
        <v>300</v>
      </c>
      <c r="G7" s="10">
        <v>361</v>
      </c>
      <c r="H7" s="10">
        <v>311</v>
      </c>
      <c r="I7" s="10">
        <v>355</v>
      </c>
      <c r="J7" s="10">
        <v>198</v>
      </c>
      <c r="K7" s="10">
        <v>119</v>
      </c>
      <c r="L7" s="10">
        <v>295</v>
      </c>
      <c r="M7" s="10"/>
      <c r="N7" s="10">
        <v>322</v>
      </c>
      <c r="O7" s="10">
        <v>333</v>
      </c>
      <c r="P7" s="10">
        <v>521</v>
      </c>
      <c r="Q7" s="10">
        <v>1525</v>
      </c>
      <c r="R7" s="10"/>
      <c r="S7" s="10">
        <v>233</v>
      </c>
      <c r="T7" s="10">
        <v>187</v>
      </c>
      <c r="U7" s="10">
        <v>247</v>
      </c>
      <c r="V7" s="10">
        <v>498</v>
      </c>
      <c r="W7" s="10">
        <v>515</v>
      </c>
      <c r="X7" s="10">
        <v>543</v>
      </c>
      <c r="Y7" s="10">
        <v>370</v>
      </c>
      <c r="Z7" s="10"/>
      <c r="AA7" s="10">
        <v>2614</v>
      </c>
      <c r="AB7" s="10">
        <v>87</v>
      </c>
      <c r="AC7" s="10"/>
      <c r="AD7" s="10">
        <v>1442</v>
      </c>
      <c r="AE7" s="10">
        <v>1077</v>
      </c>
      <c r="AF7" s="10">
        <v>147</v>
      </c>
      <c r="AG7" s="10"/>
      <c r="AH7" s="10">
        <v>943</v>
      </c>
      <c r="AI7" s="10">
        <v>1758</v>
      </c>
      <c r="AJ7" s="10"/>
      <c r="AK7" s="10">
        <v>697</v>
      </c>
      <c r="AL7" s="10">
        <v>2004</v>
      </c>
      <c r="AM7" s="10"/>
      <c r="AN7" s="10">
        <v>1176</v>
      </c>
      <c r="AO7" s="10">
        <v>1525</v>
      </c>
      <c r="AP7" s="10"/>
      <c r="AQ7" s="10">
        <v>1277</v>
      </c>
      <c r="AR7" s="10">
        <v>1424</v>
      </c>
      <c r="AS7" s="10"/>
      <c r="AT7" s="10">
        <v>138</v>
      </c>
      <c r="AU7" s="10">
        <v>591</v>
      </c>
      <c r="AV7" s="10">
        <v>1365</v>
      </c>
      <c r="AW7" s="10">
        <v>601</v>
      </c>
      <c r="AX7" s="10"/>
      <c r="AY7" s="10">
        <v>857</v>
      </c>
      <c r="AZ7" s="10">
        <v>1844</v>
      </c>
      <c r="BA7" s="10"/>
      <c r="BB7" s="10">
        <v>404</v>
      </c>
      <c r="BC7" s="10">
        <v>2296</v>
      </c>
      <c r="BD7" s="10"/>
      <c r="BE7" s="10">
        <v>424</v>
      </c>
      <c r="BF7" s="10">
        <v>2277</v>
      </c>
      <c r="BG7" s="10"/>
      <c r="BH7" s="10">
        <v>219</v>
      </c>
      <c r="BI7" s="10">
        <v>2482</v>
      </c>
      <c r="BJ7" s="10"/>
      <c r="BK7" s="10">
        <v>502</v>
      </c>
      <c r="BL7" s="10">
        <v>2199</v>
      </c>
      <c r="BM7" s="10"/>
      <c r="BN7" s="10">
        <v>168</v>
      </c>
      <c r="BO7" s="10">
        <v>2533</v>
      </c>
      <c r="BP7" s="10"/>
      <c r="BQ7" s="10">
        <v>347</v>
      </c>
      <c r="BR7" s="10">
        <v>2354</v>
      </c>
      <c r="BS7" s="10"/>
      <c r="BT7" s="10">
        <v>213</v>
      </c>
      <c r="BU7" s="10">
        <v>2488</v>
      </c>
      <c r="BV7" s="10"/>
      <c r="BW7" s="10">
        <v>1107</v>
      </c>
      <c r="BX7" s="10">
        <v>1594</v>
      </c>
      <c r="BY7" s="10"/>
      <c r="BZ7" s="10">
        <v>1107</v>
      </c>
      <c r="CA7" s="10">
        <v>1594</v>
      </c>
    </row>
    <row r="8" spans="2:79" ht="30" customHeight="1" x14ac:dyDescent="0.25">
      <c r="B8" s="11" t="s">
        <v>27</v>
      </c>
      <c r="C8" s="11">
        <v>1181</v>
      </c>
      <c r="D8" s="11">
        <v>86</v>
      </c>
      <c r="E8" s="11">
        <v>156</v>
      </c>
      <c r="F8" s="11">
        <v>136</v>
      </c>
      <c r="G8" s="11">
        <v>88</v>
      </c>
      <c r="H8" s="11">
        <v>104</v>
      </c>
      <c r="I8" s="11">
        <v>201</v>
      </c>
      <c r="J8" s="11">
        <v>67</v>
      </c>
      <c r="K8" s="11">
        <v>47</v>
      </c>
      <c r="L8" s="11">
        <v>295</v>
      </c>
      <c r="M8" s="11"/>
      <c r="N8" s="11">
        <v>1010</v>
      </c>
      <c r="O8" s="11">
        <v>132</v>
      </c>
      <c r="P8" s="11">
        <v>30</v>
      </c>
      <c r="Q8" s="11">
        <v>8</v>
      </c>
      <c r="R8" s="11"/>
      <c r="S8" s="11">
        <v>208</v>
      </c>
      <c r="T8" s="11">
        <v>101</v>
      </c>
      <c r="U8" s="11">
        <v>65</v>
      </c>
      <c r="V8" s="11">
        <v>372</v>
      </c>
      <c r="W8" s="11">
        <v>102</v>
      </c>
      <c r="X8" s="11">
        <v>132</v>
      </c>
      <c r="Y8" s="11">
        <v>140</v>
      </c>
      <c r="Z8" s="11"/>
      <c r="AA8" s="11">
        <v>1034</v>
      </c>
      <c r="AB8" s="11">
        <v>147</v>
      </c>
      <c r="AC8" s="11"/>
      <c r="AD8" s="11">
        <v>640</v>
      </c>
      <c r="AE8" s="11">
        <v>304</v>
      </c>
      <c r="AF8" s="11">
        <v>172</v>
      </c>
      <c r="AG8" s="11"/>
      <c r="AH8" s="11">
        <v>256</v>
      </c>
      <c r="AI8" s="11">
        <v>924</v>
      </c>
      <c r="AJ8" s="11"/>
      <c r="AK8" s="11">
        <v>424</v>
      </c>
      <c r="AL8" s="11">
        <v>757</v>
      </c>
      <c r="AM8" s="11"/>
      <c r="AN8" s="11">
        <v>1172</v>
      </c>
      <c r="AO8" s="11">
        <v>8</v>
      </c>
      <c r="AP8" s="11"/>
      <c r="AQ8" s="11">
        <v>415</v>
      </c>
      <c r="AR8" s="11">
        <v>765</v>
      </c>
      <c r="AS8" s="11"/>
      <c r="AT8" s="11">
        <v>170</v>
      </c>
      <c r="AU8" s="11">
        <v>465</v>
      </c>
      <c r="AV8" s="11">
        <v>468</v>
      </c>
      <c r="AW8" s="11">
        <v>76</v>
      </c>
      <c r="AX8" s="11"/>
      <c r="AY8" s="11">
        <v>260</v>
      </c>
      <c r="AZ8" s="11">
        <v>921</v>
      </c>
      <c r="BA8" s="11"/>
      <c r="BB8" s="11">
        <v>188</v>
      </c>
      <c r="BC8" s="11">
        <v>992</v>
      </c>
      <c r="BD8" s="11"/>
      <c r="BE8" s="11">
        <v>105</v>
      </c>
      <c r="BF8" s="11">
        <v>1075</v>
      </c>
      <c r="BG8" s="11"/>
      <c r="BH8" s="11">
        <v>124</v>
      </c>
      <c r="BI8" s="11">
        <v>1057</v>
      </c>
      <c r="BJ8" s="11"/>
      <c r="BK8" s="11">
        <v>106</v>
      </c>
      <c r="BL8" s="11">
        <v>1074</v>
      </c>
      <c r="BM8" s="11"/>
      <c r="BN8" s="11">
        <v>41</v>
      </c>
      <c r="BO8" s="11">
        <v>1139</v>
      </c>
      <c r="BP8" s="11"/>
      <c r="BQ8" s="11">
        <v>63</v>
      </c>
      <c r="BR8" s="11">
        <v>1118</v>
      </c>
      <c r="BS8" s="11"/>
      <c r="BT8" s="11">
        <v>121</v>
      </c>
      <c r="BU8" s="11">
        <v>1059</v>
      </c>
      <c r="BV8" s="11"/>
      <c r="BW8" s="11">
        <v>1025</v>
      </c>
      <c r="BX8" s="11">
        <v>155</v>
      </c>
      <c r="BY8" s="11"/>
      <c r="BZ8" s="11">
        <v>1025</v>
      </c>
      <c r="CA8" s="11">
        <v>155</v>
      </c>
    </row>
    <row r="9" spans="2:79" ht="30" x14ac:dyDescent="0.25">
      <c r="B9" s="18" t="s">
        <v>403</v>
      </c>
      <c r="C9" s="17">
        <v>0.130539774283006</v>
      </c>
      <c r="D9" s="17">
        <v>0.20538009115140399</v>
      </c>
      <c r="E9" s="17">
        <v>0.21736569871131101</v>
      </c>
      <c r="F9" s="17">
        <v>0.337160644105372</v>
      </c>
      <c r="G9" s="17">
        <v>9.73093371799581E-2</v>
      </c>
      <c r="H9" s="17">
        <v>4.5978408865401901E-2</v>
      </c>
      <c r="I9" s="17">
        <v>0.15321697842752199</v>
      </c>
      <c r="J9" s="17">
        <v>7.0364473108108505E-2</v>
      </c>
      <c r="K9" s="17">
        <v>7.4812235810033698E-2</v>
      </c>
      <c r="L9" s="17">
        <v>1.4166078241289E-2</v>
      </c>
      <c r="M9" s="17"/>
      <c r="N9" s="17">
        <v>0.120677536138371</v>
      </c>
      <c r="O9" s="17">
        <v>0.18097795739765801</v>
      </c>
      <c r="P9" s="17">
        <v>0.203058918747751</v>
      </c>
      <c r="Q9" s="17">
        <v>0.26827184791965097</v>
      </c>
      <c r="R9" s="17"/>
      <c r="S9" s="17">
        <v>0.152808355008308</v>
      </c>
      <c r="T9" s="17">
        <v>0.25618451431885297</v>
      </c>
      <c r="U9" s="17">
        <v>0.19847230713939801</v>
      </c>
      <c r="V9" s="17">
        <v>8.3272633743825306E-2</v>
      </c>
      <c r="W9" s="17">
        <v>0.12959819057838701</v>
      </c>
      <c r="X9" s="17">
        <v>0.146963023439979</v>
      </c>
      <c r="Y9" s="17">
        <v>0.10967584124085999</v>
      </c>
      <c r="Z9" s="17"/>
      <c r="AA9" s="17">
        <v>0.149109112293805</v>
      </c>
      <c r="AB9" s="17">
        <v>0</v>
      </c>
      <c r="AC9" s="17"/>
      <c r="AD9" s="17">
        <v>0.15337962046805301</v>
      </c>
      <c r="AE9" s="17">
        <v>0.18267321588003199</v>
      </c>
      <c r="AF9" s="17">
        <v>3.2108469663022902E-3</v>
      </c>
      <c r="AG9" s="17"/>
      <c r="AH9" s="17">
        <v>0.60117099145832298</v>
      </c>
      <c r="AI9" s="17">
        <v>0</v>
      </c>
      <c r="AJ9" s="17"/>
      <c r="AK9" s="17">
        <v>0.13642040583103501</v>
      </c>
      <c r="AL9" s="17">
        <v>0.12724902350310199</v>
      </c>
      <c r="AM9" s="17"/>
      <c r="AN9" s="17">
        <v>0.129572162834409</v>
      </c>
      <c r="AO9" s="17">
        <v>0.26827184791965097</v>
      </c>
      <c r="AP9" s="17"/>
      <c r="AQ9" s="17">
        <v>0.10640524484651501</v>
      </c>
      <c r="AR9" s="17">
        <v>0.143644019629215</v>
      </c>
      <c r="AS9" s="17"/>
      <c r="AT9" s="17">
        <v>6.0327566332264097E-2</v>
      </c>
      <c r="AU9" s="17">
        <v>7.9318395252790497E-2</v>
      </c>
      <c r="AV9" s="17">
        <v>0.19698242557751799</v>
      </c>
      <c r="AW9" s="17">
        <v>0.19424926954635899</v>
      </c>
      <c r="AX9" s="17"/>
      <c r="AY9" s="17">
        <v>0.13985556533105201</v>
      </c>
      <c r="AZ9" s="17">
        <v>0.12790962619776899</v>
      </c>
      <c r="BA9" s="17"/>
      <c r="BB9" s="17">
        <v>0.15504869477736299</v>
      </c>
      <c r="BC9" s="17">
        <v>0.12590738810511601</v>
      </c>
      <c r="BD9" s="17"/>
      <c r="BE9" s="17">
        <v>4.2383397436195798E-2</v>
      </c>
      <c r="BF9" s="17">
        <v>0.139188990855249</v>
      </c>
      <c r="BG9" s="17"/>
      <c r="BH9" s="17">
        <v>0.11881753382603299</v>
      </c>
      <c r="BI9" s="17">
        <v>0.131911119521123</v>
      </c>
      <c r="BJ9" s="17"/>
      <c r="BK9" s="17">
        <v>0.14887544630413499</v>
      </c>
      <c r="BL9" s="17">
        <v>0.12872298271190499</v>
      </c>
      <c r="BM9" s="17"/>
      <c r="BN9" s="17">
        <v>0.11162228841433899</v>
      </c>
      <c r="BO9" s="17">
        <v>0.13122701887243499</v>
      </c>
      <c r="BP9" s="17"/>
      <c r="BQ9" s="17">
        <v>9.6896397735185297E-2</v>
      </c>
      <c r="BR9" s="17">
        <v>0.132424350558492</v>
      </c>
      <c r="BS9" s="17"/>
      <c r="BT9" s="17">
        <v>7.7074394580611896E-2</v>
      </c>
      <c r="BU9" s="17">
        <v>0.13665216625945101</v>
      </c>
      <c r="BV9" s="17"/>
      <c r="BW9" s="17">
        <v>0.148127044851354</v>
      </c>
      <c r="BX9" s="17">
        <v>1.4246840007887699E-2</v>
      </c>
      <c r="BY9" s="17"/>
      <c r="BZ9" s="17">
        <v>0.148127044851354</v>
      </c>
      <c r="CA9" s="17">
        <v>1.4246840007887699E-2</v>
      </c>
    </row>
    <row r="10" spans="2:79" x14ac:dyDescent="0.25">
      <c r="B10" s="18" t="s">
        <v>404</v>
      </c>
      <c r="C10" s="17">
        <v>0.12911173752663199</v>
      </c>
      <c r="D10" s="17">
        <v>2.7095706740477201E-2</v>
      </c>
      <c r="E10" s="17">
        <v>0.13562755015236799</v>
      </c>
      <c r="F10" s="17">
        <v>0.145564070641202</v>
      </c>
      <c r="G10" s="17">
        <v>5.17452947653982E-2</v>
      </c>
      <c r="H10" s="17">
        <v>0.220243057919807</v>
      </c>
      <c r="I10" s="17">
        <v>0.150522977039376</v>
      </c>
      <c r="J10" s="17">
        <v>0.21185007814022799</v>
      </c>
      <c r="K10" s="17">
        <v>0.203093166166703</v>
      </c>
      <c r="L10" s="17">
        <v>9.3719027619103806E-2</v>
      </c>
      <c r="M10" s="17"/>
      <c r="N10" s="17">
        <v>0.117160319088776</v>
      </c>
      <c r="O10" s="17">
        <v>0.170814776972012</v>
      </c>
      <c r="P10" s="17">
        <v>0.29276469298792801</v>
      </c>
      <c r="Q10" s="17">
        <v>0.33047401808416699</v>
      </c>
      <c r="R10" s="17"/>
      <c r="S10" s="17">
        <v>9.2667860553592704E-2</v>
      </c>
      <c r="T10" s="17">
        <v>0.202642674495739</v>
      </c>
      <c r="U10" s="17">
        <v>0.15096669192690201</v>
      </c>
      <c r="V10" s="17">
        <v>0.102431601567606</v>
      </c>
      <c r="W10" s="17">
        <v>0.16461234069849701</v>
      </c>
      <c r="X10" s="17">
        <v>0.145488212155991</v>
      </c>
      <c r="Y10" s="17">
        <v>0.15377107773556301</v>
      </c>
      <c r="Z10" s="17"/>
      <c r="AA10" s="17">
        <v>0.14553879153089799</v>
      </c>
      <c r="AB10" s="17">
        <v>1.36319115573617E-2</v>
      </c>
      <c r="AC10" s="17"/>
      <c r="AD10" s="17">
        <v>0.126298499858845</v>
      </c>
      <c r="AE10" s="17">
        <v>0.17447720528859001</v>
      </c>
      <c r="AF10" s="17">
        <v>0.104640734554272</v>
      </c>
      <c r="AG10" s="17"/>
      <c r="AH10" s="17">
        <v>8.2452110337797396E-2</v>
      </c>
      <c r="AI10" s="17">
        <v>0.14205379699713799</v>
      </c>
      <c r="AJ10" s="17"/>
      <c r="AK10" s="17">
        <v>9.2902291920094596E-2</v>
      </c>
      <c r="AL10" s="17">
        <v>0.14937423151156701</v>
      </c>
      <c r="AM10" s="17"/>
      <c r="AN10" s="17">
        <v>0.12769710371739301</v>
      </c>
      <c r="AO10" s="17">
        <v>0.33047401808416699</v>
      </c>
      <c r="AP10" s="17"/>
      <c r="AQ10" s="17">
        <v>0.172585620343675</v>
      </c>
      <c r="AR10" s="17">
        <v>0.105506867662231</v>
      </c>
      <c r="AS10" s="17"/>
      <c r="AT10" s="17">
        <v>4.9264635872609701E-2</v>
      </c>
      <c r="AU10" s="17">
        <v>0.110914869860857</v>
      </c>
      <c r="AV10" s="17">
        <v>0.158564350541023</v>
      </c>
      <c r="AW10" s="17">
        <v>0.23993310153926301</v>
      </c>
      <c r="AX10" s="17"/>
      <c r="AY10" s="17">
        <v>0.21721133081310101</v>
      </c>
      <c r="AZ10" s="17">
        <v>0.104238382660961</v>
      </c>
      <c r="BA10" s="17"/>
      <c r="BB10" s="17">
        <v>9.1310021722710799E-2</v>
      </c>
      <c r="BC10" s="17">
        <v>0.136282568979263</v>
      </c>
      <c r="BD10" s="17"/>
      <c r="BE10" s="17">
        <v>0.14756923583161</v>
      </c>
      <c r="BF10" s="17">
        <v>0.12730083165763301</v>
      </c>
      <c r="BG10" s="17"/>
      <c r="BH10" s="17">
        <v>0.12689460310730899</v>
      </c>
      <c r="BI10" s="17">
        <v>0.12937111257864201</v>
      </c>
      <c r="BJ10" s="17"/>
      <c r="BK10" s="17">
        <v>0.121210888489225</v>
      </c>
      <c r="BL10" s="17">
        <v>0.12989459380368301</v>
      </c>
      <c r="BM10" s="17"/>
      <c r="BN10" s="17">
        <v>9.7966947796798404E-2</v>
      </c>
      <c r="BO10" s="17">
        <v>0.130243182179444</v>
      </c>
      <c r="BP10" s="17"/>
      <c r="BQ10" s="17">
        <v>0.13818909462197099</v>
      </c>
      <c r="BR10" s="17">
        <v>0.12860325789166799</v>
      </c>
      <c r="BS10" s="17"/>
      <c r="BT10" s="17">
        <v>1.05150313111349E-2</v>
      </c>
      <c r="BU10" s="17">
        <v>0.14267022265363399</v>
      </c>
      <c r="BV10" s="17"/>
      <c r="BW10" s="17">
        <v>0.144047799021148</v>
      </c>
      <c r="BX10" s="17">
        <v>3.03494872410844E-2</v>
      </c>
      <c r="BY10" s="17"/>
      <c r="BZ10" s="17">
        <v>0.144047799021148</v>
      </c>
      <c r="CA10" s="17">
        <v>3.03494872410844E-2</v>
      </c>
    </row>
    <row r="11" spans="2:79" x14ac:dyDescent="0.25">
      <c r="B11" s="18" t="s">
        <v>402</v>
      </c>
      <c r="C11" s="17">
        <v>0.40053547242390702</v>
      </c>
      <c r="D11" s="17">
        <v>0.53755799124419901</v>
      </c>
      <c r="E11" s="17">
        <v>0.38506710180168402</v>
      </c>
      <c r="F11" s="17">
        <v>0.31303987652576698</v>
      </c>
      <c r="G11" s="17">
        <v>0.40719636248716901</v>
      </c>
      <c r="H11" s="17">
        <v>0.44999624568965402</v>
      </c>
      <c r="I11" s="17">
        <v>0.46169156789708099</v>
      </c>
      <c r="J11" s="17">
        <v>0.42647093976869799</v>
      </c>
      <c r="K11" s="17">
        <v>0.574932018284527</v>
      </c>
      <c r="L11" s="17">
        <v>0.31414542061266199</v>
      </c>
      <c r="M11" s="17"/>
      <c r="N11" s="17">
        <v>0.40152429330564099</v>
      </c>
      <c r="O11" s="17">
        <v>0.411552320331664</v>
      </c>
      <c r="P11" s="17">
        <v>0.352982994041519</v>
      </c>
      <c r="Q11" s="17">
        <v>0.27634437552485203</v>
      </c>
      <c r="R11" s="17"/>
      <c r="S11" s="17">
        <v>0.32607350849830402</v>
      </c>
      <c r="T11" s="17">
        <v>0.29623002783394498</v>
      </c>
      <c r="U11" s="17">
        <v>0.58990107948952897</v>
      </c>
      <c r="V11" s="17">
        <v>0.39922998702365398</v>
      </c>
      <c r="W11" s="17">
        <v>0.53893565597740001</v>
      </c>
      <c r="X11" s="17">
        <v>0.468046677192132</v>
      </c>
      <c r="Y11" s="17">
        <v>0.41289549305632101</v>
      </c>
      <c r="Z11" s="17"/>
      <c r="AA11" s="17">
        <v>0.43584691016288502</v>
      </c>
      <c r="AB11" s="17">
        <v>0.152301146064309</v>
      </c>
      <c r="AC11" s="17"/>
      <c r="AD11" s="17">
        <v>0.41151895838504599</v>
      </c>
      <c r="AE11" s="17">
        <v>0.47633344039326803</v>
      </c>
      <c r="AF11" s="17">
        <v>0.37721459498309801</v>
      </c>
      <c r="AG11" s="17"/>
      <c r="AH11" s="17">
        <v>0.28142823243193299</v>
      </c>
      <c r="AI11" s="17">
        <v>0.43357244841828102</v>
      </c>
      <c r="AJ11" s="17"/>
      <c r="AK11" s="17">
        <v>0.41507341941822201</v>
      </c>
      <c r="AL11" s="17">
        <v>0.392400162462894</v>
      </c>
      <c r="AM11" s="17"/>
      <c r="AN11" s="17">
        <v>0.401407954221358</v>
      </c>
      <c r="AO11" s="17">
        <v>0.27634437552485203</v>
      </c>
      <c r="AP11" s="17"/>
      <c r="AQ11" s="17">
        <v>0.48737759632966199</v>
      </c>
      <c r="AR11" s="17">
        <v>0.35338309263371498</v>
      </c>
      <c r="AS11" s="17"/>
      <c r="AT11" s="17">
        <v>0.260248215288435</v>
      </c>
      <c r="AU11" s="17">
        <v>0.37023955098087502</v>
      </c>
      <c r="AV11" s="17">
        <v>0.46827740041874</v>
      </c>
      <c r="AW11" s="17">
        <v>0.47932382661483902</v>
      </c>
      <c r="AX11" s="17"/>
      <c r="AY11" s="17">
        <v>0.43989018486553599</v>
      </c>
      <c r="AZ11" s="17">
        <v>0.389424368596059</v>
      </c>
      <c r="BA11" s="17"/>
      <c r="BB11" s="17">
        <v>0.52198871866191998</v>
      </c>
      <c r="BC11" s="17">
        <v>0.377481759833597</v>
      </c>
      <c r="BD11" s="17"/>
      <c r="BE11" s="17">
        <v>0.49310487014662202</v>
      </c>
      <c r="BF11" s="17">
        <v>0.39145328464006501</v>
      </c>
      <c r="BG11" s="17"/>
      <c r="BH11" s="17">
        <v>0.48994457903227701</v>
      </c>
      <c r="BI11" s="17">
        <v>0.39007580363944699</v>
      </c>
      <c r="BJ11" s="17"/>
      <c r="BK11" s="17">
        <v>0.38928891985108</v>
      </c>
      <c r="BL11" s="17">
        <v>0.401649838011091</v>
      </c>
      <c r="BM11" s="17"/>
      <c r="BN11" s="17">
        <v>0.61344864548016398</v>
      </c>
      <c r="BO11" s="17">
        <v>0.39280064829257</v>
      </c>
      <c r="BP11" s="17"/>
      <c r="BQ11" s="17">
        <v>0.55767175659810897</v>
      </c>
      <c r="BR11" s="17">
        <v>0.39173328478522301</v>
      </c>
      <c r="BS11" s="17"/>
      <c r="BT11" s="17">
        <v>0.56877194380960205</v>
      </c>
      <c r="BU11" s="17">
        <v>0.38130195601445799</v>
      </c>
      <c r="BV11" s="17"/>
      <c r="BW11" s="17">
        <v>0.437078831004587</v>
      </c>
      <c r="BX11" s="17">
        <v>0.15889852363759499</v>
      </c>
      <c r="BY11" s="17"/>
      <c r="BZ11" s="17">
        <v>0.437078831004587</v>
      </c>
      <c r="CA11" s="17">
        <v>0.15889852363759499</v>
      </c>
    </row>
    <row r="12" spans="2:79" x14ac:dyDescent="0.25">
      <c r="B12" s="18" t="s">
        <v>409</v>
      </c>
      <c r="C12" s="17">
        <v>0</v>
      </c>
      <c r="D12" s="17">
        <v>0</v>
      </c>
      <c r="E12" s="17">
        <v>0</v>
      </c>
      <c r="F12" s="17">
        <v>0</v>
      </c>
      <c r="G12" s="17">
        <v>0</v>
      </c>
      <c r="H12" s="17">
        <v>0</v>
      </c>
      <c r="I12" s="17">
        <v>0</v>
      </c>
      <c r="J12" s="17">
        <v>0</v>
      </c>
      <c r="K12" s="17">
        <v>0</v>
      </c>
      <c r="L12" s="17">
        <v>0</v>
      </c>
      <c r="M12" s="17"/>
      <c r="N12" s="17">
        <v>0</v>
      </c>
      <c r="O12" s="17">
        <v>0</v>
      </c>
      <c r="P12" s="17">
        <v>0</v>
      </c>
      <c r="Q12" s="17">
        <v>0</v>
      </c>
      <c r="R12" s="17"/>
      <c r="S12" s="17">
        <v>0</v>
      </c>
      <c r="T12" s="17">
        <v>0</v>
      </c>
      <c r="U12" s="17">
        <v>0</v>
      </c>
      <c r="V12" s="17">
        <v>0</v>
      </c>
      <c r="W12" s="17">
        <v>0</v>
      </c>
      <c r="X12" s="17">
        <v>0</v>
      </c>
      <c r="Y12" s="17">
        <v>0</v>
      </c>
      <c r="Z12" s="17"/>
      <c r="AA12" s="17">
        <v>0</v>
      </c>
      <c r="AB12" s="17">
        <v>0</v>
      </c>
      <c r="AC12" s="17"/>
      <c r="AD12" s="17">
        <v>0</v>
      </c>
      <c r="AE12" s="17">
        <v>0</v>
      </c>
      <c r="AF12" s="17">
        <v>0</v>
      </c>
      <c r="AG12" s="17"/>
      <c r="AH12" s="17">
        <v>0</v>
      </c>
      <c r="AI12" s="17">
        <v>0</v>
      </c>
      <c r="AJ12" s="17"/>
      <c r="AK12" s="17">
        <v>0</v>
      </c>
      <c r="AL12" s="17">
        <v>0</v>
      </c>
      <c r="AM12" s="17"/>
      <c r="AN12" s="17">
        <v>0</v>
      </c>
      <c r="AO12" s="17">
        <v>0</v>
      </c>
      <c r="AP12" s="17"/>
      <c r="AQ12" s="17">
        <v>0</v>
      </c>
      <c r="AR12" s="17">
        <v>0</v>
      </c>
      <c r="AS12" s="17"/>
      <c r="AT12" s="17">
        <v>0</v>
      </c>
      <c r="AU12" s="17">
        <v>0</v>
      </c>
      <c r="AV12" s="17">
        <v>0</v>
      </c>
      <c r="AW12" s="17">
        <v>0</v>
      </c>
      <c r="AX12" s="17"/>
      <c r="AY12" s="17">
        <v>0</v>
      </c>
      <c r="AZ12" s="17">
        <v>0</v>
      </c>
      <c r="BA12" s="17"/>
      <c r="BB12" s="17">
        <v>0</v>
      </c>
      <c r="BC12" s="17">
        <v>0</v>
      </c>
      <c r="BD12" s="17"/>
      <c r="BE12" s="17">
        <v>0</v>
      </c>
      <c r="BF12" s="17">
        <v>0</v>
      </c>
      <c r="BG12" s="17"/>
      <c r="BH12" s="17">
        <v>0</v>
      </c>
      <c r="BI12" s="17">
        <v>0</v>
      </c>
      <c r="BJ12" s="17"/>
      <c r="BK12" s="17">
        <v>0</v>
      </c>
      <c r="BL12" s="17">
        <v>0</v>
      </c>
      <c r="BM12" s="17"/>
      <c r="BN12" s="17">
        <v>0</v>
      </c>
      <c r="BO12" s="17">
        <v>0</v>
      </c>
      <c r="BP12" s="17"/>
      <c r="BQ12" s="17">
        <v>0</v>
      </c>
      <c r="BR12" s="17">
        <v>0</v>
      </c>
      <c r="BS12" s="17"/>
      <c r="BT12" s="17">
        <v>0</v>
      </c>
      <c r="BU12" s="17">
        <v>0</v>
      </c>
      <c r="BV12" s="17"/>
      <c r="BW12" s="17">
        <v>0</v>
      </c>
      <c r="BX12" s="17">
        <v>0</v>
      </c>
      <c r="BY12" s="17"/>
      <c r="BZ12" s="17">
        <v>0</v>
      </c>
      <c r="CA12" s="17">
        <v>0</v>
      </c>
    </row>
    <row r="13" spans="2:79" x14ac:dyDescent="0.25">
      <c r="B13" s="18" t="s">
        <v>407</v>
      </c>
      <c r="C13" s="17">
        <v>0</v>
      </c>
      <c r="D13" s="17">
        <v>0</v>
      </c>
      <c r="E13" s="17">
        <v>0</v>
      </c>
      <c r="F13" s="17">
        <v>0</v>
      </c>
      <c r="G13" s="17">
        <v>0</v>
      </c>
      <c r="H13" s="17">
        <v>0</v>
      </c>
      <c r="I13" s="17">
        <v>0</v>
      </c>
      <c r="J13" s="17">
        <v>0</v>
      </c>
      <c r="K13" s="17">
        <v>0</v>
      </c>
      <c r="L13" s="17">
        <v>0</v>
      </c>
      <c r="M13" s="17"/>
      <c r="N13" s="17">
        <v>0</v>
      </c>
      <c r="O13" s="17">
        <v>0</v>
      </c>
      <c r="P13" s="17">
        <v>0</v>
      </c>
      <c r="Q13" s="17">
        <v>0</v>
      </c>
      <c r="R13" s="17"/>
      <c r="S13" s="17">
        <v>0</v>
      </c>
      <c r="T13" s="17">
        <v>0</v>
      </c>
      <c r="U13" s="17">
        <v>0</v>
      </c>
      <c r="V13" s="17">
        <v>0</v>
      </c>
      <c r="W13" s="17">
        <v>0</v>
      </c>
      <c r="X13" s="17">
        <v>0</v>
      </c>
      <c r="Y13" s="17">
        <v>0</v>
      </c>
      <c r="Z13" s="17"/>
      <c r="AA13" s="17">
        <v>0</v>
      </c>
      <c r="AB13" s="17">
        <v>0</v>
      </c>
      <c r="AC13" s="17"/>
      <c r="AD13" s="17">
        <v>0</v>
      </c>
      <c r="AE13" s="17">
        <v>0</v>
      </c>
      <c r="AF13" s="17">
        <v>0</v>
      </c>
      <c r="AG13" s="17"/>
      <c r="AH13" s="17">
        <v>0</v>
      </c>
      <c r="AI13" s="17">
        <v>0</v>
      </c>
      <c r="AJ13" s="17"/>
      <c r="AK13" s="17">
        <v>0</v>
      </c>
      <c r="AL13" s="17">
        <v>0</v>
      </c>
      <c r="AM13" s="17"/>
      <c r="AN13" s="17">
        <v>0</v>
      </c>
      <c r="AO13" s="17">
        <v>0</v>
      </c>
      <c r="AP13" s="17"/>
      <c r="AQ13" s="17">
        <v>0</v>
      </c>
      <c r="AR13" s="17">
        <v>0</v>
      </c>
      <c r="AS13" s="17"/>
      <c r="AT13" s="17">
        <v>0</v>
      </c>
      <c r="AU13" s="17">
        <v>0</v>
      </c>
      <c r="AV13" s="17">
        <v>0</v>
      </c>
      <c r="AW13" s="17">
        <v>0</v>
      </c>
      <c r="AX13" s="17"/>
      <c r="AY13" s="17">
        <v>0</v>
      </c>
      <c r="AZ13" s="17">
        <v>0</v>
      </c>
      <c r="BA13" s="17"/>
      <c r="BB13" s="17">
        <v>0</v>
      </c>
      <c r="BC13" s="17">
        <v>0</v>
      </c>
      <c r="BD13" s="17"/>
      <c r="BE13" s="17">
        <v>0</v>
      </c>
      <c r="BF13" s="17">
        <v>0</v>
      </c>
      <c r="BG13" s="17"/>
      <c r="BH13" s="17">
        <v>0</v>
      </c>
      <c r="BI13" s="17">
        <v>0</v>
      </c>
      <c r="BJ13" s="17"/>
      <c r="BK13" s="17">
        <v>0</v>
      </c>
      <c r="BL13" s="17">
        <v>0</v>
      </c>
      <c r="BM13" s="17"/>
      <c r="BN13" s="17">
        <v>0</v>
      </c>
      <c r="BO13" s="17">
        <v>0</v>
      </c>
      <c r="BP13" s="17"/>
      <c r="BQ13" s="17">
        <v>0</v>
      </c>
      <c r="BR13" s="17">
        <v>0</v>
      </c>
      <c r="BS13" s="17"/>
      <c r="BT13" s="17">
        <v>0</v>
      </c>
      <c r="BU13" s="17">
        <v>0</v>
      </c>
      <c r="BV13" s="17"/>
      <c r="BW13" s="17">
        <v>0</v>
      </c>
      <c r="BX13" s="17">
        <v>0</v>
      </c>
      <c r="BY13" s="17"/>
      <c r="BZ13" s="17">
        <v>0</v>
      </c>
      <c r="CA13" s="17">
        <v>0</v>
      </c>
    </row>
    <row r="14" spans="2:79" x14ac:dyDescent="0.25">
      <c r="B14" s="18" t="s">
        <v>421</v>
      </c>
      <c r="C14" s="17">
        <v>0</v>
      </c>
      <c r="D14" s="17">
        <v>0</v>
      </c>
      <c r="E14" s="17">
        <v>0</v>
      </c>
      <c r="F14" s="17">
        <v>0</v>
      </c>
      <c r="G14" s="17">
        <v>0</v>
      </c>
      <c r="H14" s="17">
        <v>0</v>
      </c>
      <c r="I14" s="17">
        <v>0</v>
      </c>
      <c r="J14" s="17">
        <v>0</v>
      </c>
      <c r="K14" s="17">
        <v>0</v>
      </c>
      <c r="L14" s="17">
        <v>0</v>
      </c>
      <c r="M14" s="17"/>
      <c r="N14" s="17">
        <v>0</v>
      </c>
      <c r="O14" s="17">
        <v>0</v>
      </c>
      <c r="P14" s="17">
        <v>0</v>
      </c>
      <c r="Q14" s="17">
        <v>0</v>
      </c>
      <c r="R14" s="17"/>
      <c r="S14" s="17">
        <v>0</v>
      </c>
      <c r="T14" s="17">
        <v>0</v>
      </c>
      <c r="U14" s="17">
        <v>0</v>
      </c>
      <c r="V14" s="17">
        <v>0</v>
      </c>
      <c r="W14" s="17">
        <v>0</v>
      </c>
      <c r="X14" s="17">
        <v>0</v>
      </c>
      <c r="Y14" s="17">
        <v>0</v>
      </c>
      <c r="Z14" s="17"/>
      <c r="AA14" s="17">
        <v>0</v>
      </c>
      <c r="AB14" s="17">
        <v>0</v>
      </c>
      <c r="AC14" s="17"/>
      <c r="AD14" s="17">
        <v>0</v>
      </c>
      <c r="AE14" s="17">
        <v>0</v>
      </c>
      <c r="AF14" s="17">
        <v>0</v>
      </c>
      <c r="AG14" s="17"/>
      <c r="AH14" s="17">
        <v>0</v>
      </c>
      <c r="AI14" s="17">
        <v>0</v>
      </c>
      <c r="AJ14" s="17"/>
      <c r="AK14" s="17">
        <v>0</v>
      </c>
      <c r="AL14" s="17">
        <v>0</v>
      </c>
      <c r="AM14" s="17"/>
      <c r="AN14" s="17">
        <v>0</v>
      </c>
      <c r="AO14" s="17">
        <v>0</v>
      </c>
      <c r="AP14" s="17"/>
      <c r="AQ14" s="17">
        <v>0</v>
      </c>
      <c r="AR14" s="17">
        <v>0</v>
      </c>
      <c r="AS14" s="17"/>
      <c r="AT14" s="17">
        <v>0</v>
      </c>
      <c r="AU14" s="17">
        <v>0</v>
      </c>
      <c r="AV14" s="17">
        <v>0</v>
      </c>
      <c r="AW14" s="17">
        <v>0</v>
      </c>
      <c r="AX14" s="17"/>
      <c r="AY14" s="17">
        <v>0</v>
      </c>
      <c r="AZ14" s="17">
        <v>0</v>
      </c>
      <c r="BA14" s="17"/>
      <c r="BB14" s="17">
        <v>0</v>
      </c>
      <c r="BC14" s="17">
        <v>0</v>
      </c>
      <c r="BD14" s="17"/>
      <c r="BE14" s="17">
        <v>0</v>
      </c>
      <c r="BF14" s="17">
        <v>0</v>
      </c>
      <c r="BG14" s="17"/>
      <c r="BH14" s="17">
        <v>0</v>
      </c>
      <c r="BI14" s="17">
        <v>0</v>
      </c>
      <c r="BJ14" s="17"/>
      <c r="BK14" s="17">
        <v>0</v>
      </c>
      <c r="BL14" s="17">
        <v>0</v>
      </c>
      <c r="BM14" s="17"/>
      <c r="BN14" s="17">
        <v>0</v>
      </c>
      <c r="BO14" s="17">
        <v>0</v>
      </c>
      <c r="BP14" s="17"/>
      <c r="BQ14" s="17">
        <v>0</v>
      </c>
      <c r="BR14" s="17">
        <v>0</v>
      </c>
      <c r="BS14" s="17"/>
      <c r="BT14" s="17">
        <v>0</v>
      </c>
      <c r="BU14" s="17">
        <v>0</v>
      </c>
      <c r="BV14" s="17"/>
      <c r="BW14" s="17">
        <v>0</v>
      </c>
      <c r="BX14" s="17">
        <v>0</v>
      </c>
      <c r="BY14" s="17"/>
      <c r="BZ14" s="17">
        <v>0</v>
      </c>
      <c r="CA14" s="17">
        <v>0</v>
      </c>
    </row>
    <row r="15" spans="2:79" x14ac:dyDescent="0.25">
      <c r="B15" s="18" t="s">
        <v>422</v>
      </c>
      <c r="C15" s="17">
        <v>0</v>
      </c>
      <c r="D15" s="17">
        <v>0</v>
      </c>
      <c r="E15" s="17">
        <v>0</v>
      </c>
      <c r="F15" s="17">
        <v>0</v>
      </c>
      <c r="G15" s="17">
        <v>0</v>
      </c>
      <c r="H15" s="17">
        <v>0</v>
      </c>
      <c r="I15" s="17">
        <v>0</v>
      </c>
      <c r="J15" s="17">
        <v>0</v>
      </c>
      <c r="K15" s="17">
        <v>0</v>
      </c>
      <c r="L15" s="17">
        <v>0</v>
      </c>
      <c r="M15" s="17"/>
      <c r="N15" s="17">
        <v>0</v>
      </c>
      <c r="O15" s="17">
        <v>0</v>
      </c>
      <c r="P15" s="17">
        <v>0</v>
      </c>
      <c r="Q15" s="17">
        <v>0</v>
      </c>
      <c r="R15" s="17"/>
      <c r="S15" s="17">
        <v>0</v>
      </c>
      <c r="T15" s="17">
        <v>0</v>
      </c>
      <c r="U15" s="17">
        <v>0</v>
      </c>
      <c r="V15" s="17">
        <v>0</v>
      </c>
      <c r="W15" s="17">
        <v>0</v>
      </c>
      <c r="X15" s="17">
        <v>0</v>
      </c>
      <c r="Y15" s="17">
        <v>0</v>
      </c>
      <c r="Z15" s="17"/>
      <c r="AA15" s="17">
        <v>0</v>
      </c>
      <c r="AB15" s="17">
        <v>0</v>
      </c>
      <c r="AC15" s="17"/>
      <c r="AD15" s="17">
        <v>0</v>
      </c>
      <c r="AE15" s="17">
        <v>0</v>
      </c>
      <c r="AF15" s="17">
        <v>0</v>
      </c>
      <c r="AG15" s="17"/>
      <c r="AH15" s="17">
        <v>0</v>
      </c>
      <c r="AI15" s="17">
        <v>0</v>
      </c>
      <c r="AJ15" s="17"/>
      <c r="AK15" s="17">
        <v>0</v>
      </c>
      <c r="AL15" s="17">
        <v>0</v>
      </c>
      <c r="AM15" s="17"/>
      <c r="AN15" s="17">
        <v>0</v>
      </c>
      <c r="AO15" s="17">
        <v>0</v>
      </c>
      <c r="AP15" s="17"/>
      <c r="AQ15" s="17">
        <v>0</v>
      </c>
      <c r="AR15" s="17">
        <v>0</v>
      </c>
      <c r="AS15" s="17"/>
      <c r="AT15" s="17">
        <v>0</v>
      </c>
      <c r="AU15" s="17">
        <v>0</v>
      </c>
      <c r="AV15" s="17">
        <v>0</v>
      </c>
      <c r="AW15" s="17">
        <v>0</v>
      </c>
      <c r="AX15" s="17"/>
      <c r="AY15" s="17">
        <v>0</v>
      </c>
      <c r="AZ15" s="17">
        <v>0</v>
      </c>
      <c r="BA15" s="17"/>
      <c r="BB15" s="17">
        <v>0</v>
      </c>
      <c r="BC15" s="17">
        <v>0</v>
      </c>
      <c r="BD15" s="17"/>
      <c r="BE15" s="17">
        <v>0</v>
      </c>
      <c r="BF15" s="17">
        <v>0</v>
      </c>
      <c r="BG15" s="17"/>
      <c r="BH15" s="17">
        <v>0</v>
      </c>
      <c r="BI15" s="17">
        <v>0</v>
      </c>
      <c r="BJ15" s="17"/>
      <c r="BK15" s="17">
        <v>0</v>
      </c>
      <c r="BL15" s="17">
        <v>0</v>
      </c>
      <c r="BM15" s="17"/>
      <c r="BN15" s="17">
        <v>0</v>
      </c>
      <c r="BO15" s="17">
        <v>0</v>
      </c>
      <c r="BP15" s="17"/>
      <c r="BQ15" s="17">
        <v>0</v>
      </c>
      <c r="BR15" s="17">
        <v>0</v>
      </c>
      <c r="BS15" s="17"/>
      <c r="BT15" s="17">
        <v>0</v>
      </c>
      <c r="BU15" s="17">
        <v>0</v>
      </c>
      <c r="BV15" s="17"/>
      <c r="BW15" s="17">
        <v>0</v>
      </c>
      <c r="BX15" s="17">
        <v>0</v>
      </c>
      <c r="BY15" s="17"/>
      <c r="BZ15" s="17">
        <v>0</v>
      </c>
      <c r="CA15" s="17">
        <v>0</v>
      </c>
    </row>
    <row r="16" spans="2:79" x14ac:dyDescent="0.25">
      <c r="B16" s="18" t="s">
        <v>414</v>
      </c>
      <c r="C16" s="17">
        <v>0</v>
      </c>
      <c r="D16" s="17">
        <v>0</v>
      </c>
      <c r="E16" s="17">
        <v>0</v>
      </c>
      <c r="F16" s="17">
        <v>0</v>
      </c>
      <c r="G16" s="17">
        <v>0</v>
      </c>
      <c r="H16" s="17">
        <v>0</v>
      </c>
      <c r="I16" s="17">
        <v>0</v>
      </c>
      <c r="J16" s="17">
        <v>0</v>
      </c>
      <c r="K16" s="17">
        <v>0</v>
      </c>
      <c r="L16" s="17">
        <v>0</v>
      </c>
      <c r="M16" s="17"/>
      <c r="N16" s="17">
        <v>0</v>
      </c>
      <c r="O16" s="17">
        <v>0</v>
      </c>
      <c r="P16" s="17">
        <v>0</v>
      </c>
      <c r="Q16" s="17">
        <v>0</v>
      </c>
      <c r="R16" s="17"/>
      <c r="S16" s="17">
        <v>0</v>
      </c>
      <c r="T16" s="17">
        <v>0</v>
      </c>
      <c r="U16" s="17">
        <v>0</v>
      </c>
      <c r="V16" s="17">
        <v>0</v>
      </c>
      <c r="W16" s="17">
        <v>0</v>
      </c>
      <c r="X16" s="17">
        <v>0</v>
      </c>
      <c r="Y16" s="17">
        <v>0</v>
      </c>
      <c r="Z16" s="17"/>
      <c r="AA16" s="17">
        <v>0</v>
      </c>
      <c r="AB16" s="17">
        <v>0</v>
      </c>
      <c r="AC16" s="17"/>
      <c r="AD16" s="17">
        <v>0</v>
      </c>
      <c r="AE16" s="17">
        <v>0</v>
      </c>
      <c r="AF16" s="17">
        <v>0</v>
      </c>
      <c r="AG16" s="17"/>
      <c r="AH16" s="17">
        <v>0</v>
      </c>
      <c r="AI16" s="17">
        <v>0</v>
      </c>
      <c r="AJ16" s="17"/>
      <c r="AK16" s="17">
        <v>0</v>
      </c>
      <c r="AL16" s="17">
        <v>0</v>
      </c>
      <c r="AM16" s="17"/>
      <c r="AN16" s="17">
        <v>0</v>
      </c>
      <c r="AO16" s="17">
        <v>0</v>
      </c>
      <c r="AP16" s="17"/>
      <c r="AQ16" s="17">
        <v>0</v>
      </c>
      <c r="AR16" s="17">
        <v>0</v>
      </c>
      <c r="AS16" s="17"/>
      <c r="AT16" s="17">
        <v>0</v>
      </c>
      <c r="AU16" s="17">
        <v>0</v>
      </c>
      <c r="AV16" s="17">
        <v>0</v>
      </c>
      <c r="AW16" s="17">
        <v>0</v>
      </c>
      <c r="AX16" s="17"/>
      <c r="AY16" s="17">
        <v>0</v>
      </c>
      <c r="AZ16" s="17">
        <v>0</v>
      </c>
      <c r="BA16" s="17"/>
      <c r="BB16" s="17">
        <v>0</v>
      </c>
      <c r="BC16" s="17">
        <v>0</v>
      </c>
      <c r="BD16" s="17"/>
      <c r="BE16" s="17">
        <v>0</v>
      </c>
      <c r="BF16" s="17">
        <v>0</v>
      </c>
      <c r="BG16" s="17"/>
      <c r="BH16" s="17">
        <v>0</v>
      </c>
      <c r="BI16" s="17">
        <v>0</v>
      </c>
      <c r="BJ16" s="17"/>
      <c r="BK16" s="17">
        <v>0</v>
      </c>
      <c r="BL16" s="17">
        <v>0</v>
      </c>
      <c r="BM16" s="17"/>
      <c r="BN16" s="17">
        <v>0</v>
      </c>
      <c r="BO16" s="17">
        <v>0</v>
      </c>
      <c r="BP16" s="17"/>
      <c r="BQ16" s="17">
        <v>0</v>
      </c>
      <c r="BR16" s="17">
        <v>0</v>
      </c>
      <c r="BS16" s="17"/>
      <c r="BT16" s="17">
        <v>0</v>
      </c>
      <c r="BU16" s="17">
        <v>0</v>
      </c>
      <c r="BV16" s="17"/>
      <c r="BW16" s="17">
        <v>0</v>
      </c>
      <c r="BX16" s="17">
        <v>0</v>
      </c>
      <c r="BY16" s="17"/>
      <c r="BZ16" s="17">
        <v>0</v>
      </c>
      <c r="CA16" s="17">
        <v>0</v>
      </c>
    </row>
    <row r="17" spans="2:79" x14ac:dyDescent="0.25">
      <c r="B17" s="18" t="s">
        <v>416</v>
      </c>
      <c r="C17" s="17">
        <v>0</v>
      </c>
      <c r="D17" s="17">
        <v>0</v>
      </c>
      <c r="E17" s="17">
        <v>0</v>
      </c>
      <c r="F17" s="17">
        <v>0</v>
      </c>
      <c r="G17" s="17">
        <v>0</v>
      </c>
      <c r="H17" s="17">
        <v>0</v>
      </c>
      <c r="I17" s="17">
        <v>0</v>
      </c>
      <c r="J17" s="17">
        <v>0</v>
      </c>
      <c r="K17" s="17">
        <v>0</v>
      </c>
      <c r="L17" s="17">
        <v>0</v>
      </c>
      <c r="M17" s="17"/>
      <c r="N17" s="17">
        <v>0</v>
      </c>
      <c r="O17" s="17">
        <v>0</v>
      </c>
      <c r="P17" s="17">
        <v>0</v>
      </c>
      <c r="Q17" s="17">
        <v>0</v>
      </c>
      <c r="R17" s="17"/>
      <c r="S17" s="17">
        <v>0</v>
      </c>
      <c r="T17" s="17">
        <v>0</v>
      </c>
      <c r="U17" s="17">
        <v>0</v>
      </c>
      <c r="V17" s="17">
        <v>0</v>
      </c>
      <c r="W17" s="17">
        <v>0</v>
      </c>
      <c r="X17" s="17">
        <v>0</v>
      </c>
      <c r="Y17" s="17">
        <v>0</v>
      </c>
      <c r="Z17" s="17"/>
      <c r="AA17" s="17">
        <v>0</v>
      </c>
      <c r="AB17" s="17">
        <v>0</v>
      </c>
      <c r="AC17" s="17"/>
      <c r="AD17" s="17">
        <v>0</v>
      </c>
      <c r="AE17" s="17">
        <v>0</v>
      </c>
      <c r="AF17" s="17">
        <v>0</v>
      </c>
      <c r="AG17" s="17"/>
      <c r="AH17" s="17">
        <v>0</v>
      </c>
      <c r="AI17" s="17">
        <v>0</v>
      </c>
      <c r="AJ17" s="17"/>
      <c r="AK17" s="17">
        <v>0</v>
      </c>
      <c r="AL17" s="17">
        <v>0</v>
      </c>
      <c r="AM17" s="17"/>
      <c r="AN17" s="17">
        <v>0</v>
      </c>
      <c r="AO17" s="17">
        <v>0</v>
      </c>
      <c r="AP17" s="17"/>
      <c r="AQ17" s="17">
        <v>0</v>
      </c>
      <c r="AR17" s="17">
        <v>0</v>
      </c>
      <c r="AS17" s="17"/>
      <c r="AT17" s="17">
        <v>0</v>
      </c>
      <c r="AU17" s="17">
        <v>0</v>
      </c>
      <c r="AV17" s="17">
        <v>0</v>
      </c>
      <c r="AW17" s="17">
        <v>0</v>
      </c>
      <c r="AX17" s="17"/>
      <c r="AY17" s="17">
        <v>0</v>
      </c>
      <c r="AZ17" s="17">
        <v>0</v>
      </c>
      <c r="BA17" s="17"/>
      <c r="BB17" s="17">
        <v>0</v>
      </c>
      <c r="BC17" s="17">
        <v>0</v>
      </c>
      <c r="BD17" s="17"/>
      <c r="BE17" s="17">
        <v>0</v>
      </c>
      <c r="BF17" s="17">
        <v>0</v>
      </c>
      <c r="BG17" s="17"/>
      <c r="BH17" s="17">
        <v>0</v>
      </c>
      <c r="BI17" s="17">
        <v>0</v>
      </c>
      <c r="BJ17" s="17"/>
      <c r="BK17" s="17">
        <v>0</v>
      </c>
      <c r="BL17" s="17">
        <v>0</v>
      </c>
      <c r="BM17" s="17"/>
      <c r="BN17" s="17">
        <v>0</v>
      </c>
      <c r="BO17" s="17">
        <v>0</v>
      </c>
      <c r="BP17" s="17"/>
      <c r="BQ17" s="17">
        <v>0</v>
      </c>
      <c r="BR17" s="17">
        <v>0</v>
      </c>
      <c r="BS17" s="17"/>
      <c r="BT17" s="17">
        <v>0</v>
      </c>
      <c r="BU17" s="17">
        <v>0</v>
      </c>
      <c r="BV17" s="17"/>
      <c r="BW17" s="17">
        <v>0</v>
      </c>
      <c r="BX17" s="17">
        <v>0</v>
      </c>
      <c r="BY17" s="17"/>
      <c r="BZ17" s="17">
        <v>0</v>
      </c>
      <c r="CA17" s="17">
        <v>0</v>
      </c>
    </row>
    <row r="18" spans="2:79" x14ac:dyDescent="0.25">
      <c r="B18" s="18" t="s">
        <v>410</v>
      </c>
      <c r="C18" s="17">
        <v>0</v>
      </c>
      <c r="D18" s="17">
        <v>0</v>
      </c>
      <c r="E18" s="17">
        <v>0</v>
      </c>
      <c r="F18" s="17">
        <v>0</v>
      </c>
      <c r="G18" s="17">
        <v>0</v>
      </c>
      <c r="H18" s="17">
        <v>0</v>
      </c>
      <c r="I18" s="17">
        <v>0</v>
      </c>
      <c r="J18" s="17">
        <v>0</v>
      </c>
      <c r="K18" s="17">
        <v>0</v>
      </c>
      <c r="L18" s="17">
        <v>0</v>
      </c>
      <c r="M18" s="17"/>
      <c r="N18" s="17">
        <v>0</v>
      </c>
      <c r="O18" s="17">
        <v>0</v>
      </c>
      <c r="P18" s="17">
        <v>0</v>
      </c>
      <c r="Q18" s="17">
        <v>0</v>
      </c>
      <c r="R18" s="17"/>
      <c r="S18" s="17">
        <v>0</v>
      </c>
      <c r="T18" s="17">
        <v>0</v>
      </c>
      <c r="U18" s="17">
        <v>0</v>
      </c>
      <c r="V18" s="17">
        <v>0</v>
      </c>
      <c r="W18" s="17">
        <v>0</v>
      </c>
      <c r="X18" s="17">
        <v>0</v>
      </c>
      <c r="Y18" s="17">
        <v>0</v>
      </c>
      <c r="Z18" s="17"/>
      <c r="AA18" s="17">
        <v>0</v>
      </c>
      <c r="AB18" s="17">
        <v>0</v>
      </c>
      <c r="AC18" s="17"/>
      <c r="AD18" s="17">
        <v>0</v>
      </c>
      <c r="AE18" s="17">
        <v>0</v>
      </c>
      <c r="AF18" s="17">
        <v>0</v>
      </c>
      <c r="AG18" s="17"/>
      <c r="AH18" s="17">
        <v>0</v>
      </c>
      <c r="AI18" s="17">
        <v>0</v>
      </c>
      <c r="AJ18" s="17"/>
      <c r="AK18" s="17">
        <v>0</v>
      </c>
      <c r="AL18" s="17">
        <v>0</v>
      </c>
      <c r="AM18" s="17"/>
      <c r="AN18" s="17">
        <v>0</v>
      </c>
      <c r="AO18" s="17">
        <v>0</v>
      </c>
      <c r="AP18" s="17"/>
      <c r="AQ18" s="17">
        <v>0</v>
      </c>
      <c r="AR18" s="17">
        <v>0</v>
      </c>
      <c r="AS18" s="17"/>
      <c r="AT18" s="17">
        <v>0</v>
      </c>
      <c r="AU18" s="17">
        <v>0</v>
      </c>
      <c r="AV18" s="17">
        <v>0</v>
      </c>
      <c r="AW18" s="17">
        <v>0</v>
      </c>
      <c r="AX18" s="17"/>
      <c r="AY18" s="17">
        <v>0</v>
      </c>
      <c r="AZ18" s="17">
        <v>0</v>
      </c>
      <c r="BA18" s="17"/>
      <c r="BB18" s="17">
        <v>0</v>
      </c>
      <c r="BC18" s="17">
        <v>0</v>
      </c>
      <c r="BD18" s="17"/>
      <c r="BE18" s="17">
        <v>0</v>
      </c>
      <c r="BF18" s="17">
        <v>0</v>
      </c>
      <c r="BG18" s="17"/>
      <c r="BH18" s="17">
        <v>0</v>
      </c>
      <c r="BI18" s="17">
        <v>0</v>
      </c>
      <c r="BJ18" s="17"/>
      <c r="BK18" s="17">
        <v>0</v>
      </c>
      <c r="BL18" s="17">
        <v>0</v>
      </c>
      <c r="BM18" s="17"/>
      <c r="BN18" s="17">
        <v>0</v>
      </c>
      <c r="BO18" s="17">
        <v>0</v>
      </c>
      <c r="BP18" s="17"/>
      <c r="BQ18" s="17">
        <v>0</v>
      </c>
      <c r="BR18" s="17">
        <v>0</v>
      </c>
      <c r="BS18" s="17"/>
      <c r="BT18" s="17">
        <v>0</v>
      </c>
      <c r="BU18" s="17">
        <v>0</v>
      </c>
      <c r="BV18" s="17"/>
      <c r="BW18" s="17">
        <v>0</v>
      </c>
      <c r="BX18" s="17">
        <v>0</v>
      </c>
      <c r="BY18" s="17"/>
      <c r="BZ18" s="17">
        <v>0</v>
      </c>
      <c r="CA18" s="17">
        <v>0</v>
      </c>
    </row>
    <row r="19" spans="2:79" x14ac:dyDescent="0.25">
      <c r="B19" s="18" t="s">
        <v>423</v>
      </c>
      <c r="C19" s="17">
        <v>0</v>
      </c>
      <c r="D19" s="17">
        <v>0</v>
      </c>
      <c r="E19" s="17">
        <v>0</v>
      </c>
      <c r="F19" s="17">
        <v>0</v>
      </c>
      <c r="G19" s="17">
        <v>0</v>
      </c>
      <c r="H19" s="17">
        <v>0</v>
      </c>
      <c r="I19" s="17">
        <v>0</v>
      </c>
      <c r="J19" s="17">
        <v>0</v>
      </c>
      <c r="K19" s="17">
        <v>0</v>
      </c>
      <c r="L19" s="17">
        <v>0</v>
      </c>
      <c r="M19" s="17"/>
      <c r="N19" s="17">
        <v>0</v>
      </c>
      <c r="O19" s="17">
        <v>0</v>
      </c>
      <c r="P19" s="17">
        <v>0</v>
      </c>
      <c r="Q19" s="17">
        <v>0</v>
      </c>
      <c r="R19" s="17"/>
      <c r="S19" s="17">
        <v>0</v>
      </c>
      <c r="T19" s="17">
        <v>0</v>
      </c>
      <c r="U19" s="17">
        <v>0</v>
      </c>
      <c r="V19" s="17">
        <v>0</v>
      </c>
      <c r="W19" s="17">
        <v>0</v>
      </c>
      <c r="X19" s="17">
        <v>0</v>
      </c>
      <c r="Y19" s="17">
        <v>0</v>
      </c>
      <c r="Z19" s="17"/>
      <c r="AA19" s="17">
        <v>0</v>
      </c>
      <c r="AB19" s="17">
        <v>0</v>
      </c>
      <c r="AC19" s="17"/>
      <c r="AD19" s="17">
        <v>0</v>
      </c>
      <c r="AE19" s="17">
        <v>0</v>
      </c>
      <c r="AF19" s="17">
        <v>0</v>
      </c>
      <c r="AG19" s="17"/>
      <c r="AH19" s="17">
        <v>0</v>
      </c>
      <c r="AI19" s="17">
        <v>0</v>
      </c>
      <c r="AJ19" s="17"/>
      <c r="AK19" s="17">
        <v>0</v>
      </c>
      <c r="AL19" s="17">
        <v>0</v>
      </c>
      <c r="AM19" s="17"/>
      <c r="AN19" s="17">
        <v>0</v>
      </c>
      <c r="AO19" s="17">
        <v>0</v>
      </c>
      <c r="AP19" s="17"/>
      <c r="AQ19" s="17">
        <v>0</v>
      </c>
      <c r="AR19" s="17">
        <v>0</v>
      </c>
      <c r="AS19" s="17"/>
      <c r="AT19" s="17">
        <v>0</v>
      </c>
      <c r="AU19" s="17">
        <v>0</v>
      </c>
      <c r="AV19" s="17">
        <v>0</v>
      </c>
      <c r="AW19" s="17">
        <v>0</v>
      </c>
      <c r="AX19" s="17"/>
      <c r="AY19" s="17">
        <v>0</v>
      </c>
      <c r="AZ19" s="17">
        <v>0</v>
      </c>
      <c r="BA19" s="17"/>
      <c r="BB19" s="17">
        <v>0</v>
      </c>
      <c r="BC19" s="17">
        <v>0</v>
      </c>
      <c r="BD19" s="17"/>
      <c r="BE19" s="17">
        <v>0</v>
      </c>
      <c r="BF19" s="17">
        <v>0</v>
      </c>
      <c r="BG19" s="17"/>
      <c r="BH19" s="17">
        <v>0</v>
      </c>
      <c r="BI19" s="17">
        <v>0</v>
      </c>
      <c r="BJ19" s="17"/>
      <c r="BK19" s="17">
        <v>0</v>
      </c>
      <c r="BL19" s="17">
        <v>0</v>
      </c>
      <c r="BM19" s="17"/>
      <c r="BN19" s="17">
        <v>0</v>
      </c>
      <c r="BO19" s="17">
        <v>0</v>
      </c>
      <c r="BP19" s="17"/>
      <c r="BQ19" s="17">
        <v>0</v>
      </c>
      <c r="BR19" s="17">
        <v>0</v>
      </c>
      <c r="BS19" s="17"/>
      <c r="BT19" s="17">
        <v>0</v>
      </c>
      <c r="BU19" s="17">
        <v>0</v>
      </c>
      <c r="BV19" s="17"/>
      <c r="BW19" s="17">
        <v>0</v>
      </c>
      <c r="BX19" s="17">
        <v>0</v>
      </c>
      <c r="BY19" s="17"/>
      <c r="BZ19" s="17">
        <v>0</v>
      </c>
      <c r="CA19" s="17">
        <v>0</v>
      </c>
    </row>
    <row r="20" spans="2:79" x14ac:dyDescent="0.25">
      <c r="B20" s="18" t="s">
        <v>405</v>
      </c>
      <c r="C20" s="17">
        <v>0.13877668543393701</v>
      </c>
      <c r="D20" s="17">
        <v>7.0483546549305096E-2</v>
      </c>
      <c r="E20" s="17">
        <v>0.13218022323923601</v>
      </c>
      <c r="F20" s="17">
        <v>0.134116387919059</v>
      </c>
      <c r="G20" s="17">
        <v>0.25438076035733498</v>
      </c>
      <c r="H20" s="17">
        <v>7.5494425885456401E-3</v>
      </c>
      <c r="I20" s="17">
        <v>0.141754259675484</v>
      </c>
      <c r="J20" s="17">
        <v>0.12819564882317799</v>
      </c>
      <c r="K20" s="17">
        <v>9.0361717065535696E-2</v>
      </c>
      <c r="L20" s="17">
        <v>0.18439019735024501</v>
      </c>
      <c r="M20" s="17"/>
      <c r="N20" s="17">
        <v>0.15195506486695501</v>
      </c>
      <c r="O20" s="17">
        <v>6.3231013614234097E-2</v>
      </c>
      <c r="P20" s="17">
        <v>5.74185535541221E-2</v>
      </c>
      <c r="Q20" s="17">
        <v>2.8466647585257802E-2</v>
      </c>
      <c r="R20" s="17"/>
      <c r="S20" s="17">
        <v>0.187645359840486</v>
      </c>
      <c r="T20" s="17">
        <v>8.4787226917194702E-2</v>
      </c>
      <c r="U20" s="17">
        <v>4.3125054189369703E-2</v>
      </c>
      <c r="V20" s="17">
        <v>0.16779902886289499</v>
      </c>
      <c r="W20" s="17">
        <v>0.102679955155113</v>
      </c>
      <c r="X20" s="17">
        <v>0.173595484529532</v>
      </c>
      <c r="Y20" s="17">
        <v>0.121308383715711</v>
      </c>
      <c r="Z20" s="17"/>
      <c r="AA20" s="17">
        <v>0.134319793884253</v>
      </c>
      <c r="AB20" s="17">
        <v>0.17010799172827701</v>
      </c>
      <c r="AC20" s="17"/>
      <c r="AD20" s="17">
        <v>0.14462372241042201</v>
      </c>
      <c r="AE20" s="17">
        <v>8.0279446605065197E-2</v>
      </c>
      <c r="AF20" s="17">
        <v>0.20679702760125601</v>
      </c>
      <c r="AG20" s="17"/>
      <c r="AH20" s="17">
        <v>2.35086630404551E-2</v>
      </c>
      <c r="AI20" s="17">
        <v>0.170748771169355</v>
      </c>
      <c r="AJ20" s="17"/>
      <c r="AK20" s="17">
        <v>0.11931118673813999</v>
      </c>
      <c r="AL20" s="17">
        <v>0.149669410899088</v>
      </c>
      <c r="AM20" s="17"/>
      <c r="AN20" s="17">
        <v>0.13955164839426401</v>
      </c>
      <c r="AO20" s="17">
        <v>2.8466647585257802E-2</v>
      </c>
      <c r="AP20" s="17"/>
      <c r="AQ20" s="17">
        <v>0.10249074969581599</v>
      </c>
      <c r="AR20" s="17">
        <v>0.15847873952951799</v>
      </c>
      <c r="AS20" s="17"/>
      <c r="AT20" s="17">
        <v>0.23378312939715201</v>
      </c>
      <c r="AU20" s="17">
        <v>0.21357432232788501</v>
      </c>
      <c r="AV20" s="17">
        <v>4.7204668254658903E-2</v>
      </c>
      <c r="AW20" s="17">
        <v>3.4525110938382397E-2</v>
      </c>
      <c r="AX20" s="17"/>
      <c r="AY20" s="17">
        <v>8.2601571657064596E-2</v>
      </c>
      <c r="AZ20" s="17">
        <v>0.15463673072436401</v>
      </c>
      <c r="BA20" s="17"/>
      <c r="BB20" s="17">
        <v>7.0905818637570894E-2</v>
      </c>
      <c r="BC20" s="17">
        <v>0.151644192655597</v>
      </c>
      <c r="BD20" s="17"/>
      <c r="BE20" s="17">
        <v>0.178130954014216</v>
      </c>
      <c r="BF20" s="17">
        <v>0.13491555134281399</v>
      </c>
      <c r="BG20" s="17"/>
      <c r="BH20" s="17">
        <v>2.3656412295996101E-2</v>
      </c>
      <c r="BI20" s="17">
        <v>0.15224421657339601</v>
      </c>
      <c r="BJ20" s="17"/>
      <c r="BK20" s="17">
        <v>0.15360591237673901</v>
      </c>
      <c r="BL20" s="17">
        <v>0.137307330261976</v>
      </c>
      <c r="BM20" s="17"/>
      <c r="BN20" s="17">
        <v>6.99554588544819E-2</v>
      </c>
      <c r="BO20" s="17">
        <v>0.14127685992503899</v>
      </c>
      <c r="BP20" s="17"/>
      <c r="BQ20" s="17">
        <v>0.114820387006781</v>
      </c>
      <c r="BR20" s="17">
        <v>0.14011862778030401</v>
      </c>
      <c r="BS20" s="17"/>
      <c r="BT20" s="17">
        <v>0.21790888755717</v>
      </c>
      <c r="BU20" s="17">
        <v>0.12972995201449999</v>
      </c>
      <c r="BV20" s="17"/>
      <c r="BW20" s="17">
        <v>0.13516684914874399</v>
      </c>
      <c r="BX20" s="17">
        <v>0.16264613420521601</v>
      </c>
      <c r="BY20" s="17"/>
      <c r="BZ20" s="17">
        <v>0.13516684914874399</v>
      </c>
      <c r="CA20" s="17">
        <v>0.16264613420521601</v>
      </c>
    </row>
    <row r="21" spans="2:79" x14ac:dyDescent="0.25">
      <c r="B21" s="18" t="s">
        <v>103</v>
      </c>
      <c r="C21" s="19">
        <v>0.201036330332519</v>
      </c>
      <c r="D21" s="19">
        <v>0.159482664314615</v>
      </c>
      <c r="E21" s="19">
        <v>0.129759426095402</v>
      </c>
      <c r="F21" s="19">
        <v>7.0119020808600802E-2</v>
      </c>
      <c r="G21" s="19">
        <v>0.18936824521014001</v>
      </c>
      <c r="H21" s="19">
        <v>0.276232844936592</v>
      </c>
      <c r="I21" s="19">
        <v>9.2814216960537196E-2</v>
      </c>
      <c r="J21" s="19">
        <v>0.16311886015978699</v>
      </c>
      <c r="K21" s="19">
        <v>5.6800862673201197E-2</v>
      </c>
      <c r="L21" s="19">
        <v>0.39357927617670102</v>
      </c>
      <c r="M21" s="19"/>
      <c r="N21" s="19">
        <v>0.20868278660025699</v>
      </c>
      <c r="O21" s="19">
        <v>0.17342393168443199</v>
      </c>
      <c r="P21" s="19">
        <v>9.3774840668680498E-2</v>
      </c>
      <c r="Q21" s="19">
        <v>9.64431108860722E-2</v>
      </c>
      <c r="R21" s="19"/>
      <c r="S21" s="19">
        <v>0.24080491609930901</v>
      </c>
      <c r="T21" s="19">
        <v>0.16015555643426799</v>
      </c>
      <c r="U21" s="19">
        <v>1.7534867254802002E-2</v>
      </c>
      <c r="V21" s="19">
        <v>0.24726674880201999</v>
      </c>
      <c r="W21" s="19">
        <v>6.4173857590603303E-2</v>
      </c>
      <c r="X21" s="19">
        <v>6.5906602682366394E-2</v>
      </c>
      <c r="Y21" s="19">
        <v>0.20234920425154501</v>
      </c>
      <c r="Z21" s="19"/>
      <c r="AA21" s="19">
        <v>0.135185392128158</v>
      </c>
      <c r="AB21" s="19">
        <v>0.66395895065005195</v>
      </c>
      <c r="AC21" s="19"/>
      <c r="AD21" s="19">
        <v>0.16417919887763399</v>
      </c>
      <c r="AE21" s="19">
        <v>8.6236691833043805E-2</v>
      </c>
      <c r="AF21" s="19">
        <v>0.30813679589507198</v>
      </c>
      <c r="AG21" s="19"/>
      <c r="AH21" s="19">
        <v>1.1440002731492E-2</v>
      </c>
      <c r="AI21" s="19">
        <v>0.25362498341522599</v>
      </c>
      <c r="AJ21" s="19"/>
      <c r="AK21" s="19">
        <v>0.236292696092508</v>
      </c>
      <c r="AL21" s="19">
        <v>0.181307171623348</v>
      </c>
      <c r="AM21" s="19"/>
      <c r="AN21" s="19">
        <v>0.201771130832575</v>
      </c>
      <c r="AO21" s="19">
        <v>9.64431108860722E-2</v>
      </c>
      <c r="AP21" s="19"/>
      <c r="AQ21" s="19">
        <v>0.131140788784332</v>
      </c>
      <c r="AR21" s="19">
        <v>0.23898728054532101</v>
      </c>
      <c r="AS21" s="19"/>
      <c r="AT21" s="19">
        <v>0.39637645310953901</v>
      </c>
      <c r="AU21" s="19">
        <v>0.22595286157759301</v>
      </c>
      <c r="AV21" s="19">
        <v>0.12897115520805999</v>
      </c>
      <c r="AW21" s="19">
        <v>5.1968691361156602E-2</v>
      </c>
      <c r="AX21" s="19"/>
      <c r="AY21" s="19">
        <v>0.12044134733324501</v>
      </c>
      <c r="AZ21" s="19">
        <v>0.22379089182084699</v>
      </c>
      <c r="BA21" s="19"/>
      <c r="BB21" s="19">
        <v>0.160746746200435</v>
      </c>
      <c r="BC21" s="19">
        <v>0.20868409042642699</v>
      </c>
      <c r="BD21" s="19"/>
      <c r="BE21" s="19">
        <v>0.138811542571357</v>
      </c>
      <c r="BF21" s="19">
        <v>0.20714134150423999</v>
      </c>
      <c r="BG21" s="19"/>
      <c r="BH21" s="19">
        <v>0.24068687173838499</v>
      </c>
      <c r="BI21" s="19">
        <v>0.19639774768739299</v>
      </c>
      <c r="BJ21" s="19"/>
      <c r="BK21" s="19">
        <v>0.18701883297882199</v>
      </c>
      <c r="BL21" s="19">
        <v>0.202425255211344</v>
      </c>
      <c r="BM21" s="19"/>
      <c r="BN21" s="19">
        <v>0.107006659454217</v>
      </c>
      <c r="BO21" s="19">
        <v>0.20445229073051199</v>
      </c>
      <c r="BP21" s="19"/>
      <c r="BQ21" s="19">
        <v>9.2422364037953494E-2</v>
      </c>
      <c r="BR21" s="19">
        <v>0.20712047898431399</v>
      </c>
      <c r="BS21" s="19"/>
      <c r="BT21" s="19">
        <v>0.12572974274148099</v>
      </c>
      <c r="BU21" s="19">
        <v>0.20964570305795699</v>
      </c>
      <c r="BV21" s="19"/>
      <c r="BW21" s="19">
        <v>0.135579475974166</v>
      </c>
      <c r="BX21" s="19">
        <v>0.63385901490821706</v>
      </c>
      <c r="BY21" s="19"/>
      <c r="BZ21" s="19">
        <v>0.135579475974166</v>
      </c>
      <c r="CA21" s="19">
        <v>0.63385901490821706</v>
      </c>
    </row>
    <row r="22" spans="2:79" x14ac:dyDescent="0.25">
      <c r="B22" s="16" t="s">
        <v>703</v>
      </c>
    </row>
    <row r="23" spans="2:79" x14ac:dyDescent="0.25">
      <c r="B23" t="s">
        <v>78</v>
      </c>
    </row>
    <row r="24" spans="2:79" x14ac:dyDescent="0.25">
      <c r="B24" t="s">
        <v>79</v>
      </c>
    </row>
    <row r="26" spans="2:79" x14ac:dyDescent="0.25">
      <c r="B2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CA30"/>
  <sheetViews>
    <sheetView showGridLines="0" topLeftCell="A19" workbookViewId="0">
      <pane xSplit="2" topLeftCell="C1" activePane="topRight" state="frozen"/>
      <selection pane="topRight" activeCell="B26" sqref="B26"/>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440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2701</v>
      </c>
      <c r="D7" s="10">
        <v>342</v>
      </c>
      <c r="E7" s="10">
        <v>420</v>
      </c>
      <c r="F7" s="10">
        <v>300</v>
      </c>
      <c r="G7" s="10">
        <v>361</v>
      </c>
      <c r="H7" s="10">
        <v>311</v>
      </c>
      <c r="I7" s="10">
        <v>355</v>
      </c>
      <c r="J7" s="10">
        <v>198</v>
      </c>
      <c r="K7" s="10">
        <v>119</v>
      </c>
      <c r="L7" s="10">
        <v>295</v>
      </c>
      <c r="M7" s="10"/>
      <c r="N7" s="10">
        <v>322</v>
      </c>
      <c r="O7" s="10">
        <v>333</v>
      </c>
      <c r="P7" s="10">
        <v>521</v>
      </c>
      <c r="Q7" s="10">
        <v>1525</v>
      </c>
      <c r="R7" s="10"/>
      <c r="S7" s="10">
        <v>233</v>
      </c>
      <c r="T7" s="10">
        <v>187</v>
      </c>
      <c r="U7" s="10">
        <v>247</v>
      </c>
      <c r="V7" s="10">
        <v>498</v>
      </c>
      <c r="W7" s="10">
        <v>515</v>
      </c>
      <c r="X7" s="10">
        <v>543</v>
      </c>
      <c r="Y7" s="10">
        <v>370</v>
      </c>
      <c r="Z7" s="10"/>
      <c r="AA7" s="10">
        <v>2614</v>
      </c>
      <c r="AB7" s="10">
        <v>87</v>
      </c>
      <c r="AC7" s="10"/>
      <c r="AD7" s="10">
        <v>1442</v>
      </c>
      <c r="AE7" s="10">
        <v>1077</v>
      </c>
      <c r="AF7" s="10">
        <v>147</v>
      </c>
      <c r="AG7" s="10"/>
      <c r="AH7" s="10">
        <v>943</v>
      </c>
      <c r="AI7" s="10">
        <v>1758</v>
      </c>
      <c r="AJ7" s="10"/>
      <c r="AK7" s="10">
        <v>697</v>
      </c>
      <c r="AL7" s="10">
        <v>2004</v>
      </c>
      <c r="AM7" s="10"/>
      <c r="AN7" s="10">
        <v>1176</v>
      </c>
      <c r="AO7" s="10">
        <v>1525</v>
      </c>
      <c r="AP7" s="10"/>
      <c r="AQ7" s="10">
        <v>1277</v>
      </c>
      <c r="AR7" s="10">
        <v>1424</v>
      </c>
      <c r="AS7" s="10"/>
      <c r="AT7" s="10">
        <v>138</v>
      </c>
      <c r="AU7" s="10">
        <v>591</v>
      </c>
      <c r="AV7" s="10">
        <v>1365</v>
      </c>
      <c r="AW7" s="10">
        <v>601</v>
      </c>
      <c r="AX7" s="10"/>
      <c r="AY7" s="10">
        <v>857</v>
      </c>
      <c r="AZ7" s="10">
        <v>1844</v>
      </c>
      <c r="BA7" s="10"/>
      <c r="BB7" s="10">
        <v>404</v>
      </c>
      <c r="BC7" s="10">
        <v>2296</v>
      </c>
      <c r="BD7" s="10"/>
      <c r="BE7" s="10">
        <v>424</v>
      </c>
      <c r="BF7" s="10">
        <v>2277</v>
      </c>
      <c r="BG7" s="10"/>
      <c r="BH7" s="10">
        <v>219</v>
      </c>
      <c r="BI7" s="10">
        <v>2482</v>
      </c>
      <c r="BJ7" s="10"/>
      <c r="BK7" s="10">
        <v>502</v>
      </c>
      <c r="BL7" s="10">
        <v>2199</v>
      </c>
      <c r="BM7" s="10"/>
      <c r="BN7" s="10">
        <v>168</v>
      </c>
      <c r="BO7" s="10">
        <v>2533</v>
      </c>
      <c r="BP7" s="10"/>
      <c r="BQ7" s="10">
        <v>347</v>
      </c>
      <c r="BR7" s="10">
        <v>2354</v>
      </c>
      <c r="BS7" s="10"/>
      <c r="BT7" s="10">
        <v>213</v>
      </c>
      <c r="BU7" s="10">
        <v>2488</v>
      </c>
      <c r="BV7" s="10"/>
      <c r="BW7" s="10">
        <v>1107</v>
      </c>
      <c r="BX7" s="10">
        <v>1594</v>
      </c>
      <c r="BY7" s="10"/>
      <c r="BZ7" s="10">
        <v>1107</v>
      </c>
      <c r="CA7" s="10">
        <v>1594</v>
      </c>
    </row>
    <row r="8" spans="2:79" ht="30" customHeight="1" x14ac:dyDescent="0.25">
      <c r="B8" s="11" t="s">
        <v>27</v>
      </c>
      <c r="C8" s="11">
        <v>1181</v>
      </c>
      <c r="D8" s="11">
        <v>86</v>
      </c>
      <c r="E8" s="11">
        <v>156</v>
      </c>
      <c r="F8" s="11">
        <v>136</v>
      </c>
      <c r="G8" s="11">
        <v>88</v>
      </c>
      <c r="H8" s="11">
        <v>104</v>
      </c>
      <c r="I8" s="11">
        <v>201</v>
      </c>
      <c r="J8" s="11">
        <v>67</v>
      </c>
      <c r="K8" s="11">
        <v>47</v>
      </c>
      <c r="L8" s="11">
        <v>295</v>
      </c>
      <c r="M8" s="11"/>
      <c r="N8" s="11">
        <v>1010</v>
      </c>
      <c r="O8" s="11">
        <v>132</v>
      </c>
      <c r="P8" s="11">
        <v>30</v>
      </c>
      <c r="Q8" s="11">
        <v>8</v>
      </c>
      <c r="R8" s="11"/>
      <c r="S8" s="11">
        <v>208</v>
      </c>
      <c r="T8" s="11">
        <v>101</v>
      </c>
      <c r="U8" s="11">
        <v>65</v>
      </c>
      <c r="V8" s="11">
        <v>372</v>
      </c>
      <c r="W8" s="11">
        <v>102</v>
      </c>
      <c r="X8" s="11">
        <v>132</v>
      </c>
      <c r="Y8" s="11">
        <v>140</v>
      </c>
      <c r="Z8" s="11"/>
      <c r="AA8" s="11">
        <v>1034</v>
      </c>
      <c r="AB8" s="11">
        <v>147</v>
      </c>
      <c r="AC8" s="11"/>
      <c r="AD8" s="11">
        <v>640</v>
      </c>
      <c r="AE8" s="11">
        <v>304</v>
      </c>
      <c r="AF8" s="11">
        <v>172</v>
      </c>
      <c r="AG8" s="11"/>
      <c r="AH8" s="11">
        <v>256</v>
      </c>
      <c r="AI8" s="11">
        <v>924</v>
      </c>
      <c r="AJ8" s="11"/>
      <c r="AK8" s="11">
        <v>424</v>
      </c>
      <c r="AL8" s="11">
        <v>757</v>
      </c>
      <c r="AM8" s="11"/>
      <c r="AN8" s="11">
        <v>1172</v>
      </c>
      <c r="AO8" s="11">
        <v>8</v>
      </c>
      <c r="AP8" s="11"/>
      <c r="AQ8" s="11">
        <v>415</v>
      </c>
      <c r="AR8" s="11">
        <v>765</v>
      </c>
      <c r="AS8" s="11"/>
      <c r="AT8" s="11">
        <v>170</v>
      </c>
      <c r="AU8" s="11">
        <v>465</v>
      </c>
      <c r="AV8" s="11">
        <v>468</v>
      </c>
      <c r="AW8" s="11">
        <v>76</v>
      </c>
      <c r="AX8" s="11"/>
      <c r="AY8" s="11">
        <v>260</v>
      </c>
      <c r="AZ8" s="11">
        <v>921</v>
      </c>
      <c r="BA8" s="11"/>
      <c r="BB8" s="11">
        <v>188</v>
      </c>
      <c r="BC8" s="11">
        <v>992</v>
      </c>
      <c r="BD8" s="11"/>
      <c r="BE8" s="11">
        <v>105</v>
      </c>
      <c r="BF8" s="11">
        <v>1075</v>
      </c>
      <c r="BG8" s="11"/>
      <c r="BH8" s="11">
        <v>124</v>
      </c>
      <c r="BI8" s="11">
        <v>1057</v>
      </c>
      <c r="BJ8" s="11"/>
      <c r="BK8" s="11">
        <v>106</v>
      </c>
      <c r="BL8" s="11">
        <v>1074</v>
      </c>
      <c r="BM8" s="11"/>
      <c r="BN8" s="11">
        <v>41</v>
      </c>
      <c r="BO8" s="11">
        <v>1139</v>
      </c>
      <c r="BP8" s="11"/>
      <c r="BQ8" s="11">
        <v>63</v>
      </c>
      <c r="BR8" s="11">
        <v>1118</v>
      </c>
      <c r="BS8" s="11"/>
      <c r="BT8" s="11">
        <v>121</v>
      </c>
      <c r="BU8" s="11">
        <v>1059</v>
      </c>
      <c r="BV8" s="11"/>
      <c r="BW8" s="11">
        <v>1025</v>
      </c>
      <c r="BX8" s="11">
        <v>155</v>
      </c>
      <c r="BY8" s="11"/>
      <c r="BZ8" s="11">
        <v>1025</v>
      </c>
      <c r="CA8" s="11">
        <v>155</v>
      </c>
    </row>
    <row r="9" spans="2:79" x14ac:dyDescent="0.25">
      <c r="B9" s="18" t="s">
        <v>425</v>
      </c>
      <c r="C9" s="17">
        <v>0.428049068217215</v>
      </c>
      <c r="D9" s="17">
        <v>0.47446703418214498</v>
      </c>
      <c r="E9" s="17">
        <v>0.56660475834367896</v>
      </c>
      <c r="F9" s="17">
        <v>0.50050551561762102</v>
      </c>
      <c r="G9" s="17">
        <v>0.40533591715727502</v>
      </c>
      <c r="H9" s="17">
        <v>0.44830926897705298</v>
      </c>
      <c r="I9" s="17">
        <v>0.44546533558773299</v>
      </c>
      <c r="J9" s="17">
        <v>0.50271822168441205</v>
      </c>
      <c r="K9" s="17">
        <v>0.26699271902227201</v>
      </c>
      <c r="L9" s="17">
        <v>0.303961537110016</v>
      </c>
      <c r="M9" s="17"/>
      <c r="N9" s="17">
        <v>0.43130765034229501</v>
      </c>
      <c r="O9" s="17">
        <v>0.41258582322443199</v>
      </c>
      <c r="P9" s="17">
        <v>0.39876949664816203</v>
      </c>
      <c r="Q9" s="17">
        <v>0.38270155911645898</v>
      </c>
      <c r="R9" s="17"/>
      <c r="S9" s="17">
        <v>0.39237736973418902</v>
      </c>
      <c r="T9" s="17">
        <v>0.47783076784654299</v>
      </c>
      <c r="U9" s="17">
        <v>0.53293406243095398</v>
      </c>
      <c r="V9" s="17">
        <v>0.38931128551057098</v>
      </c>
      <c r="W9" s="17">
        <v>0.47726437683453699</v>
      </c>
      <c r="X9" s="17">
        <v>0.436725843476713</v>
      </c>
      <c r="Y9" s="17">
        <v>0.48295460054779898</v>
      </c>
      <c r="Z9" s="17"/>
      <c r="AA9" s="17">
        <v>0.45962341272856599</v>
      </c>
      <c r="AB9" s="17">
        <v>0.20608596951932301</v>
      </c>
      <c r="AC9" s="17"/>
      <c r="AD9" s="17">
        <v>0.467658374679713</v>
      </c>
      <c r="AE9" s="17">
        <v>0.449439634364382</v>
      </c>
      <c r="AF9" s="17">
        <v>0.37055206845891397</v>
      </c>
      <c r="AG9" s="17"/>
      <c r="AH9" s="17">
        <v>0.45893675738047801</v>
      </c>
      <c r="AI9" s="17">
        <v>0.41948169779139399</v>
      </c>
      <c r="AJ9" s="17"/>
      <c r="AK9" s="17">
        <v>0.42159006538288202</v>
      </c>
      <c r="AL9" s="17">
        <v>0.431663470588946</v>
      </c>
      <c r="AM9" s="17"/>
      <c r="AN9" s="17">
        <v>0.42836764883400702</v>
      </c>
      <c r="AO9" s="17">
        <v>0.38270155911645898</v>
      </c>
      <c r="AP9" s="17"/>
      <c r="AQ9" s="17">
        <v>0.46312920904043903</v>
      </c>
      <c r="AR9" s="17">
        <v>0.40900172058457002</v>
      </c>
      <c r="AS9" s="17"/>
      <c r="AT9" s="17">
        <v>0.286745112368747</v>
      </c>
      <c r="AU9" s="17">
        <v>0.43319943215734302</v>
      </c>
      <c r="AV9" s="17">
        <v>0.48022186517774601</v>
      </c>
      <c r="AW9" s="17">
        <v>0.39930529598818598</v>
      </c>
      <c r="AX9" s="17"/>
      <c r="AY9" s="17">
        <v>0.43955573899191303</v>
      </c>
      <c r="AZ9" s="17">
        <v>0.42480036416734601</v>
      </c>
      <c r="BA9" s="17"/>
      <c r="BB9" s="17">
        <v>0.53823007592504102</v>
      </c>
      <c r="BC9" s="17">
        <v>0.407211464209144</v>
      </c>
      <c r="BD9" s="17"/>
      <c r="BE9" s="17">
        <v>0.537836381010806</v>
      </c>
      <c r="BF9" s="17">
        <v>0.41727759280952598</v>
      </c>
      <c r="BG9" s="17"/>
      <c r="BH9" s="17">
        <v>0.44202252101608502</v>
      </c>
      <c r="BI9" s="17">
        <v>0.42641436126625898</v>
      </c>
      <c r="BJ9" s="17"/>
      <c r="BK9" s="17">
        <v>0.366202465650593</v>
      </c>
      <c r="BL9" s="17">
        <v>0.43417714392203599</v>
      </c>
      <c r="BM9" s="17"/>
      <c r="BN9" s="17">
        <v>0.48487028832986201</v>
      </c>
      <c r="BO9" s="17">
        <v>0.42598483640764401</v>
      </c>
      <c r="BP9" s="17"/>
      <c r="BQ9" s="17">
        <v>0.36805790658728699</v>
      </c>
      <c r="BR9" s="17">
        <v>0.43140954898780398</v>
      </c>
      <c r="BS9" s="17"/>
      <c r="BT9" s="17">
        <v>0.43183437375878703</v>
      </c>
      <c r="BU9" s="17">
        <v>0.427616315820253</v>
      </c>
      <c r="BV9" s="17"/>
      <c r="BW9" s="17">
        <v>0.46019885336417299</v>
      </c>
      <c r="BX9" s="17">
        <v>0.21546390120540501</v>
      </c>
      <c r="BY9" s="17"/>
      <c r="BZ9" s="17">
        <v>0.46019885336417299</v>
      </c>
      <c r="CA9" s="17">
        <v>0.21546390120540501</v>
      </c>
    </row>
    <row r="10" spans="2:79" x14ac:dyDescent="0.25">
      <c r="B10" s="18" t="s">
        <v>426</v>
      </c>
      <c r="C10" s="17">
        <v>0.32955851791263402</v>
      </c>
      <c r="D10" s="17">
        <v>0.28268197655996602</v>
      </c>
      <c r="E10" s="17">
        <v>0.28361170168523497</v>
      </c>
      <c r="F10" s="17">
        <v>0.28225067510030599</v>
      </c>
      <c r="G10" s="17">
        <v>0.270566272682773</v>
      </c>
      <c r="H10" s="17">
        <v>0.34889145398215599</v>
      </c>
      <c r="I10" s="17">
        <v>0.31947677268375202</v>
      </c>
      <c r="J10" s="17">
        <v>0.37973680509184998</v>
      </c>
      <c r="K10" s="17">
        <v>0.30636507132581697</v>
      </c>
      <c r="L10" s="17">
        <v>0.39932881559391298</v>
      </c>
      <c r="M10" s="17"/>
      <c r="N10" s="17">
        <v>0.33580094425428297</v>
      </c>
      <c r="O10" s="17">
        <v>0.309190672573947</v>
      </c>
      <c r="P10" s="17">
        <v>0.238597889854786</v>
      </c>
      <c r="Q10" s="17">
        <v>0.22174103005851301</v>
      </c>
      <c r="R10" s="17"/>
      <c r="S10" s="17">
        <v>0.411611227165464</v>
      </c>
      <c r="T10" s="17">
        <v>0.20840932384975899</v>
      </c>
      <c r="U10" s="17">
        <v>0.37268943635500201</v>
      </c>
      <c r="V10" s="17">
        <v>0.373682742049261</v>
      </c>
      <c r="W10" s="17">
        <v>0.26803980976945502</v>
      </c>
      <c r="X10" s="17">
        <v>0.26247124967018998</v>
      </c>
      <c r="Y10" s="17">
        <v>0.30196345467247598</v>
      </c>
      <c r="Z10" s="17"/>
      <c r="AA10" s="17">
        <v>0.332700126877575</v>
      </c>
      <c r="AB10" s="17">
        <v>0.30747345893366701</v>
      </c>
      <c r="AC10" s="17"/>
      <c r="AD10" s="17">
        <v>0.30828269169665701</v>
      </c>
      <c r="AE10" s="17">
        <v>0.33148912405180497</v>
      </c>
      <c r="AF10" s="17">
        <v>0.45176113274288798</v>
      </c>
      <c r="AG10" s="17"/>
      <c r="AH10" s="17">
        <v>0.28485098734609898</v>
      </c>
      <c r="AI10" s="17">
        <v>0.34195912105140103</v>
      </c>
      <c r="AJ10" s="17"/>
      <c r="AK10" s="17">
        <v>0.28454673867487401</v>
      </c>
      <c r="AL10" s="17">
        <v>0.35474672200631002</v>
      </c>
      <c r="AM10" s="17"/>
      <c r="AN10" s="17">
        <v>0.33031596991964901</v>
      </c>
      <c r="AO10" s="17">
        <v>0.22174103005851301</v>
      </c>
      <c r="AP10" s="17"/>
      <c r="AQ10" s="17">
        <v>0.31738460735512303</v>
      </c>
      <c r="AR10" s="17">
        <v>0.33616854572312899</v>
      </c>
      <c r="AS10" s="17"/>
      <c r="AT10" s="17">
        <v>0.27467243269574498</v>
      </c>
      <c r="AU10" s="17">
        <v>0.32051673968399502</v>
      </c>
      <c r="AV10" s="17">
        <v>0.36135419695933801</v>
      </c>
      <c r="AW10" s="17">
        <v>0.30701835337130001</v>
      </c>
      <c r="AX10" s="17"/>
      <c r="AY10" s="17">
        <v>0.31240234319375598</v>
      </c>
      <c r="AZ10" s="17">
        <v>0.33440225902427001</v>
      </c>
      <c r="BA10" s="17"/>
      <c r="BB10" s="17">
        <v>0.38380839090698299</v>
      </c>
      <c r="BC10" s="17">
        <v>0.31930804393183598</v>
      </c>
      <c r="BD10" s="17"/>
      <c r="BE10" s="17">
        <v>0.19680902737143599</v>
      </c>
      <c r="BF10" s="17">
        <v>0.34258286322506598</v>
      </c>
      <c r="BG10" s="17"/>
      <c r="BH10" s="17">
        <v>0.38414273981667602</v>
      </c>
      <c r="BI10" s="17">
        <v>0.323172894527819</v>
      </c>
      <c r="BJ10" s="17"/>
      <c r="BK10" s="17">
        <v>0.37295130794966902</v>
      </c>
      <c r="BL10" s="17">
        <v>0.32525893974091602</v>
      </c>
      <c r="BM10" s="17"/>
      <c r="BN10" s="17">
        <v>0.10493643010932099</v>
      </c>
      <c r="BO10" s="17">
        <v>0.33771870978912799</v>
      </c>
      <c r="BP10" s="17"/>
      <c r="BQ10" s="17">
        <v>0.238957937255277</v>
      </c>
      <c r="BR10" s="17">
        <v>0.33463362399211599</v>
      </c>
      <c r="BS10" s="17"/>
      <c r="BT10" s="17">
        <v>0.40468094855423298</v>
      </c>
      <c r="BU10" s="17">
        <v>0.32097019880107502</v>
      </c>
      <c r="BV10" s="17"/>
      <c r="BW10" s="17">
        <v>0.33357558298665702</v>
      </c>
      <c r="BX10" s="17">
        <v>0.302996335747028</v>
      </c>
      <c r="BY10" s="17"/>
      <c r="BZ10" s="17">
        <v>0.33357558298665702</v>
      </c>
      <c r="CA10" s="17">
        <v>0.302996335747028</v>
      </c>
    </row>
    <row r="11" spans="2:79" x14ac:dyDescent="0.25">
      <c r="B11" s="18" t="s">
        <v>427</v>
      </c>
      <c r="C11" s="17">
        <v>0.30837552612498198</v>
      </c>
      <c r="D11" s="17">
        <v>0.22067644793677799</v>
      </c>
      <c r="E11" s="17">
        <v>0.30379758938018497</v>
      </c>
      <c r="F11" s="17">
        <v>0.44686084128602399</v>
      </c>
      <c r="G11" s="17">
        <v>0.358930792980793</v>
      </c>
      <c r="H11" s="17">
        <v>0.38189399512458899</v>
      </c>
      <c r="I11" s="17">
        <v>0.16599899432218601</v>
      </c>
      <c r="J11" s="17">
        <v>0.41405291822859702</v>
      </c>
      <c r="K11" s="17">
        <v>0.36431764262390198</v>
      </c>
      <c r="L11" s="17">
        <v>0.29602911730931702</v>
      </c>
      <c r="M11" s="17"/>
      <c r="N11" s="17">
        <v>0.30252248468179599</v>
      </c>
      <c r="O11" s="17">
        <v>0.34531667113566999</v>
      </c>
      <c r="P11" s="17">
        <v>0.33541143499611997</v>
      </c>
      <c r="Q11" s="17">
        <v>0.33631670152118398</v>
      </c>
      <c r="R11" s="17"/>
      <c r="S11" s="17">
        <v>0.30301317475519501</v>
      </c>
      <c r="T11" s="17">
        <v>0.17678364557790999</v>
      </c>
      <c r="U11" s="17">
        <v>0.341623376107557</v>
      </c>
      <c r="V11" s="17">
        <v>0.30285264431980502</v>
      </c>
      <c r="W11" s="17">
        <v>0.45913807438765503</v>
      </c>
      <c r="X11" s="17">
        <v>0.32615067716466101</v>
      </c>
      <c r="Y11" s="17">
        <v>0.33880296862995801</v>
      </c>
      <c r="Z11" s="17"/>
      <c r="AA11" s="17">
        <v>0.30736757133911002</v>
      </c>
      <c r="AB11" s="17">
        <v>0.315461303235539</v>
      </c>
      <c r="AC11" s="17"/>
      <c r="AD11" s="17">
        <v>0.35111878583474299</v>
      </c>
      <c r="AE11" s="17">
        <v>0.22345096590942601</v>
      </c>
      <c r="AF11" s="17">
        <v>0.36216800797279602</v>
      </c>
      <c r="AG11" s="17"/>
      <c r="AH11" s="17">
        <v>0.29357562250125702</v>
      </c>
      <c r="AI11" s="17">
        <v>0.31248060034858899</v>
      </c>
      <c r="AJ11" s="17"/>
      <c r="AK11" s="17">
        <v>0.29684232548595602</v>
      </c>
      <c r="AL11" s="17">
        <v>0.314829405897532</v>
      </c>
      <c r="AM11" s="17"/>
      <c r="AN11" s="17">
        <v>0.30817923051651003</v>
      </c>
      <c r="AO11" s="17">
        <v>0.33631670152118398</v>
      </c>
      <c r="AP11" s="17"/>
      <c r="AQ11" s="17">
        <v>0.29083008622198597</v>
      </c>
      <c r="AR11" s="17">
        <v>0.31790211539621899</v>
      </c>
      <c r="AS11" s="17"/>
      <c r="AT11" s="17">
        <v>0.34706072155843098</v>
      </c>
      <c r="AU11" s="17">
        <v>0.26884015318777998</v>
      </c>
      <c r="AV11" s="17">
        <v>0.34290046223533999</v>
      </c>
      <c r="AW11" s="17">
        <v>0.23945246711979401</v>
      </c>
      <c r="AX11" s="17"/>
      <c r="AY11" s="17">
        <v>0.30015463729302</v>
      </c>
      <c r="AZ11" s="17">
        <v>0.31069654802304802</v>
      </c>
      <c r="BA11" s="17"/>
      <c r="BB11" s="17">
        <v>0.382288392295622</v>
      </c>
      <c r="BC11" s="17">
        <v>0.294398679631176</v>
      </c>
      <c r="BD11" s="17"/>
      <c r="BE11" s="17">
        <v>0.365939066170482</v>
      </c>
      <c r="BF11" s="17">
        <v>0.30272784024760402</v>
      </c>
      <c r="BG11" s="17"/>
      <c r="BH11" s="17">
        <v>0.26580601976732998</v>
      </c>
      <c r="BI11" s="17">
        <v>0.31335558860082502</v>
      </c>
      <c r="BJ11" s="17"/>
      <c r="BK11" s="17">
        <v>0.31961728238269299</v>
      </c>
      <c r="BL11" s="17">
        <v>0.30726163578107502</v>
      </c>
      <c r="BM11" s="17"/>
      <c r="BN11" s="17">
        <v>0.336004156013403</v>
      </c>
      <c r="BO11" s="17">
        <v>0.307371818415829</v>
      </c>
      <c r="BP11" s="17"/>
      <c r="BQ11" s="17">
        <v>0.40686832349514002</v>
      </c>
      <c r="BR11" s="17">
        <v>0.302858327547536</v>
      </c>
      <c r="BS11" s="17"/>
      <c r="BT11" s="17">
        <v>0.40964777203834002</v>
      </c>
      <c r="BU11" s="17">
        <v>0.29679764775204098</v>
      </c>
      <c r="BV11" s="17"/>
      <c r="BW11" s="17">
        <v>0.307129713969228</v>
      </c>
      <c r="BX11" s="17">
        <v>0.31661325412178198</v>
      </c>
      <c r="BY11" s="17"/>
      <c r="BZ11" s="17">
        <v>0.307129713969228</v>
      </c>
      <c r="CA11" s="17">
        <v>0.31661325412178198</v>
      </c>
    </row>
    <row r="12" spans="2:79" x14ac:dyDescent="0.25">
      <c r="B12" s="18" t="s">
        <v>428</v>
      </c>
      <c r="C12" s="17">
        <v>0.19215583300185399</v>
      </c>
      <c r="D12" s="17">
        <v>0.29828666019561101</v>
      </c>
      <c r="E12" s="17">
        <v>5.98166614281255E-2</v>
      </c>
      <c r="F12" s="17">
        <v>0.24258872777451301</v>
      </c>
      <c r="G12" s="17">
        <v>0.33160731111022101</v>
      </c>
      <c r="H12" s="17">
        <v>0.13067436089330101</v>
      </c>
      <c r="I12" s="17">
        <v>0.25722676783332499</v>
      </c>
      <c r="J12" s="17">
        <v>0.16705915595788201</v>
      </c>
      <c r="K12" s="17">
        <v>0.227238928272155</v>
      </c>
      <c r="L12" s="17">
        <v>0.14389662581194701</v>
      </c>
      <c r="M12" s="17"/>
      <c r="N12" s="17">
        <v>0.197691693933642</v>
      </c>
      <c r="O12" s="17">
        <v>0.15501685046963601</v>
      </c>
      <c r="P12" s="17">
        <v>0.174996352156987</v>
      </c>
      <c r="Q12" s="17">
        <v>0.170256897251787</v>
      </c>
      <c r="R12" s="17"/>
      <c r="S12" s="17">
        <v>0.160368801952148</v>
      </c>
      <c r="T12" s="17">
        <v>0.12795439786672</v>
      </c>
      <c r="U12" s="17">
        <v>6.2909859149146694E-2</v>
      </c>
      <c r="V12" s="17">
        <v>0.24685107773807999</v>
      </c>
      <c r="W12" s="17">
        <v>0.253358338194898</v>
      </c>
      <c r="X12" s="17">
        <v>0.15610717068765301</v>
      </c>
      <c r="Y12" s="17">
        <v>0.20583947660987101</v>
      </c>
      <c r="Z12" s="17"/>
      <c r="AA12" s="17">
        <v>0.20654986288740301</v>
      </c>
      <c r="AB12" s="17">
        <v>9.0967874056328002E-2</v>
      </c>
      <c r="AC12" s="17"/>
      <c r="AD12" s="17">
        <v>0.19340245786215701</v>
      </c>
      <c r="AE12" s="17">
        <v>0.25339197680203501</v>
      </c>
      <c r="AF12" s="17">
        <v>0.131489938656591</v>
      </c>
      <c r="AG12" s="17"/>
      <c r="AH12" s="17">
        <v>0.21009393909673699</v>
      </c>
      <c r="AI12" s="17">
        <v>0.187180310267207</v>
      </c>
      <c r="AJ12" s="17"/>
      <c r="AK12" s="17">
        <v>0.16867653954296899</v>
      </c>
      <c r="AL12" s="17">
        <v>0.20529464345619899</v>
      </c>
      <c r="AM12" s="17"/>
      <c r="AN12" s="17">
        <v>0.19230967996272799</v>
      </c>
      <c r="AO12" s="17">
        <v>0.170256897251787</v>
      </c>
      <c r="AP12" s="17"/>
      <c r="AQ12" s="17">
        <v>0.128270571712058</v>
      </c>
      <c r="AR12" s="17">
        <v>0.22684340129073299</v>
      </c>
      <c r="AS12" s="17"/>
      <c r="AT12" s="17">
        <v>0.144802141235022</v>
      </c>
      <c r="AU12" s="17">
        <v>0.188513852125991</v>
      </c>
      <c r="AV12" s="17">
        <v>0.20373565302424401</v>
      </c>
      <c r="AW12" s="17">
        <v>0.25233454089028101</v>
      </c>
      <c r="AX12" s="17"/>
      <c r="AY12" s="17">
        <v>0.199905413064832</v>
      </c>
      <c r="AZ12" s="17">
        <v>0.18996787676078999</v>
      </c>
      <c r="BA12" s="17"/>
      <c r="BB12" s="17">
        <v>0.18551794829476101</v>
      </c>
      <c r="BC12" s="17">
        <v>0.19342834688963401</v>
      </c>
      <c r="BD12" s="17"/>
      <c r="BE12" s="17">
        <v>0.27932364976771601</v>
      </c>
      <c r="BF12" s="17">
        <v>0.183603606239545</v>
      </c>
      <c r="BG12" s="17"/>
      <c r="BH12" s="17">
        <v>0.237059767628121</v>
      </c>
      <c r="BI12" s="17">
        <v>0.18690267366354299</v>
      </c>
      <c r="BJ12" s="17"/>
      <c r="BK12" s="17">
        <v>0.161061677299285</v>
      </c>
      <c r="BL12" s="17">
        <v>0.195236799978457</v>
      </c>
      <c r="BM12" s="17"/>
      <c r="BN12" s="17">
        <v>0.13826371269622101</v>
      </c>
      <c r="BO12" s="17">
        <v>0.19411365490007401</v>
      </c>
      <c r="BP12" s="17"/>
      <c r="BQ12" s="17">
        <v>0.27829129087262899</v>
      </c>
      <c r="BR12" s="17">
        <v>0.18733084642089401</v>
      </c>
      <c r="BS12" s="17"/>
      <c r="BT12" s="17">
        <v>9.0844806444341106E-2</v>
      </c>
      <c r="BU12" s="17">
        <v>0.203738144944696</v>
      </c>
      <c r="BV12" s="17"/>
      <c r="BW12" s="17">
        <v>0.206806672489873</v>
      </c>
      <c r="BX12" s="17">
        <v>9.5279566327380993E-2</v>
      </c>
      <c r="BY12" s="17"/>
      <c r="BZ12" s="17">
        <v>0.206806672489873</v>
      </c>
      <c r="CA12" s="17">
        <v>9.5279566327380993E-2</v>
      </c>
    </row>
    <row r="13" spans="2:79" x14ac:dyDescent="0.25">
      <c r="B13" s="18" t="s">
        <v>429</v>
      </c>
      <c r="C13" s="17">
        <v>0.151637763895628</v>
      </c>
      <c r="D13" s="17">
        <v>0.15920591925734601</v>
      </c>
      <c r="E13" s="17">
        <v>0.113533350256681</v>
      </c>
      <c r="F13" s="17">
        <v>0.14178060528230499</v>
      </c>
      <c r="G13" s="17">
        <v>0.25296931704460401</v>
      </c>
      <c r="H13" s="17">
        <v>0.29964390967167598</v>
      </c>
      <c r="I13" s="17">
        <v>0.120551412024369</v>
      </c>
      <c r="J13" s="17">
        <v>0.12850373027456999</v>
      </c>
      <c r="K13" s="17">
        <v>2.4760817112461701E-2</v>
      </c>
      <c r="L13" s="17">
        <v>0.13841853119776101</v>
      </c>
      <c r="M13" s="17"/>
      <c r="N13" s="17">
        <v>0.14993864631280501</v>
      </c>
      <c r="O13" s="17">
        <v>0.14418773420158401</v>
      </c>
      <c r="P13" s="17">
        <v>0.226935259784006</v>
      </c>
      <c r="Q13" s="17">
        <v>0.204622612979563</v>
      </c>
      <c r="R13" s="17"/>
      <c r="S13" s="17">
        <v>0.158284196871424</v>
      </c>
      <c r="T13" s="17">
        <v>0.15916077237467999</v>
      </c>
      <c r="U13" s="17">
        <v>9.3823019367616306E-2</v>
      </c>
      <c r="V13" s="17">
        <v>0.15044628246205699</v>
      </c>
      <c r="W13" s="17">
        <v>0.13523725074748399</v>
      </c>
      <c r="X13" s="17">
        <v>0.134630118792192</v>
      </c>
      <c r="Y13" s="17">
        <v>0.22015240039960501</v>
      </c>
      <c r="Z13" s="17"/>
      <c r="AA13" s="17">
        <v>0.15980318614905101</v>
      </c>
      <c r="AB13" s="17">
        <v>9.4236020372664694E-2</v>
      </c>
      <c r="AC13" s="17"/>
      <c r="AD13" s="17">
        <v>0.159386891657814</v>
      </c>
      <c r="AE13" s="17">
        <v>0.17264253573152599</v>
      </c>
      <c r="AF13" s="17">
        <v>0.141574058601598</v>
      </c>
      <c r="AG13" s="17"/>
      <c r="AH13" s="17">
        <v>0.23366641106691999</v>
      </c>
      <c r="AI13" s="17">
        <v>0.12888533971359301</v>
      </c>
      <c r="AJ13" s="17"/>
      <c r="AK13" s="17">
        <v>0.15328403120255699</v>
      </c>
      <c r="AL13" s="17">
        <v>0.150716526885631</v>
      </c>
      <c r="AM13" s="17"/>
      <c r="AN13" s="17">
        <v>0.15126552854606901</v>
      </c>
      <c r="AO13" s="17">
        <v>0.204622612979563</v>
      </c>
      <c r="AP13" s="17"/>
      <c r="AQ13" s="17">
        <v>0.16582419833036999</v>
      </c>
      <c r="AR13" s="17">
        <v>0.14393500267503101</v>
      </c>
      <c r="AS13" s="17"/>
      <c r="AT13" s="17">
        <v>7.9128682317275198E-2</v>
      </c>
      <c r="AU13" s="17">
        <v>0.162241973976327</v>
      </c>
      <c r="AV13" s="17">
        <v>0.169305542314344</v>
      </c>
      <c r="AW13" s="17">
        <v>0.143105789089295</v>
      </c>
      <c r="AX13" s="17"/>
      <c r="AY13" s="17">
        <v>0.13141319967397699</v>
      </c>
      <c r="AZ13" s="17">
        <v>0.15734781026613701</v>
      </c>
      <c r="BA13" s="17"/>
      <c r="BB13" s="17">
        <v>0.28651198309381798</v>
      </c>
      <c r="BC13" s="17">
        <v>0.12610084700303101</v>
      </c>
      <c r="BD13" s="17"/>
      <c r="BE13" s="17">
        <v>4.8707499563323597E-2</v>
      </c>
      <c r="BF13" s="17">
        <v>0.16173647915471101</v>
      </c>
      <c r="BG13" s="17"/>
      <c r="BH13" s="17">
        <v>0.15307265891889099</v>
      </c>
      <c r="BI13" s="17">
        <v>0.15146990038313901</v>
      </c>
      <c r="BJ13" s="17"/>
      <c r="BK13" s="17">
        <v>0.19735093614363899</v>
      </c>
      <c r="BL13" s="17">
        <v>0.147108270461586</v>
      </c>
      <c r="BM13" s="17"/>
      <c r="BN13" s="17">
        <v>0.22047115005871301</v>
      </c>
      <c r="BO13" s="17">
        <v>0.14913714766463901</v>
      </c>
      <c r="BP13" s="17"/>
      <c r="BQ13" s="17">
        <v>8.6228206384918502E-2</v>
      </c>
      <c r="BR13" s="17">
        <v>0.15530176296241499</v>
      </c>
      <c r="BS13" s="17"/>
      <c r="BT13" s="17">
        <v>0.14847597875767399</v>
      </c>
      <c r="BU13" s="17">
        <v>0.15199923276045399</v>
      </c>
      <c r="BV13" s="17"/>
      <c r="BW13" s="17">
        <v>0.15942174555507899</v>
      </c>
      <c r="BX13" s="17">
        <v>0.100167465306469</v>
      </c>
      <c r="BY13" s="17"/>
      <c r="BZ13" s="17">
        <v>0.15942174555507899</v>
      </c>
      <c r="CA13" s="17">
        <v>0.100167465306469</v>
      </c>
    </row>
    <row r="14" spans="2:79" ht="30" x14ac:dyDescent="0.25">
      <c r="B14" s="18" t="s">
        <v>430</v>
      </c>
      <c r="C14" s="17">
        <v>0.12495760651333999</v>
      </c>
      <c r="D14" s="17">
        <v>7.0945855272467995E-2</v>
      </c>
      <c r="E14" s="17">
        <v>0.17118088720928501</v>
      </c>
      <c r="F14" s="17">
        <v>9.8563882672163594E-2</v>
      </c>
      <c r="G14" s="17">
        <v>0.150050388701059</v>
      </c>
      <c r="H14" s="17">
        <v>0.204879228278359</v>
      </c>
      <c r="I14" s="17">
        <v>9.5944060142925697E-2</v>
      </c>
      <c r="J14" s="17">
        <v>0.21405901755201701</v>
      </c>
      <c r="K14" s="17">
        <v>0.21434320269807</v>
      </c>
      <c r="L14" s="17">
        <v>7.8174390929623597E-2</v>
      </c>
      <c r="M14" s="17"/>
      <c r="N14" s="17">
        <v>0.12525983593040299</v>
      </c>
      <c r="O14" s="17">
        <v>0.126186254713473</v>
      </c>
      <c r="P14" s="17">
        <v>0.114684146044751</v>
      </c>
      <c r="Q14" s="17">
        <v>0.105693788970535</v>
      </c>
      <c r="R14" s="17"/>
      <c r="S14" s="17">
        <v>0.19388161181005401</v>
      </c>
      <c r="T14" s="17">
        <v>0.112536972925168</v>
      </c>
      <c r="U14" s="17">
        <v>0.142456873792498</v>
      </c>
      <c r="V14" s="17">
        <v>0.11939557888824601</v>
      </c>
      <c r="W14" s="17">
        <v>8.1174117029209E-2</v>
      </c>
      <c r="X14" s="17">
        <v>2.43005141832679E-2</v>
      </c>
      <c r="Y14" s="17">
        <v>0.15504043783736801</v>
      </c>
      <c r="Z14" s="17"/>
      <c r="AA14" s="17">
        <v>0.13010656882507901</v>
      </c>
      <c r="AB14" s="17">
        <v>8.8761142343467894E-2</v>
      </c>
      <c r="AC14" s="17"/>
      <c r="AD14" s="17">
        <v>0.135906791507338</v>
      </c>
      <c r="AE14" s="17">
        <v>0.124321510535514</v>
      </c>
      <c r="AF14" s="17">
        <v>0.13254501471093899</v>
      </c>
      <c r="AG14" s="17"/>
      <c r="AH14" s="17">
        <v>0.107799093535715</v>
      </c>
      <c r="AI14" s="17">
        <v>0.129716892190509</v>
      </c>
      <c r="AJ14" s="17"/>
      <c r="AK14" s="17">
        <v>0.103448012213744</v>
      </c>
      <c r="AL14" s="17">
        <v>0.136994190277971</v>
      </c>
      <c r="AM14" s="17"/>
      <c r="AN14" s="17">
        <v>0.12509294093404399</v>
      </c>
      <c r="AO14" s="17">
        <v>0.105693788970535</v>
      </c>
      <c r="AP14" s="17"/>
      <c r="AQ14" s="17">
        <v>0.102651884219339</v>
      </c>
      <c r="AR14" s="17">
        <v>0.13706887051515901</v>
      </c>
      <c r="AS14" s="17"/>
      <c r="AT14" s="17">
        <v>0.16460245205000201</v>
      </c>
      <c r="AU14" s="17">
        <v>0.14557936570951899</v>
      </c>
      <c r="AV14" s="17">
        <v>8.4038999726714803E-2</v>
      </c>
      <c r="AW14" s="17">
        <v>0.16398693656537</v>
      </c>
      <c r="AX14" s="17"/>
      <c r="AY14" s="17">
        <v>7.7431458542748993E-2</v>
      </c>
      <c r="AZ14" s="17">
        <v>0.13837576997780601</v>
      </c>
      <c r="BA14" s="17"/>
      <c r="BB14" s="17">
        <v>0.11824171659931899</v>
      </c>
      <c r="BC14" s="17">
        <v>0.12623960987262201</v>
      </c>
      <c r="BD14" s="17"/>
      <c r="BE14" s="17">
        <v>9.0423583448224501E-2</v>
      </c>
      <c r="BF14" s="17">
        <v>0.128345815685321</v>
      </c>
      <c r="BG14" s="17"/>
      <c r="BH14" s="17">
        <v>0.185904980050173</v>
      </c>
      <c r="BI14" s="17">
        <v>0.11782757955456</v>
      </c>
      <c r="BJ14" s="17"/>
      <c r="BK14" s="17">
        <v>0.14232885584740501</v>
      </c>
      <c r="BL14" s="17">
        <v>0.123236374843551</v>
      </c>
      <c r="BM14" s="17"/>
      <c r="BN14" s="17">
        <v>6.4065780333353903E-2</v>
      </c>
      <c r="BO14" s="17">
        <v>0.12716971748692299</v>
      </c>
      <c r="BP14" s="17"/>
      <c r="BQ14" s="17">
        <v>6.3951276330351095E-2</v>
      </c>
      <c r="BR14" s="17">
        <v>0.12837495323399201</v>
      </c>
      <c r="BS14" s="17"/>
      <c r="BT14" s="17">
        <v>3.4115657989458398E-2</v>
      </c>
      <c r="BU14" s="17">
        <v>0.135343048464239</v>
      </c>
      <c r="BV14" s="17"/>
      <c r="BW14" s="17">
        <v>0.13028079643457999</v>
      </c>
      <c r="BX14" s="17">
        <v>8.9758888597503306E-2</v>
      </c>
      <c r="BY14" s="17"/>
      <c r="BZ14" s="17">
        <v>0.13028079643457999</v>
      </c>
      <c r="CA14" s="17">
        <v>8.9758888597503306E-2</v>
      </c>
    </row>
    <row r="15" spans="2:79" x14ac:dyDescent="0.25">
      <c r="B15" s="18" t="s">
        <v>431</v>
      </c>
      <c r="C15" s="17">
        <v>0.124909686166848</v>
      </c>
      <c r="D15" s="17">
        <v>7.9054429421335698E-2</v>
      </c>
      <c r="E15" s="17">
        <v>0.16206841787999701</v>
      </c>
      <c r="F15" s="17">
        <v>9.1045164492397093E-2</v>
      </c>
      <c r="G15" s="17">
        <v>0.14922186265896201</v>
      </c>
      <c r="H15" s="17">
        <v>0.21777230584135099</v>
      </c>
      <c r="I15" s="17">
        <v>0.21455619671930201</v>
      </c>
      <c r="J15" s="17">
        <v>6.8539020102286102E-2</v>
      </c>
      <c r="K15" s="17">
        <v>2.1438858352577798E-2</v>
      </c>
      <c r="L15" s="17">
        <v>6.2335406464420998E-2</v>
      </c>
      <c r="M15" s="17"/>
      <c r="N15" s="17">
        <v>0.12658611810320999</v>
      </c>
      <c r="O15" s="17">
        <v>0.10939647260452701</v>
      </c>
      <c r="P15" s="17">
        <v>0.131895365776864</v>
      </c>
      <c r="Q15" s="17">
        <v>0.14213680644361601</v>
      </c>
      <c r="R15" s="17"/>
      <c r="S15" s="17">
        <v>7.2663086048374306E-2</v>
      </c>
      <c r="T15" s="17">
        <v>0.118492545336243</v>
      </c>
      <c r="U15" s="17">
        <v>0.17391324729204799</v>
      </c>
      <c r="V15" s="17">
        <v>0.125145861004238</v>
      </c>
      <c r="W15" s="17">
        <v>0.18172914640006901</v>
      </c>
      <c r="X15" s="17">
        <v>0.13996944252549801</v>
      </c>
      <c r="Y15" s="17">
        <v>0.12578301572120901</v>
      </c>
      <c r="Z15" s="17"/>
      <c r="AA15" s="17">
        <v>0.13487005339875699</v>
      </c>
      <c r="AB15" s="17">
        <v>5.4889737718875599E-2</v>
      </c>
      <c r="AC15" s="17"/>
      <c r="AD15" s="17">
        <v>0.132759060388944</v>
      </c>
      <c r="AE15" s="17">
        <v>0.161495217941348</v>
      </c>
      <c r="AF15" s="17">
        <v>5.5180024525749202E-2</v>
      </c>
      <c r="AG15" s="17"/>
      <c r="AH15" s="17">
        <v>0.137337764528593</v>
      </c>
      <c r="AI15" s="17">
        <v>0.121462489115512</v>
      </c>
      <c r="AJ15" s="17"/>
      <c r="AK15" s="17">
        <v>0.13043467481263399</v>
      </c>
      <c r="AL15" s="17">
        <v>0.12181795009282601</v>
      </c>
      <c r="AM15" s="17"/>
      <c r="AN15" s="17">
        <v>0.12478866018963</v>
      </c>
      <c r="AO15" s="17">
        <v>0.14213680644361601</v>
      </c>
      <c r="AP15" s="17"/>
      <c r="AQ15" s="17">
        <v>0.116823169293542</v>
      </c>
      <c r="AR15" s="17">
        <v>0.12930039539459301</v>
      </c>
      <c r="AS15" s="17"/>
      <c r="AT15" s="17">
        <v>8.9400899441892404E-2</v>
      </c>
      <c r="AU15" s="17">
        <v>0.12312147106048001</v>
      </c>
      <c r="AV15" s="17">
        <v>0.125013792770368</v>
      </c>
      <c r="AW15" s="17">
        <v>0.21077255501765599</v>
      </c>
      <c r="AX15" s="17"/>
      <c r="AY15" s="17">
        <v>9.5685283365230703E-2</v>
      </c>
      <c r="AZ15" s="17">
        <v>0.13316067705687701</v>
      </c>
      <c r="BA15" s="17"/>
      <c r="BB15" s="17">
        <v>0.12698507477587401</v>
      </c>
      <c r="BC15" s="17">
        <v>0.124526378393828</v>
      </c>
      <c r="BD15" s="17"/>
      <c r="BE15" s="17">
        <v>6.7170425024034697E-2</v>
      </c>
      <c r="BF15" s="17">
        <v>0.130574612428658</v>
      </c>
      <c r="BG15" s="17"/>
      <c r="BH15" s="17">
        <v>0.15155710037935</v>
      </c>
      <c r="BI15" s="17">
        <v>0.121792295364075</v>
      </c>
      <c r="BJ15" s="17"/>
      <c r="BK15" s="17">
        <v>7.4088441817981895E-2</v>
      </c>
      <c r="BL15" s="17">
        <v>0.129945313345359</v>
      </c>
      <c r="BM15" s="17"/>
      <c r="BN15" s="17">
        <v>0.14815542585902999</v>
      </c>
      <c r="BO15" s="17">
        <v>0.124065202447307</v>
      </c>
      <c r="BP15" s="17"/>
      <c r="BQ15" s="17">
        <v>0.15709008113058001</v>
      </c>
      <c r="BR15" s="17">
        <v>0.123107060654565</v>
      </c>
      <c r="BS15" s="17"/>
      <c r="BT15" s="17">
        <v>0.19598317773860399</v>
      </c>
      <c r="BU15" s="17">
        <v>0.116784259170176</v>
      </c>
      <c r="BV15" s="17"/>
      <c r="BW15" s="17">
        <v>0.13480242466279799</v>
      </c>
      <c r="BX15" s="17">
        <v>5.9495579797164203E-2</v>
      </c>
      <c r="BY15" s="17"/>
      <c r="BZ15" s="17">
        <v>0.13480242466279799</v>
      </c>
      <c r="CA15" s="17">
        <v>5.9495579797164203E-2</v>
      </c>
    </row>
    <row r="16" spans="2:79" ht="30" x14ac:dyDescent="0.25">
      <c r="B16" s="18" t="s">
        <v>432</v>
      </c>
      <c r="C16" s="17">
        <v>0.11690429770680801</v>
      </c>
      <c r="D16" s="17">
        <v>0.30639318222317602</v>
      </c>
      <c r="E16" s="17">
        <v>0.113658442813757</v>
      </c>
      <c r="F16" s="17">
        <v>9.2640951169088104E-2</v>
      </c>
      <c r="G16" s="17">
        <v>9.9088385816519603E-2</v>
      </c>
      <c r="H16" s="17">
        <v>9.2291518443747902E-2</v>
      </c>
      <c r="I16" s="17">
        <v>0.185612009492296</v>
      </c>
      <c r="J16" s="17">
        <v>0.11565008851656799</v>
      </c>
      <c r="K16" s="17">
        <v>1.07695412783964E-2</v>
      </c>
      <c r="L16" s="17">
        <v>5.84748860071308E-2</v>
      </c>
      <c r="M16" s="17"/>
      <c r="N16" s="17">
        <v>0.124607780559072</v>
      </c>
      <c r="O16" s="17">
        <v>6.2251673209697697E-2</v>
      </c>
      <c r="P16" s="17">
        <v>0.10280703407515999</v>
      </c>
      <c r="Q16" s="17">
        <v>9.8317681530950093E-2</v>
      </c>
      <c r="R16" s="17"/>
      <c r="S16" s="17">
        <v>9.7843425944027604E-2</v>
      </c>
      <c r="T16" s="17">
        <v>0.20994168086856499</v>
      </c>
      <c r="U16" s="17">
        <v>0.103615398663559</v>
      </c>
      <c r="V16" s="17">
        <v>7.1682154827330299E-2</v>
      </c>
      <c r="W16" s="17">
        <v>0.222612225579537</v>
      </c>
      <c r="X16" s="17">
        <v>0.25642848209263902</v>
      </c>
      <c r="Y16" s="17">
        <v>4.0618519636743101E-2</v>
      </c>
      <c r="Z16" s="17"/>
      <c r="AA16" s="17">
        <v>0.123127541720963</v>
      </c>
      <c r="AB16" s="17">
        <v>7.3155787746818704E-2</v>
      </c>
      <c r="AC16" s="17"/>
      <c r="AD16" s="17">
        <v>0.131675037131395</v>
      </c>
      <c r="AE16" s="17">
        <v>0.131351411690459</v>
      </c>
      <c r="AF16" s="17">
        <v>6.5369037029108207E-2</v>
      </c>
      <c r="AG16" s="17"/>
      <c r="AH16" s="17">
        <v>7.0134855982289898E-2</v>
      </c>
      <c r="AI16" s="17">
        <v>0.129876816620245</v>
      </c>
      <c r="AJ16" s="17"/>
      <c r="AK16" s="17">
        <v>0.101522479135565</v>
      </c>
      <c r="AL16" s="17">
        <v>0.125511830936229</v>
      </c>
      <c r="AM16" s="17"/>
      <c r="AN16" s="17">
        <v>0.117034874573384</v>
      </c>
      <c r="AO16" s="17">
        <v>9.8317681530950093E-2</v>
      </c>
      <c r="AP16" s="17"/>
      <c r="AQ16" s="17">
        <v>0.17261504562546301</v>
      </c>
      <c r="AR16" s="17">
        <v>8.6655217812045701E-2</v>
      </c>
      <c r="AS16" s="17"/>
      <c r="AT16" s="17">
        <v>0.118773102607849</v>
      </c>
      <c r="AU16" s="17">
        <v>9.8897327246595598E-2</v>
      </c>
      <c r="AV16" s="17">
        <v>0.137289440386615</v>
      </c>
      <c r="AW16" s="17">
        <v>9.9381222853410806E-2</v>
      </c>
      <c r="AX16" s="17"/>
      <c r="AY16" s="17">
        <v>8.0857384332606599E-2</v>
      </c>
      <c r="AZ16" s="17">
        <v>0.12708150323888301</v>
      </c>
      <c r="BA16" s="17"/>
      <c r="BB16" s="17">
        <v>9.6947855873955394E-2</v>
      </c>
      <c r="BC16" s="17">
        <v>0.120693788277661</v>
      </c>
      <c r="BD16" s="17"/>
      <c r="BE16" s="17">
        <v>0.14946614024758301</v>
      </c>
      <c r="BF16" s="17">
        <v>0.113709583515958</v>
      </c>
      <c r="BG16" s="17"/>
      <c r="BH16" s="17">
        <v>9.0426794058628995E-2</v>
      </c>
      <c r="BI16" s="17">
        <v>0.12000181124770901</v>
      </c>
      <c r="BJ16" s="17"/>
      <c r="BK16" s="17">
        <v>7.4186799619403401E-2</v>
      </c>
      <c r="BL16" s="17">
        <v>0.121136964520125</v>
      </c>
      <c r="BM16" s="17"/>
      <c r="BN16" s="17">
        <v>0.25087283369994201</v>
      </c>
      <c r="BO16" s="17">
        <v>0.112037416761091</v>
      </c>
      <c r="BP16" s="17"/>
      <c r="BQ16" s="17">
        <v>0.186732963285477</v>
      </c>
      <c r="BR16" s="17">
        <v>0.11299275671414399</v>
      </c>
      <c r="BS16" s="17"/>
      <c r="BT16" s="17">
        <v>9.4898129052109398E-2</v>
      </c>
      <c r="BU16" s="17">
        <v>0.11942013747949901</v>
      </c>
      <c r="BV16" s="17"/>
      <c r="BW16" s="17">
        <v>0.123324847454704</v>
      </c>
      <c r="BX16" s="17">
        <v>7.4449468406236105E-2</v>
      </c>
      <c r="BY16" s="17"/>
      <c r="BZ16" s="17">
        <v>0.123324847454704</v>
      </c>
      <c r="CA16" s="17">
        <v>7.4449468406236105E-2</v>
      </c>
    </row>
    <row r="17" spans="2:79" ht="30" x14ac:dyDescent="0.25">
      <c r="B17" s="18" t="s">
        <v>433</v>
      </c>
      <c r="C17" s="17">
        <v>0.10743486515244199</v>
      </c>
      <c r="D17" s="17">
        <v>0.171234908980648</v>
      </c>
      <c r="E17" s="17">
        <v>0.209851263769848</v>
      </c>
      <c r="F17" s="17">
        <v>0.201893063323664</v>
      </c>
      <c r="G17" s="17">
        <v>7.8682631808087697E-2</v>
      </c>
      <c r="H17" s="17">
        <v>0.14203500164520799</v>
      </c>
      <c r="I17" s="17">
        <v>6.8013715839607594E-2</v>
      </c>
      <c r="J17" s="17">
        <v>6.8472088152842406E-2</v>
      </c>
      <c r="K17" s="17">
        <v>0.14743743951191901</v>
      </c>
      <c r="L17" s="17">
        <v>1.6696574091854901E-2</v>
      </c>
      <c r="M17" s="17"/>
      <c r="N17" s="17">
        <v>9.7523830539579998E-2</v>
      </c>
      <c r="O17" s="17">
        <v>0.16652552410552399</v>
      </c>
      <c r="P17" s="17">
        <v>0.14899474026637</v>
      </c>
      <c r="Q17" s="17">
        <v>0.22558308670502</v>
      </c>
      <c r="R17" s="17"/>
      <c r="S17" s="17">
        <v>6.17159931717104E-2</v>
      </c>
      <c r="T17" s="17">
        <v>0.12878383665110199</v>
      </c>
      <c r="U17" s="17">
        <v>0.197884889318029</v>
      </c>
      <c r="V17" s="17">
        <v>0.10147529287568501</v>
      </c>
      <c r="W17" s="17">
        <v>7.1112417630143795E-2</v>
      </c>
      <c r="X17" s="17">
        <v>0.13343678462176001</v>
      </c>
      <c r="Y17" s="17">
        <v>0.12444300883583399</v>
      </c>
      <c r="Z17" s="17"/>
      <c r="AA17" s="17">
        <v>0.122052864873121</v>
      </c>
      <c r="AB17" s="17">
        <v>4.6724304928580096E-3</v>
      </c>
      <c r="AC17" s="17"/>
      <c r="AD17" s="17">
        <v>0.111526441754931</v>
      </c>
      <c r="AE17" s="17">
        <v>0.16910214723549799</v>
      </c>
      <c r="AF17" s="17">
        <v>2.0485329021110402E-2</v>
      </c>
      <c r="AG17" s="17"/>
      <c r="AH17" s="17">
        <v>0.215818267822277</v>
      </c>
      <c r="AI17" s="17">
        <v>7.7372377998568803E-2</v>
      </c>
      <c r="AJ17" s="17"/>
      <c r="AK17" s="17">
        <v>0.114115511685122</v>
      </c>
      <c r="AL17" s="17">
        <v>0.103696432875548</v>
      </c>
      <c r="AM17" s="17"/>
      <c r="AN17" s="17">
        <v>0.106604836468584</v>
      </c>
      <c r="AO17" s="17">
        <v>0.22558308670502</v>
      </c>
      <c r="AP17" s="17"/>
      <c r="AQ17" s="17">
        <v>0.17670916778961199</v>
      </c>
      <c r="AR17" s="17">
        <v>6.9821226969278005E-2</v>
      </c>
      <c r="AS17" s="17"/>
      <c r="AT17" s="17">
        <v>3.1971888178149797E-2</v>
      </c>
      <c r="AU17" s="17">
        <v>8.9866501871051302E-2</v>
      </c>
      <c r="AV17" s="17">
        <v>0.116224498395776</v>
      </c>
      <c r="AW17" s="17">
        <v>0.331484978027282</v>
      </c>
      <c r="AX17" s="17"/>
      <c r="AY17" s="17">
        <v>0.19835225075641499</v>
      </c>
      <c r="AZ17" s="17">
        <v>8.1765956690704106E-2</v>
      </c>
      <c r="BA17" s="17"/>
      <c r="BB17" s="17">
        <v>6.7124725281920802E-2</v>
      </c>
      <c r="BC17" s="17">
        <v>0.115000479694916</v>
      </c>
      <c r="BD17" s="17"/>
      <c r="BE17" s="17">
        <v>9.87985824262686E-2</v>
      </c>
      <c r="BF17" s="17">
        <v>0.10828218989909701</v>
      </c>
      <c r="BG17" s="17"/>
      <c r="BH17" s="17">
        <v>0.10757943162538</v>
      </c>
      <c r="BI17" s="17">
        <v>0.107417952810046</v>
      </c>
      <c r="BJ17" s="17"/>
      <c r="BK17" s="17">
        <v>0.14252328619646601</v>
      </c>
      <c r="BL17" s="17">
        <v>0.103958126065783</v>
      </c>
      <c r="BM17" s="17"/>
      <c r="BN17" s="17">
        <v>0.17382405761351799</v>
      </c>
      <c r="BO17" s="17">
        <v>0.105023042903321</v>
      </c>
      <c r="BP17" s="17"/>
      <c r="BQ17" s="17">
        <v>0.17428670355380199</v>
      </c>
      <c r="BR17" s="17">
        <v>0.103690074897968</v>
      </c>
      <c r="BS17" s="17"/>
      <c r="BT17" s="17">
        <v>0.135987353571698</v>
      </c>
      <c r="BU17" s="17">
        <v>0.104170621971286</v>
      </c>
      <c r="BV17" s="17"/>
      <c r="BW17" s="17">
        <v>0.121214262030456</v>
      </c>
      <c r="BX17" s="17">
        <v>1.63208694213706E-2</v>
      </c>
      <c r="BY17" s="17"/>
      <c r="BZ17" s="17">
        <v>0.121214262030456</v>
      </c>
      <c r="CA17" s="17">
        <v>1.63208694213706E-2</v>
      </c>
    </row>
    <row r="18" spans="2:79" ht="30" x14ac:dyDescent="0.25">
      <c r="B18" s="18" t="s">
        <v>434</v>
      </c>
      <c r="C18" s="17">
        <v>9.0774757833410602E-2</v>
      </c>
      <c r="D18" s="17">
        <v>7.7301949819990806E-2</v>
      </c>
      <c r="E18" s="17">
        <v>9.2412518855629594E-2</v>
      </c>
      <c r="F18" s="17">
        <v>3.04947210879449E-2</v>
      </c>
      <c r="G18" s="17">
        <v>6.9893148114214904E-2</v>
      </c>
      <c r="H18" s="17">
        <v>1.37655911948981E-2</v>
      </c>
      <c r="I18" s="17">
        <v>9.5578850070896101E-2</v>
      </c>
      <c r="J18" s="17">
        <v>7.8378127448694601E-2</v>
      </c>
      <c r="K18" s="17">
        <v>9.2335799054381103E-3</v>
      </c>
      <c r="L18" s="17">
        <v>0.16746430825469599</v>
      </c>
      <c r="M18" s="17"/>
      <c r="N18" s="17">
        <v>8.1665333048367206E-2</v>
      </c>
      <c r="O18" s="17">
        <v>0.140290056112712</v>
      </c>
      <c r="P18" s="17">
        <v>0.173066469709173</v>
      </c>
      <c r="Q18" s="17">
        <v>0.115267676770205</v>
      </c>
      <c r="R18" s="17"/>
      <c r="S18" s="17">
        <v>6.5916484529288999E-2</v>
      </c>
      <c r="T18" s="17">
        <v>1.90169866642412E-2</v>
      </c>
      <c r="U18" s="17">
        <v>5.4073217260706401E-2</v>
      </c>
      <c r="V18" s="17">
        <v>0.116201367006063</v>
      </c>
      <c r="W18" s="17">
        <v>6.6606719885051305E-2</v>
      </c>
      <c r="X18" s="17">
        <v>0.112286694790699</v>
      </c>
      <c r="Y18" s="17">
        <v>5.3584395741395098E-2</v>
      </c>
      <c r="Z18" s="17"/>
      <c r="AA18" s="17">
        <v>8.24522099402729E-2</v>
      </c>
      <c r="AB18" s="17">
        <v>0.149281071994844</v>
      </c>
      <c r="AC18" s="17"/>
      <c r="AD18" s="17">
        <v>6.6981170953254898E-2</v>
      </c>
      <c r="AE18" s="17">
        <v>7.8051856460167102E-2</v>
      </c>
      <c r="AF18" s="17">
        <v>0.16354123890517999</v>
      </c>
      <c r="AG18" s="17"/>
      <c r="AH18" s="17">
        <v>0.11366829280583</v>
      </c>
      <c r="AI18" s="17">
        <v>8.4424739435191007E-2</v>
      </c>
      <c r="AJ18" s="17"/>
      <c r="AK18" s="17">
        <v>0.109952982897667</v>
      </c>
      <c r="AL18" s="17">
        <v>8.0042788218938399E-2</v>
      </c>
      <c r="AM18" s="17"/>
      <c r="AN18" s="17">
        <v>9.0602687318918101E-2</v>
      </c>
      <c r="AO18" s="17">
        <v>0.115267676770205</v>
      </c>
      <c r="AP18" s="17"/>
      <c r="AQ18" s="17">
        <v>7.7338522797077203E-2</v>
      </c>
      <c r="AR18" s="17">
        <v>9.8070185776548302E-2</v>
      </c>
      <c r="AS18" s="17"/>
      <c r="AT18" s="17">
        <v>3.9686870820898897E-2</v>
      </c>
      <c r="AU18" s="17">
        <v>0.13218924693543499</v>
      </c>
      <c r="AV18" s="17">
        <v>7.2780332878921494E-2</v>
      </c>
      <c r="AW18" s="17">
        <v>6.4192890999864999E-2</v>
      </c>
      <c r="AX18" s="17"/>
      <c r="AY18" s="17">
        <v>8.6386922440183797E-2</v>
      </c>
      <c r="AZ18" s="17">
        <v>9.2013585196358702E-2</v>
      </c>
      <c r="BA18" s="17"/>
      <c r="BB18" s="17">
        <v>1.7170023663135199E-2</v>
      </c>
      <c r="BC18" s="17">
        <v>0.104724638990094</v>
      </c>
      <c r="BD18" s="17"/>
      <c r="BE18" s="17">
        <v>3.1026910529614499E-2</v>
      </c>
      <c r="BF18" s="17">
        <v>9.6636750913659794E-2</v>
      </c>
      <c r="BG18" s="17"/>
      <c r="BH18" s="17">
        <v>3.7903982868682698E-2</v>
      </c>
      <c r="BI18" s="17">
        <v>9.6959930859812499E-2</v>
      </c>
      <c r="BJ18" s="17"/>
      <c r="BK18" s="17">
        <v>0.194096454205027</v>
      </c>
      <c r="BL18" s="17">
        <v>8.0537119045835104E-2</v>
      </c>
      <c r="BM18" s="17"/>
      <c r="BN18" s="17">
        <v>1.8509510107502899E-2</v>
      </c>
      <c r="BO18" s="17">
        <v>9.3400048574907801E-2</v>
      </c>
      <c r="BP18" s="17"/>
      <c r="BQ18" s="17">
        <v>9.0127806515450007E-2</v>
      </c>
      <c r="BR18" s="17">
        <v>9.0810997629481305E-2</v>
      </c>
      <c r="BS18" s="17"/>
      <c r="BT18" s="17">
        <v>0.13470716788273199</v>
      </c>
      <c r="BU18" s="17">
        <v>8.5752215915890898E-2</v>
      </c>
      <c r="BV18" s="17"/>
      <c r="BW18" s="17">
        <v>8.2188189511452805E-2</v>
      </c>
      <c r="BX18" s="17">
        <v>0.147552028737021</v>
      </c>
      <c r="BY18" s="17"/>
      <c r="BZ18" s="17">
        <v>8.2188189511452805E-2</v>
      </c>
      <c r="CA18" s="17">
        <v>0.147552028737021</v>
      </c>
    </row>
    <row r="19" spans="2:79" ht="45" x14ac:dyDescent="0.25">
      <c r="B19" s="18" t="s">
        <v>435</v>
      </c>
      <c r="C19" s="17">
        <v>8.9781826615806901E-2</v>
      </c>
      <c r="D19" s="17">
        <v>0.14078886212174499</v>
      </c>
      <c r="E19" s="17">
        <v>8.4199586837840207E-2</v>
      </c>
      <c r="F19" s="17">
        <v>7.9812431744595097E-2</v>
      </c>
      <c r="G19" s="17">
        <v>0.105752833331625</v>
      </c>
      <c r="H19" s="17">
        <v>7.7040806998577002E-2</v>
      </c>
      <c r="I19" s="17">
        <v>0.104193158217514</v>
      </c>
      <c r="J19" s="17">
        <v>2.3784551784657201E-2</v>
      </c>
      <c r="K19" s="17">
        <v>0.23365151807211701</v>
      </c>
      <c r="L19" s="17">
        <v>6.4450198732981703E-2</v>
      </c>
      <c r="M19" s="17"/>
      <c r="N19" s="17">
        <v>8.5148988553987698E-2</v>
      </c>
      <c r="O19" s="17">
        <v>0.112300900875833</v>
      </c>
      <c r="P19" s="17">
        <v>0.12945787285115401</v>
      </c>
      <c r="Q19" s="17">
        <v>0.152818366854999</v>
      </c>
      <c r="R19" s="17"/>
      <c r="S19" s="17">
        <v>5.9120322326251501E-2</v>
      </c>
      <c r="T19" s="17">
        <v>3.7236569866254003E-2</v>
      </c>
      <c r="U19" s="17">
        <v>0.102357748947773</v>
      </c>
      <c r="V19" s="17">
        <v>8.9330162932277996E-2</v>
      </c>
      <c r="W19" s="17">
        <v>6.7423659643291195E-2</v>
      </c>
      <c r="X19" s="17">
        <v>0.17568011749366799</v>
      </c>
      <c r="Y19" s="17">
        <v>0.105813197345542</v>
      </c>
      <c r="Z19" s="17"/>
      <c r="AA19" s="17">
        <v>9.6336613595596005E-2</v>
      </c>
      <c r="AB19" s="17">
        <v>4.3702617312964702E-2</v>
      </c>
      <c r="AC19" s="17"/>
      <c r="AD19" s="17">
        <v>8.6772205753481796E-2</v>
      </c>
      <c r="AE19" s="17">
        <v>0.12557755582114399</v>
      </c>
      <c r="AF19" s="17">
        <v>7.1731546911265695E-2</v>
      </c>
      <c r="AG19" s="17"/>
      <c r="AH19" s="17">
        <v>0.14225269129193499</v>
      </c>
      <c r="AI19" s="17">
        <v>7.5227894404581705E-2</v>
      </c>
      <c r="AJ19" s="17"/>
      <c r="AK19" s="17">
        <v>8.7781075043874904E-2</v>
      </c>
      <c r="AL19" s="17">
        <v>9.0901429968262004E-2</v>
      </c>
      <c r="AM19" s="17"/>
      <c r="AN19" s="17">
        <v>8.9338974951667705E-2</v>
      </c>
      <c r="AO19" s="17">
        <v>0.152818366854999</v>
      </c>
      <c r="AP19" s="17"/>
      <c r="AQ19" s="17">
        <v>0.12704657539197201</v>
      </c>
      <c r="AR19" s="17">
        <v>6.9548309653615498E-2</v>
      </c>
      <c r="AS19" s="17"/>
      <c r="AT19" s="17">
        <v>1.6957050129531401E-2</v>
      </c>
      <c r="AU19" s="17">
        <v>7.9358309607809402E-2</v>
      </c>
      <c r="AV19" s="17">
        <v>0.11547847523990799</v>
      </c>
      <c r="AW19" s="17">
        <v>0.16003758552217701</v>
      </c>
      <c r="AX19" s="17"/>
      <c r="AY19" s="17">
        <v>0.13135152553856999</v>
      </c>
      <c r="AZ19" s="17">
        <v>7.8045360709513206E-2</v>
      </c>
      <c r="BA19" s="17"/>
      <c r="BB19" s="17">
        <v>0.124913711549996</v>
      </c>
      <c r="BC19" s="17">
        <v>8.3055280032399204E-2</v>
      </c>
      <c r="BD19" s="17"/>
      <c r="BE19" s="17">
        <v>0.115651299435013</v>
      </c>
      <c r="BF19" s="17">
        <v>8.7243715579189696E-2</v>
      </c>
      <c r="BG19" s="17"/>
      <c r="BH19" s="17">
        <v>7.1032414223912405E-2</v>
      </c>
      <c r="BI19" s="17">
        <v>9.1975256915714496E-2</v>
      </c>
      <c r="BJ19" s="17"/>
      <c r="BK19" s="17">
        <v>0.187364194372175</v>
      </c>
      <c r="BL19" s="17">
        <v>8.0112869676376597E-2</v>
      </c>
      <c r="BM19" s="17"/>
      <c r="BN19" s="17">
        <v>6.5857219362076599E-2</v>
      </c>
      <c r="BO19" s="17">
        <v>9.0650972600823096E-2</v>
      </c>
      <c r="BP19" s="17"/>
      <c r="BQ19" s="17">
        <v>0.17537938425256</v>
      </c>
      <c r="BR19" s="17">
        <v>8.4986971196567701E-2</v>
      </c>
      <c r="BS19" s="17"/>
      <c r="BT19" s="17">
        <v>0.118550982892951</v>
      </c>
      <c r="BU19" s="17">
        <v>8.6492813034002206E-2</v>
      </c>
      <c r="BV19" s="17"/>
      <c r="BW19" s="17">
        <v>9.5872903688082503E-2</v>
      </c>
      <c r="BX19" s="17">
        <v>4.9505581198532697E-2</v>
      </c>
      <c r="BY19" s="17"/>
      <c r="BZ19" s="17">
        <v>9.5872903688082503E-2</v>
      </c>
      <c r="CA19" s="17">
        <v>4.9505581198532697E-2</v>
      </c>
    </row>
    <row r="20" spans="2:79" ht="30" x14ac:dyDescent="0.25">
      <c r="B20" s="18" t="s">
        <v>436</v>
      </c>
      <c r="C20" s="17">
        <v>8.7021497383124494E-2</v>
      </c>
      <c r="D20" s="17">
        <v>0.125078522515881</v>
      </c>
      <c r="E20" s="17">
        <v>0.16228611868401199</v>
      </c>
      <c r="F20" s="17">
        <v>8.5331114997245494E-2</v>
      </c>
      <c r="G20" s="17">
        <v>1.44736962242155E-2</v>
      </c>
      <c r="H20" s="17">
        <v>0.171575961955062</v>
      </c>
      <c r="I20" s="17">
        <v>6.8840920653725907E-2</v>
      </c>
      <c r="J20" s="17">
        <v>1.49987020240007E-2</v>
      </c>
      <c r="K20" s="17">
        <v>9.9415870390561503E-2</v>
      </c>
      <c r="L20" s="17">
        <v>5.5309116725218398E-2</v>
      </c>
      <c r="M20" s="17"/>
      <c r="N20" s="17">
        <v>8.50098770262981E-2</v>
      </c>
      <c r="O20" s="17">
        <v>8.1844066823516401E-2</v>
      </c>
      <c r="P20" s="17">
        <v>0.155956759011145</v>
      </c>
      <c r="Q20" s="17">
        <v>0.16517278034795199</v>
      </c>
      <c r="R20" s="17"/>
      <c r="S20" s="17">
        <v>5.8135632858718603E-2</v>
      </c>
      <c r="T20" s="17">
        <v>0.21257330777819</v>
      </c>
      <c r="U20" s="17">
        <v>0.12411229621700599</v>
      </c>
      <c r="V20" s="17">
        <v>4.3916172675354498E-2</v>
      </c>
      <c r="W20" s="17">
        <v>6.4375866690338304E-2</v>
      </c>
      <c r="X20" s="17">
        <v>7.4521178639135696E-2</v>
      </c>
      <c r="Y20" s="17">
        <v>0.19874105714294399</v>
      </c>
      <c r="Z20" s="17"/>
      <c r="AA20" s="17">
        <v>9.9376467517177103E-2</v>
      </c>
      <c r="AB20" s="17">
        <v>1.67835091313099E-4</v>
      </c>
      <c r="AC20" s="17"/>
      <c r="AD20" s="17">
        <v>6.9371359459431306E-2</v>
      </c>
      <c r="AE20" s="17">
        <v>0.167591921854047</v>
      </c>
      <c r="AF20" s="17">
        <v>3.9724907865111299E-2</v>
      </c>
      <c r="AG20" s="17"/>
      <c r="AH20" s="17">
        <v>0.10505779384981399</v>
      </c>
      <c r="AI20" s="17">
        <v>8.2018739419481193E-2</v>
      </c>
      <c r="AJ20" s="17"/>
      <c r="AK20" s="17">
        <v>8.8931074475907201E-2</v>
      </c>
      <c r="AL20" s="17">
        <v>8.5952914484155804E-2</v>
      </c>
      <c r="AM20" s="17"/>
      <c r="AN20" s="17">
        <v>8.6472459863231099E-2</v>
      </c>
      <c r="AO20" s="17">
        <v>0.16517278034795199</v>
      </c>
      <c r="AP20" s="17"/>
      <c r="AQ20" s="17">
        <v>0.154839112827689</v>
      </c>
      <c r="AR20" s="17">
        <v>5.0198791810220397E-2</v>
      </c>
      <c r="AS20" s="17"/>
      <c r="AT20" s="17">
        <v>4.1775124006337899E-2</v>
      </c>
      <c r="AU20" s="17">
        <v>5.21500434251954E-2</v>
      </c>
      <c r="AV20" s="17">
        <v>0.14600093609784701</v>
      </c>
      <c r="AW20" s="17">
        <v>4.0157820184851201E-2</v>
      </c>
      <c r="AX20" s="17"/>
      <c r="AY20" s="17">
        <v>0.16202481926165699</v>
      </c>
      <c r="AZ20" s="17">
        <v>6.58456420630818E-2</v>
      </c>
      <c r="BA20" s="17"/>
      <c r="BB20" s="17">
        <v>0.14679457713060701</v>
      </c>
      <c r="BC20" s="17">
        <v>7.5705696096838901E-2</v>
      </c>
      <c r="BD20" s="17"/>
      <c r="BE20" s="17">
        <v>0.115961927284153</v>
      </c>
      <c r="BF20" s="17">
        <v>8.4182087973833697E-2</v>
      </c>
      <c r="BG20" s="17"/>
      <c r="BH20" s="17">
        <v>2.7020322777390901E-2</v>
      </c>
      <c r="BI20" s="17">
        <v>9.4040831731285607E-2</v>
      </c>
      <c r="BJ20" s="17"/>
      <c r="BK20" s="17">
        <v>0.12654707555584299</v>
      </c>
      <c r="BL20" s="17">
        <v>8.3105102217224697E-2</v>
      </c>
      <c r="BM20" s="17"/>
      <c r="BN20" s="17">
        <v>0.266109817768864</v>
      </c>
      <c r="BO20" s="17">
        <v>8.0515480670883793E-2</v>
      </c>
      <c r="BP20" s="17"/>
      <c r="BQ20" s="17">
        <v>0.25039576515338702</v>
      </c>
      <c r="BR20" s="17">
        <v>7.7869881206097905E-2</v>
      </c>
      <c r="BS20" s="17"/>
      <c r="BT20" s="17">
        <v>7.6210360814189401E-2</v>
      </c>
      <c r="BU20" s="17">
        <v>8.8257472976827303E-2</v>
      </c>
      <c r="BV20" s="17"/>
      <c r="BW20" s="17">
        <v>9.8855415085856893E-2</v>
      </c>
      <c r="BX20" s="17">
        <v>8.7716627500178199E-3</v>
      </c>
      <c r="BY20" s="17"/>
      <c r="BZ20" s="17">
        <v>9.8855415085856893E-2</v>
      </c>
      <c r="CA20" s="17">
        <v>8.7716627500178199E-3</v>
      </c>
    </row>
    <row r="21" spans="2:79" ht="45" x14ac:dyDescent="0.25">
      <c r="B21" s="18" t="s">
        <v>437</v>
      </c>
      <c r="C21" s="17">
        <v>7.2658513141804201E-2</v>
      </c>
      <c r="D21" s="17">
        <v>6.1005811292569101E-2</v>
      </c>
      <c r="E21" s="17">
        <v>9.1825494777866307E-2</v>
      </c>
      <c r="F21" s="17">
        <v>0.14977626648939199</v>
      </c>
      <c r="G21" s="17">
        <v>1.21815484991168E-2</v>
      </c>
      <c r="H21" s="17">
        <v>1.39740205816188E-2</v>
      </c>
      <c r="I21" s="17">
        <v>0.15579452164094601</v>
      </c>
      <c r="J21" s="17">
        <v>8.5103964835364799E-3</v>
      </c>
      <c r="K21" s="17">
        <v>9.9013619720785304E-2</v>
      </c>
      <c r="L21" s="17">
        <v>2.2748452661046002E-2</v>
      </c>
      <c r="M21" s="17"/>
      <c r="N21" s="17">
        <v>6.4500336242902495E-2</v>
      </c>
      <c r="O21" s="17">
        <v>0.121260087193168</v>
      </c>
      <c r="P21" s="17">
        <v>0.110664504602594</v>
      </c>
      <c r="Q21" s="17">
        <v>0.15667285679609499</v>
      </c>
      <c r="R21" s="17"/>
      <c r="S21" s="17">
        <v>4.9320757534896301E-2</v>
      </c>
      <c r="T21" s="17">
        <v>4.5154072480938702E-2</v>
      </c>
      <c r="U21" s="17">
        <v>0.16906711336043601</v>
      </c>
      <c r="V21" s="17">
        <v>6.1618882836125502E-2</v>
      </c>
      <c r="W21" s="17">
        <v>0.11742405486607101</v>
      </c>
      <c r="X21" s="17">
        <v>0.127583096166696</v>
      </c>
      <c r="Y21" s="17">
        <v>4.16995381234148E-2</v>
      </c>
      <c r="Z21" s="17"/>
      <c r="AA21" s="17">
        <v>8.1234024489437201E-2</v>
      </c>
      <c r="AB21" s="17">
        <v>1.23739022940564E-2</v>
      </c>
      <c r="AC21" s="17"/>
      <c r="AD21" s="17">
        <v>9.1525791670156995E-2</v>
      </c>
      <c r="AE21" s="17">
        <v>7.4166279099299404E-2</v>
      </c>
      <c r="AF21" s="17">
        <v>2.7404864952749901E-2</v>
      </c>
      <c r="AG21" s="17"/>
      <c r="AH21" s="17">
        <v>0.16897049347002699</v>
      </c>
      <c r="AI21" s="17">
        <v>4.5944296757573201E-2</v>
      </c>
      <c r="AJ21" s="17"/>
      <c r="AK21" s="17">
        <v>8.5291662297918999E-2</v>
      </c>
      <c r="AL21" s="17">
        <v>6.5589111650046605E-2</v>
      </c>
      <c r="AM21" s="17"/>
      <c r="AN21" s="17">
        <v>7.2068285763244297E-2</v>
      </c>
      <c r="AO21" s="17">
        <v>0.15667285679609499</v>
      </c>
      <c r="AP21" s="17"/>
      <c r="AQ21" s="17">
        <v>6.9152261455254604E-2</v>
      </c>
      <c r="AR21" s="17">
        <v>7.4562290982885193E-2</v>
      </c>
      <c r="AS21" s="17"/>
      <c r="AT21" s="17">
        <v>1.73541261677706E-2</v>
      </c>
      <c r="AU21" s="17">
        <v>6.2876054693423195E-2</v>
      </c>
      <c r="AV21" s="17">
        <v>7.8982161809926496E-2</v>
      </c>
      <c r="AW21" s="17">
        <v>0.21854876853534999</v>
      </c>
      <c r="AX21" s="17"/>
      <c r="AY21" s="17">
        <v>0.11285721298422099</v>
      </c>
      <c r="AZ21" s="17">
        <v>6.1309124466787497E-2</v>
      </c>
      <c r="BA21" s="17"/>
      <c r="BB21" s="17">
        <v>0.101998063212554</v>
      </c>
      <c r="BC21" s="17">
        <v>6.7106520458517893E-2</v>
      </c>
      <c r="BD21" s="17"/>
      <c r="BE21" s="17">
        <v>8.0449867127496605E-2</v>
      </c>
      <c r="BF21" s="17">
        <v>7.1894086217472203E-2</v>
      </c>
      <c r="BG21" s="17"/>
      <c r="BH21" s="17">
        <v>3.6814712753392202E-2</v>
      </c>
      <c r="BI21" s="17">
        <v>7.6851758038896101E-2</v>
      </c>
      <c r="BJ21" s="17"/>
      <c r="BK21" s="17">
        <v>5.1244196783417802E-2</v>
      </c>
      <c r="BL21" s="17">
        <v>7.4780352440411202E-2</v>
      </c>
      <c r="BM21" s="17"/>
      <c r="BN21" s="17">
        <v>0.17993104139287799</v>
      </c>
      <c r="BO21" s="17">
        <v>6.8761459106886996E-2</v>
      </c>
      <c r="BP21" s="17"/>
      <c r="BQ21" s="17">
        <v>0.119888510010348</v>
      </c>
      <c r="BR21" s="17">
        <v>7.0012865150341497E-2</v>
      </c>
      <c r="BS21" s="17"/>
      <c r="BT21" s="17">
        <v>7.8289510582701505E-2</v>
      </c>
      <c r="BU21" s="17">
        <v>7.2014753315002095E-2</v>
      </c>
      <c r="BV21" s="17"/>
      <c r="BW21" s="17">
        <v>8.0627885373569699E-2</v>
      </c>
      <c r="BX21" s="17">
        <v>1.9962349882080701E-2</v>
      </c>
      <c r="BY21" s="17"/>
      <c r="BZ21" s="17">
        <v>8.0627885373569699E-2</v>
      </c>
      <c r="CA21" s="17">
        <v>1.9962349882080701E-2</v>
      </c>
    </row>
    <row r="22" spans="2:79" x14ac:dyDescent="0.25">
      <c r="B22" s="18" t="s">
        <v>96</v>
      </c>
      <c r="C22" s="17">
        <v>6.60824263537831E-2</v>
      </c>
      <c r="D22" s="17">
        <v>1.9615571994707299E-3</v>
      </c>
      <c r="E22" s="17">
        <v>1.9810528999942599E-4</v>
      </c>
      <c r="F22" s="17">
        <v>1.9672416349881199E-2</v>
      </c>
      <c r="G22" s="17">
        <v>3.7541241686798298E-3</v>
      </c>
      <c r="H22" s="17">
        <v>5.1105853722468897E-2</v>
      </c>
      <c r="I22" s="17">
        <v>3.96030201277595E-2</v>
      </c>
      <c r="J22" s="17">
        <v>8.8848566959141007E-2</v>
      </c>
      <c r="K22" s="17">
        <v>0.10580182148912901</v>
      </c>
      <c r="L22" s="17">
        <v>0.17158414904316099</v>
      </c>
      <c r="M22" s="17"/>
      <c r="N22" s="17">
        <v>6.9894255437228103E-2</v>
      </c>
      <c r="O22" s="17">
        <v>4.4487154440796997E-2</v>
      </c>
      <c r="P22" s="17">
        <v>3.9499604396250998E-2</v>
      </c>
      <c r="Q22" s="17">
        <v>4.1202448835740299E-2</v>
      </c>
      <c r="R22" s="17"/>
      <c r="S22" s="17">
        <v>8.0758726511383397E-2</v>
      </c>
      <c r="T22" s="17">
        <v>0.17073800929163499</v>
      </c>
      <c r="U22" s="17">
        <v>0</v>
      </c>
      <c r="V22" s="17">
        <v>6.0005240157672703E-2</v>
      </c>
      <c r="W22" s="17">
        <v>7.6207399921119998E-3</v>
      </c>
      <c r="X22" s="17">
        <v>6.1214005140728597E-2</v>
      </c>
      <c r="Y22" s="17">
        <v>1.9225311094073199E-2</v>
      </c>
      <c r="Z22" s="17"/>
      <c r="AA22" s="17">
        <v>3.3779532825376601E-2</v>
      </c>
      <c r="AB22" s="17">
        <v>0.29316711981101201</v>
      </c>
      <c r="AC22" s="17"/>
      <c r="AD22" s="17">
        <v>3.0120632523984801E-2</v>
      </c>
      <c r="AE22" s="17">
        <v>2.70594060824507E-2</v>
      </c>
      <c r="AF22" s="17">
        <v>0.107275580895482</v>
      </c>
      <c r="AG22" s="17"/>
      <c r="AH22" s="17">
        <v>1.68499732837618E-2</v>
      </c>
      <c r="AI22" s="17">
        <v>7.9738114877235103E-2</v>
      </c>
      <c r="AJ22" s="17"/>
      <c r="AK22" s="17">
        <v>0.110655197532903</v>
      </c>
      <c r="AL22" s="17">
        <v>4.1139887389702E-2</v>
      </c>
      <c r="AM22" s="17"/>
      <c r="AN22" s="17">
        <v>6.6257216077422798E-2</v>
      </c>
      <c r="AO22" s="17">
        <v>4.1202448835740299E-2</v>
      </c>
      <c r="AP22" s="17"/>
      <c r="AQ22" s="17">
        <v>4.7033757886422403E-2</v>
      </c>
      <c r="AR22" s="17">
        <v>7.6425218649434398E-2</v>
      </c>
      <c r="AS22" s="17"/>
      <c r="AT22" s="17">
        <v>0.18869456693157299</v>
      </c>
      <c r="AU22" s="17">
        <v>5.6737310911864999E-2</v>
      </c>
      <c r="AV22" s="17">
        <v>3.5539666271787201E-2</v>
      </c>
      <c r="AW22" s="17">
        <v>3.7645248022708799E-2</v>
      </c>
      <c r="AX22" s="17"/>
      <c r="AY22" s="17">
        <v>3.7731368481752403E-2</v>
      </c>
      <c r="AZ22" s="17">
        <v>7.4086843819992906E-2</v>
      </c>
      <c r="BA22" s="17"/>
      <c r="BB22" s="17">
        <v>1.94036418832482E-2</v>
      </c>
      <c r="BC22" s="17">
        <v>7.4929857309353004E-2</v>
      </c>
      <c r="BD22" s="17"/>
      <c r="BE22" s="17">
        <v>5.0886069822261501E-2</v>
      </c>
      <c r="BF22" s="17">
        <v>6.7573374410536194E-2</v>
      </c>
      <c r="BG22" s="17"/>
      <c r="BH22" s="17">
        <v>5.4322412715528103E-2</v>
      </c>
      <c r="BI22" s="17">
        <v>6.7458190548538702E-2</v>
      </c>
      <c r="BJ22" s="17"/>
      <c r="BK22" s="17">
        <v>3.5645982064731803E-2</v>
      </c>
      <c r="BL22" s="17">
        <v>6.9098223940852799E-2</v>
      </c>
      <c r="BM22" s="17"/>
      <c r="BN22" s="17">
        <v>1.77228209521176E-2</v>
      </c>
      <c r="BO22" s="17">
        <v>6.7839260078410804E-2</v>
      </c>
      <c r="BP22" s="17"/>
      <c r="BQ22" s="17">
        <v>4.6576533577687601E-4</v>
      </c>
      <c r="BR22" s="17">
        <v>6.9758026585389196E-2</v>
      </c>
      <c r="BS22" s="17"/>
      <c r="BT22" s="17">
        <v>2.7961795191896E-2</v>
      </c>
      <c r="BU22" s="17">
        <v>7.0440540732619406E-2</v>
      </c>
      <c r="BV22" s="17"/>
      <c r="BW22" s="17">
        <v>3.3798435013891202E-2</v>
      </c>
      <c r="BX22" s="17">
        <v>0.27955500974515601</v>
      </c>
      <c r="BY22" s="17"/>
      <c r="BZ22" s="17">
        <v>3.3798435013891202E-2</v>
      </c>
      <c r="CA22" s="17">
        <v>0.27955500974515601</v>
      </c>
    </row>
    <row r="23" spans="2:79" x14ac:dyDescent="0.25">
      <c r="B23" s="18" t="s">
        <v>438</v>
      </c>
      <c r="C23" s="17">
        <v>5.4154104984883801E-2</v>
      </c>
      <c r="D23" s="17">
        <v>0.12965382719903801</v>
      </c>
      <c r="E23" s="17">
        <v>9.0473276951305498E-2</v>
      </c>
      <c r="F23" s="17">
        <v>6.0832108518698101E-2</v>
      </c>
      <c r="G23" s="17">
        <v>8.1408810144103602E-2</v>
      </c>
      <c r="H23" s="17">
        <v>3.5500537341638203E-2</v>
      </c>
      <c r="I23" s="17">
        <v>1.19381443470868E-2</v>
      </c>
      <c r="J23" s="17">
        <v>1.0271912853301E-2</v>
      </c>
      <c r="K23" s="17">
        <v>9.9577025195260502E-2</v>
      </c>
      <c r="L23" s="17">
        <v>3.9731187414890498E-2</v>
      </c>
      <c r="M23" s="17"/>
      <c r="N23" s="17">
        <v>5.0457499469233003E-2</v>
      </c>
      <c r="O23" s="17">
        <v>7.5357111079061706E-2</v>
      </c>
      <c r="P23" s="17">
        <v>8.3545344868928104E-2</v>
      </c>
      <c r="Q23" s="17">
        <v>6.0931297252450903E-2</v>
      </c>
      <c r="R23" s="17"/>
      <c r="S23" s="17">
        <v>5.3438912221785498E-2</v>
      </c>
      <c r="T23" s="17">
        <v>4.1538337636300098E-2</v>
      </c>
      <c r="U23" s="17">
        <v>7.2943767656924896E-2</v>
      </c>
      <c r="V23" s="17">
        <v>5.92520678671399E-2</v>
      </c>
      <c r="W23" s="17">
        <v>4.0330262787782997E-2</v>
      </c>
      <c r="X23" s="17">
        <v>6.6422646427905893E-2</v>
      </c>
      <c r="Y23" s="17">
        <v>8.4327969307625497E-3</v>
      </c>
      <c r="Z23" s="17"/>
      <c r="AA23" s="17">
        <v>5.4018568418715697E-2</v>
      </c>
      <c r="AB23" s="17">
        <v>5.5106907542755698E-2</v>
      </c>
      <c r="AC23" s="17"/>
      <c r="AD23" s="17">
        <v>6.4835228175077905E-2</v>
      </c>
      <c r="AE23" s="17">
        <v>3.7765926060701699E-2</v>
      </c>
      <c r="AF23" s="17">
        <v>6.3801367954722493E-2</v>
      </c>
      <c r="AG23" s="17"/>
      <c r="AH23" s="17">
        <v>3.03806011281865E-2</v>
      </c>
      <c r="AI23" s="17">
        <v>6.0748201836332998E-2</v>
      </c>
      <c r="AJ23" s="17"/>
      <c r="AK23" s="17">
        <v>4.2439381078230802E-2</v>
      </c>
      <c r="AL23" s="17">
        <v>6.0709563615017698E-2</v>
      </c>
      <c r="AM23" s="17"/>
      <c r="AN23" s="17">
        <v>5.4106493062298998E-2</v>
      </c>
      <c r="AO23" s="17">
        <v>6.0931297252450903E-2</v>
      </c>
      <c r="AP23" s="17"/>
      <c r="AQ23" s="17">
        <v>5.5131230872759097E-2</v>
      </c>
      <c r="AR23" s="17">
        <v>5.3623558184601398E-2</v>
      </c>
      <c r="AS23" s="17"/>
      <c r="AT23" s="17">
        <v>3.3242347507291201E-2</v>
      </c>
      <c r="AU23" s="17">
        <v>0.102193600326136</v>
      </c>
      <c r="AV23" s="17">
        <v>1.7390193767092998E-2</v>
      </c>
      <c r="AW23" s="17">
        <v>2.8181935678744201E-2</v>
      </c>
      <c r="AX23" s="17"/>
      <c r="AY23" s="17">
        <v>8.8733601440412299E-2</v>
      </c>
      <c r="AZ23" s="17">
        <v>4.43911985476452E-2</v>
      </c>
      <c r="BA23" s="17"/>
      <c r="BB23" s="17">
        <v>1.8088399527706599E-2</v>
      </c>
      <c r="BC23" s="17">
        <v>6.09901915307502E-2</v>
      </c>
      <c r="BD23" s="17"/>
      <c r="BE23" s="17">
        <v>8.1199666358620207E-2</v>
      </c>
      <c r="BF23" s="17">
        <v>5.15006053061728E-2</v>
      </c>
      <c r="BG23" s="17"/>
      <c r="BH23" s="17">
        <v>3.3387237835124602E-2</v>
      </c>
      <c r="BI23" s="17">
        <v>5.6583550489006901E-2</v>
      </c>
      <c r="BJ23" s="17"/>
      <c r="BK23" s="17">
        <v>7.4127601258216394E-2</v>
      </c>
      <c r="BL23" s="17">
        <v>5.2175029462973102E-2</v>
      </c>
      <c r="BM23" s="17"/>
      <c r="BN23" s="17">
        <v>7.32957972204255E-3</v>
      </c>
      <c r="BO23" s="17">
        <v>5.5855171493557398E-2</v>
      </c>
      <c r="BP23" s="17"/>
      <c r="BQ23" s="17">
        <v>0.173421018685882</v>
      </c>
      <c r="BR23" s="17">
        <v>4.7473218014697498E-2</v>
      </c>
      <c r="BS23" s="17"/>
      <c r="BT23" s="17">
        <v>0.109324429476391</v>
      </c>
      <c r="BU23" s="17">
        <v>4.7846796393102298E-2</v>
      </c>
      <c r="BV23" s="17"/>
      <c r="BW23" s="17">
        <v>5.3953982197088197E-2</v>
      </c>
      <c r="BX23" s="17">
        <v>5.5477384007494197E-2</v>
      </c>
      <c r="BY23" s="17"/>
      <c r="BZ23" s="17">
        <v>5.3953982197088197E-2</v>
      </c>
      <c r="CA23" s="17">
        <v>5.5477384007494197E-2</v>
      </c>
    </row>
    <row r="24" spans="2:79" ht="45" x14ac:dyDescent="0.25">
      <c r="B24" s="18" t="s">
        <v>439</v>
      </c>
      <c r="C24" s="17">
        <v>3.9520539190892698E-2</v>
      </c>
      <c r="D24" s="17">
        <v>1.23833409315729E-2</v>
      </c>
      <c r="E24" s="17">
        <v>7.2688821162098599E-2</v>
      </c>
      <c r="F24" s="17">
        <v>5.4813102011584298E-2</v>
      </c>
      <c r="G24" s="17">
        <v>8.5460577720042896E-3</v>
      </c>
      <c r="H24" s="17">
        <v>3.4695203791797399E-2</v>
      </c>
      <c r="I24" s="17">
        <v>3.0237963190540298E-2</v>
      </c>
      <c r="J24" s="17">
        <v>9.3223400663269597E-3</v>
      </c>
      <c r="K24" s="17">
        <v>1.45271149973143E-2</v>
      </c>
      <c r="L24" s="17">
        <v>5.09271274408526E-2</v>
      </c>
      <c r="M24" s="17"/>
      <c r="N24" s="17">
        <v>3.2178069698744802E-2</v>
      </c>
      <c r="O24" s="17">
        <v>8.2372908539721706E-2</v>
      </c>
      <c r="P24" s="17">
        <v>8.2370741190681399E-2</v>
      </c>
      <c r="Q24" s="17">
        <v>9.7837921951611895E-2</v>
      </c>
      <c r="R24" s="17"/>
      <c r="S24" s="17">
        <v>3.8318864375183698E-2</v>
      </c>
      <c r="T24" s="17">
        <v>4.2828874024876402E-2</v>
      </c>
      <c r="U24" s="17">
        <v>0.100686443122179</v>
      </c>
      <c r="V24" s="17">
        <v>3.4138765523008999E-2</v>
      </c>
      <c r="W24" s="17">
        <v>1.91685573596941E-2</v>
      </c>
      <c r="X24" s="17">
        <v>9.5833417242878596E-2</v>
      </c>
      <c r="Y24" s="17">
        <v>2.9668543655583099E-3</v>
      </c>
      <c r="Z24" s="17"/>
      <c r="AA24" s="17">
        <v>4.5073532030823697E-2</v>
      </c>
      <c r="AB24" s="17">
        <v>4.8379854358759997E-4</v>
      </c>
      <c r="AC24" s="17"/>
      <c r="AD24" s="17">
        <v>4.9902148959928901E-2</v>
      </c>
      <c r="AE24" s="17">
        <v>1.8466924557413202E-2</v>
      </c>
      <c r="AF24" s="17">
        <v>1.9037956212805001E-2</v>
      </c>
      <c r="AG24" s="17"/>
      <c r="AH24" s="17">
        <v>7.7516250071843595E-2</v>
      </c>
      <c r="AI24" s="17">
        <v>2.8981604795739701E-2</v>
      </c>
      <c r="AJ24" s="17"/>
      <c r="AK24" s="17">
        <v>4.2846101551777198E-2</v>
      </c>
      <c r="AL24" s="17">
        <v>3.76595831280419E-2</v>
      </c>
      <c r="AM24" s="17"/>
      <c r="AN24" s="17">
        <v>3.9110841102992698E-2</v>
      </c>
      <c r="AO24" s="17">
        <v>9.7837921951611895E-2</v>
      </c>
      <c r="AP24" s="17"/>
      <c r="AQ24" s="17">
        <v>4.5625838906572E-2</v>
      </c>
      <c r="AR24" s="17">
        <v>3.6205564867612901E-2</v>
      </c>
      <c r="AS24" s="17"/>
      <c r="AT24" s="17">
        <v>1.5929845688748199E-2</v>
      </c>
      <c r="AU24" s="17">
        <v>3.7775535562640301E-2</v>
      </c>
      <c r="AV24" s="17">
        <v>4.82725265679139E-2</v>
      </c>
      <c r="AW24" s="17">
        <v>4.9672662081954103E-2</v>
      </c>
      <c r="AX24" s="17"/>
      <c r="AY24" s="17">
        <v>5.0248146708061402E-2</v>
      </c>
      <c r="AZ24" s="17">
        <v>3.6491789809876399E-2</v>
      </c>
      <c r="BA24" s="17"/>
      <c r="BB24" s="17">
        <v>2.0938702745353199E-2</v>
      </c>
      <c r="BC24" s="17">
        <v>4.2964878662998203E-2</v>
      </c>
      <c r="BD24" s="17"/>
      <c r="BE24" s="17">
        <v>2.1619389430215099E-2</v>
      </c>
      <c r="BF24" s="17">
        <v>4.12768604771147E-2</v>
      </c>
      <c r="BG24" s="17"/>
      <c r="BH24" s="17">
        <v>2.7576768598557701E-2</v>
      </c>
      <c r="BI24" s="17">
        <v>4.0917800489796E-2</v>
      </c>
      <c r="BJ24" s="17"/>
      <c r="BK24" s="17">
        <v>2.10559530466236E-2</v>
      </c>
      <c r="BL24" s="17">
        <v>4.1350104228493299E-2</v>
      </c>
      <c r="BM24" s="17"/>
      <c r="BN24" s="17">
        <v>8.5839743531318305E-2</v>
      </c>
      <c r="BO24" s="17">
        <v>3.7837830252155598E-2</v>
      </c>
      <c r="BP24" s="17"/>
      <c r="BQ24" s="17">
        <v>6.6678684272399896E-2</v>
      </c>
      <c r="BR24" s="17">
        <v>3.7999241355817101E-2</v>
      </c>
      <c r="BS24" s="17"/>
      <c r="BT24" s="17">
        <v>7.6207046736516196E-2</v>
      </c>
      <c r="BU24" s="17">
        <v>3.53263799870513E-2</v>
      </c>
      <c r="BV24" s="17"/>
      <c r="BW24" s="17">
        <v>4.4648282703588699E-2</v>
      </c>
      <c r="BX24" s="17">
        <v>5.6141785089347503E-3</v>
      </c>
      <c r="BY24" s="17"/>
      <c r="BZ24" s="17">
        <v>4.4648282703588699E-2</v>
      </c>
      <c r="CA24" s="17">
        <v>5.6141785089347503E-3</v>
      </c>
    </row>
    <row r="25" spans="2:79" x14ac:dyDescent="0.25">
      <c r="B25" s="18" t="s">
        <v>97</v>
      </c>
      <c r="C25" s="19">
        <v>2.75624807118309E-2</v>
      </c>
      <c r="D25" s="19">
        <v>2.92554316003014E-5</v>
      </c>
      <c r="E25" s="19">
        <v>2.1784658660853801E-2</v>
      </c>
      <c r="F25" s="19">
        <v>3.2660368233442601E-2</v>
      </c>
      <c r="G25" s="19">
        <v>5.6156197547600902E-4</v>
      </c>
      <c r="H25" s="19">
        <v>2.3413756384739002E-3</v>
      </c>
      <c r="I25" s="19">
        <v>2.4099746887258699E-2</v>
      </c>
      <c r="J25" s="19">
        <v>5.9386293635296801E-2</v>
      </c>
      <c r="K25" s="19">
        <v>8.9797747736516095E-2</v>
      </c>
      <c r="L25" s="19">
        <v>3.8531688703217999E-2</v>
      </c>
      <c r="M25" s="19"/>
      <c r="N25" s="19">
        <v>3.06173233216387E-2</v>
      </c>
      <c r="O25" s="19">
        <v>1.13783171790244E-2</v>
      </c>
      <c r="P25" s="19">
        <v>2.9161420105429299E-3</v>
      </c>
      <c r="Q25" s="19">
        <v>1.84691289572621E-3</v>
      </c>
      <c r="R25" s="19"/>
      <c r="S25" s="19">
        <v>3.5928882766334498E-2</v>
      </c>
      <c r="T25" s="19">
        <v>6.0135194802968597E-4</v>
      </c>
      <c r="U25" s="19">
        <v>3.8662454051962801E-3</v>
      </c>
      <c r="V25" s="19">
        <v>3.9058703677761902E-2</v>
      </c>
      <c r="W25" s="19">
        <v>2.3726018127344199E-2</v>
      </c>
      <c r="X25" s="19">
        <v>0</v>
      </c>
      <c r="Y25" s="19">
        <v>3.6776646177647497E-2</v>
      </c>
      <c r="Z25" s="19"/>
      <c r="AA25" s="19">
        <v>2.0485248977947099E-2</v>
      </c>
      <c r="AB25" s="19">
        <v>7.7314401461638801E-2</v>
      </c>
      <c r="AC25" s="19"/>
      <c r="AD25" s="19">
        <v>2.08554575645605E-2</v>
      </c>
      <c r="AE25" s="19">
        <v>4.4865250338145903E-2</v>
      </c>
      <c r="AF25" s="19">
        <v>0</v>
      </c>
      <c r="AG25" s="19"/>
      <c r="AH25" s="19">
        <v>1.9850138178620101E-2</v>
      </c>
      <c r="AI25" s="19">
        <v>2.97016661647659E-2</v>
      </c>
      <c r="AJ25" s="19"/>
      <c r="AK25" s="19">
        <v>6.3076615260228598E-3</v>
      </c>
      <c r="AL25" s="19">
        <v>3.9456494516493301E-2</v>
      </c>
      <c r="AM25" s="19"/>
      <c r="AN25" s="19">
        <v>2.7743140722015999E-2</v>
      </c>
      <c r="AO25" s="19">
        <v>1.84691289572621E-3</v>
      </c>
      <c r="AP25" s="19"/>
      <c r="AQ25" s="19">
        <v>3.3286440943403897E-2</v>
      </c>
      <c r="AR25" s="19">
        <v>2.4454561022579702E-2</v>
      </c>
      <c r="AS25" s="19"/>
      <c r="AT25" s="19">
        <v>3.1128584426704999E-2</v>
      </c>
      <c r="AU25" s="19">
        <v>3.85187500487452E-2</v>
      </c>
      <c r="AV25" s="19">
        <v>1.99338941710707E-2</v>
      </c>
      <c r="AW25" s="19">
        <v>7.7911651860440395E-6</v>
      </c>
      <c r="AX25" s="19"/>
      <c r="AY25" s="19">
        <v>5.5250414436726798E-2</v>
      </c>
      <c r="AZ25" s="19">
        <v>1.97452845665873E-2</v>
      </c>
      <c r="BA25" s="19"/>
      <c r="BB25" s="19">
        <v>1.08583699397266E-2</v>
      </c>
      <c r="BC25" s="19">
        <v>3.0728862294443601E-2</v>
      </c>
      <c r="BD25" s="19"/>
      <c r="BE25" s="19">
        <v>0</v>
      </c>
      <c r="BF25" s="19">
        <v>3.0266696486932001E-2</v>
      </c>
      <c r="BG25" s="19"/>
      <c r="BH25" s="19">
        <v>4.6814506961114298E-2</v>
      </c>
      <c r="BI25" s="19">
        <v>2.5310251317801999E-2</v>
      </c>
      <c r="BJ25" s="19"/>
      <c r="BK25" s="19">
        <v>3.1996182757234601E-3</v>
      </c>
      <c r="BL25" s="19">
        <v>2.99764769411918E-2</v>
      </c>
      <c r="BM25" s="19"/>
      <c r="BN25" s="19">
        <v>0</v>
      </c>
      <c r="BO25" s="19">
        <v>2.856378531816E-2</v>
      </c>
      <c r="BP25" s="19"/>
      <c r="BQ25" s="19">
        <v>3.8323670855217103E-2</v>
      </c>
      <c r="BR25" s="19">
        <v>2.69596790396682E-2</v>
      </c>
      <c r="BS25" s="19"/>
      <c r="BT25" s="19">
        <v>2.2143027786232099E-4</v>
      </c>
      <c r="BU25" s="19">
        <v>3.0688227096321501E-2</v>
      </c>
      <c r="BV25" s="19"/>
      <c r="BW25" s="19">
        <v>2.06315012830319E-2</v>
      </c>
      <c r="BX25" s="19">
        <v>7.3392442333395896E-2</v>
      </c>
      <c r="BY25" s="19"/>
      <c r="BZ25" s="19">
        <v>2.06315012830319E-2</v>
      </c>
      <c r="CA25" s="19">
        <v>7.3392442333395896E-2</v>
      </c>
    </row>
    <row r="26" spans="2:79" x14ac:dyDescent="0.25">
      <c r="B26" s="16" t="s">
        <v>703</v>
      </c>
    </row>
    <row r="27" spans="2:79" x14ac:dyDescent="0.25">
      <c r="B27" t="s">
        <v>78</v>
      </c>
    </row>
    <row r="28" spans="2:79" x14ac:dyDescent="0.25">
      <c r="B28" t="s">
        <v>79</v>
      </c>
    </row>
    <row r="30" spans="2:79" x14ac:dyDescent="0.25">
      <c r="B30"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CA20"/>
  <sheetViews>
    <sheetView showGridLines="0" topLeftCell="A7" workbookViewId="0">
      <pane xSplit="2" topLeftCell="C1" activePane="topRight" state="frozen"/>
      <selection pane="topRight" activeCell="B16" sqref="B16"/>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447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2701</v>
      </c>
      <c r="D7" s="10">
        <v>342</v>
      </c>
      <c r="E7" s="10">
        <v>420</v>
      </c>
      <c r="F7" s="10">
        <v>300</v>
      </c>
      <c r="G7" s="10">
        <v>361</v>
      </c>
      <c r="H7" s="10">
        <v>311</v>
      </c>
      <c r="I7" s="10">
        <v>355</v>
      </c>
      <c r="J7" s="10">
        <v>198</v>
      </c>
      <c r="K7" s="10">
        <v>119</v>
      </c>
      <c r="L7" s="10">
        <v>295</v>
      </c>
      <c r="M7" s="10"/>
      <c r="N7" s="10">
        <v>322</v>
      </c>
      <c r="O7" s="10">
        <v>333</v>
      </c>
      <c r="P7" s="10">
        <v>521</v>
      </c>
      <c r="Q7" s="10">
        <v>1525</v>
      </c>
      <c r="R7" s="10"/>
      <c r="S7" s="10">
        <v>233</v>
      </c>
      <c r="T7" s="10">
        <v>187</v>
      </c>
      <c r="U7" s="10">
        <v>247</v>
      </c>
      <c r="V7" s="10">
        <v>498</v>
      </c>
      <c r="W7" s="10">
        <v>515</v>
      </c>
      <c r="X7" s="10">
        <v>543</v>
      </c>
      <c r="Y7" s="10">
        <v>370</v>
      </c>
      <c r="Z7" s="10"/>
      <c r="AA7" s="10">
        <v>2614</v>
      </c>
      <c r="AB7" s="10">
        <v>87</v>
      </c>
      <c r="AC7" s="10"/>
      <c r="AD7" s="10">
        <v>1442</v>
      </c>
      <c r="AE7" s="10">
        <v>1077</v>
      </c>
      <c r="AF7" s="10">
        <v>147</v>
      </c>
      <c r="AG7" s="10"/>
      <c r="AH7" s="10">
        <v>943</v>
      </c>
      <c r="AI7" s="10">
        <v>1758</v>
      </c>
      <c r="AJ7" s="10"/>
      <c r="AK7" s="10">
        <v>697</v>
      </c>
      <c r="AL7" s="10">
        <v>2004</v>
      </c>
      <c r="AM7" s="10"/>
      <c r="AN7" s="10">
        <v>1176</v>
      </c>
      <c r="AO7" s="10">
        <v>1525</v>
      </c>
      <c r="AP7" s="10"/>
      <c r="AQ7" s="10">
        <v>1277</v>
      </c>
      <c r="AR7" s="10">
        <v>1424</v>
      </c>
      <c r="AS7" s="10"/>
      <c r="AT7" s="10">
        <v>138</v>
      </c>
      <c r="AU7" s="10">
        <v>591</v>
      </c>
      <c r="AV7" s="10">
        <v>1365</v>
      </c>
      <c r="AW7" s="10">
        <v>601</v>
      </c>
      <c r="AX7" s="10"/>
      <c r="AY7" s="10">
        <v>857</v>
      </c>
      <c r="AZ7" s="10">
        <v>1844</v>
      </c>
      <c r="BA7" s="10"/>
      <c r="BB7" s="10">
        <v>404</v>
      </c>
      <c r="BC7" s="10">
        <v>2296</v>
      </c>
      <c r="BD7" s="10"/>
      <c r="BE7" s="10">
        <v>424</v>
      </c>
      <c r="BF7" s="10">
        <v>2277</v>
      </c>
      <c r="BG7" s="10"/>
      <c r="BH7" s="10">
        <v>219</v>
      </c>
      <c r="BI7" s="10">
        <v>2482</v>
      </c>
      <c r="BJ7" s="10"/>
      <c r="BK7" s="10">
        <v>502</v>
      </c>
      <c r="BL7" s="10">
        <v>2199</v>
      </c>
      <c r="BM7" s="10"/>
      <c r="BN7" s="10">
        <v>168</v>
      </c>
      <c r="BO7" s="10">
        <v>2533</v>
      </c>
      <c r="BP7" s="10"/>
      <c r="BQ7" s="10">
        <v>347</v>
      </c>
      <c r="BR7" s="10">
        <v>2354</v>
      </c>
      <c r="BS7" s="10"/>
      <c r="BT7" s="10">
        <v>213</v>
      </c>
      <c r="BU7" s="10">
        <v>2488</v>
      </c>
      <c r="BV7" s="10"/>
      <c r="BW7" s="10">
        <v>1107</v>
      </c>
      <c r="BX7" s="10">
        <v>1594</v>
      </c>
      <c r="BY7" s="10"/>
      <c r="BZ7" s="10">
        <v>1107</v>
      </c>
      <c r="CA7" s="10">
        <v>1594</v>
      </c>
    </row>
    <row r="8" spans="2:79" ht="30" customHeight="1" x14ac:dyDescent="0.25">
      <c r="B8" s="11" t="s">
        <v>27</v>
      </c>
      <c r="C8" s="11">
        <v>1181</v>
      </c>
      <c r="D8" s="11">
        <v>86</v>
      </c>
      <c r="E8" s="11">
        <v>156</v>
      </c>
      <c r="F8" s="11">
        <v>136</v>
      </c>
      <c r="G8" s="11">
        <v>88</v>
      </c>
      <c r="H8" s="11">
        <v>104</v>
      </c>
      <c r="I8" s="11">
        <v>201</v>
      </c>
      <c r="J8" s="11">
        <v>67</v>
      </c>
      <c r="K8" s="11">
        <v>47</v>
      </c>
      <c r="L8" s="11">
        <v>295</v>
      </c>
      <c r="M8" s="11"/>
      <c r="N8" s="11">
        <v>1010</v>
      </c>
      <c r="O8" s="11">
        <v>132</v>
      </c>
      <c r="P8" s="11">
        <v>30</v>
      </c>
      <c r="Q8" s="11">
        <v>8</v>
      </c>
      <c r="R8" s="11"/>
      <c r="S8" s="11">
        <v>208</v>
      </c>
      <c r="T8" s="11">
        <v>101</v>
      </c>
      <c r="U8" s="11">
        <v>65</v>
      </c>
      <c r="V8" s="11">
        <v>372</v>
      </c>
      <c r="W8" s="11">
        <v>102</v>
      </c>
      <c r="X8" s="11">
        <v>132</v>
      </c>
      <c r="Y8" s="11">
        <v>140</v>
      </c>
      <c r="Z8" s="11"/>
      <c r="AA8" s="11">
        <v>1034</v>
      </c>
      <c r="AB8" s="11">
        <v>147</v>
      </c>
      <c r="AC8" s="11"/>
      <c r="AD8" s="11">
        <v>640</v>
      </c>
      <c r="AE8" s="11">
        <v>304</v>
      </c>
      <c r="AF8" s="11">
        <v>172</v>
      </c>
      <c r="AG8" s="11"/>
      <c r="AH8" s="11">
        <v>256</v>
      </c>
      <c r="AI8" s="11">
        <v>924</v>
      </c>
      <c r="AJ8" s="11"/>
      <c r="AK8" s="11">
        <v>424</v>
      </c>
      <c r="AL8" s="11">
        <v>757</v>
      </c>
      <c r="AM8" s="11"/>
      <c r="AN8" s="11">
        <v>1172</v>
      </c>
      <c r="AO8" s="11">
        <v>8</v>
      </c>
      <c r="AP8" s="11"/>
      <c r="AQ8" s="11">
        <v>415</v>
      </c>
      <c r="AR8" s="11">
        <v>765</v>
      </c>
      <c r="AS8" s="11"/>
      <c r="AT8" s="11">
        <v>170</v>
      </c>
      <c r="AU8" s="11">
        <v>465</v>
      </c>
      <c r="AV8" s="11">
        <v>468</v>
      </c>
      <c r="AW8" s="11">
        <v>76</v>
      </c>
      <c r="AX8" s="11"/>
      <c r="AY8" s="11">
        <v>260</v>
      </c>
      <c r="AZ8" s="11">
        <v>921</v>
      </c>
      <c r="BA8" s="11"/>
      <c r="BB8" s="11">
        <v>188</v>
      </c>
      <c r="BC8" s="11">
        <v>992</v>
      </c>
      <c r="BD8" s="11"/>
      <c r="BE8" s="11">
        <v>105</v>
      </c>
      <c r="BF8" s="11">
        <v>1075</v>
      </c>
      <c r="BG8" s="11"/>
      <c r="BH8" s="11">
        <v>124</v>
      </c>
      <c r="BI8" s="11">
        <v>1057</v>
      </c>
      <c r="BJ8" s="11"/>
      <c r="BK8" s="11">
        <v>106</v>
      </c>
      <c r="BL8" s="11">
        <v>1074</v>
      </c>
      <c r="BM8" s="11"/>
      <c r="BN8" s="11">
        <v>41</v>
      </c>
      <c r="BO8" s="11">
        <v>1139</v>
      </c>
      <c r="BP8" s="11"/>
      <c r="BQ8" s="11">
        <v>63</v>
      </c>
      <c r="BR8" s="11">
        <v>1118</v>
      </c>
      <c r="BS8" s="11"/>
      <c r="BT8" s="11">
        <v>121</v>
      </c>
      <c r="BU8" s="11">
        <v>1059</v>
      </c>
      <c r="BV8" s="11"/>
      <c r="BW8" s="11">
        <v>1025</v>
      </c>
      <c r="BX8" s="11">
        <v>155</v>
      </c>
      <c r="BY8" s="11"/>
      <c r="BZ8" s="11">
        <v>1025</v>
      </c>
      <c r="CA8" s="11">
        <v>155</v>
      </c>
    </row>
    <row r="9" spans="2:79" x14ac:dyDescent="0.25">
      <c r="B9" s="18" t="s">
        <v>441</v>
      </c>
      <c r="C9" s="17">
        <v>7.0166084305738799E-2</v>
      </c>
      <c r="D9" s="17">
        <v>5.7298169119342698E-2</v>
      </c>
      <c r="E9" s="17">
        <v>8.9256111663689505E-2</v>
      </c>
      <c r="F9" s="17">
        <v>0.11664539407263499</v>
      </c>
      <c r="G9" s="17">
        <v>0.10470447190705499</v>
      </c>
      <c r="H9" s="17">
        <v>7.1378557933817297E-2</v>
      </c>
      <c r="I9" s="17">
        <v>2.8851659505159801E-2</v>
      </c>
      <c r="J9" s="17">
        <v>4.9913942119998297E-3</v>
      </c>
      <c r="K9" s="17">
        <v>0.120872957075775</v>
      </c>
      <c r="L9" s="17">
        <v>6.6660843534537897E-2</v>
      </c>
      <c r="M9" s="17"/>
      <c r="N9" s="17">
        <v>7.7530492290293199E-2</v>
      </c>
      <c r="O9" s="17">
        <v>2.9185607557512799E-2</v>
      </c>
      <c r="P9" s="17">
        <v>1.8473303060523E-2</v>
      </c>
      <c r="Q9" s="17">
        <v>1.14513820758051E-2</v>
      </c>
      <c r="R9" s="17"/>
      <c r="S9" s="17">
        <v>4.98028617541292E-2</v>
      </c>
      <c r="T9" s="17">
        <v>2.1365286860545101E-2</v>
      </c>
      <c r="U9" s="17">
        <v>1.91233748811265E-2</v>
      </c>
      <c r="V9" s="17">
        <v>0.111853324014014</v>
      </c>
      <c r="W9" s="17">
        <v>5.6730062078565201E-2</v>
      </c>
      <c r="X9" s="17">
        <v>2.0026050592960899E-2</v>
      </c>
      <c r="Y9" s="17">
        <v>7.3536912931707304E-2</v>
      </c>
      <c r="Z9" s="17"/>
      <c r="AA9" s="17">
        <v>6.9489841483794904E-2</v>
      </c>
      <c r="AB9" s="17">
        <v>7.4919974039757101E-2</v>
      </c>
      <c r="AC9" s="17"/>
      <c r="AD9" s="17">
        <v>6.9350852413027006E-2</v>
      </c>
      <c r="AE9" s="17">
        <v>6.9597828523751806E-2</v>
      </c>
      <c r="AF9" s="17">
        <v>6.3578916894270407E-2</v>
      </c>
      <c r="AG9" s="17"/>
      <c r="AH9" s="17">
        <v>6.0481688747621401E-2</v>
      </c>
      <c r="AI9" s="17">
        <v>7.2852261431454304E-2</v>
      </c>
      <c r="AJ9" s="17"/>
      <c r="AK9" s="17">
        <v>8.5905773134961796E-2</v>
      </c>
      <c r="AL9" s="17">
        <v>6.1358289961345097E-2</v>
      </c>
      <c r="AM9" s="17"/>
      <c r="AN9" s="17">
        <v>7.0578573688774404E-2</v>
      </c>
      <c r="AO9" s="17">
        <v>1.14513820758051E-2</v>
      </c>
      <c r="AP9" s="17"/>
      <c r="AQ9" s="17">
        <v>7.0547486566262405E-2</v>
      </c>
      <c r="AR9" s="17">
        <v>6.9958995586207204E-2</v>
      </c>
      <c r="AS9" s="17"/>
      <c r="AT9" s="17">
        <v>6.1564839485241003E-2</v>
      </c>
      <c r="AU9" s="17">
        <v>7.3590593408853294E-2</v>
      </c>
      <c r="AV9" s="17">
        <v>8.0795249951734094E-2</v>
      </c>
      <c r="AW9" s="17">
        <v>4.3080011889984997E-3</v>
      </c>
      <c r="AX9" s="17"/>
      <c r="AY9" s="17">
        <v>4.4102151310840602E-2</v>
      </c>
      <c r="AZ9" s="17">
        <v>7.7524772699102101E-2</v>
      </c>
      <c r="BA9" s="17"/>
      <c r="BB9" s="17">
        <v>9.1195269617658198E-2</v>
      </c>
      <c r="BC9" s="17">
        <v>6.6188104739588402E-2</v>
      </c>
      <c r="BD9" s="17"/>
      <c r="BE9" s="17">
        <v>4.6505285233766E-2</v>
      </c>
      <c r="BF9" s="17">
        <v>7.2487497489511499E-2</v>
      </c>
      <c r="BG9" s="17"/>
      <c r="BH9" s="17">
        <v>6.2501068290369902E-2</v>
      </c>
      <c r="BI9" s="17">
        <v>7.1062788587770306E-2</v>
      </c>
      <c r="BJ9" s="17"/>
      <c r="BK9" s="17">
        <v>5.2601744121300899E-2</v>
      </c>
      <c r="BL9" s="17">
        <v>7.1906448398326106E-2</v>
      </c>
      <c r="BM9" s="17"/>
      <c r="BN9" s="17">
        <v>7.4191040850716303E-2</v>
      </c>
      <c r="BO9" s="17">
        <v>7.0019863522098297E-2</v>
      </c>
      <c r="BP9" s="17"/>
      <c r="BQ9" s="17">
        <v>8.68084790927727E-2</v>
      </c>
      <c r="BR9" s="17">
        <v>6.9233839519358797E-2</v>
      </c>
      <c r="BS9" s="17"/>
      <c r="BT9" s="17">
        <v>0.137206051345416</v>
      </c>
      <c r="BU9" s="17">
        <v>6.2501787167751094E-2</v>
      </c>
      <c r="BV9" s="17"/>
      <c r="BW9" s="17">
        <v>6.9944303958165505E-2</v>
      </c>
      <c r="BX9" s="17">
        <v>7.16325703806312E-2</v>
      </c>
      <c r="BY9" s="17"/>
      <c r="BZ9" s="17">
        <v>6.9944303958165505E-2</v>
      </c>
      <c r="CA9" s="17">
        <v>7.16325703806312E-2</v>
      </c>
    </row>
    <row r="10" spans="2:79" x14ac:dyDescent="0.25">
      <c r="B10" s="18" t="s">
        <v>442</v>
      </c>
      <c r="C10" s="17">
        <v>0.24293639003786199</v>
      </c>
      <c r="D10" s="17">
        <v>0.30783785358936899</v>
      </c>
      <c r="E10" s="17">
        <v>0.27464617000700697</v>
      </c>
      <c r="F10" s="17">
        <v>0.12664881269755299</v>
      </c>
      <c r="G10" s="17">
        <v>0.23840843696444</v>
      </c>
      <c r="H10" s="17">
        <v>0.39393964971914502</v>
      </c>
      <c r="I10" s="17">
        <v>0.24127636633593899</v>
      </c>
      <c r="J10" s="17">
        <v>0.17968606859497499</v>
      </c>
      <c r="K10" s="17">
        <v>0.23970779351728599</v>
      </c>
      <c r="L10" s="17">
        <v>0.224766936664893</v>
      </c>
      <c r="M10" s="17"/>
      <c r="N10" s="17">
        <v>0.25088610615592899</v>
      </c>
      <c r="O10" s="17">
        <v>0.213572235305375</v>
      </c>
      <c r="P10" s="17">
        <v>0.14680442613439901</v>
      </c>
      <c r="Q10" s="17">
        <v>8.8576124008259899E-2</v>
      </c>
      <c r="R10" s="17"/>
      <c r="S10" s="17">
        <v>0.26973358625712601</v>
      </c>
      <c r="T10" s="17">
        <v>0.32336850314751803</v>
      </c>
      <c r="U10" s="17">
        <v>0.206322863576267</v>
      </c>
      <c r="V10" s="17">
        <v>0.156414305298408</v>
      </c>
      <c r="W10" s="17">
        <v>0.32266093340221602</v>
      </c>
      <c r="X10" s="17">
        <v>0.28631102570017702</v>
      </c>
      <c r="Y10" s="17">
        <v>0.32388196619822002</v>
      </c>
      <c r="Z10" s="17"/>
      <c r="AA10" s="17">
        <v>0.25229030649477602</v>
      </c>
      <c r="AB10" s="17">
        <v>0.1771797032762</v>
      </c>
      <c r="AC10" s="17"/>
      <c r="AD10" s="17">
        <v>0.27302685512221098</v>
      </c>
      <c r="AE10" s="17">
        <v>0.196232858455366</v>
      </c>
      <c r="AF10" s="17">
        <v>0.30356108771804002</v>
      </c>
      <c r="AG10" s="17"/>
      <c r="AH10" s="17">
        <v>0.251954176409385</v>
      </c>
      <c r="AI10" s="17">
        <v>0.240435111426264</v>
      </c>
      <c r="AJ10" s="17"/>
      <c r="AK10" s="17">
        <v>0.25975509492812399</v>
      </c>
      <c r="AL10" s="17">
        <v>0.233524787596432</v>
      </c>
      <c r="AM10" s="17"/>
      <c r="AN10" s="17">
        <v>0.24402081980556201</v>
      </c>
      <c r="AO10" s="17">
        <v>8.8576124008259899E-2</v>
      </c>
      <c r="AP10" s="17"/>
      <c r="AQ10" s="17">
        <v>0.28351282436788999</v>
      </c>
      <c r="AR10" s="17">
        <v>0.22090473816189499</v>
      </c>
      <c r="AS10" s="17"/>
      <c r="AT10" s="17">
        <v>0.23106567858302801</v>
      </c>
      <c r="AU10" s="17">
        <v>0.21527376225529199</v>
      </c>
      <c r="AV10" s="17">
        <v>0.27597209762816199</v>
      </c>
      <c r="AW10" s="17">
        <v>0.22885661094417101</v>
      </c>
      <c r="AX10" s="17"/>
      <c r="AY10" s="17">
        <v>0.17721872782304801</v>
      </c>
      <c r="AZ10" s="17">
        <v>0.26149060433367799</v>
      </c>
      <c r="BA10" s="17"/>
      <c r="BB10" s="17">
        <v>0.30090259883186499</v>
      </c>
      <c r="BC10" s="17">
        <v>0.23189645066893799</v>
      </c>
      <c r="BD10" s="17"/>
      <c r="BE10" s="17">
        <v>0.25969763240834798</v>
      </c>
      <c r="BF10" s="17">
        <v>0.24129190757989899</v>
      </c>
      <c r="BG10" s="17"/>
      <c r="BH10" s="17">
        <v>0.326304388099042</v>
      </c>
      <c r="BI10" s="17">
        <v>0.23318345009671099</v>
      </c>
      <c r="BJ10" s="17"/>
      <c r="BK10" s="17">
        <v>0.20555301868738901</v>
      </c>
      <c r="BL10" s="17">
        <v>0.246640524464493</v>
      </c>
      <c r="BM10" s="17"/>
      <c r="BN10" s="17">
        <v>0.247605660946664</v>
      </c>
      <c r="BO10" s="17">
        <v>0.24276676225587601</v>
      </c>
      <c r="BP10" s="17"/>
      <c r="BQ10" s="17">
        <v>0.21278383830783501</v>
      </c>
      <c r="BR10" s="17">
        <v>0.24462542334743601</v>
      </c>
      <c r="BS10" s="17"/>
      <c r="BT10" s="17">
        <v>0.347851189587426</v>
      </c>
      <c r="BU10" s="17">
        <v>0.230942079279261</v>
      </c>
      <c r="BV10" s="17"/>
      <c r="BW10" s="17">
        <v>0.25356814725191901</v>
      </c>
      <c r="BX10" s="17">
        <v>0.172635643931845</v>
      </c>
      <c r="BY10" s="17"/>
      <c r="BZ10" s="17">
        <v>0.25356814725191901</v>
      </c>
      <c r="CA10" s="17">
        <v>0.172635643931845</v>
      </c>
    </row>
    <row r="11" spans="2:79" x14ac:dyDescent="0.25">
      <c r="B11" s="18" t="s">
        <v>443</v>
      </c>
      <c r="C11" s="17">
        <v>0.24248123623908699</v>
      </c>
      <c r="D11" s="17">
        <v>0.38852344450649101</v>
      </c>
      <c r="E11" s="17">
        <v>0.230089701623265</v>
      </c>
      <c r="F11" s="17">
        <v>0.38260751740239202</v>
      </c>
      <c r="G11" s="17">
        <v>0.112665357598079</v>
      </c>
      <c r="H11" s="17">
        <v>0.22036026818417401</v>
      </c>
      <c r="I11" s="17">
        <v>0.245607674792409</v>
      </c>
      <c r="J11" s="17">
        <v>0.29624634625119101</v>
      </c>
      <c r="K11" s="17">
        <v>0.44590798734352599</v>
      </c>
      <c r="L11" s="17">
        <v>0.14148289693319999</v>
      </c>
      <c r="M11" s="17"/>
      <c r="N11" s="17">
        <v>0.23697094404741401</v>
      </c>
      <c r="O11" s="17">
        <v>0.26440335108933899</v>
      </c>
      <c r="P11" s="17">
        <v>0.32919136228102402</v>
      </c>
      <c r="Q11" s="17">
        <v>0.25110264300905699</v>
      </c>
      <c r="R11" s="17"/>
      <c r="S11" s="17">
        <v>0.198725477305671</v>
      </c>
      <c r="T11" s="17">
        <v>0.32004222285121198</v>
      </c>
      <c r="U11" s="17">
        <v>0.32810707316886001</v>
      </c>
      <c r="V11" s="17">
        <v>0.164043339903123</v>
      </c>
      <c r="W11" s="17">
        <v>0.354429594366242</v>
      </c>
      <c r="X11" s="17">
        <v>0.40736592141070699</v>
      </c>
      <c r="Y11" s="17">
        <v>0.23865031164747599</v>
      </c>
      <c r="Z11" s="17"/>
      <c r="AA11" s="17">
        <v>0.25909237414082997</v>
      </c>
      <c r="AB11" s="17">
        <v>0.125707326958304</v>
      </c>
      <c r="AC11" s="17"/>
      <c r="AD11" s="17">
        <v>0.275493655344829</v>
      </c>
      <c r="AE11" s="17">
        <v>0.26120049014351698</v>
      </c>
      <c r="AF11" s="17">
        <v>0.17843579549921801</v>
      </c>
      <c r="AG11" s="17"/>
      <c r="AH11" s="17">
        <v>0.34520038639452899</v>
      </c>
      <c r="AI11" s="17">
        <v>0.213989852356155</v>
      </c>
      <c r="AJ11" s="17"/>
      <c r="AK11" s="17">
        <v>0.24665965749177399</v>
      </c>
      <c r="AL11" s="17">
        <v>0.24014302768380899</v>
      </c>
      <c r="AM11" s="17"/>
      <c r="AN11" s="17">
        <v>0.242420668125406</v>
      </c>
      <c r="AO11" s="17">
        <v>0.25110264300905699</v>
      </c>
      <c r="AP11" s="17"/>
      <c r="AQ11" s="17">
        <v>0.24344399015948201</v>
      </c>
      <c r="AR11" s="17">
        <v>0.241958492938288</v>
      </c>
      <c r="AS11" s="17"/>
      <c r="AT11" s="17">
        <v>8.7500014115799898E-2</v>
      </c>
      <c r="AU11" s="17">
        <v>0.256021072107178</v>
      </c>
      <c r="AV11" s="17">
        <v>0.26049039116318801</v>
      </c>
      <c r="AW11" s="17">
        <v>0.40014113387032302</v>
      </c>
      <c r="AX11" s="17"/>
      <c r="AY11" s="17">
        <v>0.27824161653160301</v>
      </c>
      <c r="AZ11" s="17">
        <v>0.232384928231685</v>
      </c>
      <c r="BA11" s="17"/>
      <c r="BB11" s="17">
        <v>0.26758563888602499</v>
      </c>
      <c r="BC11" s="17">
        <v>0.23774485656088001</v>
      </c>
      <c r="BD11" s="17"/>
      <c r="BE11" s="17">
        <v>0.31032718242155399</v>
      </c>
      <c r="BF11" s="17">
        <v>0.235824720816492</v>
      </c>
      <c r="BG11" s="17"/>
      <c r="BH11" s="17">
        <v>0.22080041802547001</v>
      </c>
      <c r="BI11" s="17">
        <v>0.24501760178498</v>
      </c>
      <c r="BJ11" s="17"/>
      <c r="BK11" s="17">
        <v>0.23124029889900299</v>
      </c>
      <c r="BL11" s="17">
        <v>0.243595045440474</v>
      </c>
      <c r="BM11" s="17"/>
      <c r="BN11" s="17">
        <v>0.40766059007641298</v>
      </c>
      <c r="BO11" s="17">
        <v>0.23648051193574901</v>
      </c>
      <c r="BP11" s="17"/>
      <c r="BQ11" s="17">
        <v>0.375998155097652</v>
      </c>
      <c r="BR11" s="17">
        <v>0.23500211721251599</v>
      </c>
      <c r="BS11" s="17"/>
      <c r="BT11" s="17">
        <v>0.215868893445469</v>
      </c>
      <c r="BU11" s="17">
        <v>0.24552367363449301</v>
      </c>
      <c r="BV11" s="17"/>
      <c r="BW11" s="17">
        <v>0.25911305065413698</v>
      </c>
      <c r="BX11" s="17">
        <v>0.13250609864575599</v>
      </c>
      <c r="BY11" s="17"/>
      <c r="BZ11" s="17">
        <v>0.25911305065413698</v>
      </c>
      <c r="CA11" s="17">
        <v>0.13250609864575599</v>
      </c>
    </row>
    <row r="12" spans="2:79" x14ac:dyDescent="0.25">
      <c r="B12" s="18" t="s">
        <v>444</v>
      </c>
      <c r="C12" s="17">
        <v>0.22494382871542201</v>
      </c>
      <c r="D12" s="17">
        <v>0.117756847560198</v>
      </c>
      <c r="E12" s="17">
        <v>0.28039060516159198</v>
      </c>
      <c r="F12" s="17">
        <v>0.254219572052299</v>
      </c>
      <c r="G12" s="17">
        <v>0.22042192423357801</v>
      </c>
      <c r="H12" s="17">
        <v>0.17721864682853</v>
      </c>
      <c r="I12" s="17">
        <v>0.27294871037367702</v>
      </c>
      <c r="J12" s="17">
        <v>0.27944741594178302</v>
      </c>
      <c r="K12" s="17">
        <v>2.9309123711926999E-2</v>
      </c>
      <c r="L12" s="17">
        <v>0.21758427094841901</v>
      </c>
      <c r="M12" s="17"/>
      <c r="N12" s="17">
        <v>0.21437891441505399</v>
      </c>
      <c r="O12" s="17">
        <v>0.27669213444700103</v>
      </c>
      <c r="P12" s="17">
        <v>0.30534092175278199</v>
      </c>
      <c r="Q12" s="17">
        <v>0.39915953239468499</v>
      </c>
      <c r="R12" s="17"/>
      <c r="S12" s="17">
        <v>0.237542269010663</v>
      </c>
      <c r="T12" s="17">
        <v>0.145047125629927</v>
      </c>
      <c r="U12" s="17">
        <v>0.37606068943314203</v>
      </c>
      <c r="V12" s="17">
        <v>0.28428040805968402</v>
      </c>
      <c r="W12" s="17">
        <v>0.162975764548286</v>
      </c>
      <c r="X12" s="17">
        <v>0.17387829972985899</v>
      </c>
      <c r="Y12" s="17">
        <v>0.186387758845554</v>
      </c>
      <c r="Z12" s="17"/>
      <c r="AA12" s="17">
        <v>0.23602872289905699</v>
      </c>
      <c r="AB12" s="17">
        <v>0.14701861760444301</v>
      </c>
      <c r="AC12" s="17"/>
      <c r="AD12" s="17">
        <v>0.20116945169967099</v>
      </c>
      <c r="AE12" s="17">
        <v>0.26629544517461601</v>
      </c>
      <c r="AF12" s="17">
        <v>0.28322177109976299</v>
      </c>
      <c r="AG12" s="17"/>
      <c r="AH12" s="17">
        <v>0.19448142708034299</v>
      </c>
      <c r="AI12" s="17">
        <v>0.23339323642243301</v>
      </c>
      <c r="AJ12" s="17"/>
      <c r="AK12" s="17">
        <v>0.18417359941622299</v>
      </c>
      <c r="AL12" s="17">
        <v>0.24775849798476601</v>
      </c>
      <c r="AM12" s="17"/>
      <c r="AN12" s="17">
        <v>0.223719908208351</v>
      </c>
      <c r="AO12" s="17">
        <v>0.39915953239468499</v>
      </c>
      <c r="AP12" s="17"/>
      <c r="AQ12" s="17">
        <v>0.22098874925151199</v>
      </c>
      <c r="AR12" s="17">
        <v>0.22709130508512701</v>
      </c>
      <c r="AS12" s="17"/>
      <c r="AT12" s="17">
        <v>0.23897575495621701</v>
      </c>
      <c r="AU12" s="17">
        <v>0.24819068641689801</v>
      </c>
      <c r="AV12" s="17">
        <v>0.194041615304691</v>
      </c>
      <c r="AW12" s="17">
        <v>0.24537800305052501</v>
      </c>
      <c r="AX12" s="17"/>
      <c r="AY12" s="17">
        <v>0.27992389355333402</v>
      </c>
      <c r="AZ12" s="17">
        <v>0.20942118426002401</v>
      </c>
      <c r="BA12" s="17"/>
      <c r="BB12" s="17">
        <v>0.22399124131256401</v>
      </c>
      <c r="BC12" s="17">
        <v>0.22514197220108201</v>
      </c>
      <c r="BD12" s="17"/>
      <c r="BE12" s="17">
        <v>0.187823655933817</v>
      </c>
      <c r="BF12" s="17">
        <v>0.22858577074016101</v>
      </c>
      <c r="BG12" s="17"/>
      <c r="BH12" s="17">
        <v>0.146060166483199</v>
      </c>
      <c r="BI12" s="17">
        <v>0.23417216138480401</v>
      </c>
      <c r="BJ12" s="17"/>
      <c r="BK12" s="17">
        <v>0.26631891612254599</v>
      </c>
      <c r="BL12" s="17">
        <v>0.22084417477483001</v>
      </c>
      <c r="BM12" s="17"/>
      <c r="BN12" s="17">
        <v>0.117663107054736</v>
      </c>
      <c r="BO12" s="17">
        <v>0.22884118040492499</v>
      </c>
      <c r="BP12" s="17"/>
      <c r="BQ12" s="17">
        <v>0.11772693481376301</v>
      </c>
      <c r="BR12" s="17">
        <v>0.23094971859069099</v>
      </c>
      <c r="BS12" s="17"/>
      <c r="BT12" s="17">
        <v>0.11943109520590101</v>
      </c>
      <c r="BU12" s="17">
        <v>0.23700649785396199</v>
      </c>
      <c r="BV12" s="17"/>
      <c r="BW12" s="17">
        <v>0.23470180382134501</v>
      </c>
      <c r="BX12" s="17">
        <v>0.160420823099441</v>
      </c>
      <c r="BY12" s="17"/>
      <c r="BZ12" s="17">
        <v>0.23470180382134501</v>
      </c>
      <c r="CA12" s="17">
        <v>0.160420823099441</v>
      </c>
    </row>
    <row r="13" spans="2:79" x14ac:dyDescent="0.25">
      <c r="B13" s="18" t="s">
        <v>445</v>
      </c>
      <c r="C13" s="17">
        <v>0.10993584417874699</v>
      </c>
      <c r="D13" s="17">
        <v>0.11331019730306099</v>
      </c>
      <c r="E13" s="17">
        <v>8.1956462975145E-2</v>
      </c>
      <c r="F13" s="17">
        <v>6.6251217918720406E-2</v>
      </c>
      <c r="G13" s="17">
        <v>0.17427446418109199</v>
      </c>
      <c r="H13" s="17">
        <v>7.2562265231626302E-2</v>
      </c>
      <c r="I13" s="17">
        <v>0.135150303147346</v>
      </c>
      <c r="J13" s="17">
        <v>0.15695232956029101</v>
      </c>
      <c r="K13" s="17">
        <v>6.6912105129103699E-2</v>
      </c>
      <c r="L13" s="17">
        <v>0.11688326786443801</v>
      </c>
      <c r="M13" s="17"/>
      <c r="N13" s="17">
        <v>0.101619812453695</v>
      </c>
      <c r="O13" s="17">
        <v>0.16509414512825801</v>
      </c>
      <c r="P13" s="17">
        <v>0.135256370832286</v>
      </c>
      <c r="Q13" s="17">
        <v>0.15462261658071599</v>
      </c>
      <c r="R13" s="17"/>
      <c r="S13" s="17">
        <v>0.121005781268544</v>
      </c>
      <c r="T13" s="17">
        <v>1.7239344647335699E-2</v>
      </c>
      <c r="U13" s="17">
        <v>2.1281302806034699E-2</v>
      </c>
      <c r="V13" s="17">
        <v>0.16327672997576301</v>
      </c>
      <c r="W13" s="17">
        <v>6.0256717419026197E-2</v>
      </c>
      <c r="X13" s="17">
        <v>7.3297846193789096E-2</v>
      </c>
      <c r="Y13" s="17">
        <v>0.14749296106169299</v>
      </c>
      <c r="Z13" s="17"/>
      <c r="AA13" s="17">
        <v>0.11012398788082101</v>
      </c>
      <c r="AB13" s="17">
        <v>0.10861322102507601</v>
      </c>
      <c r="AC13" s="17"/>
      <c r="AD13" s="17">
        <v>0.106763026011597</v>
      </c>
      <c r="AE13" s="17">
        <v>0.115730597228308</v>
      </c>
      <c r="AF13" s="17">
        <v>0.10601880547977199</v>
      </c>
      <c r="AG13" s="17"/>
      <c r="AH13" s="17">
        <v>0.107465920330198</v>
      </c>
      <c r="AI13" s="17">
        <v>0.110620931121388</v>
      </c>
      <c r="AJ13" s="17"/>
      <c r="AK13" s="17">
        <v>0.120287402406019</v>
      </c>
      <c r="AL13" s="17">
        <v>0.104143201325444</v>
      </c>
      <c r="AM13" s="17"/>
      <c r="AN13" s="17">
        <v>0.109621905446575</v>
      </c>
      <c r="AO13" s="17">
        <v>0.15462261658071599</v>
      </c>
      <c r="AP13" s="17"/>
      <c r="AQ13" s="17">
        <v>9.9571060559121002E-2</v>
      </c>
      <c r="AR13" s="17">
        <v>0.115563576340229</v>
      </c>
      <c r="AS13" s="17"/>
      <c r="AT13" s="17">
        <v>0.103818606573194</v>
      </c>
      <c r="AU13" s="17">
        <v>0.108557174612817</v>
      </c>
      <c r="AV13" s="17">
        <v>0.118707089013493</v>
      </c>
      <c r="AW13" s="17">
        <v>7.3633185073027893E-2</v>
      </c>
      <c r="AX13" s="17"/>
      <c r="AY13" s="17">
        <v>9.59313104734099E-2</v>
      </c>
      <c r="AZ13" s="17">
        <v>0.113889775446607</v>
      </c>
      <c r="BA13" s="17"/>
      <c r="BB13" s="17">
        <v>2.1879064553395701E-2</v>
      </c>
      <c r="BC13" s="17">
        <v>0.12662484348671099</v>
      </c>
      <c r="BD13" s="17"/>
      <c r="BE13" s="17">
        <v>5.1197549284970001E-2</v>
      </c>
      <c r="BF13" s="17">
        <v>0.115698787845357</v>
      </c>
      <c r="BG13" s="17"/>
      <c r="BH13" s="17">
        <v>9.0721164518984904E-2</v>
      </c>
      <c r="BI13" s="17">
        <v>0.112183704521665</v>
      </c>
      <c r="BJ13" s="17"/>
      <c r="BK13" s="17">
        <v>0.124094391107943</v>
      </c>
      <c r="BL13" s="17">
        <v>0.108532943391127</v>
      </c>
      <c r="BM13" s="17"/>
      <c r="BN13" s="17">
        <v>1.1794411288233501E-2</v>
      </c>
      <c r="BO13" s="17">
        <v>0.11350117887602799</v>
      </c>
      <c r="BP13" s="17"/>
      <c r="BQ13" s="17">
        <v>0.16351768448874901</v>
      </c>
      <c r="BR13" s="17">
        <v>0.10693438964573999</v>
      </c>
      <c r="BS13" s="17"/>
      <c r="BT13" s="17">
        <v>0.109623221476656</v>
      </c>
      <c r="BU13" s="17">
        <v>0.109971584549555</v>
      </c>
      <c r="BV13" s="17"/>
      <c r="BW13" s="17">
        <v>0.10976757695007899</v>
      </c>
      <c r="BX13" s="17">
        <v>0.111048483555511</v>
      </c>
      <c r="BY13" s="17"/>
      <c r="BZ13" s="17">
        <v>0.10976757695007899</v>
      </c>
      <c r="CA13" s="17">
        <v>0.111048483555511</v>
      </c>
    </row>
    <row r="14" spans="2:79" x14ac:dyDescent="0.25">
      <c r="B14" s="18" t="s">
        <v>446</v>
      </c>
      <c r="C14" s="17">
        <v>2.4884905353098601E-2</v>
      </c>
      <c r="D14" s="17">
        <v>1.30894167861894E-3</v>
      </c>
      <c r="E14" s="17">
        <v>1.6341898610443099E-3</v>
      </c>
      <c r="F14" s="17">
        <v>3.3777917873614102E-2</v>
      </c>
      <c r="G14" s="17">
        <v>6.7742441222152894E-2</v>
      </c>
      <c r="H14" s="17">
        <v>5.2577157995652504E-4</v>
      </c>
      <c r="I14" s="17">
        <v>3.8912768126589503E-2</v>
      </c>
      <c r="J14" s="17">
        <v>1.0379629475198399E-2</v>
      </c>
      <c r="K14" s="17">
        <v>9.1778528225257797E-2</v>
      </c>
      <c r="L14" s="17">
        <v>1.8976264262973001E-2</v>
      </c>
      <c r="M14" s="17"/>
      <c r="N14" s="17">
        <v>2.7169438651809302E-2</v>
      </c>
      <c r="O14" s="17">
        <v>6.6853806636173602E-3</v>
      </c>
      <c r="P14" s="17">
        <v>2.1739257995195899E-2</v>
      </c>
      <c r="Q14" s="17">
        <v>4.7487778352126399E-2</v>
      </c>
      <c r="R14" s="17"/>
      <c r="S14" s="17">
        <v>1.3150561605688499E-2</v>
      </c>
      <c r="T14" s="17">
        <v>0.100603798439585</v>
      </c>
      <c r="U14" s="17">
        <v>4.0664972981700603E-2</v>
      </c>
      <c r="V14" s="17">
        <v>1.8926446411359099E-2</v>
      </c>
      <c r="W14" s="17">
        <v>4.8121613624733097E-3</v>
      </c>
      <c r="X14" s="17">
        <v>1.9891921950803599E-2</v>
      </c>
      <c r="Y14" s="17">
        <v>5.5867788664890703E-3</v>
      </c>
      <c r="Z14" s="17"/>
      <c r="AA14" s="17">
        <v>2.8415603129863E-2</v>
      </c>
      <c r="AB14" s="17">
        <v>6.4608012812589804E-5</v>
      </c>
      <c r="AC14" s="17"/>
      <c r="AD14" s="17">
        <v>2.9836497415026801E-2</v>
      </c>
      <c r="AE14" s="17">
        <v>2.4419404993207001E-2</v>
      </c>
      <c r="AF14" s="17">
        <v>1.67158840033227E-2</v>
      </c>
      <c r="AG14" s="17"/>
      <c r="AH14" s="17">
        <v>2.7602769931282401E-2</v>
      </c>
      <c r="AI14" s="17">
        <v>2.41310466722034E-2</v>
      </c>
      <c r="AJ14" s="17"/>
      <c r="AK14" s="17">
        <v>1.8356592967592698E-2</v>
      </c>
      <c r="AL14" s="17">
        <v>2.8538092752886199E-2</v>
      </c>
      <c r="AM14" s="17"/>
      <c r="AN14" s="17">
        <v>2.4726113010054999E-2</v>
      </c>
      <c r="AO14" s="17">
        <v>4.7487778352126399E-2</v>
      </c>
      <c r="AP14" s="17"/>
      <c r="AQ14" s="17">
        <v>3.01361577719177E-2</v>
      </c>
      <c r="AR14" s="17">
        <v>2.20336502560326E-2</v>
      </c>
      <c r="AS14" s="17"/>
      <c r="AT14" s="17">
        <v>4.6744082810061698E-2</v>
      </c>
      <c r="AU14" s="17">
        <v>1.7917652731706299E-2</v>
      </c>
      <c r="AV14" s="17">
        <v>2.7512382201689001E-2</v>
      </c>
      <c r="AW14" s="17">
        <v>2.7817508686824501E-3</v>
      </c>
      <c r="AX14" s="17"/>
      <c r="AY14" s="17">
        <v>5.6978261122280403E-2</v>
      </c>
      <c r="AZ14" s="17">
        <v>1.5823916566448999E-2</v>
      </c>
      <c r="BA14" s="17"/>
      <c r="BB14" s="17">
        <v>2.5332305178884899E-2</v>
      </c>
      <c r="BC14" s="17">
        <v>2.48021134785117E-2</v>
      </c>
      <c r="BD14" s="17"/>
      <c r="BE14" s="17">
        <v>5.9791072645536097E-2</v>
      </c>
      <c r="BF14" s="17">
        <v>2.1460184290164299E-2</v>
      </c>
      <c r="BG14" s="17"/>
      <c r="BH14" s="17">
        <v>2.3729059693237398E-2</v>
      </c>
      <c r="BI14" s="17">
        <v>2.5020123824982698E-2</v>
      </c>
      <c r="BJ14" s="17"/>
      <c r="BK14" s="17">
        <v>2.7629552529576201E-2</v>
      </c>
      <c r="BL14" s="17">
        <v>2.4612951761753599E-2</v>
      </c>
      <c r="BM14" s="17"/>
      <c r="BN14" s="17">
        <v>6.5863189295085001E-2</v>
      </c>
      <c r="BO14" s="17">
        <v>2.3396224239828602E-2</v>
      </c>
      <c r="BP14" s="17"/>
      <c r="BQ14" s="17">
        <v>4.0923284464387998E-2</v>
      </c>
      <c r="BR14" s="17">
        <v>2.39864952685034E-2</v>
      </c>
      <c r="BS14" s="17"/>
      <c r="BT14" s="17">
        <v>2.24002293041865E-2</v>
      </c>
      <c r="BU14" s="17">
        <v>2.5168964196970501E-2</v>
      </c>
      <c r="BV14" s="17"/>
      <c r="BW14" s="17">
        <v>2.8266920692840501E-2</v>
      </c>
      <c r="BX14" s="17">
        <v>2.5218851167544401E-3</v>
      </c>
      <c r="BY14" s="17"/>
      <c r="BZ14" s="17">
        <v>2.8266920692840501E-2</v>
      </c>
      <c r="CA14" s="17">
        <v>2.5218851167544401E-3</v>
      </c>
    </row>
    <row r="15" spans="2:79" x14ac:dyDescent="0.25">
      <c r="B15" s="18" t="s">
        <v>96</v>
      </c>
      <c r="C15" s="19">
        <v>8.4651711170043803E-2</v>
      </c>
      <c r="D15" s="19">
        <v>1.39645462429201E-2</v>
      </c>
      <c r="E15" s="19">
        <v>4.2026758708257797E-2</v>
      </c>
      <c r="F15" s="19">
        <v>1.9849567982786798E-2</v>
      </c>
      <c r="G15" s="19">
        <v>8.1782903893604306E-2</v>
      </c>
      <c r="H15" s="19">
        <v>6.4014840522750402E-2</v>
      </c>
      <c r="I15" s="19">
        <v>3.7252517718880197E-2</v>
      </c>
      <c r="J15" s="19">
        <v>7.2296815964562403E-2</v>
      </c>
      <c r="K15" s="19">
        <v>5.5115049971240001E-3</v>
      </c>
      <c r="L15" s="19">
        <v>0.21364551979153901</v>
      </c>
      <c r="M15" s="19"/>
      <c r="N15" s="19">
        <v>9.1444291985805795E-2</v>
      </c>
      <c r="O15" s="19">
        <v>4.4367145808896599E-2</v>
      </c>
      <c r="P15" s="19">
        <v>4.3194357943789903E-2</v>
      </c>
      <c r="Q15" s="19">
        <v>4.7599923579351298E-2</v>
      </c>
      <c r="R15" s="19"/>
      <c r="S15" s="19">
        <v>0.110039462798179</v>
      </c>
      <c r="T15" s="19">
        <v>7.2333718423877105E-2</v>
      </c>
      <c r="U15" s="19">
        <v>8.4397231528696506E-3</v>
      </c>
      <c r="V15" s="19">
        <v>0.101205446337649</v>
      </c>
      <c r="W15" s="19">
        <v>3.8134766823191099E-2</v>
      </c>
      <c r="X15" s="19">
        <v>1.9228934421703401E-2</v>
      </c>
      <c r="Y15" s="19">
        <v>2.4463310448860399E-2</v>
      </c>
      <c r="Z15" s="19"/>
      <c r="AA15" s="19">
        <v>4.4559163970858899E-2</v>
      </c>
      <c r="AB15" s="19">
        <v>0.36649654908340801</v>
      </c>
      <c r="AC15" s="19"/>
      <c r="AD15" s="19">
        <v>4.4359661993637299E-2</v>
      </c>
      <c r="AE15" s="19">
        <v>6.6523375481234007E-2</v>
      </c>
      <c r="AF15" s="19">
        <v>4.8467739305613898E-2</v>
      </c>
      <c r="AG15" s="19"/>
      <c r="AH15" s="19">
        <v>1.281363110664E-2</v>
      </c>
      <c r="AI15" s="19">
        <v>0.10457756057010199</v>
      </c>
      <c r="AJ15" s="19"/>
      <c r="AK15" s="19">
        <v>8.4861879655306505E-2</v>
      </c>
      <c r="AL15" s="19">
        <v>8.45341026953179E-2</v>
      </c>
      <c r="AM15" s="19"/>
      <c r="AN15" s="19">
        <v>8.4912011715276903E-2</v>
      </c>
      <c r="AO15" s="19">
        <v>4.7599923579351298E-2</v>
      </c>
      <c r="AP15" s="19"/>
      <c r="AQ15" s="19">
        <v>5.1799731323814803E-2</v>
      </c>
      <c r="AR15" s="19">
        <v>0.10248924163222201</v>
      </c>
      <c r="AS15" s="19"/>
      <c r="AT15" s="19">
        <v>0.23033102347645801</v>
      </c>
      <c r="AU15" s="19">
        <v>8.0449058467256696E-2</v>
      </c>
      <c r="AV15" s="19">
        <v>4.2481174737043298E-2</v>
      </c>
      <c r="AW15" s="19">
        <v>4.49013150042731E-2</v>
      </c>
      <c r="AX15" s="19"/>
      <c r="AY15" s="19">
        <v>6.7604039185483994E-2</v>
      </c>
      <c r="AZ15" s="19">
        <v>8.9464818462454396E-2</v>
      </c>
      <c r="BA15" s="19"/>
      <c r="BB15" s="19">
        <v>6.9113881619607298E-2</v>
      </c>
      <c r="BC15" s="19">
        <v>8.7601658864289403E-2</v>
      </c>
      <c r="BD15" s="19"/>
      <c r="BE15" s="19">
        <v>8.4657622072009706E-2</v>
      </c>
      <c r="BF15" s="19">
        <v>8.4651131238414695E-2</v>
      </c>
      <c r="BG15" s="19"/>
      <c r="BH15" s="19">
        <v>0.12988373488969701</v>
      </c>
      <c r="BI15" s="19">
        <v>7.9360169799087693E-2</v>
      </c>
      <c r="BJ15" s="19"/>
      <c r="BK15" s="19">
        <v>9.2562078532242895E-2</v>
      </c>
      <c r="BL15" s="19">
        <v>8.3867911768996994E-2</v>
      </c>
      <c r="BM15" s="19"/>
      <c r="BN15" s="19">
        <v>7.5222000488152294E-2</v>
      </c>
      <c r="BO15" s="19">
        <v>8.4994278765495299E-2</v>
      </c>
      <c r="BP15" s="19"/>
      <c r="BQ15" s="19">
        <v>2.2416237348406101E-3</v>
      </c>
      <c r="BR15" s="19">
        <v>8.9268016415755602E-2</v>
      </c>
      <c r="BS15" s="19"/>
      <c r="BT15" s="19">
        <v>4.7619319634944403E-2</v>
      </c>
      <c r="BU15" s="19">
        <v>8.8885413318007603E-2</v>
      </c>
      <c r="BV15" s="19"/>
      <c r="BW15" s="19">
        <v>4.4638196671513301E-2</v>
      </c>
      <c r="BX15" s="19">
        <v>0.34923449527006201</v>
      </c>
      <c r="BY15" s="19"/>
      <c r="BZ15" s="19">
        <v>4.4638196671513301E-2</v>
      </c>
      <c r="CA15" s="19">
        <v>0.34923449527006201</v>
      </c>
    </row>
    <row r="16" spans="2:79" x14ac:dyDescent="0.25">
      <c r="B16" s="16" t="s">
        <v>703</v>
      </c>
    </row>
    <row r="17" spans="2:2" x14ac:dyDescent="0.25">
      <c r="B17" t="s">
        <v>78</v>
      </c>
    </row>
    <row r="18" spans="2:2" x14ac:dyDescent="0.25">
      <c r="B18" t="s">
        <v>79</v>
      </c>
    </row>
    <row r="20" spans="2:2" x14ac:dyDescent="0.25">
      <c r="B20"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CA25"/>
  <sheetViews>
    <sheetView showGridLines="0" topLeftCell="A12" workbookViewId="0">
      <pane xSplit="2" topLeftCell="C1" activePane="topRight" state="frozen"/>
      <selection pane="topRight" activeCell="B21" sqref="B21"/>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458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2701</v>
      </c>
      <c r="D7" s="10">
        <v>342</v>
      </c>
      <c r="E7" s="10">
        <v>420</v>
      </c>
      <c r="F7" s="10">
        <v>300</v>
      </c>
      <c r="G7" s="10">
        <v>361</v>
      </c>
      <c r="H7" s="10">
        <v>311</v>
      </c>
      <c r="I7" s="10">
        <v>355</v>
      </c>
      <c r="J7" s="10">
        <v>198</v>
      </c>
      <c r="K7" s="10">
        <v>119</v>
      </c>
      <c r="L7" s="10">
        <v>295</v>
      </c>
      <c r="M7" s="10"/>
      <c r="N7" s="10">
        <v>322</v>
      </c>
      <c r="O7" s="10">
        <v>333</v>
      </c>
      <c r="P7" s="10">
        <v>521</v>
      </c>
      <c r="Q7" s="10">
        <v>1525</v>
      </c>
      <c r="R7" s="10"/>
      <c r="S7" s="10">
        <v>233</v>
      </c>
      <c r="T7" s="10">
        <v>187</v>
      </c>
      <c r="U7" s="10">
        <v>247</v>
      </c>
      <c r="V7" s="10">
        <v>498</v>
      </c>
      <c r="W7" s="10">
        <v>515</v>
      </c>
      <c r="X7" s="10">
        <v>543</v>
      </c>
      <c r="Y7" s="10">
        <v>370</v>
      </c>
      <c r="Z7" s="10"/>
      <c r="AA7" s="10">
        <v>2614</v>
      </c>
      <c r="AB7" s="10">
        <v>87</v>
      </c>
      <c r="AC7" s="10"/>
      <c r="AD7" s="10">
        <v>1442</v>
      </c>
      <c r="AE7" s="10">
        <v>1077</v>
      </c>
      <c r="AF7" s="10">
        <v>147</v>
      </c>
      <c r="AG7" s="10"/>
      <c r="AH7" s="10">
        <v>943</v>
      </c>
      <c r="AI7" s="10">
        <v>1758</v>
      </c>
      <c r="AJ7" s="10"/>
      <c r="AK7" s="10">
        <v>697</v>
      </c>
      <c r="AL7" s="10">
        <v>2004</v>
      </c>
      <c r="AM7" s="10"/>
      <c r="AN7" s="10">
        <v>1176</v>
      </c>
      <c r="AO7" s="10">
        <v>1525</v>
      </c>
      <c r="AP7" s="10"/>
      <c r="AQ7" s="10">
        <v>1277</v>
      </c>
      <c r="AR7" s="10">
        <v>1424</v>
      </c>
      <c r="AS7" s="10"/>
      <c r="AT7" s="10">
        <v>138</v>
      </c>
      <c r="AU7" s="10">
        <v>591</v>
      </c>
      <c r="AV7" s="10">
        <v>1365</v>
      </c>
      <c r="AW7" s="10">
        <v>601</v>
      </c>
      <c r="AX7" s="10"/>
      <c r="AY7" s="10">
        <v>857</v>
      </c>
      <c r="AZ7" s="10">
        <v>1844</v>
      </c>
      <c r="BA7" s="10"/>
      <c r="BB7" s="10">
        <v>404</v>
      </c>
      <c r="BC7" s="10">
        <v>2296</v>
      </c>
      <c r="BD7" s="10"/>
      <c r="BE7" s="10">
        <v>424</v>
      </c>
      <c r="BF7" s="10">
        <v>2277</v>
      </c>
      <c r="BG7" s="10"/>
      <c r="BH7" s="10">
        <v>219</v>
      </c>
      <c r="BI7" s="10">
        <v>2482</v>
      </c>
      <c r="BJ7" s="10"/>
      <c r="BK7" s="10">
        <v>502</v>
      </c>
      <c r="BL7" s="10">
        <v>2199</v>
      </c>
      <c r="BM7" s="10"/>
      <c r="BN7" s="10">
        <v>168</v>
      </c>
      <c r="BO7" s="10">
        <v>2533</v>
      </c>
      <c r="BP7" s="10"/>
      <c r="BQ7" s="10">
        <v>347</v>
      </c>
      <c r="BR7" s="10">
        <v>2354</v>
      </c>
      <c r="BS7" s="10"/>
      <c r="BT7" s="10">
        <v>213</v>
      </c>
      <c r="BU7" s="10">
        <v>2488</v>
      </c>
      <c r="BV7" s="10"/>
      <c r="BW7" s="10">
        <v>1107</v>
      </c>
      <c r="BX7" s="10">
        <v>1594</v>
      </c>
      <c r="BY7" s="10"/>
      <c r="BZ7" s="10">
        <v>1107</v>
      </c>
      <c r="CA7" s="10">
        <v>1594</v>
      </c>
    </row>
    <row r="8" spans="2:79" ht="30" customHeight="1" x14ac:dyDescent="0.25">
      <c r="B8" s="11" t="s">
        <v>27</v>
      </c>
      <c r="C8" s="11">
        <v>1181</v>
      </c>
      <c r="D8" s="11">
        <v>86</v>
      </c>
      <c r="E8" s="11">
        <v>156</v>
      </c>
      <c r="F8" s="11">
        <v>136</v>
      </c>
      <c r="G8" s="11">
        <v>88</v>
      </c>
      <c r="H8" s="11">
        <v>104</v>
      </c>
      <c r="I8" s="11">
        <v>201</v>
      </c>
      <c r="J8" s="11">
        <v>67</v>
      </c>
      <c r="K8" s="11">
        <v>47</v>
      </c>
      <c r="L8" s="11">
        <v>295</v>
      </c>
      <c r="M8" s="11"/>
      <c r="N8" s="11">
        <v>1010</v>
      </c>
      <c r="O8" s="11">
        <v>132</v>
      </c>
      <c r="P8" s="11">
        <v>30</v>
      </c>
      <c r="Q8" s="11">
        <v>8</v>
      </c>
      <c r="R8" s="11"/>
      <c r="S8" s="11">
        <v>208</v>
      </c>
      <c r="T8" s="11">
        <v>101</v>
      </c>
      <c r="U8" s="11">
        <v>65</v>
      </c>
      <c r="V8" s="11">
        <v>372</v>
      </c>
      <c r="W8" s="11">
        <v>102</v>
      </c>
      <c r="X8" s="11">
        <v>132</v>
      </c>
      <c r="Y8" s="11">
        <v>140</v>
      </c>
      <c r="Z8" s="11"/>
      <c r="AA8" s="11">
        <v>1034</v>
      </c>
      <c r="AB8" s="11">
        <v>147</v>
      </c>
      <c r="AC8" s="11"/>
      <c r="AD8" s="11">
        <v>640</v>
      </c>
      <c r="AE8" s="11">
        <v>304</v>
      </c>
      <c r="AF8" s="11">
        <v>172</v>
      </c>
      <c r="AG8" s="11"/>
      <c r="AH8" s="11">
        <v>256</v>
      </c>
      <c r="AI8" s="11">
        <v>924</v>
      </c>
      <c r="AJ8" s="11"/>
      <c r="AK8" s="11">
        <v>424</v>
      </c>
      <c r="AL8" s="11">
        <v>757</v>
      </c>
      <c r="AM8" s="11"/>
      <c r="AN8" s="11">
        <v>1172</v>
      </c>
      <c r="AO8" s="11">
        <v>8</v>
      </c>
      <c r="AP8" s="11"/>
      <c r="AQ8" s="11">
        <v>415</v>
      </c>
      <c r="AR8" s="11">
        <v>765</v>
      </c>
      <c r="AS8" s="11"/>
      <c r="AT8" s="11">
        <v>170</v>
      </c>
      <c r="AU8" s="11">
        <v>465</v>
      </c>
      <c r="AV8" s="11">
        <v>468</v>
      </c>
      <c r="AW8" s="11">
        <v>76</v>
      </c>
      <c r="AX8" s="11"/>
      <c r="AY8" s="11">
        <v>260</v>
      </c>
      <c r="AZ8" s="11">
        <v>921</v>
      </c>
      <c r="BA8" s="11"/>
      <c r="BB8" s="11">
        <v>188</v>
      </c>
      <c r="BC8" s="11">
        <v>992</v>
      </c>
      <c r="BD8" s="11"/>
      <c r="BE8" s="11">
        <v>105</v>
      </c>
      <c r="BF8" s="11">
        <v>1075</v>
      </c>
      <c r="BG8" s="11"/>
      <c r="BH8" s="11">
        <v>124</v>
      </c>
      <c r="BI8" s="11">
        <v>1057</v>
      </c>
      <c r="BJ8" s="11"/>
      <c r="BK8" s="11">
        <v>106</v>
      </c>
      <c r="BL8" s="11">
        <v>1074</v>
      </c>
      <c r="BM8" s="11"/>
      <c r="BN8" s="11">
        <v>41</v>
      </c>
      <c r="BO8" s="11">
        <v>1139</v>
      </c>
      <c r="BP8" s="11"/>
      <c r="BQ8" s="11">
        <v>63</v>
      </c>
      <c r="BR8" s="11">
        <v>1118</v>
      </c>
      <c r="BS8" s="11"/>
      <c r="BT8" s="11">
        <v>121</v>
      </c>
      <c r="BU8" s="11">
        <v>1059</v>
      </c>
      <c r="BV8" s="11"/>
      <c r="BW8" s="11">
        <v>1025</v>
      </c>
      <c r="BX8" s="11">
        <v>155</v>
      </c>
      <c r="BY8" s="11"/>
      <c r="BZ8" s="11">
        <v>1025</v>
      </c>
      <c r="CA8" s="11">
        <v>155</v>
      </c>
    </row>
    <row r="9" spans="2:79" ht="30" x14ac:dyDescent="0.25">
      <c r="B9" s="18" t="s">
        <v>448</v>
      </c>
      <c r="C9" s="17">
        <v>0.47746367711774901</v>
      </c>
      <c r="D9" s="17">
        <v>0.48964467783532001</v>
      </c>
      <c r="E9" s="17">
        <v>0.54177701492278596</v>
      </c>
      <c r="F9" s="17">
        <v>0.424473415744407</v>
      </c>
      <c r="G9" s="17">
        <v>0.40328667605003599</v>
      </c>
      <c r="H9" s="17">
        <v>0.37467268826080902</v>
      </c>
      <c r="I9" s="17">
        <v>0.64810955298409301</v>
      </c>
      <c r="J9" s="17">
        <v>0.46961528563982402</v>
      </c>
      <c r="K9" s="17">
        <v>0.44696760009307701</v>
      </c>
      <c r="L9" s="17">
        <v>0.41271673289404198</v>
      </c>
      <c r="M9" s="17"/>
      <c r="N9" s="17">
        <v>0.479606736378553</v>
      </c>
      <c r="O9" s="17">
        <v>0.48308326315920103</v>
      </c>
      <c r="P9" s="17">
        <v>0.37868269501023699</v>
      </c>
      <c r="Q9" s="17">
        <v>0.48501087095342099</v>
      </c>
      <c r="R9" s="17"/>
      <c r="S9" s="17">
        <v>0.42050199614031097</v>
      </c>
      <c r="T9" s="17">
        <v>0.486823565033145</v>
      </c>
      <c r="U9" s="17">
        <v>0.48445588950893498</v>
      </c>
      <c r="V9" s="17">
        <v>0.48893449747103501</v>
      </c>
      <c r="W9" s="17">
        <v>0.57050494418453401</v>
      </c>
      <c r="X9" s="17">
        <v>0.53328534122388604</v>
      </c>
      <c r="Y9" s="17">
        <v>0.42537260492528101</v>
      </c>
      <c r="Z9" s="17"/>
      <c r="AA9" s="17">
        <v>0.49509692315902198</v>
      </c>
      <c r="AB9" s="17">
        <v>0.35350449468670703</v>
      </c>
      <c r="AC9" s="17"/>
      <c r="AD9" s="17">
        <v>0.45198422528126703</v>
      </c>
      <c r="AE9" s="17">
        <v>0.60069167682894997</v>
      </c>
      <c r="AF9" s="17">
        <v>0.49149919819119597</v>
      </c>
      <c r="AG9" s="17"/>
      <c r="AH9" s="17">
        <v>0.50126672929771499</v>
      </c>
      <c r="AI9" s="17">
        <v>0.47086138439805097</v>
      </c>
      <c r="AJ9" s="17"/>
      <c r="AK9" s="17">
        <v>0.48976695063419801</v>
      </c>
      <c r="AL9" s="17">
        <v>0.47057887119359898</v>
      </c>
      <c r="AM9" s="17"/>
      <c r="AN9" s="17">
        <v>0.47741065569022401</v>
      </c>
      <c r="AO9" s="17">
        <v>0.48501087095342099</v>
      </c>
      <c r="AP9" s="17"/>
      <c r="AQ9" s="17">
        <v>0.46276387189759399</v>
      </c>
      <c r="AR9" s="17">
        <v>0.48544518156983801</v>
      </c>
      <c r="AS9" s="17"/>
      <c r="AT9" s="17">
        <v>0.25121449872995999</v>
      </c>
      <c r="AU9" s="17">
        <v>0.50352014366783604</v>
      </c>
      <c r="AV9" s="17">
        <v>0.525340676167661</v>
      </c>
      <c r="AW9" s="17">
        <v>0.532242940469704</v>
      </c>
      <c r="AX9" s="17"/>
      <c r="AY9" s="17">
        <v>0.53381992418838897</v>
      </c>
      <c r="AZ9" s="17">
        <v>0.46155249206009102</v>
      </c>
      <c r="BA9" s="17"/>
      <c r="BB9" s="17">
        <v>0.43116979411655798</v>
      </c>
      <c r="BC9" s="17">
        <v>0.48627056278424102</v>
      </c>
      <c r="BD9" s="17"/>
      <c r="BE9" s="17">
        <v>0.59539585462230604</v>
      </c>
      <c r="BF9" s="17">
        <v>0.46589309106875998</v>
      </c>
      <c r="BG9" s="17"/>
      <c r="BH9" s="17">
        <v>0.38272655920668902</v>
      </c>
      <c r="BI9" s="17">
        <v>0.48854665191230201</v>
      </c>
      <c r="BJ9" s="17"/>
      <c r="BK9" s="17">
        <v>0.36330036905238</v>
      </c>
      <c r="BL9" s="17">
        <v>0.48877555789218302</v>
      </c>
      <c r="BM9" s="17"/>
      <c r="BN9" s="17">
        <v>0.444659839007291</v>
      </c>
      <c r="BO9" s="17">
        <v>0.47865539257140099</v>
      </c>
      <c r="BP9" s="17"/>
      <c r="BQ9" s="17">
        <v>0.52736677759303197</v>
      </c>
      <c r="BR9" s="17">
        <v>0.47466829184792497</v>
      </c>
      <c r="BS9" s="17"/>
      <c r="BT9" s="17">
        <v>0.53737945539630205</v>
      </c>
      <c r="BU9" s="17">
        <v>0.47061384785532101</v>
      </c>
      <c r="BV9" s="17"/>
      <c r="BW9" s="17">
        <v>0.495199152647611</v>
      </c>
      <c r="BX9" s="17">
        <v>0.360190761908042</v>
      </c>
      <c r="BY9" s="17"/>
      <c r="BZ9" s="17">
        <v>0.495199152647611</v>
      </c>
      <c r="CA9" s="17">
        <v>0.360190761908042</v>
      </c>
    </row>
    <row r="10" spans="2:79" ht="30" x14ac:dyDescent="0.25">
      <c r="B10" s="18" t="s">
        <v>449</v>
      </c>
      <c r="C10" s="17">
        <v>0.40486617911387601</v>
      </c>
      <c r="D10" s="17">
        <v>0.48085713949248499</v>
      </c>
      <c r="E10" s="17">
        <v>0.46548636930818199</v>
      </c>
      <c r="F10" s="17">
        <v>0.38741428207672601</v>
      </c>
      <c r="G10" s="17">
        <v>0.35374685207836598</v>
      </c>
      <c r="H10" s="17">
        <v>0.44717243135274898</v>
      </c>
      <c r="I10" s="17">
        <v>0.53678514046728698</v>
      </c>
      <c r="J10" s="17">
        <v>0.33119820362698599</v>
      </c>
      <c r="K10" s="17">
        <v>0.552251817560518</v>
      </c>
      <c r="L10" s="17">
        <v>0.262121787599358</v>
      </c>
      <c r="M10" s="17"/>
      <c r="N10" s="17">
        <v>0.40097643045959902</v>
      </c>
      <c r="O10" s="17">
        <v>0.42256678790312702</v>
      </c>
      <c r="P10" s="17">
        <v>0.44803011399637499</v>
      </c>
      <c r="Q10" s="17">
        <v>0.44116147388237498</v>
      </c>
      <c r="R10" s="17"/>
      <c r="S10" s="17">
        <v>0.39620278342743298</v>
      </c>
      <c r="T10" s="17">
        <v>0.267632715901166</v>
      </c>
      <c r="U10" s="17">
        <v>0.604625824600869</v>
      </c>
      <c r="V10" s="17">
        <v>0.46633249227294499</v>
      </c>
      <c r="W10" s="17">
        <v>0.39150589640932199</v>
      </c>
      <c r="X10" s="17">
        <v>0.43172319500505901</v>
      </c>
      <c r="Y10" s="17">
        <v>0.31408067898611303</v>
      </c>
      <c r="Z10" s="17"/>
      <c r="AA10" s="17">
        <v>0.44109671334523898</v>
      </c>
      <c r="AB10" s="17">
        <v>0.15017073666115799</v>
      </c>
      <c r="AC10" s="17"/>
      <c r="AD10" s="17">
        <v>0.44664986474866097</v>
      </c>
      <c r="AE10" s="17">
        <v>0.44602702439397801</v>
      </c>
      <c r="AF10" s="17">
        <v>0.276461446625348</v>
      </c>
      <c r="AG10" s="17"/>
      <c r="AH10" s="17">
        <v>0.493692076353904</v>
      </c>
      <c r="AI10" s="17">
        <v>0.38022839021879901</v>
      </c>
      <c r="AJ10" s="17"/>
      <c r="AK10" s="17">
        <v>0.41687167452831497</v>
      </c>
      <c r="AL10" s="17">
        <v>0.39814800725163402</v>
      </c>
      <c r="AM10" s="17"/>
      <c r="AN10" s="17">
        <v>0.40461119317036398</v>
      </c>
      <c r="AO10" s="17">
        <v>0.44116147388237498</v>
      </c>
      <c r="AP10" s="17"/>
      <c r="AQ10" s="17">
        <v>0.40721024642513598</v>
      </c>
      <c r="AR10" s="17">
        <v>0.40359342866578501</v>
      </c>
      <c r="AS10" s="17"/>
      <c r="AT10" s="17">
        <v>0.19563848099724801</v>
      </c>
      <c r="AU10" s="17">
        <v>0.43331175243683701</v>
      </c>
      <c r="AV10" s="17">
        <v>0.437586397447774</v>
      </c>
      <c r="AW10" s="17">
        <v>0.48817179814825201</v>
      </c>
      <c r="AX10" s="17"/>
      <c r="AY10" s="17">
        <v>0.439815646867038</v>
      </c>
      <c r="AZ10" s="17">
        <v>0.39499881785417101</v>
      </c>
      <c r="BA10" s="17"/>
      <c r="BB10" s="17">
        <v>0.50733606241522999</v>
      </c>
      <c r="BC10" s="17">
        <v>0.38540877271878499</v>
      </c>
      <c r="BD10" s="17"/>
      <c r="BE10" s="17">
        <v>0.40991622711329201</v>
      </c>
      <c r="BF10" s="17">
        <v>0.40437070776614797</v>
      </c>
      <c r="BG10" s="17"/>
      <c r="BH10" s="17">
        <v>0.42226644521022</v>
      </c>
      <c r="BI10" s="17">
        <v>0.40283058087301199</v>
      </c>
      <c r="BJ10" s="17"/>
      <c r="BK10" s="17">
        <v>0.49076428238563902</v>
      </c>
      <c r="BL10" s="17">
        <v>0.39635495848243002</v>
      </c>
      <c r="BM10" s="17"/>
      <c r="BN10" s="17">
        <v>0.30289362728764702</v>
      </c>
      <c r="BO10" s="17">
        <v>0.40857069275799501</v>
      </c>
      <c r="BP10" s="17"/>
      <c r="BQ10" s="17">
        <v>0.49640521713666103</v>
      </c>
      <c r="BR10" s="17">
        <v>0.39973850415849899</v>
      </c>
      <c r="BS10" s="17"/>
      <c r="BT10" s="17">
        <v>0.31462253891491199</v>
      </c>
      <c r="BU10" s="17">
        <v>0.41518321988582602</v>
      </c>
      <c r="BV10" s="17"/>
      <c r="BW10" s="17">
        <v>0.44106835393292898</v>
      </c>
      <c r="BX10" s="17">
        <v>0.16548525184110699</v>
      </c>
      <c r="BY10" s="17"/>
      <c r="BZ10" s="17">
        <v>0.44106835393292898</v>
      </c>
      <c r="CA10" s="17">
        <v>0.16548525184110699</v>
      </c>
    </row>
    <row r="11" spans="2:79" ht="45" x14ac:dyDescent="0.25">
      <c r="B11" s="18" t="s">
        <v>450</v>
      </c>
      <c r="C11" s="17">
        <v>0.34247252578294701</v>
      </c>
      <c r="D11" s="17">
        <v>0.39261383442749997</v>
      </c>
      <c r="E11" s="17">
        <v>0.32267139307529502</v>
      </c>
      <c r="F11" s="17">
        <v>0.449380204054944</v>
      </c>
      <c r="G11" s="17">
        <v>0.33970140655277498</v>
      </c>
      <c r="H11" s="17">
        <v>9.8133155818238504E-2</v>
      </c>
      <c r="I11" s="17">
        <v>0.418327354987168</v>
      </c>
      <c r="J11" s="17">
        <v>0.32238063529287603</v>
      </c>
      <c r="K11" s="17">
        <v>0.30054543706950398</v>
      </c>
      <c r="L11" s="17">
        <v>0.33548487203544203</v>
      </c>
      <c r="M11" s="17"/>
      <c r="N11" s="17">
        <v>0.33789396236768898</v>
      </c>
      <c r="O11" s="17">
        <v>0.37097079699689101</v>
      </c>
      <c r="P11" s="17">
        <v>0.35881794941192602</v>
      </c>
      <c r="Q11" s="17">
        <v>0.38824672298997898</v>
      </c>
      <c r="R11" s="17"/>
      <c r="S11" s="17">
        <v>0.25638540941562399</v>
      </c>
      <c r="T11" s="17">
        <v>0.40141103416963497</v>
      </c>
      <c r="U11" s="17">
        <v>0.48274792445486497</v>
      </c>
      <c r="V11" s="17">
        <v>0.339045789521287</v>
      </c>
      <c r="W11" s="17">
        <v>0.53851490666795399</v>
      </c>
      <c r="X11" s="17">
        <v>0.337173705815562</v>
      </c>
      <c r="Y11" s="17">
        <v>0.276356839653777</v>
      </c>
      <c r="Z11" s="17"/>
      <c r="AA11" s="17">
        <v>0.36342208922859398</v>
      </c>
      <c r="AB11" s="17">
        <v>0.195200109182433</v>
      </c>
      <c r="AC11" s="17"/>
      <c r="AD11" s="17">
        <v>0.33582378216172998</v>
      </c>
      <c r="AE11" s="17">
        <v>0.36022396737638501</v>
      </c>
      <c r="AF11" s="17">
        <v>0.36908911171026798</v>
      </c>
      <c r="AG11" s="17"/>
      <c r="AH11" s="17">
        <v>0.41260081221626199</v>
      </c>
      <c r="AI11" s="17">
        <v>0.32302092472510902</v>
      </c>
      <c r="AJ11" s="17"/>
      <c r="AK11" s="17">
        <v>0.36079628637382999</v>
      </c>
      <c r="AL11" s="17">
        <v>0.33221870713052498</v>
      </c>
      <c r="AM11" s="17"/>
      <c r="AN11" s="17">
        <v>0.34215094754704101</v>
      </c>
      <c r="AO11" s="17">
        <v>0.38824672298997898</v>
      </c>
      <c r="AP11" s="17"/>
      <c r="AQ11" s="17">
        <v>0.39232112073589398</v>
      </c>
      <c r="AR11" s="17">
        <v>0.31540639962763001</v>
      </c>
      <c r="AS11" s="17"/>
      <c r="AT11" s="17">
        <v>0.14739416284564699</v>
      </c>
      <c r="AU11" s="17">
        <v>0.316844222084809</v>
      </c>
      <c r="AV11" s="17">
        <v>0.41801084148144901</v>
      </c>
      <c r="AW11" s="17">
        <v>0.47107021573024899</v>
      </c>
      <c r="AX11" s="17"/>
      <c r="AY11" s="17">
        <v>0.3434722017688</v>
      </c>
      <c r="AZ11" s="17">
        <v>0.34219028502996301</v>
      </c>
      <c r="BA11" s="17"/>
      <c r="BB11" s="17">
        <v>0.47893888931409301</v>
      </c>
      <c r="BC11" s="17">
        <v>0.31664902740399897</v>
      </c>
      <c r="BD11" s="17"/>
      <c r="BE11" s="17">
        <v>0.322567376647108</v>
      </c>
      <c r="BF11" s="17">
        <v>0.34442546386793499</v>
      </c>
      <c r="BG11" s="17"/>
      <c r="BH11" s="17">
        <v>0.27425481212025798</v>
      </c>
      <c r="BI11" s="17">
        <v>0.35045308522719099</v>
      </c>
      <c r="BJ11" s="17"/>
      <c r="BK11" s="17">
        <v>0.43200126467741501</v>
      </c>
      <c r="BL11" s="17">
        <v>0.33360156332205099</v>
      </c>
      <c r="BM11" s="17"/>
      <c r="BN11" s="17">
        <v>0.64298743827177995</v>
      </c>
      <c r="BO11" s="17">
        <v>0.33155525860037099</v>
      </c>
      <c r="BP11" s="17"/>
      <c r="BQ11" s="17">
        <v>0.42194634852256202</v>
      </c>
      <c r="BR11" s="17">
        <v>0.338020699116726</v>
      </c>
      <c r="BS11" s="17"/>
      <c r="BT11" s="17">
        <v>0.43202624715420501</v>
      </c>
      <c r="BU11" s="17">
        <v>0.33223435949632502</v>
      </c>
      <c r="BV11" s="17"/>
      <c r="BW11" s="17">
        <v>0.36323271686292102</v>
      </c>
      <c r="BX11" s="17">
        <v>0.20519917643520399</v>
      </c>
      <c r="BY11" s="17"/>
      <c r="BZ11" s="17">
        <v>0.36323271686292102</v>
      </c>
      <c r="CA11" s="17">
        <v>0.20519917643520399</v>
      </c>
    </row>
    <row r="12" spans="2:79" ht="30" x14ac:dyDescent="0.25">
      <c r="B12" s="18" t="s">
        <v>451</v>
      </c>
      <c r="C12" s="17">
        <v>0.28098973279050998</v>
      </c>
      <c r="D12" s="17">
        <v>0.34973093428134899</v>
      </c>
      <c r="E12" s="17">
        <v>0.36502922450389702</v>
      </c>
      <c r="F12" s="17">
        <v>0.356385946333935</v>
      </c>
      <c r="G12" s="17">
        <v>0.30410539125623998</v>
      </c>
      <c r="H12" s="17">
        <v>0.26089889457209098</v>
      </c>
      <c r="I12" s="17">
        <v>0.36487082920203101</v>
      </c>
      <c r="J12" s="17">
        <v>0.17178070732315501</v>
      </c>
      <c r="K12" s="17">
        <v>0.37460324800864198</v>
      </c>
      <c r="L12" s="17">
        <v>0.134504278936875</v>
      </c>
      <c r="M12" s="17"/>
      <c r="N12" s="17">
        <v>0.27394352713320902</v>
      </c>
      <c r="O12" s="17">
        <v>0.31344625755438299</v>
      </c>
      <c r="P12" s="17">
        <v>0.34583801266210201</v>
      </c>
      <c r="Q12" s="17">
        <v>0.38914278563437099</v>
      </c>
      <c r="R12" s="17"/>
      <c r="S12" s="17">
        <v>0.245118847863873</v>
      </c>
      <c r="T12" s="17">
        <v>0.37261644127814703</v>
      </c>
      <c r="U12" s="17">
        <v>0.40688311233595498</v>
      </c>
      <c r="V12" s="17">
        <v>0.25416538826498902</v>
      </c>
      <c r="W12" s="17">
        <v>0.30753293984629498</v>
      </c>
      <c r="X12" s="17">
        <v>0.230690154645256</v>
      </c>
      <c r="Y12" s="17">
        <v>0.30496746850256701</v>
      </c>
      <c r="Z12" s="17"/>
      <c r="AA12" s="17">
        <v>0.30801394093228701</v>
      </c>
      <c r="AB12" s="17">
        <v>9.1013438053843002E-2</v>
      </c>
      <c r="AC12" s="17"/>
      <c r="AD12" s="17">
        <v>0.29730919291292301</v>
      </c>
      <c r="AE12" s="17">
        <v>0.372819338323023</v>
      </c>
      <c r="AF12" s="17">
        <v>0.126408044002426</v>
      </c>
      <c r="AG12" s="17"/>
      <c r="AH12" s="17">
        <v>0.44424762140686902</v>
      </c>
      <c r="AI12" s="17">
        <v>0.23570661694067399</v>
      </c>
      <c r="AJ12" s="17"/>
      <c r="AK12" s="17">
        <v>0.24938820877576701</v>
      </c>
      <c r="AL12" s="17">
        <v>0.298673673528557</v>
      </c>
      <c r="AM12" s="17"/>
      <c r="AN12" s="17">
        <v>0.28022992333314001</v>
      </c>
      <c r="AO12" s="17">
        <v>0.38914278563437099</v>
      </c>
      <c r="AP12" s="17"/>
      <c r="AQ12" s="17">
        <v>0.36434481198236102</v>
      </c>
      <c r="AR12" s="17">
        <v>0.23573070209520999</v>
      </c>
      <c r="AS12" s="17"/>
      <c r="AT12" s="17">
        <v>7.4438266813309006E-2</v>
      </c>
      <c r="AU12" s="17">
        <v>0.200036164900011</v>
      </c>
      <c r="AV12" s="17">
        <v>0.40126545434191802</v>
      </c>
      <c r="AW12" s="17">
        <v>0.49700683792665101</v>
      </c>
      <c r="AX12" s="17"/>
      <c r="AY12" s="17">
        <v>0.28415904787785301</v>
      </c>
      <c r="AZ12" s="17">
        <v>0.28009493298601801</v>
      </c>
      <c r="BA12" s="17"/>
      <c r="BB12" s="17">
        <v>0.43682428707548498</v>
      </c>
      <c r="BC12" s="17">
        <v>0.251492534902021</v>
      </c>
      <c r="BD12" s="17"/>
      <c r="BE12" s="17">
        <v>0.33968626511225097</v>
      </c>
      <c r="BF12" s="17">
        <v>0.27523088654195599</v>
      </c>
      <c r="BG12" s="17"/>
      <c r="BH12" s="17">
        <v>0.28652959193307298</v>
      </c>
      <c r="BI12" s="17">
        <v>0.28034164341861301</v>
      </c>
      <c r="BJ12" s="17"/>
      <c r="BK12" s="17">
        <v>0.30798978614926498</v>
      </c>
      <c r="BL12" s="17">
        <v>0.278314430281558</v>
      </c>
      <c r="BM12" s="17"/>
      <c r="BN12" s="17">
        <v>0.56136724611799205</v>
      </c>
      <c r="BO12" s="17">
        <v>0.27080402786281899</v>
      </c>
      <c r="BP12" s="17"/>
      <c r="BQ12" s="17">
        <v>0.46011114355843302</v>
      </c>
      <c r="BR12" s="17">
        <v>0.27095602048802803</v>
      </c>
      <c r="BS12" s="17"/>
      <c r="BT12" s="17">
        <v>0.34666748516901602</v>
      </c>
      <c r="BU12" s="17">
        <v>0.27348116988674098</v>
      </c>
      <c r="BV12" s="17"/>
      <c r="BW12" s="17">
        <v>0.30734349435299202</v>
      </c>
      <c r="BX12" s="17">
        <v>0.10672981853165101</v>
      </c>
      <c r="BY12" s="17"/>
      <c r="BZ12" s="17">
        <v>0.30734349435299202</v>
      </c>
      <c r="CA12" s="17">
        <v>0.10672981853165101</v>
      </c>
    </row>
    <row r="13" spans="2:79" x14ac:dyDescent="0.25">
      <c r="B13" s="18" t="s">
        <v>452</v>
      </c>
      <c r="C13" s="17">
        <v>0.26043828923439599</v>
      </c>
      <c r="D13" s="17">
        <v>0.45898137202162198</v>
      </c>
      <c r="E13" s="17">
        <v>0.22042327226307901</v>
      </c>
      <c r="F13" s="17">
        <v>0.259005535523193</v>
      </c>
      <c r="G13" s="17">
        <v>0.15794512502210201</v>
      </c>
      <c r="H13" s="17">
        <v>0.22393647269352501</v>
      </c>
      <c r="I13" s="17">
        <v>0.28711552691220898</v>
      </c>
      <c r="J13" s="17">
        <v>0.268282421129934</v>
      </c>
      <c r="K13" s="17">
        <v>0.38169257254679301</v>
      </c>
      <c r="L13" s="17">
        <v>0.22823138228016299</v>
      </c>
      <c r="M13" s="17"/>
      <c r="N13" s="17">
        <v>0.250630823175161</v>
      </c>
      <c r="O13" s="17">
        <v>0.30700720738031401</v>
      </c>
      <c r="P13" s="17">
        <v>0.359486369653648</v>
      </c>
      <c r="Q13" s="17">
        <v>0.35660180409951803</v>
      </c>
      <c r="R13" s="17"/>
      <c r="S13" s="17">
        <v>0.27959871585650498</v>
      </c>
      <c r="T13" s="17">
        <v>0.25282688014682497</v>
      </c>
      <c r="U13" s="17">
        <v>0.31248118551080001</v>
      </c>
      <c r="V13" s="17">
        <v>0.224525027394921</v>
      </c>
      <c r="W13" s="17">
        <v>0.129682175935419</v>
      </c>
      <c r="X13" s="17">
        <v>0.43724332138724897</v>
      </c>
      <c r="Y13" s="17">
        <v>0.27115592297902402</v>
      </c>
      <c r="Z13" s="17"/>
      <c r="AA13" s="17">
        <v>0.27036802821336098</v>
      </c>
      <c r="AB13" s="17">
        <v>0.19063365299752699</v>
      </c>
      <c r="AC13" s="17"/>
      <c r="AD13" s="17">
        <v>0.241679502990993</v>
      </c>
      <c r="AE13" s="17">
        <v>0.31936993851565698</v>
      </c>
      <c r="AF13" s="17">
        <v>0.27093604371581198</v>
      </c>
      <c r="AG13" s="17"/>
      <c r="AH13" s="17">
        <v>0.39547687981000401</v>
      </c>
      <c r="AI13" s="17">
        <v>0.222982407665306</v>
      </c>
      <c r="AJ13" s="17"/>
      <c r="AK13" s="17">
        <v>0.182635717800263</v>
      </c>
      <c r="AL13" s="17">
        <v>0.30397593830052799</v>
      </c>
      <c r="AM13" s="17"/>
      <c r="AN13" s="17">
        <v>0.25976271007941798</v>
      </c>
      <c r="AO13" s="17">
        <v>0.35660180409951803</v>
      </c>
      <c r="AP13" s="17"/>
      <c r="AQ13" s="17">
        <v>0.33293332047673102</v>
      </c>
      <c r="AR13" s="17">
        <v>0.22107590273000599</v>
      </c>
      <c r="AS13" s="17"/>
      <c r="AT13" s="17">
        <v>0.12815917472136701</v>
      </c>
      <c r="AU13" s="17">
        <v>0.167444491163456</v>
      </c>
      <c r="AV13" s="17">
        <v>0.34869157764629999</v>
      </c>
      <c r="AW13" s="17">
        <v>0.58036632528399201</v>
      </c>
      <c r="AX13" s="17"/>
      <c r="AY13" s="17">
        <v>0.40011804817391899</v>
      </c>
      <c r="AZ13" s="17">
        <v>0.22100219104087801</v>
      </c>
      <c r="BA13" s="17"/>
      <c r="BB13" s="17">
        <v>0.36308754827103501</v>
      </c>
      <c r="BC13" s="17">
        <v>0.24101421654307101</v>
      </c>
      <c r="BD13" s="17"/>
      <c r="BE13" s="17">
        <v>0.34350879794628703</v>
      </c>
      <c r="BF13" s="17">
        <v>0.252288058402381</v>
      </c>
      <c r="BG13" s="17"/>
      <c r="BH13" s="17">
        <v>0.318204660916173</v>
      </c>
      <c r="BI13" s="17">
        <v>0.253680396916804</v>
      </c>
      <c r="BJ13" s="17"/>
      <c r="BK13" s="17">
        <v>0.31384306637196302</v>
      </c>
      <c r="BL13" s="17">
        <v>0.25514667249691098</v>
      </c>
      <c r="BM13" s="17"/>
      <c r="BN13" s="17">
        <v>0.31843289374235101</v>
      </c>
      <c r="BO13" s="17">
        <v>0.258331430086151</v>
      </c>
      <c r="BP13" s="17"/>
      <c r="BQ13" s="17">
        <v>0.42890763297151902</v>
      </c>
      <c r="BR13" s="17">
        <v>0.25100126593495098</v>
      </c>
      <c r="BS13" s="17"/>
      <c r="BT13" s="17">
        <v>0.22570514946314399</v>
      </c>
      <c r="BU13" s="17">
        <v>0.26440913103962199</v>
      </c>
      <c r="BV13" s="17"/>
      <c r="BW13" s="17">
        <v>0.26966290146968303</v>
      </c>
      <c r="BX13" s="17">
        <v>0.19944205788498001</v>
      </c>
      <c r="BY13" s="17"/>
      <c r="BZ13" s="17">
        <v>0.26966290146968303</v>
      </c>
      <c r="CA13" s="17">
        <v>0.19944205788498001</v>
      </c>
    </row>
    <row r="14" spans="2:79" ht="30" x14ac:dyDescent="0.25">
      <c r="B14" s="18" t="s">
        <v>453</v>
      </c>
      <c r="C14" s="17">
        <v>0.242984905426262</v>
      </c>
      <c r="D14" s="17">
        <v>0.36141165181664198</v>
      </c>
      <c r="E14" s="17">
        <v>0.242816665993702</v>
      </c>
      <c r="F14" s="17">
        <v>0.20959963089498099</v>
      </c>
      <c r="G14" s="17">
        <v>0.201523060338273</v>
      </c>
      <c r="H14" s="17">
        <v>0.24016832589968901</v>
      </c>
      <c r="I14" s="17">
        <v>0.31138928068589899</v>
      </c>
      <c r="J14" s="17">
        <v>7.4969284274280804E-2</v>
      </c>
      <c r="K14" s="17">
        <v>0.23018263687167101</v>
      </c>
      <c r="L14" s="17">
        <v>0.230580485963683</v>
      </c>
      <c r="M14" s="17"/>
      <c r="N14" s="17">
        <v>0.24424868593240801</v>
      </c>
      <c r="O14" s="17">
        <v>0.22535605733584901</v>
      </c>
      <c r="P14" s="17">
        <v>0.27190407013995999</v>
      </c>
      <c r="Q14" s="17">
        <v>0.26467848309605402</v>
      </c>
      <c r="R14" s="17"/>
      <c r="S14" s="17">
        <v>0.30202806775223601</v>
      </c>
      <c r="T14" s="17">
        <v>0.29336715186660101</v>
      </c>
      <c r="U14" s="17">
        <v>0.30967617243696899</v>
      </c>
      <c r="V14" s="17">
        <v>0.230500636653719</v>
      </c>
      <c r="W14" s="17">
        <v>0.19052457531491401</v>
      </c>
      <c r="X14" s="17">
        <v>0.21517656637697799</v>
      </c>
      <c r="Y14" s="17">
        <v>0.23458512777944901</v>
      </c>
      <c r="Z14" s="17"/>
      <c r="AA14" s="17">
        <v>0.24868921380516701</v>
      </c>
      <c r="AB14" s="17">
        <v>0.20288443831268499</v>
      </c>
      <c r="AC14" s="17"/>
      <c r="AD14" s="17">
        <v>0.24516159358912401</v>
      </c>
      <c r="AE14" s="17">
        <v>0.245593147127042</v>
      </c>
      <c r="AF14" s="17">
        <v>0.31454039892617403</v>
      </c>
      <c r="AG14" s="17"/>
      <c r="AH14" s="17">
        <v>0.37864826631257598</v>
      </c>
      <c r="AI14" s="17">
        <v>0.205355730262608</v>
      </c>
      <c r="AJ14" s="17"/>
      <c r="AK14" s="17">
        <v>0.251084251951252</v>
      </c>
      <c r="AL14" s="17">
        <v>0.23845258084919299</v>
      </c>
      <c r="AM14" s="17"/>
      <c r="AN14" s="17">
        <v>0.24283250117095601</v>
      </c>
      <c r="AO14" s="17">
        <v>0.26467848309605402</v>
      </c>
      <c r="AP14" s="17"/>
      <c r="AQ14" s="17">
        <v>0.26040336379679302</v>
      </c>
      <c r="AR14" s="17">
        <v>0.233527262896258</v>
      </c>
      <c r="AS14" s="17"/>
      <c r="AT14" s="17">
        <v>0.111111290971468</v>
      </c>
      <c r="AU14" s="17">
        <v>0.18430387806065399</v>
      </c>
      <c r="AV14" s="17">
        <v>0.32202332202625</v>
      </c>
      <c r="AW14" s="17">
        <v>0.40873144811093198</v>
      </c>
      <c r="AX14" s="17"/>
      <c r="AY14" s="17">
        <v>0.225492485320509</v>
      </c>
      <c r="AZ14" s="17">
        <v>0.24792357944868301</v>
      </c>
      <c r="BA14" s="17"/>
      <c r="BB14" s="17">
        <v>0.53420604166052099</v>
      </c>
      <c r="BC14" s="17">
        <v>0.18783881502067801</v>
      </c>
      <c r="BD14" s="17"/>
      <c r="BE14" s="17">
        <v>0.229250338361803</v>
      </c>
      <c r="BF14" s="17">
        <v>0.24433243409424399</v>
      </c>
      <c r="BG14" s="17"/>
      <c r="BH14" s="17">
        <v>0.39346384507591398</v>
      </c>
      <c r="BI14" s="17">
        <v>0.22538088356005101</v>
      </c>
      <c r="BJ14" s="17"/>
      <c r="BK14" s="17">
        <v>0.42766822556092299</v>
      </c>
      <c r="BL14" s="17">
        <v>0.22468554345267899</v>
      </c>
      <c r="BM14" s="17"/>
      <c r="BN14" s="17">
        <v>0.60147471609053205</v>
      </c>
      <c r="BO14" s="17">
        <v>0.22996149499767499</v>
      </c>
      <c r="BP14" s="17"/>
      <c r="BQ14" s="17">
        <v>0.48879307047365</v>
      </c>
      <c r="BR14" s="17">
        <v>0.229215650265123</v>
      </c>
      <c r="BS14" s="17"/>
      <c r="BT14" s="17">
        <v>0.34257642185338699</v>
      </c>
      <c r="BU14" s="17">
        <v>0.231599175271166</v>
      </c>
      <c r="BV14" s="17"/>
      <c r="BW14" s="17">
        <v>0.248529742530578</v>
      </c>
      <c r="BX14" s="17">
        <v>0.20632058196387401</v>
      </c>
      <c r="BY14" s="17"/>
      <c r="BZ14" s="17">
        <v>0.248529742530578</v>
      </c>
      <c r="CA14" s="17">
        <v>0.20632058196387401</v>
      </c>
    </row>
    <row r="15" spans="2:79" ht="30" x14ac:dyDescent="0.25">
      <c r="B15" s="18" t="s">
        <v>454</v>
      </c>
      <c r="C15" s="17">
        <v>0.18855514050083799</v>
      </c>
      <c r="D15" s="17">
        <v>0.176520283189082</v>
      </c>
      <c r="E15" s="17">
        <v>0.240612945996551</v>
      </c>
      <c r="F15" s="17">
        <v>0.16798673404373801</v>
      </c>
      <c r="G15" s="17">
        <v>0.14790461816685399</v>
      </c>
      <c r="H15" s="17">
        <v>0.32070251350596701</v>
      </c>
      <c r="I15" s="17">
        <v>0.16833478759766601</v>
      </c>
      <c r="J15" s="17">
        <v>0.19358743146573101</v>
      </c>
      <c r="K15" s="17">
        <v>0.23968433738480299</v>
      </c>
      <c r="L15" s="17">
        <v>0.143993313296474</v>
      </c>
      <c r="M15" s="17"/>
      <c r="N15" s="17">
        <v>0.190657866948857</v>
      </c>
      <c r="O15" s="17">
        <v>0.16072348349080101</v>
      </c>
      <c r="P15" s="17">
        <v>0.2258040886679</v>
      </c>
      <c r="Q15" s="17">
        <v>0.24029001503394301</v>
      </c>
      <c r="R15" s="17"/>
      <c r="S15" s="17">
        <v>0.255829480064722</v>
      </c>
      <c r="T15" s="17">
        <v>0.16217192262084501</v>
      </c>
      <c r="U15" s="17">
        <v>0.191311452507435</v>
      </c>
      <c r="V15" s="17">
        <v>0.18982190642939101</v>
      </c>
      <c r="W15" s="17">
        <v>0.12741852519122299</v>
      </c>
      <c r="X15" s="17">
        <v>0.25646665067539798</v>
      </c>
      <c r="Y15" s="17">
        <v>0.10481105439318</v>
      </c>
      <c r="Z15" s="17"/>
      <c r="AA15" s="17">
        <v>0.19624696577277101</v>
      </c>
      <c r="AB15" s="17">
        <v>0.13448271561210401</v>
      </c>
      <c r="AC15" s="17"/>
      <c r="AD15" s="17">
        <v>0.208980278207202</v>
      </c>
      <c r="AE15" s="17">
        <v>0.19189294280022501</v>
      </c>
      <c r="AF15" s="17">
        <v>0.17649923885170499</v>
      </c>
      <c r="AG15" s="17"/>
      <c r="AH15" s="17">
        <v>0.27473935608954703</v>
      </c>
      <c r="AI15" s="17">
        <v>0.16465007929977199</v>
      </c>
      <c r="AJ15" s="17"/>
      <c r="AK15" s="17">
        <v>0.184816630840625</v>
      </c>
      <c r="AL15" s="17">
        <v>0.190647178316766</v>
      </c>
      <c r="AM15" s="17"/>
      <c r="AN15" s="17">
        <v>0.188191686618469</v>
      </c>
      <c r="AO15" s="17">
        <v>0.24029001503394301</v>
      </c>
      <c r="AP15" s="17"/>
      <c r="AQ15" s="17">
        <v>0.249271371059787</v>
      </c>
      <c r="AR15" s="17">
        <v>0.15558825030994999</v>
      </c>
      <c r="AS15" s="17"/>
      <c r="AT15" s="17">
        <v>0.10091222571285299</v>
      </c>
      <c r="AU15" s="17">
        <v>0.128145017234472</v>
      </c>
      <c r="AV15" s="17">
        <v>0.259983663618436</v>
      </c>
      <c r="AW15" s="17">
        <v>0.31172683968792397</v>
      </c>
      <c r="AX15" s="17"/>
      <c r="AY15" s="17">
        <v>0.21497352821815299</v>
      </c>
      <c r="AZ15" s="17">
        <v>0.18109637811433099</v>
      </c>
      <c r="BA15" s="17"/>
      <c r="BB15" s="17">
        <v>0.24664812565837699</v>
      </c>
      <c r="BC15" s="17">
        <v>0.177486907780736</v>
      </c>
      <c r="BD15" s="17"/>
      <c r="BE15" s="17">
        <v>0.25221422291043999</v>
      </c>
      <c r="BF15" s="17">
        <v>0.18230940751764499</v>
      </c>
      <c r="BG15" s="17"/>
      <c r="BH15" s="17">
        <v>0.18862886354278399</v>
      </c>
      <c r="BI15" s="17">
        <v>0.18854651589167001</v>
      </c>
      <c r="BJ15" s="17"/>
      <c r="BK15" s="17">
        <v>0.34406383112080802</v>
      </c>
      <c r="BL15" s="17">
        <v>0.173146549093569</v>
      </c>
      <c r="BM15" s="17"/>
      <c r="BN15" s="17">
        <v>0.31476542035888999</v>
      </c>
      <c r="BO15" s="17">
        <v>0.183970105651862</v>
      </c>
      <c r="BP15" s="17"/>
      <c r="BQ15" s="17">
        <v>0.34093760812728802</v>
      </c>
      <c r="BR15" s="17">
        <v>0.18001924390672699</v>
      </c>
      <c r="BS15" s="17"/>
      <c r="BT15" s="17">
        <v>0.35107241267517703</v>
      </c>
      <c r="BU15" s="17">
        <v>0.16997546752364001</v>
      </c>
      <c r="BV15" s="17"/>
      <c r="BW15" s="17">
        <v>0.19586564300599901</v>
      </c>
      <c r="BX15" s="17">
        <v>0.14021564495223601</v>
      </c>
      <c r="BY15" s="17"/>
      <c r="BZ15" s="17">
        <v>0.19586564300599901</v>
      </c>
      <c r="CA15" s="17">
        <v>0.14021564495223601</v>
      </c>
    </row>
    <row r="16" spans="2:79" ht="30" x14ac:dyDescent="0.25">
      <c r="B16" s="18" t="s">
        <v>455</v>
      </c>
      <c r="C16" s="17">
        <v>0.18851580146776201</v>
      </c>
      <c r="D16" s="17">
        <v>0.23970615701579001</v>
      </c>
      <c r="E16" s="17">
        <v>0.21855653473961001</v>
      </c>
      <c r="F16" s="17">
        <v>0.16110358741634401</v>
      </c>
      <c r="G16" s="17">
        <v>0.283061706376036</v>
      </c>
      <c r="H16" s="17">
        <v>0.116463091809706</v>
      </c>
      <c r="I16" s="17">
        <v>0.26596985800751499</v>
      </c>
      <c r="J16" s="17">
        <v>0.104235667276737</v>
      </c>
      <c r="K16" s="17">
        <v>0.49150217553776898</v>
      </c>
      <c r="L16" s="17">
        <v>8.5721901942763704E-2</v>
      </c>
      <c r="M16" s="17"/>
      <c r="N16" s="17">
        <v>0.17063456087166101</v>
      </c>
      <c r="O16" s="17">
        <v>0.29044866455635898</v>
      </c>
      <c r="P16" s="17">
        <v>0.29479917036027298</v>
      </c>
      <c r="Q16" s="17">
        <v>0.362343498244035</v>
      </c>
      <c r="R16" s="17"/>
      <c r="S16" s="17">
        <v>0.136926106126875</v>
      </c>
      <c r="T16" s="17">
        <v>0.23293302380146799</v>
      </c>
      <c r="U16" s="17">
        <v>0.23493585593649999</v>
      </c>
      <c r="V16" s="17">
        <v>0.178078968327333</v>
      </c>
      <c r="W16" s="17">
        <v>0.23206633903144</v>
      </c>
      <c r="X16" s="17">
        <v>0.15317490803291001</v>
      </c>
      <c r="Y16" s="17">
        <v>0.253111302789507</v>
      </c>
      <c r="Z16" s="17"/>
      <c r="AA16" s="17">
        <v>0.21190765684565099</v>
      </c>
      <c r="AB16" s="17">
        <v>2.4074424003769801E-2</v>
      </c>
      <c r="AC16" s="17"/>
      <c r="AD16" s="17">
        <v>0.18716506517884099</v>
      </c>
      <c r="AE16" s="17">
        <v>0.281637359982229</v>
      </c>
      <c r="AF16" s="17">
        <v>7.8370201079883905E-2</v>
      </c>
      <c r="AG16" s="17"/>
      <c r="AH16" s="17">
        <v>0.31806018200688402</v>
      </c>
      <c r="AI16" s="17">
        <v>0.15258385820079101</v>
      </c>
      <c r="AJ16" s="17"/>
      <c r="AK16" s="17">
        <v>0.16255487797951301</v>
      </c>
      <c r="AL16" s="17">
        <v>0.20304331071880299</v>
      </c>
      <c r="AM16" s="17"/>
      <c r="AN16" s="17">
        <v>0.187294606832099</v>
      </c>
      <c r="AO16" s="17">
        <v>0.362343498244035</v>
      </c>
      <c r="AP16" s="17"/>
      <c r="AQ16" s="17">
        <v>0.289402345967465</v>
      </c>
      <c r="AR16" s="17">
        <v>0.133737769240768</v>
      </c>
      <c r="AS16" s="17"/>
      <c r="AT16" s="17">
        <v>4.0127680082877398E-2</v>
      </c>
      <c r="AU16" s="17">
        <v>0.13736363460114201</v>
      </c>
      <c r="AV16" s="17">
        <v>0.26135274282732601</v>
      </c>
      <c r="AW16" s="17">
        <v>0.382381249506975</v>
      </c>
      <c r="AX16" s="17"/>
      <c r="AY16" s="17">
        <v>0.38624026397243999</v>
      </c>
      <c r="AZ16" s="17">
        <v>0.132691812524804</v>
      </c>
      <c r="BA16" s="17"/>
      <c r="BB16" s="17">
        <v>0.21054415519710801</v>
      </c>
      <c r="BC16" s="17">
        <v>0.184357863409539</v>
      </c>
      <c r="BD16" s="17"/>
      <c r="BE16" s="17">
        <v>0.24236473511882001</v>
      </c>
      <c r="BF16" s="17">
        <v>0.183232563816767</v>
      </c>
      <c r="BG16" s="17"/>
      <c r="BH16" s="17">
        <v>0.29616890560124598</v>
      </c>
      <c r="BI16" s="17">
        <v>0.17592182915812399</v>
      </c>
      <c r="BJ16" s="17"/>
      <c r="BK16" s="17">
        <v>0.34043966137870302</v>
      </c>
      <c r="BL16" s="17">
        <v>0.17346241330630199</v>
      </c>
      <c r="BM16" s="17"/>
      <c r="BN16" s="17">
        <v>0.328343143174053</v>
      </c>
      <c r="BO16" s="17">
        <v>0.18343607868064901</v>
      </c>
      <c r="BP16" s="17"/>
      <c r="BQ16" s="17">
        <v>0.31410559076380301</v>
      </c>
      <c r="BR16" s="17">
        <v>0.18148073062657399</v>
      </c>
      <c r="BS16" s="17"/>
      <c r="BT16" s="17">
        <v>0.18997726336617299</v>
      </c>
      <c r="BU16" s="17">
        <v>0.188348720862865</v>
      </c>
      <c r="BV16" s="17"/>
      <c r="BW16" s="17">
        <v>0.21069062800964899</v>
      </c>
      <c r="BX16" s="17">
        <v>4.1888407775492097E-2</v>
      </c>
      <c r="BY16" s="17"/>
      <c r="BZ16" s="17">
        <v>0.21069062800964899</v>
      </c>
      <c r="CA16" s="17">
        <v>4.1888407775492097E-2</v>
      </c>
    </row>
    <row r="17" spans="2:79" ht="45" x14ac:dyDescent="0.25">
      <c r="B17" s="18" t="s">
        <v>456</v>
      </c>
      <c r="C17" s="17">
        <v>0.15615968289677101</v>
      </c>
      <c r="D17" s="17">
        <v>0.17981530115390101</v>
      </c>
      <c r="E17" s="17">
        <v>0.17376057492348401</v>
      </c>
      <c r="F17" s="17">
        <v>0.198311747659842</v>
      </c>
      <c r="G17" s="17">
        <v>0.123385788224024</v>
      </c>
      <c r="H17" s="17">
        <v>0.28673983258747199</v>
      </c>
      <c r="I17" s="17">
        <v>0.14950134292339201</v>
      </c>
      <c r="J17" s="17">
        <v>8.1857761991775704E-2</v>
      </c>
      <c r="K17" s="17">
        <v>0.13349012495273399</v>
      </c>
      <c r="L17" s="17">
        <v>0.109198323279648</v>
      </c>
      <c r="M17" s="17"/>
      <c r="N17" s="17">
        <v>0.142488501951201</v>
      </c>
      <c r="O17" s="17">
        <v>0.233023373924889</v>
      </c>
      <c r="P17" s="17">
        <v>0.238439712600931</v>
      </c>
      <c r="Q17" s="17">
        <v>0.30246074563261</v>
      </c>
      <c r="R17" s="17"/>
      <c r="S17" s="17">
        <v>0.14863624624985</v>
      </c>
      <c r="T17" s="17">
        <v>0.158163764564315</v>
      </c>
      <c r="U17" s="17">
        <v>0.29871698502192601</v>
      </c>
      <c r="V17" s="17">
        <v>0.11005759203052699</v>
      </c>
      <c r="W17" s="17">
        <v>0.23011156764673299</v>
      </c>
      <c r="X17" s="17">
        <v>0.21113261549347201</v>
      </c>
      <c r="Y17" s="17">
        <v>0.14520866134305799</v>
      </c>
      <c r="Z17" s="17"/>
      <c r="AA17" s="17">
        <v>0.17203426985752501</v>
      </c>
      <c r="AB17" s="17">
        <v>4.45636207491844E-2</v>
      </c>
      <c r="AC17" s="17"/>
      <c r="AD17" s="17">
        <v>0.14157309263187401</v>
      </c>
      <c r="AE17" s="17">
        <v>0.22670462251355</v>
      </c>
      <c r="AF17" s="17">
        <v>0.11129051972776</v>
      </c>
      <c r="AG17" s="17"/>
      <c r="AH17" s="17">
        <v>0.26560668669887599</v>
      </c>
      <c r="AI17" s="17">
        <v>0.125802182903404</v>
      </c>
      <c r="AJ17" s="17"/>
      <c r="AK17" s="17">
        <v>0.16619389814980701</v>
      </c>
      <c r="AL17" s="17">
        <v>0.150544622439411</v>
      </c>
      <c r="AM17" s="17"/>
      <c r="AN17" s="17">
        <v>0.155131871585236</v>
      </c>
      <c r="AO17" s="17">
        <v>0.30246074563261</v>
      </c>
      <c r="AP17" s="17"/>
      <c r="AQ17" s="17">
        <v>0.197515979035364</v>
      </c>
      <c r="AR17" s="17">
        <v>0.13370459204294899</v>
      </c>
      <c r="AS17" s="17"/>
      <c r="AT17" s="17">
        <v>1.3821638593738E-2</v>
      </c>
      <c r="AU17" s="17">
        <v>0.120298141612909</v>
      </c>
      <c r="AV17" s="17">
        <v>0.20784881214496601</v>
      </c>
      <c r="AW17" s="17">
        <v>0.37265416296864601</v>
      </c>
      <c r="AX17" s="17"/>
      <c r="AY17" s="17">
        <v>0.214296279358101</v>
      </c>
      <c r="AZ17" s="17">
        <v>0.139745847820792</v>
      </c>
      <c r="BA17" s="17"/>
      <c r="BB17" s="17">
        <v>0.27961119424814102</v>
      </c>
      <c r="BC17" s="17">
        <v>0.13278689344431099</v>
      </c>
      <c r="BD17" s="17"/>
      <c r="BE17" s="17">
        <v>0.211491649425704</v>
      </c>
      <c r="BF17" s="17">
        <v>0.15073094161911499</v>
      </c>
      <c r="BG17" s="17"/>
      <c r="BH17" s="17">
        <v>8.9075706842806898E-2</v>
      </c>
      <c r="BI17" s="17">
        <v>0.16400761021521101</v>
      </c>
      <c r="BJ17" s="17"/>
      <c r="BK17" s="17">
        <v>0.35897860863654302</v>
      </c>
      <c r="BL17" s="17">
        <v>0.13606335294938299</v>
      </c>
      <c r="BM17" s="17"/>
      <c r="BN17" s="17">
        <v>0.32277410260808398</v>
      </c>
      <c r="BO17" s="17">
        <v>0.150106824749421</v>
      </c>
      <c r="BP17" s="17"/>
      <c r="BQ17" s="17">
        <v>0.32564074517995401</v>
      </c>
      <c r="BR17" s="17">
        <v>0.146665986903768</v>
      </c>
      <c r="BS17" s="17"/>
      <c r="BT17" s="17">
        <v>0.242656363276474</v>
      </c>
      <c r="BU17" s="17">
        <v>0.14627101067401699</v>
      </c>
      <c r="BV17" s="17"/>
      <c r="BW17" s="17">
        <v>0.17099606741821799</v>
      </c>
      <c r="BX17" s="17">
        <v>5.80565302030236E-2</v>
      </c>
      <c r="BY17" s="17"/>
      <c r="BZ17" s="17">
        <v>0.17099606741821799</v>
      </c>
      <c r="CA17" s="17">
        <v>5.80565302030236E-2</v>
      </c>
    </row>
    <row r="18" spans="2:79" ht="30" x14ac:dyDescent="0.25">
      <c r="B18" s="18" t="s">
        <v>457</v>
      </c>
      <c r="C18" s="17">
        <v>0.155655026936277</v>
      </c>
      <c r="D18" s="17">
        <v>0.31869232384706703</v>
      </c>
      <c r="E18" s="17">
        <v>0.184396334492236</v>
      </c>
      <c r="F18" s="17">
        <v>0.22391569714726201</v>
      </c>
      <c r="G18" s="17">
        <v>0.12651485261079901</v>
      </c>
      <c r="H18" s="17">
        <v>0.206325854874122</v>
      </c>
      <c r="I18" s="17">
        <v>0.19722165331664401</v>
      </c>
      <c r="J18" s="17">
        <v>2.5059377068334901E-2</v>
      </c>
      <c r="K18" s="17">
        <v>0.14905406259503101</v>
      </c>
      <c r="L18" s="17">
        <v>5.4336935021442899E-2</v>
      </c>
      <c r="M18" s="17"/>
      <c r="N18" s="17">
        <v>0.14810711961783099</v>
      </c>
      <c r="O18" s="17">
        <v>0.19917045267794001</v>
      </c>
      <c r="P18" s="17">
        <v>0.19231285137333501</v>
      </c>
      <c r="Q18" s="17">
        <v>0.25115482478613099</v>
      </c>
      <c r="R18" s="17"/>
      <c r="S18" s="17">
        <v>0.14701874959109201</v>
      </c>
      <c r="T18" s="17">
        <v>0.15969923329352201</v>
      </c>
      <c r="U18" s="17">
        <v>0.37024095713379201</v>
      </c>
      <c r="V18" s="17">
        <v>0.13830970468348699</v>
      </c>
      <c r="W18" s="17">
        <v>0.149991492814146</v>
      </c>
      <c r="X18" s="17">
        <v>0.13645002635668901</v>
      </c>
      <c r="Y18" s="17">
        <v>0.17886937796899799</v>
      </c>
      <c r="Z18" s="17"/>
      <c r="AA18" s="17">
        <v>0.177132365031162</v>
      </c>
      <c r="AB18" s="17">
        <v>4.6724304928580096E-3</v>
      </c>
      <c r="AC18" s="17"/>
      <c r="AD18" s="17">
        <v>0.15073315726053499</v>
      </c>
      <c r="AE18" s="17">
        <v>0.264210427912004</v>
      </c>
      <c r="AF18" s="17">
        <v>4.1388068119327798E-2</v>
      </c>
      <c r="AG18" s="17"/>
      <c r="AH18" s="17">
        <v>0.26293291146103798</v>
      </c>
      <c r="AI18" s="17">
        <v>0.12589917921442101</v>
      </c>
      <c r="AJ18" s="17"/>
      <c r="AK18" s="17">
        <v>0.14921252379103001</v>
      </c>
      <c r="AL18" s="17">
        <v>0.15926019622406401</v>
      </c>
      <c r="AM18" s="17"/>
      <c r="AN18" s="17">
        <v>0.15498411060358699</v>
      </c>
      <c r="AO18" s="17">
        <v>0.25115482478613099</v>
      </c>
      <c r="AP18" s="17"/>
      <c r="AQ18" s="17">
        <v>0.20267761021057201</v>
      </c>
      <c r="AR18" s="17">
        <v>0.13012333096265399</v>
      </c>
      <c r="AS18" s="17"/>
      <c r="AT18" s="17">
        <v>5.9066196745643E-2</v>
      </c>
      <c r="AU18" s="17">
        <v>0.108068151794805</v>
      </c>
      <c r="AV18" s="17">
        <v>0.18424201118226999</v>
      </c>
      <c r="AW18" s="17">
        <v>0.48963507423059899</v>
      </c>
      <c r="AX18" s="17"/>
      <c r="AY18" s="17">
        <v>0.21425758157147501</v>
      </c>
      <c r="AZ18" s="17">
        <v>0.13910963684876099</v>
      </c>
      <c r="BA18" s="17"/>
      <c r="BB18" s="17">
        <v>0.21637034509279701</v>
      </c>
      <c r="BC18" s="17">
        <v>0.14408746456809701</v>
      </c>
      <c r="BD18" s="17"/>
      <c r="BE18" s="17">
        <v>0.25354500398965901</v>
      </c>
      <c r="BF18" s="17">
        <v>0.14605082537910699</v>
      </c>
      <c r="BG18" s="17"/>
      <c r="BH18" s="17">
        <v>0.101522520465331</v>
      </c>
      <c r="BI18" s="17">
        <v>0.161987805661366</v>
      </c>
      <c r="BJ18" s="17"/>
      <c r="BK18" s="17">
        <v>0.250969605193407</v>
      </c>
      <c r="BL18" s="17">
        <v>0.146210774106001</v>
      </c>
      <c r="BM18" s="17"/>
      <c r="BN18" s="17">
        <v>0.25754323263609902</v>
      </c>
      <c r="BO18" s="17">
        <v>0.15195357746355101</v>
      </c>
      <c r="BP18" s="17"/>
      <c r="BQ18" s="17">
        <v>0.331951698949222</v>
      </c>
      <c r="BR18" s="17">
        <v>0.14577954594671</v>
      </c>
      <c r="BS18" s="17"/>
      <c r="BT18" s="17">
        <v>0.22590580536428201</v>
      </c>
      <c r="BU18" s="17">
        <v>0.14762365604183</v>
      </c>
      <c r="BV18" s="17"/>
      <c r="BW18" s="17">
        <v>0.17652150359305799</v>
      </c>
      <c r="BX18" s="17">
        <v>1.7678881691351001E-2</v>
      </c>
      <c r="BY18" s="17"/>
      <c r="BZ18" s="17">
        <v>0.17652150359305799</v>
      </c>
      <c r="CA18" s="17">
        <v>1.7678881691351001E-2</v>
      </c>
    </row>
    <row r="19" spans="2:79" x14ac:dyDescent="0.25">
      <c r="B19" s="18" t="s">
        <v>97</v>
      </c>
      <c r="C19" s="17">
        <v>1.03413080305587E-2</v>
      </c>
      <c r="D19" s="17">
        <v>3.6779769749166399E-2</v>
      </c>
      <c r="E19" s="17">
        <v>0</v>
      </c>
      <c r="F19" s="17">
        <v>2.06989404828282E-2</v>
      </c>
      <c r="G19" s="17">
        <v>3.3907700194456799E-3</v>
      </c>
      <c r="H19" s="17">
        <v>6.8621674294043906E-5</v>
      </c>
      <c r="I19" s="17">
        <v>8.7137005623300805E-6</v>
      </c>
      <c r="J19" s="17">
        <v>4.56792930019536E-3</v>
      </c>
      <c r="K19" s="17">
        <v>0</v>
      </c>
      <c r="L19" s="17">
        <v>1.8993082289822001E-2</v>
      </c>
      <c r="M19" s="17"/>
      <c r="N19" s="17">
        <v>1.0559281442211001E-2</v>
      </c>
      <c r="O19" s="17">
        <v>1.1314683164427099E-2</v>
      </c>
      <c r="P19" s="17">
        <v>0</v>
      </c>
      <c r="Q19" s="17">
        <v>5.7490057590019999E-3</v>
      </c>
      <c r="R19" s="17"/>
      <c r="S19" s="17">
        <v>2.7483618531703599E-2</v>
      </c>
      <c r="T19" s="17">
        <v>0</v>
      </c>
      <c r="U19" s="17">
        <v>4.03715260527958E-2</v>
      </c>
      <c r="V19" s="17">
        <v>0</v>
      </c>
      <c r="W19" s="17">
        <v>1.4633817008507E-4</v>
      </c>
      <c r="X19" s="17">
        <v>8.26652607942965E-5</v>
      </c>
      <c r="Y19" s="17">
        <v>8.6259007103625992E-3</v>
      </c>
      <c r="Z19" s="17"/>
      <c r="AA19" s="17">
        <v>8.9545971467508093E-3</v>
      </c>
      <c r="AB19" s="17">
        <v>2.0089686010580698E-2</v>
      </c>
      <c r="AC19" s="17"/>
      <c r="AD19" s="17">
        <v>9.8616048427891904E-3</v>
      </c>
      <c r="AE19" s="17">
        <v>9.8478931086774194E-4</v>
      </c>
      <c r="AF19" s="17">
        <v>1.53086879297497E-2</v>
      </c>
      <c r="AG19" s="17"/>
      <c r="AH19" s="17">
        <v>1.13681100046602E-2</v>
      </c>
      <c r="AI19" s="17">
        <v>1.00565022356158E-2</v>
      </c>
      <c r="AJ19" s="17"/>
      <c r="AK19" s="17">
        <v>7.5133698081757102E-3</v>
      </c>
      <c r="AL19" s="17">
        <v>1.1923797910228601E-2</v>
      </c>
      <c r="AM19" s="17"/>
      <c r="AN19" s="17">
        <v>1.0373570408783599E-2</v>
      </c>
      <c r="AO19" s="17">
        <v>5.7490057590019999E-3</v>
      </c>
      <c r="AP19" s="17"/>
      <c r="AQ19" s="17">
        <v>1.32142994378325E-2</v>
      </c>
      <c r="AR19" s="17">
        <v>8.7813694215404595E-3</v>
      </c>
      <c r="AS19" s="17"/>
      <c r="AT19" s="17">
        <v>5.3264326235255904E-3</v>
      </c>
      <c r="AU19" s="17">
        <v>1.79603739212995E-2</v>
      </c>
      <c r="AV19" s="17">
        <v>6.3063139391608004E-3</v>
      </c>
      <c r="AW19" s="17">
        <v>0</v>
      </c>
      <c r="AX19" s="17"/>
      <c r="AY19" s="17">
        <v>3.2129542362793799E-2</v>
      </c>
      <c r="AZ19" s="17">
        <v>4.1897871866444798E-3</v>
      </c>
      <c r="BA19" s="17"/>
      <c r="BB19" s="17">
        <v>1.4012443926245699E-2</v>
      </c>
      <c r="BC19" s="17">
        <v>9.6467086056247105E-3</v>
      </c>
      <c r="BD19" s="17"/>
      <c r="BE19" s="17">
        <v>8.1896729597893497E-5</v>
      </c>
      <c r="BF19" s="17">
        <v>1.13478815016977E-2</v>
      </c>
      <c r="BG19" s="17"/>
      <c r="BH19" s="17">
        <v>3.0756207669470401E-5</v>
      </c>
      <c r="BI19" s="17">
        <v>1.1547504593117101E-2</v>
      </c>
      <c r="BJ19" s="17"/>
      <c r="BK19" s="17">
        <v>3.0491847488603299E-2</v>
      </c>
      <c r="BL19" s="17">
        <v>8.3446901701214101E-3</v>
      </c>
      <c r="BM19" s="17"/>
      <c r="BN19" s="17">
        <v>6.3655978944348907E-2</v>
      </c>
      <c r="BO19" s="17">
        <v>8.4044640240616992E-3</v>
      </c>
      <c r="BP19" s="17"/>
      <c r="BQ19" s="17">
        <v>4.3543345860963603E-3</v>
      </c>
      <c r="BR19" s="17">
        <v>1.0676675917886101E-2</v>
      </c>
      <c r="BS19" s="17"/>
      <c r="BT19" s="17">
        <v>4.52526576834427E-5</v>
      </c>
      <c r="BU19" s="17">
        <v>1.1518397328353001E-2</v>
      </c>
      <c r="BV19" s="17"/>
      <c r="BW19" s="17">
        <v>8.9881020220127297E-3</v>
      </c>
      <c r="BX19" s="17">
        <v>1.9289160217227E-2</v>
      </c>
      <c r="BY19" s="17"/>
      <c r="BZ19" s="17">
        <v>8.9881020220127297E-3</v>
      </c>
      <c r="CA19" s="17">
        <v>1.9289160217227E-2</v>
      </c>
    </row>
    <row r="20" spans="2:79" x14ac:dyDescent="0.25">
      <c r="B20" s="18" t="s">
        <v>115</v>
      </c>
      <c r="C20" s="19">
        <v>9.1253525135545896E-2</v>
      </c>
      <c r="D20" s="19">
        <v>5.31913751268789E-5</v>
      </c>
      <c r="E20" s="19">
        <v>4.2170900842836E-2</v>
      </c>
      <c r="F20" s="19">
        <v>3.3991517145143403E-2</v>
      </c>
      <c r="G20" s="19">
        <v>0.10703947922818</v>
      </c>
      <c r="H20" s="19">
        <v>8.6937866647029294E-2</v>
      </c>
      <c r="I20" s="19">
        <v>4.0152875993834401E-2</v>
      </c>
      <c r="J20" s="19">
        <v>9.2896067644640201E-2</v>
      </c>
      <c r="K20" s="19">
        <v>1.97014160362993E-2</v>
      </c>
      <c r="L20" s="19">
        <v>0.21304879265172799</v>
      </c>
      <c r="M20" s="19"/>
      <c r="N20" s="19">
        <v>0.10135975188930101</v>
      </c>
      <c r="O20" s="19">
        <v>3.4536972731063202E-2</v>
      </c>
      <c r="P20" s="19">
        <v>2.0513047405900001E-2</v>
      </c>
      <c r="Q20" s="19">
        <v>1.7622577407959999E-2</v>
      </c>
      <c r="R20" s="19"/>
      <c r="S20" s="19">
        <v>9.5403069530596907E-2</v>
      </c>
      <c r="T20" s="19">
        <v>0.107086106574812</v>
      </c>
      <c r="U20" s="19">
        <v>1.2014242539013799E-4</v>
      </c>
      <c r="V20" s="19">
        <v>0.121307102108953</v>
      </c>
      <c r="W20" s="19">
        <v>3.9544935991035002E-3</v>
      </c>
      <c r="X20" s="19">
        <v>2.6846937852989701E-2</v>
      </c>
      <c r="Y20" s="19">
        <v>0.108201927199916</v>
      </c>
      <c r="Z20" s="19"/>
      <c r="AA20" s="19">
        <v>5.74502382867947E-2</v>
      </c>
      <c r="AB20" s="19">
        <v>0.32888576774394002</v>
      </c>
      <c r="AC20" s="19"/>
      <c r="AD20" s="19">
        <v>5.0476630110320601E-2</v>
      </c>
      <c r="AE20" s="19">
        <v>5.1023279892829697E-2</v>
      </c>
      <c r="AF20" s="19">
        <v>0.15817714528318699</v>
      </c>
      <c r="AG20" s="19"/>
      <c r="AH20" s="19">
        <v>3.8088876908140399E-4</v>
      </c>
      <c r="AI20" s="19">
        <v>0.11645902151331999</v>
      </c>
      <c r="AJ20" s="19"/>
      <c r="AK20" s="19">
        <v>7.93786437981958E-2</v>
      </c>
      <c r="AL20" s="19">
        <v>9.7898606484884104E-2</v>
      </c>
      <c r="AM20" s="19"/>
      <c r="AN20" s="19">
        <v>9.1770805868428396E-2</v>
      </c>
      <c r="AO20" s="19">
        <v>1.7622577407959999E-2</v>
      </c>
      <c r="AP20" s="19"/>
      <c r="AQ20" s="19">
        <v>4.6587912342039697E-2</v>
      </c>
      <c r="AR20" s="19">
        <v>0.11550546466994401</v>
      </c>
      <c r="AS20" s="19"/>
      <c r="AT20" s="19">
        <v>0.40387183961552903</v>
      </c>
      <c r="AU20" s="19">
        <v>5.3662899075056399E-2</v>
      </c>
      <c r="AV20" s="19">
        <v>2.3791753345057301E-2</v>
      </c>
      <c r="AW20" s="19">
        <v>3.7507581289684198E-2</v>
      </c>
      <c r="AX20" s="19"/>
      <c r="AY20" s="19">
        <v>3.4253364609059901E-2</v>
      </c>
      <c r="AZ20" s="19">
        <v>0.10734650771680899</v>
      </c>
      <c r="BA20" s="19"/>
      <c r="BB20" s="19">
        <v>2.81945693595704E-2</v>
      </c>
      <c r="BC20" s="19">
        <v>0.10320578658181</v>
      </c>
      <c r="BD20" s="19"/>
      <c r="BE20" s="19">
        <v>0.15253300519771401</v>
      </c>
      <c r="BF20" s="19">
        <v>8.5241260187167101E-2</v>
      </c>
      <c r="BG20" s="19"/>
      <c r="BH20" s="19">
        <v>7.4098825644056399E-2</v>
      </c>
      <c r="BI20" s="19">
        <v>9.32603953704077E-2</v>
      </c>
      <c r="BJ20" s="19"/>
      <c r="BK20" s="19">
        <v>0.118580772970825</v>
      </c>
      <c r="BL20" s="19">
        <v>8.8545802534961499E-2</v>
      </c>
      <c r="BM20" s="19"/>
      <c r="BN20" s="19">
        <v>1.8713773922519701E-4</v>
      </c>
      <c r="BO20" s="19">
        <v>9.4561833779279306E-2</v>
      </c>
      <c r="BP20" s="19"/>
      <c r="BQ20" s="19">
        <v>3.6553817266686897E-2</v>
      </c>
      <c r="BR20" s="19">
        <v>9.4317598433277194E-2</v>
      </c>
      <c r="BS20" s="19"/>
      <c r="BT20" s="19">
        <v>0.10438829671465499</v>
      </c>
      <c r="BU20" s="19">
        <v>8.9751901601597697E-2</v>
      </c>
      <c r="BV20" s="19"/>
      <c r="BW20" s="19">
        <v>5.7795272143520898E-2</v>
      </c>
      <c r="BX20" s="19">
        <v>0.312490720585544</v>
      </c>
      <c r="BY20" s="19"/>
      <c r="BZ20" s="19">
        <v>5.7795272143520898E-2</v>
      </c>
      <c r="CA20" s="19">
        <v>0.312490720585544</v>
      </c>
    </row>
    <row r="21" spans="2:79" x14ac:dyDescent="0.25">
      <c r="B21" s="16" t="s">
        <v>703</v>
      </c>
    </row>
    <row r="22" spans="2:79" x14ac:dyDescent="0.25">
      <c r="B22" t="s">
        <v>78</v>
      </c>
    </row>
    <row r="23" spans="2:79" x14ac:dyDescent="0.25">
      <c r="B23" t="s">
        <v>79</v>
      </c>
    </row>
    <row r="25" spans="2:79" x14ac:dyDescent="0.25">
      <c r="B25"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G19"/>
  <sheetViews>
    <sheetView showGridLines="0" topLeftCell="A7" workbookViewId="0">
      <pane xSplit="2" topLeftCell="C1" activePane="topRight" state="frozen"/>
      <selection pane="topRight" activeCell="B13" sqref="B13"/>
    </sheetView>
  </sheetViews>
  <sheetFormatPr defaultColWidth="11.42578125" defaultRowHeight="15" x14ac:dyDescent="0.25"/>
  <cols>
    <col min="2" max="2" width="25.7109375" customWidth="1"/>
    <col min="3" max="7" width="20.7109375" customWidth="1"/>
  </cols>
  <sheetData>
    <row r="2" spans="2:7" ht="39.950000000000003" customHeight="1" x14ac:dyDescent="0.25">
      <c r="D2" s="30" t="s">
        <v>468</v>
      </c>
      <c r="E2" s="26"/>
      <c r="F2" s="26"/>
      <c r="G2" s="26"/>
    </row>
    <row r="6" spans="2:7" ht="50.1" customHeight="1" x14ac:dyDescent="0.25">
      <c r="B6" s="23" t="s">
        <v>15</v>
      </c>
      <c r="C6" s="23" t="s">
        <v>459</v>
      </c>
      <c r="D6" s="23" t="s">
        <v>460</v>
      </c>
      <c r="E6" s="23" t="s">
        <v>461</v>
      </c>
      <c r="F6" s="23" t="s">
        <v>462</v>
      </c>
    </row>
    <row r="7" spans="2:7" ht="30" x14ac:dyDescent="0.25">
      <c r="B7" s="18" t="s">
        <v>463</v>
      </c>
      <c r="C7" s="17">
        <v>8.8735745753456399E-2</v>
      </c>
      <c r="D7" s="17">
        <v>9.0843232829127193E-2</v>
      </c>
      <c r="E7" s="17">
        <v>0.13850498920460599</v>
      </c>
      <c r="F7" s="17">
        <v>0.12755927202588099</v>
      </c>
    </row>
    <row r="8" spans="2:7" ht="30" x14ac:dyDescent="0.25">
      <c r="B8" s="18" t="s">
        <v>464</v>
      </c>
      <c r="C8" s="17">
        <v>0.15108200866412999</v>
      </c>
      <c r="D8" s="17">
        <v>0.13576372080297899</v>
      </c>
      <c r="E8" s="17">
        <v>0.16457599726595901</v>
      </c>
      <c r="F8" s="17">
        <v>0.17068409570179</v>
      </c>
    </row>
    <row r="9" spans="2:7" ht="30" x14ac:dyDescent="0.25">
      <c r="B9" s="18" t="s">
        <v>465</v>
      </c>
      <c r="C9" s="17">
        <v>0.23812021613547901</v>
      </c>
      <c r="D9" s="17">
        <v>0.22136608780615899</v>
      </c>
      <c r="E9" s="17">
        <v>0.240419675412679</v>
      </c>
      <c r="F9" s="17">
        <v>0.255364393688983</v>
      </c>
    </row>
    <row r="10" spans="2:7" ht="30" x14ac:dyDescent="0.25">
      <c r="B10" s="18" t="s">
        <v>466</v>
      </c>
      <c r="C10" s="17">
        <v>0.22997204959442899</v>
      </c>
      <c r="D10" s="17">
        <v>0.28964560879366502</v>
      </c>
      <c r="E10" s="17">
        <v>0.27993397997040198</v>
      </c>
      <c r="F10" s="17">
        <v>0.26773715611479199</v>
      </c>
    </row>
    <row r="11" spans="2:7" ht="30" x14ac:dyDescent="0.25">
      <c r="B11" s="18" t="s">
        <v>467</v>
      </c>
      <c r="C11" s="17">
        <v>0.14608819060459</v>
      </c>
      <c r="D11" s="17">
        <v>0.158752466313518</v>
      </c>
      <c r="E11" s="17">
        <v>0.15005920398846101</v>
      </c>
      <c r="F11" s="17">
        <v>0.14113268325457101</v>
      </c>
    </row>
    <row r="12" spans="2:7" x14ac:dyDescent="0.25">
      <c r="B12" s="18" t="s">
        <v>96</v>
      </c>
      <c r="C12" s="17">
        <v>0.14600178924791499</v>
      </c>
      <c r="D12" s="17">
        <v>0.103628883454551</v>
      </c>
      <c r="E12" s="17">
        <v>2.65061541578934E-2</v>
      </c>
      <c r="F12" s="17">
        <v>3.7522399213981601E-2</v>
      </c>
    </row>
    <row r="13" spans="2:7" x14ac:dyDescent="0.25">
      <c r="B13" s="16" t="s">
        <v>703</v>
      </c>
      <c r="C13" s="16"/>
      <c r="D13" s="16"/>
      <c r="E13" s="16"/>
      <c r="F13" s="16"/>
    </row>
    <row r="14" spans="2:7" x14ac:dyDescent="0.25">
      <c r="B14" t="s">
        <v>78</v>
      </c>
    </row>
    <row r="15" spans="2:7" x14ac:dyDescent="0.25">
      <c r="B15" t="s">
        <v>79</v>
      </c>
    </row>
    <row r="19" spans="2:2" x14ac:dyDescent="0.2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CA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469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2701</v>
      </c>
      <c r="D7" s="10">
        <v>342</v>
      </c>
      <c r="E7" s="10">
        <v>420</v>
      </c>
      <c r="F7" s="10">
        <v>300</v>
      </c>
      <c r="G7" s="10">
        <v>361</v>
      </c>
      <c r="H7" s="10">
        <v>311</v>
      </c>
      <c r="I7" s="10">
        <v>355</v>
      </c>
      <c r="J7" s="10">
        <v>198</v>
      </c>
      <c r="K7" s="10">
        <v>119</v>
      </c>
      <c r="L7" s="10">
        <v>295</v>
      </c>
      <c r="M7" s="10"/>
      <c r="N7" s="10">
        <v>322</v>
      </c>
      <c r="O7" s="10">
        <v>333</v>
      </c>
      <c r="P7" s="10">
        <v>521</v>
      </c>
      <c r="Q7" s="10">
        <v>1525</v>
      </c>
      <c r="R7" s="10"/>
      <c r="S7" s="10">
        <v>233</v>
      </c>
      <c r="T7" s="10">
        <v>187</v>
      </c>
      <c r="U7" s="10">
        <v>247</v>
      </c>
      <c r="V7" s="10">
        <v>498</v>
      </c>
      <c r="W7" s="10">
        <v>515</v>
      </c>
      <c r="X7" s="10">
        <v>543</v>
      </c>
      <c r="Y7" s="10">
        <v>370</v>
      </c>
      <c r="Z7" s="10"/>
      <c r="AA7" s="10">
        <v>2614</v>
      </c>
      <c r="AB7" s="10">
        <v>87</v>
      </c>
      <c r="AC7" s="10"/>
      <c r="AD7" s="10">
        <v>1442</v>
      </c>
      <c r="AE7" s="10">
        <v>1077</v>
      </c>
      <c r="AF7" s="10">
        <v>147</v>
      </c>
      <c r="AG7" s="10"/>
      <c r="AH7" s="10">
        <v>943</v>
      </c>
      <c r="AI7" s="10">
        <v>1758</v>
      </c>
      <c r="AJ7" s="10"/>
      <c r="AK7" s="10">
        <v>697</v>
      </c>
      <c r="AL7" s="10">
        <v>2004</v>
      </c>
      <c r="AM7" s="10"/>
      <c r="AN7" s="10">
        <v>1176</v>
      </c>
      <c r="AO7" s="10">
        <v>1525</v>
      </c>
      <c r="AP7" s="10"/>
      <c r="AQ7" s="10">
        <v>1277</v>
      </c>
      <c r="AR7" s="10">
        <v>1424</v>
      </c>
      <c r="AS7" s="10"/>
      <c r="AT7" s="10">
        <v>138</v>
      </c>
      <c r="AU7" s="10">
        <v>591</v>
      </c>
      <c r="AV7" s="10">
        <v>1365</v>
      </c>
      <c r="AW7" s="10">
        <v>601</v>
      </c>
      <c r="AX7" s="10"/>
      <c r="AY7" s="10">
        <v>857</v>
      </c>
      <c r="AZ7" s="10">
        <v>1844</v>
      </c>
      <c r="BA7" s="10"/>
      <c r="BB7" s="10">
        <v>404</v>
      </c>
      <c r="BC7" s="10">
        <v>2296</v>
      </c>
      <c r="BD7" s="10"/>
      <c r="BE7" s="10">
        <v>424</v>
      </c>
      <c r="BF7" s="10">
        <v>2277</v>
      </c>
      <c r="BG7" s="10"/>
      <c r="BH7" s="10">
        <v>219</v>
      </c>
      <c r="BI7" s="10">
        <v>2482</v>
      </c>
      <c r="BJ7" s="10"/>
      <c r="BK7" s="10">
        <v>502</v>
      </c>
      <c r="BL7" s="10">
        <v>2199</v>
      </c>
      <c r="BM7" s="10"/>
      <c r="BN7" s="10">
        <v>168</v>
      </c>
      <c r="BO7" s="10">
        <v>2533</v>
      </c>
      <c r="BP7" s="10"/>
      <c r="BQ7" s="10">
        <v>347</v>
      </c>
      <c r="BR7" s="10">
        <v>2354</v>
      </c>
      <c r="BS7" s="10"/>
      <c r="BT7" s="10">
        <v>213</v>
      </c>
      <c r="BU7" s="10">
        <v>2488</v>
      </c>
      <c r="BV7" s="10"/>
      <c r="BW7" s="10">
        <v>1107</v>
      </c>
      <c r="BX7" s="10">
        <v>1594</v>
      </c>
      <c r="BY7" s="10"/>
      <c r="BZ7" s="10">
        <v>1107</v>
      </c>
      <c r="CA7" s="10">
        <v>1594</v>
      </c>
    </row>
    <row r="8" spans="2:79" ht="30" customHeight="1" x14ac:dyDescent="0.25">
      <c r="B8" s="11" t="s">
        <v>27</v>
      </c>
      <c r="C8" s="11">
        <v>1181</v>
      </c>
      <c r="D8" s="11">
        <v>86</v>
      </c>
      <c r="E8" s="11">
        <v>156</v>
      </c>
      <c r="F8" s="11">
        <v>136</v>
      </c>
      <c r="G8" s="11">
        <v>88</v>
      </c>
      <c r="H8" s="11">
        <v>104</v>
      </c>
      <c r="I8" s="11">
        <v>201</v>
      </c>
      <c r="J8" s="11">
        <v>67</v>
      </c>
      <c r="K8" s="11">
        <v>47</v>
      </c>
      <c r="L8" s="11">
        <v>295</v>
      </c>
      <c r="M8" s="11"/>
      <c r="N8" s="11">
        <v>1010</v>
      </c>
      <c r="O8" s="11">
        <v>132</v>
      </c>
      <c r="P8" s="11">
        <v>30</v>
      </c>
      <c r="Q8" s="11">
        <v>8</v>
      </c>
      <c r="R8" s="11"/>
      <c r="S8" s="11">
        <v>208</v>
      </c>
      <c r="T8" s="11">
        <v>101</v>
      </c>
      <c r="U8" s="11">
        <v>65</v>
      </c>
      <c r="V8" s="11">
        <v>372</v>
      </c>
      <c r="W8" s="11">
        <v>102</v>
      </c>
      <c r="X8" s="11">
        <v>132</v>
      </c>
      <c r="Y8" s="11">
        <v>140</v>
      </c>
      <c r="Z8" s="11"/>
      <c r="AA8" s="11">
        <v>1034</v>
      </c>
      <c r="AB8" s="11">
        <v>147</v>
      </c>
      <c r="AC8" s="11"/>
      <c r="AD8" s="11">
        <v>640</v>
      </c>
      <c r="AE8" s="11">
        <v>304</v>
      </c>
      <c r="AF8" s="11">
        <v>172</v>
      </c>
      <c r="AG8" s="11"/>
      <c r="AH8" s="11">
        <v>256</v>
      </c>
      <c r="AI8" s="11">
        <v>924</v>
      </c>
      <c r="AJ8" s="11"/>
      <c r="AK8" s="11">
        <v>424</v>
      </c>
      <c r="AL8" s="11">
        <v>757</v>
      </c>
      <c r="AM8" s="11"/>
      <c r="AN8" s="11">
        <v>1172</v>
      </c>
      <c r="AO8" s="11">
        <v>8</v>
      </c>
      <c r="AP8" s="11"/>
      <c r="AQ8" s="11">
        <v>415</v>
      </c>
      <c r="AR8" s="11">
        <v>765</v>
      </c>
      <c r="AS8" s="11"/>
      <c r="AT8" s="11">
        <v>170</v>
      </c>
      <c r="AU8" s="11">
        <v>465</v>
      </c>
      <c r="AV8" s="11">
        <v>468</v>
      </c>
      <c r="AW8" s="11">
        <v>76</v>
      </c>
      <c r="AX8" s="11"/>
      <c r="AY8" s="11">
        <v>260</v>
      </c>
      <c r="AZ8" s="11">
        <v>921</v>
      </c>
      <c r="BA8" s="11"/>
      <c r="BB8" s="11">
        <v>188</v>
      </c>
      <c r="BC8" s="11">
        <v>992</v>
      </c>
      <c r="BD8" s="11"/>
      <c r="BE8" s="11">
        <v>105</v>
      </c>
      <c r="BF8" s="11">
        <v>1075</v>
      </c>
      <c r="BG8" s="11"/>
      <c r="BH8" s="11">
        <v>124</v>
      </c>
      <c r="BI8" s="11">
        <v>1057</v>
      </c>
      <c r="BJ8" s="11"/>
      <c r="BK8" s="11">
        <v>106</v>
      </c>
      <c r="BL8" s="11">
        <v>1074</v>
      </c>
      <c r="BM8" s="11"/>
      <c r="BN8" s="11">
        <v>41</v>
      </c>
      <c r="BO8" s="11">
        <v>1139</v>
      </c>
      <c r="BP8" s="11"/>
      <c r="BQ8" s="11">
        <v>63</v>
      </c>
      <c r="BR8" s="11">
        <v>1118</v>
      </c>
      <c r="BS8" s="11"/>
      <c r="BT8" s="11">
        <v>121</v>
      </c>
      <c r="BU8" s="11">
        <v>1059</v>
      </c>
      <c r="BV8" s="11"/>
      <c r="BW8" s="11">
        <v>1025</v>
      </c>
      <c r="BX8" s="11">
        <v>155</v>
      </c>
      <c r="BY8" s="11"/>
      <c r="BZ8" s="11">
        <v>1025</v>
      </c>
      <c r="CA8" s="11">
        <v>155</v>
      </c>
    </row>
    <row r="9" spans="2:79" ht="30" x14ac:dyDescent="0.25">
      <c r="B9" s="18" t="s">
        <v>463</v>
      </c>
      <c r="C9" s="17">
        <v>8.8735745753456399E-2</v>
      </c>
      <c r="D9" s="17">
        <v>0.21625769643488801</v>
      </c>
      <c r="E9" s="17">
        <v>7.9744714408068004E-2</v>
      </c>
      <c r="F9" s="17">
        <v>0.14134081530878501</v>
      </c>
      <c r="G9" s="17">
        <v>7.9099019188068304E-2</v>
      </c>
      <c r="H9" s="17">
        <v>7.3897902821026595E-2</v>
      </c>
      <c r="I9" s="17">
        <v>7.9992061314112198E-2</v>
      </c>
      <c r="J9" s="17">
        <v>1.25002071445492E-2</v>
      </c>
      <c r="K9" s="17">
        <v>0.102246263604493</v>
      </c>
      <c r="L9" s="17">
        <v>6.1125628020528698E-2</v>
      </c>
      <c r="M9" s="17"/>
      <c r="N9" s="17">
        <v>9.4550764913405999E-2</v>
      </c>
      <c r="O9" s="17">
        <v>4.1814838555417497E-2</v>
      </c>
      <c r="P9" s="17">
        <v>9.4943476208010996E-2</v>
      </c>
      <c r="Q9" s="17">
        <v>0.103945641155764</v>
      </c>
      <c r="R9" s="17"/>
      <c r="S9" s="17">
        <v>0.17396442913006999</v>
      </c>
      <c r="T9" s="17">
        <v>9.1406148088337497E-2</v>
      </c>
      <c r="U9" s="17">
        <v>1.44218791235109E-2</v>
      </c>
      <c r="V9" s="17">
        <v>7.4310637388964207E-2</v>
      </c>
      <c r="W9" s="17">
        <v>4.0125599443579997E-2</v>
      </c>
      <c r="X9" s="17">
        <v>0.115113658441513</v>
      </c>
      <c r="Y9" s="17">
        <v>6.4369920183472401E-2</v>
      </c>
      <c r="Z9" s="17"/>
      <c r="AA9" s="17">
        <v>9.5482824724108101E-2</v>
      </c>
      <c r="AB9" s="17">
        <v>4.1304751423651198E-2</v>
      </c>
      <c r="AC9" s="17"/>
      <c r="AD9" s="17">
        <v>9.8446344057290802E-2</v>
      </c>
      <c r="AE9" s="17">
        <v>8.9080567532532004E-2</v>
      </c>
      <c r="AF9" s="17">
        <v>5.6850982451959402E-2</v>
      </c>
      <c r="AG9" s="17"/>
      <c r="AH9" s="17">
        <v>0.13786998175559401</v>
      </c>
      <c r="AI9" s="17">
        <v>7.5107299863736196E-2</v>
      </c>
      <c r="AJ9" s="17"/>
      <c r="AK9" s="17">
        <v>9.6114410375952794E-2</v>
      </c>
      <c r="AL9" s="17">
        <v>8.4606708563690694E-2</v>
      </c>
      <c r="AM9" s="17"/>
      <c r="AN9" s="17">
        <v>8.8628891420005795E-2</v>
      </c>
      <c r="AO9" s="17">
        <v>0.103945641155764</v>
      </c>
      <c r="AP9" s="17"/>
      <c r="AQ9" s="17">
        <v>0.107383681386359</v>
      </c>
      <c r="AR9" s="17">
        <v>7.8610538034908306E-2</v>
      </c>
      <c r="AS9" s="17"/>
      <c r="AT9" s="17">
        <v>3.55094539302266E-2</v>
      </c>
      <c r="AU9" s="17">
        <v>9.7357703328911804E-2</v>
      </c>
      <c r="AV9" s="17">
        <v>9.1412780426157095E-2</v>
      </c>
      <c r="AW9" s="17">
        <v>0.140281288184082</v>
      </c>
      <c r="AX9" s="17"/>
      <c r="AY9" s="17">
        <v>0.12213246669233099</v>
      </c>
      <c r="AZ9" s="17">
        <v>7.9306774968525603E-2</v>
      </c>
      <c r="BA9" s="17"/>
      <c r="BB9" s="17">
        <v>9.9289739902693699E-2</v>
      </c>
      <c r="BC9" s="17">
        <v>8.6743513395260305E-2</v>
      </c>
      <c r="BD9" s="17"/>
      <c r="BE9" s="17">
        <v>0.102748445955106</v>
      </c>
      <c r="BF9" s="17">
        <v>8.7360928829927603E-2</v>
      </c>
      <c r="BG9" s="17"/>
      <c r="BH9" s="17">
        <v>0.143455126380823</v>
      </c>
      <c r="BI9" s="17">
        <v>8.2334310607033806E-2</v>
      </c>
      <c r="BJ9" s="17"/>
      <c r="BK9" s="17">
        <v>8.7413639035141405E-2</v>
      </c>
      <c r="BL9" s="17">
        <v>8.8866746806439995E-2</v>
      </c>
      <c r="BM9" s="17"/>
      <c r="BN9" s="17">
        <v>0.24675862559018799</v>
      </c>
      <c r="BO9" s="17">
        <v>8.2995005682190204E-2</v>
      </c>
      <c r="BP9" s="17"/>
      <c r="BQ9" s="17">
        <v>0.166129281729164</v>
      </c>
      <c r="BR9" s="17">
        <v>8.4400448980597703E-2</v>
      </c>
      <c r="BS9" s="17"/>
      <c r="BT9" s="17">
        <v>0.20358495875256399</v>
      </c>
      <c r="BU9" s="17">
        <v>7.5605690155901698E-2</v>
      </c>
      <c r="BV9" s="17"/>
      <c r="BW9" s="17">
        <v>9.5418287718825406E-2</v>
      </c>
      <c r="BX9" s="17">
        <v>4.45485360014247E-2</v>
      </c>
      <c r="BY9" s="17"/>
      <c r="BZ9" s="17">
        <v>9.5418287718825406E-2</v>
      </c>
      <c r="CA9" s="17">
        <v>4.45485360014247E-2</v>
      </c>
    </row>
    <row r="10" spans="2:79" ht="30" x14ac:dyDescent="0.25">
      <c r="B10" s="18" t="s">
        <v>464</v>
      </c>
      <c r="C10" s="17">
        <v>0.15108200866412999</v>
      </c>
      <c r="D10" s="17">
        <v>0.185265236875442</v>
      </c>
      <c r="E10" s="17">
        <v>0.28739413790172802</v>
      </c>
      <c r="F10" s="17">
        <v>0.13817967315587801</v>
      </c>
      <c r="G10" s="17">
        <v>0.25550542284273497</v>
      </c>
      <c r="H10" s="17">
        <v>0.15020535038226401</v>
      </c>
      <c r="I10" s="17">
        <v>0.11080362133602099</v>
      </c>
      <c r="J10" s="17">
        <v>0.141318126738224</v>
      </c>
      <c r="K10" s="17">
        <v>2.34398089721383E-2</v>
      </c>
      <c r="L10" s="17">
        <v>9.3964563723260605E-2</v>
      </c>
      <c r="M10" s="17"/>
      <c r="N10" s="17">
        <v>0.141327068065253</v>
      </c>
      <c r="O10" s="17">
        <v>0.21951467573</v>
      </c>
      <c r="P10" s="17">
        <v>0.17324710438364699</v>
      </c>
      <c r="Q10" s="17">
        <v>0.17127238652398</v>
      </c>
      <c r="R10" s="17"/>
      <c r="S10" s="17">
        <v>0.177198451847835</v>
      </c>
      <c r="T10" s="17">
        <v>0.16464046044174799</v>
      </c>
      <c r="U10" s="17">
        <v>0.18376406654899399</v>
      </c>
      <c r="V10" s="17">
        <v>0.15152985242949199</v>
      </c>
      <c r="W10" s="17">
        <v>0.153911746304393</v>
      </c>
      <c r="X10" s="17">
        <v>0.21832563580937001</v>
      </c>
      <c r="Y10" s="17">
        <v>8.1307858904790906E-2</v>
      </c>
      <c r="Z10" s="17"/>
      <c r="AA10" s="17">
        <v>0.166415946644693</v>
      </c>
      <c r="AB10" s="17">
        <v>4.3286631053567698E-2</v>
      </c>
      <c r="AC10" s="17"/>
      <c r="AD10" s="17">
        <v>0.160445053751921</v>
      </c>
      <c r="AE10" s="17">
        <v>0.19935569750843599</v>
      </c>
      <c r="AF10" s="17">
        <v>6.4936876542928304E-2</v>
      </c>
      <c r="AG10" s="17"/>
      <c r="AH10" s="17">
        <v>0.123789401869816</v>
      </c>
      <c r="AI10" s="17">
        <v>0.158652205031273</v>
      </c>
      <c r="AJ10" s="17"/>
      <c r="AK10" s="17">
        <v>0.13502541369947499</v>
      </c>
      <c r="AL10" s="17">
        <v>0.16006714095323499</v>
      </c>
      <c r="AM10" s="17"/>
      <c r="AN10" s="17">
        <v>0.150940164863679</v>
      </c>
      <c r="AO10" s="17">
        <v>0.17127238652398</v>
      </c>
      <c r="AP10" s="17"/>
      <c r="AQ10" s="17">
        <v>0.16840182579420099</v>
      </c>
      <c r="AR10" s="17">
        <v>0.14167792504107099</v>
      </c>
      <c r="AS10" s="17"/>
      <c r="AT10" s="17">
        <v>0.11483077834903301</v>
      </c>
      <c r="AU10" s="17">
        <v>0.12631222066748299</v>
      </c>
      <c r="AV10" s="17">
        <v>0.19490324544019499</v>
      </c>
      <c r="AW10" s="17">
        <v>0.116504812261202</v>
      </c>
      <c r="AX10" s="17"/>
      <c r="AY10" s="17">
        <v>0.18759518779518899</v>
      </c>
      <c r="AZ10" s="17">
        <v>0.14077316127992601</v>
      </c>
      <c r="BA10" s="17"/>
      <c r="BB10" s="17">
        <v>0.20314275048136701</v>
      </c>
      <c r="BC10" s="17">
        <v>0.14123217401052801</v>
      </c>
      <c r="BD10" s="17"/>
      <c r="BE10" s="17">
        <v>0.22661523071897399</v>
      </c>
      <c r="BF10" s="17">
        <v>0.14367127765045701</v>
      </c>
      <c r="BG10" s="17"/>
      <c r="BH10" s="17">
        <v>9.1597171888736603E-2</v>
      </c>
      <c r="BI10" s="17">
        <v>0.15804093839702199</v>
      </c>
      <c r="BJ10" s="17"/>
      <c r="BK10" s="17">
        <v>0.17392449371780799</v>
      </c>
      <c r="BL10" s="17">
        <v>0.148818659152823</v>
      </c>
      <c r="BM10" s="17"/>
      <c r="BN10" s="17">
        <v>0.412533596051958</v>
      </c>
      <c r="BO10" s="17">
        <v>0.14158385494130099</v>
      </c>
      <c r="BP10" s="17"/>
      <c r="BQ10" s="17">
        <v>0.36886142969026597</v>
      </c>
      <c r="BR10" s="17">
        <v>0.13888281903844901</v>
      </c>
      <c r="BS10" s="17"/>
      <c r="BT10" s="17">
        <v>0.20979927658518099</v>
      </c>
      <c r="BU10" s="17">
        <v>0.14436919825640099</v>
      </c>
      <c r="BV10" s="17"/>
      <c r="BW10" s="17">
        <v>0.16638912598693401</v>
      </c>
      <c r="BX10" s="17">
        <v>4.9866212736934097E-2</v>
      </c>
      <c r="BY10" s="17"/>
      <c r="BZ10" s="17">
        <v>0.16638912598693401</v>
      </c>
      <c r="CA10" s="17">
        <v>4.9866212736934097E-2</v>
      </c>
    </row>
    <row r="11" spans="2:79" ht="30" x14ac:dyDescent="0.25">
      <c r="B11" s="18" t="s">
        <v>465</v>
      </c>
      <c r="C11" s="17">
        <v>0.23812021613547901</v>
      </c>
      <c r="D11" s="17">
        <v>0.153454946667438</v>
      </c>
      <c r="E11" s="17">
        <v>0.34701836353939502</v>
      </c>
      <c r="F11" s="17">
        <v>0.30450249048578198</v>
      </c>
      <c r="G11" s="17">
        <v>0.17092268170577599</v>
      </c>
      <c r="H11" s="17">
        <v>0.25821911947010001</v>
      </c>
      <c r="I11" s="17">
        <v>0.27627019668853398</v>
      </c>
      <c r="J11" s="17">
        <v>0.196369285908434</v>
      </c>
      <c r="K11" s="17">
        <v>0.265074184692699</v>
      </c>
      <c r="L11" s="17">
        <v>0.16672868757505299</v>
      </c>
      <c r="M11" s="17"/>
      <c r="N11" s="17">
        <v>0.238559170938729</v>
      </c>
      <c r="O11" s="17">
        <v>0.22558053491237201</v>
      </c>
      <c r="P11" s="17">
        <v>0.27929336616949602</v>
      </c>
      <c r="Q11" s="17">
        <v>0.23480832741235799</v>
      </c>
      <c r="R11" s="17"/>
      <c r="S11" s="17">
        <v>0.14700064937562701</v>
      </c>
      <c r="T11" s="17">
        <v>0.19244653019592201</v>
      </c>
      <c r="U11" s="17">
        <v>0.367565781535031</v>
      </c>
      <c r="V11" s="17">
        <v>0.26482913793250401</v>
      </c>
      <c r="W11" s="17">
        <v>0.33657486787100299</v>
      </c>
      <c r="X11" s="17">
        <v>0.21000373829866301</v>
      </c>
      <c r="Y11" s="17">
        <v>0.30198610521896102</v>
      </c>
      <c r="Z11" s="17"/>
      <c r="AA11" s="17">
        <v>0.25077151962199901</v>
      </c>
      <c r="AB11" s="17">
        <v>0.14918337301508799</v>
      </c>
      <c r="AC11" s="17"/>
      <c r="AD11" s="17">
        <v>0.24636024460371</v>
      </c>
      <c r="AE11" s="17">
        <v>0.29263648103167</v>
      </c>
      <c r="AF11" s="17">
        <v>0.13076088451021001</v>
      </c>
      <c r="AG11" s="17"/>
      <c r="AH11" s="17">
        <v>0.31644274101907099</v>
      </c>
      <c r="AI11" s="17">
        <v>0.21639576534162</v>
      </c>
      <c r="AJ11" s="17"/>
      <c r="AK11" s="17">
        <v>0.26171215215050803</v>
      </c>
      <c r="AL11" s="17">
        <v>0.22491837187661001</v>
      </c>
      <c r="AM11" s="17"/>
      <c r="AN11" s="17">
        <v>0.23814348320291201</v>
      </c>
      <c r="AO11" s="17">
        <v>0.23480832741235799</v>
      </c>
      <c r="AP11" s="17"/>
      <c r="AQ11" s="17">
        <v>0.21341101447882299</v>
      </c>
      <c r="AR11" s="17">
        <v>0.25153648934974898</v>
      </c>
      <c r="AS11" s="17"/>
      <c r="AT11" s="17">
        <v>0.28092360272547601</v>
      </c>
      <c r="AU11" s="17">
        <v>0.26769239075214502</v>
      </c>
      <c r="AV11" s="17">
        <v>0.17993814366697</v>
      </c>
      <c r="AW11" s="17">
        <v>0.31282666921442898</v>
      </c>
      <c r="AX11" s="17"/>
      <c r="AY11" s="17">
        <v>0.27838259413452898</v>
      </c>
      <c r="AZ11" s="17">
        <v>0.22675284906433099</v>
      </c>
      <c r="BA11" s="17"/>
      <c r="BB11" s="17">
        <v>0.112400385148961</v>
      </c>
      <c r="BC11" s="17">
        <v>0.26187503186782202</v>
      </c>
      <c r="BD11" s="17"/>
      <c r="BE11" s="17">
        <v>0.24448642638397799</v>
      </c>
      <c r="BF11" s="17">
        <v>0.23749561320653401</v>
      </c>
      <c r="BG11" s="17"/>
      <c r="BH11" s="17">
        <v>0.15141554176873101</v>
      </c>
      <c r="BI11" s="17">
        <v>0.248263502544917</v>
      </c>
      <c r="BJ11" s="17"/>
      <c r="BK11" s="17">
        <v>0.217701921349717</v>
      </c>
      <c r="BL11" s="17">
        <v>0.240143364554598</v>
      </c>
      <c r="BM11" s="17"/>
      <c r="BN11" s="17">
        <v>0.15773618731380801</v>
      </c>
      <c r="BO11" s="17">
        <v>0.24104045031817001</v>
      </c>
      <c r="BP11" s="17"/>
      <c r="BQ11" s="17">
        <v>0.17536110944285299</v>
      </c>
      <c r="BR11" s="17">
        <v>0.241635746848502</v>
      </c>
      <c r="BS11" s="17"/>
      <c r="BT11" s="17">
        <v>0.24826319597595201</v>
      </c>
      <c r="BU11" s="17">
        <v>0.236960627090395</v>
      </c>
      <c r="BV11" s="17"/>
      <c r="BW11" s="17">
        <v>0.25088243417636202</v>
      </c>
      <c r="BX11" s="17">
        <v>0.15373214818228501</v>
      </c>
      <c r="BY11" s="17"/>
      <c r="BZ11" s="17">
        <v>0.25088243417636202</v>
      </c>
      <c r="CA11" s="17">
        <v>0.15373214818228501</v>
      </c>
    </row>
    <row r="12" spans="2:79" ht="30" x14ac:dyDescent="0.25">
      <c r="B12" s="18" t="s">
        <v>466</v>
      </c>
      <c r="C12" s="17">
        <v>0.22997204959442899</v>
      </c>
      <c r="D12" s="17">
        <v>0.21783533180867501</v>
      </c>
      <c r="E12" s="17">
        <v>0.243415252662672</v>
      </c>
      <c r="F12" s="17">
        <v>0.20934094891920399</v>
      </c>
      <c r="G12" s="17">
        <v>6.1217824202955198E-2</v>
      </c>
      <c r="H12" s="17">
        <v>0.27307461891228701</v>
      </c>
      <c r="I12" s="17">
        <v>0.271460409263445</v>
      </c>
      <c r="J12" s="17">
        <v>0.27584420702576801</v>
      </c>
      <c r="K12" s="17">
        <v>0.243138381133232</v>
      </c>
      <c r="L12" s="17">
        <v>0.23008132262712999</v>
      </c>
      <c r="M12" s="17"/>
      <c r="N12" s="17">
        <v>0.21785592920477101</v>
      </c>
      <c r="O12" s="17">
        <v>0.30675778421736299</v>
      </c>
      <c r="P12" s="17">
        <v>0.27876973091441798</v>
      </c>
      <c r="Q12" s="17">
        <v>0.30891568479069897</v>
      </c>
      <c r="R12" s="17"/>
      <c r="S12" s="17">
        <v>0.28296003228118199</v>
      </c>
      <c r="T12" s="17">
        <v>0.369231709438813</v>
      </c>
      <c r="U12" s="17">
        <v>0.15763267893617899</v>
      </c>
      <c r="V12" s="17">
        <v>0.20175653254237699</v>
      </c>
      <c r="W12" s="17">
        <v>0.156798220163165</v>
      </c>
      <c r="X12" s="17">
        <v>0.246318238376454</v>
      </c>
      <c r="Y12" s="17">
        <v>0.215269657478458</v>
      </c>
      <c r="Z12" s="17"/>
      <c r="AA12" s="17">
        <v>0.232030943912089</v>
      </c>
      <c r="AB12" s="17">
        <v>0.21549831879457201</v>
      </c>
      <c r="AC12" s="17"/>
      <c r="AD12" s="17">
        <v>0.228782047040718</v>
      </c>
      <c r="AE12" s="17">
        <v>0.232290596681857</v>
      </c>
      <c r="AF12" s="17">
        <v>0.27328438697248603</v>
      </c>
      <c r="AG12" s="17"/>
      <c r="AH12" s="17">
        <v>0.273506461738666</v>
      </c>
      <c r="AI12" s="17">
        <v>0.217896836290559</v>
      </c>
      <c r="AJ12" s="17"/>
      <c r="AK12" s="17">
        <v>0.209602850421888</v>
      </c>
      <c r="AL12" s="17">
        <v>0.241370478065177</v>
      </c>
      <c r="AM12" s="17"/>
      <c r="AN12" s="17">
        <v>0.22941744554910501</v>
      </c>
      <c r="AO12" s="17">
        <v>0.30891568479069897</v>
      </c>
      <c r="AP12" s="17"/>
      <c r="AQ12" s="17">
        <v>0.21552924656571401</v>
      </c>
      <c r="AR12" s="17">
        <v>0.237814010419615</v>
      </c>
      <c r="AS12" s="17"/>
      <c r="AT12" s="17">
        <v>0.1575158035848</v>
      </c>
      <c r="AU12" s="17">
        <v>0.17633540354057001</v>
      </c>
      <c r="AV12" s="17">
        <v>0.31248920117386503</v>
      </c>
      <c r="AW12" s="17">
        <v>0.21629454907484699</v>
      </c>
      <c r="AX12" s="17"/>
      <c r="AY12" s="17">
        <v>0.15459241114084099</v>
      </c>
      <c r="AZ12" s="17">
        <v>0.25125415121327999</v>
      </c>
      <c r="BA12" s="17"/>
      <c r="BB12" s="17">
        <v>0.31288350402290999</v>
      </c>
      <c r="BC12" s="17">
        <v>0.21428445722077499</v>
      </c>
      <c r="BD12" s="17"/>
      <c r="BE12" s="17">
        <v>0.24183437620308501</v>
      </c>
      <c r="BF12" s="17">
        <v>0.228808210567024</v>
      </c>
      <c r="BG12" s="17"/>
      <c r="BH12" s="17">
        <v>0.24706595014215799</v>
      </c>
      <c r="BI12" s="17">
        <v>0.22797229202222899</v>
      </c>
      <c r="BJ12" s="17"/>
      <c r="BK12" s="17">
        <v>0.31618116346882502</v>
      </c>
      <c r="BL12" s="17">
        <v>0.221430012451826</v>
      </c>
      <c r="BM12" s="17"/>
      <c r="BN12" s="17">
        <v>3.2925575904659603E-2</v>
      </c>
      <c r="BO12" s="17">
        <v>0.237130459747321</v>
      </c>
      <c r="BP12" s="17"/>
      <c r="BQ12" s="17">
        <v>0.14728539599675899</v>
      </c>
      <c r="BR12" s="17">
        <v>0.234603847043417</v>
      </c>
      <c r="BS12" s="17"/>
      <c r="BT12" s="17">
        <v>0.10629560987638</v>
      </c>
      <c r="BU12" s="17">
        <v>0.24411127168573099</v>
      </c>
      <c r="BV12" s="17"/>
      <c r="BW12" s="17">
        <v>0.23142411366181601</v>
      </c>
      <c r="BX12" s="17">
        <v>0.22037051475161901</v>
      </c>
      <c r="BY12" s="17"/>
      <c r="BZ12" s="17">
        <v>0.23142411366181601</v>
      </c>
      <c r="CA12" s="17">
        <v>0.22037051475161901</v>
      </c>
    </row>
    <row r="13" spans="2:79" ht="30" x14ac:dyDescent="0.25">
      <c r="B13" s="18" t="s">
        <v>467</v>
      </c>
      <c r="C13" s="17">
        <v>0.14608819060459</v>
      </c>
      <c r="D13" s="17">
        <v>0.14837965724124799</v>
      </c>
      <c r="E13" s="17">
        <v>2.8141691957592401E-2</v>
      </c>
      <c r="F13" s="17">
        <v>0.15223995505677099</v>
      </c>
      <c r="G13" s="17">
        <v>0.16498015787402001</v>
      </c>
      <c r="H13" s="17">
        <v>0.18926982062783401</v>
      </c>
      <c r="I13" s="17">
        <v>0.21664341195185299</v>
      </c>
      <c r="J13" s="17">
        <v>0.18086416655712001</v>
      </c>
      <c r="K13" s="17">
        <v>0.25970003810730002</v>
      </c>
      <c r="L13" s="17">
        <v>0.110180423371929</v>
      </c>
      <c r="M13" s="17"/>
      <c r="N13" s="17">
        <v>0.14894201635569401</v>
      </c>
      <c r="O13" s="17">
        <v>0.131474610610544</v>
      </c>
      <c r="P13" s="17">
        <v>0.118174785658939</v>
      </c>
      <c r="Q13" s="17">
        <v>0.13180797162417601</v>
      </c>
      <c r="R13" s="17"/>
      <c r="S13" s="17">
        <v>4.7264892513301002E-2</v>
      </c>
      <c r="T13" s="17">
        <v>6.29912094741642E-2</v>
      </c>
      <c r="U13" s="17">
        <v>0.270877535473523</v>
      </c>
      <c r="V13" s="17">
        <v>0.14720821508683099</v>
      </c>
      <c r="W13" s="17">
        <v>0.20177731476483399</v>
      </c>
      <c r="X13" s="17">
        <v>0.13432124136639501</v>
      </c>
      <c r="Y13" s="17">
        <v>0.20508640606112799</v>
      </c>
      <c r="Z13" s="17"/>
      <c r="AA13" s="17">
        <v>0.16363578113306301</v>
      </c>
      <c r="AB13" s="17">
        <v>2.2731154103599702E-2</v>
      </c>
      <c r="AC13" s="17"/>
      <c r="AD13" s="17">
        <v>0.163762756636464</v>
      </c>
      <c r="AE13" s="17">
        <v>0.143215758209225</v>
      </c>
      <c r="AF13" s="17">
        <v>0.12575464591993299</v>
      </c>
      <c r="AG13" s="17"/>
      <c r="AH13" s="17">
        <v>0.13856708870201201</v>
      </c>
      <c r="AI13" s="17">
        <v>0.148174331321338</v>
      </c>
      <c r="AJ13" s="17"/>
      <c r="AK13" s="17">
        <v>0.13467880053897599</v>
      </c>
      <c r="AL13" s="17">
        <v>0.15247278704631401</v>
      </c>
      <c r="AM13" s="17"/>
      <c r="AN13" s="17">
        <v>0.14618851366667099</v>
      </c>
      <c r="AO13" s="17">
        <v>0.13180797162417601</v>
      </c>
      <c r="AP13" s="17"/>
      <c r="AQ13" s="17">
        <v>0.22363413858196701</v>
      </c>
      <c r="AR13" s="17">
        <v>0.10398332460444699</v>
      </c>
      <c r="AS13" s="17"/>
      <c r="AT13" s="17">
        <v>4.45016136780318E-2</v>
      </c>
      <c r="AU13" s="17">
        <v>0.145093721296982</v>
      </c>
      <c r="AV13" s="17">
        <v>0.17324567069576499</v>
      </c>
      <c r="AW13" s="17">
        <v>0.20900193450049301</v>
      </c>
      <c r="AX13" s="17"/>
      <c r="AY13" s="17">
        <v>0.190296438276223</v>
      </c>
      <c r="AZ13" s="17">
        <v>0.133606777339146</v>
      </c>
      <c r="BA13" s="17"/>
      <c r="BB13" s="17">
        <v>0.19603765392696601</v>
      </c>
      <c r="BC13" s="17">
        <v>0.13663789665573201</v>
      </c>
      <c r="BD13" s="17"/>
      <c r="BE13" s="17">
        <v>4.81432139834665E-2</v>
      </c>
      <c r="BF13" s="17">
        <v>0.15569778829066</v>
      </c>
      <c r="BG13" s="17"/>
      <c r="BH13" s="17">
        <v>0.14126861652433001</v>
      </c>
      <c r="BI13" s="17">
        <v>0.14665201626479399</v>
      </c>
      <c r="BJ13" s="17"/>
      <c r="BK13" s="17">
        <v>0.117406367702308</v>
      </c>
      <c r="BL13" s="17">
        <v>0.14893013138715999</v>
      </c>
      <c r="BM13" s="17"/>
      <c r="BN13" s="17">
        <v>7.4942035621223799E-2</v>
      </c>
      <c r="BO13" s="17">
        <v>0.14867282634374099</v>
      </c>
      <c r="BP13" s="17"/>
      <c r="BQ13" s="17">
        <v>0.10577779706460499</v>
      </c>
      <c r="BR13" s="17">
        <v>0.14834622826656499</v>
      </c>
      <c r="BS13" s="17"/>
      <c r="BT13" s="17">
        <v>0.132031199467606</v>
      </c>
      <c r="BU13" s="17">
        <v>0.147695246241657</v>
      </c>
      <c r="BV13" s="17"/>
      <c r="BW13" s="17">
        <v>0.163873195941733</v>
      </c>
      <c r="BX13" s="17">
        <v>2.8487767689786898E-2</v>
      </c>
      <c r="BY13" s="17"/>
      <c r="BZ13" s="17">
        <v>0.163873195941733</v>
      </c>
      <c r="CA13" s="17">
        <v>2.8487767689786898E-2</v>
      </c>
    </row>
    <row r="14" spans="2:79" x14ac:dyDescent="0.25">
      <c r="B14" s="18" t="s">
        <v>96</v>
      </c>
      <c r="C14" s="19">
        <v>0.14600178924791499</v>
      </c>
      <c r="D14" s="19">
        <v>7.8807130972309195E-2</v>
      </c>
      <c r="E14" s="19">
        <v>1.42858395305447E-2</v>
      </c>
      <c r="F14" s="19">
        <v>5.4396117073579699E-2</v>
      </c>
      <c r="G14" s="19">
        <v>0.26827489418644601</v>
      </c>
      <c r="H14" s="19">
        <v>5.5333187786489102E-2</v>
      </c>
      <c r="I14" s="19">
        <v>4.48302994460342E-2</v>
      </c>
      <c r="J14" s="19">
        <v>0.19310400662590499</v>
      </c>
      <c r="K14" s="19">
        <v>0.10640132349013801</v>
      </c>
      <c r="L14" s="19">
        <v>0.33791937468209898</v>
      </c>
      <c r="M14" s="19"/>
      <c r="N14" s="19">
        <v>0.15876505052214701</v>
      </c>
      <c r="O14" s="19">
        <v>7.4857555974304796E-2</v>
      </c>
      <c r="P14" s="19">
        <v>5.5571536665488599E-2</v>
      </c>
      <c r="Q14" s="19">
        <v>4.9249988493024102E-2</v>
      </c>
      <c r="R14" s="19"/>
      <c r="S14" s="19">
        <v>0.17161154485198499</v>
      </c>
      <c r="T14" s="19">
        <v>0.119283942361016</v>
      </c>
      <c r="U14" s="19">
        <v>5.7380583827613997E-3</v>
      </c>
      <c r="V14" s="19">
        <v>0.160365624619831</v>
      </c>
      <c r="W14" s="19">
        <v>0.11081225145302399</v>
      </c>
      <c r="X14" s="19">
        <v>7.59174877076053E-2</v>
      </c>
      <c r="Y14" s="19">
        <v>0.13198005215319</v>
      </c>
      <c r="Z14" s="19"/>
      <c r="AA14" s="19">
        <v>9.1662983964048095E-2</v>
      </c>
      <c r="AB14" s="19">
        <v>0.52799577160952205</v>
      </c>
      <c r="AC14" s="19"/>
      <c r="AD14" s="19">
        <v>0.10220355390989599</v>
      </c>
      <c r="AE14" s="19">
        <v>4.34208990362797E-2</v>
      </c>
      <c r="AF14" s="19">
        <v>0.34841222360248397</v>
      </c>
      <c r="AG14" s="19"/>
      <c r="AH14" s="19">
        <v>9.8243249148406396E-3</v>
      </c>
      <c r="AI14" s="19">
        <v>0.183773562151474</v>
      </c>
      <c r="AJ14" s="19"/>
      <c r="AK14" s="19">
        <v>0.16286637281320199</v>
      </c>
      <c r="AL14" s="19">
        <v>0.13656451349497301</v>
      </c>
      <c r="AM14" s="19"/>
      <c r="AN14" s="19">
        <v>0.146681501297628</v>
      </c>
      <c r="AO14" s="19">
        <v>4.9249988493024102E-2</v>
      </c>
      <c r="AP14" s="19"/>
      <c r="AQ14" s="19">
        <v>7.1640093192936502E-2</v>
      </c>
      <c r="AR14" s="19">
        <v>0.18637771255020999</v>
      </c>
      <c r="AS14" s="19"/>
      <c r="AT14" s="19">
        <v>0.36671874773243301</v>
      </c>
      <c r="AU14" s="19">
        <v>0.18720856041390899</v>
      </c>
      <c r="AV14" s="19">
        <v>4.8010958597048098E-2</v>
      </c>
      <c r="AW14" s="19">
        <v>5.0907467649463998E-3</v>
      </c>
      <c r="AX14" s="19"/>
      <c r="AY14" s="19">
        <v>6.7000901960888704E-2</v>
      </c>
      <c r="AZ14" s="19">
        <v>0.16830628613479101</v>
      </c>
      <c r="BA14" s="19"/>
      <c r="BB14" s="19">
        <v>7.6245966517102401E-2</v>
      </c>
      <c r="BC14" s="19">
        <v>0.15922692684988199</v>
      </c>
      <c r="BD14" s="19"/>
      <c r="BE14" s="19">
        <v>0.13617230675539099</v>
      </c>
      <c r="BF14" s="19">
        <v>0.146966181455397</v>
      </c>
      <c r="BG14" s="19"/>
      <c r="BH14" s="19">
        <v>0.22519759329522099</v>
      </c>
      <c r="BI14" s="19">
        <v>0.13673694016400401</v>
      </c>
      <c r="BJ14" s="19"/>
      <c r="BK14" s="19">
        <v>8.7372414726199901E-2</v>
      </c>
      <c r="BL14" s="19">
        <v>0.15181108564715301</v>
      </c>
      <c r="BM14" s="19"/>
      <c r="BN14" s="19">
        <v>7.5103979518162306E-2</v>
      </c>
      <c r="BO14" s="19">
        <v>0.14857740296727701</v>
      </c>
      <c r="BP14" s="19"/>
      <c r="BQ14" s="19">
        <v>3.6584986076352799E-2</v>
      </c>
      <c r="BR14" s="19">
        <v>0.15213090982246899</v>
      </c>
      <c r="BS14" s="19"/>
      <c r="BT14" s="19">
        <v>0.100025759342317</v>
      </c>
      <c r="BU14" s="19">
        <v>0.151257966569914</v>
      </c>
      <c r="BV14" s="19"/>
      <c r="BW14" s="19">
        <v>9.2012842514330007E-2</v>
      </c>
      <c r="BX14" s="19">
        <v>0.50299482063794998</v>
      </c>
      <c r="BY14" s="19"/>
      <c r="BZ14" s="19">
        <v>9.2012842514330007E-2</v>
      </c>
      <c r="CA14" s="19">
        <v>0.50299482063794998</v>
      </c>
    </row>
    <row r="15" spans="2:79" x14ac:dyDescent="0.25">
      <c r="B15" s="16" t="s">
        <v>703</v>
      </c>
    </row>
    <row r="16" spans="2:79" x14ac:dyDescent="0.25">
      <c r="B16" t="s">
        <v>78</v>
      </c>
    </row>
    <row r="17" spans="2:2" x14ac:dyDescent="0.25">
      <c r="B17" t="s">
        <v>79</v>
      </c>
    </row>
    <row r="19" spans="2:2" x14ac:dyDescent="0.2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CA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470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2701</v>
      </c>
      <c r="D7" s="10">
        <v>342</v>
      </c>
      <c r="E7" s="10">
        <v>420</v>
      </c>
      <c r="F7" s="10">
        <v>300</v>
      </c>
      <c r="G7" s="10">
        <v>361</v>
      </c>
      <c r="H7" s="10">
        <v>311</v>
      </c>
      <c r="I7" s="10">
        <v>355</v>
      </c>
      <c r="J7" s="10">
        <v>198</v>
      </c>
      <c r="K7" s="10">
        <v>119</v>
      </c>
      <c r="L7" s="10">
        <v>295</v>
      </c>
      <c r="M7" s="10"/>
      <c r="N7" s="10">
        <v>322</v>
      </c>
      <c r="O7" s="10">
        <v>333</v>
      </c>
      <c r="P7" s="10">
        <v>521</v>
      </c>
      <c r="Q7" s="10">
        <v>1525</v>
      </c>
      <c r="R7" s="10"/>
      <c r="S7" s="10">
        <v>233</v>
      </c>
      <c r="T7" s="10">
        <v>187</v>
      </c>
      <c r="U7" s="10">
        <v>247</v>
      </c>
      <c r="V7" s="10">
        <v>498</v>
      </c>
      <c r="W7" s="10">
        <v>515</v>
      </c>
      <c r="X7" s="10">
        <v>543</v>
      </c>
      <c r="Y7" s="10">
        <v>370</v>
      </c>
      <c r="Z7" s="10"/>
      <c r="AA7" s="10">
        <v>2614</v>
      </c>
      <c r="AB7" s="10">
        <v>87</v>
      </c>
      <c r="AC7" s="10"/>
      <c r="AD7" s="10">
        <v>1442</v>
      </c>
      <c r="AE7" s="10">
        <v>1077</v>
      </c>
      <c r="AF7" s="10">
        <v>147</v>
      </c>
      <c r="AG7" s="10"/>
      <c r="AH7" s="10">
        <v>943</v>
      </c>
      <c r="AI7" s="10">
        <v>1758</v>
      </c>
      <c r="AJ7" s="10"/>
      <c r="AK7" s="10">
        <v>697</v>
      </c>
      <c r="AL7" s="10">
        <v>2004</v>
      </c>
      <c r="AM7" s="10"/>
      <c r="AN7" s="10">
        <v>1176</v>
      </c>
      <c r="AO7" s="10">
        <v>1525</v>
      </c>
      <c r="AP7" s="10"/>
      <c r="AQ7" s="10">
        <v>1277</v>
      </c>
      <c r="AR7" s="10">
        <v>1424</v>
      </c>
      <c r="AS7" s="10"/>
      <c r="AT7" s="10">
        <v>138</v>
      </c>
      <c r="AU7" s="10">
        <v>591</v>
      </c>
      <c r="AV7" s="10">
        <v>1365</v>
      </c>
      <c r="AW7" s="10">
        <v>601</v>
      </c>
      <c r="AX7" s="10"/>
      <c r="AY7" s="10">
        <v>857</v>
      </c>
      <c r="AZ7" s="10">
        <v>1844</v>
      </c>
      <c r="BA7" s="10"/>
      <c r="BB7" s="10">
        <v>404</v>
      </c>
      <c r="BC7" s="10">
        <v>2296</v>
      </c>
      <c r="BD7" s="10"/>
      <c r="BE7" s="10">
        <v>424</v>
      </c>
      <c r="BF7" s="10">
        <v>2277</v>
      </c>
      <c r="BG7" s="10"/>
      <c r="BH7" s="10">
        <v>219</v>
      </c>
      <c r="BI7" s="10">
        <v>2482</v>
      </c>
      <c r="BJ7" s="10"/>
      <c r="BK7" s="10">
        <v>502</v>
      </c>
      <c r="BL7" s="10">
        <v>2199</v>
      </c>
      <c r="BM7" s="10"/>
      <c r="BN7" s="10">
        <v>168</v>
      </c>
      <c r="BO7" s="10">
        <v>2533</v>
      </c>
      <c r="BP7" s="10"/>
      <c r="BQ7" s="10">
        <v>347</v>
      </c>
      <c r="BR7" s="10">
        <v>2354</v>
      </c>
      <c r="BS7" s="10"/>
      <c r="BT7" s="10">
        <v>213</v>
      </c>
      <c r="BU7" s="10">
        <v>2488</v>
      </c>
      <c r="BV7" s="10"/>
      <c r="BW7" s="10">
        <v>1107</v>
      </c>
      <c r="BX7" s="10">
        <v>1594</v>
      </c>
      <c r="BY7" s="10"/>
      <c r="BZ7" s="10">
        <v>1107</v>
      </c>
      <c r="CA7" s="10">
        <v>1594</v>
      </c>
    </row>
    <row r="8" spans="2:79" ht="30" customHeight="1" x14ac:dyDescent="0.25">
      <c r="B8" s="11" t="s">
        <v>27</v>
      </c>
      <c r="C8" s="11">
        <v>1181</v>
      </c>
      <c r="D8" s="11">
        <v>86</v>
      </c>
      <c r="E8" s="11">
        <v>156</v>
      </c>
      <c r="F8" s="11">
        <v>136</v>
      </c>
      <c r="G8" s="11">
        <v>88</v>
      </c>
      <c r="H8" s="11">
        <v>104</v>
      </c>
      <c r="I8" s="11">
        <v>201</v>
      </c>
      <c r="J8" s="11">
        <v>67</v>
      </c>
      <c r="K8" s="11">
        <v>47</v>
      </c>
      <c r="L8" s="11">
        <v>295</v>
      </c>
      <c r="M8" s="11"/>
      <c r="N8" s="11">
        <v>1010</v>
      </c>
      <c r="O8" s="11">
        <v>132</v>
      </c>
      <c r="P8" s="11">
        <v>30</v>
      </c>
      <c r="Q8" s="11">
        <v>8</v>
      </c>
      <c r="R8" s="11"/>
      <c r="S8" s="11">
        <v>208</v>
      </c>
      <c r="T8" s="11">
        <v>101</v>
      </c>
      <c r="U8" s="11">
        <v>65</v>
      </c>
      <c r="V8" s="11">
        <v>372</v>
      </c>
      <c r="W8" s="11">
        <v>102</v>
      </c>
      <c r="X8" s="11">
        <v>132</v>
      </c>
      <c r="Y8" s="11">
        <v>140</v>
      </c>
      <c r="Z8" s="11"/>
      <c r="AA8" s="11">
        <v>1034</v>
      </c>
      <c r="AB8" s="11">
        <v>147</v>
      </c>
      <c r="AC8" s="11"/>
      <c r="AD8" s="11">
        <v>640</v>
      </c>
      <c r="AE8" s="11">
        <v>304</v>
      </c>
      <c r="AF8" s="11">
        <v>172</v>
      </c>
      <c r="AG8" s="11"/>
      <c r="AH8" s="11">
        <v>256</v>
      </c>
      <c r="AI8" s="11">
        <v>924</v>
      </c>
      <c r="AJ8" s="11"/>
      <c r="AK8" s="11">
        <v>424</v>
      </c>
      <c r="AL8" s="11">
        <v>757</v>
      </c>
      <c r="AM8" s="11"/>
      <c r="AN8" s="11">
        <v>1172</v>
      </c>
      <c r="AO8" s="11">
        <v>8</v>
      </c>
      <c r="AP8" s="11"/>
      <c r="AQ8" s="11">
        <v>415</v>
      </c>
      <c r="AR8" s="11">
        <v>765</v>
      </c>
      <c r="AS8" s="11"/>
      <c r="AT8" s="11">
        <v>170</v>
      </c>
      <c r="AU8" s="11">
        <v>465</v>
      </c>
      <c r="AV8" s="11">
        <v>468</v>
      </c>
      <c r="AW8" s="11">
        <v>76</v>
      </c>
      <c r="AX8" s="11"/>
      <c r="AY8" s="11">
        <v>260</v>
      </c>
      <c r="AZ8" s="11">
        <v>921</v>
      </c>
      <c r="BA8" s="11"/>
      <c r="BB8" s="11">
        <v>188</v>
      </c>
      <c r="BC8" s="11">
        <v>992</v>
      </c>
      <c r="BD8" s="11"/>
      <c r="BE8" s="11">
        <v>105</v>
      </c>
      <c r="BF8" s="11">
        <v>1075</v>
      </c>
      <c r="BG8" s="11"/>
      <c r="BH8" s="11">
        <v>124</v>
      </c>
      <c r="BI8" s="11">
        <v>1057</v>
      </c>
      <c r="BJ8" s="11"/>
      <c r="BK8" s="11">
        <v>106</v>
      </c>
      <c r="BL8" s="11">
        <v>1074</v>
      </c>
      <c r="BM8" s="11"/>
      <c r="BN8" s="11">
        <v>41</v>
      </c>
      <c r="BO8" s="11">
        <v>1139</v>
      </c>
      <c r="BP8" s="11"/>
      <c r="BQ8" s="11">
        <v>63</v>
      </c>
      <c r="BR8" s="11">
        <v>1118</v>
      </c>
      <c r="BS8" s="11"/>
      <c r="BT8" s="11">
        <v>121</v>
      </c>
      <c r="BU8" s="11">
        <v>1059</v>
      </c>
      <c r="BV8" s="11"/>
      <c r="BW8" s="11">
        <v>1025</v>
      </c>
      <c r="BX8" s="11">
        <v>155</v>
      </c>
      <c r="BY8" s="11"/>
      <c r="BZ8" s="11">
        <v>1025</v>
      </c>
      <c r="CA8" s="11">
        <v>155</v>
      </c>
    </row>
    <row r="9" spans="2:79" ht="30" x14ac:dyDescent="0.25">
      <c r="B9" s="18" t="s">
        <v>463</v>
      </c>
      <c r="C9" s="17">
        <v>9.0843232829127193E-2</v>
      </c>
      <c r="D9" s="17">
        <v>0.26793028727972201</v>
      </c>
      <c r="E9" s="17">
        <v>7.9940016537131703E-2</v>
      </c>
      <c r="F9" s="17">
        <v>0.11561912473803999</v>
      </c>
      <c r="G9" s="17">
        <v>4.5353250421881298E-2</v>
      </c>
      <c r="H9" s="17">
        <v>5.5457313883909898E-2</v>
      </c>
      <c r="I9" s="17">
        <v>0.135387230681976</v>
      </c>
      <c r="J9" s="17">
        <v>8.0046429510673006E-3</v>
      </c>
      <c r="K9" s="17">
        <v>2.8874395493658798E-2</v>
      </c>
      <c r="L9" s="17">
        <v>5.7562322807590403E-2</v>
      </c>
      <c r="M9" s="17"/>
      <c r="N9" s="17">
        <v>9.1249421956201698E-2</v>
      </c>
      <c r="O9" s="17">
        <v>8.5437417919019099E-2</v>
      </c>
      <c r="P9" s="17">
        <v>9.7996254379992098E-2</v>
      </c>
      <c r="Q9" s="17">
        <v>0.101464258054031</v>
      </c>
      <c r="R9" s="17"/>
      <c r="S9" s="17">
        <v>0.20260530287265399</v>
      </c>
      <c r="T9" s="17">
        <v>3.1397999751668099E-2</v>
      </c>
      <c r="U9" s="17">
        <v>0.100230219985666</v>
      </c>
      <c r="V9" s="17">
        <v>7.2815642683557794E-2</v>
      </c>
      <c r="W9" s="17">
        <v>3.0198833893818E-2</v>
      </c>
      <c r="X9" s="17">
        <v>8.3159978552342306E-2</v>
      </c>
      <c r="Y9" s="17">
        <v>8.39301512920895E-2</v>
      </c>
      <c r="Z9" s="17"/>
      <c r="AA9" s="17">
        <v>9.4094278485723395E-2</v>
      </c>
      <c r="AB9" s="17">
        <v>6.7988849654617295E-2</v>
      </c>
      <c r="AC9" s="17"/>
      <c r="AD9" s="17">
        <v>0.103884595994441</v>
      </c>
      <c r="AE9" s="17">
        <v>8.9914118018122297E-2</v>
      </c>
      <c r="AF9" s="17">
        <v>2.0950348404934101E-2</v>
      </c>
      <c r="AG9" s="17"/>
      <c r="AH9" s="17">
        <v>0.116839357330903</v>
      </c>
      <c r="AI9" s="17">
        <v>8.3632643941585205E-2</v>
      </c>
      <c r="AJ9" s="17"/>
      <c r="AK9" s="17">
        <v>0.10106244310711</v>
      </c>
      <c r="AL9" s="17">
        <v>8.5124650748681294E-2</v>
      </c>
      <c r="AM9" s="17"/>
      <c r="AN9" s="17">
        <v>9.0768616762352899E-2</v>
      </c>
      <c r="AO9" s="17">
        <v>0.101464258054031</v>
      </c>
      <c r="AP9" s="17"/>
      <c r="AQ9" s="17">
        <v>0.111088280363018</v>
      </c>
      <c r="AR9" s="17">
        <v>7.9850846562475306E-2</v>
      </c>
      <c r="AS9" s="17"/>
      <c r="AT9" s="17">
        <v>5.7482617331867297E-2</v>
      </c>
      <c r="AU9" s="17">
        <v>8.3457676065544897E-2</v>
      </c>
      <c r="AV9" s="17">
        <v>0.10691446298009601</v>
      </c>
      <c r="AW9" s="17">
        <v>0.113383745597623</v>
      </c>
      <c r="AX9" s="17"/>
      <c r="AY9" s="17">
        <v>0.113939315271103</v>
      </c>
      <c r="AZ9" s="17">
        <v>8.4322464308459397E-2</v>
      </c>
      <c r="BA9" s="17"/>
      <c r="BB9" s="17">
        <v>0.119508189311444</v>
      </c>
      <c r="BC9" s="17">
        <v>8.5420457214470502E-2</v>
      </c>
      <c r="BD9" s="17"/>
      <c r="BE9" s="17">
        <v>0.10953328287120701</v>
      </c>
      <c r="BF9" s="17">
        <v>8.9009510796279695E-2</v>
      </c>
      <c r="BG9" s="17"/>
      <c r="BH9" s="17">
        <v>0.14951261093752599</v>
      </c>
      <c r="BI9" s="17">
        <v>8.3979700845835198E-2</v>
      </c>
      <c r="BJ9" s="17"/>
      <c r="BK9" s="17">
        <v>8.9789907691757598E-2</v>
      </c>
      <c r="BL9" s="17">
        <v>9.0947601637044198E-2</v>
      </c>
      <c r="BM9" s="17"/>
      <c r="BN9" s="17">
        <v>0.19944223767295799</v>
      </c>
      <c r="BO9" s="17">
        <v>8.6897989839942694E-2</v>
      </c>
      <c r="BP9" s="17"/>
      <c r="BQ9" s="17">
        <v>0.15074408182753599</v>
      </c>
      <c r="BR9" s="17">
        <v>8.7487811034782398E-2</v>
      </c>
      <c r="BS9" s="17"/>
      <c r="BT9" s="17">
        <v>0.13306893719356</v>
      </c>
      <c r="BU9" s="17">
        <v>8.6015808840116406E-2</v>
      </c>
      <c r="BV9" s="17"/>
      <c r="BW9" s="17">
        <v>9.4038751520411704E-2</v>
      </c>
      <c r="BX9" s="17">
        <v>6.9713391009940104E-2</v>
      </c>
      <c r="BY9" s="17"/>
      <c r="BZ9" s="17">
        <v>9.4038751520411704E-2</v>
      </c>
      <c r="CA9" s="17">
        <v>6.9713391009940104E-2</v>
      </c>
    </row>
    <row r="10" spans="2:79" ht="30" x14ac:dyDescent="0.25">
      <c r="B10" s="18" t="s">
        <v>464</v>
      </c>
      <c r="C10" s="17">
        <v>0.13576372080297899</v>
      </c>
      <c r="D10" s="17">
        <v>0.14893595067319501</v>
      </c>
      <c r="E10" s="17">
        <v>0.15609612149075699</v>
      </c>
      <c r="F10" s="17">
        <v>0.236050517601297</v>
      </c>
      <c r="G10" s="17">
        <v>8.4456562918782896E-2</v>
      </c>
      <c r="H10" s="17">
        <v>0.183669533424416</v>
      </c>
      <c r="I10" s="17">
        <v>8.6311835145035903E-2</v>
      </c>
      <c r="J10" s="17">
        <v>7.1337318868809493E-2</v>
      </c>
      <c r="K10" s="17">
        <v>1.6068274582399001E-2</v>
      </c>
      <c r="L10" s="17">
        <v>0.14067203579461299</v>
      </c>
      <c r="M10" s="17"/>
      <c r="N10" s="17">
        <v>0.12992936903626501</v>
      </c>
      <c r="O10" s="17">
        <v>0.166091736122435</v>
      </c>
      <c r="P10" s="17">
        <v>0.18794076185568101</v>
      </c>
      <c r="Q10" s="17">
        <v>0.17555953175861999</v>
      </c>
      <c r="R10" s="17"/>
      <c r="S10" s="17">
        <v>0.147365414781818</v>
      </c>
      <c r="T10" s="17">
        <v>0.194772563815688</v>
      </c>
      <c r="U10" s="17">
        <v>0.25303661577729603</v>
      </c>
      <c r="V10" s="17">
        <v>8.9866737465914906E-2</v>
      </c>
      <c r="W10" s="17">
        <v>0.13558274597799899</v>
      </c>
      <c r="X10" s="17">
        <v>0.19099116506307501</v>
      </c>
      <c r="Y10" s="17">
        <v>0.110807040127575</v>
      </c>
      <c r="Z10" s="17"/>
      <c r="AA10" s="17">
        <v>0.14177312605621001</v>
      </c>
      <c r="AB10" s="17">
        <v>9.3518466563131397E-2</v>
      </c>
      <c r="AC10" s="17"/>
      <c r="AD10" s="17">
        <v>0.12753611000333501</v>
      </c>
      <c r="AE10" s="17">
        <v>0.148343574110434</v>
      </c>
      <c r="AF10" s="17">
        <v>0.11519861969846799</v>
      </c>
      <c r="AG10" s="17"/>
      <c r="AH10" s="17">
        <v>0.17751302930584201</v>
      </c>
      <c r="AI10" s="17">
        <v>0.124183644706146</v>
      </c>
      <c r="AJ10" s="17"/>
      <c r="AK10" s="17">
        <v>0.12780265045678799</v>
      </c>
      <c r="AL10" s="17">
        <v>0.14021866722099899</v>
      </c>
      <c r="AM10" s="17"/>
      <c r="AN10" s="17">
        <v>0.13548414262434499</v>
      </c>
      <c r="AO10" s="17">
        <v>0.17555953175861999</v>
      </c>
      <c r="AP10" s="17"/>
      <c r="AQ10" s="17">
        <v>0.123014151634672</v>
      </c>
      <c r="AR10" s="17">
        <v>0.14268631205878199</v>
      </c>
      <c r="AS10" s="17"/>
      <c r="AT10" s="17">
        <v>0.13115571884694999</v>
      </c>
      <c r="AU10" s="17">
        <v>0.14882960408222601</v>
      </c>
      <c r="AV10" s="17">
        <v>0.11853106431970201</v>
      </c>
      <c r="AW10" s="17">
        <v>0.163875115950608</v>
      </c>
      <c r="AX10" s="17"/>
      <c r="AY10" s="17">
        <v>0.16763606930432501</v>
      </c>
      <c r="AZ10" s="17">
        <v>0.126765129491683</v>
      </c>
      <c r="BA10" s="17"/>
      <c r="BB10" s="17">
        <v>7.7180056668283897E-2</v>
      </c>
      <c r="BC10" s="17">
        <v>0.14687174209083301</v>
      </c>
      <c r="BD10" s="17"/>
      <c r="BE10" s="17">
        <v>6.1699750393152897E-2</v>
      </c>
      <c r="BF10" s="17">
        <v>0.143030300297143</v>
      </c>
      <c r="BG10" s="17"/>
      <c r="BH10" s="17">
        <v>7.4834897223766406E-2</v>
      </c>
      <c r="BI10" s="17">
        <v>0.14289157766499699</v>
      </c>
      <c r="BJ10" s="17"/>
      <c r="BK10" s="17">
        <v>4.0865067611243498E-2</v>
      </c>
      <c r="BL10" s="17">
        <v>0.14516676166392301</v>
      </c>
      <c r="BM10" s="17"/>
      <c r="BN10" s="17">
        <v>0.48851726790116101</v>
      </c>
      <c r="BO10" s="17">
        <v>0.122948700438839</v>
      </c>
      <c r="BP10" s="17"/>
      <c r="BQ10" s="17">
        <v>0.28560710207199802</v>
      </c>
      <c r="BR10" s="17">
        <v>0.12737005434156101</v>
      </c>
      <c r="BS10" s="17"/>
      <c r="BT10" s="17">
        <v>0.25835441640084</v>
      </c>
      <c r="BU10" s="17">
        <v>0.121748625645511</v>
      </c>
      <c r="BV10" s="17"/>
      <c r="BW10" s="17">
        <v>0.141477977251912</v>
      </c>
      <c r="BX10" s="17">
        <v>9.7979139786591604E-2</v>
      </c>
      <c r="BY10" s="17"/>
      <c r="BZ10" s="17">
        <v>0.141477977251912</v>
      </c>
      <c r="CA10" s="17">
        <v>9.7979139786591604E-2</v>
      </c>
    </row>
    <row r="11" spans="2:79" ht="30" x14ac:dyDescent="0.25">
      <c r="B11" s="18" t="s">
        <v>465</v>
      </c>
      <c r="C11" s="17">
        <v>0.22136608780615899</v>
      </c>
      <c r="D11" s="17">
        <v>6.6754760004985703E-2</v>
      </c>
      <c r="E11" s="17">
        <v>0.316787950052072</v>
      </c>
      <c r="F11" s="17">
        <v>0.23847385755946901</v>
      </c>
      <c r="G11" s="17">
        <v>0.215846783478708</v>
      </c>
      <c r="H11" s="17">
        <v>0.25188209826912999</v>
      </c>
      <c r="I11" s="17">
        <v>0.20249791642867199</v>
      </c>
      <c r="J11" s="17">
        <v>0.170246931098851</v>
      </c>
      <c r="K11" s="17">
        <v>0.29499423545445302</v>
      </c>
      <c r="L11" s="17">
        <v>0.21192236761139099</v>
      </c>
      <c r="M11" s="17"/>
      <c r="N11" s="17">
        <v>0.22242558208090399</v>
      </c>
      <c r="O11" s="17">
        <v>0.21230695519333501</v>
      </c>
      <c r="P11" s="17">
        <v>0.23530788791503199</v>
      </c>
      <c r="Q11" s="17">
        <v>0.18556085415859799</v>
      </c>
      <c r="R11" s="17"/>
      <c r="S11" s="17">
        <v>0.119327379258224</v>
      </c>
      <c r="T11" s="17">
        <v>0.13475634995996799</v>
      </c>
      <c r="U11" s="17">
        <v>0.13349521911929199</v>
      </c>
      <c r="V11" s="17">
        <v>0.31313785763492002</v>
      </c>
      <c r="W11" s="17">
        <v>0.34993353125035198</v>
      </c>
      <c r="X11" s="17">
        <v>0.11350503779029</v>
      </c>
      <c r="Y11" s="17">
        <v>0.25212516259752599</v>
      </c>
      <c r="Z11" s="17"/>
      <c r="AA11" s="17">
        <v>0.22871242020336999</v>
      </c>
      <c r="AB11" s="17">
        <v>0.16972242811392799</v>
      </c>
      <c r="AC11" s="17"/>
      <c r="AD11" s="17">
        <v>0.22474158126869201</v>
      </c>
      <c r="AE11" s="17">
        <v>0.244047571592823</v>
      </c>
      <c r="AF11" s="17">
        <v>0.234215162964759</v>
      </c>
      <c r="AG11" s="17"/>
      <c r="AH11" s="17">
        <v>0.22062165304577999</v>
      </c>
      <c r="AI11" s="17">
        <v>0.22157257293090599</v>
      </c>
      <c r="AJ11" s="17"/>
      <c r="AK11" s="17">
        <v>0.229800746986322</v>
      </c>
      <c r="AL11" s="17">
        <v>0.21664612515442</v>
      </c>
      <c r="AM11" s="17"/>
      <c r="AN11" s="17">
        <v>0.22161763091505399</v>
      </c>
      <c r="AO11" s="17">
        <v>0.18556085415859799</v>
      </c>
      <c r="AP11" s="17"/>
      <c r="AQ11" s="17">
        <v>0.182735393953674</v>
      </c>
      <c r="AR11" s="17">
        <v>0.24234126743290199</v>
      </c>
      <c r="AS11" s="17"/>
      <c r="AT11" s="17">
        <v>0.26558281838820702</v>
      </c>
      <c r="AU11" s="17">
        <v>0.21966989433505299</v>
      </c>
      <c r="AV11" s="17">
        <v>0.204669742716202</v>
      </c>
      <c r="AW11" s="17">
        <v>0.23904398057541801</v>
      </c>
      <c r="AX11" s="17"/>
      <c r="AY11" s="17">
        <v>0.179353537659943</v>
      </c>
      <c r="AZ11" s="17">
        <v>0.23322758488709</v>
      </c>
      <c r="BA11" s="17"/>
      <c r="BB11" s="17">
        <v>0.112553416684833</v>
      </c>
      <c r="BC11" s="17">
        <v>0.24199558453155601</v>
      </c>
      <c r="BD11" s="17"/>
      <c r="BE11" s="17">
        <v>0.295359948445446</v>
      </c>
      <c r="BF11" s="17">
        <v>0.214106386936219</v>
      </c>
      <c r="BG11" s="17"/>
      <c r="BH11" s="17">
        <v>0.13394941319385401</v>
      </c>
      <c r="BI11" s="17">
        <v>0.231592668714619</v>
      </c>
      <c r="BJ11" s="17"/>
      <c r="BK11" s="17">
        <v>0.309685812918644</v>
      </c>
      <c r="BL11" s="17">
        <v>0.21261492057534401</v>
      </c>
      <c r="BM11" s="17"/>
      <c r="BN11" s="17">
        <v>3.26584391033541E-2</v>
      </c>
      <c r="BO11" s="17">
        <v>0.22822156064516799</v>
      </c>
      <c r="BP11" s="17"/>
      <c r="BQ11" s="17">
        <v>0.123327648076319</v>
      </c>
      <c r="BR11" s="17">
        <v>0.22685783496590001</v>
      </c>
      <c r="BS11" s="17"/>
      <c r="BT11" s="17">
        <v>0.26486394299217603</v>
      </c>
      <c r="BU11" s="17">
        <v>0.216393226068124</v>
      </c>
      <c r="BV11" s="17"/>
      <c r="BW11" s="17">
        <v>0.22904733874402</v>
      </c>
      <c r="BX11" s="17">
        <v>0.17057507921868101</v>
      </c>
      <c r="BY11" s="17"/>
      <c r="BZ11" s="17">
        <v>0.22904733874402</v>
      </c>
      <c r="CA11" s="17">
        <v>0.17057507921868101</v>
      </c>
    </row>
    <row r="12" spans="2:79" ht="30" x14ac:dyDescent="0.25">
      <c r="B12" s="18" t="s">
        <v>466</v>
      </c>
      <c r="C12" s="17">
        <v>0.28964560879366502</v>
      </c>
      <c r="D12" s="17">
        <v>0.31982958981522303</v>
      </c>
      <c r="E12" s="17">
        <v>0.30621064095015799</v>
      </c>
      <c r="F12" s="17">
        <v>0.26668867192777601</v>
      </c>
      <c r="G12" s="17">
        <v>0.35033459303009401</v>
      </c>
      <c r="H12" s="17">
        <v>0.36849501488053499</v>
      </c>
      <c r="I12" s="17">
        <v>0.23700616285287901</v>
      </c>
      <c r="J12" s="17">
        <v>0.31367651472333002</v>
      </c>
      <c r="K12" s="17">
        <v>0.22977199442623999</v>
      </c>
      <c r="L12" s="17">
        <v>0.276691095822161</v>
      </c>
      <c r="M12" s="17"/>
      <c r="N12" s="17">
        <v>0.28827598369521901</v>
      </c>
      <c r="O12" s="17">
        <v>0.29847067939661298</v>
      </c>
      <c r="P12" s="17">
        <v>0.28455216748083001</v>
      </c>
      <c r="Q12" s="17">
        <v>0.33495949922589102</v>
      </c>
      <c r="R12" s="17"/>
      <c r="S12" s="17">
        <v>0.252436254408759</v>
      </c>
      <c r="T12" s="17">
        <v>0.274444395930111</v>
      </c>
      <c r="U12" s="17">
        <v>0.37632558040290098</v>
      </c>
      <c r="V12" s="17">
        <v>0.26269859514715099</v>
      </c>
      <c r="W12" s="17">
        <v>0.20903740883374899</v>
      </c>
      <c r="X12" s="17">
        <v>0.44476003313870899</v>
      </c>
      <c r="Y12" s="17">
        <v>0.324577487772924</v>
      </c>
      <c r="Z12" s="17"/>
      <c r="AA12" s="17">
        <v>0.29197083146446901</v>
      </c>
      <c r="AB12" s="17">
        <v>0.27329962799305701</v>
      </c>
      <c r="AC12" s="17"/>
      <c r="AD12" s="17">
        <v>0.295343008362564</v>
      </c>
      <c r="AE12" s="17">
        <v>0.27479093970150698</v>
      </c>
      <c r="AF12" s="17">
        <v>0.369895227213353</v>
      </c>
      <c r="AG12" s="17"/>
      <c r="AH12" s="17">
        <v>0.285473654105938</v>
      </c>
      <c r="AI12" s="17">
        <v>0.29080279090012101</v>
      </c>
      <c r="AJ12" s="17"/>
      <c r="AK12" s="17">
        <v>0.28452996767230898</v>
      </c>
      <c r="AL12" s="17">
        <v>0.29250827751764702</v>
      </c>
      <c r="AM12" s="17"/>
      <c r="AN12" s="17">
        <v>0.28932726435866901</v>
      </c>
      <c r="AO12" s="17">
        <v>0.33495949922589102</v>
      </c>
      <c r="AP12" s="17"/>
      <c r="AQ12" s="17">
        <v>0.31151671216836002</v>
      </c>
      <c r="AR12" s="17">
        <v>0.27777032838397098</v>
      </c>
      <c r="AS12" s="17"/>
      <c r="AT12" s="17">
        <v>0.170475395249791</v>
      </c>
      <c r="AU12" s="17">
        <v>0.26671353626552202</v>
      </c>
      <c r="AV12" s="17">
        <v>0.37365493069386402</v>
      </c>
      <c r="AW12" s="17">
        <v>0.18474224960771299</v>
      </c>
      <c r="AX12" s="17"/>
      <c r="AY12" s="17">
        <v>0.26153172142857001</v>
      </c>
      <c r="AZ12" s="17">
        <v>0.29758306538113899</v>
      </c>
      <c r="BA12" s="17"/>
      <c r="BB12" s="17">
        <v>0.37237371157761001</v>
      </c>
      <c r="BC12" s="17">
        <v>0.273918767793568</v>
      </c>
      <c r="BD12" s="17"/>
      <c r="BE12" s="17">
        <v>0.23866927266700699</v>
      </c>
      <c r="BF12" s="17">
        <v>0.29464700956567103</v>
      </c>
      <c r="BG12" s="17"/>
      <c r="BH12" s="17">
        <v>0.34224989233915398</v>
      </c>
      <c r="BI12" s="17">
        <v>0.28349161169648202</v>
      </c>
      <c r="BJ12" s="17"/>
      <c r="BK12" s="17">
        <v>0.34614346859793199</v>
      </c>
      <c r="BL12" s="17">
        <v>0.28404751370561199</v>
      </c>
      <c r="BM12" s="17"/>
      <c r="BN12" s="17">
        <v>0.21549832310981301</v>
      </c>
      <c r="BO12" s="17">
        <v>0.29233927122116099</v>
      </c>
      <c r="BP12" s="17"/>
      <c r="BQ12" s="17">
        <v>0.23652937128316101</v>
      </c>
      <c r="BR12" s="17">
        <v>0.29262098199715803</v>
      </c>
      <c r="BS12" s="17"/>
      <c r="BT12" s="17">
        <v>0.18002338558881401</v>
      </c>
      <c r="BU12" s="17">
        <v>0.30217809245481497</v>
      </c>
      <c r="BV12" s="17"/>
      <c r="BW12" s="17">
        <v>0.29164562960000001</v>
      </c>
      <c r="BX12" s="17">
        <v>0.27642080013014297</v>
      </c>
      <c r="BY12" s="17"/>
      <c r="BZ12" s="17">
        <v>0.29164562960000001</v>
      </c>
      <c r="CA12" s="17">
        <v>0.27642080013014297</v>
      </c>
    </row>
    <row r="13" spans="2:79" ht="30" x14ac:dyDescent="0.25">
      <c r="B13" s="18" t="s">
        <v>467</v>
      </c>
      <c r="C13" s="17">
        <v>0.158752466313518</v>
      </c>
      <c r="D13" s="17">
        <v>0.12100382783989</v>
      </c>
      <c r="E13" s="17">
        <v>9.8727213046763698E-2</v>
      </c>
      <c r="F13" s="17">
        <v>0.119646417643869</v>
      </c>
      <c r="G13" s="17">
        <v>0.108161098602667</v>
      </c>
      <c r="H13" s="17">
        <v>8.4959093406504801E-2</v>
      </c>
      <c r="I13" s="17">
        <v>0.32310484052131899</v>
      </c>
      <c r="J13" s="17">
        <v>0.30520214103965498</v>
      </c>
      <c r="K13" s="17">
        <v>0.24465930164235</v>
      </c>
      <c r="L13" s="17">
        <v>0.101680413135668</v>
      </c>
      <c r="M13" s="17"/>
      <c r="N13" s="17">
        <v>0.154780301519822</v>
      </c>
      <c r="O13" s="17">
        <v>0.191747762270812</v>
      </c>
      <c r="P13" s="17">
        <v>0.146963888795691</v>
      </c>
      <c r="Q13" s="17">
        <v>0.16078678860655099</v>
      </c>
      <c r="R13" s="17"/>
      <c r="S13" s="17">
        <v>0.13014756166209901</v>
      </c>
      <c r="T13" s="17">
        <v>0.198163722361275</v>
      </c>
      <c r="U13" s="17">
        <v>0.13255371237756899</v>
      </c>
      <c r="V13" s="17">
        <v>0.14157002826520701</v>
      </c>
      <c r="W13" s="17">
        <v>0.21261022469296101</v>
      </c>
      <c r="X13" s="17">
        <v>0.13933022108779999</v>
      </c>
      <c r="Y13" s="17">
        <v>0.200087537971295</v>
      </c>
      <c r="Z13" s="17"/>
      <c r="AA13" s="17">
        <v>0.17747284788895201</v>
      </c>
      <c r="AB13" s="17">
        <v>2.7150877504718601E-2</v>
      </c>
      <c r="AC13" s="17"/>
      <c r="AD13" s="17">
        <v>0.17341536301337801</v>
      </c>
      <c r="AE13" s="17">
        <v>0.184298996783203</v>
      </c>
      <c r="AF13" s="17">
        <v>0.104315243026289</v>
      </c>
      <c r="AG13" s="17"/>
      <c r="AH13" s="17">
        <v>0.17854660185582</v>
      </c>
      <c r="AI13" s="17">
        <v>0.15326213356141599</v>
      </c>
      <c r="AJ13" s="17"/>
      <c r="AK13" s="17">
        <v>0.16220222212155699</v>
      </c>
      <c r="AL13" s="17">
        <v>0.156822012666991</v>
      </c>
      <c r="AM13" s="17"/>
      <c r="AN13" s="17">
        <v>0.158738174554969</v>
      </c>
      <c r="AO13" s="17">
        <v>0.16078678860655099</v>
      </c>
      <c r="AP13" s="17"/>
      <c r="AQ13" s="17">
        <v>0.197266579782476</v>
      </c>
      <c r="AR13" s="17">
        <v>0.13784058595069301</v>
      </c>
      <c r="AS13" s="17"/>
      <c r="AT13" s="17">
        <v>6.0854544540558102E-2</v>
      </c>
      <c r="AU13" s="17">
        <v>0.17440297016443099</v>
      </c>
      <c r="AV13" s="17">
        <v>0.15632872814572099</v>
      </c>
      <c r="AW13" s="17">
        <v>0.29385838757993898</v>
      </c>
      <c r="AX13" s="17"/>
      <c r="AY13" s="17">
        <v>0.207789076927196</v>
      </c>
      <c r="AZ13" s="17">
        <v>0.14490785055873601</v>
      </c>
      <c r="BA13" s="17"/>
      <c r="BB13" s="17">
        <v>0.25466067339807802</v>
      </c>
      <c r="BC13" s="17">
        <v>0.14059733212789</v>
      </c>
      <c r="BD13" s="17"/>
      <c r="BE13" s="17">
        <v>0.10534419966536</v>
      </c>
      <c r="BF13" s="17">
        <v>0.16399246915291299</v>
      </c>
      <c r="BG13" s="17"/>
      <c r="BH13" s="17">
        <v>0.15420762488940601</v>
      </c>
      <c r="BI13" s="17">
        <v>0.15928415193008899</v>
      </c>
      <c r="BJ13" s="17"/>
      <c r="BK13" s="17">
        <v>0.12380815467829299</v>
      </c>
      <c r="BL13" s="17">
        <v>0.162214926307547</v>
      </c>
      <c r="BM13" s="17"/>
      <c r="BN13" s="17">
        <v>6.2825903954711604E-2</v>
      </c>
      <c r="BO13" s="17">
        <v>0.16223733800425699</v>
      </c>
      <c r="BP13" s="17"/>
      <c r="BQ13" s="17">
        <v>0.15625919674448799</v>
      </c>
      <c r="BR13" s="17">
        <v>0.15889212996087901</v>
      </c>
      <c r="BS13" s="17"/>
      <c r="BT13" s="17">
        <v>0.14455687471602499</v>
      </c>
      <c r="BU13" s="17">
        <v>0.16037536735086999</v>
      </c>
      <c r="BV13" s="17"/>
      <c r="BW13" s="17">
        <v>0.17760504879684499</v>
      </c>
      <c r="BX13" s="17">
        <v>3.4092865090614502E-2</v>
      </c>
      <c r="BY13" s="17"/>
      <c r="BZ13" s="17">
        <v>0.17760504879684499</v>
      </c>
      <c r="CA13" s="17">
        <v>3.4092865090614502E-2</v>
      </c>
    </row>
    <row r="14" spans="2:79" x14ac:dyDescent="0.25">
      <c r="B14" s="18" t="s">
        <v>96</v>
      </c>
      <c r="C14" s="19">
        <v>0.103628883454551</v>
      </c>
      <c r="D14" s="19">
        <v>7.5545584386984097E-2</v>
      </c>
      <c r="E14" s="19">
        <v>4.2238057923117203E-2</v>
      </c>
      <c r="F14" s="19">
        <v>2.35214105295494E-2</v>
      </c>
      <c r="G14" s="19">
        <v>0.19584771154786701</v>
      </c>
      <c r="H14" s="19">
        <v>5.5536946135504597E-2</v>
      </c>
      <c r="I14" s="19">
        <v>1.5692014370116698E-2</v>
      </c>
      <c r="J14" s="19">
        <v>0.131532451318287</v>
      </c>
      <c r="K14" s="19">
        <v>0.18563179840089999</v>
      </c>
      <c r="L14" s="19">
        <v>0.21147176482857699</v>
      </c>
      <c r="M14" s="19"/>
      <c r="N14" s="19">
        <v>0.11333934171158799</v>
      </c>
      <c r="O14" s="19">
        <v>4.5945449097785203E-2</v>
      </c>
      <c r="P14" s="19">
        <v>4.72390395727732E-2</v>
      </c>
      <c r="Q14" s="19">
        <v>4.1669068196309403E-2</v>
      </c>
      <c r="R14" s="19"/>
      <c r="S14" s="19">
        <v>0.14811808701644699</v>
      </c>
      <c r="T14" s="19">
        <v>0.166464968181289</v>
      </c>
      <c r="U14" s="19">
        <v>4.3586523372771899E-3</v>
      </c>
      <c r="V14" s="19">
        <v>0.11991113880324999</v>
      </c>
      <c r="W14" s="19">
        <v>6.2637255351121204E-2</v>
      </c>
      <c r="X14" s="19">
        <v>2.8253564367783101E-2</v>
      </c>
      <c r="Y14" s="19">
        <v>2.8472620238591401E-2</v>
      </c>
      <c r="Z14" s="19"/>
      <c r="AA14" s="19">
        <v>6.5976495901275398E-2</v>
      </c>
      <c r="AB14" s="19">
        <v>0.36831975017054802</v>
      </c>
      <c r="AC14" s="19"/>
      <c r="AD14" s="19">
        <v>7.5079341357590201E-2</v>
      </c>
      <c r="AE14" s="19">
        <v>5.8604799793911803E-2</v>
      </c>
      <c r="AF14" s="19">
        <v>0.15542539869219801</v>
      </c>
      <c r="AG14" s="19"/>
      <c r="AH14" s="19">
        <v>2.1005704355716699E-2</v>
      </c>
      <c r="AI14" s="19">
        <v>0.12654621395982599</v>
      </c>
      <c r="AJ14" s="19"/>
      <c r="AK14" s="19">
        <v>9.4601969655914303E-2</v>
      </c>
      <c r="AL14" s="19">
        <v>0.108680266691261</v>
      </c>
      <c r="AM14" s="19"/>
      <c r="AN14" s="19">
        <v>0.10406417078461</v>
      </c>
      <c r="AO14" s="19">
        <v>4.1669068196309403E-2</v>
      </c>
      <c r="AP14" s="19"/>
      <c r="AQ14" s="19">
        <v>7.4378882097799706E-2</v>
      </c>
      <c r="AR14" s="19">
        <v>0.119510659611177</v>
      </c>
      <c r="AS14" s="19"/>
      <c r="AT14" s="19">
        <v>0.31444890564262601</v>
      </c>
      <c r="AU14" s="19">
        <v>0.106926319087223</v>
      </c>
      <c r="AV14" s="19">
        <v>3.9901071144414303E-2</v>
      </c>
      <c r="AW14" s="19">
        <v>5.0965206886990104E-3</v>
      </c>
      <c r="AX14" s="19"/>
      <c r="AY14" s="19">
        <v>6.9750279408862706E-2</v>
      </c>
      <c r="AZ14" s="19">
        <v>0.11319390537289201</v>
      </c>
      <c r="BA14" s="19"/>
      <c r="BB14" s="19">
        <v>6.3723952359750993E-2</v>
      </c>
      <c r="BC14" s="19">
        <v>0.111196116241683</v>
      </c>
      <c r="BD14" s="19"/>
      <c r="BE14" s="19">
        <v>0.18939354595782801</v>
      </c>
      <c r="BF14" s="19">
        <v>9.5214323251774396E-2</v>
      </c>
      <c r="BG14" s="19"/>
      <c r="BH14" s="19">
        <v>0.14524556141629399</v>
      </c>
      <c r="BI14" s="19">
        <v>9.8760289147977506E-2</v>
      </c>
      <c r="BJ14" s="19"/>
      <c r="BK14" s="19">
        <v>8.9707588502129093E-2</v>
      </c>
      <c r="BL14" s="19">
        <v>0.105008276110529</v>
      </c>
      <c r="BM14" s="19"/>
      <c r="BN14" s="19">
        <v>1.0578282580034201E-3</v>
      </c>
      <c r="BO14" s="19">
        <v>0.107355139850633</v>
      </c>
      <c r="BP14" s="19"/>
      <c r="BQ14" s="19">
        <v>4.75325999964991E-2</v>
      </c>
      <c r="BR14" s="19">
        <v>0.10677118769971999</v>
      </c>
      <c r="BS14" s="19"/>
      <c r="BT14" s="19">
        <v>1.9132443108585199E-2</v>
      </c>
      <c r="BU14" s="19">
        <v>0.113288879640565</v>
      </c>
      <c r="BV14" s="19"/>
      <c r="BW14" s="19">
        <v>6.6185254086812098E-2</v>
      </c>
      <c r="BX14" s="19">
        <v>0.35121872476402999</v>
      </c>
      <c r="BY14" s="19"/>
      <c r="BZ14" s="19">
        <v>6.6185254086812098E-2</v>
      </c>
      <c r="CA14" s="19">
        <v>0.35121872476402999</v>
      </c>
    </row>
    <row r="15" spans="2:79" x14ac:dyDescent="0.25">
      <c r="B15" s="16" t="s">
        <v>703</v>
      </c>
    </row>
    <row r="16" spans="2:79" x14ac:dyDescent="0.25">
      <c r="B16" t="s">
        <v>78</v>
      </c>
    </row>
    <row r="17" spans="2:2" x14ac:dyDescent="0.25">
      <c r="B17" t="s">
        <v>79</v>
      </c>
    </row>
    <row r="19" spans="2:2" x14ac:dyDescent="0.2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CA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471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2701</v>
      </c>
      <c r="D7" s="10">
        <v>342</v>
      </c>
      <c r="E7" s="10">
        <v>420</v>
      </c>
      <c r="F7" s="10">
        <v>300</v>
      </c>
      <c r="G7" s="10">
        <v>361</v>
      </c>
      <c r="H7" s="10">
        <v>311</v>
      </c>
      <c r="I7" s="10">
        <v>355</v>
      </c>
      <c r="J7" s="10">
        <v>198</v>
      </c>
      <c r="K7" s="10">
        <v>119</v>
      </c>
      <c r="L7" s="10">
        <v>295</v>
      </c>
      <c r="M7" s="10"/>
      <c r="N7" s="10">
        <v>322</v>
      </c>
      <c r="O7" s="10">
        <v>333</v>
      </c>
      <c r="P7" s="10">
        <v>521</v>
      </c>
      <c r="Q7" s="10">
        <v>1525</v>
      </c>
      <c r="R7" s="10"/>
      <c r="S7" s="10">
        <v>233</v>
      </c>
      <c r="T7" s="10">
        <v>187</v>
      </c>
      <c r="U7" s="10">
        <v>247</v>
      </c>
      <c r="V7" s="10">
        <v>498</v>
      </c>
      <c r="W7" s="10">
        <v>515</v>
      </c>
      <c r="X7" s="10">
        <v>543</v>
      </c>
      <c r="Y7" s="10">
        <v>370</v>
      </c>
      <c r="Z7" s="10"/>
      <c r="AA7" s="10">
        <v>2614</v>
      </c>
      <c r="AB7" s="10">
        <v>87</v>
      </c>
      <c r="AC7" s="10"/>
      <c r="AD7" s="10">
        <v>1442</v>
      </c>
      <c r="AE7" s="10">
        <v>1077</v>
      </c>
      <c r="AF7" s="10">
        <v>147</v>
      </c>
      <c r="AG7" s="10"/>
      <c r="AH7" s="10">
        <v>943</v>
      </c>
      <c r="AI7" s="10">
        <v>1758</v>
      </c>
      <c r="AJ7" s="10"/>
      <c r="AK7" s="10">
        <v>697</v>
      </c>
      <c r="AL7" s="10">
        <v>2004</v>
      </c>
      <c r="AM7" s="10"/>
      <c r="AN7" s="10">
        <v>1176</v>
      </c>
      <c r="AO7" s="10">
        <v>1525</v>
      </c>
      <c r="AP7" s="10"/>
      <c r="AQ7" s="10">
        <v>1277</v>
      </c>
      <c r="AR7" s="10">
        <v>1424</v>
      </c>
      <c r="AS7" s="10"/>
      <c r="AT7" s="10">
        <v>138</v>
      </c>
      <c r="AU7" s="10">
        <v>591</v>
      </c>
      <c r="AV7" s="10">
        <v>1365</v>
      </c>
      <c r="AW7" s="10">
        <v>601</v>
      </c>
      <c r="AX7" s="10"/>
      <c r="AY7" s="10">
        <v>857</v>
      </c>
      <c r="AZ7" s="10">
        <v>1844</v>
      </c>
      <c r="BA7" s="10"/>
      <c r="BB7" s="10">
        <v>404</v>
      </c>
      <c r="BC7" s="10">
        <v>2296</v>
      </c>
      <c r="BD7" s="10"/>
      <c r="BE7" s="10">
        <v>424</v>
      </c>
      <c r="BF7" s="10">
        <v>2277</v>
      </c>
      <c r="BG7" s="10"/>
      <c r="BH7" s="10">
        <v>219</v>
      </c>
      <c r="BI7" s="10">
        <v>2482</v>
      </c>
      <c r="BJ7" s="10"/>
      <c r="BK7" s="10">
        <v>502</v>
      </c>
      <c r="BL7" s="10">
        <v>2199</v>
      </c>
      <c r="BM7" s="10"/>
      <c r="BN7" s="10">
        <v>168</v>
      </c>
      <c r="BO7" s="10">
        <v>2533</v>
      </c>
      <c r="BP7" s="10"/>
      <c r="BQ7" s="10">
        <v>347</v>
      </c>
      <c r="BR7" s="10">
        <v>2354</v>
      </c>
      <c r="BS7" s="10"/>
      <c r="BT7" s="10">
        <v>213</v>
      </c>
      <c r="BU7" s="10">
        <v>2488</v>
      </c>
      <c r="BV7" s="10"/>
      <c r="BW7" s="10">
        <v>1107</v>
      </c>
      <c r="BX7" s="10">
        <v>1594</v>
      </c>
      <c r="BY7" s="10"/>
      <c r="BZ7" s="10">
        <v>1107</v>
      </c>
      <c r="CA7" s="10">
        <v>1594</v>
      </c>
    </row>
    <row r="8" spans="2:79" ht="30" customHeight="1" x14ac:dyDescent="0.25">
      <c r="B8" s="11" t="s">
        <v>27</v>
      </c>
      <c r="C8" s="11">
        <v>1181</v>
      </c>
      <c r="D8" s="11">
        <v>86</v>
      </c>
      <c r="E8" s="11">
        <v>156</v>
      </c>
      <c r="F8" s="11">
        <v>136</v>
      </c>
      <c r="G8" s="11">
        <v>88</v>
      </c>
      <c r="H8" s="11">
        <v>104</v>
      </c>
      <c r="I8" s="11">
        <v>201</v>
      </c>
      <c r="J8" s="11">
        <v>67</v>
      </c>
      <c r="K8" s="11">
        <v>47</v>
      </c>
      <c r="L8" s="11">
        <v>295</v>
      </c>
      <c r="M8" s="11"/>
      <c r="N8" s="11">
        <v>1010</v>
      </c>
      <c r="O8" s="11">
        <v>132</v>
      </c>
      <c r="P8" s="11">
        <v>30</v>
      </c>
      <c r="Q8" s="11">
        <v>8</v>
      </c>
      <c r="R8" s="11"/>
      <c r="S8" s="11">
        <v>208</v>
      </c>
      <c r="T8" s="11">
        <v>101</v>
      </c>
      <c r="U8" s="11">
        <v>65</v>
      </c>
      <c r="V8" s="11">
        <v>372</v>
      </c>
      <c r="W8" s="11">
        <v>102</v>
      </c>
      <c r="X8" s="11">
        <v>132</v>
      </c>
      <c r="Y8" s="11">
        <v>140</v>
      </c>
      <c r="Z8" s="11"/>
      <c r="AA8" s="11">
        <v>1034</v>
      </c>
      <c r="AB8" s="11">
        <v>147</v>
      </c>
      <c r="AC8" s="11"/>
      <c r="AD8" s="11">
        <v>640</v>
      </c>
      <c r="AE8" s="11">
        <v>304</v>
      </c>
      <c r="AF8" s="11">
        <v>172</v>
      </c>
      <c r="AG8" s="11"/>
      <c r="AH8" s="11">
        <v>256</v>
      </c>
      <c r="AI8" s="11">
        <v>924</v>
      </c>
      <c r="AJ8" s="11"/>
      <c r="AK8" s="11">
        <v>424</v>
      </c>
      <c r="AL8" s="11">
        <v>757</v>
      </c>
      <c r="AM8" s="11"/>
      <c r="AN8" s="11">
        <v>1172</v>
      </c>
      <c r="AO8" s="11">
        <v>8</v>
      </c>
      <c r="AP8" s="11"/>
      <c r="AQ8" s="11">
        <v>415</v>
      </c>
      <c r="AR8" s="11">
        <v>765</v>
      </c>
      <c r="AS8" s="11"/>
      <c r="AT8" s="11">
        <v>170</v>
      </c>
      <c r="AU8" s="11">
        <v>465</v>
      </c>
      <c r="AV8" s="11">
        <v>468</v>
      </c>
      <c r="AW8" s="11">
        <v>76</v>
      </c>
      <c r="AX8" s="11"/>
      <c r="AY8" s="11">
        <v>260</v>
      </c>
      <c r="AZ8" s="11">
        <v>921</v>
      </c>
      <c r="BA8" s="11"/>
      <c r="BB8" s="11">
        <v>188</v>
      </c>
      <c r="BC8" s="11">
        <v>992</v>
      </c>
      <c r="BD8" s="11"/>
      <c r="BE8" s="11">
        <v>105</v>
      </c>
      <c r="BF8" s="11">
        <v>1075</v>
      </c>
      <c r="BG8" s="11"/>
      <c r="BH8" s="11">
        <v>124</v>
      </c>
      <c r="BI8" s="11">
        <v>1057</v>
      </c>
      <c r="BJ8" s="11"/>
      <c r="BK8" s="11">
        <v>106</v>
      </c>
      <c r="BL8" s="11">
        <v>1074</v>
      </c>
      <c r="BM8" s="11"/>
      <c r="BN8" s="11">
        <v>41</v>
      </c>
      <c r="BO8" s="11">
        <v>1139</v>
      </c>
      <c r="BP8" s="11"/>
      <c r="BQ8" s="11">
        <v>63</v>
      </c>
      <c r="BR8" s="11">
        <v>1118</v>
      </c>
      <c r="BS8" s="11"/>
      <c r="BT8" s="11">
        <v>121</v>
      </c>
      <c r="BU8" s="11">
        <v>1059</v>
      </c>
      <c r="BV8" s="11"/>
      <c r="BW8" s="11">
        <v>1025</v>
      </c>
      <c r="BX8" s="11">
        <v>155</v>
      </c>
      <c r="BY8" s="11"/>
      <c r="BZ8" s="11">
        <v>1025</v>
      </c>
      <c r="CA8" s="11">
        <v>155</v>
      </c>
    </row>
    <row r="9" spans="2:79" ht="30" x14ac:dyDescent="0.25">
      <c r="B9" s="18" t="s">
        <v>463</v>
      </c>
      <c r="C9" s="17">
        <v>0.13850498920460599</v>
      </c>
      <c r="D9" s="17">
        <v>0.202470783692035</v>
      </c>
      <c r="E9" s="17">
        <v>0.13657697019401699</v>
      </c>
      <c r="F9" s="17">
        <v>0.203907888741234</v>
      </c>
      <c r="G9" s="17">
        <v>0.205451091913152</v>
      </c>
      <c r="H9" s="17">
        <v>7.7373998144360606E-2</v>
      </c>
      <c r="I9" s="17">
        <v>0.19779040859253499</v>
      </c>
      <c r="J9" s="17">
        <v>1.55232877219104E-2</v>
      </c>
      <c r="K9" s="17">
        <v>1.2274841404110601E-2</v>
      </c>
      <c r="L9" s="17">
        <v>9.9816085968877394E-2</v>
      </c>
      <c r="M9" s="17"/>
      <c r="N9" s="17">
        <v>0.14748046407360901</v>
      </c>
      <c r="O9" s="17">
        <v>8.2805832865095894E-2</v>
      </c>
      <c r="P9" s="17">
        <v>8.7670348876727699E-2</v>
      </c>
      <c r="Q9" s="17">
        <v>0.114673674712841</v>
      </c>
      <c r="R9" s="17"/>
      <c r="S9" s="17">
        <v>0.25424341399547801</v>
      </c>
      <c r="T9" s="17">
        <v>6.7156771465526094E-2</v>
      </c>
      <c r="U9" s="17">
        <v>0.19325551132959001</v>
      </c>
      <c r="V9" s="17">
        <v>0.13254304480073001</v>
      </c>
      <c r="W9" s="17">
        <v>0.104484361905538</v>
      </c>
      <c r="X9" s="17">
        <v>9.8777368419037601E-2</v>
      </c>
      <c r="Y9" s="17">
        <v>7.2385743384617396E-2</v>
      </c>
      <c r="Z9" s="17"/>
      <c r="AA9" s="17">
        <v>0.14240994058529599</v>
      </c>
      <c r="AB9" s="17">
        <v>0.11105374287988901</v>
      </c>
      <c r="AC9" s="17"/>
      <c r="AD9" s="17">
        <v>0.16612946699926801</v>
      </c>
      <c r="AE9" s="17">
        <v>0.108523631529733</v>
      </c>
      <c r="AF9" s="17">
        <v>7.3808754903023202E-2</v>
      </c>
      <c r="AG9" s="17"/>
      <c r="AH9" s="17">
        <v>0.14939897221770199</v>
      </c>
      <c r="AI9" s="17">
        <v>0.13548330676690501</v>
      </c>
      <c r="AJ9" s="17"/>
      <c r="AK9" s="17">
        <v>0.111076240361518</v>
      </c>
      <c r="AL9" s="17">
        <v>0.15385388088570501</v>
      </c>
      <c r="AM9" s="17"/>
      <c r="AN9" s="17">
        <v>0.13867241173828701</v>
      </c>
      <c r="AO9" s="17">
        <v>0.114673674712841</v>
      </c>
      <c r="AP9" s="17"/>
      <c r="AQ9" s="17">
        <v>0.156350572996867</v>
      </c>
      <c r="AR9" s="17">
        <v>0.12881543180198499</v>
      </c>
      <c r="AS9" s="17"/>
      <c r="AT9" s="17">
        <v>0.16089007519340301</v>
      </c>
      <c r="AU9" s="17">
        <v>0.167605369909302</v>
      </c>
      <c r="AV9" s="17">
        <v>0.100420476550728</v>
      </c>
      <c r="AW9" s="17">
        <v>0.14715829340237799</v>
      </c>
      <c r="AX9" s="17"/>
      <c r="AY9" s="17">
        <v>0.14745671674346</v>
      </c>
      <c r="AZ9" s="17">
        <v>0.13597762798273599</v>
      </c>
      <c r="BA9" s="17"/>
      <c r="BB9" s="17">
        <v>0.15276611254507599</v>
      </c>
      <c r="BC9" s="17">
        <v>0.13581444131456299</v>
      </c>
      <c r="BD9" s="17"/>
      <c r="BE9" s="17">
        <v>0.22761152113177999</v>
      </c>
      <c r="BF9" s="17">
        <v>0.12976255082174401</v>
      </c>
      <c r="BG9" s="17"/>
      <c r="BH9" s="17">
        <v>0.14820152105203499</v>
      </c>
      <c r="BI9" s="17">
        <v>0.137370624760877</v>
      </c>
      <c r="BJ9" s="17"/>
      <c r="BK9" s="17">
        <v>0.160008204230669</v>
      </c>
      <c r="BL9" s="17">
        <v>0.13637434137419699</v>
      </c>
      <c r="BM9" s="17"/>
      <c r="BN9" s="17">
        <v>0.43038772958088101</v>
      </c>
      <c r="BO9" s="17">
        <v>0.127901316207884</v>
      </c>
      <c r="BP9" s="17"/>
      <c r="BQ9" s="17">
        <v>0.230046552367145</v>
      </c>
      <c r="BR9" s="17">
        <v>0.13337717280033201</v>
      </c>
      <c r="BS9" s="17"/>
      <c r="BT9" s="17">
        <v>0.13003564229373099</v>
      </c>
      <c r="BU9" s="17">
        <v>0.139473241340697</v>
      </c>
      <c r="BV9" s="17"/>
      <c r="BW9" s="17">
        <v>0.142614881111647</v>
      </c>
      <c r="BX9" s="17">
        <v>0.111329004871735</v>
      </c>
      <c r="BY9" s="17"/>
      <c r="BZ9" s="17">
        <v>0.142614881111647</v>
      </c>
      <c r="CA9" s="17">
        <v>0.111329004871735</v>
      </c>
    </row>
    <row r="10" spans="2:79" ht="30" x14ac:dyDescent="0.25">
      <c r="B10" s="18" t="s">
        <v>464</v>
      </c>
      <c r="C10" s="17">
        <v>0.16457599726595901</v>
      </c>
      <c r="D10" s="17">
        <v>9.4476444681300495E-2</v>
      </c>
      <c r="E10" s="17">
        <v>0.19866824809179101</v>
      </c>
      <c r="F10" s="17">
        <v>0.213596393878588</v>
      </c>
      <c r="G10" s="17">
        <v>0.14754204688278999</v>
      </c>
      <c r="H10" s="17">
        <v>0.19151759856870801</v>
      </c>
      <c r="I10" s="17">
        <v>0.13996802395559499</v>
      </c>
      <c r="J10" s="17">
        <v>7.3570391785427999E-2</v>
      </c>
      <c r="K10" s="17">
        <v>0.225225911621136</v>
      </c>
      <c r="L10" s="17">
        <v>0.167883779167495</v>
      </c>
      <c r="M10" s="17"/>
      <c r="N10" s="17">
        <v>0.15758870842178199</v>
      </c>
      <c r="O10" s="17">
        <v>0.19728315105226299</v>
      </c>
      <c r="P10" s="17">
        <v>0.248309168651693</v>
      </c>
      <c r="Q10" s="17">
        <v>0.192579620022236</v>
      </c>
      <c r="R10" s="17"/>
      <c r="S10" s="17">
        <v>0.17566942523117701</v>
      </c>
      <c r="T10" s="17">
        <v>4.3773790878213599E-2</v>
      </c>
      <c r="U10" s="17">
        <v>0.16006976977321499</v>
      </c>
      <c r="V10" s="17">
        <v>0.16000319974362301</v>
      </c>
      <c r="W10" s="17">
        <v>0.25167441326642798</v>
      </c>
      <c r="X10" s="17">
        <v>0.233569823616537</v>
      </c>
      <c r="Y10" s="17">
        <v>0.18057376355860499</v>
      </c>
      <c r="Z10" s="17"/>
      <c r="AA10" s="17">
        <v>0.16021529422497</v>
      </c>
      <c r="AB10" s="17">
        <v>0.19523111218469</v>
      </c>
      <c r="AC10" s="17"/>
      <c r="AD10" s="17">
        <v>0.16113987520194201</v>
      </c>
      <c r="AE10" s="17">
        <v>0.17149115471803</v>
      </c>
      <c r="AF10" s="17">
        <v>0.111138775102857</v>
      </c>
      <c r="AG10" s="17"/>
      <c r="AH10" s="17">
        <v>0.15760523847295799</v>
      </c>
      <c r="AI10" s="17">
        <v>0.16650948838641799</v>
      </c>
      <c r="AJ10" s="17"/>
      <c r="AK10" s="17">
        <v>0.12096711234074101</v>
      </c>
      <c r="AL10" s="17">
        <v>0.188979153781767</v>
      </c>
      <c r="AM10" s="17"/>
      <c r="AN10" s="17">
        <v>0.16437926294499999</v>
      </c>
      <c r="AO10" s="17">
        <v>0.192579620022236</v>
      </c>
      <c r="AP10" s="17"/>
      <c r="AQ10" s="17">
        <v>0.16276974583799</v>
      </c>
      <c r="AR10" s="17">
        <v>0.165556731608898</v>
      </c>
      <c r="AS10" s="17"/>
      <c r="AT10" s="17">
        <v>0.21192572238804</v>
      </c>
      <c r="AU10" s="17">
        <v>0.151990887115141</v>
      </c>
      <c r="AV10" s="17">
        <v>0.15924871205379301</v>
      </c>
      <c r="AW10" s="17">
        <v>0.160205653548216</v>
      </c>
      <c r="AX10" s="17"/>
      <c r="AY10" s="17">
        <v>0.25635404253890298</v>
      </c>
      <c r="AZ10" s="17">
        <v>0.13866409683835301</v>
      </c>
      <c r="BA10" s="17"/>
      <c r="BB10" s="17">
        <v>9.5163890604696294E-2</v>
      </c>
      <c r="BC10" s="17">
        <v>0.17773748702231101</v>
      </c>
      <c r="BD10" s="17"/>
      <c r="BE10" s="17">
        <v>7.7202519732508496E-2</v>
      </c>
      <c r="BF10" s="17">
        <v>0.173148401859787</v>
      </c>
      <c r="BG10" s="17"/>
      <c r="BH10" s="17">
        <v>0.130282042114895</v>
      </c>
      <c r="BI10" s="17">
        <v>0.168587931014055</v>
      </c>
      <c r="BJ10" s="17"/>
      <c r="BK10" s="17">
        <v>3.7446289792334102E-2</v>
      </c>
      <c r="BL10" s="17">
        <v>0.17717265479279601</v>
      </c>
      <c r="BM10" s="17"/>
      <c r="BN10" s="17">
        <v>0.105652751273331</v>
      </c>
      <c r="BO10" s="17">
        <v>0.16671659260094099</v>
      </c>
      <c r="BP10" s="17"/>
      <c r="BQ10" s="17">
        <v>0.11960971319022599</v>
      </c>
      <c r="BR10" s="17">
        <v>0.16709484052312901</v>
      </c>
      <c r="BS10" s="17"/>
      <c r="BT10" s="17">
        <v>0.26508065256075602</v>
      </c>
      <c r="BU10" s="17">
        <v>0.15308587315127301</v>
      </c>
      <c r="BV10" s="17"/>
      <c r="BW10" s="17">
        <v>0.15995521627157899</v>
      </c>
      <c r="BX10" s="17">
        <v>0.19513015166932601</v>
      </c>
      <c r="BY10" s="17"/>
      <c r="BZ10" s="17">
        <v>0.15995521627157899</v>
      </c>
      <c r="CA10" s="17">
        <v>0.19513015166932601</v>
      </c>
    </row>
    <row r="11" spans="2:79" ht="30" x14ac:dyDescent="0.25">
      <c r="B11" s="18" t="s">
        <v>465</v>
      </c>
      <c r="C11" s="17">
        <v>0.240419675412679</v>
      </c>
      <c r="D11" s="17">
        <v>0.263298922671999</v>
      </c>
      <c r="E11" s="17">
        <v>0.35544214127795198</v>
      </c>
      <c r="F11" s="17">
        <v>0.311810351676863</v>
      </c>
      <c r="G11" s="17">
        <v>0.14375811446713299</v>
      </c>
      <c r="H11" s="17">
        <v>0.27028158866539098</v>
      </c>
      <c r="I11" s="17">
        <v>0.108151361751542</v>
      </c>
      <c r="J11" s="17">
        <v>0.23657916023551201</v>
      </c>
      <c r="K11" s="17">
        <v>0.27805621223499899</v>
      </c>
      <c r="L11" s="17">
        <v>0.243234555792359</v>
      </c>
      <c r="M11" s="17"/>
      <c r="N11" s="17">
        <v>0.23839596835429799</v>
      </c>
      <c r="O11" s="17">
        <v>0.26372786804988801</v>
      </c>
      <c r="P11" s="17">
        <v>0.21929416952047701</v>
      </c>
      <c r="Q11" s="17">
        <v>0.192584345753499</v>
      </c>
      <c r="R11" s="17"/>
      <c r="S11" s="17">
        <v>0.14240352086313299</v>
      </c>
      <c r="T11" s="17">
        <v>0.25644260904762201</v>
      </c>
      <c r="U11" s="17">
        <v>0.237492442297702</v>
      </c>
      <c r="V11" s="17">
        <v>0.29171753678809997</v>
      </c>
      <c r="W11" s="17">
        <v>0.34614722489267602</v>
      </c>
      <c r="X11" s="17">
        <v>0.222713785910649</v>
      </c>
      <c r="Y11" s="17">
        <v>0.159370827087494</v>
      </c>
      <c r="Z11" s="17"/>
      <c r="AA11" s="17">
        <v>0.249057846828037</v>
      </c>
      <c r="AB11" s="17">
        <v>0.17969457330495001</v>
      </c>
      <c r="AC11" s="17"/>
      <c r="AD11" s="17">
        <v>0.21525208364537399</v>
      </c>
      <c r="AE11" s="17">
        <v>0.30569190701500598</v>
      </c>
      <c r="AF11" s="17">
        <v>0.30784259111543799</v>
      </c>
      <c r="AG11" s="17"/>
      <c r="AH11" s="17">
        <v>0.24455579805311001</v>
      </c>
      <c r="AI11" s="17">
        <v>0.23927243210160101</v>
      </c>
      <c r="AJ11" s="17"/>
      <c r="AK11" s="17">
        <v>0.24625951854499201</v>
      </c>
      <c r="AL11" s="17">
        <v>0.23715174947900799</v>
      </c>
      <c r="AM11" s="17"/>
      <c r="AN11" s="17">
        <v>0.24075573375699499</v>
      </c>
      <c r="AO11" s="17">
        <v>0.192584345753499</v>
      </c>
      <c r="AP11" s="17"/>
      <c r="AQ11" s="17">
        <v>0.21934226150584599</v>
      </c>
      <c r="AR11" s="17">
        <v>0.251864008886243</v>
      </c>
      <c r="AS11" s="17"/>
      <c r="AT11" s="17">
        <v>0.16877995663034601</v>
      </c>
      <c r="AU11" s="17">
        <v>0.25670495276562599</v>
      </c>
      <c r="AV11" s="17">
        <v>0.25579778917819301</v>
      </c>
      <c r="AW11" s="17">
        <v>0.210820250590814</v>
      </c>
      <c r="AX11" s="17"/>
      <c r="AY11" s="17">
        <v>0.22299596009584499</v>
      </c>
      <c r="AZ11" s="17">
        <v>0.24533895185865401</v>
      </c>
      <c r="BA11" s="17"/>
      <c r="BB11" s="17">
        <v>0.15453003790895301</v>
      </c>
      <c r="BC11" s="17">
        <v>0.25670842488298301</v>
      </c>
      <c r="BD11" s="17"/>
      <c r="BE11" s="17">
        <v>0.230010568300061</v>
      </c>
      <c r="BF11" s="17">
        <v>0.24144093587007201</v>
      </c>
      <c r="BG11" s="17"/>
      <c r="BH11" s="17">
        <v>0.175037363089878</v>
      </c>
      <c r="BI11" s="17">
        <v>0.24806853085034899</v>
      </c>
      <c r="BJ11" s="17"/>
      <c r="BK11" s="17">
        <v>0.443280025452092</v>
      </c>
      <c r="BL11" s="17">
        <v>0.22031924093515201</v>
      </c>
      <c r="BM11" s="17"/>
      <c r="BN11" s="17">
        <v>0.133376982399385</v>
      </c>
      <c r="BO11" s="17">
        <v>0.24430837986960699</v>
      </c>
      <c r="BP11" s="17"/>
      <c r="BQ11" s="17">
        <v>0.26230420387436798</v>
      </c>
      <c r="BR11" s="17">
        <v>0.23919378588044099</v>
      </c>
      <c r="BS11" s="17"/>
      <c r="BT11" s="17">
        <v>0.21938169181949599</v>
      </c>
      <c r="BU11" s="17">
        <v>0.242824828108337</v>
      </c>
      <c r="BV11" s="17"/>
      <c r="BW11" s="17">
        <v>0.24952308863813899</v>
      </c>
      <c r="BX11" s="17">
        <v>0.180224852583665</v>
      </c>
      <c r="BY11" s="17"/>
      <c r="BZ11" s="17">
        <v>0.24952308863813899</v>
      </c>
      <c r="CA11" s="17">
        <v>0.180224852583665</v>
      </c>
    </row>
    <row r="12" spans="2:79" ht="30" x14ac:dyDescent="0.25">
      <c r="B12" s="18" t="s">
        <v>466</v>
      </c>
      <c r="C12" s="17">
        <v>0.27993397997040198</v>
      </c>
      <c r="D12" s="17">
        <v>0.35064576423764099</v>
      </c>
      <c r="E12" s="17">
        <v>0.252418681730043</v>
      </c>
      <c r="F12" s="17">
        <v>0.180942972638893</v>
      </c>
      <c r="G12" s="17">
        <v>0.25349396993883999</v>
      </c>
      <c r="H12" s="17">
        <v>0.23790011062988101</v>
      </c>
      <c r="I12" s="17">
        <v>0.32686789993134402</v>
      </c>
      <c r="J12" s="17">
        <v>0.32201062334202601</v>
      </c>
      <c r="K12" s="17">
        <v>0.23258124839501099</v>
      </c>
      <c r="L12" s="17">
        <v>0.30799881046473598</v>
      </c>
      <c r="M12" s="17"/>
      <c r="N12" s="17">
        <v>0.27752848538250202</v>
      </c>
      <c r="O12" s="17">
        <v>0.30002177547152598</v>
      </c>
      <c r="P12" s="17">
        <v>0.263204662504814</v>
      </c>
      <c r="Q12" s="17">
        <v>0.314458556318711</v>
      </c>
      <c r="R12" s="17"/>
      <c r="S12" s="17">
        <v>0.24615128292541399</v>
      </c>
      <c r="T12" s="17">
        <v>0.41814832777580901</v>
      </c>
      <c r="U12" s="17">
        <v>0.28892106991767202</v>
      </c>
      <c r="V12" s="17">
        <v>0.25884413034551701</v>
      </c>
      <c r="W12" s="17">
        <v>0.123162138458888</v>
      </c>
      <c r="X12" s="17">
        <v>0.28193263983386002</v>
      </c>
      <c r="Y12" s="17">
        <v>0.42536450362825201</v>
      </c>
      <c r="Z12" s="17"/>
      <c r="AA12" s="17">
        <v>0.27448084480978802</v>
      </c>
      <c r="AB12" s="17">
        <v>0.31826873550058199</v>
      </c>
      <c r="AC12" s="17"/>
      <c r="AD12" s="17">
        <v>0.26387424886986499</v>
      </c>
      <c r="AE12" s="17">
        <v>0.292315682831229</v>
      </c>
      <c r="AF12" s="17">
        <v>0.36111605800836999</v>
      </c>
      <c r="AG12" s="17"/>
      <c r="AH12" s="17">
        <v>0.322866342220411</v>
      </c>
      <c r="AI12" s="17">
        <v>0.268025758260866</v>
      </c>
      <c r="AJ12" s="17"/>
      <c r="AK12" s="17">
        <v>0.30912003287165102</v>
      </c>
      <c r="AL12" s="17">
        <v>0.26360171606938299</v>
      </c>
      <c r="AM12" s="17"/>
      <c r="AN12" s="17">
        <v>0.279691433884726</v>
      </c>
      <c r="AO12" s="17">
        <v>0.314458556318711</v>
      </c>
      <c r="AP12" s="17"/>
      <c r="AQ12" s="17">
        <v>0.25284097272855</v>
      </c>
      <c r="AR12" s="17">
        <v>0.29464458019147199</v>
      </c>
      <c r="AS12" s="17"/>
      <c r="AT12" s="17">
        <v>0.20742871269013299</v>
      </c>
      <c r="AU12" s="17">
        <v>0.26661324365854999</v>
      </c>
      <c r="AV12" s="17">
        <v>0.32234074143645902</v>
      </c>
      <c r="AW12" s="17">
        <v>0.26753273029852298</v>
      </c>
      <c r="AX12" s="17"/>
      <c r="AY12" s="17">
        <v>0.236115079908022</v>
      </c>
      <c r="AZ12" s="17">
        <v>0.29230546785605999</v>
      </c>
      <c r="BA12" s="17"/>
      <c r="BB12" s="17">
        <v>0.35830184915039798</v>
      </c>
      <c r="BC12" s="17">
        <v>0.26503232179163899</v>
      </c>
      <c r="BD12" s="17"/>
      <c r="BE12" s="17">
        <v>0.26536941835368499</v>
      </c>
      <c r="BF12" s="17">
        <v>0.28136294123456201</v>
      </c>
      <c r="BG12" s="17"/>
      <c r="BH12" s="17">
        <v>0.34478235230903198</v>
      </c>
      <c r="BI12" s="17">
        <v>0.27234758836440498</v>
      </c>
      <c r="BJ12" s="17"/>
      <c r="BK12" s="17">
        <v>0.255714845063644</v>
      </c>
      <c r="BL12" s="17">
        <v>0.28233373494568897</v>
      </c>
      <c r="BM12" s="17"/>
      <c r="BN12" s="17">
        <v>0.26118542631915298</v>
      </c>
      <c r="BO12" s="17">
        <v>0.28061508749948399</v>
      </c>
      <c r="BP12" s="17"/>
      <c r="BQ12" s="17">
        <v>0.31235227435893698</v>
      </c>
      <c r="BR12" s="17">
        <v>0.27811802822104198</v>
      </c>
      <c r="BS12" s="17"/>
      <c r="BT12" s="17">
        <v>0.17989254038182001</v>
      </c>
      <c r="BU12" s="17">
        <v>0.29137114727487201</v>
      </c>
      <c r="BV12" s="17"/>
      <c r="BW12" s="17">
        <v>0.27415601552490798</v>
      </c>
      <c r="BX12" s="17">
        <v>0.318139819636793</v>
      </c>
      <c r="BY12" s="17"/>
      <c r="BZ12" s="17">
        <v>0.27415601552490798</v>
      </c>
      <c r="CA12" s="17">
        <v>0.318139819636793</v>
      </c>
    </row>
    <row r="13" spans="2:79" ht="30" x14ac:dyDescent="0.25">
      <c r="B13" s="18" t="s">
        <v>467</v>
      </c>
      <c r="C13" s="17">
        <v>0.15005920398846101</v>
      </c>
      <c r="D13" s="17">
        <v>8.7086518446611499E-2</v>
      </c>
      <c r="E13" s="17">
        <v>5.6162040763515303E-2</v>
      </c>
      <c r="F13" s="17">
        <v>8.9742393064422402E-2</v>
      </c>
      <c r="G13" s="17">
        <v>0.14363014845038699</v>
      </c>
      <c r="H13" s="17">
        <v>0.19672258456097999</v>
      </c>
      <c r="I13" s="17">
        <v>0.222625920730121</v>
      </c>
      <c r="J13" s="17">
        <v>0.34503138990503002</v>
      </c>
      <c r="K13" s="17">
        <v>0.25024420744863601</v>
      </c>
      <c r="L13" s="17">
        <v>0.121824341412875</v>
      </c>
      <c r="M13" s="17"/>
      <c r="N13" s="17">
        <v>0.15172646130637801</v>
      </c>
      <c r="O13" s="17">
        <v>0.13519679564203599</v>
      </c>
      <c r="P13" s="17">
        <v>0.15865699965025401</v>
      </c>
      <c r="Q13" s="17">
        <v>0.15210930350148699</v>
      </c>
      <c r="R13" s="17"/>
      <c r="S13" s="17">
        <v>0.12814065096260899</v>
      </c>
      <c r="T13" s="17">
        <v>0.15308985714616999</v>
      </c>
      <c r="U13" s="17">
        <v>0.11877929418001799</v>
      </c>
      <c r="V13" s="17">
        <v>0.13228614678300099</v>
      </c>
      <c r="W13" s="17">
        <v>0.17425064526113701</v>
      </c>
      <c r="X13" s="17">
        <v>0.16300638221991701</v>
      </c>
      <c r="Y13" s="17">
        <v>0.157552054821544</v>
      </c>
      <c r="Z13" s="17"/>
      <c r="AA13" s="17">
        <v>0.16005705507283199</v>
      </c>
      <c r="AB13" s="17">
        <v>7.9775749451208605E-2</v>
      </c>
      <c r="AC13" s="17"/>
      <c r="AD13" s="17">
        <v>0.17791366867047301</v>
      </c>
      <c r="AE13" s="17">
        <v>0.10931118645716401</v>
      </c>
      <c r="AF13" s="17">
        <v>0.141395872186974</v>
      </c>
      <c r="AG13" s="17"/>
      <c r="AH13" s="17">
        <v>0.12548781893048599</v>
      </c>
      <c r="AI13" s="17">
        <v>0.15687461049408999</v>
      </c>
      <c r="AJ13" s="17"/>
      <c r="AK13" s="17">
        <v>0.19765663508407799</v>
      </c>
      <c r="AL13" s="17">
        <v>0.123424091378529</v>
      </c>
      <c r="AM13" s="17"/>
      <c r="AN13" s="17">
        <v>0.150044801389944</v>
      </c>
      <c r="AO13" s="17">
        <v>0.15210930350148699</v>
      </c>
      <c r="AP13" s="17"/>
      <c r="AQ13" s="17">
        <v>0.186914085749113</v>
      </c>
      <c r="AR13" s="17">
        <v>0.130048231159344</v>
      </c>
      <c r="AS13" s="17"/>
      <c r="AT13" s="17">
        <v>0.10908549475941701</v>
      </c>
      <c r="AU13" s="17">
        <v>0.14961136353488499</v>
      </c>
      <c r="AV13" s="17">
        <v>0.15519755270236399</v>
      </c>
      <c r="AW13" s="17">
        <v>0.20942813792763701</v>
      </c>
      <c r="AX13" s="17"/>
      <c r="AY13" s="17">
        <v>0.12524632898837901</v>
      </c>
      <c r="AZ13" s="17">
        <v>0.15706467838500801</v>
      </c>
      <c r="BA13" s="17"/>
      <c r="BB13" s="17">
        <v>0.22339581138337</v>
      </c>
      <c r="BC13" s="17">
        <v>0.13617906101065899</v>
      </c>
      <c r="BD13" s="17"/>
      <c r="BE13" s="17">
        <v>0.118412880330097</v>
      </c>
      <c r="BF13" s="17">
        <v>0.15316409460246799</v>
      </c>
      <c r="BG13" s="17"/>
      <c r="BH13" s="17">
        <v>0.17173856943406801</v>
      </c>
      <c r="BI13" s="17">
        <v>0.14752300839698099</v>
      </c>
      <c r="BJ13" s="17"/>
      <c r="BK13" s="17">
        <v>0.100647302747309</v>
      </c>
      <c r="BL13" s="17">
        <v>0.15495518628916599</v>
      </c>
      <c r="BM13" s="17"/>
      <c r="BN13" s="17">
        <v>6.9177009867152098E-2</v>
      </c>
      <c r="BO13" s="17">
        <v>0.152997535787779</v>
      </c>
      <c r="BP13" s="17"/>
      <c r="BQ13" s="17">
        <v>7.5687256209323303E-2</v>
      </c>
      <c r="BR13" s="17">
        <v>0.15422524267804</v>
      </c>
      <c r="BS13" s="17"/>
      <c r="BT13" s="17">
        <v>0.20560947294419801</v>
      </c>
      <c r="BU13" s="17">
        <v>0.143708458512707</v>
      </c>
      <c r="BV13" s="17"/>
      <c r="BW13" s="17">
        <v>0.16010328150651701</v>
      </c>
      <c r="BX13" s="17">
        <v>8.3644393223931704E-2</v>
      </c>
      <c r="BY13" s="17"/>
      <c r="BZ13" s="17">
        <v>0.16010328150651701</v>
      </c>
      <c r="CA13" s="17">
        <v>8.3644393223931704E-2</v>
      </c>
    </row>
    <row r="14" spans="2:79" x14ac:dyDescent="0.25">
      <c r="B14" s="18" t="s">
        <v>96</v>
      </c>
      <c r="C14" s="19">
        <v>2.65061541578934E-2</v>
      </c>
      <c r="D14" s="19">
        <v>2.02156627041232E-3</v>
      </c>
      <c r="E14" s="19">
        <v>7.3191794268185001E-4</v>
      </c>
      <c r="F14" s="19">
        <v>0</v>
      </c>
      <c r="G14" s="19">
        <v>0.10612462834769699</v>
      </c>
      <c r="H14" s="19">
        <v>2.6204119430679601E-2</v>
      </c>
      <c r="I14" s="19">
        <v>4.5963850388616497E-3</v>
      </c>
      <c r="J14" s="19">
        <v>7.2851470100933798E-3</v>
      </c>
      <c r="K14" s="19">
        <v>1.6175788961073701E-3</v>
      </c>
      <c r="L14" s="19">
        <v>5.9242427193659103E-2</v>
      </c>
      <c r="M14" s="19"/>
      <c r="N14" s="19">
        <v>2.7279912461430099E-2</v>
      </c>
      <c r="O14" s="19">
        <v>2.0964576919191E-2</v>
      </c>
      <c r="P14" s="19">
        <v>2.28646507960346E-2</v>
      </c>
      <c r="Q14" s="19">
        <v>3.35944996912265E-2</v>
      </c>
      <c r="R14" s="19"/>
      <c r="S14" s="19">
        <v>5.3391706022188998E-2</v>
      </c>
      <c r="T14" s="19">
        <v>6.1388643686659798E-2</v>
      </c>
      <c r="U14" s="19">
        <v>1.4819125018019699E-3</v>
      </c>
      <c r="V14" s="19">
        <v>2.4605941539028099E-2</v>
      </c>
      <c r="W14" s="19">
        <v>2.8121621533352303E-4</v>
      </c>
      <c r="X14" s="19">
        <v>0</v>
      </c>
      <c r="Y14" s="19">
        <v>4.7531075194876902E-3</v>
      </c>
      <c r="Z14" s="19"/>
      <c r="AA14" s="19">
        <v>1.3779018479076499E-2</v>
      </c>
      <c r="AB14" s="19">
        <v>0.11597608667867999</v>
      </c>
      <c r="AC14" s="19"/>
      <c r="AD14" s="19">
        <v>1.5690656613078099E-2</v>
      </c>
      <c r="AE14" s="19">
        <v>1.26664374488384E-2</v>
      </c>
      <c r="AF14" s="19">
        <v>4.6979486833378797E-3</v>
      </c>
      <c r="AG14" s="19"/>
      <c r="AH14" s="19">
        <v>8.5830105331925294E-5</v>
      </c>
      <c r="AI14" s="19">
        <v>3.3834403990119097E-2</v>
      </c>
      <c r="AJ14" s="19"/>
      <c r="AK14" s="19">
        <v>1.4920460797020399E-2</v>
      </c>
      <c r="AL14" s="19">
        <v>3.29894084056086E-2</v>
      </c>
      <c r="AM14" s="19"/>
      <c r="AN14" s="19">
        <v>2.6456356285048201E-2</v>
      </c>
      <c r="AO14" s="19">
        <v>3.35944996912265E-2</v>
      </c>
      <c r="AP14" s="19"/>
      <c r="AQ14" s="19">
        <v>2.1782361181633798E-2</v>
      </c>
      <c r="AR14" s="19">
        <v>2.9071016352057999E-2</v>
      </c>
      <c r="AS14" s="19"/>
      <c r="AT14" s="19">
        <v>0.14189003833866101</v>
      </c>
      <c r="AU14" s="19">
        <v>7.4741830164953499E-3</v>
      </c>
      <c r="AV14" s="19">
        <v>6.9947280784631903E-3</v>
      </c>
      <c r="AW14" s="19">
        <v>4.8549342324320901E-3</v>
      </c>
      <c r="AX14" s="19"/>
      <c r="AY14" s="19">
        <v>1.18318717253911E-2</v>
      </c>
      <c r="AZ14" s="19">
        <v>3.0649177079189498E-2</v>
      </c>
      <c r="BA14" s="19"/>
      <c r="BB14" s="19">
        <v>1.58422984075068E-2</v>
      </c>
      <c r="BC14" s="19">
        <v>2.8528263977845601E-2</v>
      </c>
      <c r="BD14" s="19"/>
      <c r="BE14" s="19">
        <v>8.1393092151867602E-2</v>
      </c>
      <c r="BF14" s="19">
        <v>2.1121075611368001E-2</v>
      </c>
      <c r="BG14" s="19"/>
      <c r="BH14" s="19">
        <v>2.99581520000919E-2</v>
      </c>
      <c r="BI14" s="19">
        <v>2.6102316613332899E-2</v>
      </c>
      <c r="BJ14" s="19"/>
      <c r="BK14" s="19">
        <v>2.90333271395137E-3</v>
      </c>
      <c r="BL14" s="19">
        <v>2.8844841663000002E-2</v>
      </c>
      <c r="BM14" s="19"/>
      <c r="BN14" s="19">
        <v>2.2010056009780099E-4</v>
      </c>
      <c r="BO14" s="19">
        <v>2.7461088034305602E-2</v>
      </c>
      <c r="BP14" s="19"/>
      <c r="BQ14" s="19">
        <v>0</v>
      </c>
      <c r="BR14" s="19">
        <v>2.7990929897015501E-2</v>
      </c>
      <c r="BS14" s="19"/>
      <c r="BT14" s="19">
        <v>0</v>
      </c>
      <c r="BU14" s="19">
        <v>2.95364516121145E-2</v>
      </c>
      <c r="BV14" s="19"/>
      <c r="BW14" s="19">
        <v>1.3647516947209001E-2</v>
      </c>
      <c r="BX14" s="19">
        <v>0.11153177801455</v>
      </c>
      <c r="BY14" s="19"/>
      <c r="BZ14" s="19">
        <v>1.3647516947209001E-2</v>
      </c>
      <c r="CA14" s="19">
        <v>0.11153177801455</v>
      </c>
    </row>
    <row r="15" spans="2:79" x14ac:dyDescent="0.25">
      <c r="B15" s="16" t="s">
        <v>703</v>
      </c>
    </row>
    <row r="16" spans="2:79" x14ac:dyDescent="0.25">
      <c r="B16" t="s">
        <v>78</v>
      </c>
    </row>
    <row r="17" spans="2:2" x14ac:dyDescent="0.25">
      <c r="B17" t="s">
        <v>79</v>
      </c>
    </row>
    <row r="19" spans="2:2" x14ac:dyDescent="0.2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CA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472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2701</v>
      </c>
      <c r="D7" s="10">
        <v>342</v>
      </c>
      <c r="E7" s="10">
        <v>420</v>
      </c>
      <c r="F7" s="10">
        <v>300</v>
      </c>
      <c r="G7" s="10">
        <v>361</v>
      </c>
      <c r="H7" s="10">
        <v>311</v>
      </c>
      <c r="I7" s="10">
        <v>355</v>
      </c>
      <c r="J7" s="10">
        <v>198</v>
      </c>
      <c r="K7" s="10">
        <v>119</v>
      </c>
      <c r="L7" s="10">
        <v>295</v>
      </c>
      <c r="M7" s="10"/>
      <c r="N7" s="10">
        <v>322</v>
      </c>
      <c r="O7" s="10">
        <v>333</v>
      </c>
      <c r="P7" s="10">
        <v>521</v>
      </c>
      <c r="Q7" s="10">
        <v>1525</v>
      </c>
      <c r="R7" s="10"/>
      <c r="S7" s="10">
        <v>233</v>
      </c>
      <c r="T7" s="10">
        <v>187</v>
      </c>
      <c r="U7" s="10">
        <v>247</v>
      </c>
      <c r="V7" s="10">
        <v>498</v>
      </c>
      <c r="W7" s="10">
        <v>515</v>
      </c>
      <c r="X7" s="10">
        <v>543</v>
      </c>
      <c r="Y7" s="10">
        <v>370</v>
      </c>
      <c r="Z7" s="10"/>
      <c r="AA7" s="10">
        <v>2614</v>
      </c>
      <c r="AB7" s="10">
        <v>87</v>
      </c>
      <c r="AC7" s="10"/>
      <c r="AD7" s="10">
        <v>1442</v>
      </c>
      <c r="AE7" s="10">
        <v>1077</v>
      </c>
      <c r="AF7" s="10">
        <v>147</v>
      </c>
      <c r="AG7" s="10"/>
      <c r="AH7" s="10">
        <v>943</v>
      </c>
      <c r="AI7" s="10">
        <v>1758</v>
      </c>
      <c r="AJ7" s="10"/>
      <c r="AK7" s="10">
        <v>697</v>
      </c>
      <c r="AL7" s="10">
        <v>2004</v>
      </c>
      <c r="AM7" s="10"/>
      <c r="AN7" s="10">
        <v>1176</v>
      </c>
      <c r="AO7" s="10">
        <v>1525</v>
      </c>
      <c r="AP7" s="10"/>
      <c r="AQ7" s="10">
        <v>1277</v>
      </c>
      <c r="AR7" s="10">
        <v>1424</v>
      </c>
      <c r="AS7" s="10"/>
      <c r="AT7" s="10">
        <v>138</v>
      </c>
      <c r="AU7" s="10">
        <v>591</v>
      </c>
      <c r="AV7" s="10">
        <v>1365</v>
      </c>
      <c r="AW7" s="10">
        <v>601</v>
      </c>
      <c r="AX7" s="10"/>
      <c r="AY7" s="10">
        <v>857</v>
      </c>
      <c r="AZ7" s="10">
        <v>1844</v>
      </c>
      <c r="BA7" s="10"/>
      <c r="BB7" s="10">
        <v>404</v>
      </c>
      <c r="BC7" s="10">
        <v>2296</v>
      </c>
      <c r="BD7" s="10"/>
      <c r="BE7" s="10">
        <v>424</v>
      </c>
      <c r="BF7" s="10">
        <v>2277</v>
      </c>
      <c r="BG7" s="10"/>
      <c r="BH7" s="10">
        <v>219</v>
      </c>
      <c r="BI7" s="10">
        <v>2482</v>
      </c>
      <c r="BJ7" s="10"/>
      <c r="BK7" s="10">
        <v>502</v>
      </c>
      <c r="BL7" s="10">
        <v>2199</v>
      </c>
      <c r="BM7" s="10"/>
      <c r="BN7" s="10">
        <v>168</v>
      </c>
      <c r="BO7" s="10">
        <v>2533</v>
      </c>
      <c r="BP7" s="10"/>
      <c r="BQ7" s="10">
        <v>347</v>
      </c>
      <c r="BR7" s="10">
        <v>2354</v>
      </c>
      <c r="BS7" s="10"/>
      <c r="BT7" s="10">
        <v>213</v>
      </c>
      <c r="BU7" s="10">
        <v>2488</v>
      </c>
      <c r="BV7" s="10"/>
      <c r="BW7" s="10">
        <v>1107</v>
      </c>
      <c r="BX7" s="10">
        <v>1594</v>
      </c>
      <c r="BY7" s="10"/>
      <c r="BZ7" s="10">
        <v>1107</v>
      </c>
      <c r="CA7" s="10">
        <v>1594</v>
      </c>
    </row>
    <row r="8" spans="2:79" ht="30" customHeight="1" x14ac:dyDescent="0.25">
      <c r="B8" s="11" t="s">
        <v>27</v>
      </c>
      <c r="C8" s="11">
        <v>1181</v>
      </c>
      <c r="D8" s="11">
        <v>86</v>
      </c>
      <c r="E8" s="11">
        <v>156</v>
      </c>
      <c r="F8" s="11">
        <v>136</v>
      </c>
      <c r="G8" s="11">
        <v>88</v>
      </c>
      <c r="H8" s="11">
        <v>104</v>
      </c>
      <c r="I8" s="11">
        <v>201</v>
      </c>
      <c r="J8" s="11">
        <v>67</v>
      </c>
      <c r="K8" s="11">
        <v>47</v>
      </c>
      <c r="L8" s="11">
        <v>295</v>
      </c>
      <c r="M8" s="11"/>
      <c r="N8" s="11">
        <v>1010</v>
      </c>
      <c r="O8" s="11">
        <v>132</v>
      </c>
      <c r="P8" s="11">
        <v>30</v>
      </c>
      <c r="Q8" s="11">
        <v>8</v>
      </c>
      <c r="R8" s="11"/>
      <c r="S8" s="11">
        <v>208</v>
      </c>
      <c r="T8" s="11">
        <v>101</v>
      </c>
      <c r="U8" s="11">
        <v>65</v>
      </c>
      <c r="V8" s="11">
        <v>372</v>
      </c>
      <c r="W8" s="11">
        <v>102</v>
      </c>
      <c r="X8" s="11">
        <v>132</v>
      </c>
      <c r="Y8" s="11">
        <v>140</v>
      </c>
      <c r="Z8" s="11"/>
      <c r="AA8" s="11">
        <v>1034</v>
      </c>
      <c r="AB8" s="11">
        <v>147</v>
      </c>
      <c r="AC8" s="11"/>
      <c r="AD8" s="11">
        <v>640</v>
      </c>
      <c r="AE8" s="11">
        <v>304</v>
      </c>
      <c r="AF8" s="11">
        <v>172</v>
      </c>
      <c r="AG8" s="11"/>
      <c r="AH8" s="11">
        <v>256</v>
      </c>
      <c r="AI8" s="11">
        <v>924</v>
      </c>
      <c r="AJ8" s="11"/>
      <c r="AK8" s="11">
        <v>424</v>
      </c>
      <c r="AL8" s="11">
        <v>757</v>
      </c>
      <c r="AM8" s="11"/>
      <c r="AN8" s="11">
        <v>1172</v>
      </c>
      <c r="AO8" s="11">
        <v>8</v>
      </c>
      <c r="AP8" s="11"/>
      <c r="AQ8" s="11">
        <v>415</v>
      </c>
      <c r="AR8" s="11">
        <v>765</v>
      </c>
      <c r="AS8" s="11"/>
      <c r="AT8" s="11">
        <v>170</v>
      </c>
      <c r="AU8" s="11">
        <v>465</v>
      </c>
      <c r="AV8" s="11">
        <v>468</v>
      </c>
      <c r="AW8" s="11">
        <v>76</v>
      </c>
      <c r="AX8" s="11"/>
      <c r="AY8" s="11">
        <v>260</v>
      </c>
      <c r="AZ8" s="11">
        <v>921</v>
      </c>
      <c r="BA8" s="11"/>
      <c r="BB8" s="11">
        <v>188</v>
      </c>
      <c r="BC8" s="11">
        <v>992</v>
      </c>
      <c r="BD8" s="11"/>
      <c r="BE8" s="11">
        <v>105</v>
      </c>
      <c r="BF8" s="11">
        <v>1075</v>
      </c>
      <c r="BG8" s="11"/>
      <c r="BH8" s="11">
        <v>124</v>
      </c>
      <c r="BI8" s="11">
        <v>1057</v>
      </c>
      <c r="BJ8" s="11"/>
      <c r="BK8" s="11">
        <v>106</v>
      </c>
      <c r="BL8" s="11">
        <v>1074</v>
      </c>
      <c r="BM8" s="11"/>
      <c r="BN8" s="11">
        <v>41</v>
      </c>
      <c r="BO8" s="11">
        <v>1139</v>
      </c>
      <c r="BP8" s="11"/>
      <c r="BQ8" s="11">
        <v>63</v>
      </c>
      <c r="BR8" s="11">
        <v>1118</v>
      </c>
      <c r="BS8" s="11"/>
      <c r="BT8" s="11">
        <v>121</v>
      </c>
      <c r="BU8" s="11">
        <v>1059</v>
      </c>
      <c r="BV8" s="11"/>
      <c r="BW8" s="11">
        <v>1025</v>
      </c>
      <c r="BX8" s="11">
        <v>155</v>
      </c>
      <c r="BY8" s="11"/>
      <c r="BZ8" s="11">
        <v>1025</v>
      </c>
      <c r="CA8" s="11">
        <v>155</v>
      </c>
    </row>
    <row r="9" spans="2:79" ht="30" x14ac:dyDescent="0.25">
      <c r="B9" s="18" t="s">
        <v>463</v>
      </c>
      <c r="C9" s="17">
        <v>0.12755927202588099</v>
      </c>
      <c r="D9" s="17">
        <v>0.236469615563141</v>
      </c>
      <c r="E9" s="17">
        <v>0.13349895942307599</v>
      </c>
      <c r="F9" s="17">
        <v>0.19938738207449799</v>
      </c>
      <c r="G9" s="17">
        <v>0.13844292741505701</v>
      </c>
      <c r="H9" s="17">
        <v>6.0845946315105801E-2</v>
      </c>
      <c r="I9" s="17">
        <v>0.202316889967493</v>
      </c>
      <c r="J9" s="17">
        <v>1.7090403780003701E-2</v>
      </c>
      <c r="K9" s="17">
        <v>1.5319154670388699E-2</v>
      </c>
      <c r="L9" s="17">
        <v>7.1589170654560899E-2</v>
      </c>
      <c r="M9" s="17"/>
      <c r="N9" s="17">
        <v>0.13480092033515001</v>
      </c>
      <c r="O9" s="17">
        <v>8.0957797617278004E-2</v>
      </c>
      <c r="P9" s="17">
        <v>9.2914689564871006E-2</v>
      </c>
      <c r="Q9" s="17">
        <v>0.111697350066658</v>
      </c>
      <c r="R9" s="17"/>
      <c r="S9" s="17">
        <v>0.22717943906336899</v>
      </c>
      <c r="T9" s="17">
        <v>2.2000607921234001E-2</v>
      </c>
      <c r="U9" s="17">
        <v>0.20255158028061401</v>
      </c>
      <c r="V9" s="17">
        <v>0.12555424021398501</v>
      </c>
      <c r="W9" s="17">
        <v>6.4880265399033604E-2</v>
      </c>
      <c r="X9" s="17">
        <v>0.11711215610265301</v>
      </c>
      <c r="Y9" s="17">
        <v>0.11009017078710601</v>
      </c>
      <c r="Z9" s="17"/>
      <c r="AA9" s="17">
        <v>0.131224329548247</v>
      </c>
      <c r="AB9" s="17">
        <v>0.101794445006976</v>
      </c>
      <c r="AC9" s="17"/>
      <c r="AD9" s="17">
        <v>0.13201191037287399</v>
      </c>
      <c r="AE9" s="17">
        <v>0.15917612774155501</v>
      </c>
      <c r="AF9" s="17">
        <v>4.60385360912565E-2</v>
      </c>
      <c r="AG9" s="17"/>
      <c r="AH9" s="17">
        <v>0.18174009032991301</v>
      </c>
      <c r="AI9" s="17">
        <v>0.11253104709357301</v>
      </c>
      <c r="AJ9" s="17"/>
      <c r="AK9" s="17">
        <v>0.10781003390796901</v>
      </c>
      <c r="AL9" s="17">
        <v>0.13861077562854901</v>
      </c>
      <c r="AM9" s="17"/>
      <c r="AN9" s="17">
        <v>0.12767070705244599</v>
      </c>
      <c r="AO9" s="17">
        <v>0.111697350066658</v>
      </c>
      <c r="AP9" s="17"/>
      <c r="AQ9" s="17">
        <v>0.14732394601982701</v>
      </c>
      <c r="AR9" s="17">
        <v>0.116827712585865</v>
      </c>
      <c r="AS9" s="17"/>
      <c r="AT9" s="17">
        <v>0.15348574621424199</v>
      </c>
      <c r="AU9" s="17">
        <v>0.13195506586574399</v>
      </c>
      <c r="AV9" s="17">
        <v>0.110971620687793</v>
      </c>
      <c r="AW9" s="17">
        <v>0.14685601011260599</v>
      </c>
      <c r="AX9" s="17"/>
      <c r="AY9" s="17">
        <v>0.17519117242184301</v>
      </c>
      <c r="AZ9" s="17">
        <v>0.114111251243054</v>
      </c>
      <c r="BA9" s="17"/>
      <c r="BB9" s="17">
        <v>0.154892836528911</v>
      </c>
      <c r="BC9" s="17">
        <v>0.122391586922684</v>
      </c>
      <c r="BD9" s="17"/>
      <c r="BE9" s="17">
        <v>0.21232014644292399</v>
      </c>
      <c r="BF9" s="17">
        <v>0.119243195686224</v>
      </c>
      <c r="BG9" s="17"/>
      <c r="BH9" s="17">
        <v>0.12592775063816999</v>
      </c>
      <c r="BI9" s="17">
        <v>0.127750138191282</v>
      </c>
      <c r="BJ9" s="17"/>
      <c r="BK9" s="17">
        <v>0.143263071415003</v>
      </c>
      <c r="BL9" s="17">
        <v>0.12600325977110599</v>
      </c>
      <c r="BM9" s="17"/>
      <c r="BN9" s="17">
        <v>0.25102665687000503</v>
      </c>
      <c r="BO9" s="17">
        <v>0.123073882540502</v>
      </c>
      <c r="BP9" s="17"/>
      <c r="BQ9" s="17">
        <v>0.221084657827367</v>
      </c>
      <c r="BR9" s="17">
        <v>0.12232032928817201</v>
      </c>
      <c r="BS9" s="17"/>
      <c r="BT9" s="17">
        <v>0.16585622872209099</v>
      </c>
      <c r="BU9" s="17">
        <v>0.123180999354198</v>
      </c>
      <c r="BV9" s="17"/>
      <c r="BW9" s="17">
        <v>0.131378588748087</v>
      </c>
      <c r="BX9" s="17">
        <v>0.10230466831548</v>
      </c>
      <c r="BY9" s="17"/>
      <c r="BZ9" s="17">
        <v>0.131378588748087</v>
      </c>
      <c r="CA9" s="17">
        <v>0.10230466831548</v>
      </c>
    </row>
    <row r="10" spans="2:79" ht="30" x14ac:dyDescent="0.25">
      <c r="B10" s="18" t="s">
        <v>464</v>
      </c>
      <c r="C10" s="17">
        <v>0.17068409570179</v>
      </c>
      <c r="D10" s="17">
        <v>0.173252543217814</v>
      </c>
      <c r="E10" s="17">
        <v>0.12781788166484501</v>
      </c>
      <c r="F10" s="17">
        <v>0.17579509969638099</v>
      </c>
      <c r="G10" s="17">
        <v>0.163483394924308</v>
      </c>
      <c r="H10" s="17">
        <v>0.21064725414292501</v>
      </c>
      <c r="I10" s="17">
        <v>0.114428490390031</v>
      </c>
      <c r="J10" s="17">
        <v>0.21360546775838599</v>
      </c>
      <c r="K10" s="17">
        <v>0.24910240457732399</v>
      </c>
      <c r="L10" s="17">
        <v>0.194533331796827</v>
      </c>
      <c r="M10" s="17"/>
      <c r="N10" s="17">
        <v>0.15951367754786699</v>
      </c>
      <c r="O10" s="17">
        <v>0.232027461686584</v>
      </c>
      <c r="P10" s="17">
        <v>0.27290786339473699</v>
      </c>
      <c r="Q10" s="17">
        <v>0.18591311121481499</v>
      </c>
      <c r="R10" s="17"/>
      <c r="S10" s="17">
        <v>0.17350048557872</v>
      </c>
      <c r="T10" s="17">
        <v>0.259284319260499</v>
      </c>
      <c r="U10" s="17">
        <v>0.121895693558613</v>
      </c>
      <c r="V10" s="17">
        <v>0.167365383298505</v>
      </c>
      <c r="W10" s="17">
        <v>0.20988126190494799</v>
      </c>
      <c r="X10" s="17">
        <v>0.21499541752204801</v>
      </c>
      <c r="Y10" s="17">
        <v>0.13134879307913999</v>
      </c>
      <c r="Z10" s="17"/>
      <c r="AA10" s="17">
        <v>0.17252924461106001</v>
      </c>
      <c r="AB10" s="17">
        <v>0.15771296436719501</v>
      </c>
      <c r="AC10" s="17"/>
      <c r="AD10" s="17">
        <v>0.15659817428190201</v>
      </c>
      <c r="AE10" s="17">
        <v>0.18739534166435601</v>
      </c>
      <c r="AF10" s="17">
        <v>0.177479989884783</v>
      </c>
      <c r="AG10" s="17"/>
      <c r="AH10" s="17">
        <v>0.101460876380335</v>
      </c>
      <c r="AI10" s="17">
        <v>0.18988465676869401</v>
      </c>
      <c r="AJ10" s="17"/>
      <c r="AK10" s="17">
        <v>0.13225733356897701</v>
      </c>
      <c r="AL10" s="17">
        <v>0.192187380922929</v>
      </c>
      <c r="AM10" s="17"/>
      <c r="AN10" s="17">
        <v>0.17057710704350501</v>
      </c>
      <c r="AO10" s="17">
        <v>0.18591311121481499</v>
      </c>
      <c r="AP10" s="17"/>
      <c r="AQ10" s="17">
        <v>0.172991957052196</v>
      </c>
      <c r="AR10" s="17">
        <v>0.16943100388409699</v>
      </c>
      <c r="AS10" s="17"/>
      <c r="AT10" s="17">
        <v>0.14530251247849599</v>
      </c>
      <c r="AU10" s="17">
        <v>0.17240001208682501</v>
      </c>
      <c r="AV10" s="17">
        <v>0.18261802067122501</v>
      </c>
      <c r="AW10" s="17">
        <v>0.13586346868132801</v>
      </c>
      <c r="AX10" s="17"/>
      <c r="AY10" s="17">
        <v>0.22048889553457601</v>
      </c>
      <c r="AZ10" s="17">
        <v>0.156622595369701</v>
      </c>
      <c r="BA10" s="17"/>
      <c r="BB10" s="17">
        <v>0.159719938998233</v>
      </c>
      <c r="BC10" s="17">
        <v>0.172774433928891</v>
      </c>
      <c r="BD10" s="17"/>
      <c r="BE10" s="17">
        <v>0.22110865511405101</v>
      </c>
      <c r="BF10" s="17">
        <v>0.165736830960245</v>
      </c>
      <c r="BG10" s="17"/>
      <c r="BH10" s="17">
        <v>0.216705861005006</v>
      </c>
      <c r="BI10" s="17">
        <v>0.16530016513578799</v>
      </c>
      <c r="BJ10" s="17"/>
      <c r="BK10" s="17">
        <v>5.6103578883827103E-2</v>
      </c>
      <c r="BL10" s="17">
        <v>0.18203731563980799</v>
      </c>
      <c r="BM10" s="17"/>
      <c r="BN10" s="17">
        <v>0.37337885738274101</v>
      </c>
      <c r="BO10" s="17">
        <v>0.163320491508399</v>
      </c>
      <c r="BP10" s="17"/>
      <c r="BQ10" s="17">
        <v>0.37714117845954598</v>
      </c>
      <c r="BR10" s="17">
        <v>0.15911914117000001</v>
      </c>
      <c r="BS10" s="17"/>
      <c r="BT10" s="17">
        <v>0.13457808225501</v>
      </c>
      <c r="BU10" s="17">
        <v>0.17481189032556399</v>
      </c>
      <c r="BV10" s="17"/>
      <c r="BW10" s="17">
        <v>0.17241953832540699</v>
      </c>
      <c r="BX10" s="17">
        <v>0.15920876675963699</v>
      </c>
      <c r="BY10" s="17"/>
      <c r="BZ10" s="17">
        <v>0.17241953832540699</v>
      </c>
      <c r="CA10" s="17">
        <v>0.15920876675963699</v>
      </c>
    </row>
    <row r="11" spans="2:79" ht="30" x14ac:dyDescent="0.25">
      <c r="B11" s="18" t="s">
        <v>465</v>
      </c>
      <c r="C11" s="17">
        <v>0.255364393688983</v>
      </c>
      <c r="D11" s="17">
        <v>0.34918095371708102</v>
      </c>
      <c r="E11" s="17">
        <v>0.46992294805805501</v>
      </c>
      <c r="F11" s="17">
        <v>0.35218465535441501</v>
      </c>
      <c r="G11" s="17">
        <v>0.12973103519460699</v>
      </c>
      <c r="H11" s="17">
        <v>0.24497316304098399</v>
      </c>
      <c r="I11" s="17">
        <v>0.163635444608736</v>
      </c>
      <c r="J11" s="17">
        <v>0.162969231078824</v>
      </c>
      <c r="K11" s="17">
        <v>0.15646024906702</v>
      </c>
      <c r="L11" s="17">
        <v>0.20985267946073399</v>
      </c>
      <c r="M11" s="17"/>
      <c r="N11" s="17">
        <v>0.257520475268811</v>
      </c>
      <c r="O11" s="17">
        <v>0.25475736553931599</v>
      </c>
      <c r="P11" s="17">
        <v>0.19671474304209099</v>
      </c>
      <c r="Q11" s="17">
        <v>0.21457564113406999</v>
      </c>
      <c r="R11" s="17"/>
      <c r="S11" s="17">
        <v>0.21788864307295799</v>
      </c>
      <c r="T11" s="17">
        <v>0.14269048641994</v>
      </c>
      <c r="U11" s="17">
        <v>0.26840391839165301</v>
      </c>
      <c r="V11" s="17">
        <v>0.27316795686323397</v>
      </c>
      <c r="W11" s="17">
        <v>0.333832282076089</v>
      </c>
      <c r="X11" s="17">
        <v>0.22128697877862999</v>
      </c>
      <c r="Y11" s="17">
        <v>0.29102065846514902</v>
      </c>
      <c r="Z11" s="17"/>
      <c r="AA11" s="17">
        <v>0.26417239029847001</v>
      </c>
      <c r="AB11" s="17">
        <v>0.193445444902591</v>
      </c>
      <c r="AC11" s="17"/>
      <c r="AD11" s="17">
        <v>0.272665580019675</v>
      </c>
      <c r="AE11" s="17">
        <v>0.24185076708019301</v>
      </c>
      <c r="AF11" s="17">
        <v>0.24593381755861901</v>
      </c>
      <c r="AG11" s="17"/>
      <c r="AH11" s="17">
        <v>0.29987110969394498</v>
      </c>
      <c r="AI11" s="17">
        <v>0.243019490823771</v>
      </c>
      <c r="AJ11" s="17"/>
      <c r="AK11" s="17">
        <v>0.26727344533061398</v>
      </c>
      <c r="AL11" s="17">
        <v>0.24870019093158799</v>
      </c>
      <c r="AM11" s="17"/>
      <c r="AN11" s="17">
        <v>0.25565094759689999</v>
      </c>
      <c r="AO11" s="17">
        <v>0.21457564113406999</v>
      </c>
      <c r="AP11" s="17"/>
      <c r="AQ11" s="17">
        <v>0.232637391567939</v>
      </c>
      <c r="AR11" s="17">
        <v>0.26770439860027401</v>
      </c>
      <c r="AS11" s="17"/>
      <c r="AT11" s="17">
        <v>0.26359511762573701</v>
      </c>
      <c r="AU11" s="17">
        <v>0.25474067815940399</v>
      </c>
      <c r="AV11" s="17">
        <v>0.24657321468077201</v>
      </c>
      <c r="AW11" s="17">
        <v>0.29902608317518098</v>
      </c>
      <c r="AX11" s="17"/>
      <c r="AY11" s="17">
        <v>0.25348164007866097</v>
      </c>
      <c r="AZ11" s="17">
        <v>0.25589595571926199</v>
      </c>
      <c r="BA11" s="17"/>
      <c r="BB11" s="17">
        <v>0.17731103431981399</v>
      </c>
      <c r="BC11" s="17">
        <v>0.27016991463561502</v>
      </c>
      <c r="BD11" s="17"/>
      <c r="BE11" s="17">
        <v>0.126452642258084</v>
      </c>
      <c r="BF11" s="17">
        <v>0.26801220995269498</v>
      </c>
      <c r="BG11" s="17"/>
      <c r="BH11" s="17">
        <v>0.15041107028971801</v>
      </c>
      <c r="BI11" s="17">
        <v>0.26764252778770697</v>
      </c>
      <c r="BJ11" s="17"/>
      <c r="BK11" s="17">
        <v>0.49450715573444098</v>
      </c>
      <c r="BL11" s="17">
        <v>0.231668913432069</v>
      </c>
      <c r="BM11" s="17"/>
      <c r="BN11" s="17">
        <v>0.112181904900497</v>
      </c>
      <c r="BO11" s="17">
        <v>0.26056600406174002</v>
      </c>
      <c r="BP11" s="17"/>
      <c r="BQ11" s="17">
        <v>0.114292176072918</v>
      </c>
      <c r="BR11" s="17">
        <v>0.26326673232825798</v>
      </c>
      <c r="BS11" s="17"/>
      <c r="BT11" s="17">
        <v>0.286151722361423</v>
      </c>
      <c r="BU11" s="17">
        <v>0.25184465396579903</v>
      </c>
      <c r="BV11" s="17"/>
      <c r="BW11" s="17">
        <v>0.26459129628530997</v>
      </c>
      <c r="BX11" s="17">
        <v>0.19435301770386401</v>
      </c>
      <c r="BY11" s="17"/>
      <c r="BZ11" s="17">
        <v>0.26459129628530997</v>
      </c>
      <c r="CA11" s="17">
        <v>0.19435301770386401</v>
      </c>
    </row>
    <row r="12" spans="2:79" ht="30" x14ac:dyDescent="0.25">
      <c r="B12" s="18" t="s">
        <v>466</v>
      </c>
      <c r="C12" s="17">
        <v>0.26773715611479199</v>
      </c>
      <c r="D12" s="17">
        <v>0.18040632484400401</v>
      </c>
      <c r="E12" s="17">
        <v>0.18848697458206001</v>
      </c>
      <c r="F12" s="17">
        <v>0.17656593637300799</v>
      </c>
      <c r="G12" s="17">
        <v>0.28001781009797</v>
      </c>
      <c r="H12" s="17">
        <v>0.25875281675317202</v>
      </c>
      <c r="I12" s="17">
        <v>0.29274365285352499</v>
      </c>
      <c r="J12" s="17">
        <v>0.31093370899920297</v>
      </c>
      <c r="K12" s="17">
        <v>0.31377725299499298</v>
      </c>
      <c r="L12" s="17">
        <v>0.34266718196398299</v>
      </c>
      <c r="M12" s="17"/>
      <c r="N12" s="17">
        <v>0.27144557857214002</v>
      </c>
      <c r="O12" s="17">
        <v>0.236815097469629</v>
      </c>
      <c r="P12" s="17">
        <v>0.27057759549632798</v>
      </c>
      <c r="Q12" s="17">
        <v>0.29751487865257698</v>
      </c>
      <c r="R12" s="17"/>
      <c r="S12" s="17">
        <v>0.19784312785229899</v>
      </c>
      <c r="T12" s="17">
        <v>0.407475545717085</v>
      </c>
      <c r="U12" s="17">
        <v>0.27708096929954001</v>
      </c>
      <c r="V12" s="17">
        <v>0.25813279731601502</v>
      </c>
      <c r="W12" s="17">
        <v>0.21591277844683701</v>
      </c>
      <c r="X12" s="17">
        <v>0.323169264733215</v>
      </c>
      <c r="Y12" s="17">
        <v>0.25950671533087399</v>
      </c>
      <c r="Z12" s="17"/>
      <c r="AA12" s="17">
        <v>0.25988369042611098</v>
      </c>
      <c r="AB12" s="17">
        <v>0.32294588987490302</v>
      </c>
      <c r="AC12" s="17"/>
      <c r="AD12" s="17">
        <v>0.24771395947043701</v>
      </c>
      <c r="AE12" s="17">
        <v>0.27720150416052503</v>
      </c>
      <c r="AF12" s="17">
        <v>0.38639363858103198</v>
      </c>
      <c r="AG12" s="17"/>
      <c r="AH12" s="17">
        <v>0.28158767640107701</v>
      </c>
      <c r="AI12" s="17">
        <v>0.26389541394833399</v>
      </c>
      <c r="AJ12" s="17"/>
      <c r="AK12" s="17">
        <v>0.27748736635125498</v>
      </c>
      <c r="AL12" s="17">
        <v>0.262281022419321</v>
      </c>
      <c r="AM12" s="17"/>
      <c r="AN12" s="17">
        <v>0.267527958180862</v>
      </c>
      <c r="AO12" s="17">
        <v>0.29751487865257698</v>
      </c>
      <c r="AP12" s="17"/>
      <c r="AQ12" s="17">
        <v>0.243180299957371</v>
      </c>
      <c r="AR12" s="17">
        <v>0.281070710798974</v>
      </c>
      <c r="AS12" s="17"/>
      <c r="AT12" s="17">
        <v>0.214480457318003</v>
      </c>
      <c r="AU12" s="17">
        <v>0.27108945533894202</v>
      </c>
      <c r="AV12" s="17">
        <v>0.29543459387084198</v>
      </c>
      <c r="AW12" s="17">
        <v>0.200606776867464</v>
      </c>
      <c r="AX12" s="17"/>
      <c r="AY12" s="17">
        <v>0.19782925392172401</v>
      </c>
      <c r="AZ12" s="17">
        <v>0.28747441021889097</v>
      </c>
      <c r="BA12" s="17"/>
      <c r="BB12" s="17">
        <v>0.32919793503227801</v>
      </c>
      <c r="BC12" s="17">
        <v>0.25603720128398999</v>
      </c>
      <c r="BD12" s="17"/>
      <c r="BE12" s="17">
        <v>0.25682398609822299</v>
      </c>
      <c r="BF12" s="17">
        <v>0.26880787129546502</v>
      </c>
      <c r="BG12" s="17"/>
      <c r="BH12" s="17">
        <v>0.33818313741753597</v>
      </c>
      <c r="BI12" s="17">
        <v>0.25949591918072401</v>
      </c>
      <c r="BJ12" s="17"/>
      <c r="BK12" s="17">
        <v>0.19191610142718399</v>
      </c>
      <c r="BL12" s="17">
        <v>0.27524989155801299</v>
      </c>
      <c r="BM12" s="17"/>
      <c r="BN12" s="17">
        <v>0.18165086086146401</v>
      </c>
      <c r="BO12" s="17">
        <v>0.27086454529576498</v>
      </c>
      <c r="BP12" s="17"/>
      <c r="BQ12" s="17">
        <v>0.169164854163141</v>
      </c>
      <c r="BR12" s="17">
        <v>0.27325880824189502</v>
      </c>
      <c r="BS12" s="17"/>
      <c r="BT12" s="17">
        <v>0.223346226270251</v>
      </c>
      <c r="BU12" s="17">
        <v>0.27281211798580202</v>
      </c>
      <c r="BV12" s="17"/>
      <c r="BW12" s="17">
        <v>0.25955535357584802</v>
      </c>
      <c r="BX12" s="17">
        <v>0.32183797984498103</v>
      </c>
      <c r="BY12" s="17"/>
      <c r="BZ12" s="17">
        <v>0.25955535357584802</v>
      </c>
      <c r="CA12" s="17">
        <v>0.32183797984498103</v>
      </c>
    </row>
    <row r="13" spans="2:79" ht="30" x14ac:dyDescent="0.25">
      <c r="B13" s="18" t="s">
        <v>467</v>
      </c>
      <c r="C13" s="17">
        <v>0.14113268325457101</v>
      </c>
      <c r="D13" s="17">
        <v>5.8644439061015602E-2</v>
      </c>
      <c r="E13" s="17">
        <v>8.0117029889045094E-2</v>
      </c>
      <c r="F13" s="17">
        <v>9.6066926501698596E-2</v>
      </c>
      <c r="G13" s="17">
        <v>0.15749917663653201</v>
      </c>
      <c r="H13" s="17">
        <v>0.19857670031713301</v>
      </c>
      <c r="I13" s="17">
        <v>0.222279137141353</v>
      </c>
      <c r="J13" s="17">
        <v>0.28326071282528797</v>
      </c>
      <c r="K13" s="17">
        <v>0.263723359794167</v>
      </c>
      <c r="L13" s="17">
        <v>8.6180830067406802E-2</v>
      </c>
      <c r="M13" s="17"/>
      <c r="N13" s="17">
        <v>0.137594788871885</v>
      </c>
      <c r="O13" s="17">
        <v>0.167374450139741</v>
      </c>
      <c r="P13" s="17">
        <v>0.14103359304635199</v>
      </c>
      <c r="Q13" s="17">
        <v>0.155368524637783</v>
      </c>
      <c r="R13" s="17"/>
      <c r="S13" s="17">
        <v>0.13019659841046599</v>
      </c>
      <c r="T13" s="17">
        <v>0.107160396994583</v>
      </c>
      <c r="U13" s="17">
        <v>0.13006783846958</v>
      </c>
      <c r="V13" s="17">
        <v>0.134236602772665</v>
      </c>
      <c r="W13" s="17">
        <v>0.175155880959799</v>
      </c>
      <c r="X13" s="17">
        <v>0.123407452376137</v>
      </c>
      <c r="Y13" s="17">
        <v>0.20109060555902999</v>
      </c>
      <c r="Z13" s="17"/>
      <c r="AA13" s="17">
        <v>0.15546127409955199</v>
      </c>
      <c r="AB13" s="17">
        <v>4.0404751348251597E-2</v>
      </c>
      <c r="AC13" s="17"/>
      <c r="AD13" s="17">
        <v>0.17140548539580899</v>
      </c>
      <c r="AE13" s="17">
        <v>0.122034156356253</v>
      </c>
      <c r="AF13" s="17">
        <v>0.115662053470139</v>
      </c>
      <c r="AG13" s="17"/>
      <c r="AH13" s="17">
        <v>0.13524753232285699</v>
      </c>
      <c r="AI13" s="17">
        <v>0.142765057492002</v>
      </c>
      <c r="AJ13" s="17"/>
      <c r="AK13" s="17">
        <v>0.19382628741456001</v>
      </c>
      <c r="AL13" s="17">
        <v>0.111645796077719</v>
      </c>
      <c r="AM13" s="17"/>
      <c r="AN13" s="17">
        <v>0.14103267195916899</v>
      </c>
      <c r="AO13" s="17">
        <v>0.155368524637783</v>
      </c>
      <c r="AP13" s="17"/>
      <c r="AQ13" s="17">
        <v>0.181340109880544</v>
      </c>
      <c r="AR13" s="17">
        <v>0.119301390266947</v>
      </c>
      <c r="AS13" s="17"/>
      <c r="AT13" s="17">
        <v>4.7264539804456197E-2</v>
      </c>
      <c r="AU13" s="17">
        <v>0.15295620160645601</v>
      </c>
      <c r="AV13" s="17">
        <v>0.15131699634596399</v>
      </c>
      <c r="AW13" s="17">
        <v>0.21274273089221399</v>
      </c>
      <c r="AX13" s="17"/>
      <c r="AY13" s="17">
        <v>0.14030904807775199</v>
      </c>
      <c r="AZ13" s="17">
        <v>0.14136522201290899</v>
      </c>
      <c r="BA13" s="17"/>
      <c r="BB13" s="17">
        <v>0.162963014348073</v>
      </c>
      <c r="BC13" s="17">
        <v>0.13700852819313</v>
      </c>
      <c r="BD13" s="17"/>
      <c r="BE13" s="17">
        <v>0.101920798825019</v>
      </c>
      <c r="BF13" s="17">
        <v>0.14497984772261999</v>
      </c>
      <c r="BG13" s="17"/>
      <c r="BH13" s="17">
        <v>0.13881402864947801</v>
      </c>
      <c r="BI13" s="17">
        <v>0.14140393480952801</v>
      </c>
      <c r="BJ13" s="17"/>
      <c r="BK13" s="17">
        <v>0.107904358323899</v>
      </c>
      <c r="BL13" s="17">
        <v>0.144425114564767</v>
      </c>
      <c r="BM13" s="17"/>
      <c r="BN13" s="17">
        <v>8.14497289412488E-2</v>
      </c>
      <c r="BO13" s="17">
        <v>0.143300877681556</v>
      </c>
      <c r="BP13" s="17"/>
      <c r="BQ13" s="17">
        <v>0.11831713347702801</v>
      </c>
      <c r="BR13" s="17">
        <v>0.142410725122986</v>
      </c>
      <c r="BS13" s="17"/>
      <c r="BT13" s="17">
        <v>0.19003634296480801</v>
      </c>
      <c r="BU13" s="17">
        <v>0.13554180671174099</v>
      </c>
      <c r="BV13" s="17"/>
      <c r="BW13" s="17">
        <v>0.155445185718461</v>
      </c>
      <c r="BX13" s="17">
        <v>4.64936145100995E-2</v>
      </c>
      <c r="BY13" s="17"/>
      <c r="BZ13" s="17">
        <v>0.155445185718461</v>
      </c>
      <c r="CA13" s="17">
        <v>4.64936145100995E-2</v>
      </c>
    </row>
    <row r="14" spans="2:79" x14ac:dyDescent="0.25">
      <c r="B14" s="18" t="s">
        <v>96</v>
      </c>
      <c r="C14" s="19">
        <v>3.7522399213981601E-2</v>
      </c>
      <c r="D14" s="19">
        <v>2.0461235969439899E-3</v>
      </c>
      <c r="E14" s="19">
        <v>1.5620638291996699E-4</v>
      </c>
      <c r="F14" s="19">
        <v>0</v>
      </c>
      <c r="G14" s="19">
        <v>0.13082565573152599</v>
      </c>
      <c r="H14" s="19">
        <v>2.6204119430679601E-2</v>
      </c>
      <c r="I14" s="19">
        <v>4.5963850388616497E-3</v>
      </c>
      <c r="J14" s="19">
        <v>1.2140475558295401E-2</v>
      </c>
      <c r="K14" s="19">
        <v>1.6175788961073701E-3</v>
      </c>
      <c r="L14" s="19">
        <v>9.5176806056487998E-2</v>
      </c>
      <c r="M14" s="19"/>
      <c r="N14" s="19">
        <v>3.9124559404146601E-2</v>
      </c>
      <c r="O14" s="19">
        <v>2.8067827547452299E-2</v>
      </c>
      <c r="P14" s="19">
        <v>2.5851515455619801E-2</v>
      </c>
      <c r="Q14" s="19">
        <v>3.4930494294097003E-2</v>
      </c>
      <c r="R14" s="19"/>
      <c r="S14" s="19">
        <v>5.3391706022188998E-2</v>
      </c>
      <c r="T14" s="19">
        <v>6.1388643686659798E-2</v>
      </c>
      <c r="U14" s="19">
        <v>0</v>
      </c>
      <c r="V14" s="19">
        <v>4.1543019535595797E-2</v>
      </c>
      <c r="W14" s="19">
        <v>3.37531213292865E-4</v>
      </c>
      <c r="X14" s="19">
        <v>2.87304873163642E-5</v>
      </c>
      <c r="Y14" s="19">
        <v>6.94305677870064E-3</v>
      </c>
      <c r="Z14" s="19"/>
      <c r="AA14" s="19">
        <v>1.6729071016560199E-2</v>
      </c>
      <c r="AB14" s="19">
        <v>0.18369650450008301</v>
      </c>
      <c r="AC14" s="19"/>
      <c r="AD14" s="19">
        <v>1.9604890459303002E-2</v>
      </c>
      <c r="AE14" s="19">
        <v>1.23421029971189E-2</v>
      </c>
      <c r="AF14" s="19">
        <v>2.84919644141697E-2</v>
      </c>
      <c r="AG14" s="19"/>
      <c r="AH14" s="19">
        <v>9.2714871872574402E-5</v>
      </c>
      <c r="AI14" s="19">
        <v>4.7904333873625998E-2</v>
      </c>
      <c r="AJ14" s="19"/>
      <c r="AK14" s="19">
        <v>2.1345533426625599E-2</v>
      </c>
      <c r="AL14" s="19">
        <v>4.6574834019894103E-2</v>
      </c>
      <c r="AM14" s="19"/>
      <c r="AN14" s="19">
        <v>3.7540608167117497E-2</v>
      </c>
      <c r="AO14" s="19">
        <v>3.4930494294097003E-2</v>
      </c>
      <c r="AP14" s="19"/>
      <c r="AQ14" s="19">
        <v>2.2526295522123999E-2</v>
      </c>
      <c r="AR14" s="19">
        <v>4.5664783863842803E-2</v>
      </c>
      <c r="AS14" s="19"/>
      <c r="AT14" s="19">
        <v>0.17587162655906499</v>
      </c>
      <c r="AU14" s="19">
        <v>1.68585869426277E-2</v>
      </c>
      <c r="AV14" s="19">
        <v>1.3085553743405099E-2</v>
      </c>
      <c r="AW14" s="19">
        <v>4.9049302712065503E-3</v>
      </c>
      <c r="AX14" s="19"/>
      <c r="AY14" s="19">
        <v>1.26999899654444E-2</v>
      </c>
      <c r="AZ14" s="19">
        <v>4.4530565436181502E-2</v>
      </c>
      <c r="BA14" s="19"/>
      <c r="BB14" s="19">
        <v>1.5915240772691901E-2</v>
      </c>
      <c r="BC14" s="19">
        <v>4.1618335035689902E-2</v>
      </c>
      <c r="BD14" s="19"/>
      <c r="BE14" s="19">
        <v>8.1373771261699299E-2</v>
      </c>
      <c r="BF14" s="19">
        <v>3.3220044382750301E-2</v>
      </c>
      <c r="BG14" s="19"/>
      <c r="BH14" s="19">
        <v>2.99581520000919E-2</v>
      </c>
      <c r="BI14" s="19">
        <v>3.8407314894971699E-2</v>
      </c>
      <c r="BJ14" s="19"/>
      <c r="BK14" s="19">
        <v>6.3057342156448296E-3</v>
      </c>
      <c r="BL14" s="19">
        <v>4.06155050342372E-2</v>
      </c>
      <c r="BM14" s="19"/>
      <c r="BN14" s="19">
        <v>3.1199104404403601E-4</v>
      </c>
      <c r="BO14" s="19">
        <v>3.8874198912038201E-2</v>
      </c>
      <c r="BP14" s="19"/>
      <c r="BQ14" s="19">
        <v>0</v>
      </c>
      <c r="BR14" s="19">
        <v>3.9624263848689001E-2</v>
      </c>
      <c r="BS14" s="19"/>
      <c r="BT14" s="19">
        <v>3.1397426417444199E-5</v>
      </c>
      <c r="BU14" s="19">
        <v>4.18085316568967E-2</v>
      </c>
      <c r="BV14" s="19"/>
      <c r="BW14" s="19">
        <v>1.66100373468871E-2</v>
      </c>
      <c r="BX14" s="19">
        <v>0.175801952865939</v>
      </c>
      <c r="BY14" s="19"/>
      <c r="BZ14" s="19">
        <v>1.66100373468871E-2</v>
      </c>
      <c r="CA14" s="19">
        <v>0.175801952865939</v>
      </c>
    </row>
    <row r="15" spans="2:79" x14ac:dyDescent="0.25">
      <c r="B15" s="16" t="s">
        <v>703</v>
      </c>
    </row>
    <row r="16" spans="2:79" x14ac:dyDescent="0.25">
      <c r="B16" t="s">
        <v>78</v>
      </c>
    </row>
    <row r="17" spans="2:2" x14ac:dyDescent="0.25">
      <c r="B17" t="s">
        <v>79</v>
      </c>
    </row>
    <row r="19" spans="2:2" x14ac:dyDescent="0.2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CA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478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2701</v>
      </c>
      <c r="D7" s="10">
        <v>342</v>
      </c>
      <c r="E7" s="10">
        <v>420</v>
      </c>
      <c r="F7" s="10">
        <v>300</v>
      </c>
      <c r="G7" s="10">
        <v>361</v>
      </c>
      <c r="H7" s="10">
        <v>311</v>
      </c>
      <c r="I7" s="10">
        <v>355</v>
      </c>
      <c r="J7" s="10">
        <v>198</v>
      </c>
      <c r="K7" s="10">
        <v>119</v>
      </c>
      <c r="L7" s="10">
        <v>295</v>
      </c>
      <c r="M7" s="10"/>
      <c r="N7" s="10">
        <v>322</v>
      </c>
      <c r="O7" s="10">
        <v>333</v>
      </c>
      <c r="P7" s="10">
        <v>521</v>
      </c>
      <c r="Q7" s="10">
        <v>1525</v>
      </c>
      <c r="R7" s="10"/>
      <c r="S7" s="10">
        <v>233</v>
      </c>
      <c r="T7" s="10">
        <v>187</v>
      </c>
      <c r="U7" s="10">
        <v>247</v>
      </c>
      <c r="V7" s="10">
        <v>498</v>
      </c>
      <c r="W7" s="10">
        <v>515</v>
      </c>
      <c r="X7" s="10">
        <v>543</v>
      </c>
      <c r="Y7" s="10">
        <v>370</v>
      </c>
      <c r="Z7" s="10"/>
      <c r="AA7" s="10">
        <v>2614</v>
      </c>
      <c r="AB7" s="10">
        <v>87</v>
      </c>
      <c r="AC7" s="10"/>
      <c r="AD7" s="10">
        <v>1442</v>
      </c>
      <c r="AE7" s="10">
        <v>1077</v>
      </c>
      <c r="AF7" s="10">
        <v>147</v>
      </c>
      <c r="AG7" s="10"/>
      <c r="AH7" s="10">
        <v>943</v>
      </c>
      <c r="AI7" s="10">
        <v>1758</v>
      </c>
      <c r="AJ7" s="10"/>
      <c r="AK7" s="10">
        <v>697</v>
      </c>
      <c r="AL7" s="10">
        <v>2004</v>
      </c>
      <c r="AM7" s="10"/>
      <c r="AN7" s="10">
        <v>1176</v>
      </c>
      <c r="AO7" s="10">
        <v>1525</v>
      </c>
      <c r="AP7" s="10"/>
      <c r="AQ7" s="10">
        <v>1277</v>
      </c>
      <c r="AR7" s="10">
        <v>1424</v>
      </c>
      <c r="AS7" s="10"/>
      <c r="AT7" s="10">
        <v>138</v>
      </c>
      <c r="AU7" s="10">
        <v>591</v>
      </c>
      <c r="AV7" s="10">
        <v>1365</v>
      </c>
      <c r="AW7" s="10">
        <v>601</v>
      </c>
      <c r="AX7" s="10"/>
      <c r="AY7" s="10">
        <v>857</v>
      </c>
      <c r="AZ7" s="10">
        <v>1844</v>
      </c>
      <c r="BA7" s="10"/>
      <c r="BB7" s="10">
        <v>404</v>
      </c>
      <c r="BC7" s="10">
        <v>2296</v>
      </c>
      <c r="BD7" s="10"/>
      <c r="BE7" s="10">
        <v>424</v>
      </c>
      <c r="BF7" s="10">
        <v>2277</v>
      </c>
      <c r="BG7" s="10"/>
      <c r="BH7" s="10">
        <v>219</v>
      </c>
      <c r="BI7" s="10">
        <v>2482</v>
      </c>
      <c r="BJ7" s="10"/>
      <c r="BK7" s="10">
        <v>502</v>
      </c>
      <c r="BL7" s="10">
        <v>2199</v>
      </c>
      <c r="BM7" s="10"/>
      <c r="BN7" s="10">
        <v>168</v>
      </c>
      <c r="BO7" s="10">
        <v>2533</v>
      </c>
      <c r="BP7" s="10"/>
      <c r="BQ7" s="10">
        <v>347</v>
      </c>
      <c r="BR7" s="10">
        <v>2354</v>
      </c>
      <c r="BS7" s="10"/>
      <c r="BT7" s="10">
        <v>213</v>
      </c>
      <c r="BU7" s="10">
        <v>2488</v>
      </c>
      <c r="BV7" s="10"/>
      <c r="BW7" s="10">
        <v>1107</v>
      </c>
      <c r="BX7" s="10">
        <v>1594</v>
      </c>
      <c r="BY7" s="10"/>
      <c r="BZ7" s="10">
        <v>1107</v>
      </c>
      <c r="CA7" s="10">
        <v>1594</v>
      </c>
    </row>
    <row r="8" spans="2:79" ht="30" customHeight="1" x14ac:dyDescent="0.25">
      <c r="B8" s="11" t="s">
        <v>27</v>
      </c>
      <c r="C8" s="11">
        <v>1181</v>
      </c>
      <c r="D8" s="11">
        <v>86</v>
      </c>
      <c r="E8" s="11">
        <v>156</v>
      </c>
      <c r="F8" s="11">
        <v>136</v>
      </c>
      <c r="G8" s="11">
        <v>88</v>
      </c>
      <c r="H8" s="11">
        <v>104</v>
      </c>
      <c r="I8" s="11">
        <v>201</v>
      </c>
      <c r="J8" s="11">
        <v>67</v>
      </c>
      <c r="K8" s="11">
        <v>47</v>
      </c>
      <c r="L8" s="11">
        <v>295</v>
      </c>
      <c r="M8" s="11"/>
      <c r="N8" s="11">
        <v>1010</v>
      </c>
      <c r="O8" s="11">
        <v>132</v>
      </c>
      <c r="P8" s="11">
        <v>30</v>
      </c>
      <c r="Q8" s="11">
        <v>8</v>
      </c>
      <c r="R8" s="11"/>
      <c r="S8" s="11">
        <v>208</v>
      </c>
      <c r="T8" s="11">
        <v>101</v>
      </c>
      <c r="U8" s="11">
        <v>65</v>
      </c>
      <c r="V8" s="11">
        <v>372</v>
      </c>
      <c r="W8" s="11">
        <v>102</v>
      </c>
      <c r="X8" s="11">
        <v>132</v>
      </c>
      <c r="Y8" s="11">
        <v>140</v>
      </c>
      <c r="Z8" s="11"/>
      <c r="AA8" s="11">
        <v>1034</v>
      </c>
      <c r="AB8" s="11">
        <v>147</v>
      </c>
      <c r="AC8" s="11"/>
      <c r="AD8" s="11">
        <v>640</v>
      </c>
      <c r="AE8" s="11">
        <v>304</v>
      </c>
      <c r="AF8" s="11">
        <v>172</v>
      </c>
      <c r="AG8" s="11"/>
      <c r="AH8" s="11">
        <v>256</v>
      </c>
      <c r="AI8" s="11">
        <v>924</v>
      </c>
      <c r="AJ8" s="11"/>
      <c r="AK8" s="11">
        <v>424</v>
      </c>
      <c r="AL8" s="11">
        <v>757</v>
      </c>
      <c r="AM8" s="11"/>
      <c r="AN8" s="11">
        <v>1172</v>
      </c>
      <c r="AO8" s="11">
        <v>8</v>
      </c>
      <c r="AP8" s="11"/>
      <c r="AQ8" s="11">
        <v>415</v>
      </c>
      <c r="AR8" s="11">
        <v>765</v>
      </c>
      <c r="AS8" s="11"/>
      <c r="AT8" s="11">
        <v>170</v>
      </c>
      <c r="AU8" s="11">
        <v>465</v>
      </c>
      <c r="AV8" s="11">
        <v>468</v>
      </c>
      <c r="AW8" s="11">
        <v>76</v>
      </c>
      <c r="AX8" s="11"/>
      <c r="AY8" s="11">
        <v>260</v>
      </c>
      <c r="AZ8" s="11">
        <v>921</v>
      </c>
      <c r="BA8" s="11"/>
      <c r="BB8" s="11">
        <v>188</v>
      </c>
      <c r="BC8" s="11">
        <v>992</v>
      </c>
      <c r="BD8" s="11"/>
      <c r="BE8" s="11">
        <v>105</v>
      </c>
      <c r="BF8" s="11">
        <v>1075</v>
      </c>
      <c r="BG8" s="11"/>
      <c r="BH8" s="11">
        <v>124</v>
      </c>
      <c r="BI8" s="11">
        <v>1057</v>
      </c>
      <c r="BJ8" s="11"/>
      <c r="BK8" s="11">
        <v>106</v>
      </c>
      <c r="BL8" s="11">
        <v>1074</v>
      </c>
      <c r="BM8" s="11"/>
      <c r="BN8" s="11">
        <v>41</v>
      </c>
      <c r="BO8" s="11">
        <v>1139</v>
      </c>
      <c r="BP8" s="11"/>
      <c r="BQ8" s="11">
        <v>63</v>
      </c>
      <c r="BR8" s="11">
        <v>1118</v>
      </c>
      <c r="BS8" s="11"/>
      <c r="BT8" s="11">
        <v>121</v>
      </c>
      <c r="BU8" s="11">
        <v>1059</v>
      </c>
      <c r="BV8" s="11"/>
      <c r="BW8" s="11">
        <v>1025</v>
      </c>
      <c r="BX8" s="11">
        <v>155</v>
      </c>
      <c r="BY8" s="11"/>
      <c r="BZ8" s="11">
        <v>1025</v>
      </c>
      <c r="CA8" s="11">
        <v>155</v>
      </c>
    </row>
    <row r="9" spans="2:79" x14ac:dyDescent="0.25">
      <c r="B9" s="18" t="s">
        <v>473</v>
      </c>
      <c r="C9" s="17">
        <v>7.5320288171287095E-2</v>
      </c>
      <c r="D9" s="17">
        <v>3.1471211916322801E-2</v>
      </c>
      <c r="E9" s="17">
        <v>4.8753179720644003E-2</v>
      </c>
      <c r="F9" s="17">
        <v>5.6822023324017999E-2</v>
      </c>
      <c r="G9" s="17">
        <v>0.113163383667109</v>
      </c>
      <c r="H9" s="17">
        <v>0.121671321549726</v>
      </c>
      <c r="I9" s="17">
        <v>9.2747963916618603E-2</v>
      </c>
      <c r="J9" s="17">
        <v>0.10880831416287</v>
      </c>
      <c r="K9" s="17">
        <v>9.4501917340483604E-2</v>
      </c>
      <c r="L9" s="17">
        <v>6.0632819584340698E-2</v>
      </c>
      <c r="M9" s="17"/>
      <c r="N9" s="17">
        <v>8.2034569189949905E-2</v>
      </c>
      <c r="O9" s="17">
        <v>3.0619868153087398E-2</v>
      </c>
      <c r="P9" s="17">
        <v>4.2502121460216098E-2</v>
      </c>
      <c r="Q9" s="17">
        <v>8.7054428870997194E-2</v>
      </c>
      <c r="R9" s="17"/>
      <c r="S9" s="17">
        <v>0.13376138957697301</v>
      </c>
      <c r="T9" s="17">
        <v>1.3494945097515E-3</v>
      </c>
      <c r="U9" s="17">
        <v>3.6548467400264102E-3</v>
      </c>
      <c r="V9" s="17">
        <v>7.9561271687662194E-2</v>
      </c>
      <c r="W9" s="17">
        <v>3.1666526701611603E-2</v>
      </c>
      <c r="X9" s="17">
        <v>8.2978701039910202E-2</v>
      </c>
      <c r="Y9" s="17">
        <v>9.7816232792891603E-2</v>
      </c>
      <c r="Z9" s="17"/>
      <c r="AA9" s="17">
        <v>7.9606444887438496E-2</v>
      </c>
      <c r="AB9" s="17">
        <v>4.5189223189725403E-2</v>
      </c>
      <c r="AC9" s="17"/>
      <c r="AD9" s="17">
        <v>7.8714851270494199E-2</v>
      </c>
      <c r="AE9" s="17">
        <v>7.7391192092011202E-2</v>
      </c>
      <c r="AF9" s="17">
        <v>6.4207814900823501E-2</v>
      </c>
      <c r="AG9" s="17"/>
      <c r="AH9" s="17">
        <v>6.6568259666551999E-2</v>
      </c>
      <c r="AI9" s="17">
        <v>7.7747853075255099E-2</v>
      </c>
      <c r="AJ9" s="17"/>
      <c r="AK9" s="17">
        <v>7.69229202347394E-2</v>
      </c>
      <c r="AL9" s="17">
        <v>7.4423469067823503E-2</v>
      </c>
      <c r="AM9" s="17"/>
      <c r="AN9" s="17">
        <v>7.5237852115685205E-2</v>
      </c>
      <c r="AO9" s="17">
        <v>8.7054428870997194E-2</v>
      </c>
      <c r="AP9" s="17"/>
      <c r="AQ9" s="17">
        <v>0.123736544748862</v>
      </c>
      <c r="AR9" s="17">
        <v>4.9031874029749803E-2</v>
      </c>
      <c r="AS9" s="17"/>
      <c r="AT9" s="17">
        <v>6.7673700176313106E-2</v>
      </c>
      <c r="AU9" s="17">
        <v>7.09041348159129E-2</v>
      </c>
      <c r="AV9" s="17">
        <v>7.31473408989399E-2</v>
      </c>
      <c r="AW9" s="17">
        <v>0.134094330450094</v>
      </c>
      <c r="AX9" s="17"/>
      <c r="AY9" s="17">
        <v>0.107979857856533</v>
      </c>
      <c r="AZ9" s="17">
        <v>6.6099438945573297E-2</v>
      </c>
      <c r="BA9" s="17"/>
      <c r="BB9" s="17">
        <v>0.1579054290169</v>
      </c>
      <c r="BC9" s="17">
        <v>5.96823412033489E-2</v>
      </c>
      <c r="BD9" s="17"/>
      <c r="BE9" s="17">
        <v>0.13148790751720399</v>
      </c>
      <c r="BF9" s="17">
        <v>6.9809559152621298E-2</v>
      </c>
      <c r="BG9" s="17"/>
      <c r="BH9" s="17">
        <v>0.111279242636423</v>
      </c>
      <c r="BI9" s="17">
        <v>7.1113571788488594E-2</v>
      </c>
      <c r="BJ9" s="17"/>
      <c r="BK9" s="17">
        <v>0.113787791622234</v>
      </c>
      <c r="BL9" s="17">
        <v>7.1508732426265598E-2</v>
      </c>
      <c r="BM9" s="17"/>
      <c r="BN9" s="17">
        <v>0.130250407892986</v>
      </c>
      <c r="BO9" s="17">
        <v>7.3324757272650004E-2</v>
      </c>
      <c r="BP9" s="17"/>
      <c r="BQ9" s="17">
        <v>9.7824837827375402E-2</v>
      </c>
      <c r="BR9" s="17">
        <v>7.4059667367899804E-2</v>
      </c>
      <c r="BS9" s="17"/>
      <c r="BT9" s="17">
        <v>6.3031889698455495E-2</v>
      </c>
      <c r="BU9" s="17">
        <v>7.6725150694415004E-2</v>
      </c>
      <c r="BV9" s="17"/>
      <c r="BW9" s="17">
        <v>7.9533264607085305E-2</v>
      </c>
      <c r="BX9" s="17">
        <v>4.7462674345033103E-2</v>
      </c>
      <c r="BY9" s="17"/>
      <c r="BZ9" s="17">
        <v>7.9533264607085305E-2</v>
      </c>
      <c r="CA9" s="17">
        <v>4.7462674345033103E-2</v>
      </c>
    </row>
    <row r="10" spans="2:79" x14ac:dyDescent="0.25">
      <c r="B10" s="18" t="s">
        <v>474</v>
      </c>
      <c r="C10" s="17">
        <v>0.26529192727267498</v>
      </c>
      <c r="D10" s="17">
        <v>0.342704889801344</v>
      </c>
      <c r="E10" s="17">
        <v>0.35859605233733399</v>
      </c>
      <c r="F10" s="17">
        <v>0.28245639190621502</v>
      </c>
      <c r="G10" s="17">
        <v>0.298997286104497</v>
      </c>
      <c r="H10" s="17">
        <v>0.21563039582919499</v>
      </c>
      <c r="I10" s="17">
        <v>0.22641891897289901</v>
      </c>
      <c r="J10" s="17">
        <v>0.27131458955392601</v>
      </c>
      <c r="K10" s="17">
        <v>0.17860496536852499</v>
      </c>
      <c r="L10" s="17">
        <v>0.231640813381608</v>
      </c>
      <c r="M10" s="17"/>
      <c r="N10" s="17">
        <v>0.25099570548879002</v>
      </c>
      <c r="O10" s="17">
        <v>0.34437159170847698</v>
      </c>
      <c r="P10" s="17">
        <v>0.38645934515380997</v>
      </c>
      <c r="Q10" s="17">
        <v>0.31089896943678103</v>
      </c>
      <c r="R10" s="17"/>
      <c r="S10" s="17">
        <v>0.25313468034388598</v>
      </c>
      <c r="T10" s="17">
        <v>0.20678644032002699</v>
      </c>
      <c r="U10" s="17">
        <v>0.42154292425439499</v>
      </c>
      <c r="V10" s="17">
        <v>0.247974101506445</v>
      </c>
      <c r="W10" s="17">
        <v>0.29199371188958401</v>
      </c>
      <c r="X10" s="17">
        <v>0.41474314621983299</v>
      </c>
      <c r="Y10" s="17">
        <v>0.17797541385417201</v>
      </c>
      <c r="Z10" s="17"/>
      <c r="AA10" s="17">
        <v>0.276030329404089</v>
      </c>
      <c r="AB10" s="17">
        <v>0.18980250543223601</v>
      </c>
      <c r="AC10" s="17"/>
      <c r="AD10" s="17">
        <v>0.28246086824090599</v>
      </c>
      <c r="AE10" s="17">
        <v>0.26202774491023501</v>
      </c>
      <c r="AF10" s="17">
        <v>0.23028928179241001</v>
      </c>
      <c r="AG10" s="17"/>
      <c r="AH10" s="17">
        <v>0.36075162216514001</v>
      </c>
      <c r="AI10" s="17">
        <v>0.238814110736877</v>
      </c>
      <c r="AJ10" s="17"/>
      <c r="AK10" s="17">
        <v>0.22446988665440801</v>
      </c>
      <c r="AL10" s="17">
        <v>0.28813558971005498</v>
      </c>
      <c r="AM10" s="17"/>
      <c r="AN10" s="17">
        <v>0.26497152335389701</v>
      </c>
      <c r="AO10" s="17">
        <v>0.31089896943678103</v>
      </c>
      <c r="AP10" s="17"/>
      <c r="AQ10" s="17">
        <v>0.25469849928109101</v>
      </c>
      <c r="AR10" s="17">
        <v>0.27104380570993297</v>
      </c>
      <c r="AS10" s="17"/>
      <c r="AT10" s="17">
        <v>0.149743158311926</v>
      </c>
      <c r="AU10" s="17">
        <v>0.306736583576459</v>
      </c>
      <c r="AV10" s="17">
        <v>0.26079048803281102</v>
      </c>
      <c r="AW10" s="17">
        <v>0.30295910252809699</v>
      </c>
      <c r="AX10" s="17"/>
      <c r="AY10" s="17">
        <v>0.26750537006145902</v>
      </c>
      <c r="AZ10" s="17">
        <v>0.26466700102833601</v>
      </c>
      <c r="BA10" s="17"/>
      <c r="BB10" s="17">
        <v>0.260636305517499</v>
      </c>
      <c r="BC10" s="17">
        <v>0.26619470062059503</v>
      </c>
      <c r="BD10" s="17"/>
      <c r="BE10" s="17">
        <v>0.25692380298990197</v>
      </c>
      <c r="BF10" s="17">
        <v>0.26611294240299099</v>
      </c>
      <c r="BG10" s="17"/>
      <c r="BH10" s="17">
        <v>0.31210933841116101</v>
      </c>
      <c r="BI10" s="17">
        <v>0.25981491679320101</v>
      </c>
      <c r="BJ10" s="17"/>
      <c r="BK10" s="17">
        <v>0.29319484075097002</v>
      </c>
      <c r="BL10" s="17">
        <v>0.26252716479447902</v>
      </c>
      <c r="BM10" s="17"/>
      <c r="BN10" s="17">
        <v>0.2165764667117</v>
      </c>
      <c r="BO10" s="17">
        <v>0.26706168869470098</v>
      </c>
      <c r="BP10" s="17"/>
      <c r="BQ10" s="17">
        <v>0.33921220525169499</v>
      </c>
      <c r="BR10" s="17">
        <v>0.261151189438034</v>
      </c>
      <c r="BS10" s="17"/>
      <c r="BT10" s="17">
        <v>0.35073853032407099</v>
      </c>
      <c r="BU10" s="17">
        <v>0.255523304402828</v>
      </c>
      <c r="BV10" s="17"/>
      <c r="BW10" s="17">
        <v>0.27572658756035201</v>
      </c>
      <c r="BX10" s="17">
        <v>0.19629445217827701</v>
      </c>
      <c r="BY10" s="17"/>
      <c r="BZ10" s="17">
        <v>0.27572658756035201</v>
      </c>
      <c r="CA10" s="17">
        <v>0.19629445217827701</v>
      </c>
    </row>
    <row r="11" spans="2:79" x14ac:dyDescent="0.25">
      <c r="B11" s="18" t="s">
        <v>475</v>
      </c>
      <c r="C11" s="17">
        <v>0.349033314571502</v>
      </c>
      <c r="D11" s="17">
        <v>0.14661658356815699</v>
      </c>
      <c r="E11" s="17">
        <v>0.28289983614521802</v>
      </c>
      <c r="F11" s="17">
        <v>0.49142959423846</v>
      </c>
      <c r="G11" s="17">
        <v>0.37190120685773398</v>
      </c>
      <c r="H11" s="17">
        <v>0.45762948371196599</v>
      </c>
      <c r="I11" s="17">
        <v>0.48229323268436602</v>
      </c>
      <c r="J11" s="17">
        <v>0.31105619265208501</v>
      </c>
      <c r="K11" s="17">
        <v>0.25813407713585101</v>
      </c>
      <c r="L11" s="17">
        <v>0.26487497649730501</v>
      </c>
      <c r="M11" s="17"/>
      <c r="N11" s="17">
        <v>0.35372270259442101</v>
      </c>
      <c r="O11" s="17">
        <v>0.31961191475773798</v>
      </c>
      <c r="P11" s="17">
        <v>0.325084268563613</v>
      </c>
      <c r="Q11" s="17">
        <v>0.33218794254537598</v>
      </c>
      <c r="R11" s="17"/>
      <c r="S11" s="17">
        <v>0.29791268703447898</v>
      </c>
      <c r="T11" s="17">
        <v>0.40552189669872901</v>
      </c>
      <c r="U11" s="17">
        <v>0.43505488738585202</v>
      </c>
      <c r="V11" s="17">
        <v>0.40798495558734699</v>
      </c>
      <c r="W11" s="17">
        <v>0.31741388892347899</v>
      </c>
      <c r="X11" s="17">
        <v>0.228528333733272</v>
      </c>
      <c r="Y11" s="17">
        <v>0.37280911276114698</v>
      </c>
      <c r="Z11" s="17"/>
      <c r="AA11" s="17">
        <v>0.36325021996236401</v>
      </c>
      <c r="AB11" s="17">
        <v>0.249090515337267</v>
      </c>
      <c r="AC11" s="17"/>
      <c r="AD11" s="17">
        <v>0.38920070755253999</v>
      </c>
      <c r="AE11" s="17">
        <v>0.36290225777125401</v>
      </c>
      <c r="AF11" s="17">
        <v>0.24279095153990099</v>
      </c>
      <c r="AG11" s="17"/>
      <c r="AH11" s="17">
        <v>0.36111591245244201</v>
      </c>
      <c r="AI11" s="17">
        <v>0.34568194402367203</v>
      </c>
      <c r="AJ11" s="17"/>
      <c r="AK11" s="17">
        <v>0.34990629112150401</v>
      </c>
      <c r="AL11" s="17">
        <v>0.34854480441076602</v>
      </c>
      <c r="AM11" s="17"/>
      <c r="AN11" s="17">
        <v>0.34915165864632702</v>
      </c>
      <c r="AO11" s="17">
        <v>0.33218794254537598</v>
      </c>
      <c r="AP11" s="17"/>
      <c r="AQ11" s="17">
        <v>0.28837101455054598</v>
      </c>
      <c r="AR11" s="17">
        <v>0.381970922277168</v>
      </c>
      <c r="AS11" s="17"/>
      <c r="AT11" s="17">
        <v>0.30657701642100699</v>
      </c>
      <c r="AU11" s="17">
        <v>0.28436383606333698</v>
      </c>
      <c r="AV11" s="17">
        <v>0.42965213779177203</v>
      </c>
      <c r="AW11" s="17">
        <v>0.33266045346838102</v>
      </c>
      <c r="AX11" s="17"/>
      <c r="AY11" s="17">
        <v>0.36142983085409502</v>
      </c>
      <c r="AZ11" s="17">
        <v>0.34553337845269999</v>
      </c>
      <c r="BA11" s="17"/>
      <c r="BB11" s="17">
        <v>0.24789720544874999</v>
      </c>
      <c r="BC11" s="17">
        <v>0.36814003057764</v>
      </c>
      <c r="BD11" s="17"/>
      <c r="BE11" s="17">
        <v>0.38788367180350097</v>
      </c>
      <c r="BF11" s="17">
        <v>0.34522162033419801</v>
      </c>
      <c r="BG11" s="17"/>
      <c r="BH11" s="17">
        <v>0.26409770449581899</v>
      </c>
      <c r="BI11" s="17">
        <v>0.35896964413677801</v>
      </c>
      <c r="BJ11" s="17"/>
      <c r="BK11" s="17">
        <v>0.30452453414008002</v>
      </c>
      <c r="BL11" s="17">
        <v>0.35344347074328503</v>
      </c>
      <c r="BM11" s="17"/>
      <c r="BN11" s="17">
        <v>0.20003940498768</v>
      </c>
      <c r="BO11" s="17">
        <v>0.35444604536090502</v>
      </c>
      <c r="BP11" s="17"/>
      <c r="BQ11" s="17">
        <v>0.16943221861049801</v>
      </c>
      <c r="BR11" s="17">
        <v>0.35909389704658101</v>
      </c>
      <c r="BS11" s="17"/>
      <c r="BT11" s="17">
        <v>0.248230129391389</v>
      </c>
      <c r="BU11" s="17">
        <v>0.36055756790561699</v>
      </c>
      <c r="BV11" s="17"/>
      <c r="BW11" s="17">
        <v>0.36348297842957</v>
      </c>
      <c r="BX11" s="17">
        <v>0.25348728866524101</v>
      </c>
      <c r="BY11" s="17"/>
      <c r="BZ11" s="17">
        <v>0.36348297842957</v>
      </c>
      <c r="CA11" s="17">
        <v>0.25348728866524101</v>
      </c>
    </row>
    <row r="12" spans="2:79" x14ac:dyDescent="0.25">
      <c r="B12" s="18" t="s">
        <v>476</v>
      </c>
      <c r="C12" s="17">
        <v>0.15995796354634101</v>
      </c>
      <c r="D12" s="17">
        <v>0.36168799218660802</v>
      </c>
      <c r="E12" s="17">
        <v>0.21487193278817901</v>
      </c>
      <c r="F12" s="17">
        <v>9.7765215742881106E-2</v>
      </c>
      <c r="G12" s="17">
        <v>6.0276377432030202E-2</v>
      </c>
      <c r="H12" s="17">
        <v>9.9486152421015495E-2</v>
      </c>
      <c r="I12" s="17">
        <v>0.153886497144506</v>
      </c>
      <c r="J12" s="17">
        <v>0.157259601605854</v>
      </c>
      <c r="K12" s="17">
        <v>0.12531627142617499</v>
      </c>
      <c r="L12" s="17">
        <v>0.16158224001892799</v>
      </c>
      <c r="M12" s="17"/>
      <c r="N12" s="17">
        <v>0.158258084021312</v>
      </c>
      <c r="O12" s="17">
        <v>0.17621918496956199</v>
      </c>
      <c r="P12" s="17">
        <v>0.14918701968626499</v>
      </c>
      <c r="Q12" s="17">
        <v>0.14744286739120599</v>
      </c>
      <c r="R12" s="17"/>
      <c r="S12" s="17">
        <v>0.13661054761743099</v>
      </c>
      <c r="T12" s="17">
        <v>0.15988943297678901</v>
      </c>
      <c r="U12" s="17">
        <v>5.0063939715209602E-2</v>
      </c>
      <c r="V12" s="17">
        <v>0.14668937321193901</v>
      </c>
      <c r="W12" s="17">
        <v>0.27035652770241397</v>
      </c>
      <c r="X12" s="17">
        <v>0.13710462778865801</v>
      </c>
      <c r="Y12" s="17">
        <v>0.21415976330601999</v>
      </c>
      <c r="Z12" s="17"/>
      <c r="AA12" s="17">
        <v>0.15613992625308901</v>
      </c>
      <c r="AB12" s="17">
        <v>0.18679821634239299</v>
      </c>
      <c r="AC12" s="17"/>
      <c r="AD12" s="17">
        <v>0.139630962952524</v>
      </c>
      <c r="AE12" s="17">
        <v>0.191384794332117</v>
      </c>
      <c r="AF12" s="17">
        <v>0.21156558736091399</v>
      </c>
      <c r="AG12" s="17"/>
      <c r="AH12" s="17">
        <v>0.123783642438852</v>
      </c>
      <c r="AI12" s="17">
        <v>0.169991695988814</v>
      </c>
      <c r="AJ12" s="17"/>
      <c r="AK12" s="17">
        <v>0.16238157034008099</v>
      </c>
      <c r="AL12" s="17">
        <v>0.15860173405269901</v>
      </c>
      <c r="AM12" s="17"/>
      <c r="AN12" s="17">
        <v>0.16004588606141101</v>
      </c>
      <c r="AO12" s="17">
        <v>0.14744286739120599</v>
      </c>
      <c r="AP12" s="17"/>
      <c r="AQ12" s="17">
        <v>0.16338564537768799</v>
      </c>
      <c r="AR12" s="17">
        <v>0.15809684651876699</v>
      </c>
      <c r="AS12" s="17"/>
      <c r="AT12" s="17">
        <v>0.185807213850644</v>
      </c>
      <c r="AU12" s="17">
        <v>0.18936672084204001</v>
      </c>
      <c r="AV12" s="17">
        <v>0.13189645779703499</v>
      </c>
      <c r="AW12" s="17">
        <v>9.7506289156032697E-2</v>
      </c>
      <c r="AX12" s="17"/>
      <c r="AY12" s="17">
        <v>0.197890432315835</v>
      </c>
      <c r="AZ12" s="17">
        <v>0.14924840494978001</v>
      </c>
      <c r="BA12" s="17"/>
      <c r="BB12" s="17">
        <v>0.19669565245019599</v>
      </c>
      <c r="BC12" s="17">
        <v>0.15301143037137699</v>
      </c>
      <c r="BD12" s="17"/>
      <c r="BE12" s="17">
        <v>7.4492437841099504E-2</v>
      </c>
      <c r="BF12" s="17">
        <v>0.168343174778079</v>
      </c>
      <c r="BG12" s="17"/>
      <c r="BH12" s="17">
        <v>7.5040541114202497E-2</v>
      </c>
      <c r="BI12" s="17">
        <v>0.169892165400753</v>
      </c>
      <c r="BJ12" s="17"/>
      <c r="BK12" s="17">
        <v>0.20631586653020401</v>
      </c>
      <c r="BL12" s="17">
        <v>0.15536458691428001</v>
      </c>
      <c r="BM12" s="17"/>
      <c r="BN12" s="17">
        <v>0.31076698985555101</v>
      </c>
      <c r="BO12" s="17">
        <v>0.15447929222142601</v>
      </c>
      <c r="BP12" s="17"/>
      <c r="BQ12" s="17">
        <v>0.33494400815095299</v>
      </c>
      <c r="BR12" s="17">
        <v>0.15015589900818899</v>
      </c>
      <c r="BS12" s="17"/>
      <c r="BT12" s="17">
        <v>0.18682764743427299</v>
      </c>
      <c r="BU12" s="17">
        <v>0.15688610581110299</v>
      </c>
      <c r="BV12" s="17"/>
      <c r="BW12" s="17">
        <v>0.156202282905436</v>
      </c>
      <c r="BX12" s="17">
        <v>0.18479178413456901</v>
      </c>
      <c r="BY12" s="17"/>
      <c r="BZ12" s="17">
        <v>0.156202282905436</v>
      </c>
      <c r="CA12" s="17">
        <v>0.18479178413456901</v>
      </c>
    </row>
    <row r="13" spans="2:79" x14ac:dyDescent="0.25">
      <c r="B13" s="18" t="s">
        <v>477</v>
      </c>
      <c r="C13" s="17">
        <v>5.1120459249616099E-2</v>
      </c>
      <c r="D13" s="17">
        <v>7.4132722865582298E-2</v>
      </c>
      <c r="E13" s="17">
        <v>3.6661191125372E-2</v>
      </c>
      <c r="F13" s="17">
        <v>5.4491768153709E-2</v>
      </c>
      <c r="G13" s="17">
        <v>7.4213488338946504E-2</v>
      </c>
      <c r="H13" s="17">
        <v>9.3011676518123005E-4</v>
      </c>
      <c r="I13" s="17">
        <v>1.5158915086349299E-2</v>
      </c>
      <c r="J13" s="17">
        <v>6.5808630739938798E-2</v>
      </c>
      <c r="K13" s="17">
        <v>6.4659706796817403E-3</v>
      </c>
      <c r="L13" s="17">
        <v>8.9601798437878605E-2</v>
      </c>
      <c r="M13" s="17"/>
      <c r="N13" s="17">
        <v>5.1002058678177101E-2</v>
      </c>
      <c r="O13" s="17">
        <v>5.6298162998367103E-2</v>
      </c>
      <c r="P13" s="17">
        <v>3.0780891431869399E-2</v>
      </c>
      <c r="Q13" s="17">
        <v>5.6961211644761901E-2</v>
      </c>
      <c r="R13" s="17"/>
      <c r="S13" s="17">
        <v>1.7334661078372199E-2</v>
      </c>
      <c r="T13" s="17">
        <v>6.0338220234092799E-2</v>
      </c>
      <c r="U13" s="17">
        <v>5.0718891986598798E-2</v>
      </c>
      <c r="V13" s="17">
        <v>5.6989280101134999E-2</v>
      </c>
      <c r="W13" s="17">
        <v>1.4536092099858801E-2</v>
      </c>
      <c r="X13" s="17">
        <v>9.6084533610192494E-2</v>
      </c>
      <c r="Y13" s="17">
        <v>8.5171624458795406E-2</v>
      </c>
      <c r="Z13" s="17"/>
      <c r="AA13" s="17">
        <v>4.8505468244549703E-2</v>
      </c>
      <c r="AB13" s="17">
        <v>6.9503469745462995E-2</v>
      </c>
      <c r="AC13" s="17"/>
      <c r="AD13" s="17">
        <v>4.1447572414914403E-2</v>
      </c>
      <c r="AE13" s="17">
        <v>2.8602412143309001E-2</v>
      </c>
      <c r="AF13" s="17">
        <v>0.107374643177527</v>
      </c>
      <c r="AG13" s="17"/>
      <c r="AH13" s="17">
        <v>7.0781735829627795E-2</v>
      </c>
      <c r="AI13" s="17">
        <v>4.5666977811910398E-2</v>
      </c>
      <c r="AJ13" s="17"/>
      <c r="AK13" s="17">
        <v>5.6116411415243102E-2</v>
      </c>
      <c r="AL13" s="17">
        <v>4.8324767434694597E-2</v>
      </c>
      <c r="AM13" s="17"/>
      <c r="AN13" s="17">
        <v>5.1079426113784097E-2</v>
      </c>
      <c r="AO13" s="17">
        <v>5.6961211644761901E-2</v>
      </c>
      <c r="AP13" s="17"/>
      <c r="AQ13" s="17">
        <v>7.5279852969758504E-2</v>
      </c>
      <c r="AR13" s="17">
        <v>3.8002713425835902E-2</v>
      </c>
      <c r="AS13" s="17"/>
      <c r="AT13" s="17">
        <v>7.2965512071501704E-2</v>
      </c>
      <c r="AU13" s="17">
        <v>3.4688673059729301E-2</v>
      </c>
      <c r="AV13" s="17">
        <v>4.8188554822955899E-2</v>
      </c>
      <c r="AW13" s="17">
        <v>0.121442576745439</v>
      </c>
      <c r="AX13" s="17"/>
      <c r="AY13" s="17">
        <v>3.1940325021911603E-2</v>
      </c>
      <c r="AZ13" s="17">
        <v>5.6535629368116201E-2</v>
      </c>
      <c r="BA13" s="17"/>
      <c r="BB13" s="17">
        <v>7.6995781842028904E-2</v>
      </c>
      <c r="BC13" s="17">
        <v>4.6222991000289301E-2</v>
      </c>
      <c r="BD13" s="17"/>
      <c r="BE13" s="17">
        <v>8.9757315336664395E-2</v>
      </c>
      <c r="BF13" s="17">
        <v>4.73297120805466E-2</v>
      </c>
      <c r="BG13" s="17"/>
      <c r="BH13" s="17">
        <v>8.6003384147888204E-2</v>
      </c>
      <c r="BI13" s="17">
        <v>4.70396239241129E-2</v>
      </c>
      <c r="BJ13" s="17"/>
      <c r="BK13" s="17">
        <v>6.8685561190337197E-2</v>
      </c>
      <c r="BL13" s="17">
        <v>4.9380019678344801E-2</v>
      </c>
      <c r="BM13" s="17"/>
      <c r="BN13" s="17">
        <v>0.12450068095055999</v>
      </c>
      <c r="BO13" s="17">
        <v>4.8454663134571002E-2</v>
      </c>
      <c r="BP13" s="17"/>
      <c r="BQ13" s="17">
        <v>4.85834427533582E-2</v>
      </c>
      <c r="BR13" s="17">
        <v>5.1262573436418102E-2</v>
      </c>
      <c r="BS13" s="17"/>
      <c r="BT13" s="17">
        <v>9.9269995535919794E-2</v>
      </c>
      <c r="BU13" s="17">
        <v>4.5615797337474402E-2</v>
      </c>
      <c r="BV13" s="17"/>
      <c r="BW13" s="17">
        <v>4.8429414973704801E-2</v>
      </c>
      <c r="BX13" s="17">
        <v>6.8914546961736198E-2</v>
      </c>
      <c r="BY13" s="17"/>
      <c r="BZ13" s="17">
        <v>4.8429414973704801E-2</v>
      </c>
      <c r="CA13" s="17">
        <v>6.8914546961736198E-2</v>
      </c>
    </row>
    <row r="14" spans="2:79" x14ac:dyDescent="0.25">
      <c r="B14" s="18" t="s">
        <v>75</v>
      </c>
      <c r="C14" s="19">
        <v>9.9276047188580005E-2</v>
      </c>
      <c r="D14" s="19">
        <v>4.3386599661986401E-2</v>
      </c>
      <c r="E14" s="19">
        <v>5.82178078832533E-2</v>
      </c>
      <c r="F14" s="19">
        <v>1.7035006634717301E-2</v>
      </c>
      <c r="G14" s="19">
        <v>8.1448257599682897E-2</v>
      </c>
      <c r="H14" s="19">
        <v>0.104652529722917</v>
      </c>
      <c r="I14" s="19">
        <v>2.9494472195260898E-2</v>
      </c>
      <c r="J14" s="19">
        <v>8.5752671285325405E-2</v>
      </c>
      <c r="K14" s="19">
        <v>0.33697679804928399</v>
      </c>
      <c r="L14" s="19">
        <v>0.19166735207993901</v>
      </c>
      <c r="M14" s="19"/>
      <c r="N14" s="19">
        <v>0.10398688002735</v>
      </c>
      <c r="O14" s="19">
        <v>7.2879277412768895E-2</v>
      </c>
      <c r="P14" s="19">
        <v>6.5986353704226106E-2</v>
      </c>
      <c r="Q14" s="19">
        <v>6.5454580110878194E-2</v>
      </c>
      <c r="R14" s="19"/>
      <c r="S14" s="19">
        <v>0.16124603434885801</v>
      </c>
      <c r="T14" s="19">
        <v>0.166114515260611</v>
      </c>
      <c r="U14" s="19">
        <v>3.8964509917918201E-2</v>
      </c>
      <c r="V14" s="19">
        <v>6.0801017905472397E-2</v>
      </c>
      <c r="W14" s="19">
        <v>7.4033252683052497E-2</v>
      </c>
      <c r="X14" s="19">
        <v>4.05606576081343E-2</v>
      </c>
      <c r="Y14" s="19">
        <v>5.2067852826974202E-2</v>
      </c>
      <c r="Z14" s="19"/>
      <c r="AA14" s="19">
        <v>7.6467611248470596E-2</v>
      </c>
      <c r="AB14" s="19">
        <v>0.25961606995291497</v>
      </c>
      <c r="AC14" s="19"/>
      <c r="AD14" s="19">
        <v>6.8545037568620903E-2</v>
      </c>
      <c r="AE14" s="19">
        <v>7.7691598751074398E-2</v>
      </c>
      <c r="AF14" s="19">
        <v>0.14377172122842499</v>
      </c>
      <c r="AG14" s="19"/>
      <c r="AH14" s="19">
        <v>1.69988274473859E-2</v>
      </c>
      <c r="AI14" s="19">
        <v>0.122097418363471</v>
      </c>
      <c r="AJ14" s="19"/>
      <c r="AK14" s="19">
        <v>0.13020292023402499</v>
      </c>
      <c r="AL14" s="19">
        <v>8.1969635323962606E-2</v>
      </c>
      <c r="AM14" s="19"/>
      <c r="AN14" s="19">
        <v>9.9513653708896005E-2</v>
      </c>
      <c r="AO14" s="19">
        <v>6.5454580110878194E-2</v>
      </c>
      <c r="AP14" s="19"/>
      <c r="AQ14" s="19">
        <v>9.4528443072054102E-2</v>
      </c>
      <c r="AR14" s="19">
        <v>0.101853838038546</v>
      </c>
      <c r="AS14" s="19"/>
      <c r="AT14" s="19">
        <v>0.21723339916860801</v>
      </c>
      <c r="AU14" s="19">
        <v>0.113940051642521</v>
      </c>
      <c r="AV14" s="19">
        <v>5.6325020656486903E-2</v>
      </c>
      <c r="AW14" s="19">
        <v>1.13372476519558E-2</v>
      </c>
      <c r="AX14" s="19"/>
      <c r="AY14" s="19">
        <v>3.3254183890165802E-2</v>
      </c>
      <c r="AZ14" s="19">
        <v>0.117916147255495</v>
      </c>
      <c r="BA14" s="19"/>
      <c r="BB14" s="19">
        <v>5.98696257246258E-2</v>
      </c>
      <c r="BC14" s="19">
        <v>0.10674850622675</v>
      </c>
      <c r="BD14" s="19"/>
      <c r="BE14" s="19">
        <v>5.94548645116297E-2</v>
      </c>
      <c r="BF14" s="19">
        <v>0.10318299125156399</v>
      </c>
      <c r="BG14" s="19"/>
      <c r="BH14" s="19">
        <v>0.15146978919450699</v>
      </c>
      <c r="BI14" s="19">
        <v>9.3170077956666805E-2</v>
      </c>
      <c r="BJ14" s="19"/>
      <c r="BK14" s="19">
        <v>1.34914057661742E-2</v>
      </c>
      <c r="BL14" s="19">
        <v>0.107776025443346</v>
      </c>
      <c r="BM14" s="19"/>
      <c r="BN14" s="19">
        <v>1.7866049601523899E-2</v>
      </c>
      <c r="BO14" s="19">
        <v>0.102233553315747</v>
      </c>
      <c r="BP14" s="19"/>
      <c r="BQ14" s="19">
        <v>1.0003287406120699E-2</v>
      </c>
      <c r="BR14" s="19">
        <v>0.10427677370287899</v>
      </c>
      <c r="BS14" s="19"/>
      <c r="BT14" s="19">
        <v>5.1901807615891402E-2</v>
      </c>
      <c r="BU14" s="19">
        <v>0.10469207384856299</v>
      </c>
      <c r="BV14" s="19"/>
      <c r="BW14" s="19">
        <v>7.6625471523851199E-2</v>
      </c>
      <c r="BX14" s="19">
        <v>0.249049253715144</v>
      </c>
      <c r="BY14" s="19"/>
      <c r="BZ14" s="19">
        <v>7.6625471523851199E-2</v>
      </c>
      <c r="CA14" s="19">
        <v>0.249049253715144</v>
      </c>
    </row>
    <row r="15" spans="2:79" x14ac:dyDescent="0.25">
      <c r="B15" s="16" t="s">
        <v>703</v>
      </c>
    </row>
    <row r="16" spans="2:79" x14ac:dyDescent="0.25">
      <c r="B16" t="s">
        <v>78</v>
      </c>
    </row>
    <row r="17" spans="2:2" x14ac:dyDescent="0.25">
      <c r="B17" t="s">
        <v>79</v>
      </c>
    </row>
    <row r="19" spans="2:2" x14ac:dyDescent="0.2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K19"/>
  <sheetViews>
    <sheetView showGridLines="0" workbookViewId="0">
      <pane xSplit="2" topLeftCell="C1" activePane="topRight" state="frozen"/>
      <selection pane="topRight" activeCell="B13" sqref="B13"/>
    </sheetView>
  </sheetViews>
  <sheetFormatPr defaultColWidth="11.42578125" defaultRowHeight="15" x14ac:dyDescent="0.25"/>
  <cols>
    <col min="2" max="2" width="25.7109375" customWidth="1"/>
    <col min="3" max="11" width="20.7109375" customWidth="1"/>
  </cols>
  <sheetData>
    <row r="2" spans="2:11" ht="39.950000000000003" customHeight="1" x14ac:dyDescent="0.25">
      <c r="D2" s="30" t="s">
        <v>492</v>
      </c>
      <c r="E2" s="26"/>
      <c r="F2" s="26"/>
      <c r="G2" s="26"/>
      <c r="H2" s="26"/>
      <c r="I2" s="26"/>
      <c r="J2" s="26"/>
      <c r="K2" s="26"/>
    </row>
    <row r="6" spans="2:11" ht="50.1" customHeight="1" x14ac:dyDescent="0.25">
      <c r="B6" s="23" t="s">
        <v>15</v>
      </c>
      <c r="C6" s="23" t="s">
        <v>479</v>
      </c>
      <c r="D6" s="23" t="s">
        <v>480</v>
      </c>
      <c r="E6" s="23" t="s">
        <v>481</v>
      </c>
      <c r="F6" s="23" t="s">
        <v>482</v>
      </c>
      <c r="G6" s="23" t="s">
        <v>483</v>
      </c>
      <c r="H6" s="23" t="s">
        <v>484</v>
      </c>
      <c r="I6" s="23" t="s">
        <v>485</v>
      </c>
      <c r="J6" s="23" t="s">
        <v>486</v>
      </c>
    </row>
    <row r="7" spans="2:11" x14ac:dyDescent="0.25">
      <c r="B7" s="18" t="s">
        <v>487</v>
      </c>
      <c r="C7" s="17">
        <v>0.32898828576832301</v>
      </c>
      <c r="D7" s="17">
        <v>0.34924880410756898</v>
      </c>
      <c r="E7" s="17">
        <v>0.22561016319920599</v>
      </c>
      <c r="F7" s="17">
        <v>0.33773686238426098</v>
      </c>
      <c r="G7" s="17">
        <v>0.44758035618455899</v>
      </c>
      <c r="H7" s="17">
        <v>0.26228860436944101</v>
      </c>
      <c r="I7" s="17">
        <v>0.27232930910441699</v>
      </c>
      <c r="J7" s="17">
        <v>0.367755390309562</v>
      </c>
    </row>
    <row r="8" spans="2:11" ht="30" x14ac:dyDescent="0.25">
      <c r="B8" s="18" t="s">
        <v>488</v>
      </c>
      <c r="C8" s="17">
        <v>0.38031094786237402</v>
      </c>
      <c r="D8" s="17">
        <v>0.24099026748730601</v>
      </c>
      <c r="E8" s="17">
        <v>0.38022250103370597</v>
      </c>
      <c r="F8" s="17">
        <v>0.31436915228712597</v>
      </c>
      <c r="G8" s="17">
        <v>0.297993117758306</v>
      </c>
      <c r="H8" s="17">
        <v>0.37265139947183901</v>
      </c>
      <c r="I8" s="17">
        <v>0.27883496085850801</v>
      </c>
      <c r="J8" s="17">
        <v>0.397580789827706</v>
      </c>
    </row>
    <row r="9" spans="2:11" ht="30" x14ac:dyDescent="0.25">
      <c r="B9" s="18" t="s">
        <v>489</v>
      </c>
      <c r="C9" s="17">
        <v>0.15151415787391201</v>
      </c>
      <c r="D9" s="17">
        <v>0.20067617374585101</v>
      </c>
      <c r="E9" s="17">
        <v>0.20308744997009801</v>
      </c>
      <c r="F9" s="17">
        <v>0.19207815023161401</v>
      </c>
      <c r="G9" s="17">
        <v>0.10407960270021301</v>
      </c>
      <c r="H9" s="17">
        <v>0.21909951814943099</v>
      </c>
      <c r="I9" s="17">
        <v>0.21716278156281499</v>
      </c>
      <c r="J9" s="17">
        <v>0.14499020055246001</v>
      </c>
    </row>
    <row r="10" spans="2:11" ht="30" x14ac:dyDescent="0.25">
      <c r="B10" s="18" t="s">
        <v>490</v>
      </c>
      <c r="C10" s="17">
        <v>4.4010017941848098E-2</v>
      </c>
      <c r="D10" s="17">
        <v>8.0305323717455399E-2</v>
      </c>
      <c r="E10" s="17">
        <v>9.23585406970511E-2</v>
      </c>
      <c r="F10" s="17">
        <v>6.2886850431191396E-2</v>
      </c>
      <c r="G10" s="17">
        <v>6.9492720271470201E-2</v>
      </c>
      <c r="H10" s="17">
        <v>7.2605258800656297E-2</v>
      </c>
      <c r="I10" s="17">
        <v>8.5642096891182004E-2</v>
      </c>
      <c r="J10" s="17">
        <v>4.2156614563958403E-2</v>
      </c>
    </row>
    <row r="11" spans="2:11" x14ac:dyDescent="0.25">
      <c r="B11" s="18" t="s">
        <v>491</v>
      </c>
      <c r="C11" s="17">
        <v>4.04860702085756E-2</v>
      </c>
      <c r="D11" s="17">
        <v>4.1041812034117699E-2</v>
      </c>
      <c r="E11" s="17">
        <v>3.3975770244881402E-2</v>
      </c>
      <c r="F11" s="17">
        <v>2.7015406918157101E-2</v>
      </c>
      <c r="G11" s="17">
        <v>5.5591982393544098E-2</v>
      </c>
      <c r="H11" s="17">
        <v>4.5596680069515498E-2</v>
      </c>
      <c r="I11" s="17">
        <v>5.8752758405114201E-2</v>
      </c>
      <c r="J11" s="17">
        <v>3.1034900042227899E-2</v>
      </c>
    </row>
    <row r="12" spans="2:11" x14ac:dyDescent="0.25">
      <c r="B12" s="18" t="s">
        <v>75</v>
      </c>
      <c r="C12" s="17">
        <v>5.4690520344967103E-2</v>
      </c>
      <c r="D12" s="17">
        <v>8.7737618907701098E-2</v>
      </c>
      <c r="E12" s="17">
        <v>6.4745574855057206E-2</v>
      </c>
      <c r="F12" s="17">
        <v>6.5913577747650706E-2</v>
      </c>
      <c r="G12" s="17">
        <v>2.52622206919088E-2</v>
      </c>
      <c r="H12" s="17">
        <v>2.77585391391173E-2</v>
      </c>
      <c r="I12" s="17">
        <v>8.7278093177964006E-2</v>
      </c>
      <c r="J12" s="17">
        <v>1.6482104704085E-2</v>
      </c>
    </row>
    <row r="13" spans="2:11" x14ac:dyDescent="0.25">
      <c r="B13" s="16" t="s">
        <v>705</v>
      </c>
      <c r="C13" s="16"/>
      <c r="D13" s="16"/>
      <c r="E13" s="16"/>
      <c r="F13" s="16"/>
      <c r="G13" s="16"/>
      <c r="H13" s="16"/>
      <c r="I13" s="16"/>
      <c r="J13" s="16"/>
    </row>
    <row r="14" spans="2:11" x14ac:dyDescent="0.25">
      <c r="B14" t="s">
        <v>78</v>
      </c>
    </row>
    <row r="15" spans="2:11" x14ac:dyDescent="0.25">
      <c r="B15" t="s">
        <v>79</v>
      </c>
    </row>
    <row r="19" spans="2:2" x14ac:dyDescent="0.25">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CA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493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1080</v>
      </c>
      <c r="D7" s="10">
        <v>141</v>
      </c>
      <c r="E7" s="10">
        <v>139</v>
      </c>
      <c r="F7" s="10">
        <v>93</v>
      </c>
      <c r="G7" s="10">
        <v>192</v>
      </c>
      <c r="H7" s="10">
        <v>131</v>
      </c>
      <c r="I7" s="10">
        <v>127</v>
      </c>
      <c r="J7" s="10">
        <v>93</v>
      </c>
      <c r="K7" s="10">
        <v>52</v>
      </c>
      <c r="L7" s="10">
        <v>112</v>
      </c>
      <c r="M7" s="10"/>
      <c r="N7" s="10">
        <v>107</v>
      </c>
      <c r="O7" s="10">
        <v>121</v>
      </c>
      <c r="P7" s="10">
        <v>222</v>
      </c>
      <c r="Q7" s="10">
        <v>630</v>
      </c>
      <c r="R7" s="10"/>
      <c r="S7" s="10">
        <v>105</v>
      </c>
      <c r="T7" s="10">
        <v>79</v>
      </c>
      <c r="U7" s="10">
        <v>117</v>
      </c>
      <c r="V7" s="10">
        <v>157</v>
      </c>
      <c r="W7" s="10">
        <v>219</v>
      </c>
      <c r="X7" s="10">
        <v>223</v>
      </c>
      <c r="Y7" s="10">
        <v>144</v>
      </c>
      <c r="Z7" s="10"/>
      <c r="AA7" s="10">
        <v>1061</v>
      </c>
      <c r="AB7" s="10">
        <v>19</v>
      </c>
      <c r="AC7" s="10"/>
      <c r="AD7" s="10">
        <v>583</v>
      </c>
      <c r="AE7" s="10">
        <v>435</v>
      </c>
      <c r="AF7" s="10">
        <v>55</v>
      </c>
      <c r="AG7" s="10"/>
      <c r="AH7" s="10">
        <v>390</v>
      </c>
      <c r="AI7" s="10">
        <v>690</v>
      </c>
      <c r="AJ7" s="10"/>
      <c r="AK7" s="10">
        <v>259</v>
      </c>
      <c r="AL7" s="10">
        <v>821</v>
      </c>
      <c r="AM7" s="10"/>
      <c r="AN7" s="10">
        <v>450</v>
      </c>
      <c r="AO7" s="10">
        <v>630</v>
      </c>
      <c r="AP7" s="10"/>
      <c r="AQ7" s="10">
        <v>525</v>
      </c>
      <c r="AR7" s="10">
        <v>555</v>
      </c>
      <c r="AS7" s="10"/>
      <c r="AT7" s="10">
        <v>35</v>
      </c>
      <c r="AU7" s="10">
        <v>234</v>
      </c>
      <c r="AV7" s="10">
        <v>570</v>
      </c>
      <c r="AW7" s="10">
        <v>241</v>
      </c>
      <c r="AX7" s="10"/>
      <c r="AY7" s="10">
        <v>373</v>
      </c>
      <c r="AZ7" s="10">
        <v>707</v>
      </c>
      <c r="BA7" s="10"/>
      <c r="BB7" s="10">
        <v>170</v>
      </c>
      <c r="BC7" s="10">
        <v>910</v>
      </c>
      <c r="BD7" s="10"/>
      <c r="BE7" s="10">
        <v>169</v>
      </c>
      <c r="BF7" s="10">
        <v>911</v>
      </c>
      <c r="BG7" s="10"/>
      <c r="BH7" s="10">
        <v>96</v>
      </c>
      <c r="BI7" s="10">
        <v>984</v>
      </c>
      <c r="BJ7" s="10"/>
      <c r="BK7" s="10">
        <v>198</v>
      </c>
      <c r="BL7" s="10">
        <v>882</v>
      </c>
      <c r="BM7" s="10"/>
      <c r="BN7" s="10">
        <v>83</v>
      </c>
      <c r="BO7" s="10">
        <v>997</v>
      </c>
      <c r="BP7" s="10"/>
      <c r="BQ7" s="10">
        <v>176</v>
      </c>
      <c r="BR7" s="10">
        <v>904</v>
      </c>
      <c r="BS7" s="10"/>
      <c r="BT7" s="10">
        <v>121</v>
      </c>
      <c r="BU7" s="10">
        <v>959</v>
      </c>
      <c r="BV7" s="10"/>
      <c r="BW7" s="10">
        <v>433</v>
      </c>
      <c r="BX7" s="10">
        <v>647</v>
      </c>
      <c r="BY7" s="10"/>
      <c r="BZ7" s="10">
        <v>433</v>
      </c>
      <c r="CA7" s="10">
        <v>647</v>
      </c>
    </row>
    <row r="8" spans="2:79" ht="30" customHeight="1" x14ac:dyDescent="0.25">
      <c r="B8" s="11" t="s">
        <v>27</v>
      </c>
      <c r="C8" s="11">
        <v>402</v>
      </c>
      <c r="D8" s="11">
        <v>32</v>
      </c>
      <c r="E8" s="11">
        <v>64</v>
      </c>
      <c r="F8" s="11">
        <v>46</v>
      </c>
      <c r="G8" s="11">
        <v>36</v>
      </c>
      <c r="H8" s="11">
        <v>35</v>
      </c>
      <c r="I8" s="11">
        <v>64</v>
      </c>
      <c r="J8" s="11">
        <v>25</v>
      </c>
      <c r="K8" s="11">
        <v>13</v>
      </c>
      <c r="L8" s="11">
        <v>86</v>
      </c>
      <c r="M8" s="11"/>
      <c r="N8" s="11">
        <v>336</v>
      </c>
      <c r="O8" s="11">
        <v>49</v>
      </c>
      <c r="P8" s="11">
        <v>13</v>
      </c>
      <c r="Q8" s="11">
        <v>3</v>
      </c>
      <c r="R8" s="11"/>
      <c r="S8" s="11">
        <v>81</v>
      </c>
      <c r="T8" s="11">
        <v>21</v>
      </c>
      <c r="U8" s="11">
        <v>28</v>
      </c>
      <c r="V8" s="11">
        <v>122</v>
      </c>
      <c r="W8" s="11">
        <v>33</v>
      </c>
      <c r="X8" s="11">
        <v>66</v>
      </c>
      <c r="Y8" s="11">
        <v>39</v>
      </c>
      <c r="Z8" s="11"/>
      <c r="AA8" s="11">
        <v>368</v>
      </c>
      <c r="AB8" s="11">
        <v>35</v>
      </c>
      <c r="AC8" s="11"/>
      <c r="AD8" s="11">
        <v>231</v>
      </c>
      <c r="AE8" s="11">
        <v>103</v>
      </c>
      <c r="AF8" s="11">
        <v>51</v>
      </c>
      <c r="AG8" s="11"/>
      <c r="AH8" s="11">
        <v>110</v>
      </c>
      <c r="AI8" s="11">
        <v>293</v>
      </c>
      <c r="AJ8" s="11"/>
      <c r="AK8" s="11">
        <v>128</v>
      </c>
      <c r="AL8" s="11">
        <v>274</v>
      </c>
      <c r="AM8" s="11"/>
      <c r="AN8" s="11">
        <v>399</v>
      </c>
      <c r="AO8" s="11">
        <v>3</v>
      </c>
      <c r="AP8" s="11"/>
      <c r="AQ8" s="11">
        <v>157</v>
      </c>
      <c r="AR8" s="11">
        <v>245</v>
      </c>
      <c r="AS8" s="11"/>
      <c r="AT8" s="11">
        <v>37</v>
      </c>
      <c r="AU8" s="11">
        <v>176</v>
      </c>
      <c r="AV8" s="11">
        <v>156</v>
      </c>
      <c r="AW8" s="11">
        <v>33</v>
      </c>
      <c r="AX8" s="11"/>
      <c r="AY8" s="11">
        <v>98</v>
      </c>
      <c r="AZ8" s="11">
        <v>305</v>
      </c>
      <c r="BA8" s="11"/>
      <c r="BB8" s="11">
        <v>79</v>
      </c>
      <c r="BC8" s="11">
        <v>323</v>
      </c>
      <c r="BD8" s="11"/>
      <c r="BE8" s="11">
        <v>41</v>
      </c>
      <c r="BF8" s="11">
        <v>361</v>
      </c>
      <c r="BG8" s="11"/>
      <c r="BH8" s="11">
        <v>52</v>
      </c>
      <c r="BI8" s="11">
        <v>350</v>
      </c>
      <c r="BJ8" s="11"/>
      <c r="BK8" s="11">
        <v>43</v>
      </c>
      <c r="BL8" s="11">
        <v>359</v>
      </c>
      <c r="BM8" s="11"/>
      <c r="BN8" s="11">
        <v>14</v>
      </c>
      <c r="BO8" s="11">
        <v>388</v>
      </c>
      <c r="BP8" s="11"/>
      <c r="BQ8" s="11">
        <v>27</v>
      </c>
      <c r="BR8" s="11">
        <v>375</v>
      </c>
      <c r="BS8" s="11"/>
      <c r="BT8" s="11">
        <v>50</v>
      </c>
      <c r="BU8" s="11">
        <v>352</v>
      </c>
      <c r="BV8" s="11"/>
      <c r="BW8" s="11">
        <v>364</v>
      </c>
      <c r="BX8" s="11">
        <v>38</v>
      </c>
      <c r="BY8" s="11"/>
      <c r="BZ8" s="11">
        <v>364</v>
      </c>
      <c r="CA8" s="11">
        <v>38</v>
      </c>
    </row>
    <row r="9" spans="2:79" x14ac:dyDescent="0.25">
      <c r="B9" s="18" t="s">
        <v>487</v>
      </c>
      <c r="C9" s="17">
        <v>0.32898828576832301</v>
      </c>
      <c r="D9" s="17">
        <v>0.45002122459094901</v>
      </c>
      <c r="E9" s="17">
        <v>0.270722173702164</v>
      </c>
      <c r="F9" s="17">
        <v>0.425023165047475</v>
      </c>
      <c r="G9" s="17">
        <v>0.23035801022154201</v>
      </c>
      <c r="H9" s="17">
        <v>0.23300123832639899</v>
      </c>
      <c r="I9" s="17">
        <v>0.30306882024239501</v>
      </c>
      <c r="J9" s="17">
        <v>0.45169438565880099</v>
      </c>
      <c r="K9" s="17">
        <v>8.0042930913781493E-2</v>
      </c>
      <c r="L9" s="17">
        <v>0.37566593675438098</v>
      </c>
      <c r="M9" s="17"/>
      <c r="N9" s="17">
        <v>0.34070682901655203</v>
      </c>
      <c r="O9" s="17">
        <v>0.29522684728401999</v>
      </c>
      <c r="P9" s="17">
        <v>0.16748355490268099</v>
      </c>
      <c r="Q9" s="17">
        <v>0.27047331300369098</v>
      </c>
      <c r="R9" s="17"/>
      <c r="S9" s="17">
        <v>0.35914490677405903</v>
      </c>
      <c r="T9" s="17">
        <v>0.30549260090623098</v>
      </c>
      <c r="U9" s="17">
        <v>0.266980667358371</v>
      </c>
      <c r="V9" s="17">
        <v>0.356797607626962</v>
      </c>
      <c r="W9" s="17">
        <v>0.13377479689774999</v>
      </c>
      <c r="X9" s="17">
        <v>0.364114925230625</v>
      </c>
      <c r="Y9" s="17">
        <v>0.29864132225158802</v>
      </c>
      <c r="Z9" s="17"/>
      <c r="AA9" s="17">
        <v>0.32822846201821398</v>
      </c>
      <c r="AB9" s="17">
        <v>0.33707204531080698</v>
      </c>
      <c r="AC9" s="17"/>
      <c r="AD9" s="17">
        <v>0.29525479564745899</v>
      </c>
      <c r="AE9" s="17">
        <v>0.33729599403368599</v>
      </c>
      <c r="AF9" s="17">
        <v>0.45305762662593402</v>
      </c>
      <c r="AG9" s="17"/>
      <c r="AH9" s="17">
        <v>0.229951840822992</v>
      </c>
      <c r="AI9" s="17">
        <v>0.366069294265707</v>
      </c>
      <c r="AJ9" s="17"/>
      <c r="AK9" s="17">
        <v>0.47082552999857702</v>
      </c>
      <c r="AL9" s="17">
        <v>0.263007811861247</v>
      </c>
      <c r="AM9" s="17"/>
      <c r="AN9" s="17">
        <v>0.32946914599778798</v>
      </c>
      <c r="AO9" s="17">
        <v>0.27047331300369098</v>
      </c>
      <c r="AP9" s="17"/>
      <c r="AQ9" s="17">
        <v>0.385467538188839</v>
      </c>
      <c r="AR9" s="17">
        <v>0.292730540827635</v>
      </c>
      <c r="AS9" s="17"/>
      <c r="AT9" s="17">
        <v>0.35820801397229202</v>
      </c>
      <c r="AU9" s="17">
        <v>0.35008007261850699</v>
      </c>
      <c r="AV9" s="17">
        <v>0.26057704195956499</v>
      </c>
      <c r="AW9" s="17">
        <v>0.50659858748837605</v>
      </c>
      <c r="AX9" s="17"/>
      <c r="AY9" s="17">
        <v>0.292166713941856</v>
      </c>
      <c r="AZ9" s="17">
        <v>0.340789704036983</v>
      </c>
      <c r="BA9" s="17"/>
      <c r="BB9" s="17">
        <v>0.47224032115263198</v>
      </c>
      <c r="BC9" s="17">
        <v>0.29413624861359</v>
      </c>
      <c r="BD9" s="17"/>
      <c r="BE9" s="17">
        <v>0.58776560420812496</v>
      </c>
      <c r="BF9" s="17">
        <v>0.29963190806342299</v>
      </c>
      <c r="BG9" s="17"/>
      <c r="BH9" s="17">
        <v>0.44362378448903</v>
      </c>
      <c r="BI9" s="17">
        <v>0.31183053769909602</v>
      </c>
      <c r="BJ9" s="17"/>
      <c r="BK9" s="17">
        <v>0.404239077101408</v>
      </c>
      <c r="BL9" s="17">
        <v>0.31990376376065899</v>
      </c>
      <c r="BM9" s="17"/>
      <c r="BN9" s="17">
        <v>0.40091502878760199</v>
      </c>
      <c r="BO9" s="17">
        <v>0.32632585213919801</v>
      </c>
      <c r="BP9" s="17"/>
      <c r="BQ9" s="17">
        <v>0.28611892373145098</v>
      </c>
      <c r="BR9" s="17">
        <v>0.33211912910635</v>
      </c>
      <c r="BS9" s="17"/>
      <c r="BT9" s="17">
        <v>0.23008739723780999</v>
      </c>
      <c r="BU9" s="17">
        <v>0.34306934109314102</v>
      </c>
      <c r="BV9" s="17"/>
      <c r="BW9" s="17">
        <v>0.32872714433023298</v>
      </c>
      <c r="BX9" s="17">
        <v>0.33150491643362301</v>
      </c>
      <c r="BY9" s="17"/>
      <c r="BZ9" s="17">
        <v>0.32872714433023298</v>
      </c>
      <c r="CA9" s="17">
        <v>0.33150491643362301</v>
      </c>
    </row>
    <row r="10" spans="2:79" ht="30" x14ac:dyDescent="0.25">
      <c r="B10" s="18" t="s">
        <v>488</v>
      </c>
      <c r="C10" s="17">
        <v>0.38031094786237402</v>
      </c>
      <c r="D10" s="17">
        <v>0.26260795766885098</v>
      </c>
      <c r="E10" s="17">
        <v>0.34104620725698798</v>
      </c>
      <c r="F10" s="17">
        <v>0.389631382693643</v>
      </c>
      <c r="G10" s="17">
        <v>0.30371077141212399</v>
      </c>
      <c r="H10" s="17">
        <v>0.66291136535054196</v>
      </c>
      <c r="I10" s="17">
        <v>0.387170831492125</v>
      </c>
      <c r="J10" s="17">
        <v>0.14938048212500801</v>
      </c>
      <c r="K10" s="17">
        <v>0.43014253393055202</v>
      </c>
      <c r="L10" s="17">
        <v>0.42134146112691201</v>
      </c>
      <c r="M10" s="17"/>
      <c r="N10" s="17">
        <v>0.394396958052392</v>
      </c>
      <c r="O10" s="17">
        <v>0.277716123071784</v>
      </c>
      <c r="P10" s="17">
        <v>0.40583100789482901</v>
      </c>
      <c r="Q10" s="17">
        <v>0.38164530425083498</v>
      </c>
      <c r="R10" s="17"/>
      <c r="S10" s="17">
        <v>0.33602980189811299</v>
      </c>
      <c r="T10" s="17">
        <v>0.51198225833498301</v>
      </c>
      <c r="U10" s="17">
        <v>0.26490898251987899</v>
      </c>
      <c r="V10" s="17">
        <v>0.40415701514470098</v>
      </c>
      <c r="W10" s="17">
        <v>0.41285895076776302</v>
      </c>
      <c r="X10" s="17">
        <v>0.26685747214385402</v>
      </c>
      <c r="Y10" s="17">
        <v>0.59857734157165399</v>
      </c>
      <c r="Z10" s="17"/>
      <c r="AA10" s="17">
        <v>0.39072857796266902</v>
      </c>
      <c r="AB10" s="17">
        <v>0.26947785437032101</v>
      </c>
      <c r="AC10" s="17"/>
      <c r="AD10" s="17">
        <v>0.38713174417287899</v>
      </c>
      <c r="AE10" s="17">
        <v>0.39171304161257198</v>
      </c>
      <c r="AF10" s="17">
        <v>0.257049435699719</v>
      </c>
      <c r="AG10" s="17"/>
      <c r="AH10" s="17">
        <v>0.48434785447532602</v>
      </c>
      <c r="AI10" s="17">
        <v>0.34135767747503398</v>
      </c>
      <c r="AJ10" s="17"/>
      <c r="AK10" s="17">
        <v>0.31612143550058602</v>
      </c>
      <c r="AL10" s="17">
        <v>0.41017090790657401</v>
      </c>
      <c r="AM10" s="17"/>
      <c r="AN10" s="17">
        <v>0.380299982482252</v>
      </c>
      <c r="AO10" s="17">
        <v>0.38164530425083498</v>
      </c>
      <c r="AP10" s="17"/>
      <c r="AQ10" s="17">
        <v>0.35319216332091402</v>
      </c>
      <c r="AR10" s="17">
        <v>0.397720278384046</v>
      </c>
      <c r="AS10" s="17"/>
      <c r="AT10" s="17">
        <v>0.245935257391381</v>
      </c>
      <c r="AU10" s="17">
        <v>0.387588748914175</v>
      </c>
      <c r="AV10" s="17">
        <v>0.418508346599551</v>
      </c>
      <c r="AW10" s="17">
        <v>0.31202950323447398</v>
      </c>
      <c r="AX10" s="17"/>
      <c r="AY10" s="17">
        <v>0.42543944194322802</v>
      </c>
      <c r="AZ10" s="17">
        <v>0.36584713743644098</v>
      </c>
      <c r="BA10" s="17"/>
      <c r="BB10" s="17">
        <v>0.414868432649527</v>
      </c>
      <c r="BC10" s="17">
        <v>0.37190339720841697</v>
      </c>
      <c r="BD10" s="17"/>
      <c r="BE10" s="17">
        <v>0.14666416743504801</v>
      </c>
      <c r="BF10" s="17">
        <v>0.40681645142471201</v>
      </c>
      <c r="BG10" s="17"/>
      <c r="BH10" s="17">
        <v>0.32682073054399902</v>
      </c>
      <c r="BI10" s="17">
        <v>0.38831694672973099</v>
      </c>
      <c r="BJ10" s="17"/>
      <c r="BK10" s="17">
        <v>0.17493383714654501</v>
      </c>
      <c r="BL10" s="17">
        <v>0.40510474536425001</v>
      </c>
      <c r="BM10" s="17"/>
      <c r="BN10" s="17">
        <v>0.36036019029974597</v>
      </c>
      <c r="BO10" s="17">
        <v>0.38104944324853401</v>
      </c>
      <c r="BP10" s="17"/>
      <c r="BQ10" s="17">
        <v>0.34577112102478502</v>
      </c>
      <c r="BR10" s="17">
        <v>0.38283346701388399</v>
      </c>
      <c r="BS10" s="17"/>
      <c r="BT10" s="17">
        <v>0.49086567088043498</v>
      </c>
      <c r="BU10" s="17">
        <v>0.364570672983479</v>
      </c>
      <c r="BV10" s="17"/>
      <c r="BW10" s="17">
        <v>0.390849115720104</v>
      </c>
      <c r="BX10" s="17">
        <v>0.27875419539617302</v>
      </c>
      <c r="BY10" s="17"/>
      <c r="BZ10" s="17">
        <v>0.390849115720104</v>
      </c>
      <c r="CA10" s="17">
        <v>0.27875419539617302</v>
      </c>
    </row>
    <row r="11" spans="2:79" ht="30" x14ac:dyDescent="0.25">
      <c r="B11" s="18" t="s">
        <v>489</v>
      </c>
      <c r="C11" s="17">
        <v>0.15151415787391201</v>
      </c>
      <c r="D11" s="17">
        <v>0.25388014337766301</v>
      </c>
      <c r="E11" s="17">
        <v>0.21846208877840601</v>
      </c>
      <c r="F11" s="17">
        <v>0.17559874705311701</v>
      </c>
      <c r="G11" s="17">
        <v>0.13222899742479899</v>
      </c>
      <c r="H11" s="17">
        <v>3.8420391769181397E-2</v>
      </c>
      <c r="I11" s="17">
        <v>0.18865294312817099</v>
      </c>
      <c r="J11" s="17">
        <v>0.157079982183152</v>
      </c>
      <c r="K11" s="17">
        <v>0.13239754919195099</v>
      </c>
      <c r="L11" s="17">
        <v>7.8402250644346097E-2</v>
      </c>
      <c r="M11" s="17"/>
      <c r="N11" s="17">
        <v>0.12985552679821999</v>
      </c>
      <c r="O11" s="17">
        <v>0.26304646360188499</v>
      </c>
      <c r="P11" s="17">
        <v>0.275502505198014</v>
      </c>
      <c r="Q11" s="17">
        <v>0.20475496574225799</v>
      </c>
      <c r="R11" s="17"/>
      <c r="S11" s="17">
        <v>0.121462121714077</v>
      </c>
      <c r="T11" s="17">
        <v>0.16380072244671801</v>
      </c>
      <c r="U11" s="17">
        <v>0.43416620206224099</v>
      </c>
      <c r="V11" s="17">
        <v>0.147499311638049</v>
      </c>
      <c r="W11" s="17">
        <v>0.25540847480759998</v>
      </c>
      <c r="X11" s="17">
        <v>9.2402278199377394E-2</v>
      </c>
      <c r="Y11" s="17">
        <v>5.9611026510595799E-2</v>
      </c>
      <c r="Z11" s="17"/>
      <c r="AA11" s="17">
        <v>0.153404319580148</v>
      </c>
      <c r="AB11" s="17">
        <v>0.131404740752606</v>
      </c>
      <c r="AC11" s="17"/>
      <c r="AD11" s="17">
        <v>0.17986815485351601</v>
      </c>
      <c r="AE11" s="17">
        <v>0.13815978415592201</v>
      </c>
      <c r="AF11" s="17">
        <v>9.6280980257243798E-2</v>
      </c>
      <c r="AG11" s="17"/>
      <c r="AH11" s="17">
        <v>0.20844200878887001</v>
      </c>
      <c r="AI11" s="17">
        <v>0.13019935679557601</v>
      </c>
      <c r="AJ11" s="17"/>
      <c r="AK11" s="17">
        <v>9.3263286752518396E-2</v>
      </c>
      <c r="AL11" s="17">
        <v>0.17861155463276601</v>
      </c>
      <c r="AM11" s="17"/>
      <c r="AN11" s="17">
        <v>0.151076639305948</v>
      </c>
      <c r="AO11" s="17">
        <v>0.20475496574225799</v>
      </c>
      <c r="AP11" s="17"/>
      <c r="AQ11" s="17">
        <v>0.12959558625714501</v>
      </c>
      <c r="AR11" s="17">
        <v>0.16558512986957299</v>
      </c>
      <c r="AS11" s="17"/>
      <c r="AT11" s="17">
        <v>0.25017288884794597</v>
      </c>
      <c r="AU11" s="17">
        <v>0.120330435299786</v>
      </c>
      <c r="AV11" s="17">
        <v>0.16183019194116399</v>
      </c>
      <c r="AW11" s="17">
        <v>0.157813769366039</v>
      </c>
      <c r="AX11" s="17"/>
      <c r="AY11" s="17">
        <v>0.14677084540697299</v>
      </c>
      <c r="AZ11" s="17">
        <v>0.153034402980914</v>
      </c>
      <c r="BA11" s="17"/>
      <c r="BB11" s="17">
        <v>6.6466768030431597E-2</v>
      </c>
      <c r="BC11" s="17">
        <v>0.17220548545460701</v>
      </c>
      <c r="BD11" s="17"/>
      <c r="BE11" s="17">
        <v>0.130809523802072</v>
      </c>
      <c r="BF11" s="17">
        <v>0.15386294586553101</v>
      </c>
      <c r="BG11" s="17"/>
      <c r="BH11" s="17">
        <v>5.0627060896966503E-2</v>
      </c>
      <c r="BI11" s="17">
        <v>0.16661415231440799</v>
      </c>
      <c r="BJ11" s="17"/>
      <c r="BK11" s="17">
        <v>5.8250821871394201E-2</v>
      </c>
      <c r="BL11" s="17">
        <v>0.16277321327271599</v>
      </c>
      <c r="BM11" s="17"/>
      <c r="BN11" s="17">
        <v>6.3667121599348703E-2</v>
      </c>
      <c r="BO11" s="17">
        <v>0.154765895597303</v>
      </c>
      <c r="BP11" s="17"/>
      <c r="BQ11" s="17">
        <v>8.2308462656644807E-2</v>
      </c>
      <c r="BR11" s="17">
        <v>0.15656840126662</v>
      </c>
      <c r="BS11" s="17"/>
      <c r="BT11" s="17">
        <v>8.14336495332737E-2</v>
      </c>
      <c r="BU11" s="17">
        <v>0.16149189952818899</v>
      </c>
      <c r="BV11" s="17"/>
      <c r="BW11" s="17">
        <v>0.152932568163091</v>
      </c>
      <c r="BX11" s="17">
        <v>0.13784488019885899</v>
      </c>
      <c r="BY11" s="17"/>
      <c r="BZ11" s="17">
        <v>0.152932568163091</v>
      </c>
      <c r="CA11" s="17">
        <v>0.13784488019885899</v>
      </c>
    </row>
    <row r="12" spans="2:79" ht="30" x14ac:dyDescent="0.25">
      <c r="B12" s="18" t="s">
        <v>490</v>
      </c>
      <c r="C12" s="17">
        <v>4.4010017941848098E-2</v>
      </c>
      <c r="D12" s="17">
        <v>2.4115001002351599E-2</v>
      </c>
      <c r="E12" s="17">
        <v>1.3044532253386899E-2</v>
      </c>
      <c r="F12" s="17">
        <v>8.3413595915012503E-3</v>
      </c>
      <c r="G12" s="17">
        <v>3.1533830358040603E-2</v>
      </c>
      <c r="H12" s="17">
        <v>2.1479189340182199E-3</v>
      </c>
      <c r="I12" s="17">
        <v>7.3908411169434404E-2</v>
      </c>
      <c r="J12" s="17">
        <v>0.16359603968942599</v>
      </c>
      <c r="K12" s="17">
        <v>0.33961614064683199</v>
      </c>
      <c r="L12" s="17">
        <v>1.4253271363363899E-2</v>
      </c>
      <c r="M12" s="17"/>
      <c r="N12" s="17">
        <v>3.7478300517935999E-2</v>
      </c>
      <c r="O12" s="17">
        <v>6.9006562854040096E-2</v>
      </c>
      <c r="P12" s="17">
        <v>0.101644160428605</v>
      </c>
      <c r="Q12" s="17">
        <v>0.110787689782605</v>
      </c>
      <c r="R12" s="17"/>
      <c r="S12" s="17">
        <v>5.2651710930853003E-2</v>
      </c>
      <c r="T12" s="17">
        <v>1.70078309998794E-2</v>
      </c>
      <c r="U12" s="17">
        <v>3.3845314427652998E-2</v>
      </c>
      <c r="V12" s="17">
        <v>1.8982809665589399E-2</v>
      </c>
      <c r="W12" s="17">
        <v>2.65757650901466E-2</v>
      </c>
      <c r="X12" s="17">
        <v>0.11088102238108299</v>
      </c>
      <c r="Y12" s="17">
        <v>3.1940281784672897E-2</v>
      </c>
      <c r="Z12" s="17"/>
      <c r="AA12" s="17">
        <v>4.6431073624336003E-2</v>
      </c>
      <c r="AB12" s="17">
        <v>1.8252423534743299E-2</v>
      </c>
      <c r="AC12" s="17"/>
      <c r="AD12" s="17">
        <v>3.6344335747301601E-2</v>
      </c>
      <c r="AE12" s="17">
        <v>8.0910956830198499E-2</v>
      </c>
      <c r="AF12" s="17">
        <v>1.8968061678237901E-2</v>
      </c>
      <c r="AG12" s="17"/>
      <c r="AH12" s="17">
        <v>6.6790658635196495E-2</v>
      </c>
      <c r="AI12" s="17">
        <v>3.5480540418778801E-2</v>
      </c>
      <c r="AJ12" s="17"/>
      <c r="AK12" s="17">
        <v>9.0582074487181499E-3</v>
      </c>
      <c r="AL12" s="17">
        <v>6.02690550710758E-2</v>
      </c>
      <c r="AM12" s="17"/>
      <c r="AN12" s="17">
        <v>4.3461257084800302E-2</v>
      </c>
      <c r="AO12" s="17">
        <v>0.110787689782605</v>
      </c>
      <c r="AP12" s="17"/>
      <c r="AQ12" s="17">
        <v>2.7542644260566001E-2</v>
      </c>
      <c r="AR12" s="17">
        <v>5.4581507633911598E-2</v>
      </c>
      <c r="AS12" s="17"/>
      <c r="AT12" s="17">
        <v>0</v>
      </c>
      <c r="AU12" s="17">
        <v>3.420875788852E-2</v>
      </c>
      <c r="AV12" s="17">
        <v>7.0945521233299405E-2</v>
      </c>
      <c r="AW12" s="17">
        <v>1.8197169676704001E-2</v>
      </c>
      <c r="AX12" s="17"/>
      <c r="AY12" s="17">
        <v>0.104431694777605</v>
      </c>
      <c r="AZ12" s="17">
        <v>2.4644699041475E-2</v>
      </c>
      <c r="BA12" s="17"/>
      <c r="BB12" s="17">
        <v>1.41093862965062E-2</v>
      </c>
      <c r="BC12" s="17">
        <v>5.1284594685262502E-2</v>
      </c>
      <c r="BD12" s="17"/>
      <c r="BE12" s="17">
        <v>0.107581037041761</v>
      </c>
      <c r="BF12" s="17">
        <v>3.6798354806013303E-2</v>
      </c>
      <c r="BG12" s="17"/>
      <c r="BH12" s="17">
        <v>5.3675056033351603E-3</v>
      </c>
      <c r="BI12" s="17">
        <v>4.9793728039202602E-2</v>
      </c>
      <c r="BJ12" s="17"/>
      <c r="BK12" s="17">
        <v>9.5769627199205398E-2</v>
      </c>
      <c r="BL12" s="17">
        <v>3.7761428377849397E-2</v>
      </c>
      <c r="BM12" s="17"/>
      <c r="BN12" s="17">
        <v>1.35547178695264E-3</v>
      </c>
      <c r="BO12" s="17">
        <v>4.5588914654680499E-2</v>
      </c>
      <c r="BP12" s="17"/>
      <c r="BQ12" s="17">
        <v>0.25611700270599302</v>
      </c>
      <c r="BR12" s="17">
        <v>2.85193806044759E-2</v>
      </c>
      <c r="BS12" s="17"/>
      <c r="BT12" s="17">
        <v>8.9337361072213295E-2</v>
      </c>
      <c r="BU12" s="17">
        <v>3.7556518526129998E-2</v>
      </c>
      <c r="BV12" s="17"/>
      <c r="BW12" s="17">
        <v>4.5849129538999001E-2</v>
      </c>
      <c r="BX12" s="17">
        <v>2.62864246426045E-2</v>
      </c>
      <c r="BY12" s="17"/>
      <c r="BZ12" s="17">
        <v>4.5849129538999001E-2</v>
      </c>
      <c r="CA12" s="17">
        <v>2.62864246426045E-2</v>
      </c>
    </row>
    <row r="13" spans="2:79" x14ac:dyDescent="0.25">
      <c r="B13" s="18" t="s">
        <v>491</v>
      </c>
      <c r="C13" s="17">
        <v>4.04860702085756E-2</v>
      </c>
      <c r="D13" s="17">
        <v>1.2762018763220499E-3</v>
      </c>
      <c r="E13" s="17">
        <v>7.3165138801785407E-2</v>
      </c>
      <c r="F13" s="17">
        <v>1.40534561426299E-3</v>
      </c>
      <c r="G13" s="17">
        <v>0.135815385094712</v>
      </c>
      <c r="H13" s="17">
        <v>1.8819428577994E-3</v>
      </c>
      <c r="I13" s="17">
        <v>8.1251242732556397E-5</v>
      </c>
      <c r="J13" s="17">
        <v>2.36995370483318E-2</v>
      </c>
      <c r="K13" s="17">
        <v>9.8387077941571293E-3</v>
      </c>
      <c r="L13" s="17">
        <v>6.7293344037720304E-2</v>
      </c>
      <c r="M13" s="17"/>
      <c r="N13" s="17">
        <v>4.5605097929813501E-2</v>
      </c>
      <c r="O13" s="17">
        <v>1.22076732037813E-2</v>
      </c>
      <c r="P13" s="17">
        <v>2.02504112655616E-2</v>
      </c>
      <c r="Q13" s="17">
        <v>2.11651392858439E-2</v>
      </c>
      <c r="R13" s="17"/>
      <c r="S13" s="17">
        <v>6.1997727391247398E-2</v>
      </c>
      <c r="T13" s="17">
        <v>0</v>
      </c>
      <c r="U13" s="17">
        <v>6.9831011220186702E-5</v>
      </c>
      <c r="V13" s="17">
        <v>2.9888341898183798E-5</v>
      </c>
      <c r="W13" s="17">
        <v>3.16690001270983E-3</v>
      </c>
      <c r="X13" s="17">
        <v>0.16460784076815099</v>
      </c>
      <c r="Y13" s="17">
        <v>2.32765536283747E-4</v>
      </c>
      <c r="Z13" s="17"/>
      <c r="AA13" s="17">
        <v>2.8543587567339199E-2</v>
      </c>
      <c r="AB13" s="17">
        <v>0.167542059177302</v>
      </c>
      <c r="AC13" s="17"/>
      <c r="AD13" s="17">
        <v>4.5090776938219702E-2</v>
      </c>
      <c r="AE13" s="17">
        <v>7.4560388812893905E-4</v>
      </c>
      <c r="AF13" s="17">
        <v>0.113981224820054</v>
      </c>
      <c r="AG13" s="17"/>
      <c r="AH13" s="17">
        <v>8.1460575193976798E-4</v>
      </c>
      <c r="AI13" s="17">
        <v>5.5339772918039702E-2</v>
      </c>
      <c r="AJ13" s="17"/>
      <c r="AK13" s="17">
        <v>2.1479152683396602E-5</v>
      </c>
      <c r="AL13" s="17">
        <v>5.9309566877684697E-2</v>
      </c>
      <c r="AM13" s="17"/>
      <c r="AN13" s="17">
        <v>4.0644844396411903E-2</v>
      </c>
      <c r="AO13" s="17">
        <v>2.11651392858439E-2</v>
      </c>
      <c r="AP13" s="17"/>
      <c r="AQ13" s="17">
        <v>7.1296774435051405E-2</v>
      </c>
      <c r="AR13" s="17">
        <v>2.0706653743056601E-2</v>
      </c>
      <c r="AS13" s="17"/>
      <c r="AT13" s="17">
        <v>1.87905793560924E-3</v>
      </c>
      <c r="AU13" s="17">
        <v>6.1453002547789397E-2</v>
      </c>
      <c r="AV13" s="17">
        <v>3.3549811564089399E-2</v>
      </c>
      <c r="AW13" s="17">
        <v>5.3609702344067697E-3</v>
      </c>
      <c r="AX13" s="17"/>
      <c r="AY13" s="17">
        <v>3.1381922872985598E-4</v>
      </c>
      <c r="AZ13" s="17">
        <v>5.3361390654997697E-2</v>
      </c>
      <c r="BA13" s="17"/>
      <c r="BB13" s="17">
        <v>1.4689897291514199E-4</v>
      </c>
      <c r="BC13" s="17">
        <v>5.0300257427100703E-2</v>
      </c>
      <c r="BD13" s="17"/>
      <c r="BE13" s="17">
        <v>3.1649553588414502E-3</v>
      </c>
      <c r="BF13" s="17">
        <v>4.4719875360056199E-2</v>
      </c>
      <c r="BG13" s="17"/>
      <c r="BH13" s="17">
        <v>8.8767208945474907E-2</v>
      </c>
      <c r="BI13" s="17">
        <v>3.32597256278152E-2</v>
      </c>
      <c r="BJ13" s="17"/>
      <c r="BK13" s="17">
        <v>0.13507480156138901</v>
      </c>
      <c r="BL13" s="17">
        <v>2.9067008741857501E-2</v>
      </c>
      <c r="BM13" s="17"/>
      <c r="BN13" s="17">
        <v>4.2526820582289796E-3</v>
      </c>
      <c r="BO13" s="17">
        <v>4.1827281933994397E-2</v>
      </c>
      <c r="BP13" s="17"/>
      <c r="BQ13" s="17">
        <v>2.8814815931271702E-3</v>
      </c>
      <c r="BR13" s="17">
        <v>4.3232415620588903E-2</v>
      </c>
      <c r="BS13" s="17"/>
      <c r="BT13" s="17">
        <v>0.106206112418246</v>
      </c>
      <c r="BU13" s="17">
        <v>3.1129151741475802E-2</v>
      </c>
      <c r="BV13" s="17"/>
      <c r="BW13" s="17">
        <v>2.8608149278132201E-2</v>
      </c>
      <c r="BX13" s="17">
        <v>0.154954077554014</v>
      </c>
      <c r="BY13" s="17"/>
      <c r="BZ13" s="17">
        <v>2.8608149278132201E-2</v>
      </c>
      <c r="CA13" s="17">
        <v>0.154954077554014</v>
      </c>
    </row>
    <row r="14" spans="2:79" x14ac:dyDescent="0.25">
      <c r="B14" s="18" t="s">
        <v>75</v>
      </c>
      <c r="C14" s="19">
        <v>5.4690520344967103E-2</v>
      </c>
      <c r="D14" s="19">
        <v>8.0994714838629692E-3</v>
      </c>
      <c r="E14" s="19">
        <v>8.3559859207270104E-2</v>
      </c>
      <c r="F14" s="19">
        <v>0</v>
      </c>
      <c r="G14" s="19">
        <v>0.16635300548878301</v>
      </c>
      <c r="H14" s="19">
        <v>6.1637142762060101E-2</v>
      </c>
      <c r="I14" s="19">
        <v>4.7117742725142499E-2</v>
      </c>
      <c r="J14" s="19">
        <v>5.4549573295281699E-2</v>
      </c>
      <c r="K14" s="19">
        <v>7.9621375227273798E-3</v>
      </c>
      <c r="L14" s="19">
        <v>4.3043736073275898E-2</v>
      </c>
      <c r="M14" s="19"/>
      <c r="N14" s="19">
        <v>5.1957287685086201E-2</v>
      </c>
      <c r="O14" s="19">
        <v>8.2796329984489797E-2</v>
      </c>
      <c r="P14" s="19">
        <v>2.9288360310308601E-2</v>
      </c>
      <c r="Q14" s="19">
        <v>1.11735879347667E-2</v>
      </c>
      <c r="R14" s="19"/>
      <c r="S14" s="19">
        <v>6.8713731291650607E-2</v>
      </c>
      <c r="T14" s="19">
        <v>1.71658731218772E-3</v>
      </c>
      <c r="U14" s="19">
        <v>2.90026206355966E-5</v>
      </c>
      <c r="V14" s="19">
        <v>7.2533367582800101E-2</v>
      </c>
      <c r="W14" s="19">
        <v>0.168215112424031</v>
      </c>
      <c r="X14" s="19">
        <v>1.1364612769092701E-3</v>
      </c>
      <c r="Y14" s="19">
        <v>1.09972623452052E-2</v>
      </c>
      <c r="Z14" s="19"/>
      <c r="AA14" s="19">
        <v>5.26639792472939E-2</v>
      </c>
      <c r="AB14" s="19">
        <v>7.6250876854220495E-2</v>
      </c>
      <c r="AC14" s="19"/>
      <c r="AD14" s="19">
        <v>5.6310192640624798E-2</v>
      </c>
      <c r="AE14" s="19">
        <v>5.1174619479491999E-2</v>
      </c>
      <c r="AF14" s="19">
        <v>6.0662670918811598E-2</v>
      </c>
      <c r="AG14" s="19"/>
      <c r="AH14" s="19">
        <v>9.6530315256762294E-3</v>
      </c>
      <c r="AI14" s="19">
        <v>7.1553358126864502E-2</v>
      </c>
      <c r="AJ14" s="19"/>
      <c r="AK14" s="19">
        <v>0.11071006114691601</v>
      </c>
      <c r="AL14" s="19">
        <v>2.86311036506528E-2</v>
      </c>
      <c r="AM14" s="19"/>
      <c r="AN14" s="19">
        <v>5.5048130732799398E-2</v>
      </c>
      <c r="AO14" s="19">
        <v>1.11735879347667E-2</v>
      </c>
      <c r="AP14" s="19"/>
      <c r="AQ14" s="19">
        <v>3.29052935374839E-2</v>
      </c>
      <c r="AR14" s="19">
        <v>6.8675889541777696E-2</v>
      </c>
      <c r="AS14" s="19"/>
      <c r="AT14" s="19">
        <v>0.14380478185277201</v>
      </c>
      <c r="AU14" s="19">
        <v>4.6338982731222902E-2</v>
      </c>
      <c r="AV14" s="19">
        <v>5.4589086702331799E-2</v>
      </c>
      <c r="AW14" s="19">
        <v>0</v>
      </c>
      <c r="AX14" s="19"/>
      <c r="AY14" s="19">
        <v>3.0877484701607501E-2</v>
      </c>
      <c r="AZ14" s="19">
        <v>6.2322665849189503E-2</v>
      </c>
      <c r="BA14" s="19"/>
      <c r="BB14" s="19">
        <v>3.21681928979883E-2</v>
      </c>
      <c r="BC14" s="19">
        <v>6.01700166110226E-2</v>
      </c>
      <c r="BD14" s="19"/>
      <c r="BE14" s="19">
        <v>2.40147121541525E-2</v>
      </c>
      <c r="BF14" s="19">
        <v>5.8170464480264701E-2</v>
      </c>
      <c r="BG14" s="19"/>
      <c r="BH14" s="19">
        <v>8.4793709521194305E-2</v>
      </c>
      <c r="BI14" s="19">
        <v>5.0184909589747299E-2</v>
      </c>
      <c r="BJ14" s="19"/>
      <c r="BK14" s="19">
        <v>0.13173183512005901</v>
      </c>
      <c r="BL14" s="19">
        <v>4.5389840482667802E-2</v>
      </c>
      <c r="BM14" s="19"/>
      <c r="BN14" s="19">
        <v>0.16944950546812201</v>
      </c>
      <c r="BO14" s="19">
        <v>5.0442612426290501E-2</v>
      </c>
      <c r="BP14" s="19"/>
      <c r="BQ14" s="19">
        <v>2.68030082879991E-2</v>
      </c>
      <c r="BR14" s="19">
        <v>5.6727206388080903E-2</v>
      </c>
      <c r="BS14" s="19"/>
      <c r="BT14" s="19">
        <v>2.0698088580226402E-3</v>
      </c>
      <c r="BU14" s="19">
        <v>6.2182416127585197E-2</v>
      </c>
      <c r="BV14" s="19"/>
      <c r="BW14" s="19">
        <v>5.3033892969441103E-2</v>
      </c>
      <c r="BX14" s="19">
        <v>7.0655505774726596E-2</v>
      </c>
      <c r="BY14" s="19"/>
      <c r="BZ14" s="19">
        <v>5.3033892969441103E-2</v>
      </c>
      <c r="CA14" s="19">
        <v>7.0655505774726596E-2</v>
      </c>
    </row>
    <row r="15" spans="2:79" x14ac:dyDescent="0.25">
      <c r="B15" s="16" t="s">
        <v>705</v>
      </c>
    </row>
    <row r="16" spans="2:79" x14ac:dyDescent="0.25">
      <c r="B16" t="s">
        <v>78</v>
      </c>
    </row>
    <row r="17" spans="2:2" x14ac:dyDescent="0.25">
      <c r="B17" t="s">
        <v>79</v>
      </c>
    </row>
    <row r="19" spans="2:2" x14ac:dyDescent="0.2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CA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494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1080</v>
      </c>
      <c r="D7" s="10">
        <v>141</v>
      </c>
      <c r="E7" s="10">
        <v>139</v>
      </c>
      <c r="F7" s="10">
        <v>93</v>
      </c>
      <c r="G7" s="10">
        <v>192</v>
      </c>
      <c r="H7" s="10">
        <v>131</v>
      </c>
      <c r="I7" s="10">
        <v>127</v>
      </c>
      <c r="J7" s="10">
        <v>93</v>
      </c>
      <c r="K7" s="10">
        <v>52</v>
      </c>
      <c r="L7" s="10">
        <v>112</v>
      </c>
      <c r="M7" s="10"/>
      <c r="N7" s="10">
        <v>107</v>
      </c>
      <c r="O7" s="10">
        <v>121</v>
      </c>
      <c r="P7" s="10">
        <v>222</v>
      </c>
      <c r="Q7" s="10">
        <v>630</v>
      </c>
      <c r="R7" s="10"/>
      <c r="S7" s="10">
        <v>105</v>
      </c>
      <c r="T7" s="10">
        <v>79</v>
      </c>
      <c r="U7" s="10">
        <v>117</v>
      </c>
      <c r="V7" s="10">
        <v>157</v>
      </c>
      <c r="W7" s="10">
        <v>219</v>
      </c>
      <c r="X7" s="10">
        <v>223</v>
      </c>
      <c r="Y7" s="10">
        <v>144</v>
      </c>
      <c r="Z7" s="10"/>
      <c r="AA7" s="10">
        <v>1061</v>
      </c>
      <c r="AB7" s="10">
        <v>19</v>
      </c>
      <c r="AC7" s="10"/>
      <c r="AD7" s="10">
        <v>583</v>
      </c>
      <c r="AE7" s="10">
        <v>435</v>
      </c>
      <c r="AF7" s="10">
        <v>55</v>
      </c>
      <c r="AG7" s="10"/>
      <c r="AH7" s="10">
        <v>390</v>
      </c>
      <c r="AI7" s="10">
        <v>690</v>
      </c>
      <c r="AJ7" s="10"/>
      <c r="AK7" s="10">
        <v>259</v>
      </c>
      <c r="AL7" s="10">
        <v>821</v>
      </c>
      <c r="AM7" s="10"/>
      <c r="AN7" s="10">
        <v>450</v>
      </c>
      <c r="AO7" s="10">
        <v>630</v>
      </c>
      <c r="AP7" s="10"/>
      <c r="AQ7" s="10">
        <v>525</v>
      </c>
      <c r="AR7" s="10">
        <v>555</v>
      </c>
      <c r="AS7" s="10"/>
      <c r="AT7" s="10">
        <v>35</v>
      </c>
      <c r="AU7" s="10">
        <v>234</v>
      </c>
      <c r="AV7" s="10">
        <v>570</v>
      </c>
      <c r="AW7" s="10">
        <v>241</v>
      </c>
      <c r="AX7" s="10"/>
      <c r="AY7" s="10">
        <v>373</v>
      </c>
      <c r="AZ7" s="10">
        <v>707</v>
      </c>
      <c r="BA7" s="10"/>
      <c r="BB7" s="10">
        <v>170</v>
      </c>
      <c r="BC7" s="10">
        <v>910</v>
      </c>
      <c r="BD7" s="10"/>
      <c r="BE7" s="10">
        <v>169</v>
      </c>
      <c r="BF7" s="10">
        <v>911</v>
      </c>
      <c r="BG7" s="10"/>
      <c r="BH7" s="10">
        <v>96</v>
      </c>
      <c r="BI7" s="10">
        <v>984</v>
      </c>
      <c r="BJ7" s="10"/>
      <c r="BK7" s="10">
        <v>198</v>
      </c>
      <c r="BL7" s="10">
        <v>882</v>
      </c>
      <c r="BM7" s="10"/>
      <c r="BN7" s="10">
        <v>83</v>
      </c>
      <c r="BO7" s="10">
        <v>997</v>
      </c>
      <c r="BP7" s="10"/>
      <c r="BQ7" s="10">
        <v>176</v>
      </c>
      <c r="BR7" s="10">
        <v>904</v>
      </c>
      <c r="BS7" s="10"/>
      <c r="BT7" s="10">
        <v>121</v>
      </c>
      <c r="BU7" s="10">
        <v>959</v>
      </c>
      <c r="BV7" s="10"/>
      <c r="BW7" s="10">
        <v>433</v>
      </c>
      <c r="BX7" s="10">
        <v>647</v>
      </c>
      <c r="BY7" s="10"/>
      <c r="BZ7" s="10">
        <v>433</v>
      </c>
      <c r="CA7" s="10">
        <v>647</v>
      </c>
    </row>
    <row r="8" spans="2:79" ht="30" customHeight="1" x14ac:dyDescent="0.25">
      <c r="B8" s="11" t="s">
        <v>27</v>
      </c>
      <c r="C8" s="11">
        <v>402</v>
      </c>
      <c r="D8" s="11">
        <v>32</v>
      </c>
      <c r="E8" s="11">
        <v>64</v>
      </c>
      <c r="F8" s="11">
        <v>46</v>
      </c>
      <c r="G8" s="11">
        <v>36</v>
      </c>
      <c r="H8" s="11">
        <v>35</v>
      </c>
      <c r="I8" s="11">
        <v>64</v>
      </c>
      <c r="J8" s="11">
        <v>25</v>
      </c>
      <c r="K8" s="11">
        <v>13</v>
      </c>
      <c r="L8" s="11">
        <v>86</v>
      </c>
      <c r="M8" s="11"/>
      <c r="N8" s="11">
        <v>336</v>
      </c>
      <c r="O8" s="11">
        <v>49</v>
      </c>
      <c r="P8" s="11">
        <v>13</v>
      </c>
      <c r="Q8" s="11">
        <v>3</v>
      </c>
      <c r="R8" s="11"/>
      <c r="S8" s="11">
        <v>81</v>
      </c>
      <c r="T8" s="11">
        <v>21</v>
      </c>
      <c r="U8" s="11">
        <v>28</v>
      </c>
      <c r="V8" s="11">
        <v>122</v>
      </c>
      <c r="W8" s="11">
        <v>33</v>
      </c>
      <c r="X8" s="11">
        <v>66</v>
      </c>
      <c r="Y8" s="11">
        <v>39</v>
      </c>
      <c r="Z8" s="11"/>
      <c r="AA8" s="11">
        <v>368</v>
      </c>
      <c r="AB8" s="11">
        <v>35</v>
      </c>
      <c r="AC8" s="11"/>
      <c r="AD8" s="11">
        <v>231</v>
      </c>
      <c r="AE8" s="11">
        <v>103</v>
      </c>
      <c r="AF8" s="11">
        <v>51</v>
      </c>
      <c r="AG8" s="11"/>
      <c r="AH8" s="11">
        <v>110</v>
      </c>
      <c r="AI8" s="11">
        <v>293</v>
      </c>
      <c r="AJ8" s="11"/>
      <c r="AK8" s="11">
        <v>128</v>
      </c>
      <c r="AL8" s="11">
        <v>274</v>
      </c>
      <c r="AM8" s="11"/>
      <c r="AN8" s="11">
        <v>399</v>
      </c>
      <c r="AO8" s="11">
        <v>3</v>
      </c>
      <c r="AP8" s="11"/>
      <c r="AQ8" s="11">
        <v>157</v>
      </c>
      <c r="AR8" s="11">
        <v>245</v>
      </c>
      <c r="AS8" s="11"/>
      <c r="AT8" s="11">
        <v>37</v>
      </c>
      <c r="AU8" s="11">
        <v>176</v>
      </c>
      <c r="AV8" s="11">
        <v>156</v>
      </c>
      <c r="AW8" s="11">
        <v>33</v>
      </c>
      <c r="AX8" s="11"/>
      <c r="AY8" s="11">
        <v>98</v>
      </c>
      <c r="AZ8" s="11">
        <v>305</v>
      </c>
      <c r="BA8" s="11"/>
      <c r="BB8" s="11">
        <v>79</v>
      </c>
      <c r="BC8" s="11">
        <v>323</v>
      </c>
      <c r="BD8" s="11"/>
      <c r="BE8" s="11">
        <v>41</v>
      </c>
      <c r="BF8" s="11">
        <v>361</v>
      </c>
      <c r="BG8" s="11"/>
      <c r="BH8" s="11">
        <v>52</v>
      </c>
      <c r="BI8" s="11">
        <v>350</v>
      </c>
      <c r="BJ8" s="11"/>
      <c r="BK8" s="11">
        <v>43</v>
      </c>
      <c r="BL8" s="11">
        <v>359</v>
      </c>
      <c r="BM8" s="11"/>
      <c r="BN8" s="11">
        <v>14</v>
      </c>
      <c r="BO8" s="11">
        <v>388</v>
      </c>
      <c r="BP8" s="11"/>
      <c r="BQ8" s="11">
        <v>27</v>
      </c>
      <c r="BR8" s="11">
        <v>375</v>
      </c>
      <c r="BS8" s="11"/>
      <c r="BT8" s="11">
        <v>50</v>
      </c>
      <c r="BU8" s="11">
        <v>352</v>
      </c>
      <c r="BV8" s="11"/>
      <c r="BW8" s="11">
        <v>364</v>
      </c>
      <c r="BX8" s="11">
        <v>38</v>
      </c>
      <c r="BY8" s="11"/>
      <c r="BZ8" s="11">
        <v>364</v>
      </c>
      <c r="CA8" s="11">
        <v>38</v>
      </c>
    </row>
    <row r="9" spans="2:79" x14ac:dyDescent="0.25">
      <c r="B9" s="18" t="s">
        <v>487</v>
      </c>
      <c r="C9" s="17">
        <v>0.34924880410756898</v>
      </c>
      <c r="D9" s="17">
        <v>0.35148820044379703</v>
      </c>
      <c r="E9" s="17">
        <v>0.25571186620487601</v>
      </c>
      <c r="F9" s="17">
        <v>0.44758430280796802</v>
      </c>
      <c r="G9" s="17">
        <v>0.181095828951292</v>
      </c>
      <c r="H9" s="17">
        <v>0.51397228159213404</v>
      </c>
      <c r="I9" s="17">
        <v>0.348221689298154</v>
      </c>
      <c r="J9" s="17">
        <v>0.44703976768967102</v>
      </c>
      <c r="K9" s="17">
        <v>4.6369441033555697E-2</v>
      </c>
      <c r="L9" s="17">
        <v>0.38519927421727801</v>
      </c>
      <c r="M9" s="17"/>
      <c r="N9" s="17">
        <v>0.37748585940058899</v>
      </c>
      <c r="O9" s="17">
        <v>0.18363516640083499</v>
      </c>
      <c r="P9" s="17">
        <v>0.25242962811909803</v>
      </c>
      <c r="Q9" s="17">
        <v>0.32970075108804098</v>
      </c>
      <c r="R9" s="17"/>
      <c r="S9" s="17">
        <v>0.31554758856054099</v>
      </c>
      <c r="T9" s="17">
        <v>0.16130730891345799</v>
      </c>
      <c r="U9" s="17">
        <v>0.40443926966424798</v>
      </c>
      <c r="V9" s="17">
        <v>0.27821222683667202</v>
      </c>
      <c r="W9" s="17">
        <v>0.226578650214388</v>
      </c>
      <c r="X9" s="17">
        <v>0.49732353834701498</v>
      </c>
      <c r="Y9" s="17">
        <v>0.480998828523448</v>
      </c>
      <c r="Z9" s="17"/>
      <c r="AA9" s="17">
        <v>0.33638628022776401</v>
      </c>
      <c r="AB9" s="17">
        <v>0.48609310535356498</v>
      </c>
      <c r="AC9" s="17"/>
      <c r="AD9" s="17">
        <v>0.36140200350504398</v>
      </c>
      <c r="AE9" s="17">
        <v>0.267501447560203</v>
      </c>
      <c r="AF9" s="17">
        <v>0.30690759539018297</v>
      </c>
      <c r="AG9" s="17"/>
      <c r="AH9" s="17">
        <v>0.32999682977741801</v>
      </c>
      <c r="AI9" s="17">
        <v>0.35645708611043903</v>
      </c>
      <c r="AJ9" s="17"/>
      <c r="AK9" s="17">
        <v>0.49659626802946299</v>
      </c>
      <c r="AL9" s="17">
        <v>0.280705061937917</v>
      </c>
      <c r="AM9" s="17"/>
      <c r="AN9" s="17">
        <v>0.34940944472340502</v>
      </c>
      <c r="AO9" s="17">
        <v>0.32970075108804098</v>
      </c>
      <c r="AP9" s="17"/>
      <c r="AQ9" s="17">
        <v>0.36992145301111301</v>
      </c>
      <c r="AR9" s="17">
        <v>0.33597767180552601</v>
      </c>
      <c r="AS9" s="17"/>
      <c r="AT9" s="17">
        <v>0.34889556663644</v>
      </c>
      <c r="AU9" s="17">
        <v>0.38900687477615298</v>
      </c>
      <c r="AV9" s="17">
        <v>0.303024754951288</v>
      </c>
      <c r="AW9" s="17">
        <v>0.35692930252766503</v>
      </c>
      <c r="AX9" s="17"/>
      <c r="AY9" s="17">
        <v>0.27164256004903498</v>
      </c>
      <c r="AZ9" s="17">
        <v>0.37412182557201601</v>
      </c>
      <c r="BA9" s="17"/>
      <c r="BB9" s="17">
        <v>0.41836851541938802</v>
      </c>
      <c r="BC9" s="17">
        <v>0.332432549174077</v>
      </c>
      <c r="BD9" s="17"/>
      <c r="BE9" s="17">
        <v>0.18894053105592201</v>
      </c>
      <c r="BF9" s="17">
        <v>0.36743459504665799</v>
      </c>
      <c r="BG9" s="17"/>
      <c r="BH9" s="17">
        <v>0.239917179287198</v>
      </c>
      <c r="BI9" s="17">
        <v>0.36561270966563297</v>
      </c>
      <c r="BJ9" s="17"/>
      <c r="BK9" s="17">
        <v>0.34301799463724802</v>
      </c>
      <c r="BL9" s="17">
        <v>0.35000100783534199</v>
      </c>
      <c r="BM9" s="17"/>
      <c r="BN9" s="17">
        <v>0.37898238842276</v>
      </c>
      <c r="BO9" s="17">
        <v>0.34814818851631402</v>
      </c>
      <c r="BP9" s="17"/>
      <c r="BQ9" s="17">
        <v>0.40595237006938401</v>
      </c>
      <c r="BR9" s="17">
        <v>0.34510761857788402</v>
      </c>
      <c r="BS9" s="17"/>
      <c r="BT9" s="17">
        <v>0.51758104427641705</v>
      </c>
      <c r="BU9" s="17">
        <v>0.32528243108517901</v>
      </c>
      <c r="BV9" s="17"/>
      <c r="BW9" s="17">
        <v>0.33642499380003399</v>
      </c>
      <c r="BX9" s="17">
        <v>0.47283238587035498</v>
      </c>
      <c r="BY9" s="17"/>
      <c r="BZ9" s="17">
        <v>0.33642499380003399</v>
      </c>
      <c r="CA9" s="17">
        <v>0.47283238587035498</v>
      </c>
    </row>
    <row r="10" spans="2:79" ht="30" x14ac:dyDescent="0.25">
      <c r="B10" s="18" t="s">
        <v>488</v>
      </c>
      <c r="C10" s="17">
        <v>0.24099026748730601</v>
      </c>
      <c r="D10" s="17">
        <v>7.0763146670113006E-2</v>
      </c>
      <c r="E10" s="17">
        <v>0.24166109596499499</v>
      </c>
      <c r="F10" s="17">
        <v>0.39062337047803702</v>
      </c>
      <c r="G10" s="17">
        <v>0.22999410866850001</v>
      </c>
      <c r="H10" s="17">
        <v>0.161515621047569</v>
      </c>
      <c r="I10" s="17">
        <v>0.28310721976380998</v>
      </c>
      <c r="J10" s="17">
        <v>0.322259741087494</v>
      </c>
      <c r="K10" s="17">
        <v>0.589224961323917</v>
      </c>
      <c r="L10" s="17">
        <v>0.15432015454548301</v>
      </c>
      <c r="M10" s="17"/>
      <c r="N10" s="17">
        <v>0.214529620853353</v>
      </c>
      <c r="O10" s="17">
        <v>0.37768666423696101</v>
      </c>
      <c r="P10" s="17">
        <v>0.37143743136637702</v>
      </c>
      <c r="Q10" s="17">
        <v>0.38217869310941399</v>
      </c>
      <c r="R10" s="17"/>
      <c r="S10" s="17">
        <v>0.20503798745069801</v>
      </c>
      <c r="T10" s="17">
        <v>0.59588223592712697</v>
      </c>
      <c r="U10" s="17">
        <v>0.33170154364749299</v>
      </c>
      <c r="V10" s="17">
        <v>0.21466336939757999</v>
      </c>
      <c r="W10" s="17">
        <v>0.26797003406035602</v>
      </c>
      <c r="X10" s="17">
        <v>0.279588681130092</v>
      </c>
      <c r="Y10" s="17">
        <v>7.8246387349440796E-2</v>
      </c>
      <c r="Z10" s="17"/>
      <c r="AA10" s="17">
        <v>0.25081383946501901</v>
      </c>
      <c r="AB10" s="17">
        <v>0.136477354190363</v>
      </c>
      <c r="AC10" s="17"/>
      <c r="AD10" s="17">
        <v>0.30789873365456899</v>
      </c>
      <c r="AE10" s="17">
        <v>0.17721444552688401</v>
      </c>
      <c r="AF10" s="17">
        <v>9.7643013695148301E-2</v>
      </c>
      <c r="AG10" s="17"/>
      <c r="AH10" s="17">
        <v>0.31861653557293701</v>
      </c>
      <c r="AI10" s="17">
        <v>0.211925610450268</v>
      </c>
      <c r="AJ10" s="17"/>
      <c r="AK10" s="17">
        <v>0.15297903873249299</v>
      </c>
      <c r="AL10" s="17">
        <v>0.281931718471504</v>
      </c>
      <c r="AM10" s="17"/>
      <c r="AN10" s="17">
        <v>0.23983001916905999</v>
      </c>
      <c r="AO10" s="17">
        <v>0.38217869310941399</v>
      </c>
      <c r="AP10" s="17"/>
      <c r="AQ10" s="17">
        <v>0.20232054109480799</v>
      </c>
      <c r="AR10" s="17">
        <v>0.26581490691465198</v>
      </c>
      <c r="AS10" s="17"/>
      <c r="AT10" s="17">
        <v>9.0066753922110193E-2</v>
      </c>
      <c r="AU10" s="17">
        <v>0.22044545728538401</v>
      </c>
      <c r="AV10" s="17">
        <v>0.243783955362816</v>
      </c>
      <c r="AW10" s="17">
        <v>0.50450095533177697</v>
      </c>
      <c r="AX10" s="17"/>
      <c r="AY10" s="17">
        <v>0.24014181470561799</v>
      </c>
      <c r="AZ10" s="17">
        <v>0.241262199011715</v>
      </c>
      <c r="BA10" s="17"/>
      <c r="BB10" s="17">
        <v>0.166060359305154</v>
      </c>
      <c r="BC10" s="17">
        <v>0.25922009533554002</v>
      </c>
      <c r="BD10" s="17"/>
      <c r="BE10" s="17">
        <v>0.32408727626518602</v>
      </c>
      <c r="BF10" s="17">
        <v>0.23156352487115101</v>
      </c>
      <c r="BG10" s="17"/>
      <c r="BH10" s="17">
        <v>0.21873218999636199</v>
      </c>
      <c r="BI10" s="17">
        <v>0.24432168306412799</v>
      </c>
      <c r="BJ10" s="17"/>
      <c r="BK10" s="17">
        <v>0.24092267478826901</v>
      </c>
      <c r="BL10" s="17">
        <v>0.24099842749932801</v>
      </c>
      <c r="BM10" s="17"/>
      <c r="BN10" s="17">
        <v>0.11084696489962199</v>
      </c>
      <c r="BO10" s="17">
        <v>0.24580763987023199</v>
      </c>
      <c r="BP10" s="17"/>
      <c r="BQ10" s="17">
        <v>0.33771806718595199</v>
      </c>
      <c r="BR10" s="17">
        <v>0.233926024566499</v>
      </c>
      <c r="BS10" s="17"/>
      <c r="BT10" s="17">
        <v>0.30792226846471399</v>
      </c>
      <c r="BU10" s="17">
        <v>0.23146079588429899</v>
      </c>
      <c r="BV10" s="17"/>
      <c r="BW10" s="17">
        <v>0.24967974724859399</v>
      </c>
      <c r="BX10" s="17">
        <v>0.157249397433703</v>
      </c>
      <c r="BY10" s="17"/>
      <c r="BZ10" s="17">
        <v>0.24967974724859399</v>
      </c>
      <c r="CA10" s="17">
        <v>0.157249397433703</v>
      </c>
    </row>
    <row r="11" spans="2:79" ht="30" x14ac:dyDescent="0.25">
      <c r="B11" s="18" t="s">
        <v>489</v>
      </c>
      <c r="C11" s="17">
        <v>0.20067617374585101</v>
      </c>
      <c r="D11" s="17">
        <v>0.21481880087281199</v>
      </c>
      <c r="E11" s="17">
        <v>0.38329382933175898</v>
      </c>
      <c r="F11" s="17">
        <v>0.16037117471102399</v>
      </c>
      <c r="G11" s="17">
        <v>0.38814845839082501</v>
      </c>
      <c r="H11" s="17">
        <v>0.25240438801265702</v>
      </c>
      <c r="I11" s="17">
        <v>0.10544387134182</v>
      </c>
      <c r="J11" s="17">
        <v>2.3683714919397501E-2</v>
      </c>
      <c r="K11" s="17">
        <v>2.7234477870804599E-2</v>
      </c>
      <c r="L11" s="17">
        <v>0.13130129566371501</v>
      </c>
      <c r="M11" s="17"/>
      <c r="N11" s="17">
        <v>0.18867863681533101</v>
      </c>
      <c r="O11" s="17">
        <v>0.273795719627412</v>
      </c>
      <c r="P11" s="17">
        <v>0.240044293398888</v>
      </c>
      <c r="Q11" s="17">
        <v>0.17441047393025899</v>
      </c>
      <c r="R11" s="17"/>
      <c r="S11" s="17">
        <v>0.21188370340179899</v>
      </c>
      <c r="T11" s="17">
        <v>0.23591026542142601</v>
      </c>
      <c r="U11" s="17">
        <v>0.23014814235800299</v>
      </c>
      <c r="V11" s="17">
        <v>0.20848187290609399</v>
      </c>
      <c r="W11" s="17">
        <v>0.37034541298224499</v>
      </c>
      <c r="X11" s="17">
        <v>7.3803888757211999E-2</v>
      </c>
      <c r="Y11" s="17">
        <v>0.246922489145323</v>
      </c>
      <c r="Z11" s="17"/>
      <c r="AA11" s="17">
        <v>0.20547164729870501</v>
      </c>
      <c r="AB11" s="17">
        <v>0.14965716428734999</v>
      </c>
      <c r="AC11" s="17"/>
      <c r="AD11" s="17">
        <v>0.21573860367783701</v>
      </c>
      <c r="AE11" s="17">
        <v>0.245613525291735</v>
      </c>
      <c r="AF11" s="17">
        <v>0.109292792661911</v>
      </c>
      <c r="AG11" s="17"/>
      <c r="AH11" s="17">
        <v>0.27837383407036298</v>
      </c>
      <c r="AI11" s="17">
        <v>0.17158478618331899</v>
      </c>
      <c r="AJ11" s="17"/>
      <c r="AK11" s="17">
        <v>0.20810126993311401</v>
      </c>
      <c r="AL11" s="17">
        <v>0.19722213480213199</v>
      </c>
      <c r="AM11" s="17"/>
      <c r="AN11" s="17">
        <v>0.20089201816726401</v>
      </c>
      <c r="AO11" s="17">
        <v>0.17441047393025899</v>
      </c>
      <c r="AP11" s="17"/>
      <c r="AQ11" s="17">
        <v>0.17485146934211801</v>
      </c>
      <c r="AR11" s="17">
        <v>0.21725474915736201</v>
      </c>
      <c r="AS11" s="17"/>
      <c r="AT11" s="17">
        <v>0.29499061605396498</v>
      </c>
      <c r="AU11" s="17">
        <v>0.16940211795465099</v>
      </c>
      <c r="AV11" s="17">
        <v>0.22806070313347299</v>
      </c>
      <c r="AW11" s="17">
        <v>0.13206406977441301</v>
      </c>
      <c r="AX11" s="17"/>
      <c r="AY11" s="17">
        <v>0.18582868129872199</v>
      </c>
      <c r="AZ11" s="17">
        <v>0.205434837211798</v>
      </c>
      <c r="BA11" s="17"/>
      <c r="BB11" s="17">
        <v>0.14644740959420299</v>
      </c>
      <c r="BC11" s="17">
        <v>0.21386958421292199</v>
      </c>
      <c r="BD11" s="17"/>
      <c r="BE11" s="17">
        <v>1.9208490215895099E-2</v>
      </c>
      <c r="BF11" s="17">
        <v>0.221262343704862</v>
      </c>
      <c r="BG11" s="17"/>
      <c r="BH11" s="17">
        <v>0.36955266497043099</v>
      </c>
      <c r="BI11" s="17">
        <v>0.17540005663045499</v>
      </c>
      <c r="BJ11" s="17"/>
      <c r="BK11" s="17">
        <v>0.13302944150578</v>
      </c>
      <c r="BL11" s="17">
        <v>0.20884270883332101</v>
      </c>
      <c r="BM11" s="17"/>
      <c r="BN11" s="17">
        <v>0.33336144569874099</v>
      </c>
      <c r="BO11" s="17">
        <v>0.19576470806135099</v>
      </c>
      <c r="BP11" s="17"/>
      <c r="BQ11" s="17">
        <v>0.19508367679085201</v>
      </c>
      <c r="BR11" s="17">
        <v>0.20108460603881201</v>
      </c>
      <c r="BS11" s="17"/>
      <c r="BT11" s="17">
        <v>0.104843830142831</v>
      </c>
      <c r="BU11" s="17">
        <v>0.21432034370459499</v>
      </c>
      <c r="BV11" s="17"/>
      <c r="BW11" s="17">
        <v>0.20573799815166599</v>
      </c>
      <c r="BX11" s="17">
        <v>0.151895165970236</v>
      </c>
      <c r="BY11" s="17"/>
      <c r="BZ11" s="17">
        <v>0.20573799815166599</v>
      </c>
      <c r="CA11" s="17">
        <v>0.151895165970236</v>
      </c>
    </row>
    <row r="12" spans="2:79" ht="30" x14ac:dyDescent="0.25">
      <c r="B12" s="18" t="s">
        <v>490</v>
      </c>
      <c r="C12" s="17">
        <v>8.0305323717455399E-2</v>
      </c>
      <c r="D12" s="17">
        <v>0.123832221798582</v>
      </c>
      <c r="E12" s="17">
        <v>2.2052442633174199E-2</v>
      </c>
      <c r="F12" s="17">
        <v>1.19199065816207E-3</v>
      </c>
      <c r="G12" s="17">
        <v>3.4434109416535803E-2</v>
      </c>
      <c r="H12" s="17">
        <v>2.4250426411435298E-3</v>
      </c>
      <c r="I12" s="17">
        <v>8.1705511021447505E-2</v>
      </c>
      <c r="J12" s="17">
        <v>1.75796371205292E-2</v>
      </c>
      <c r="K12" s="17">
        <v>0.33661231797208402</v>
      </c>
      <c r="L12" s="17">
        <v>0.17971168987203201</v>
      </c>
      <c r="M12" s="17"/>
      <c r="N12" s="17">
        <v>7.7984310525863507E-2</v>
      </c>
      <c r="O12" s="17">
        <v>9.2331354675289995E-2</v>
      </c>
      <c r="P12" s="17">
        <v>9.6222276400707393E-2</v>
      </c>
      <c r="Q12" s="17">
        <v>7.4552615213875406E-2</v>
      </c>
      <c r="R12" s="17"/>
      <c r="S12" s="17">
        <v>3.8474194084679898E-3</v>
      </c>
      <c r="T12" s="17">
        <v>4.5478308073470704E-3</v>
      </c>
      <c r="U12" s="17">
        <v>2.4852577919592899E-2</v>
      </c>
      <c r="V12" s="17">
        <v>0.14374547488911199</v>
      </c>
      <c r="W12" s="17">
        <v>0.11217042744787099</v>
      </c>
      <c r="X12" s="17">
        <v>2.3657213333563298E-2</v>
      </c>
      <c r="Y12" s="17">
        <v>0.19195219297074101</v>
      </c>
      <c r="Z12" s="17"/>
      <c r="AA12" s="17">
        <v>7.9905614656986895E-2</v>
      </c>
      <c r="AB12" s="17">
        <v>8.4557825605315606E-2</v>
      </c>
      <c r="AC12" s="17"/>
      <c r="AD12" s="17">
        <v>4.1122747118317399E-2</v>
      </c>
      <c r="AE12" s="17">
        <v>9.7655096710948699E-2</v>
      </c>
      <c r="AF12" s="17">
        <v>0.24499357799374299</v>
      </c>
      <c r="AG12" s="17"/>
      <c r="AH12" s="17">
        <v>3.7067072401743902E-2</v>
      </c>
      <c r="AI12" s="17">
        <v>9.6494494939574196E-2</v>
      </c>
      <c r="AJ12" s="17"/>
      <c r="AK12" s="17">
        <v>3.3169347542559298E-2</v>
      </c>
      <c r="AL12" s="17">
        <v>0.102232244696289</v>
      </c>
      <c r="AM12" s="17"/>
      <c r="AN12" s="17">
        <v>8.0352597920969104E-2</v>
      </c>
      <c r="AO12" s="17">
        <v>7.4552615213875406E-2</v>
      </c>
      <c r="AP12" s="17"/>
      <c r="AQ12" s="17">
        <v>0.114039637151718</v>
      </c>
      <c r="AR12" s="17">
        <v>5.8649050310330103E-2</v>
      </c>
      <c r="AS12" s="17"/>
      <c r="AT12" s="17">
        <v>0</v>
      </c>
      <c r="AU12" s="17">
        <v>0.103390197701067</v>
      </c>
      <c r="AV12" s="17">
        <v>8.9212367827976799E-2</v>
      </c>
      <c r="AW12" s="17">
        <v>5.9779276717443503E-3</v>
      </c>
      <c r="AX12" s="17"/>
      <c r="AY12" s="17">
        <v>0.174168575305641</v>
      </c>
      <c r="AZ12" s="17">
        <v>5.0221885202961003E-2</v>
      </c>
      <c r="BA12" s="17"/>
      <c r="BB12" s="17">
        <v>0.100212074269985</v>
      </c>
      <c r="BC12" s="17">
        <v>7.5462175708943702E-2</v>
      </c>
      <c r="BD12" s="17"/>
      <c r="BE12" s="17">
        <v>4.5341457444897301E-2</v>
      </c>
      <c r="BF12" s="17">
        <v>8.4271716407932407E-2</v>
      </c>
      <c r="BG12" s="17"/>
      <c r="BH12" s="17">
        <v>0.111514242812291</v>
      </c>
      <c r="BI12" s="17">
        <v>7.5634215925211301E-2</v>
      </c>
      <c r="BJ12" s="17"/>
      <c r="BK12" s="17">
        <v>2.0400312017878501E-2</v>
      </c>
      <c r="BL12" s="17">
        <v>8.75372529438916E-2</v>
      </c>
      <c r="BM12" s="17"/>
      <c r="BN12" s="17">
        <v>9.6808075706317199E-4</v>
      </c>
      <c r="BO12" s="17">
        <v>8.3242063723091994E-2</v>
      </c>
      <c r="BP12" s="17"/>
      <c r="BQ12" s="17">
        <v>2.67055395155044E-2</v>
      </c>
      <c r="BR12" s="17">
        <v>8.4219833271947903E-2</v>
      </c>
      <c r="BS12" s="17"/>
      <c r="BT12" s="17">
        <v>1.6555720516547599E-2</v>
      </c>
      <c r="BU12" s="17">
        <v>8.9381700107443202E-2</v>
      </c>
      <c r="BV12" s="17"/>
      <c r="BW12" s="17">
        <v>7.9948681827867102E-2</v>
      </c>
      <c r="BX12" s="17">
        <v>8.3742296119961798E-2</v>
      </c>
      <c r="BY12" s="17"/>
      <c r="BZ12" s="17">
        <v>7.9948681827867102E-2</v>
      </c>
      <c r="CA12" s="17">
        <v>8.3742296119961798E-2</v>
      </c>
    </row>
    <row r="13" spans="2:79" x14ac:dyDescent="0.25">
      <c r="B13" s="18" t="s">
        <v>491</v>
      </c>
      <c r="C13" s="17">
        <v>4.1041812034117699E-2</v>
      </c>
      <c r="D13" s="17">
        <v>0.238502346820823</v>
      </c>
      <c r="E13" s="17">
        <v>4.21184985774868E-4</v>
      </c>
      <c r="F13" s="17">
        <v>1.5010585695043199E-4</v>
      </c>
      <c r="G13" s="17">
        <v>1.0135809039857799E-3</v>
      </c>
      <c r="H13" s="17">
        <v>7.1659134519154099E-3</v>
      </c>
      <c r="I13" s="17">
        <v>4.22856676257602E-2</v>
      </c>
      <c r="J13" s="17">
        <v>0.13047449406945599</v>
      </c>
      <c r="K13" s="17">
        <v>5.58801799638943E-4</v>
      </c>
      <c r="L13" s="17">
        <v>2.80290792242377E-2</v>
      </c>
      <c r="M13" s="17"/>
      <c r="N13" s="17">
        <v>4.6806077635808199E-2</v>
      </c>
      <c r="O13" s="17">
        <v>9.5677973606622304E-3</v>
      </c>
      <c r="P13" s="17">
        <v>1.4000833067108601E-2</v>
      </c>
      <c r="Q13" s="17">
        <v>3.0455924460219601E-2</v>
      </c>
      <c r="R13" s="17"/>
      <c r="S13" s="17">
        <v>0.101617569071748</v>
      </c>
      <c r="T13" s="17">
        <v>0</v>
      </c>
      <c r="U13" s="17">
        <v>8.8294637900281393E-3</v>
      </c>
      <c r="V13" s="17">
        <v>2.2323239386408701E-4</v>
      </c>
      <c r="W13" s="17">
        <v>1.73610288069577E-3</v>
      </c>
      <c r="X13" s="17">
        <v>0.120655806181586</v>
      </c>
      <c r="Y13" s="17">
        <v>9.4012567951954804E-4</v>
      </c>
      <c r="Z13" s="17"/>
      <c r="AA13" s="17">
        <v>3.86053162372983E-2</v>
      </c>
      <c r="AB13" s="17">
        <v>6.6963673709186003E-2</v>
      </c>
      <c r="AC13" s="17"/>
      <c r="AD13" s="17">
        <v>2.6445841918330999E-2</v>
      </c>
      <c r="AE13" s="17">
        <v>7.7503490085691198E-2</v>
      </c>
      <c r="AF13" s="17">
        <v>4.7400985350957901E-2</v>
      </c>
      <c r="AG13" s="17"/>
      <c r="AH13" s="17">
        <v>1.18557932848022E-3</v>
      </c>
      <c r="AI13" s="17">
        <v>5.5964695266116402E-2</v>
      </c>
      <c r="AJ13" s="17"/>
      <c r="AK13" s="17">
        <v>1.8127672152900499E-2</v>
      </c>
      <c r="AL13" s="17">
        <v>5.1701112535482499E-2</v>
      </c>
      <c r="AM13" s="17"/>
      <c r="AN13" s="17">
        <v>4.11288039968132E-2</v>
      </c>
      <c r="AO13" s="17">
        <v>3.0455924460219601E-2</v>
      </c>
      <c r="AP13" s="17"/>
      <c r="AQ13" s="17">
        <v>4.9279736825735901E-2</v>
      </c>
      <c r="AR13" s="17">
        <v>3.5753346568760898E-2</v>
      </c>
      <c r="AS13" s="17"/>
      <c r="AT13" s="17">
        <v>6.2697459495895003E-2</v>
      </c>
      <c r="AU13" s="17">
        <v>3.32426712797129E-2</v>
      </c>
      <c r="AV13" s="17">
        <v>5.3291962805158501E-2</v>
      </c>
      <c r="AW13" s="17">
        <v>5.2774469440060995E-4</v>
      </c>
      <c r="AX13" s="17"/>
      <c r="AY13" s="17">
        <v>3.71819133194327E-2</v>
      </c>
      <c r="AZ13" s="17">
        <v>4.22789205264259E-2</v>
      </c>
      <c r="BA13" s="17"/>
      <c r="BB13" s="17">
        <v>3.4566902178655198E-2</v>
      </c>
      <c r="BC13" s="17">
        <v>4.26171041285772E-2</v>
      </c>
      <c r="BD13" s="17"/>
      <c r="BE13" s="17">
        <v>0.27047345617001201</v>
      </c>
      <c r="BF13" s="17">
        <v>1.50144845878119E-2</v>
      </c>
      <c r="BG13" s="17"/>
      <c r="BH13" s="17">
        <v>3.33716793227291E-4</v>
      </c>
      <c r="BI13" s="17">
        <v>4.7134682482764798E-2</v>
      </c>
      <c r="BJ13" s="17"/>
      <c r="BK13" s="17">
        <v>3.3633676621546999E-3</v>
      </c>
      <c r="BL13" s="17">
        <v>4.5590477251425003E-2</v>
      </c>
      <c r="BM13" s="17"/>
      <c r="BN13" s="17">
        <v>6.5266013364645003E-3</v>
      </c>
      <c r="BO13" s="17">
        <v>4.23194238627689E-2</v>
      </c>
      <c r="BP13" s="17"/>
      <c r="BQ13" s="17">
        <v>8.8314656647047306E-3</v>
      </c>
      <c r="BR13" s="17">
        <v>4.3394204128487199E-2</v>
      </c>
      <c r="BS13" s="17"/>
      <c r="BT13" s="17">
        <v>6.6667137458681896E-3</v>
      </c>
      <c r="BU13" s="17">
        <v>4.59359810146477E-2</v>
      </c>
      <c r="BV13" s="17"/>
      <c r="BW13" s="17">
        <v>3.8676172672638801E-2</v>
      </c>
      <c r="BX13" s="17">
        <v>6.3839574823764303E-2</v>
      </c>
      <c r="BY13" s="17"/>
      <c r="BZ13" s="17">
        <v>3.8676172672638801E-2</v>
      </c>
      <c r="CA13" s="17">
        <v>6.3839574823764303E-2</v>
      </c>
    </row>
    <row r="14" spans="2:79" x14ac:dyDescent="0.25">
      <c r="B14" s="18" t="s">
        <v>75</v>
      </c>
      <c r="C14" s="19">
        <v>8.7737618907701098E-2</v>
      </c>
      <c r="D14" s="19">
        <v>5.9528339387265904E-4</v>
      </c>
      <c r="E14" s="19">
        <v>9.6859580879420801E-2</v>
      </c>
      <c r="F14" s="19">
        <v>7.9055487858595299E-5</v>
      </c>
      <c r="G14" s="19">
        <v>0.165313913668862</v>
      </c>
      <c r="H14" s="19">
        <v>6.2516753254579893E-2</v>
      </c>
      <c r="I14" s="19">
        <v>0.13923604094900899</v>
      </c>
      <c r="J14" s="19">
        <v>5.8962645113452603E-2</v>
      </c>
      <c r="K14" s="19">
        <v>0</v>
      </c>
      <c r="L14" s="19">
        <v>0.121438506477254</v>
      </c>
      <c r="M14" s="19"/>
      <c r="N14" s="19">
        <v>9.4515494769055394E-2</v>
      </c>
      <c r="O14" s="19">
        <v>6.2983297698839993E-2</v>
      </c>
      <c r="P14" s="19">
        <v>2.5865537647820999E-2</v>
      </c>
      <c r="Q14" s="19">
        <v>8.7015421981908193E-3</v>
      </c>
      <c r="R14" s="19"/>
      <c r="S14" s="19">
        <v>0.16206573210674499</v>
      </c>
      <c r="T14" s="19">
        <v>2.3523589306416199E-3</v>
      </c>
      <c r="U14" s="19">
        <v>2.90026206355966E-5</v>
      </c>
      <c r="V14" s="19">
        <v>0.154673823576678</v>
      </c>
      <c r="W14" s="19">
        <v>2.1199372414442901E-2</v>
      </c>
      <c r="X14" s="19">
        <v>4.97087225053062E-3</v>
      </c>
      <c r="Y14" s="19">
        <v>9.3997633152721304E-4</v>
      </c>
      <c r="Z14" s="19"/>
      <c r="AA14" s="19">
        <v>8.8817302114226795E-2</v>
      </c>
      <c r="AB14" s="19">
        <v>7.6250876854220495E-2</v>
      </c>
      <c r="AC14" s="19"/>
      <c r="AD14" s="19">
        <v>4.7392070125902103E-2</v>
      </c>
      <c r="AE14" s="19">
        <v>0.13451199482453799</v>
      </c>
      <c r="AF14" s="19">
        <v>0.19376203490805699</v>
      </c>
      <c r="AG14" s="19"/>
      <c r="AH14" s="19">
        <v>3.4760148849056698E-2</v>
      </c>
      <c r="AI14" s="19">
        <v>0.107573327050283</v>
      </c>
      <c r="AJ14" s="19"/>
      <c r="AK14" s="19">
        <v>9.1026403609470299E-2</v>
      </c>
      <c r="AL14" s="19">
        <v>8.6207727556676203E-2</v>
      </c>
      <c r="AM14" s="19"/>
      <c r="AN14" s="19">
        <v>8.8387116022488693E-2</v>
      </c>
      <c r="AO14" s="19">
        <v>8.7015421981908193E-3</v>
      </c>
      <c r="AP14" s="19"/>
      <c r="AQ14" s="19">
        <v>8.9587162574507301E-2</v>
      </c>
      <c r="AR14" s="19">
        <v>8.6550275243368793E-2</v>
      </c>
      <c r="AS14" s="19"/>
      <c r="AT14" s="19">
        <v>0.20334960389158999</v>
      </c>
      <c r="AU14" s="19">
        <v>8.45126810030324E-2</v>
      </c>
      <c r="AV14" s="19">
        <v>8.2626255919287003E-2</v>
      </c>
      <c r="AW14" s="19">
        <v>0</v>
      </c>
      <c r="AX14" s="19"/>
      <c r="AY14" s="19">
        <v>9.1036455321551898E-2</v>
      </c>
      <c r="AZ14" s="19">
        <v>8.6680332475084595E-2</v>
      </c>
      <c r="BA14" s="19"/>
      <c r="BB14" s="19">
        <v>0.134344739232614</v>
      </c>
      <c r="BC14" s="19">
        <v>7.6398491439939306E-2</v>
      </c>
      <c r="BD14" s="19"/>
      <c r="BE14" s="19">
        <v>0.15194878884808799</v>
      </c>
      <c r="BF14" s="19">
        <v>8.0453335381584903E-2</v>
      </c>
      <c r="BG14" s="19"/>
      <c r="BH14" s="19">
        <v>5.9950006140491299E-2</v>
      </c>
      <c r="BI14" s="19">
        <v>9.1896652231807999E-2</v>
      </c>
      <c r="BJ14" s="19"/>
      <c r="BK14" s="19">
        <v>0.25926620938866901</v>
      </c>
      <c r="BL14" s="19">
        <v>6.7030125636691806E-2</v>
      </c>
      <c r="BM14" s="19"/>
      <c r="BN14" s="19">
        <v>0.16931451888534901</v>
      </c>
      <c r="BO14" s="19">
        <v>8.4717975966242004E-2</v>
      </c>
      <c r="BP14" s="19"/>
      <c r="BQ14" s="19">
        <v>2.5708880773602699E-2</v>
      </c>
      <c r="BR14" s="19">
        <v>9.2267713416368899E-2</v>
      </c>
      <c r="BS14" s="19"/>
      <c r="BT14" s="19">
        <v>4.6430422853622602E-2</v>
      </c>
      <c r="BU14" s="19">
        <v>9.3618748203836005E-2</v>
      </c>
      <c r="BV14" s="19"/>
      <c r="BW14" s="19">
        <v>8.9532406299199493E-2</v>
      </c>
      <c r="BX14" s="19">
        <v>7.0441179781979904E-2</v>
      </c>
      <c r="BY14" s="19"/>
      <c r="BZ14" s="19">
        <v>8.9532406299199493E-2</v>
      </c>
      <c r="CA14" s="19">
        <v>7.0441179781979904E-2</v>
      </c>
    </row>
    <row r="15" spans="2:79" x14ac:dyDescent="0.25">
      <c r="B15" s="16" t="s">
        <v>705</v>
      </c>
    </row>
    <row r="16" spans="2:79" x14ac:dyDescent="0.25">
      <c r="B16" t="s">
        <v>78</v>
      </c>
    </row>
    <row r="17" spans="2:2" x14ac:dyDescent="0.25">
      <c r="B17" t="s">
        <v>79</v>
      </c>
    </row>
    <row r="19" spans="2:2" x14ac:dyDescent="0.2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CA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495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1080</v>
      </c>
      <c r="D7" s="10">
        <v>141</v>
      </c>
      <c r="E7" s="10">
        <v>139</v>
      </c>
      <c r="F7" s="10">
        <v>93</v>
      </c>
      <c r="G7" s="10">
        <v>192</v>
      </c>
      <c r="H7" s="10">
        <v>131</v>
      </c>
      <c r="I7" s="10">
        <v>127</v>
      </c>
      <c r="J7" s="10">
        <v>93</v>
      </c>
      <c r="K7" s="10">
        <v>52</v>
      </c>
      <c r="L7" s="10">
        <v>112</v>
      </c>
      <c r="M7" s="10"/>
      <c r="N7" s="10">
        <v>107</v>
      </c>
      <c r="O7" s="10">
        <v>121</v>
      </c>
      <c r="P7" s="10">
        <v>222</v>
      </c>
      <c r="Q7" s="10">
        <v>630</v>
      </c>
      <c r="R7" s="10"/>
      <c r="S7" s="10">
        <v>105</v>
      </c>
      <c r="T7" s="10">
        <v>79</v>
      </c>
      <c r="U7" s="10">
        <v>117</v>
      </c>
      <c r="V7" s="10">
        <v>157</v>
      </c>
      <c r="W7" s="10">
        <v>219</v>
      </c>
      <c r="X7" s="10">
        <v>223</v>
      </c>
      <c r="Y7" s="10">
        <v>144</v>
      </c>
      <c r="Z7" s="10"/>
      <c r="AA7" s="10">
        <v>1061</v>
      </c>
      <c r="AB7" s="10">
        <v>19</v>
      </c>
      <c r="AC7" s="10"/>
      <c r="AD7" s="10">
        <v>583</v>
      </c>
      <c r="AE7" s="10">
        <v>435</v>
      </c>
      <c r="AF7" s="10">
        <v>55</v>
      </c>
      <c r="AG7" s="10"/>
      <c r="AH7" s="10">
        <v>390</v>
      </c>
      <c r="AI7" s="10">
        <v>690</v>
      </c>
      <c r="AJ7" s="10"/>
      <c r="AK7" s="10">
        <v>259</v>
      </c>
      <c r="AL7" s="10">
        <v>821</v>
      </c>
      <c r="AM7" s="10"/>
      <c r="AN7" s="10">
        <v>450</v>
      </c>
      <c r="AO7" s="10">
        <v>630</v>
      </c>
      <c r="AP7" s="10"/>
      <c r="AQ7" s="10">
        <v>525</v>
      </c>
      <c r="AR7" s="10">
        <v>555</v>
      </c>
      <c r="AS7" s="10"/>
      <c r="AT7" s="10">
        <v>35</v>
      </c>
      <c r="AU7" s="10">
        <v>234</v>
      </c>
      <c r="AV7" s="10">
        <v>570</v>
      </c>
      <c r="AW7" s="10">
        <v>241</v>
      </c>
      <c r="AX7" s="10"/>
      <c r="AY7" s="10">
        <v>373</v>
      </c>
      <c r="AZ7" s="10">
        <v>707</v>
      </c>
      <c r="BA7" s="10"/>
      <c r="BB7" s="10">
        <v>170</v>
      </c>
      <c r="BC7" s="10">
        <v>910</v>
      </c>
      <c r="BD7" s="10"/>
      <c r="BE7" s="10">
        <v>169</v>
      </c>
      <c r="BF7" s="10">
        <v>911</v>
      </c>
      <c r="BG7" s="10"/>
      <c r="BH7" s="10">
        <v>96</v>
      </c>
      <c r="BI7" s="10">
        <v>984</v>
      </c>
      <c r="BJ7" s="10"/>
      <c r="BK7" s="10">
        <v>198</v>
      </c>
      <c r="BL7" s="10">
        <v>882</v>
      </c>
      <c r="BM7" s="10"/>
      <c r="BN7" s="10">
        <v>83</v>
      </c>
      <c r="BO7" s="10">
        <v>997</v>
      </c>
      <c r="BP7" s="10"/>
      <c r="BQ7" s="10">
        <v>176</v>
      </c>
      <c r="BR7" s="10">
        <v>904</v>
      </c>
      <c r="BS7" s="10"/>
      <c r="BT7" s="10">
        <v>121</v>
      </c>
      <c r="BU7" s="10">
        <v>959</v>
      </c>
      <c r="BV7" s="10"/>
      <c r="BW7" s="10">
        <v>433</v>
      </c>
      <c r="BX7" s="10">
        <v>647</v>
      </c>
      <c r="BY7" s="10"/>
      <c r="BZ7" s="10">
        <v>433</v>
      </c>
      <c r="CA7" s="10">
        <v>647</v>
      </c>
    </row>
    <row r="8" spans="2:79" ht="30" customHeight="1" x14ac:dyDescent="0.25">
      <c r="B8" s="11" t="s">
        <v>27</v>
      </c>
      <c r="C8" s="11">
        <v>402</v>
      </c>
      <c r="D8" s="11">
        <v>32</v>
      </c>
      <c r="E8" s="11">
        <v>64</v>
      </c>
      <c r="F8" s="11">
        <v>46</v>
      </c>
      <c r="G8" s="11">
        <v>36</v>
      </c>
      <c r="H8" s="11">
        <v>35</v>
      </c>
      <c r="I8" s="11">
        <v>64</v>
      </c>
      <c r="J8" s="11">
        <v>25</v>
      </c>
      <c r="K8" s="11">
        <v>13</v>
      </c>
      <c r="L8" s="11">
        <v>86</v>
      </c>
      <c r="M8" s="11"/>
      <c r="N8" s="11">
        <v>336</v>
      </c>
      <c r="O8" s="11">
        <v>49</v>
      </c>
      <c r="P8" s="11">
        <v>13</v>
      </c>
      <c r="Q8" s="11">
        <v>3</v>
      </c>
      <c r="R8" s="11"/>
      <c r="S8" s="11">
        <v>81</v>
      </c>
      <c r="T8" s="11">
        <v>21</v>
      </c>
      <c r="U8" s="11">
        <v>28</v>
      </c>
      <c r="V8" s="11">
        <v>122</v>
      </c>
      <c r="W8" s="11">
        <v>33</v>
      </c>
      <c r="X8" s="11">
        <v>66</v>
      </c>
      <c r="Y8" s="11">
        <v>39</v>
      </c>
      <c r="Z8" s="11"/>
      <c r="AA8" s="11">
        <v>368</v>
      </c>
      <c r="AB8" s="11">
        <v>35</v>
      </c>
      <c r="AC8" s="11"/>
      <c r="AD8" s="11">
        <v>231</v>
      </c>
      <c r="AE8" s="11">
        <v>103</v>
      </c>
      <c r="AF8" s="11">
        <v>51</v>
      </c>
      <c r="AG8" s="11"/>
      <c r="AH8" s="11">
        <v>110</v>
      </c>
      <c r="AI8" s="11">
        <v>293</v>
      </c>
      <c r="AJ8" s="11"/>
      <c r="AK8" s="11">
        <v>128</v>
      </c>
      <c r="AL8" s="11">
        <v>274</v>
      </c>
      <c r="AM8" s="11"/>
      <c r="AN8" s="11">
        <v>399</v>
      </c>
      <c r="AO8" s="11">
        <v>3</v>
      </c>
      <c r="AP8" s="11"/>
      <c r="AQ8" s="11">
        <v>157</v>
      </c>
      <c r="AR8" s="11">
        <v>245</v>
      </c>
      <c r="AS8" s="11"/>
      <c r="AT8" s="11">
        <v>37</v>
      </c>
      <c r="AU8" s="11">
        <v>176</v>
      </c>
      <c r="AV8" s="11">
        <v>156</v>
      </c>
      <c r="AW8" s="11">
        <v>33</v>
      </c>
      <c r="AX8" s="11"/>
      <c r="AY8" s="11">
        <v>98</v>
      </c>
      <c r="AZ8" s="11">
        <v>305</v>
      </c>
      <c r="BA8" s="11"/>
      <c r="BB8" s="11">
        <v>79</v>
      </c>
      <c r="BC8" s="11">
        <v>323</v>
      </c>
      <c r="BD8" s="11"/>
      <c r="BE8" s="11">
        <v>41</v>
      </c>
      <c r="BF8" s="11">
        <v>361</v>
      </c>
      <c r="BG8" s="11"/>
      <c r="BH8" s="11">
        <v>52</v>
      </c>
      <c r="BI8" s="11">
        <v>350</v>
      </c>
      <c r="BJ8" s="11"/>
      <c r="BK8" s="11">
        <v>43</v>
      </c>
      <c r="BL8" s="11">
        <v>359</v>
      </c>
      <c r="BM8" s="11"/>
      <c r="BN8" s="11">
        <v>14</v>
      </c>
      <c r="BO8" s="11">
        <v>388</v>
      </c>
      <c r="BP8" s="11"/>
      <c r="BQ8" s="11">
        <v>27</v>
      </c>
      <c r="BR8" s="11">
        <v>375</v>
      </c>
      <c r="BS8" s="11"/>
      <c r="BT8" s="11">
        <v>50</v>
      </c>
      <c r="BU8" s="11">
        <v>352</v>
      </c>
      <c r="BV8" s="11"/>
      <c r="BW8" s="11">
        <v>364</v>
      </c>
      <c r="BX8" s="11">
        <v>38</v>
      </c>
      <c r="BY8" s="11"/>
      <c r="BZ8" s="11">
        <v>364</v>
      </c>
      <c r="CA8" s="11">
        <v>38</v>
      </c>
    </row>
    <row r="9" spans="2:79" x14ac:dyDescent="0.25">
      <c r="B9" s="18" t="s">
        <v>487</v>
      </c>
      <c r="C9" s="17">
        <v>0.22561016319920599</v>
      </c>
      <c r="D9" s="17">
        <v>0.21217765888086601</v>
      </c>
      <c r="E9" s="17">
        <v>0.25013038595682902</v>
      </c>
      <c r="F9" s="17">
        <v>0.294606518002199</v>
      </c>
      <c r="G9" s="17">
        <v>0.129598548450329</v>
      </c>
      <c r="H9" s="17">
        <v>0.24806909184863199</v>
      </c>
      <c r="I9" s="17">
        <v>0.21975356356015199</v>
      </c>
      <c r="J9" s="17">
        <v>0.43715532565631199</v>
      </c>
      <c r="K9" s="17">
        <v>8.1390767826875501E-2</v>
      </c>
      <c r="L9" s="17">
        <v>0.1700338947774</v>
      </c>
      <c r="M9" s="17"/>
      <c r="N9" s="17">
        <v>0.229683971965808</v>
      </c>
      <c r="O9" s="17">
        <v>0.20268529960630399</v>
      </c>
      <c r="P9" s="17">
        <v>0.185756686468867</v>
      </c>
      <c r="Q9" s="17">
        <v>0.30998910162469201</v>
      </c>
      <c r="R9" s="17"/>
      <c r="S9" s="17">
        <v>0.121573060050042</v>
      </c>
      <c r="T9" s="17">
        <v>0.20596922667798101</v>
      </c>
      <c r="U9" s="17">
        <v>0.25199240242575099</v>
      </c>
      <c r="V9" s="17">
        <v>0.20853932752562901</v>
      </c>
      <c r="W9" s="17">
        <v>0.21604955349074201</v>
      </c>
      <c r="X9" s="17">
        <v>0.22218804554951599</v>
      </c>
      <c r="Y9" s="17">
        <v>0.40106586713765202</v>
      </c>
      <c r="Z9" s="17"/>
      <c r="AA9" s="17">
        <v>0.22328445650852199</v>
      </c>
      <c r="AB9" s="17">
        <v>0.25035334035197598</v>
      </c>
      <c r="AC9" s="17"/>
      <c r="AD9" s="17">
        <v>0.25544634509891301</v>
      </c>
      <c r="AE9" s="17">
        <v>0.16995238373021601</v>
      </c>
      <c r="AF9" s="17">
        <v>0.12178016073392101</v>
      </c>
      <c r="AG9" s="17"/>
      <c r="AH9" s="17">
        <v>0.26144119735868299</v>
      </c>
      <c r="AI9" s="17">
        <v>0.21219438597829399</v>
      </c>
      <c r="AJ9" s="17"/>
      <c r="AK9" s="17">
        <v>0.36375141223184698</v>
      </c>
      <c r="AL9" s="17">
        <v>0.16134900861492199</v>
      </c>
      <c r="AM9" s="17"/>
      <c r="AN9" s="17">
        <v>0.224916759891023</v>
      </c>
      <c r="AO9" s="17">
        <v>0.30998910162469201</v>
      </c>
      <c r="AP9" s="17"/>
      <c r="AQ9" s="17">
        <v>0.26085700784108901</v>
      </c>
      <c r="AR9" s="17">
        <v>0.20298289657969801</v>
      </c>
      <c r="AS9" s="17"/>
      <c r="AT9" s="17">
        <v>0.28222271979389602</v>
      </c>
      <c r="AU9" s="17">
        <v>0.22938102908202099</v>
      </c>
      <c r="AV9" s="17">
        <v>0.18195592079289999</v>
      </c>
      <c r="AW9" s="17">
        <v>0.34781763724409998</v>
      </c>
      <c r="AX9" s="17"/>
      <c r="AY9" s="17">
        <v>0.14104547375054499</v>
      </c>
      <c r="AZ9" s="17">
        <v>0.25271338615900302</v>
      </c>
      <c r="BA9" s="17"/>
      <c r="BB9" s="17">
        <v>0.28253924708984002</v>
      </c>
      <c r="BC9" s="17">
        <v>0.21175978724036801</v>
      </c>
      <c r="BD9" s="17"/>
      <c r="BE9" s="17">
        <v>0.216233859417891</v>
      </c>
      <c r="BF9" s="17">
        <v>0.22667383569160099</v>
      </c>
      <c r="BG9" s="17"/>
      <c r="BH9" s="17">
        <v>0.15008381809729601</v>
      </c>
      <c r="BI9" s="17">
        <v>0.236914357940882</v>
      </c>
      <c r="BJ9" s="17"/>
      <c r="BK9" s="17">
        <v>0.170944713035553</v>
      </c>
      <c r="BL9" s="17">
        <v>0.232209555395261</v>
      </c>
      <c r="BM9" s="17"/>
      <c r="BN9" s="17">
        <v>0.462672304142694</v>
      </c>
      <c r="BO9" s="17">
        <v>0.21683509304106899</v>
      </c>
      <c r="BP9" s="17"/>
      <c r="BQ9" s="17">
        <v>0.31521903409768698</v>
      </c>
      <c r="BR9" s="17">
        <v>0.21906583122992501</v>
      </c>
      <c r="BS9" s="17"/>
      <c r="BT9" s="17">
        <v>0.32256122930086201</v>
      </c>
      <c r="BU9" s="17">
        <v>0.21180671465732201</v>
      </c>
      <c r="BV9" s="17"/>
      <c r="BW9" s="17">
        <v>0.222490189628783</v>
      </c>
      <c r="BX9" s="17">
        <v>0.25567747545596697</v>
      </c>
      <c r="BY9" s="17"/>
      <c r="BZ9" s="17">
        <v>0.222490189628783</v>
      </c>
      <c r="CA9" s="17">
        <v>0.25567747545596697</v>
      </c>
    </row>
    <row r="10" spans="2:79" ht="30" x14ac:dyDescent="0.25">
      <c r="B10" s="18" t="s">
        <v>488</v>
      </c>
      <c r="C10" s="17">
        <v>0.38022250103370597</v>
      </c>
      <c r="D10" s="17">
        <v>0.61510864192233095</v>
      </c>
      <c r="E10" s="17">
        <v>0.38176754154626802</v>
      </c>
      <c r="F10" s="17">
        <v>0.526699979002348</v>
      </c>
      <c r="G10" s="17">
        <v>0.145894848166672</v>
      </c>
      <c r="H10" s="17">
        <v>0.55776275472269599</v>
      </c>
      <c r="I10" s="17">
        <v>0.420292618732864</v>
      </c>
      <c r="J10" s="17">
        <v>6.6802920289451298E-2</v>
      </c>
      <c r="K10" s="17">
        <v>0.140512223232168</v>
      </c>
      <c r="L10" s="17">
        <v>0.33691731530163499</v>
      </c>
      <c r="M10" s="17"/>
      <c r="N10" s="17">
        <v>0.37037255123954699</v>
      </c>
      <c r="O10" s="17">
        <v>0.45207450522487702</v>
      </c>
      <c r="P10" s="17">
        <v>0.360910241953039</v>
      </c>
      <c r="Q10" s="17">
        <v>0.38339394658743098</v>
      </c>
      <c r="R10" s="17"/>
      <c r="S10" s="17">
        <v>0.45211670305336199</v>
      </c>
      <c r="T10" s="17">
        <v>0.73610813461035296</v>
      </c>
      <c r="U10" s="17">
        <v>0.58009771315635605</v>
      </c>
      <c r="V10" s="17">
        <v>0.369038914566376</v>
      </c>
      <c r="W10" s="17">
        <v>0.29733661088306801</v>
      </c>
      <c r="X10" s="17">
        <v>0.339532243401999</v>
      </c>
      <c r="Y10" s="17">
        <v>0.143042855073719</v>
      </c>
      <c r="Z10" s="17"/>
      <c r="AA10" s="17">
        <v>0.39954613476879802</v>
      </c>
      <c r="AB10" s="17">
        <v>0.17463849740250001</v>
      </c>
      <c r="AC10" s="17"/>
      <c r="AD10" s="17">
        <v>0.39230688875937603</v>
      </c>
      <c r="AE10" s="17">
        <v>0.41539452438631502</v>
      </c>
      <c r="AF10" s="17">
        <v>0.33212530788342098</v>
      </c>
      <c r="AG10" s="17"/>
      <c r="AH10" s="17">
        <v>0.39902231379867797</v>
      </c>
      <c r="AI10" s="17">
        <v>0.37318351637233299</v>
      </c>
      <c r="AJ10" s="17"/>
      <c r="AK10" s="17">
        <v>0.365828292675213</v>
      </c>
      <c r="AL10" s="17">
        <v>0.38691846226846299</v>
      </c>
      <c r="AM10" s="17"/>
      <c r="AN10" s="17">
        <v>0.38019643895139399</v>
      </c>
      <c r="AO10" s="17">
        <v>0.38339394658743098</v>
      </c>
      <c r="AP10" s="17"/>
      <c r="AQ10" s="17">
        <v>0.30433602475910299</v>
      </c>
      <c r="AR10" s="17">
        <v>0.42893901875115198</v>
      </c>
      <c r="AS10" s="17"/>
      <c r="AT10" s="17">
        <v>0.204316371861854</v>
      </c>
      <c r="AU10" s="17">
        <v>0.29682490226511099</v>
      </c>
      <c r="AV10" s="17">
        <v>0.49100693923073402</v>
      </c>
      <c r="AW10" s="17">
        <v>0.49592608979402503</v>
      </c>
      <c r="AX10" s="17"/>
      <c r="AY10" s="17">
        <v>0.28585481703960502</v>
      </c>
      <c r="AZ10" s="17">
        <v>0.41046761156585798</v>
      </c>
      <c r="BA10" s="17"/>
      <c r="BB10" s="17">
        <v>0.36188991342120902</v>
      </c>
      <c r="BC10" s="17">
        <v>0.38468266819921298</v>
      </c>
      <c r="BD10" s="17"/>
      <c r="BE10" s="17">
        <v>0.25689939920014898</v>
      </c>
      <c r="BF10" s="17">
        <v>0.39421259714797602</v>
      </c>
      <c r="BG10" s="17"/>
      <c r="BH10" s="17">
        <v>0.38333100423695998</v>
      </c>
      <c r="BI10" s="17">
        <v>0.37975724449948201</v>
      </c>
      <c r="BJ10" s="17"/>
      <c r="BK10" s="17">
        <v>0.18316610137231601</v>
      </c>
      <c r="BL10" s="17">
        <v>0.40401179504326801</v>
      </c>
      <c r="BM10" s="17"/>
      <c r="BN10" s="17">
        <v>5.6044675237724099E-2</v>
      </c>
      <c r="BO10" s="17">
        <v>0.392222237279023</v>
      </c>
      <c r="BP10" s="17"/>
      <c r="BQ10" s="17">
        <v>0.32617603770313403</v>
      </c>
      <c r="BR10" s="17">
        <v>0.38416963254261199</v>
      </c>
      <c r="BS10" s="17"/>
      <c r="BT10" s="17">
        <v>0.23996258073159399</v>
      </c>
      <c r="BU10" s="17">
        <v>0.40019206578659799</v>
      </c>
      <c r="BV10" s="17"/>
      <c r="BW10" s="17">
        <v>0.39969206437334198</v>
      </c>
      <c r="BX10" s="17">
        <v>0.19259352687023601</v>
      </c>
      <c r="BY10" s="17"/>
      <c r="BZ10" s="17">
        <v>0.39969206437334198</v>
      </c>
      <c r="CA10" s="17">
        <v>0.19259352687023601</v>
      </c>
    </row>
    <row r="11" spans="2:79" ht="30" x14ac:dyDescent="0.25">
      <c r="B11" s="18" t="s">
        <v>489</v>
      </c>
      <c r="C11" s="17">
        <v>0.20308744997009801</v>
      </c>
      <c r="D11" s="17">
        <v>6.8444019189357302E-2</v>
      </c>
      <c r="E11" s="17">
        <v>0.13861438406158599</v>
      </c>
      <c r="F11" s="17">
        <v>0.12467575935603201</v>
      </c>
      <c r="G11" s="17">
        <v>0.29862165481143599</v>
      </c>
      <c r="H11" s="17">
        <v>6.6417072976375904E-2</v>
      </c>
      <c r="I11" s="17">
        <v>0.17196712054680999</v>
      </c>
      <c r="J11" s="17">
        <v>0.42198272587357399</v>
      </c>
      <c r="K11" s="17">
        <v>0.43795540120301801</v>
      </c>
      <c r="L11" s="17">
        <v>0.28241533391549201</v>
      </c>
      <c r="M11" s="17"/>
      <c r="N11" s="17">
        <v>0.20049272340041199</v>
      </c>
      <c r="O11" s="17">
        <v>0.20093851036348001</v>
      </c>
      <c r="P11" s="17">
        <v>0.27758542289356097</v>
      </c>
      <c r="Q11" s="17">
        <v>0.208889195151757</v>
      </c>
      <c r="R11" s="17"/>
      <c r="S11" s="17">
        <v>0.16268375938024501</v>
      </c>
      <c r="T11" s="17">
        <v>2.03628039486188E-2</v>
      </c>
      <c r="U11" s="17">
        <v>4.0691400714345898E-2</v>
      </c>
      <c r="V11" s="17">
        <v>0.253663253732683</v>
      </c>
      <c r="W11" s="17">
        <v>0.338399068516815</v>
      </c>
      <c r="X11" s="17">
        <v>0.224790622424658</v>
      </c>
      <c r="Y11" s="17">
        <v>0.21521310394972701</v>
      </c>
      <c r="Z11" s="17"/>
      <c r="AA11" s="17">
        <v>0.18897143205588299</v>
      </c>
      <c r="AB11" s="17">
        <v>0.353267665447071</v>
      </c>
      <c r="AC11" s="17"/>
      <c r="AD11" s="17">
        <v>0.17579149683571399</v>
      </c>
      <c r="AE11" s="17">
        <v>0.213971935466439</v>
      </c>
      <c r="AF11" s="17">
        <v>0.37428960830942598</v>
      </c>
      <c r="AG11" s="17"/>
      <c r="AH11" s="17">
        <v>0.190635141142109</v>
      </c>
      <c r="AI11" s="17">
        <v>0.20774981612952201</v>
      </c>
      <c r="AJ11" s="17"/>
      <c r="AK11" s="17">
        <v>0.139436304455716</v>
      </c>
      <c r="AL11" s="17">
        <v>0.232696970153313</v>
      </c>
      <c r="AM11" s="17"/>
      <c r="AN11" s="17">
        <v>0.20303977279641899</v>
      </c>
      <c r="AO11" s="17">
        <v>0.208889195151757</v>
      </c>
      <c r="AP11" s="17"/>
      <c r="AQ11" s="17">
        <v>0.21073568885244101</v>
      </c>
      <c r="AR11" s="17">
        <v>0.198177542654457</v>
      </c>
      <c r="AS11" s="17"/>
      <c r="AT11" s="17">
        <v>0.24791191146508601</v>
      </c>
      <c r="AU11" s="17">
        <v>0.252452006071471</v>
      </c>
      <c r="AV11" s="17">
        <v>0.17401689175419799</v>
      </c>
      <c r="AW11" s="17">
        <v>2.90734289252546E-2</v>
      </c>
      <c r="AX11" s="17"/>
      <c r="AY11" s="17">
        <v>0.30260404703166599</v>
      </c>
      <c r="AZ11" s="17">
        <v>0.171192098187397</v>
      </c>
      <c r="BA11" s="17"/>
      <c r="BB11" s="17">
        <v>0.12865026463927401</v>
      </c>
      <c r="BC11" s="17">
        <v>0.22119740241778199</v>
      </c>
      <c r="BD11" s="17"/>
      <c r="BE11" s="17">
        <v>0.30584834091746899</v>
      </c>
      <c r="BF11" s="17">
        <v>0.19142998498773001</v>
      </c>
      <c r="BG11" s="17"/>
      <c r="BH11" s="17">
        <v>0.30597151964098301</v>
      </c>
      <c r="BI11" s="17">
        <v>0.187688564219615</v>
      </c>
      <c r="BJ11" s="17"/>
      <c r="BK11" s="17">
        <v>0.29465877012450398</v>
      </c>
      <c r="BL11" s="17">
        <v>0.19203266026654101</v>
      </c>
      <c r="BM11" s="17"/>
      <c r="BN11" s="17">
        <v>7.2590386325448203E-2</v>
      </c>
      <c r="BO11" s="17">
        <v>0.207917917139403</v>
      </c>
      <c r="BP11" s="17"/>
      <c r="BQ11" s="17">
        <v>0.228372811922118</v>
      </c>
      <c r="BR11" s="17">
        <v>0.20124080464449301</v>
      </c>
      <c r="BS11" s="17"/>
      <c r="BT11" s="17">
        <v>0.20850474600503599</v>
      </c>
      <c r="BU11" s="17">
        <v>0.20231616018380599</v>
      </c>
      <c r="BV11" s="17"/>
      <c r="BW11" s="17">
        <v>0.18878020109732899</v>
      </c>
      <c r="BX11" s="17">
        <v>0.34096698955043397</v>
      </c>
      <c r="BY11" s="17"/>
      <c r="BZ11" s="17">
        <v>0.18878020109732899</v>
      </c>
      <c r="CA11" s="17">
        <v>0.34096698955043397</v>
      </c>
    </row>
    <row r="12" spans="2:79" ht="30" x14ac:dyDescent="0.25">
      <c r="B12" s="18" t="s">
        <v>490</v>
      </c>
      <c r="C12" s="17">
        <v>9.23585406970511E-2</v>
      </c>
      <c r="D12" s="17">
        <v>8.9180958646655401E-2</v>
      </c>
      <c r="E12" s="17">
        <v>0.13262050444316101</v>
      </c>
      <c r="F12" s="17">
        <v>5.3867637782470897E-2</v>
      </c>
      <c r="G12" s="17">
        <v>0.175466260246776</v>
      </c>
      <c r="H12" s="17">
        <v>6.0608068919994401E-2</v>
      </c>
      <c r="I12" s="17">
        <v>1.58165288396767E-2</v>
      </c>
      <c r="J12" s="17">
        <v>3.0891063507801401E-2</v>
      </c>
      <c r="K12" s="17">
        <v>0.33958280593829898</v>
      </c>
      <c r="L12" s="17">
        <v>0.100984414468873</v>
      </c>
      <c r="M12" s="17"/>
      <c r="N12" s="17">
        <v>9.2299417274334203E-2</v>
      </c>
      <c r="O12" s="17">
        <v>7.9804661994585704E-2</v>
      </c>
      <c r="P12" s="17">
        <v>0.147802444883812</v>
      </c>
      <c r="Q12" s="17">
        <v>6.9762418966074796E-2</v>
      </c>
      <c r="R12" s="17"/>
      <c r="S12" s="17">
        <v>6.8825165329194499E-2</v>
      </c>
      <c r="T12" s="17">
        <v>3.5843247450859803E-2</v>
      </c>
      <c r="U12" s="17">
        <v>0.118791407692568</v>
      </c>
      <c r="V12" s="17">
        <v>8.6398408644296099E-2</v>
      </c>
      <c r="W12" s="17">
        <v>4.2843422682204403E-2</v>
      </c>
      <c r="X12" s="17">
        <v>8.9437240089211403E-2</v>
      </c>
      <c r="Y12" s="17">
        <v>0.23786740828076899</v>
      </c>
      <c r="Z12" s="17"/>
      <c r="AA12" s="17">
        <v>8.6528914211229394E-2</v>
      </c>
      <c r="AB12" s="17">
        <v>0.15437989594832999</v>
      </c>
      <c r="AC12" s="17"/>
      <c r="AD12" s="17">
        <v>9.1996183282843605E-2</v>
      </c>
      <c r="AE12" s="17">
        <v>9.6429248567387604E-2</v>
      </c>
      <c r="AF12" s="17">
        <v>0.112227419043176</v>
      </c>
      <c r="AG12" s="17"/>
      <c r="AH12" s="17">
        <v>6.1122428052315998E-2</v>
      </c>
      <c r="AI12" s="17">
        <v>0.10405389748256599</v>
      </c>
      <c r="AJ12" s="17"/>
      <c r="AK12" s="17">
        <v>1.0563919192053E-2</v>
      </c>
      <c r="AL12" s="17">
        <v>0.13040812294350701</v>
      </c>
      <c r="AM12" s="17"/>
      <c r="AN12" s="17">
        <v>9.2544229517658894E-2</v>
      </c>
      <c r="AO12" s="17">
        <v>6.9762418966074796E-2</v>
      </c>
      <c r="AP12" s="17"/>
      <c r="AQ12" s="17">
        <v>0.137852153252499</v>
      </c>
      <c r="AR12" s="17">
        <v>6.3153200155631806E-2</v>
      </c>
      <c r="AS12" s="17"/>
      <c r="AT12" s="17">
        <v>0.13040807756482001</v>
      </c>
      <c r="AU12" s="17">
        <v>8.2002990141851306E-2</v>
      </c>
      <c r="AV12" s="17">
        <v>8.9457975007019297E-2</v>
      </c>
      <c r="AW12" s="17">
        <v>0.118297109691944</v>
      </c>
      <c r="AX12" s="17"/>
      <c r="AY12" s="17">
        <v>0.141358251393845</v>
      </c>
      <c r="AZ12" s="17">
        <v>7.6653994359338798E-2</v>
      </c>
      <c r="BA12" s="17"/>
      <c r="BB12" s="17">
        <v>4.0668458283309797E-2</v>
      </c>
      <c r="BC12" s="17">
        <v>0.10493431086312199</v>
      </c>
      <c r="BD12" s="17"/>
      <c r="BE12" s="17">
        <v>2.0480017093307101E-2</v>
      </c>
      <c r="BF12" s="17">
        <v>0.100512628932079</v>
      </c>
      <c r="BG12" s="17"/>
      <c r="BH12" s="17">
        <v>0.100802998402672</v>
      </c>
      <c r="BI12" s="17">
        <v>9.1094640077162906E-2</v>
      </c>
      <c r="BJ12" s="17"/>
      <c r="BK12" s="17">
        <v>7.59732536229525E-2</v>
      </c>
      <c r="BL12" s="17">
        <v>9.4336626221330502E-2</v>
      </c>
      <c r="BM12" s="17"/>
      <c r="BN12" s="17">
        <v>2.7044193487305801E-2</v>
      </c>
      <c r="BO12" s="17">
        <v>9.4776210497962296E-2</v>
      </c>
      <c r="BP12" s="17"/>
      <c r="BQ12" s="17">
        <v>1.03898819755236E-2</v>
      </c>
      <c r="BR12" s="17">
        <v>9.8344891248863101E-2</v>
      </c>
      <c r="BS12" s="17"/>
      <c r="BT12" s="17">
        <v>0.108706329298599</v>
      </c>
      <c r="BU12" s="17">
        <v>9.0031017464883095E-2</v>
      </c>
      <c r="BV12" s="17"/>
      <c r="BW12" s="17">
        <v>8.6674241143747999E-2</v>
      </c>
      <c r="BX12" s="17">
        <v>0.147138366798897</v>
      </c>
      <c r="BY12" s="17"/>
      <c r="BZ12" s="17">
        <v>8.6674241143747999E-2</v>
      </c>
      <c r="CA12" s="17">
        <v>0.147138366798897</v>
      </c>
    </row>
    <row r="13" spans="2:79" x14ac:dyDescent="0.25">
      <c r="B13" s="18" t="s">
        <v>491</v>
      </c>
      <c r="C13" s="17">
        <v>3.3975770244881402E-2</v>
      </c>
      <c r="D13" s="17">
        <v>1.0068740370704299E-3</v>
      </c>
      <c r="E13" s="17">
        <v>1.10460572089667E-4</v>
      </c>
      <c r="F13" s="17">
        <v>7.9055487858595299E-5</v>
      </c>
      <c r="G13" s="17">
        <v>8.42099219548261E-2</v>
      </c>
      <c r="H13" s="17">
        <v>6.6172662184042401E-3</v>
      </c>
      <c r="I13" s="17">
        <v>7.0764522100684499E-2</v>
      </c>
      <c r="J13" s="17">
        <v>0</v>
      </c>
      <c r="K13" s="17">
        <v>5.58801799638943E-4</v>
      </c>
      <c r="L13" s="17">
        <v>6.7134294878031006E-2</v>
      </c>
      <c r="M13" s="17"/>
      <c r="N13" s="17">
        <v>3.9602035254394298E-2</v>
      </c>
      <c r="O13" s="17">
        <v>4.6958208290624999E-3</v>
      </c>
      <c r="P13" s="17">
        <v>5.5940883240432997E-3</v>
      </c>
      <c r="Q13" s="17">
        <v>9.7286323678307304E-3</v>
      </c>
      <c r="R13" s="17"/>
      <c r="S13" s="17">
        <v>3.0698496717157499E-2</v>
      </c>
      <c r="T13" s="17">
        <v>0</v>
      </c>
      <c r="U13" s="17">
        <v>8.3690707697080501E-3</v>
      </c>
      <c r="V13" s="17">
        <v>2.9888341898183798E-5</v>
      </c>
      <c r="W13" s="17">
        <v>9.1760473586567096E-2</v>
      </c>
      <c r="X13" s="17">
        <v>0.11900779459618401</v>
      </c>
      <c r="Y13" s="17">
        <v>1.8707892266071301E-3</v>
      </c>
      <c r="Z13" s="17"/>
      <c r="AA13" s="17">
        <v>3.7169283983710402E-2</v>
      </c>
      <c r="AB13" s="17">
        <v>0</v>
      </c>
      <c r="AC13" s="17"/>
      <c r="AD13" s="17">
        <v>3.4038440065655901E-2</v>
      </c>
      <c r="AE13" s="17">
        <v>1.14124338479985E-4</v>
      </c>
      <c r="AF13" s="17">
        <v>0</v>
      </c>
      <c r="AG13" s="17"/>
      <c r="AH13" s="17">
        <v>5.2955636695704397E-2</v>
      </c>
      <c r="AI13" s="17">
        <v>2.6869370277367799E-2</v>
      </c>
      <c r="AJ13" s="17"/>
      <c r="AK13" s="17">
        <v>2.4223812264037699E-2</v>
      </c>
      <c r="AL13" s="17">
        <v>3.8512229004989802E-2</v>
      </c>
      <c r="AM13" s="17"/>
      <c r="AN13" s="17">
        <v>3.4175026669904698E-2</v>
      </c>
      <c r="AO13" s="17">
        <v>9.7286323678307304E-3</v>
      </c>
      <c r="AP13" s="17"/>
      <c r="AQ13" s="17">
        <v>1.35101373906502E-2</v>
      </c>
      <c r="AR13" s="17">
        <v>4.7114005336126197E-2</v>
      </c>
      <c r="AS13" s="17"/>
      <c r="AT13" s="17">
        <v>0</v>
      </c>
      <c r="AU13" s="17">
        <v>7.5942859736129895E-2</v>
      </c>
      <c r="AV13" s="17">
        <v>1.71107285705251E-3</v>
      </c>
      <c r="AW13" s="17">
        <v>1.83155112479974E-3</v>
      </c>
      <c r="AX13" s="17"/>
      <c r="AY13" s="17">
        <v>5.9417777569815901E-2</v>
      </c>
      <c r="AZ13" s="17">
        <v>2.5821534693752E-2</v>
      </c>
      <c r="BA13" s="17"/>
      <c r="BB13" s="17">
        <v>7.2911155195533206E-2</v>
      </c>
      <c r="BC13" s="17">
        <v>2.4503112636257901E-2</v>
      </c>
      <c r="BD13" s="17"/>
      <c r="BE13" s="17">
        <v>4.9881448080449003E-2</v>
      </c>
      <c r="BF13" s="17">
        <v>3.2171388435035898E-2</v>
      </c>
      <c r="BG13" s="17"/>
      <c r="BH13" s="17">
        <v>5.8067225665723601E-2</v>
      </c>
      <c r="BI13" s="17">
        <v>3.0369948947423502E-2</v>
      </c>
      <c r="BJ13" s="17"/>
      <c r="BK13" s="17">
        <v>7.0264595699334603E-2</v>
      </c>
      <c r="BL13" s="17">
        <v>2.9594864374881302E-2</v>
      </c>
      <c r="BM13" s="17"/>
      <c r="BN13" s="17">
        <v>0.21167213919958899</v>
      </c>
      <c r="BO13" s="17">
        <v>2.7398177980600701E-2</v>
      </c>
      <c r="BP13" s="17"/>
      <c r="BQ13" s="17">
        <v>0.11949516449393199</v>
      </c>
      <c r="BR13" s="17">
        <v>2.7730101705974699E-2</v>
      </c>
      <c r="BS13" s="17"/>
      <c r="BT13" s="17">
        <v>0.12013344174809699</v>
      </c>
      <c r="BU13" s="17">
        <v>2.17090357683761E-2</v>
      </c>
      <c r="BV13" s="17"/>
      <c r="BW13" s="17">
        <v>3.7413786161096203E-2</v>
      </c>
      <c r="BX13" s="17">
        <v>8.4347095988238498E-4</v>
      </c>
      <c r="BY13" s="17"/>
      <c r="BZ13" s="17">
        <v>3.7413786161096203E-2</v>
      </c>
      <c r="CA13" s="17">
        <v>8.4347095988238498E-4</v>
      </c>
    </row>
    <row r="14" spans="2:79" x14ac:dyDescent="0.25">
      <c r="B14" s="18" t="s">
        <v>75</v>
      </c>
      <c r="C14" s="19">
        <v>6.4745574855057206E-2</v>
      </c>
      <c r="D14" s="19">
        <v>1.4081847323720699E-2</v>
      </c>
      <c r="E14" s="19">
        <v>9.6756723420066401E-2</v>
      </c>
      <c r="F14" s="19">
        <v>7.1050369091836202E-5</v>
      </c>
      <c r="G14" s="19">
        <v>0.16620876636995999</v>
      </c>
      <c r="H14" s="19">
        <v>6.0525745313897497E-2</v>
      </c>
      <c r="I14" s="19">
        <v>0.101405646219812</v>
      </c>
      <c r="J14" s="19">
        <v>4.3167964672861901E-2</v>
      </c>
      <c r="K14" s="19">
        <v>0</v>
      </c>
      <c r="L14" s="19">
        <v>4.2514746658569302E-2</v>
      </c>
      <c r="M14" s="19"/>
      <c r="N14" s="19">
        <v>6.7549300865505202E-2</v>
      </c>
      <c r="O14" s="19">
        <v>5.98012019816902E-2</v>
      </c>
      <c r="P14" s="19">
        <v>2.2351115476677098E-2</v>
      </c>
      <c r="Q14" s="19">
        <v>1.82367053022147E-2</v>
      </c>
      <c r="R14" s="19"/>
      <c r="S14" s="19">
        <v>0.164102815469998</v>
      </c>
      <c r="T14" s="19">
        <v>1.71658731218772E-3</v>
      </c>
      <c r="U14" s="19">
        <v>5.8005241271193201E-5</v>
      </c>
      <c r="V14" s="19">
        <v>8.2330207189118002E-2</v>
      </c>
      <c r="W14" s="19">
        <v>1.36108708406043E-2</v>
      </c>
      <c r="X14" s="19">
        <v>5.0440539384316698E-3</v>
      </c>
      <c r="Y14" s="19">
        <v>9.3997633152721304E-4</v>
      </c>
      <c r="Z14" s="19"/>
      <c r="AA14" s="19">
        <v>6.4499778471856797E-2</v>
      </c>
      <c r="AB14" s="19">
        <v>6.7360600850123006E-2</v>
      </c>
      <c r="AC14" s="19"/>
      <c r="AD14" s="19">
        <v>5.0420645957497699E-2</v>
      </c>
      <c r="AE14" s="19">
        <v>0.104137783511163</v>
      </c>
      <c r="AF14" s="19">
        <v>5.9577504030055899E-2</v>
      </c>
      <c r="AG14" s="19"/>
      <c r="AH14" s="19">
        <v>3.4823282952509797E-2</v>
      </c>
      <c r="AI14" s="19">
        <v>7.5949013759917194E-2</v>
      </c>
      <c r="AJ14" s="19"/>
      <c r="AK14" s="19">
        <v>9.6196259181132796E-2</v>
      </c>
      <c r="AL14" s="19">
        <v>5.0115207014804798E-2</v>
      </c>
      <c r="AM14" s="19"/>
      <c r="AN14" s="19">
        <v>6.5127772173601106E-2</v>
      </c>
      <c r="AO14" s="19">
        <v>1.82367053022147E-2</v>
      </c>
      <c r="AP14" s="19"/>
      <c r="AQ14" s="19">
        <v>7.2708987904217995E-2</v>
      </c>
      <c r="AR14" s="19">
        <v>5.9633336522933997E-2</v>
      </c>
      <c r="AS14" s="19"/>
      <c r="AT14" s="19">
        <v>0.13514091931434399</v>
      </c>
      <c r="AU14" s="19">
        <v>6.3396212703416499E-2</v>
      </c>
      <c r="AV14" s="19">
        <v>6.1851200358096901E-2</v>
      </c>
      <c r="AW14" s="19">
        <v>7.0541832198773597E-3</v>
      </c>
      <c r="AX14" s="19"/>
      <c r="AY14" s="19">
        <v>6.9719633214523E-2</v>
      </c>
      <c r="AZ14" s="19">
        <v>6.3151375034652305E-2</v>
      </c>
      <c r="BA14" s="19"/>
      <c r="BB14" s="19">
        <v>0.11334096137083299</v>
      </c>
      <c r="BC14" s="19">
        <v>5.2922718643256497E-2</v>
      </c>
      <c r="BD14" s="19"/>
      <c r="BE14" s="19">
        <v>0.15065693529073401</v>
      </c>
      <c r="BF14" s="19">
        <v>5.4999564805578001E-2</v>
      </c>
      <c r="BG14" s="19"/>
      <c r="BH14" s="19">
        <v>1.74343395636498E-3</v>
      </c>
      <c r="BI14" s="19">
        <v>7.4175244315434194E-2</v>
      </c>
      <c r="BJ14" s="19"/>
      <c r="BK14" s="19">
        <v>0.204992566145341</v>
      </c>
      <c r="BL14" s="19">
        <v>4.7814498698717699E-2</v>
      </c>
      <c r="BM14" s="19"/>
      <c r="BN14" s="19">
        <v>0.16997630160723801</v>
      </c>
      <c r="BO14" s="19">
        <v>6.0850364061941803E-2</v>
      </c>
      <c r="BP14" s="19"/>
      <c r="BQ14" s="19">
        <v>3.4706980760537199E-4</v>
      </c>
      <c r="BR14" s="19">
        <v>6.9448738628132695E-2</v>
      </c>
      <c r="BS14" s="19"/>
      <c r="BT14" s="19">
        <v>1.31672915811768E-4</v>
      </c>
      <c r="BU14" s="19">
        <v>7.3945006139015404E-2</v>
      </c>
      <c r="BV14" s="19"/>
      <c r="BW14" s="19">
        <v>6.4949517595702097E-2</v>
      </c>
      <c r="BX14" s="19">
        <v>6.2780170364582999E-2</v>
      </c>
      <c r="BY14" s="19"/>
      <c r="BZ14" s="19">
        <v>6.4949517595702097E-2</v>
      </c>
      <c r="CA14" s="19">
        <v>6.2780170364582999E-2</v>
      </c>
    </row>
    <row r="15" spans="2:79" x14ac:dyDescent="0.25">
      <c r="B15" s="16" t="s">
        <v>705</v>
      </c>
    </row>
    <row r="16" spans="2:79" x14ac:dyDescent="0.25">
      <c r="B16" t="s">
        <v>78</v>
      </c>
    </row>
    <row r="17" spans="2:2" x14ac:dyDescent="0.25">
      <c r="B17" t="s">
        <v>79</v>
      </c>
    </row>
    <row r="19" spans="2:2" x14ac:dyDescent="0.2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CA19"/>
  <sheetViews>
    <sheetView showGridLines="0" topLeftCell="A10" workbookViewId="0">
      <pane xSplit="2" topLeftCell="C1" activePane="topRight" state="frozen"/>
      <selection pane="topRight" activeCell="B19" sqref="B19"/>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496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1080</v>
      </c>
      <c r="D7" s="10">
        <v>141</v>
      </c>
      <c r="E7" s="10">
        <v>139</v>
      </c>
      <c r="F7" s="10">
        <v>93</v>
      </c>
      <c r="G7" s="10">
        <v>192</v>
      </c>
      <c r="H7" s="10">
        <v>131</v>
      </c>
      <c r="I7" s="10">
        <v>127</v>
      </c>
      <c r="J7" s="10">
        <v>93</v>
      </c>
      <c r="K7" s="10">
        <v>52</v>
      </c>
      <c r="L7" s="10">
        <v>112</v>
      </c>
      <c r="M7" s="10"/>
      <c r="N7" s="10">
        <v>107</v>
      </c>
      <c r="O7" s="10">
        <v>121</v>
      </c>
      <c r="P7" s="10">
        <v>222</v>
      </c>
      <c r="Q7" s="10">
        <v>630</v>
      </c>
      <c r="R7" s="10"/>
      <c r="S7" s="10">
        <v>105</v>
      </c>
      <c r="T7" s="10">
        <v>79</v>
      </c>
      <c r="U7" s="10">
        <v>117</v>
      </c>
      <c r="V7" s="10">
        <v>157</v>
      </c>
      <c r="W7" s="10">
        <v>219</v>
      </c>
      <c r="X7" s="10">
        <v>223</v>
      </c>
      <c r="Y7" s="10">
        <v>144</v>
      </c>
      <c r="Z7" s="10"/>
      <c r="AA7" s="10">
        <v>1061</v>
      </c>
      <c r="AB7" s="10">
        <v>19</v>
      </c>
      <c r="AC7" s="10"/>
      <c r="AD7" s="10">
        <v>583</v>
      </c>
      <c r="AE7" s="10">
        <v>435</v>
      </c>
      <c r="AF7" s="10">
        <v>55</v>
      </c>
      <c r="AG7" s="10"/>
      <c r="AH7" s="10">
        <v>390</v>
      </c>
      <c r="AI7" s="10">
        <v>690</v>
      </c>
      <c r="AJ7" s="10"/>
      <c r="AK7" s="10">
        <v>259</v>
      </c>
      <c r="AL7" s="10">
        <v>821</v>
      </c>
      <c r="AM7" s="10"/>
      <c r="AN7" s="10">
        <v>450</v>
      </c>
      <c r="AO7" s="10">
        <v>630</v>
      </c>
      <c r="AP7" s="10"/>
      <c r="AQ7" s="10">
        <v>525</v>
      </c>
      <c r="AR7" s="10">
        <v>555</v>
      </c>
      <c r="AS7" s="10"/>
      <c r="AT7" s="10">
        <v>35</v>
      </c>
      <c r="AU7" s="10">
        <v>234</v>
      </c>
      <c r="AV7" s="10">
        <v>570</v>
      </c>
      <c r="AW7" s="10">
        <v>241</v>
      </c>
      <c r="AX7" s="10"/>
      <c r="AY7" s="10">
        <v>373</v>
      </c>
      <c r="AZ7" s="10">
        <v>707</v>
      </c>
      <c r="BA7" s="10"/>
      <c r="BB7" s="10">
        <v>170</v>
      </c>
      <c r="BC7" s="10">
        <v>910</v>
      </c>
      <c r="BD7" s="10"/>
      <c r="BE7" s="10">
        <v>169</v>
      </c>
      <c r="BF7" s="10">
        <v>911</v>
      </c>
      <c r="BG7" s="10"/>
      <c r="BH7" s="10">
        <v>96</v>
      </c>
      <c r="BI7" s="10">
        <v>984</v>
      </c>
      <c r="BJ7" s="10"/>
      <c r="BK7" s="10">
        <v>198</v>
      </c>
      <c r="BL7" s="10">
        <v>882</v>
      </c>
      <c r="BM7" s="10"/>
      <c r="BN7" s="10">
        <v>83</v>
      </c>
      <c r="BO7" s="10">
        <v>997</v>
      </c>
      <c r="BP7" s="10"/>
      <c r="BQ7" s="10">
        <v>176</v>
      </c>
      <c r="BR7" s="10">
        <v>904</v>
      </c>
      <c r="BS7" s="10"/>
      <c r="BT7" s="10">
        <v>121</v>
      </c>
      <c r="BU7" s="10">
        <v>959</v>
      </c>
      <c r="BV7" s="10"/>
      <c r="BW7" s="10">
        <v>433</v>
      </c>
      <c r="BX7" s="10">
        <v>647</v>
      </c>
      <c r="BY7" s="10"/>
      <c r="BZ7" s="10">
        <v>433</v>
      </c>
      <c r="CA7" s="10">
        <v>647</v>
      </c>
    </row>
    <row r="8" spans="2:79" ht="30" customHeight="1" x14ac:dyDescent="0.25">
      <c r="B8" s="11" t="s">
        <v>27</v>
      </c>
      <c r="C8" s="11">
        <v>402</v>
      </c>
      <c r="D8" s="11">
        <v>32</v>
      </c>
      <c r="E8" s="11">
        <v>64</v>
      </c>
      <c r="F8" s="11">
        <v>46</v>
      </c>
      <c r="G8" s="11">
        <v>36</v>
      </c>
      <c r="H8" s="11">
        <v>35</v>
      </c>
      <c r="I8" s="11">
        <v>64</v>
      </c>
      <c r="J8" s="11">
        <v>25</v>
      </c>
      <c r="K8" s="11">
        <v>13</v>
      </c>
      <c r="L8" s="11">
        <v>86</v>
      </c>
      <c r="M8" s="11"/>
      <c r="N8" s="11">
        <v>336</v>
      </c>
      <c r="O8" s="11">
        <v>49</v>
      </c>
      <c r="P8" s="11">
        <v>13</v>
      </c>
      <c r="Q8" s="11">
        <v>3</v>
      </c>
      <c r="R8" s="11"/>
      <c r="S8" s="11">
        <v>81</v>
      </c>
      <c r="T8" s="11">
        <v>21</v>
      </c>
      <c r="U8" s="11">
        <v>28</v>
      </c>
      <c r="V8" s="11">
        <v>122</v>
      </c>
      <c r="W8" s="11">
        <v>33</v>
      </c>
      <c r="X8" s="11">
        <v>66</v>
      </c>
      <c r="Y8" s="11">
        <v>39</v>
      </c>
      <c r="Z8" s="11"/>
      <c r="AA8" s="11">
        <v>368</v>
      </c>
      <c r="AB8" s="11">
        <v>35</v>
      </c>
      <c r="AC8" s="11"/>
      <c r="AD8" s="11">
        <v>231</v>
      </c>
      <c r="AE8" s="11">
        <v>103</v>
      </c>
      <c r="AF8" s="11">
        <v>51</v>
      </c>
      <c r="AG8" s="11"/>
      <c r="AH8" s="11">
        <v>110</v>
      </c>
      <c r="AI8" s="11">
        <v>293</v>
      </c>
      <c r="AJ8" s="11"/>
      <c r="AK8" s="11">
        <v>128</v>
      </c>
      <c r="AL8" s="11">
        <v>274</v>
      </c>
      <c r="AM8" s="11"/>
      <c r="AN8" s="11">
        <v>399</v>
      </c>
      <c r="AO8" s="11">
        <v>3</v>
      </c>
      <c r="AP8" s="11"/>
      <c r="AQ8" s="11">
        <v>157</v>
      </c>
      <c r="AR8" s="11">
        <v>245</v>
      </c>
      <c r="AS8" s="11"/>
      <c r="AT8" s="11">
        <v>37</v>
      </c>
      <c r="AU8" s="11">
        <v>176</v>
      </c>
      <c r="AV8" s="11">
        <v>156</v>
      </c>
      <c r="AW8" s="11">
        <v>33</v>
      </c>
      <c r="AX8" s="11"/>
      <c r="AY8" s="11">
        <v>98</v>
      </c>
      <c r="AZ8" s="11">
        <v>305</v>
      </c>
      <c r="BA8" s="11"/>
      <c r="BB8" s="11">
        <v>79</v>
      </c>
      <c r="BC8" s="11">
        <v>323</v>
      </c>
      <c r="BD8" s="11"/>
      <c r="BE8" s="11">
        <v>41</v>
      </c>
      <c r="BF8" s="11">
        <v>361</v>
      </c>
      <c r="BG8" s="11"/>
      <c r="BH8" s="11">
        <v>52</v>
      </c>
      <c r="BI8" s="11">
        <v>350</v>
      </c>
      <c r="BJ8" s="11"/>
      <c r="BK8" s="11">
        <v>43</v>
      </c>
      <c r="BL8" s="11">
        <v>359</v>
      </c>
      <c r="BM8" s="11"/>
      <c r="BN8" s="11">
        <v>14</v>
      </c>
      <c r="BO8" s="11">
        <v>388</v>
      </c>
      <c r="BP8" s="11"/>
      <c r="BQ8" s="11">
        <v>27</v>
      </c>
      <c r="BR8" s="11">
        <v>375</v>
      </c>
      <c r="BS8" s="11"/>
      <c r="BT8" s="11">
        <v>50</v>
      </c>
      <c r="BU8" s="11">
        <v>352</v>
      </c>
      <c r="BV8" s="11"/>
      <c r="BW8" s="11">
        <v>364</v>
      </c>
      <c r="BX8" s="11">
        <v>38</v>
      </c>
      <c r="BY8" s="11"/>
      <c r="BZ8" s="11">
        <v>364</v>
      </c>
      <c r="CA8" s="11">
        <v>38</v>
      </c>
    </row>
    <row r="9" spans="2:79" x14ac:dyDescent="0.25">
      <c r="B9" s="18" t="s">
        <v>487</v>
      </c>
      <c r="C9" s="17">
        <v>0.33773686238426098</v>
      </c>
      <c r="D9" s="17">
        <v>0.21926569840302501</v>
      </c>
      <c r="E9" s="17">
        <v>0.24844750553174</v>
      </c>
      <c r="F9" s="17">
        <v>0.47219353492053001</v>
      </c>
      <c r="G9" s="17">
        <v>0.25698230235224401</v>
      </c>
      <c r="H9" s="17">
        <v>0.24137599131339901</v>
      </c>
      <c r="I9" s="17">
        <v>0.298242019741081</v>
      </c>
      <c r="J9" s="17">
        <v>0.43734199317502498</v>
      </c>
      <c r="K9" s="17">
        <v>0.37068461823996801</v>
      </c>
      <c r="L9" s="17">
        <v>0.44447448783984</v>
      </c>
      <c r="M9" s="17"/>
      <c r="N9" s="17">
        <v>0.36423377260899797</v>
      </c>
      <c r="O9" s="17">
        <v>0.177175787756056</v>
      </c>
      <c r="P9" s="17">
        <v>0.26711758358014198</v>
      </c>
      <c r="Q9" s="17">
        <v>0.31756633008971902</v>
      </c>
      <c r="R9" s="17"/>
      <c r="S9" s="17">
        <v>0.24759096449992801</v>
      </c>
      <c r="T9" s="17">
        <v>0.38846955464692501</v>
      </c>
      <c r="U9" s="17">
        <v>0.29297900703824897</v>
      </c>
      <c r="V9" s="17">
        <v>0.29753864369215699</v>
      </c>
      <c r="W9" s="17">
        <v>0.27385143916390497</v>
      </c>
      <c r="X9" s="17">
        <v>0.42532569706129802</v>
      </c>
      <c r="Y9" s="17">
        <v>0.51991285363323503</v>
      </c>
      <c r="Z9" s="17"/>
      <c r="AA9" s="17">
        <v>0.33481630848337002</v>
      </c>
      <c r="AB9" s="17">
        <v>0.368808614829847</v>
      </c>
      <c r="AC9" s="17"/>
      <c r="AD9" s="17">
        <v>0.31852968786798902</v>
      </c>
      <c r="AE9" s="17">
        <v>0.345146300723777</v>
      </c>
      <c r="AF9" s="17">
        <v>0.44609585372039701</v>
      </c>
      <c r="AG9" s="17"/>
      <c r="AH9" s="17">
        <v>0.33454261229375298</v>
      </c>
      <c r="AI9" s="17">
        <v>0.33893284649712302</v>
      </c>
      <c r="AJ9" s="17"/>
      <c r="AK9" s="17">
        <v>0.41162402056164599</v>
      </c>
      <c r="AL9" s="17">
        <v>0.30336570875216701</v>
      </c>
      <c r="AM9" s="17"/>
      <c r="AN9" s="17">
        <v>0.33790261836652202</v>
      </c>
      <c r="AO9" s="17">
        <v>0.31756633008971902</v>
      </c>
      <c r="AP9" s="17"/>
      <c r="AQ9" s="17">
        <v>0.48172677955030002</v>
      </c>
      <c r="AR9" s="17">
        <v>0.245300269000092</v>
      </c>
      <c r="AS9" s="17"/>
      <c r="AT9" s="17">
        <v>0.30546418327610703</v>
      </c>
      <c r="AU9" s="17">
        <v>0.34251795723276302</v>
      </c>
      <c r="AV9" s="17">
        <v>0.30994293908977899</v>
      </c>
      <c r="AW9" s="17">
        <v>0.479080302852465</v>
      </c>
      <c r="AX9" s="17"/>
      <c r="AY9" s="17">
        <v>0.43199035893480697</v>
      </c>
      <c r="AZ9" s="17">
        <v>0.30752834925182898</v>
      </c>
      <c r="BA9" s="17"/>
      <c r="BB9" s="17">
        <v>0.29392326684446601</v>
      </c>
      <c r="BC9" s="17">
        <v>0.34839634834227101</v>
      </c>
      <c r="BD9" s="17"/>
      <c r="BE9" s="17">
        <v>0.26554530862841202</v>
      </c>
      <c r="BF9" s="17">
        <v>0.34592646158073598</v>
      </c>
      <c r="BG9" s="17"/>
      <c r="BH9" s="17">
        <v>0.20880059290366201</v>
      </c>
      <c r="BI9" s="17">
        <v>0.35703503837182299</v>
      </c>
      <c r="BJ9" s="17"/>
      <c r="BK9" s="17">
        <v>0.29385018222228498</v>
      </c>
      <c r="BL9" s="17">
        <v>0.34303500616071703</v>
      </c>
      <c r="BM9" s="17"/>
      <c r="BN9" s="17">
        <v>0.36594335283447399</v>
      </c>
      <c r="BO9" s="17">
        <v>0.33669277355746502</v>
      </c>
      <c r="BP9" s="17"/>
      <c r="BQ9" s="17">
        <v>0.40120372456411901</v>
      </c>
      <c r="BR9" s="17">
        <v>0.33310173852889902</v>
      </c>
      <c r="BS9" s="17"/>
      <c r="BT9" s="17">
        <v>0.427428041730744</v>
      </c>
      <c r="BU9" s="17">
        <v>0.32496704325228898</v>
      </c>
      <c r="BV9" s="17"/>
      <c r="BW9" s="17">
        <v>0.33495016538765399</v>
      </c>
      <c r="BX9" s="17">
        <v>0.36459237473739797</v>
      </c>
      <c r="BY9" s="17"/>
      <c r="BZ9" s="17">
        <v>0.33495016538765399</v>
      </c>
      <c r="CA9" s="17">
        <v>0.36459237473739797</v>
      </c>
    </row>
    <row r="10" spans="2:79" ht="30" x14ac:dyDescent="0.25">
      <c r="B10" s="18" t="s">
        <v>488</v>
      </c>
      <c r="C10" s="17">
        <v>0.31436915228712597</v>
      </c>
      <c r="D10" s="17">
        <v>0.72554809831288103</v>
      </c>
      <c r="E10" s="17">
        <v>0.28608095144208701</v>
      </c>
      <c r="F10" s="17">
        <v>0.29649244221251497</v>
      </c>
      <c r="G10" s="17">
        <v>0.50044375358562598</v>
      </c>
      <c r="H10" s="17">
        <v>0.47958677539883499</v>
      </c>
      <c r="I10" s="17">
        <v>0.22170902122046601</v>
      </c>
      <c r="J10" s="17">
        <v>0.177598287665066</v>
      </c>
      <c r="K10" s="17">
        <v>0.595392244817887</v>
      </c>
      <c r="L10" s="17">
        <v>0.112988859213475</v>
      </c>
      <c r="M10" s="17"/>
      <c r="N10" s="17">
        <v>0.289206195784658</v>
      </c>
      <c r="O10" s="17">
        <v>0.44991500998668299</v>
      </c>
      <c r="P10" s="17">
        <v>0.42604395816715701</v>
      </c>
      <c r="Q10" s="17">
        <v>0.41352066895631501</v>
      </c>
      <c r="R10" s="17"/>
      <c r="S10" s="17">
        <v>0.45084124049631702</v>
      </c>
      <c r="T10" s="17">
        <v>0.38677645123842602</v>
      </c>
      <c r="U10" s="17">
        <v>0.50684435835172603</v>
      </c>
      <c r="V10" s="17">
        <v>0.22625748608867199</v>
      </c>
      <c r="W10" s="17">
        <v>0.32832783181959702</v>
      </c>
      <c r="X10" s="17">
        <v>0.28723504498845898</v>
      </c>
      <c r="Y10" s="17">
        <v>0.23960885981339999</v>
      </c>
      <c r="Z10" s="17"/>
      <c r="AA10" s="17">
        <v>0.333644469460946</v>
      </c>
      <c r="AB10" s="17">
        <v>0.109299188212041</v>
      </c>
      <c r="AC10" s="17"/>
      <c r="AD10" s="17">
        <v>0.32692586844980598</v>
      </c>
      <c r="AE10" s="17">
        <v>0.41264487048690601</v>
      </c>
      <c r="AF10" s="17">
        <v>0.159877313529704</v>
      </c>
      <c r="AG10" s="17"/>
      <c r="AH10" s="17">
        <v>0.42298029114126201</v>
      </c>
      <c r="AI10" s="17">
        <v>0.27370320789681701</v>
      </c>
      <c r="AJ10" s="17"/>
      <c r="AK10" s="17">
        <v>0.327751018547071</v>
      </c>
      <c r="AL10" s="17">
        <v>0.30814411680801701</v>
      </c>
      <c r="AM10" s="17"/>
      <c r="AN10" s="17">
        <v>0.313554351923993</v>
      </c>
      <c r="AO10" s="17">
        <v>0.41352066895631501</v>
      </c>
      <c r="AP10" s="17"/>
      <c r="AQ10" s="17">
        <v>0.19660424410292099</v>
      </c>
      <c r="AR10" s="17">
        <v>0.38997018843602999</v>
      </c>
      <c r="AS10" s="17"/>
      <c r="AT10" s="17">
        <v>7.1331852749514299E-2</v>
      </c>
      <c r="AU10" s="17">
        <v>0.25032669956949799</v>
      </c>
      <c r="AV10" s="17">
        <v>0.41190334264825201</v>
      </c>
      <c r="AW10" s="17">
        <v>0.46491540349330501</v>
      </c>
      <c r="AX10" s="17"/>
      <c r="AY10" s="17">
        <v>0.25502590199680603</v>
      </c>
      <c r="AZ10" s="17">
        <v>0.33338883241915102</v>
      </c>
      <c r="BA10" s="17"/>
      <c r="BB10" s="17">
        <v>0.36776326197412601</v>
      </c>
      <c r="BC10" s="17">
        <v>0.30137880635826703</v>
      </c>
      <c r="BD10" s="17"/>
      <c r="BE10" s="17">
        <v>0.36800494978196502</v>
      </c>
      <c r="BF10" s="17">
        <v>0.30828456674749899</v>
      </c>
      <c r="BG10" s="17"/>
      <c r="BH10" s="17">
        <v>0.48954085283117499</v>
      </c>
      <c r="BI10" s="17">
        <v>0.28815081730072201</v>
      </c>
      <c r="BJ10" s="17"/>
      <c r="BK10" s="17">
        <v>0.33852430348082302</v>
      </c>
      <c r="BL10" s="17">
        <v>0.31145306331676098</v>
      </c>
      <c r="BM10" s="17"/>
      <c r="BN10" s="17">
        <v>0.37704855608097199</v>
      </c>
      <c r="BO10" s="17">
        <v>0.31204901730660001</v>
      </c>
      <c r="BP10" s="17"/>
      <c r="BQ10" s="17">
        <v>0.48567071227237502</v>
      </c>
      <c r="BR10" s="17">
        <v>0.30185862443247602</v>
      </c>
      <c r="BS10" s="17"/>
      <c r="BT10" s="17">
        <v>0.303760097153146</v>
      </c>
      <c r="BU10" s="17">
        <v>0.315879620944235</v>
      </c>
      <c r="BV10" s="17"/>
      <c r="BW10" s="17">
        <v>0.332930676498009</v>
      </c>
      <c r="BX10" s="17">
        <v>0.13549098815755001</v>
      </c>
      <c r="BY10" s="17"/>
      <c r="BZ10" s="17">
        <v>0.332930676498009</v>
      </c>
      <c r="CA10" s="17">
        <v>0.13549098815755001</v>
      </c>
    </row>
    <row r="11" spans="2:79" ht="30" x14ac:dyDescent="0.25">
      <c r="B11" s="18" t="s">
        <v>489</v>
      </c>
      <c r="C11" s="17">
        <v>0.19207815023161401</v>
      </c>
      <c r="D11" s="17">
        <v>3.2521270550730501E-2</v>
      </c>
      <c r="E11" s="17">
        <v>0.33621031070416502</v>
      </c>
      <c r="F11" s="17">
        <v>0.13363666709908301</v>
      </c>
      <c r="G11" s="17">
        <v>0.237343629569474</v>
      </c>
      <c r="H11" s="17">
        <v>0.14748082286105299</v>
      </c>
      <c r="I11" s="17">
        <v>0.14047990167643601</v>
      </c>
      <c r="J11" s="17">
        <v>0.169129688471436</v>
      </c>
      <c r="K11" s="17">
        <v>1.9479319074711999E-2</v>
      </c>
      <c r="L11" s="17">
        <v>0.246723423309225</v>
      </c>
      <c r="M11" s="17"/>
      <c r="N11" s="17">
        <v>0.186846349668016</v>
      </c>
      <c r="O11" s="17">
        <v>0.22324581120902001</v>
      </c>
      <c r="P11" s="17">
        <v>0.21145456848011501</v>
      </c>
      <c r="Q11" s="17">
        <v>0.182765361033254</v>
      </c>
      <c r="R11" s="17"/>
      <c r="S11" s="17">
        <v>0.119990711199077</v>
      </c>
      <c r="T11" s="17">
        <v>0.16240644631374601</v>
      </c>
      <c r="U11" s="17">
        <v>0.164604903588566</v>
      </c>
      <c r="V11" s="17">
        <v>0.25127687810000499</v>
      </c>
      <c r="W11" s="17">
        <v>0.18658738410871301</v>
      </c>
      <c r="X11" s="17">
        <v>0.206048706184773</v>
      </c>
      <c r="Y11" s="17">
        <v>0.22227847238802201</v>
      </c>
      <c r="Z11" s="17"/>
      <c r="AA11" s="17">
        <v>0.18165122854986801</v>
      </c>
      <c r="AB11" s="17">
        <v>0.303010096793488</v>
      </c>
      <c r="AC11" s="17"/>
      <c r="AD11" s="17">
        <v>0.20909490549476101</v>
      </c>
      <c r="AE11" s="17">
        <v>0.120271062635534</v>
      </c>
      <c r="AF11" s="17">
        <v>8.7325073691067998E-2</v>
      </c>
      <c r="AG11" s="17"/>
      <c r="AH11" s="17">
        <v>0.19080682753204001</v>
      </c>
      <c r="AI11" s="17">
        <v>0.19255415608836501</v>
      </c>
      <c r="AJ11" s="17"/>
      <c r="AK11" s="17">
        <v>0.156906227767423</v>
      </c>
      <c r="AL11" s="17">
        <v>0.208439580016889</v>
      </c>
      <c r="AM11" s="17"/>
      <c r="AN11" s="17">
        <v>0.19215468021598001</v>
      </c>
      <c r="AO11" s="17">
        <v>0.182765361033254</v>
      </c>
      <c r="AP11" s="17"/>
      <c r="AQ11" s="17">
        <v>0.20335042044649099</v>
      </c>
      <c r="AR11" s="17">
        <v>0.184841738968403</v>
      </c>
      <c r="AS11" s="17"/>
      <c r="AT11" s="17">
        <v>0.29453308242862802</v>
      </c>
      <c r="AU11" s="17">
        <v>0.234828014299269</v>
      </c>
      <c r="AV11" s="17">
        <v>0.149059617576945</v>
      </c>
      <c r="AW11" s="17">
        <v>5.4358459833326801E-2</v>
      </c>
      <c r="AX11" s="17"/>
      <c r="AY11" s="17">
        <v>0.180544675281198</v>
      </c>
      <c r="AZ11" s="17">
        <v>0.19577466168480301</v>
      </c>
      <c r="BA11" s="17"/>
      <c r="BB11" s="17">
        <v>0.10505355166003399</v>
      </c>
      <c r="BC11" s="17">
        <v>0.21325051636697601</v>
      </c>
      <c r="BD11" s="17"/>
      <c r="BE11" s="17">
        <v>6.0977321904062701E-2</v>
      </c>
      <c r="BF11" s="17">
        <v>0.20695057203817999</v>
      </c>
      <c r="BG11" s="17"/>
      <c r="BH11" s="17">
        <v>0.181087239089432</v>
      </c>
      <c r="BI11" s="17">
        <v>0.19372318415682299</v>
      </c>
      <c r="BJ11" s="17"/>
      <c r="BK11" s="17">
        <v>0.13162108040131401</v>
      </c>
      <c r="BL11" s="17">
        <v>0.19937672572381299</v>
      </c>
      <c r="BM11" s="17"/>
      <c r="BN11" s="17">
        <v>8.6832217151432606E-2</v>
      </c>
      <c r="BO11" s="17">
        <v>0.195973923900752</v>
      </c>
      <c r="BP11" s="17"/>
      <c r="BQ11" s="17">
        <v>4.4501500472598599E-2</v>
      </c>
      <c r="BR11" s="17">
        <v>0.202855995965564</v>
      </c>
      <c r="BS11" s="17"/>
      <c r="BT11" s="17">
        <v>0.26096640082428502</v>
      </c>
      <c r="BU11" s="17">
        <v>0.182270156772323</v>
      </c>
      <c r="BV11" s="17"/>
      <c r="BW11" s="17">
        <v>0.18162963127774401</v>
      </c>
      <c r="BX11" s="17">
        <v>0.29277095256329599</v>
      </c>
      <c r="BY11" s="17"/>
      <c r="BZ11" s="17">
        <v>0.18162963127774401</v>
      </c>
      <c r="CA11" s="17">
        <v>0.29277095256329599</v>
      </c>
    </row>
    <row r="12" spans="2:79" ht="30" x14ac:dyDescent="0.25">
      <c r="B12" s="18" t="s">
        <v>490</v>
      </c>
      <c r="C12" s="17">
        <v>6.2886850431191396E-2</v>
      </c>
      <c r="D12" s="17">
        <v>1.9893632202196102E-2</v>
      </c>
      <c r="E12" s="17">
        <v>1.78732449746648E-2</v>
      </c>
      <c r="F12" s="17">
        <v>4.54630290918192E-2</v>
      </c>
      <c r="G12" s="17">
        <v>2.7196358148716699E-3</v>
      </c>
      <c r="H12" s="17">
        <v>0.118504303108303</v>
      </c>
      <c r="I12" s="17">
        <v>9.9145062642313403E-2</v>
      </c>
      <c r="J12" s="17">
        <v>0.14526447389004499</v>
      </c>
      <c r="K12" s="17">
        <v>5.9228785450671896E-3</v>
      </c>
      <c r="L12" s="17">
        <v>8.1283072917889304E-2</v>
      </c>
      <c r="M12" s="17"/>
      <c r="N12" s="17">
        <v>6.4840031984819593E-2</v>
      </c>
      <c r="O12" s="17">
        <v>5.0801369228075197E-2</v>
      </c>
      <c r="P12" s="17">
        <v>5.9451162047203299E-2</v>
      </c>
      <c r="Q12" s="17">
        <v>5.8209756730095603E-2</v>
      </c>
      <c r="R12" s="17"/>
      <c r="S12" s="17">
        <v>1.16047746595263E-2</v>
      </c>
      <c r="T12" s="17">
        <v>1.6135308185884299E-2</v>
      </c>
      <c r="U12" s="17">
        <v>3.5472897389603797E-2</v>
      </c>
      <c r="V12" s="17">
        <v>0.13191173094970199</v>
      </c>
      <c r="W12" s="17">
        <v>0.18864791035508499</v>
      </c>
      <c r="X12" s="17">
        <v>9.0623560231447905E-3</v>
      </c>
      <c r="Y12" s="17">
        <v>1.1319042325475699E-3</v>
      </c>
      <c r="Z12" s="17"/>
      <c r="AA12" s="17">
        <v>6.1685543202624003E-2</v>
      </c>
      <c r="AB12" s="17">
        <v>7.5667549601218104E-2</v>
      </c>
      <c r="AC12" s="17"/>
      <c r="AD12" s="17">
        <v>7.7589769989397595E-2</v>
      </c>
      <c r="AE12" s="17">
        <v>4.4763236972106104E-3</v>
      </c>
      <c r="AF12" s="17">
        <v>0.13032011840858301</v>
      </c>
      <c r="AG12" s="17"/>
      <c r="AH12" s="17">
        <v>4.8030581500525103E-2</v>
      </c>
      <c r="AI12" s="17">
        <v>6.8449302059594902E-2</v>
      </c>
      <c r="AJ12" s="17"/>
      <c r="AK12" s="17">
        <v>2.6678018018145299E-2</v>
      </c>
      <c r="AL12" s="17">
        <v>7.9730634552915694E-2</v>
      </c>
      <c r="AM12" s="17"/>
      <c r="AN12" s="17">
        <v>6.29252855229991E-2</v>
      </c>
      <c r="AO12" s="17">
        <v>5.8209756730095603E-2</v>
      </c>
      <c r="AP12" s="17"/>
      <c r="AQ12" s="17">
        <v>1.7275329282951401E-2</v>
      </c>
      <c r="AR12" s="17">
        <v>9.2167884249354598E-2</v>
      </c>
      <c r="AS12" s="17"/>
      <c r="AT12" s="17">
        <v>5.5102685900142903E-2</v>
      </c>
      <c r="AU12" s="17">
        <v>6.6417516333181603E-2</v>
      </c>
      <c r="AV12" s="17">
        <v>7.3885831272782601E-2</v>
      </c>
      <c r="AW12" s="17">
        <v>1.2118744035484999E-3</v>
      </c>
      <c r="AX12" s="17"/>
      <c r="AY12" s="17">
        <v>9.0548738991407304E-3</v>
      </c>
      <c r="AZ12" s="17">
        <v>8.0140151682897606E-2</v>
      </c>
      <c r="BA12" s="17"/>
      <c r="BB12" s="17">
        <v>0.11523664229767799</v>
      </c>
      <c r="BC12" s="17">
        <v>5.0150578403511697E-2</v>
      </c>
      <c r="BD12" s="17"/>
      <c r="BE12" s="17">
        <v>0.10417192145760799</v>
      </c>
      <c r="BF12" s="17">
        <v>5.8203363694671002E-2</v>
      </c>
      <c r="BG12" s="17"/>
      <c r="BH12" s="17">
        <v>6.6448777343496002E-4</v>
      </c>
      <c r="BI12" s="17">
        <v>7.2199808761445897E-2</v>
      </c>
      <c r="BJ12" s="17"/>
      <c r="BK12" s="17">
        <v>3.7161335491755899E-3</v>
      </c>
      <c r="BL12" s="17">
        <v>7.0030133182127793E-2</v>
      </c>
      <c r="BM12" s="17"/>
      <c r="BN12" s="17">
        <v>5.9138188222781498E-4</v>
      </c>
      <c r="BO12" s="17">
        <v>6.5192773700404896E-2</v>
      </c>
      <c r="BP12" s="17"/>
      <c r="BQ12" s="17">
        <v>9.3508201286594105E-3</v>
      </c>
      <c r="BR12" s="17">
        <v>6.6796703898870699E-2</v>
      </c>
      <c r="BS12" s="17"/>
      <c r="BT12" s="17">
        <v>5.5086195763934002E-3</v>
      </c>
      <c r="BU12" s="17">
        <v>7.1056100021474999E-2</v>
      </c>
      <c r="BV12" s="17"/>
      <c r="BW12" s="17">
        <v>6.1750524867141603E-2</v>
      </c>
      <c r="BX12" s="17">
        <v>7.3837666131527896E-2</v>
      </c>
      <c r="BY12" s="17"/>
      <c r="BZ12" s="17">
        <v>6.1750524867141603E-2</v>
      </c>
      <c r="CA12" s="17">
        <v>7.3837666131527896E-2</v>
      </c>
    </row>
    <row r="13" spans="2:79" x14ac:dyDescent="0.25">
      <c r="B13" s="18" t="s">
        <v>491</v>
      </c>
      <c r="C13" s="17">
        <v>2.7015406918157101E-2</v>
      </c>
      <c r="D13" s="17">
        <v>1.21151082036893E-3</v>
      </c>
      <c r="E13" s="17">
        <v>1.4631263927276299E-2</v>
      </c>
      <c r="F13" s="17">
        <v>1.5010585695043199E-4</v>
      </c>
      <c r="G13" s="17">
        <v>0</v>
      </c>
      <c r="H13" s="17">
        <v>1.2645189659228701E-2</v>
      </c>
      <c r="I13" s="17">
        <v>0.110776315720392</v>
      </c>
      <c r="J13" s="17">
        <v>1.8259501895086499E-4</v>
      </c>
      <c r="K13" s="17">
        <v>5.58801799638943E-4</v>
      </c>
      <c r="L13" s="17">
        <v>2.6832420700710801E-2</v>
      </c>
      <c r="M13" s="17"/>
      <c r="N13" s="17">
        <v>2.6783305035802601E-2</v>
      </c>
      <c r="O13" s="17">
        <v>3.5793546557845897E-2</v>
      </c>
      <c r="P13" s="17">
        <v>2.4995302226069002E-3</v>
      </c>
      <c r="Q13" s="17">
        <v>1.48312149823833E-2</v>
      </c>
      <c r="R13" s="17"/>
      <c r="S13" s="17">
        <v>5.9354253514910901E-2</v>
      </c>
      <c r="T13" s="17">
        <v>4.37488976532645E-2</v>
      </c>
      <c r="U13" s="17">
        <v>6.9831011220186702E-5</v>
      </c>
      <c r="V13" s="17">
        <v>1.8102064678779499E-2</v>
      </c>
      <c r="W13" s="17">
        <v>3.8592254428207001E-4</v>
      </c>
      <c r="X13" s="17">
        <v>3.4423794560351099E-2</v>
      </c>
      <c r="Y13" s="17">
        <v>6.0706475875896204E-3</v>
      </c>
      <c r="Z13" s="17"/>
      <c r="AA13" s="17">
        <v>2.3260515184428902E-2</v>
      </c>
      <c r="AB13" s="17">
        <v>6.6963673709186003E-2</v>
      </c>
      <c r="AC13" s="17"/>
      <c r="AD13" s="17">
        <v>3.68992538924846E-2</v>
      </c>
      <c r="AE13" s="17">
        <v>2.6196081647677399E-4</v>
      </c>
      <c r="AF13" s="17">
        <v>4.5556331259759997E-2</v>
      </c>
      <c r="AG13" s="17"/>
      <c r="AH13" s="17">
        <v>2.2004575016054198E-3</v>
      </c>
      <c r="AI13" s="17">
        <v>3.6306565851469401E-2</v>
      </c>
      <c r="AJ13" s="17"/>
      <c r="AK13" s="17">
        <v>2.7064289770364999E-2</v>
      </c>
      <c r="AL13" s="17">
        <v>2.6992667377692198E-2</v>
      </c>
      <c r="AM13" s="17"/>
      <c r="AN13" s="17">
        <v>2.7115533314073698E-2</v>
      </c>
      <c r="AO13" s="17">
        <v>1.48312149823833E-2</v>
      </c>
      <c r="AP13" s="17"/>
      <c r="AQ13" s="17">
        <v>3.00840369897688E-2</v>
      </c>
      <c r="AR13" s="17">
        <v>2.5045451550734399E-2</v>
      </c>
      <c r="AS13" s="17"/>
      <c r="AT13" s="17">
        <v>6.2469190672839403E-2</v>
      </c>
      <c r="AU13" s="17">
        <v>4.3481460687536201E-2</v>
      </c>
      <c r="AV13" s="17">
        <v>5.7657897107904902E-3</v>
      </c>
      <c r="AW13" s="17">
        <v>4.33959417355387E-4</v>
      </c>
      <c r="AX13" s="17"/>
      <c r="AY13" s="17">
        <v>2.9370045097368E-2</v>
      </c>
      <c r="AZ13" s="17">
        <v>2.6260738699342898E-2</v>
      </c>
      <c r="BA13" s="17"/>
      <c r="BB13" s="17">
        <v>3.94341827359381E-2</v>
      </c>
      <c r="BC13" s="17">
        <v>2.3994021322786999E-2</v>
      </c>
      <c r="BD13" s="17"/>
      <c r="BE13" s="17">
        <v>5.0264650194543202E-2</v>
      </c>
      <c r="BF13" s="17">
        <v>2.4377951784571E-2</v>
      </c>
      <c r="BG13" s="17"/>
      <c r="BH13" s="17">
        <v>1.76062725849555E-2</v>
      </c>
      <c r="BI13" s="17">
        <v>2.8423692817727501E-2</v>
      </c>
      <c r="BJ13" s="17"/>
      <c r="BK13" s="17">
        <v>8.0191424896135506E-5</v>
      </c>
      <c r="BL13" s="17">
        <v>3.0267114356642599E-2</v>
      </c>
      <c r="BM13" s="17"/>
      <c r="BN13" s="17">
        <v>1.34986582772251E-4</v>
      </c>
      <c r="BO13" s="17">
        <v>2.8010410056931001E-2</v>
      </c>
      <c r="BP13" s="17"/>
      <c r="BQ13" s="17">
        <v>3.3647565769029303E-2</v>
      </c>
      <c r="BR13" s="17">
        <v>2.6531045841425301E-2</v>
      </c>
      <c r="BS13" s="17"/>
      <c r="BT13" s="17">
        <v>0</v>
      </c>
      <c r="BU13" s="17">
        <v>3.0861736765028801E-2</v>
      </c>
      <c r="BV13" s="17"/>
      <c r="BW13" s="17">
        <v>2.33348675200293E-2</v>
      </c>
      <c r="BX13" s="17">
        <v>6.2484914867167299E-2</v>
      </c>
      <c r="BY13" s="17"/>
      <c r="BZ13" s="17">
        <v>2.33348675200293E-2</v>
      </c>
      <c r="CA13" s="17">
        <v>6.2484914867167299E-2</v>
      </c>
    </row>
    <row r="14" spans="2:79" x14ac:dyDescent="0.25">
      <c r="B14" s="18" t="s">
        <v>75</v>
      </c>
      <c r="C14" s="19">
        <v>6.5913577747650706E-2</v>
      </c>
      <c r="D14" s="19">
        <v>1.55978971079942E-3</v>
      </c>
      <c r="E14" s="19">
        <v>9.6756723420066401E-2</v>
      </c>
      <c r="F14" s="19">
        <v>5.2064220819101503E-2</v>
      </c>
      <c r="G14" s="19">
        <v>2.5106786777839901E-3</v>
      </c>
      <c r="H14" s="19">
        <v>4.0691765918180102E-4</v>
      </c>
      <c r="I14" s="19">
        <v>0.12964767899931201</v>
      </c>
      <c r="J14" s="19">
        <v>7.0482961779476994E-2</v>
      </c>
      <c r="K14" s="19">
        <v>7.9621375227273798E-3</v>
      </c>
      <c r="L14" s="19">
        <v>8.7697736018860398E-2</v>
      </c>
      <c r="M14" s="19"/>
      <c r="N14" s="19">
        <v>6.8090344917705395E-2</v>
      </c>
      <c r="O14" s="19">
        <v>6.3068475262319096E-2</v>
      </c>
      <c r="P14" s="19">
        <v>3.3433197502775597E-2</v>
      </c>
      <c r="Q14" s="19">
        <v>1.31066682082335E-2</v>
      </c>
      <c r="R14" s="19"/>
      <c r="S14" s="19">
        <v>0.11061805563024101</v>
      </c>
      <c r="T14" s="19">
        <v>2.4633419617536298E-3</v>
      </c>
      <c r="U14" s="19">
        <v>2.90026206355966E-5</v>
      </c>
      <c r="V14" s="19">
        <v>7.4913196490685105E-2</v>
      </c>
      <c r="W14" s="19">
        <v>2.2199512008418201E-2</v>
      </c>
      <c r="X14" s="19">
        <v>3.7904401181973697E-2</v>
      </c>
      <c r="Y14" s="19">
        <v>1.09972623452052E-2</v>
      </c>
      <c r="Z14" s="19"/>
      <c r="AA14" s="19">
        <v>6.4941935118763103E-2</v>
      </c>
      <c r="AB14" s="19">
        <v>7.6250876854220495E-2</v>
      </c>
      <c r="AC14" s="19"/>
      <c r="AD14" s="19">
        <v>3.0960514305563E-2</v>
      </c>
      <c r="AE14" s="19">
        <v>0.117199481640096</v>
      </c>
      <c r="AF14" s="19">
        <v>0.130825309390488</v>
      </c>
      <c r="AG14" s="19"/>
      <c r="AH14" s="19">
        <v>1.4392300308140699E-3</v>
      </c>
      <c r="AI14" s="19">
        <v>9.0053921606631102E-2</v>
      </c>
      <c r="AJ14" s="19"/>
      <c r="AK14" s="19">
        <v>4.9976425335349399E-2</v>
      </c>
      <c r="AL14" s="19">
        <v>7.3327292492318896E-2</v>
      </c>
      <c r="AM14" s="19"/>
      <c r="AN14" s="19">
        <v>6.63475306564313E-2</v>
      </c>
      <c r="AO14" s="19">
        <v>1.31066682082335E-2</v>
      </c>
      <c r="AP14" s="19"/>
      <c r="AQ14" s="19">
        <v>7.0959189627567698E-2</v>
      </c>
      <c r="AR14" s="19">
        <v>6.2674467795386393E-2</v>
      </c>
      <c r="AS14" s="19"/>
      <c r="AT14" s="19">
        <v>0.21109900497276901</v>
      </c>
      <c r="AU14" s="19">
        <v>6.2428351877752301E-2</v>
      </c>
      <c r="AV14" s="19">
        <v>4.9442479701450902E-2</v>
      </c>
      <c r="AW14" s="19">
        <v>0</v>
      </c>
      <c r="AX14" s="19"/>
      <c r="AY14" s="19">
        <v>9.4014144790680404E-2</v>
      </c>
      <c r="AZ14" s="19">
        <v>5.69072662619763E-2</v>
      </c>
      <c r="BA14" s="19"/>
      <c r="BB14" s="19">
        <v>7.8589094487757694E-2</v>
      </c>
      <c r="BC14" s="19">
        <v>6.2829729206186596E-2</v>
      </c>
      <c r="BD14" s="19"/>
      <c r="BE14" s="19">
        <v>0.151035848033409</v>
      </c>
      <c r="BF14" s="19">
        <v>5.62570841543426E-2</v>
      </c>
      <c r="BG14" s="19"/>
      <c r="BH14" s="19">
        <v>0.10230055481734</v>
      </c>
      <c r="BI14" s="19">
        <v>6.0467458591458398E-2</v>
      </c>
      <c r="BJ14" s="19"/>
      <c r="BK14" s="19">
        <v>0.23220810892150701</v>
      </c>
      <c r="BL14" s="19">
        <v>4.5837957259937598E-2</v>
      </c>
      <c r="BM14" s="19"/>
      <c r="BN14" s="19">
        <v>0.16944950546812201</v>
      </c>
      <c r="BO14" s="19">
        <v>6.2081101477846401E-2</v>
      </c>
      <c r="BP14" s="19"/>
      <c r="BQ14" s="19">
        <v>2.5625676793219299E-2</v>
      </c>
      <c r="BR14" s="19">
        <v>6.8855891332764402E-2</v>
      </c>
      <c r="BS14" s="19"/>
      <c r="BT14" s="19">
        <v>2.33684071543076E-3</v>
      </c>
      <c r="BU14" s="19">
        <v>7.4965342244648903E-2</v>
      </c>
      <c r="BV14" s="19"/>
      <c r="BW14" s="19">
        <v>6.5404134449420906E-2</v>
      </c>
      <c r="BX14" s="19">
        <v>7.0823103543060595E-2</v>
      </c>
      <c r="BY14" s="19"/>
      <c r="BZ14" s="19">
        <v>6.5404134449420906E-2</v>
      </c>
      <c r="CA14" s="19">
        <v>7.0823103543060595E-2</v>
      </c>
    </row>
    <row r="15" spans="2:79" x14ac:dyDescent="0.25">
      <c r="B15" s="16" t="s">
        <v>705</v>
      </c>
    </row>
    <row r="16" spans="2:79" x14ac:dyDescent="0.25">
      <c r="B16" t="s">
        <v>78</v>
      </c>
    </row>
    <row r="17" spans="2:2" x14ac:dyDescent="0.25">
      <c r="B17" t="s">
        <v>79</v>
      </c>
    </row>
    <row r="19" spans="2:2" x14ac:dyDescent="0.2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CA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497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1080</v>
      </c>
      <c r="D7" s="10">
        <v>141</v>
      </c>
      <c r="E7" s="10">
        <v>139</v>
      </c>
      <c r="F7" s="10">
        <v>93</v>
      </c>
      <c r="G7" s="10">
        <v>192</v>
      </c>
      <c r="H7" s="10">
        <v>131</v>
      </c>
      <c r="I7" s="10">
        <v>127</v>
      </c>
      <c r="J7" s="10">
        <v>93</v>
      </c>
      <c r="K7" s="10">
        <v>52</v>
      </c>
      <c r="L7" s="10">
        <v>112</v>
      </c>
      <c r="M7" s="10"/>
      <c r="N7" s="10">
        <v>107</v>
      </c>
      <c r="O7" s="10">
        <v>121</v>
      </c>
      <c r="P7" s="10">
        <v>222</v>
      </c>
      <c r="Q7" s="10">
        <v>630</v>
      </c>
      <c r="R7" s="10"/>
      <c r="S7" s="10">
        <v>105</v>
      </c>
      <c r="T7" s="10">
        <v>79</v>
      </c>
      <c r="U7" s="10">
        <v>117</v>
      </c>
      <c r="V7" s="10">
        <v>157</v>
      </c>
      <c r="W7" s="10">
        <v>219</v>
      </c>
      <c r="X7" s="10">
        <v>223</v>
      </c>
      <c r="Y7" s="10">
        <v>144</v>
      </c>
      <c r="Z7" s="10"/>
      <c r="AA7" s="10">
        <v>1061</v>
      </c>
      <c r="AB7" s="10">
        <v>19</v>
      </c>
      <c r="AC7" s="10"/>
      <c r="AD7" s="10">
        <v>583</v>
      </c>
      <c r="AE7" s="10">
        <v>435</v>
      </c>
      <c r="AF7" s="10">
        <v>55</v>
      </c>
      <c r="AG7" s="10"/>
      <c r="AH7" s="10">
        <v>390</v>
      </c>
      <c r="AI7" s="10">
        <v>690</v>
      </c>
      <c r="AJ7" s="10"/>
      <c r="AK7" s="10">
        <v>259</v>
      </c>
      <c r="AL7" s="10">
        <v>821</v>
      </c>
      <c r="AM7" s="10"/>
      <c r="AN7" s="10">
        <v>450</v>
      </c>
      <c r="AO7" s="10">
        <v>630</v>
      </c>
      <c r="AP7" s="10"/>
      <c r="AQ7" s="10">
        <v>525</v>
      </c>
      <c r="AR7" s="10">
        <v>555</v>
      </c>
      <c r="AS7" s="10"/>
      <c r="AT7" s="10">
        <v>35</v>
      </c>
      <c r="AU7" s="10">
        <v>234</v>
      </c>
      <c r="AV7" s="10">
        <v>570</v>
      </c>
      <c r="AW7" s="10">
        <v>241</v>
      </c>
      <c r="AX7" s="10"/>
      <c r="AY7" s="10">
        <v>373</v>
      </c>
      <c r="AZ7" s="10">
        <v>707</v>
      </c>
      <c r="BA7" s="10"/>
      <c r="BB7" s="10">
        <v>170</v>
      </c>
      <c r="BC7" s="10">
        <v>910</v>
      </c>
      <c r="BD7" s="10"/>
      <c r="BE7" s="10">
        <v>169</v>
      </c>
      <c r="BF7" s="10">
        <v>911</v>
      </c>
      <c r="BG7" s="10"/>
      <c r="BH7" s="10">
        <v>96</v>
      </c>
      <c r="BI7" s="10">
        <v>984</v>
      </c>
      <c r="BJ7" s="10"/>
      <c r="BK7" s="10">
        <v>198</v>
      </c>
      <c r="BL7" s="10">
        <v>882</v>
      </c>
      <c r="BM7" s="10"/>
      <c r="BN7" s="10">
        <v>83</v>
      </c>
      <c r="BO7" s="10">
        <v>997</v>
      </c>
      <c r="BP7" s="10"/>
      <c r="BQ7" s="10">
        <v>176</v>
      </c>
      <c r="BR7" s="10">
        <v>904</v>
      </c>
      <c r="BS7" s="10"/>
      <c r="BT7" s="10">
        <v>121</v>
      </c>
      <c r="BU7" s="10">
        <v>959</v>
      </c>
      <c r="BV7" s="10"/>
      <c r="BW7" s="10">
        <v>433</v>
      </c>
      <c r="BX7" s="10">
        <v>647</v>
      </c>
      <c r="BY7" s="10"/>
      <c r="BZ7" s="10">
        <v>433</v>
      </c>
      <c r="CA7" s="10">
        <v>647</v>
      </c>
    </row>
    <row r="8" spans="2:79" ht="30" customHeight="1" x14ac:dyDescent="0.25">
      <c r="B8" s="11" t="s">
        <v>27</v>
      </c>
      <c r="C8" s="11">
        <v>402</v>
      </c>
      <c r="D8" s="11">
        <v>32</v>
      </c>
      <c r="E8" s="11">
        <v>64</v>
      </c>
      <c r="F8" s="11">
        <v>46</v>
      </c>
      <c r="G8" s="11">
        <v>36</v>
      </c>
      <c r="H8" s="11">
        <v>35</v>
      </c>
      <c r="I8" s="11">
        <v>64</v>
      </c>
      <c r="J8" s="11">
        <v>25</v>
      </c>
      <c r="K8" s="11">
        <v>13</v>
      </c>
      <c r="L8" s="11">
        <v>86</v>
      </c>
      <c r="M8" s="11"/>
      <c r="N8" s="11">
        <v>336</v>
      </c>
      <c r="O8" s="11">
        <v>49</v>
      </c>
      <c r="P8" s="11">
        <v>13</v>
      </c>
      <c r="Q8" s="11">
        <v>3</v>
      </c>
      <c r="R8" s="11"/>
      <c r="S8" s="11">
        <v>81</v>
      </c>
      <c r="T8" s="11">
        <v>21</v>
      </c>
      <c r="U8" s="11">
        <v>28</v>
      </c>
      <c r="V8" s="11">
        <v>122</v>
      </c>
      <c r="W8" s="11">
        <v>33</v>
      </c>
      <c r="X8" s="11">
        <v>66</v>
      </c>
      <c r="Y8" s="11">
        <v>39</v>
      </c>
      <c r="Z8" s="11"/>
      <c r="AA8" s="11">
        <v>368</v>
      </c>
      <c r="AB8" s="11">
        <v>35</v>
      </c>
      <c r="AC8" s="11"/>
      <c r="AD8" s="11">
        <v>231</v>
      </c>
      <c r="AE8" s="11">
        <v>103</v>
      </c>
      <c r="AF8" s="11">
        <v>51</v>
      </c>
      <c r="AG8" s="11"/>
      <c r="AH8" s="11">
        <v>110</v>
      </c>
      <c r="AI8" s="11">
        <v>293</v>
      </c>
      <c r="AJ8" s="11"/>
      <c r="AK8" s="11">
        <v>128</v>
      </c>
      <c r="AL8" s="11">
        <v>274</v>
      </c>
      <c r="AM8" s="11"/>
      <c r="AN8" s="11">
        <v>399</v>
      </c>
      <c r="AO8" s="11">
        <v>3</v>
      </c>
      <c r="AP8" s="11"/>
      <c r="AQ8" s="11">
        <v>157</v>
      </c>
      <c r="AR8" s="11">
        <v>245</v>
      </c>
      <c r="AS8" s="11"/>
      <c r="AT8" s="11">
        <v>37</v>
      </c>
      <c r="AU8" s="11">
        <v>176</v>
      </c>
      <c r="AV8" s="11">
        <v>156</v>
      </c>
      <c r="AW8" s="11">
        <v>33</v>
      </c>
      <c r="AX8" s="11"/>
      <c r="AY8" s="11">
        <v>98</v>
      </c>
      <c r="AZ8" s="11">
        <v>305</v>
      </c>
      <c r="BA8" s="11"/>
      <c r="BB8" s="11">
        <v>79</v>
      </c>
      <c r="BC8" s="11">
        <v>323</v>
      </c>
      <c r="BD8" s="11"/>
      <c r="BE8" s="11">
        <v>41</v>
      </c>
      <c r="BF8" s="11">
        <v>361</v>
      </c>
      <c r="BG8" s="11"/>
      <c r="BH8" s="11">
        <v>52</v>
      </c>
      <c r="BI8" s="11">
        <v>350</v>
      </c>
      <c r="BJ8" s="11"/>
      <c r="BK8" s="11">
        <v>43</v>
      </c>
      <c r="BL8" s="11">
        <v>359</v>
      </c>
      <c r="BM8" s="11"/>
      <c r="BN8" s="11">
        <v>14</v>
      </c>
      <c r="BO8" s="11">
        <v>388</v>
      </c>
      <c r="BP8" s="11"/>
      <c r="BQ8" s="11">
        <v>27</v>
      </c>
      <c r="BR8" s="11">
        <v>375</v>
      </c>
      <c r="BS8" s="11"/>
      <c r="BT8" s="11">
        <v>50</v>
      </c>
      <c r="BU8" s="11">
        <v>352</v>
      </c>
      <c r="BV8" s="11"/>
      <c r="BW8" s="11">
        <v>364</v>
      </c>
      <c r="BX8" s="11">
        <v>38</v>
      </c>
      <c r="BY8" s="11"/>
      <c r="BZ8" s="11">
        <v>364</v>
      </c>
      <c r="CA8" s="11">
        <v>38</v>
      </c>
    </row>
    <row r="9" spans="2:79" x14ac:dyDescent="0.25">
      <c r="B9" s="18" t="s">
        <v>487</v>
      </c>
      <c r="C9" s="17">
        <v>0.44758035618455899</v>
      </c>
      <c r="D9" s="17">
        <v>0.53591826452561098</v>
      </c>
      <c r="E9" s="17">
        <v>0.28874695961514901</v>
      </c>
      <c r="F9" s="17">
        <v>0.35537499716940302</v>
      </c>
      <c r="G9" s="17">
        <v>0.39319909059917002</v>
      </c>
      <c r="H9" s="17">
        <v>0.59454403790402899</v>
      </c>
      <c r="I9" s="17">
        <v>0.397003114955087</v>
      </c>
      <c r="J9" s="17">
        <v>0.60062469344503999</v>
      </c>
      <c r="K9" s="17">
        <v>0.36460022933945402</v>
      </c>
      <c r="L9" s="17">
        <v>0.54881534994657399</v>
      </c>
      <c r="M9" s="17"/>
      <c r="N9" s="17">
        <v>0.46057975229272402</v>
      </c>
      <c r="O9" s="17">
        <v>0.41580418596558599</v>
      </c>
      <c r="P9" s="17">
        <v>0.246680936617934</v>
      </c>
      <c r="Q9" s="17">
        <v>0.38255748997467898</v>
      </c>
      <c r="R9" s="17"/>
      <c r="S9" s="17">
        <v>0.42025251366044297</v>
      </c>
      <c r="T9" s="17">
        <v>0.57887211510713799</v>
      </c>
      <c r="U9" s="17">
        <v>0.62090628481297905</v>
      </c>
      <c r="V9" s="17">
        <v>0.39645017243645803</v>
      </c>
      <c r="W9" s="17">
        <v>0.25081016487341201</v>
      </c>
      <c r="X9" s="17">
        <v>0.340536696142276</v>
      </c>
      <c r="Y9" s="17">
        <v>0.77462219967996104</v>
      </c>
      <c r="Z9" s="17"/>
      <c r="AA9" s="17">
        <v>0.444039474876333</v>
      </c>
      <c r="AB9" s="17">
        <v>0.48525176756129101</v>
      </c>
      <c r="AC9" s="17"/>
      <c r="AD9" s="17">
        <v>0.35824570184889498</v>
      </c>
      <c r="AE9" s="17">
        <v>0.58830485195401805</v>
      </c>
      <c r="AF9" s="17">
        <v>0.51721854032770798</v>
      </c>
      <c r="AG9" s="17"/>
      <c r="AH9" s="17">
        <v>0.37119620622134802</v>
      </c>
      <c r="AI9" s="17">
        <v>0.47617994207856701</v>
      </c>
      <c r="AJ9" s="17"/>
      <c r="AK9" s="17">
        <v>0.55899381990581198</v>
      </c>
      <c r="AL9" s="17">
        <v>0.395752550477733</v>
      </c>
      <c r="AM9" s="17"/>
      <c r="AN9" s="17">
        <v>0.44811469652325903</v>
      </c>
      <c r="AO9" s="17">
        <v>0.38255748997467898</v>
      </c>
      <c r="AP9" s="17"/>
      <c r="AQ9" s="17">
        <v>0.50449168434851899</v>
      </c>
      <c r="AR9" s="17">
        <v>0.41104523342052002</v>
      </c>
      <c r="AS9" s="17"/>
      <c r="AT9" s="17">
        <v>0.61193838239411802</v>
      </c>
      <c r="AU9" s="17">
        <v>0.35790837831245098</v>
      </c>
      <c r="AV9" s="17">
        <v>0.466167860921674</v>
      </c>
      <c r="AW9" s="17">
        <v>0.65071771402082501</v>
      </c>
      <c r="AX9" s="17"/>
      <c r="AY9" s="17">
        <v>0.413162485289781</v>
      </c>
      <c r="AZ9" s="17">
        <v>0.45861138148299602</v>
      </c>
      <c r="BA9" s="17"/>
      <c r="BB9" s="17">
        <v>0.479188205790882</v>
      </c>
      <c r="BC9" s="17">
        <v>0.43989042741038498</v>
      </c>
      <c r="BD9" s="17"/>
      <c r="BE9" s="17">
        <v>0.46658705123752098</v>
      </c>
      <c r="BF9" s="17">
        <v>0.44542418684846402</v>
      </c>
      <c r="BG9" s="17"/>
      <c r="BH9" s="17">
        <v>0.41082774066719202</v>
      </c>
      <c r="BI9" s="17">
        <v>0.45308120125410001</v>
      </c>
      <c r="BJ9" s="17"/>
      <c r="BK9" s="17">
        <v>0.38139408234204097</v>
      </c>
      <c r="BL9" s="17">
        <v>0.45557057995066103</v>
      </c>
      <c r="BM9" s="17"/>
      <c r="BN9" s="17">
        <v>0.67249302435772296</v>
      </c>
      <c r="BO9" s="17">
        <v>0.43925500978037002</v>
      </c>
      <c r="BP9" s="17"/>
      <c r="BQ9" s="17">
        <v>0.55716491774160304</v>
      </c>
      <c r="BR9" s="17">
        <v>0.43957715580554901</v>
      </c>
      <c r="BS9" s="17"/>
      <c r="BT9" s="17">
        <v>0.49106454199903599</v>
      </c>
      <c r="BU9" s="17">
        <v>0.44138927706175202</v>
      </c>
      <c r="BV9" s="17"/>
      <c r="BW9" s="17">
        <v>0.44456430682125098</v>
      </c>
      <c r="BX9" s="17">
        <v>0.47664614662844901</v>
      </c>
      <c r="BY9" s="17"/>
      <c r="BZ9" s="17">
        <v>0.44456430682125098</v>
      </c>
      <c r="CA9" s="17">
        <v>0.47664614662844901</v>
      </c>
    </row>
    <row r="10" spans="2:79" ht="30" x14ac:dyDescent="0.25">
      <c r="B10" s="18" t="s">
        <v>488</v>
      </c>
      <c r="C10" s="17">
        <v>0.297993117758306</v>
      </c>
      <c r="D10" s="17">
        <v>0.249916676479922</v>
      </c>
      <c r="E10" s="17">
        <v>0.34709865900510001</v>
      </c>
      <c r="F10" s="17">
        <v>0.36283428339809998</v>
      </c>
      <c r="G10" s="17">
        <v>0.20077341217828501</v>
      </c>
      <c r="H10" s="17">
        <v>0.370798458766187</v>
      </c>
      <c r="I10" s="17">
        <v>0.40315559840270498</v>
      </c>
      <c r="J10" s="17">
        <v>5.1101011448351698E-2</v>
      </c>
      <c r="K10" s="17">
        <v>0.26596217681176998</v>
      </c>
      <c r="L10" s="17">
        <v>0.25557748669249097</v>
      </c>
      <c r="M10" s="17"/>
      <c r="N10" s="17">
        <v>0.287423499835887</v>
      </c>
      <c r="O10" s="17">
        <v>0.32056659730443798</v>
      </c>
      <c r="P10" s="17">
        <v>0.46063509475086101</v>
      </c>
      <c r="Q10" s="17">
        <v>0.40287457331284598</v>
      </c>
      <c r="R10" s="17"/>
      <c r="S10" s="17">
        <v>0.34098543444186902</v>
      </c>
      <c r="T10" s="17">
        <v>0.32579823354297099</v>
      </c>
      <c r="U10" s="17">
        <v>0.19097045522508599</v>
      </c>
      <c r="V10" s="17">
        <v>0.37091781618809</v>
      </c>
      <c r="W10" s="17">
        <v>0.29045418877497098</v>
      </c>
      <c r="X10" s="17">
        <v>0.22555383399750301</v>
      </c>
      <c r="Y10" s="17">
        <v>0.187127744933104</v>
      </c>
      <c r="Z10" s="17"/>
      <c r="AA10" s="17">
        <v>0.30131530907593101</v>
      </c>
      <c r="AB10" s="17">
        <v>0.26264834765609202</v>
      </c>
      <c r="AC10" s="17"/>
      <c r="AD10" s="17">
        <v>0.35565824154519998</v>
      </c>
      <c r="AE10" s="17">
        <v>0.20845383188552699</v>
      </c>
      <c r="AF10" s="17">
        <v>0.30152039619201898</v>
      </c>
      <c r="AG10" s="17"/>
      <c r="AH10" s="17">
        <v>0.418885223594611</v>
      </c>
      <c r="AI10" s="17">
        <v>0.25272896064667699</v>
      </c>
      <c r="AJ10" s="17"/>
      <c r="AK10" s="17">
        <v>0.24273521080908</v>
      </c>
      <c r="AL10" s="17">
        <v>0.32369823426285599</v>
      </c>
      <c r="AM10" s="17"/>
      <c r="AN10" s="17">
        <v>0.29713123030622801</v>
      </c>
      <c r="AO10" s="17">
        <v>0.40287457331284598</v>
      </c>
      <c r="AP10" s="17"/>
      <c r="AQ10" s="17">
        <v>0.211044841081897</v>
      </c>
      <c r="AR10" s="17">
        <v>0.35381093233016497</v>
      </c>
      <c r="AS10" s="17"/>
      <c r="AT10" s="17">
        <v>0.232887199237549</v>
      </c>
      <c r="AU10" s="17">
        <v>0.33196498653454998</v>
      </c>
      <c r="AV10" s="17">
        <v>0.27812610509633401</v>
      </c>
      <c r="AW10" s="17">
        <v>0.28448211686543101</v>
      </c>
      <c r="AX10" s="17"/>
      <c r="AY10" s="17">
        <v>0.27140541919719802</v>
      </c>
      <c r="AZ10" s="17">
        <v>0.30651455060205801</v>
      </c>
      <c r="BA10" s="17"/>
      <c r="BB10" s="17">
        <v>0.291953452691396</v>
      </c>
      <c r="BC10" s="17">
        <v>0.29946251839020099</v>
      </c>
      <c r="BD10" s="17"/>
      <c r="BE10" s="17">
        <v>7.8432092431120495E-2</v>
      </c>
      <c r="BF10" s="17">
        <v>0.32290069631905799</v>
      </c>
      <c r="BG10" s="17"/>
      <c r="BH10" s="17">
        <v>0.31794222395391603</v>
      </c>
      <c r="BI10" s="17">
        <v>0.29500729101065498</v>
      </c>
      <c r="BJ10" s="17"/>
      <c r="BK10" s="17">
        <v>0.14668379787643099</v>
      </c>
      <c r="BL10" s="17">
        <v>0.31625967445599201</v>
      </c>
      <c r="BM10" s="17"/>
      <c r="BN10" s="17">
        <v>0.268690573774505</v>
      </c>
      <c r="BO10" s="17">
        <v>0.29907777800074797</v>
      </c>
      <c r="BP10" s="17"/>
      <c r="BQ10" s="17">
        <v>7.9514538465287402E-2</v>
      </c>
      <c r="BR10" s="17">
        <v>0.31394908658967502</v>
      </c>
      <c r="BS10" s="17"/>
      <c r="BT10" s="17">
        <v>0.16214703476862299</v>
      </c>
      <c r="BU10" s="17">
        <v>0.317334260579761</v>
      </c>
      <c r="BV10" s="17"/>
      <c r="BW10" s="17">
        <v>0.30044614578829698</v>
      </c>
      <c r="BX10" s="17">
        <v>0.27435318681416199</v>
      </c>
      <c r="BY10" s="17"/>
      <c r="BZ10" s="17">
        <v>0.30044614578829698</v>
      </c>
      <c r="CA10" s="17">
        <v>0.27435318681416199</v>
      </c>
    </row>
    <row r="11" spans="2:79" ht="30" x14ac:dyDescent="0.25">
      <c r="B11" s="18" t="s">
        <v>489</v>
      </c>
      <c r="C11" s="17">
        <v>0.10407960270021301</v>
      </c>
      <c r="D11" s="17">
        <v>4.4237992133352E-2</v>
      </c>
      <c r="E11" s="17">
        <v>0.32266067399503001</v>
      </c>
      <c r="F11" s="17">
        <v>0.117122693061291</v>
      </c>
      <c r="G11" s="17">
        <v>8.4287032759071595E-2</v>
      </c>
      <c r="H11" s="17">
        <v>3.0917614871944599E-2</v>
      </c>
      <c r="I11" s="17">
        <v>4.9503853583717901E-2</v>
      </c>
      <c r="J11" s="17">
        <v>2.87340944436618E-2</v>
      </c>
      <c r="K11" s="17">
        <v>0.35238933716287602</v>
      </c>
      <c r="L11" s="17">
        <v>2.2288487687465299E-2</v>
      </c>
      <c r="M11" s="17"/>
      <c r="N11" s="17">
        <v>9.5419474820600897E-2</v>
      </c>
      <c r="O11" s="17">
        <v>0.142548050424713</v>
      </c>
      <c r="P11" s="17">
        <v>0.169629733800819</v>
      </c>
      <c r="Q11" s="17">
        <v>0.15498538910220899</v>
      </c>
      <c r="R11" s="17"/>
      <c r="S11" s="17">
        <v>0.133970555876368</v>
      </c>
      <c r="T11" s="17">
        <v>4.9753183353327297E-2</v>
      </c>
      <c r="U11" s="17">
        <v>0.1770388958936</v>
      </c>
      <c r="V11" s="17">
        <v>6.4645132682790707E-2</v>
      </c>
      <c r="W11" s="17">
        <v>0.26798344816967801</v>
      </c>
      <c r="X11" s="17">
        <v>9.8424642540959603E-2</v>
      </c>
      <c r="Y11" s="17">
        <v>1.5796298325408499E-2</v>
      </c>
      <c r="Z11" s="17"/>
      <c r="AA11" s="17">
        <v>0.113081643978046</v>
      </c>
      <c r="AB11" s="17">
        <v>8.3069487510951199E-3</v>
      </c>
      <c r="AC11" s="17"/>
      <c r="AD11" s="17">
        <v>0.123688585791688</v>
      </c>
      <c r="AE11" s="17">
        <v>0.11913319163228001</v>
      </c>
      <c r="AF11" s="17">
        <v>1.4127565529136001E-2</v>
      </c>
      <c r="AG11" s="17"/>
      <c r="AH11" s="17">
        <v>8.4480355199519894E-2</v>
      </c>
      <c r="AI11" s="17">
        <v>0.111417909961915</v>
      </c>
      <c r="AJ11" s="17"/>
      <c r="AK11" s="17">
        <v>8.8371655661807297E-2</v>
      </c>
      <c r="AL11" s="17">
        <v>0.11138669467965601</v>
      </c>
      <c r="AM11" s="17"/>
      <c r="AN11" s="17">
        <v>0.103661272707498</v>
      </c>
      <c r="AO11" s="17">
        <v>0.15498538910220899</v>
      </c>
      <c r="AP11" s="17"/>
      <c r="AQ11" s="17">
        <v>0.150425958518104</v>
      </c>
      <c r="AR11" s="17">
        <v>7.4326830201313795E-2</v>
      </c>
      <c r="AS11" s="17"/>
      <c r="AT11" s="17">
        <v>6.7361625630938698E-2</v>
      </c>
      <c r="AU11" s="17">
        <v>7.2008727716744797E-2</v>
      </c>
      <c r="AV11" s="17">
        <v>0.158357594919835</v>
      </c>
      <c r="AW11" s="17">
        <v>5.9240817356334102E-2</v>
      </c>
      <c r="AX11" s="17"/>
      <c r="AY11" s="17">
        <v>0.14922961781083699</v>
      </c>
      <c r="AZ11" s="17">
        <v>8.9608894723162899E-2</v>
      </c>
      <c r="BA11" s="17"/>
      <c r="BB11" s="17">
        <v>0.161842541720114</v>
      </c>
      <c r="BC11" s="17">
        <v>9.0026356674859906E-2</v>
      </c>
      <c r="BD11" s="17"/>
      <c r="BE11" s="17">
        <v>0.29690447166657102</v>
      </c>
      <c r="BF11" s="17">
        <v>8.2205043838550901E-2</v>
      </c>
      <c r="BG11" s="17"/>
      <c r="BH11" s="17">
        <v>0.154949362394117</v>
      </c>
      <c r="BI11" s="17">
        <v>9.6465813508291906E-2</v>
      </c>
      <c r="BJ11" s="17"/>
      <c r="BK11" s="17">
        <v>0.16140047454596801</v>
      </c>
      <c r="BL11" s="17">
        <v>9.7159639301072506E-2</v>
      </c>
      <c r="BM11" s="17"/>
      <c r="BN11" s="17">
        <v>3.94364265521552E-2</v>
      </c>
      <c r="BO11" s="17">
        <v>0.106472428495535</v>
      </c>
      <c r="BP11" s="17"/>
      <c r="BQ11" s="17">
        <v>0.215345075577484</v>
      </c>
      <c r="BR11" s="17">
        <v>9.5953641688463695E-2</v>
      </c>
      <c r="BS11" s="17"/>
      <c r="BT11" s="17">
        <v>0.117449545098083</v>
      </c>
      <c r="BU11" s="17">
        <v>0.102176051565422</v>
      </c>
      <c r="BV11" s="17"/>
      <c r="BW11" s="17">
        <v>0.112697450984288</v>
      </c>
      <c r="BX11" s="17">
        <v>2.1029048107360199E-2</v>
      </c>
      <c r="BY11" s="17"/>
      <c r="BZ11" s="17">
        <v>0.112697450984288</v>
      </c>
      <c r="CA11" s="17">
        <v>2.1029048107360199E-2</v>
      </c>
    </row>
    <row r="12" spans="2:79" ht="30" x14ac:dyDescent="0.25">
      <c r="B12" s="18" t="s">
        <v>490</v>
      </c>
      <c r="C12" s="17">
        <v>6.9492720271470201E-2</v>
      </c>
      <c r="D12" s="17">
        <v>0.16271058088402701</v>
      </c>
      <c r="E12" s="17">
        <v>3.8440264917852601E-2</v>
      </c>
      <c r="F12" s="17">
        <v>6.4469484918501199E-2</v>
      </c>
      <c r="G12" s="17">
        <v>2.2082752557762E-2</v>
      </c>
      <c r="H12" s="17">
        <v>3.7398884578397499E-3</v>
      </c>
      <c r="I12" s="17">
        <v>3.9592918035296097E-2</v>
      </c>
      <c r="J12" s="17">
        <v>0.291908987658344</v>
      </c>
      <c r="K12" s="17">
        <v>9.0861191631726908E-3</v>
      </c>
      <c r="L12" s="17">
        <v>7.2301963291992705E-2</v>
      </c>
      <c r="M12" s="17"/>
      <c r="N12" s="17">
        <v>6.5484885483181099E-2</v>
      </c>
      <c r="O12" s="17">
        <v>9.2442130019108906E-2</v>
      </c>
      <c r="P12" s="17">
        <v>8.9794063696566007E-2</v>
      </c>
      <c r="Q12" s="17">
        <v>5.4872222219853301E-2</v>
      </c>
      <c r="R12" s="17"/>
      <c r="S12" s="17">
        <v>6.8880907570180006E-2</v>
      </c>
      <c r="T12" s="17">
        <v>4.3859880684376497E-2</v>
      </c>
      <c r="U12" s="17">
        <v>7.33635945610785E-3</v>
      </c>
      <c r="V12" s="17">
        <v>6.0178418633403299E-2</v>
      </c>
      <c r="W12" s="17">
        <v>0.18904741096933</v>
      </c>
      <c r="X12" s="17">
        <v>0.10575454594740499</v>
      </c>
      <c r="Y12" s="17">
        <v>1.7330659820324099E-2</v>
      </c>
      <c r="Z12" s="17"/>
      <c r="AA12" s="17">
        <v>7.6024609183362499E-2</v>
      </c>
      <c r="AB12" s="17">
        <v>0</v>
      </c>
      <c r="AC12" s="17"/>
      <c r="AD12" s="17">
        <v>5.9806655154619803E-2</v>
      </c>
      <c r="AE12" s="17">
        <v>8.0307137608839702E-2</v>
      </c>
      <c r="AF12" s="17">
        <v>1.2777266433278401E-3</v>
      </c>
      <c r="AG12" s="17"/>
      <c r="AH12" s="17">
        <v>0.124491283226977</v>
      </c>
      <c r="AI12" s="17">
        <v>4.89002789593573E-2</v>
      </c>
      <c r="AJ12" s="17"/>
      <c r="AK12" s="17">
        <v>3.8486469383419E-2</v>
      </c>
      <c r="AL12" s="17">
        <v>8.3916344607785104E-2</v>
      </c>
      <c r="AM12" s="17"/>
      <c r="AN12" s="17">
        <v>6.96128675725083E-2</v>
      </c>
      <c r="AO12" s="17">
        <v>5.4872222219853301E-2</v>
      </c>
      <c r="AP12" s="17"/>
      <c r="AQ12" s="17">
        <v>3.8365063693390197E-2</v>
      </c>
      <c r="AR12" s="17">
        <v>8.9475609287179E-2</v>
      </c>
      <c r="AS12" s="17"/>
      <c r="AT12" s="17">
        <v>1.87905793560924E-3</v>
      </c>
      <c r="AU12" s="17">
        <v>0.112550905502511</v>
      </c>
      <c r="AV12" s="17">
        <v>5.0750001975033897E-2</v>
      </c>
      <c r="AW12" s="17">
        <v>5.5010698351809001E-3</v>
      </c>
      <c r="AX12" s="17"/>
      <c r="AY12" s="17">
        <v>0.11661984186730601</v>
      </c>
      <c r="AZ12" s="17">
        <v>5.4388344054954602E-2</v>
      </c>
      <c r="BA12" s="17"/>
      <c r="BB12" s="17">
        <v>6.5099524012786599E-3</v>
      </c>
      <c r="BC12" s="17">
        <v>8.48159075478747E-2</v>
      </c>
      <c r="BD12" s="17"/>
      <c r="BE12" s="17">
        <v>0.108379276739878</v>
      </c>
      <c r="BF12" s="17">
        <v>6.5081327317048396E-2</v>
      </c>
      <c r="BG12" s="17"/>
      <c r="BH12" s="17">
        <v>0.11478382350553901</v>
      </c>
      <c r="BI12" s="17">
        <v>6.2713900902778896E-2</v>
      </c>
      <c r="BJ12" s="17"/>
      <c r="BK12" s="17">
        <v>0.100671232787509</v>
      </c>
      <c r="BL12" s="17">
        <v>6.5728748117815802E-2</v>
      </c>
      <c r="BM12" s="17"/>
      <c r="BN12" s="17">
        <v>1.9244988732844699E-2</v>
      </c>
      <c r="BO12" s="17">
        <v>7.1352685628164506E-2</v>
      </c>
      <c r="BP12" s="17"/>
      <c r="BQ12" s="17">
        <v>0.14459879600300199</v>
      </c>
      <c r="BR12" s="17">
        <v>6.4007559175601206E-2</v>
      </c>
      <c r="BS12" s="17"/>
      <c r="BT12" s="17">
        <v>0.12930702065896399</v>
      </c>
      <c r="BU12" s="17">
        <v>6.0976634263691702E-2</v>
      </c>
      <c r="BV12" s="17"/>
      <c r="BW12" s="17">
        <v>7.6210063172009096E-2</v>
      </c>
      <c r="BX12" s="17">
        <v>4.7574133955047698E-3</v>
      </c>
      <c r="BY12" s="17"/>
      <c r="BZ12" s="17">
        <v>7.6210063172009096E-2</v>
      </c>
      <c r="CA12" s="17">
        <v>4.7574133955047698E-3</v>
      </c>
    </row>
    <row r="13" spans="2:79" x14ac:dyDescent="0.25">
      <c r="B13" s="18" t="s">
        <v>491</v>
      </c>
      <c r="C13" s="17">
        <v>5.5591982393544098E-2</v>
      </c>
      <c r="D13" s="17">
        <v>1.5591617039458901E-4</v>
      </c>
      <c r="E13" s="17">
        <v>3.0534424668686201E-3</v>
      </c>
      <c r="F13" s="17">
        <v>0.100198541452705</v>
      </c>
      <c r="G13" s="17">
        <v>0.135815385094712</v>
      </c>
      <c r="H13" s="17">
        <v>0</v>
      </c>
      <c r="I13" s="17">
        <v>0.10641815140325001</v>
      </c>
      <c r="J13" s="17">
        <v>0</v>
      </c>
      <c r="K13" s="17">
        <v>0</v>
      </c>
      <c r="L13" s="17">
        <v>6.7134294878031006E-2</v>
      </c>
      <c r="M13" s="17"/>
      <c r="N13" s="17">
        <v>6.5655859971441105E-2</v>
      </c>
      <c r="O13" s="17">
        <v>0</v>
      </c>
      <c r="P13" s="17">
        <v>1.93476563152577E-2</v>
      </c>
      <c r="Q13" s="17">
        <v>3.6505275575855699E-3</v>
      </c>
      <c r="R13" s="17"/>
      <c r="S13" s="17">
        <v>3.2325087491804398E-2</v>
      </c>
      <c r="T13" s="17">
        <v>0</v>
      </c>
      <c r="U13" s="17">
        <v>3.7480046122269702E-3</v>
      </c>
      <c r="V13" s="17">
        <v>3.5761334391020597E-2</v>
      </c>
      <c r="W13" s="17">
        <v>1.7047872126101701E-3</v>
      </c>
      <c r="X13" s="17">
        <v>0.22970696603402699</v>
      </c>
      <c r="Y13" s="17">
        <v>2.4823829568446898E-3</v>
      </c>
      <c r="Z13" s="17"/>
      <c r="AA13" s="17">
        <v>4.5069362723847303E-2</v>
      </c>
      <c r="AB13" s="17">
        <v>0.167542059177302</v>
      </c>
      <c r="AC13" s="17"/>
      <c r="AD13" s="17">
        <v>7.1268601218612296E-2</v>
      </c>
      <c r="AE13" s="17">
        <v>1.0164135888350301E-3</v>
      </c>
      <c r="AF13" s="17">
        <v>0.113981224820054</v>
      </c>
      <c r="AG13" s="17"/>
      <c r="AH13" s="17">
        <v>0</v>
      </c>
      <c r="AI13" s="17">
        <v>7.6406610510085696E-2</v>
      </c>
      <c r="AJ13" s="17"/>
      <c r="AK13" s="17">
        <v>1.9644752591113201E-2</v>
      </c>
      <c r="AL13" s="17">
        <v>7.23140730607926E-2</v>
      </c>
      <c r="AM13" s="17"/>
      <c r="AN13" s="17">
        <v>5.6018823229505903E-2</v>
      </c>
      <c r="AO13" s="17">
        <v>3.6505275575855699E-3</v>
      </c>
      <c r="AP13" s="17"/>
      <c r="AQ13" s="17">
        <v>9.5015211675402098E-2</v>
      </c>
      <c r="AR13" s="17">
        <v>3.02836199280264E-2</v>
      </c>
      <c r="AS13" s="17"/>
      <c r="AT13" s="17">
        <v>0</v>
      </c>
      <c r="AU13" s="17">
        <v>8.6425107407620202E-2</v>
      </c>
      <c r="AV13" s="17">
        <v>4.5937166716542799E-2</v>
      </c>
      <c r="AW13" s="17">
        <v>5.8281922229217899E-5</v>
      </c>
      <c r="AX13" s="17"/>
      <c r="AY13" s="17">
        <v>2.2590522079267799E-2</v>
      </c>
      <c r="AZ13" s="17">
        <v>6.6169044081209202E-2</v>
      </c>
      <c r="BA13" s="17"/>
      <c r="BB13" s="17">
        <v>6.0505847396330102E-2</v>
      </c>
      <c r="BC13" s="17">
        <v>5.4396479619772002E-2</v>
      </c>
      <c r="BD13" s="17"/>
      <c r="BE13" s="17">
        <v>4.9659615996292199E-2</v>
      </c>
      <c r="BF13" s="17">
        <v>5.6264965596599097E-2</v>
      </c>
      <c r="BG13" s="17"/>
      <c r="BH13" s="17">
        <v>1.5371468571351302E-5</v>
      </c>
      <c r="BI13" s="17">
        <v>6.3910256396219306E-2</v>
      </c>
      <c r="BJ13" s="17"/>
      <c r="BK13" s="17">
        <v>0.13598969989651599</v>
      </c>
      <c r="BL13" s="17">
        <v>4.5886106600307099E-2</v>
      </c>
      <c r="BM13" s="17"/>
      <c r="BN13" s="17">
        <v>0</v>
      </c>
      <c r="BO13" s="17">
        <v>5.7649770042773003E-2</v>
      </c>
      <c r="BP13" s="17"/>
      <c r="BQ13" s="17">
        <v>3.3766722126235102E-3</v>
      </c>
      <c r="BR13" s="17">
        <v>5.9405380780072799E-2</v>
      </c>
      <c r="BS13" s="17"/>
      <c r="BT13" s="17">
        <v>9.8000709112938095E-2</v>
      </c>
      <c r="BU13" s="17">
        <v>4.9554022208721002E-2</v>
      </c>
      <c r="BV13" s="17"/>
      <c r="BW13" s="17">
        <v>4.5439116582486297E-2</v>
      </c>
      <c r="BX13" s="17">
        <v>0.15343556335717301</v>
      </c>
      <c r="BY13" s="17"/>
      <c r="BZ13" s="17">
        <v>4.5439116582486297E-2</v>
      </c>
      <c r="CA13" s="17">
        <v>0.15343556335717301</v>
      </c>
    </row>
    <row r="14" spans="2:79" x14ac:dyDescent="0.25">
      <c r="B14" s="18" t="s">
        <v>75</v>
      </c>
      <c r="C14" s="19">
        <v>2.52622206919088E-2</v>
      </c>
      <c r="D14" s="19">
        <v>7.0605698066924603E-3</v>
      </c>
      <c r="E14" s="19">
        <v>0</v>
      </c>
      <c r="F14" s="19">
        <v>0</v>
      </c>
      <c r="G14" s="19">
        <v>0.163842326810999</v>
      </c>
      <c r="H14" s="19">
        <v>0</v>
      </c>
      <c r="I14" s="19">
        <v>4.3263636199430801E-3</v>
      </c>
      <c r="J14" s="19">
        <v>2.7631213004603E-2</v>
      </c>
      <c r="K14" s="19">
        <v>7.9621375227273798E-3</v>
      </c>
      <c r="L14" s="19">
        <v>3.3882417503445998E-2</v>
      </c>
      <c r="M14" s="19"/>
      <c r="N14" s="19">
        <v>2.5436527596165701E-2</v>
      </c>
      <c r="O14" s="19">
        <v>2.8639036286153999E-2</v>
      </c>
      <c r="P14" s="19">
        <v>1.3912514818562901E-2</v>
      </c>
      <c r="Q14" s="19">
        <v>1.05979783282692E-3</v>
      </c>
      <c r="R14" s="19"/>
      <c r="S14" s="19">
        <v>3.5855009593355599E-3</v>
      </c>
      <c r="T14" s="19">
        <v>1.71658731218772E-3</v>
      </c>
      <c r="U14" s="19">
        <v>0</v>
      </c>
      <c r="V14" s="19">
        <v>7.2047125668236803E-2</v>
      </c>
      <c r="W14" s="19">
        <v>0</v>
      </c>
      <c r="X14" s="19">
        <v>2.33153378295305E-5</v>
      </c>
      <c r="Y14" s="19">
        <v>2.6407142843568499E-3</v>
      </c>
      <c r="Z14" s="19"/>
      <c r="AA14" s="19">
        <v>2.04696001624801E-2</v>
      </c>
      <c r="AB14" s="19">
        <v>7.6250876854220495E-2</v>
      </c>
      <c r="AC14" s="19"/>
      <c r="AD14" s="19">
        <v>3.1332214440984101E-2</v>
      </c>
      <c r="AE14" s="19">
        <v>2.7845733305008899E-3</v>
      </c>
      <c r="AF14" s="19">
        <v>5.1874546487755101E-2</v>
      </c>
      <c r="AG14" s="19"/>
      <c r="AH14" s="19">
        <v>9.4693175754383802E-4</v>
      </c>
      <c r="AI14" s="19">
        <v>3.4366297843398098E-2</v>
      </c>
      <c r="AJ14" s="19"/>
      <c r="AK14" s="19">
        <v>5.1768091648768E-2</v>
      </c>
      <c r="AL14" s="19">
        <v>1.29321029111774E-2</v>
      </c>
      <c r="AM14" s="19"/>
      <c r="AN14" s="19">
        <v>2.5461109661000899E-2</v>
      </c>
      <c r="AO14" s="19">
        <v>1.05979783282692E-3</v>
      </c>
      <c r="AP14" s="19"/>
      <c r="AQ14" s="19">
        <v>6.5724068268741703E-4</v>
      </c>
      <c r="AR14" s="19">
        <v>4.1057774832795803E-2</v>
      </c>
      <c r="AS14" s="19"/>
      <c r="AT14" s="19">
        <v>8.5933734801785205E-2</v>
      </c>
      <c r="AU14" s="19">
        <v>3.9141894526123398E-2</v>
      </c>
      <c r="AV14" s="19">
        <v>6.6127037058082605E-4</v>
      </c>
      <c r="AW14" s="19">
        <v>0</v>
      </c>
      <c r="AX14" s="19"/>
      <c r="AY14" s="19">
        <v>2.6992113755610999E-2</v>
      </c>
      <c r="AZ14" s="19">
        <v>2.4707785055618801E-2</v>
      </c>
      <c r="BA14" s="19"/>
      <c r="BB14" s="19">
        <v>0</v>
      </c>
      <c r="BC14" s="19">
        <v>3.1408310356907103E-2</v>
      </c>
      <c r="BD14" s="19"/>
      <c r="BE14" s="19">
        <v>3.7491928617084802E-5</v>
      </c>
      <c r="BF14" s="19">
        <v>2.8123780080279701E-2</v>
      </c>
      <c r="BG14" s="19"/>
      <c r="BH14" s="19">
        <v>1.48147801066525E-3</v>
      </c>
      <c r="BI14" s="19">
        <v>2.8821536927955301E-2</v>
      </c>
      <c r="BJ14" s="19"/>
      <c r="BK14" s="19">
        <v>7.3860712551535299E-2</v>
      </c>
      <c r="BL14" s="19">
        <v>1.9395251574150701E-2</v>
      </c>
      <c r="BM14" s="19"/>
      <c r="BN14" s="19">
        <v>1.34986582772251E-4</v>
      </c>
      <c r="BO14" s="19">
        <v>2.6192328052409501E-2</v>
      </c>
      <c r="BP14" s="19"/>
      <c r="BQ14" s="19">
        <v>0</v>
      </c>
      <c r="BR14" s="19">
        <v>2.7107175960638601E-2</v>
      </c>
      <c r="BS14" s="19"/>
      <c r="BT14" s="19">
        <v>2.0311483623562001E-3</v>
      </c>
      <c r="BU14" s="19">
        <v>2.8569754320652101E-2</v>
      </c>
      <c r="BV14" s="19"/>
      <c r="BW14" s="19">
        <v>2.06429166516689E-2</v>
      </c>
      <c r="BX14" s="19">
        <v>6.9778641697352206E-2</v>
      </c>
      <c r="BY14" s="19"/>
      <c r="BZ14" s="19">
        <v>2.06429166516689E-2</v>
      </c>
      <c r="CA14" s="19">
        <v>6.9778641697352206E-2</v>
      </c>
    </row>
    <row r="15" spans="2:79" x14ac:dyDescent="0.25">
      <c r="B15" s="16" t="s">
        <v>705</v>
      </c>
    </row>
    <row r="16" spans="2:79" x14ac:dyDescent="0.25">
      <c r="B16" t="s">
        <v>78</v>
      </c>
    </row>
    <row r="17" spans="2:2" x14ac:dyDescent="0.25">
      <c r="B17" t="s">
        <v>79</v>
      </c>
    </row>
    <row r="19" spans="2:2" x14ac:dyDescent="0.2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CA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498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1080</v>
      </c>
      <c r="D7" s="10">
        <v>141</v>
      </c>
      <c r="E7" s="10">
        <v>139</v>
      </c>
      <c r="F7" s="10">
        <v>93</v>
      </c>
      <c r="G7" s="10">
        <v>192</v>
      </c>
      <c r="H7" s="10">
        <v>131</v>
      </c>
      <c r="I7" s="10">
        <v>127</v>
      </c>
      <c r="J7" s="10">
        <v>93</v>
      </c>
      <c r="K7" s="10">
        <v>52</v>
      </c>
      <c r="L7" s="10">
        <v>112</v>
      </c>
      <c r="M7" s="10"/>
      <c r="N7" s="10">
        <v>107</v>
      </c>
      <c r="O7" s="10">
        <v>121</v>
      </c>
      <c r="P7" s="10">
        <v>222</v>
      </c>
      <c r="Q7" s="10">
        <v>630</v>
      </c>
      <c r="R7" s="10"/>
      <c r="S7" s="10">
        <v>105</v>
      </c>
      <c r="T7" s="10">
        <v>79</v>
      </c>
      <c r="U7" s="10">
        <v>117</v>
      </c>
      <c r="V7" s="10">
        <v>157</v>
      </c>
      <c r="W7" s="10">
        <v>219</v>
      </c>
      <c r="X7" s="10">
        <v>223</v>
      </c>
      <c r="Y7" s="10">
        <v>144</v>
      </c>
      <c r="Z7" s="10"/>
      <c r="AA7" s="10">
        <v>1061</v>
      </c>
      <c r="AB7" s="10">
        <v>19</v>
      </c>
      <c r="AC7" s="10"/>
      <c r="AD7" s="10">
        <v>583</v>
      </c>
      <c r="AE7" s="10">
        <v>435</v>
      </c>
      <c r="AF7" s="10">
        <v>55</v>
      </c>
      <c r="AG7" s="10"/>
      <c r="AH7" s="10">
        <v>390</v>
      </c>
      <c r="AI7" s="10">
        <v>690</v>
      </c>
      <c r="AJ7" s="10"/>
      <c r="AK7" s="10">
        <v>259</v>
      </c>
      <c r="AL7" s="10">
        <v>821</v>
      </c>
      <c r="AM7" s="10"/>
      <c r="AN7" s="10">
        <v>450</v>
      </c>
      <c r="AO7" s="10">
        <v>630</v>
      </c>
      <c r="AP7" s="10"/>
      <c r="AQ7" s="10">
        <v>525</v>
      </c>
      <c r="AR7" s="10">
        <v>555</v>
      </c>
      <c r="AS7" s="10"/>
      <c r="AT7" s="10">
        <v>35</v>
      </c>
      <c r="AU7" s="10">
        <v>234</v>
      </c>
      <c r="AV7" s="10">
        <v>570</v>
      </c>
      <c r="AW7" s="10">
        <v>241</v>
      </c>
      <c r="AX7" s="10"/>
      <c r="AY7" s="10">
        <v>373</v>
      </c>
      <c r="AZ7" s="10">
        <v>707</v>
      </c>
      <c r="BA7" s="10"/>
      <c r="BB7" s="10">
        <v>170</v>
      </c>
      <c r="BC7" s="10">
        <v>910</v>
      </c>
      <c r="BD7" s="10"/>
      <c r="BE7" s="10">
        <v>169</v>
      </c>
      <c r="BF7" s="10">
        <v>911</v>
      </c>
      <c r="BG7" s="10"/>
      <c r="BH7" s="10">
        <v>96</v>
      </c>
      <c r="BI7" s="10">
        <v>984</v>
      </c>
      <c r="BJ7" s="10"/>
      <c r="BK7" s="10">
        <v>198</v>
      </c>
      <c r="BL7" s="10">
        <v>882</v>
      </c>
      <c r="BM7" s="10"/>
      <c r="BN7" s="10">
        <v>83</v>
      </c>
      <c r="BO7" s="10">
        <v>997</v>
      </c>
      <c r="BP7" s="10"/>
      <c r="BQ7" s="10">
        <v>176</v>
      </c>
      <c r="BR7" s="10">
        <v>904</v>
      </c>
      <c r="BS7" s="10"/>
      <c r="BT7" s="10">
        <v>121</v>
      </c>
      <c r="BU7" s="10">
        <v>959</v>
      </c>
      <c r="BV7" s="10"/>
      <c r="BW7" s="10">
        <v>433</v>
      </c>
      <c r="BX7" s="10">
        <v>647</v>
      </c>
      <c r="BY7" s="10"/>
      <c r="BZ7" s="10">
        <v>433</v>
      </c>
      <c r="CA7" s="10">
        <v>647</v>
      </c>
    </row>
    <row r="8" spans="2:79" ht="30" customHeight="1" x14ac:dyDescent="0.25">
      <c r="B8" s="11" t="s">
        <v>27</v>
      </c>
      <c r="C8" s="11">
        <v>402</v>
      </c>
      <c r="D8" s="11">
        <v>32</v>
      </c>
      <c r="E8" s="11">
        <v>64</v>
      </c>
      <c r="F8" s="11">
        <v>46</v>
      </c>
      <c r="G8" s="11">
        <v>36</v>
      </c>
      <c r="H8" s="11">
        <v>35</v>
      </c>
      <c r="I8" s="11">
        <v>64</v>
      </c>
      <c r="J8" s="11">
        <v>25</v>
      </c>
      <c r="K8" s="11">
        <v>13</v>
      </c>
      <c r="L8" s="11">
        <v>86</v>
      </c>
      <c r="M8" s="11"/>
      <c r="N8" s="11">
        <v>336</v>
      </c>
      <c r="O8" s="11">
        <v>49</v>
      </c>
      <c r="P8" s="11">
        <v>13</v>
      </c>
      <c r="Q8" s="11">
        <v>3</v>
      </c>
      <c r="R8" s="11"/>
      <c r="S8" s="11">
        <v>81</v>
      </c>
      <c r="T8" s="11">
        <v>21</v>
      </c>
      <c r="U8" s="11">
        <v>28</v>
      </c>
      <c r="V8" s="11">
        <v>122</v>
      </c>
      <c r="W8" s="11">
        <v>33</v>
      </c>
      <c r="X8" s="11">
        <v>66</v>
      </c>
      <c r="Y8" s="11">
        <v>39</v>
      </c>
      <c r="Z8" s="11"/>
      <c r="AA8" s="11">
        <v>368</v>
      </c>
      <c r="AB8" s="11">
        <v>35</v>
      </c>
      <c r="AC8" s="11"/>
      <c r="AD8" s="11">
        <v>231</v>
      </c>
      <c r="AE8" s="11">
        <v>103</v>
      </c>
      <c r="AF8" s="11">
        <v>51</v>
      </c>
      <c r="AG8" s="11"/>
      <c r="AH8" s="11">
        <v>110</v>
      </c>
      <c r="AI8" s="11">
        <v>293</v>
      </c>
      <c r="AJ8" s="11"/>
      <c r="AK8" s="11">
        <v>128</v>
      </c>
      <c r="AL8" s="11">
        <v>274</v>
      </c>
      <c r="AM8" s="11"/>
      <c r="AN8" s="11">
        <v>399</v>
      </c>
      <c r="AO8" s="11">
        <v>3</v>
      </c>
      <c r="AP8" s="11"/>
      <c r="AQ8" s="11">
        <v>157</v>
      </c>
      <c r="AR8" s="11">
        <v>245</v>
      </c>
      <c r="AS8" s="11"/>
      <c r="AT8" s="11">
        <v>37</v>
      </c>
      <c r="AU8" s="11">
        <v>176</v>
      </c>
      <c r="AV8" s="11">
        <v>156</v>
      </c>
      <c r="AW8" s="11">
        <v>33</v>
      </c>
      <c r="AX8" s="11"/>
      <c r="AY8" s="11">
        <v>98</v>
      </c>
      <c r="AZ8" s="11">
        <v>305</v>
      </c>
      <c r="BA8" s="11"/>
      <c r="BB8" s="11">
        <v>79</v>
      </c>
      <c r="BC8" s="11">
        <v>323</v>
      </c>
      <c r="BD8" s="11"/>
      <c r="BE8" s="11">
        <v>41</v>
      </c>
      <c r="BF8" s="11">
        <v>361</v>
      </c>
      <c r="BG8" s="11"/>
      <c r="BH8" s="11">
        <v>52</v>
      </c>
      <c r="BI8" s="11">
        <v>350</v>
      </c>
      <c r="BJ8" s="11"/>
      <c r="BK8" s="11">
        <v>43</v>
      </c>
      <c r="BL8" s="11">
        <v>359</v>
      </c>
      <c r="BM8" s="11"/>
      <c r="BN8" s="11">
        <v>14</v>
      </c>
      <c r="BO8" s="11">
        <v>388</v>
      </c>
      <c r="BP8" s="11"/>
      <c r="BQ8" s="11">
        <v>27</v>
      </c>
      <c r="BR8" s="11">
        <v>375</v>
      </c>
      <c r="BS8" s="11"/>
      <c r="BT8" s="11">
        <v>50</v>
      </c>
      <c r="BU8" s="11">
        <v>352</v>
      </c>
      <c r="BV8" s="11"/>
      <c r="BW8" s="11">
        <v>364</v>
      </c>
      <c r="BX8" s="11">
        <v>38</v>
      </c>
      <c r="BY8" s="11"/>
      <c r="BZ8" s="11">
        <v>364</v>
      </c>
      <c r="CA8" s="11">
        <v>38</v>
      </c>
    </row>
    <row r="9" spans="2:79" x14ac:dyDescent="0.25">
      <c r="B9" s="18" t="s">
        <v>487</v>
      </c>
      <c r="C9" s="17">
        <v>0.26228860436944101</v>
      </c>
      <c r="D9" s="17">
        <v>0.208348309235904</v>
      </c>
      <c r="E9" s="17">
        <v>0.106385137304262</v>
      </c>
      <c r="F9" s="17">
        <v>0.217859043184916</v>
      </c>
      <c r="G9" s="17">
        <v>0.290846832997185</v>
      </c>
      <c r="H9" s="17">
        <v>0.33516524254278401</v>
      </c>
      <c r="I9" s="17">
        <v>0.266938983247752</v>
      </c>
      <c r="J9" s="17">
        <v>0.43693565736453299</v>
      </c>
      <c r="K9" s="17">
        <v>5.3701221037971703E-2</v>
      </c>
      <c r="L9" s="17">
        <v>0.35567810885670298</v>
      </c>
      <c r="M9" s="17"/>
      <c r="N9" s="17">
        <v>0.27518122745220502</v>
      </c>
      <c r="O9" s="17">
        <v>0.17556623700078</v>
      </c>
      <c r="P9" s="17">
        <v>0.25218101130792497</v>
      </c>
      <c r="Q9" s="17">
        <v>0.28680167724309102</v>
      </c>
      <c r="R9" s="17"/>
      <c r="S9" s="17">
        <v>0.165269760794579</v>
      </c>
      <c r="T9" s="17">
        <v>0.24691622706585201</v>
      </c>
      <c r="U9" s="17">
        <v>0.33497282671277601</v>
      </c>
      <c r="V9" s="17">
        <v>0.28431014572485003</v>
      </c>
      <c r="W9" s="17">
        <v>0.148864216274045</v>
      </c>
      <c r="X9" s="17">
        <v>0.334162171646748</v>
      </c>
      <c r="Y9" s="17">
        <v>0.26835213984015899</v>
      </c>
      <c r="Z9" s="17"/>
      <c r="AA9" s="17">
        <v>0.23852256411691899</v>
      </c>
      <c r="AB9" s="17">
        <v>0.51513533974824499</v>
      </c>
      <c r="AC9" s="17"/>
      <c r="AD9" s="17">
        <v>0.270319368547698</v>
      </c>
      <c r="AE9" s="17">
        <v>0.12616907451401099</v>
      </c>
      <c r="AF9" s="17">
        <v>0.46681440065243301</v>
      </c>
      <c r="AG9" s="17"/>
      <c r="AH9" s="17">
        <v>0.19688720472451299</v>
      </c>
      <c r="AI9" s="17">
        <v>0.28677605297801101</v>
      </c>
      <c r="AJ9" s="17"/>
      <c r="AK9" s="17">
        <v>0.35500931124934199</v>
      </c>
      <c r="AL9" s="17">
        <v>0.21915637761097601</v>
      </c>
      <c r="AM9" s="17"/>
      <c r="AN9" s="17">
        <v>0.26208716256249798</v>
      </c>
      <c r="AO9" s="17">
        <v>0.28680167724309102</v>
      </c>
      <c r="AP9" s="17"/>
      <c r="AQ9" s="17">
        <v>0.30018102588726903</v>
      </c>
      <c r="AR9" s="17">
        <v>0.23796296803932199</v>
      </c>
      <c r="AS9" s="17"/>
      <c r="AT9" s="17">
        <v>0.30125127336204699</v>
      </c>
      <c r="AU9" s="17">
        <v>0.30769674812052</v>
      </c>
      <c r="AV9" s="17">
        <v>0.17202918805439199</v>
      </c>
      <c r="AW9" s="17">
        <v>0.40331195047769502</v>
      </c>
      <c r="AX9" s="17"/>
      <c r="AY9" s="17">
        <v>0.26470221581672998</v>
      </c>
      <c r="AZ9" s="17">
        <v>0.261515035050843</v>
      </c>
      <c r="BA9" s="17"/>
      <c r="BB9" s="17">
        <v>0.24093542056924799</v>
      </c>
      <c r="BC9" s="17">
        <v>0.26748365764166598</v>
      </c>
      <c r="BD9" s="17"/>
      <c r="BE9" s="17">
        <v>0.20770227837672101</v>
      </c>
      <c r="BF9" s="17">
        <v>0.26848102035483901</v>
      </c>
      <c r="BG9" s="17"/>
      <c r="BH9" s="17">
        <v>0.337826246189528</v>
      </c>
      <c r="BI9" s="17">
        <v>0.25098271882302498</v>
      </c>
      <c r="BJ9" s="17"/>
      <c r="BK9" s="17">
        <v>0.39985578132948402</v>
      </c>
      <c r="BL9" s="17">
        <v>0.245681044176565</v>
      </c>
      <c r="BM9" s="17"/>
      <c r="BN9" s="17">
        <v>0.40154540663250898</v>
      </c>
      <c r="BO9" s="17">
        <v>0.25713388753024902</v>
      </c>
      <c r="BP9" s="17"/>
      <c r="BQ9" s="17">
        <v>0.223008402597178</v>
      </c>
      <c r="BR9" s="17">
        <v>0.26515732347772197</v>
      </c>
      <c r="BS9" s="17"/>
      <c r="BT9" s="17">
        <v>0.30880953324339</v>
      </c>
      <c r="BU9" s="17">
        <v>0.25566516768480602</v>
      </c>
      <c r="BV9" s="17"/>
      <c r="BW9" s="17">
        <v>0.23807302248380999</v>
      </c>
      <c r="BX9" s="17">
        <v>0.49565515238660901</v>
      </c>
      <c r="BY9" s="17"/>
      <c r="BZ9" s="17">
        <v>0.23807302248380999</v>
      </c>
      <c r="CA9" s="17">
        <v>0.49565515238660901</v>
      </c>
    </row>
    <row r="10" spans="2:79" ht="30" x14ac:dyDescent="0.25">
      <c r="B10" s="18" t="s">
        <v>488</v>
      </c>
      <c r="C10" s="17">
        <v>0.37265139947183901</v>
      </c>
      <c r="D10" s="17">
        <v>0.73298805196282601</v>
      </c>
      <c r="E10" s="17">
        <v>0.27424411045416403</v>
      </c>
      <c r="F10" s="17">
        <v>0.456103615952824</v>
      </c>
      <c r="G10" s="17">
        <v>0.30836277384129701</v>
      </c>
      <c r="H10" s="17">
        <v>0.37245208529423102</v>
      </c>
      <c r="I10" s="17">
        <v>0.370546244762821</v>
      </c>
      <c r="J10" s="17">
        <v>0.18537488160280699</v>
      </c>
      <c r="K10" s="17">
        <v>0.48698768196386</v>
      </c>
      <c r="L10" s="17">
        <v>0.332469852054884</v>
      </c>
      <c r="M10" s="17"/>
      <c r="N10" s="17">
        <v>0.36049591684779098</v>
      </c>
      <c r="O10" s="17">
        <v>0.43379898069063999</v>
      </c>
      <c r="P10" s="17">
        <v>0.44036066999692403</v>
      </c>
      <c r="Q10" s="17">
        <v>0.43175602117050499</v>
      </c>
      <c r="R10" s="17"/>
      <c r="S10" s="17">
        <v>0.46454112132977599</v>
      </c>
      <c r="T10" s="17">
        <v>0.40593186493328898</v>
      </c>
      <c r="U10" s="17">
        <v>0.38546089357305502</v>
      </c>
      <c r="V10" s="17">
        <v>0.37091537203258301</v>
      </c>
      <c r="W10" s="17">
        <v>0.28512188740835698</v>
      </c>
      <c r="X10" s="17">
        <v>0.30808398819260302</v>
      </c>
      <c r="Y10" s="17">
        <v>0.36262040610006602</v>
      </c>
      <c r="Z10" s="17"/>
      <c r="AA10" s="17">
        <v>0.38725416283993203</v>
      </c>
      <c r="AB10" s="17">
        <v>0.217292702528637</v>
      </c>
      <c r="AC10" s="17"/>
      <c r="AD10" s="17">
        <v>0.33385669388929101</v>
      </c>
      <c r="AE10" s="17">
        <v>0.52074154463671196</v>
      </c>
      <c r="AF10" s="17">
        <v>0.29150881480534502</v>
      </c>
      <c r="AG10" s="17"/>
      <c r="AH10" s="17">
        <v>0.50044174100996996</v>
      </c>
      <c r="AI10" s="17">
        <v>0.324804420078802</v>
      </c>
      <c r="AJ10" s="17"/>
      <c r="AK10" s="17">
        <v>0.40356310896189701</v>
      </c>
      <c r="AL10" s="17">
        <v>0.35827175431939301</v>
      </c>
      <c r="AM10" s="17"/>
      <c r="AN10" s="17">
        <v>0.37216569366681801</v>
      </c>
      <c r="AO10" s="17">
        <v>0.43175602117050499</v>
      </c>
      <c r="AP10" s="17"/>
      <c r="AQ10" s="17">
        <v>0.33304812263778599</v>
      </c>
      <c r="AR10" s="17">
        <v>0.39807534629701002</v>
      </c>
      <c r="AS10" s="17"/>
      <c r="AT10" s="17">
        <v>0.32287024970626299</v>
      </c>
      <c r="AU10" s="17">
        <v>0.30293182146021502</v>
      </c>
      <c r="AV10" s="17">
        <v>0.44659403820492299</v>
      </c>
      <c r="AW10" s="17">
        <v>0.44877715180987598</v>
      </c>
      <c r="AX10" s="17"/>
      <c r="AY10" s="17">
        <v>0.34361696071978298</v>
      </c>
      <c r="AZ10" s="17">
        <v>0.381957019490551</v>
      </c>
      <c r="BA10" s="17"/>
      <c r="BB10" s="17">
        <v>0.42532049121619497</v>
      </c>
      <c r="BC10" s="17">
        <v>0.35983744442082899</v>
      </c>
      <c r="BD10" s="17"/>
      <c r="BE10" s="17">
        <v>0.23373370592950601</v>
      </c>
      <c r="BF10" s="17">
        <v>0.38841058696983899</v>
      </c>
      <c r="BG10" s="17"/>
      <c r="BH10" s="17">
        <v>0.33542750376535702</v>
      </c>
      <c r="BI10" s="17">
        <v>0.37822278208729798</v>
      </c>
      <c r="BJ10" s="17"/>
      <c r="BK10" s="17">
        <v>0.35102098436226897</v>
      </c>
      <c r="BL10" s="17">
        <v>0.37526269403255702</v>
      </c>
      <c r="BM10" s="17"/>
      <c r="BN10" s="17">
        <v>0.27504845769632802</v>
      </c>
      <c r="BO10" s="17">
        <v>0.37626426088577902</v>
      </c>
      <c r="BP10" s="17"/>
      <c r="BQ10" s="17">
        <v>0.41362151164148098</v>
      </c>
      <c r="BR10" s="17">
        <v>0.36965926250851799</v>
      </c>
      <c r="BS10" s="17"/>
      <c r="BT10" s="17">
        <v>0.25578798294104899</v>
      </c>
      <c r="BU10" s="17">
        <v>0.38928987722534902</v>
      </c>
      <c r="BV10" s="17"/>
      <c r="BW10" s="17">
        <v>0.38689284214761999</v>
      </c>
      <c r="BX10" s="17">
        <v>0.23540603688968101</v>
      </c>
      <c r="BY10" s="17"/>
      <c r="BZ10" s="17">
        <v>0.38689284214761999</v>
      </c>
      <c r="CA10" s="17">
        <v>0.23540603688968101</v>
      </c>
    </row>
    <row r="11" spans="2:79" ht="30" x14ac:dyDescent="0.25">
      <c r="B11" s="18" t="s">
        <v>489</v>
      </c>
      <c r="C11" s="17">
        <v>0.21909951814943099</v>
      </c>
      <c r="D11" s="17">
        <v>3.85122459528748E-2</v>
      </c>
      <c r="E11" s="17">
        <v>0.44355230421004699</v>
      </c>
      <c r="F11" s="17">
        <v>0.119354371309027</v>
      </c>
      <c r="G11" s="17">
        <v>5.3750322101687599E-2</v>
      </c>
      <c r="H11" s="17">
        <v>0.15029964895383699</v>
      </c>
      <c r="I11" s="17">
        <v>0.23193755256826501</v>
      </c>
      <c r="J11" s="17">
        <v>0.29289796031976301</v>
      </c>
      <c r="K11" s="17">
        <v>0.45873379753174598</v>
      </c>
      <c r="L11" s="17">
        <v>0.20486013228823699</v>
      </c>
      <c r="M11" s="17"/>
      <c r="N11" s="17">
        <v>0.21538439798353301</v>
      </c>
      <c r="O11" s="17">
        <v>0.24652472418830301</v>
      </c>
      <c r="P11" s="17">
        <v>0.21835835115558</v>
      </c>
      <c r="Q11" s="17">
        <v>0.189662837955418</v>
      </c>
      <c r="R11" s="17"/>
      <c r="S11" s="17">
        <v>0.30323468548613802</v>
      </c>
      <c r="T11" s="17">
        <v>0.34253170729648302</v>
      </c>
      <c r="U11" s="17">
        <v>0.17947237691547899</v>
      </c>
      <c r="V11" s="17">
        <v>0.16512173655545201</v>
      </c>
      <c r="W11" s="17">
        <v>0.37658652153095501</v>
      </c>
      <c r="X11" s="17">
        <v>0.185896950257219</v>
      </c>
      <c r="Y11" s="17">
        <v>0.14660364699883499</v>
      </c>
      <c r="Z11" s="17"/>
      <c r="AA11" s="17">
        <v>0.221710520650896</v>
      </c>
      <c r="AB11" s="17">
        <v>0.19132108086889699</v>
      </c>
      <c r="AC11" s="17"/>
      <c r="AD11" s="17">
        <v>0.23762557220322</v>
      </c>
      <c r="AE11" s="17">
        <v>0.22618295814336301</v>
      </c>
      <c r="AF11" s="17">
        <v>0.18940930593081801</v>
      </c>
      <c r="AG11" s="17"/>
      <c r="AH11" s="17">
        <v>0.18111548070727401</v>
      </c>
      <c r="AI11" s="17">
        <v>0.233321418137208</v>
      </c>
      <c r="AJ11" s="17"/>
      <c r="AK11" s="17">
        <v>0.10464419948115899</v>
      </c>
      <c r="AL11" s="17">
        <v>0.27234234733651402</v>
      </c>
      <c r="AM11" s="17"/>
      <c r="AN11" s="17">
        <v>0.21934142083047101</v>
      </c>
      <c r="AO11" s="17">
        <v>0.189662837955418</v>
      </c>
      <c r="AP11" s="17"/>
      <c r="AQ11" s="17">
        <v>0.19456161642504699</v>
      </c>
      <c r="AR11" s="17">
        <v>0.23485201032971301</v>
      </c>
      <c r="AS11" s="17"/>
      <c r="AT11" s="17">
        <v>0.24816423676139801</v>
      </c>
      <c r="AU11" s="17">
        <v>0.21954138318962099</v>
      </c>
      <c r="AV11" s="17">
        <v>0.22827409409091601</v>
      </c>
      <c r="AW11" s="17">
        <v>0.14126268036701201</v>
      </c>
      <c r="AX11" s="17"/>
      <c r="AY11" s="17">
        <v>0.25091139110169702</v>
      </c>
      <c r="AZ11" s="17">
        <v>0.208903722587295</v>
      </c>
      <c r="BA11" s="17"/>
      <c r="BB11" s="17">
        <v>0.19573406702638299</v>
      </c>
      <c r="BC11" s="17">
        <v>0.22478413944289399</v>
      </c>
      <c r="BD11" s="17"/>
      <c r="BE11" s="17">
        <v>0.48558496998918299</v>
      </c>
      <c r="BF11" s="17">
        <v>0.18886870957534499</v>
      </c>
      <c r="BG11" s="17"/>
      <c r="BH11" s="17">
        <v>0.235632375445327</v>
      </c>
      <c r="BI11" s="17">
        <v>0.21662500891352099</v>
      </c>
      <c r="BJ11" s="17"/>
      <c r="BK11" s="17">
        <v>0.17552123105785999</v>
      </c>
      <c r="BL11" s="17">
        <v>0.224360431704311</v>
      </c>
      <c r="BM11" s="17"/>
      <c r="BN11" s="17">
        <v>0.13484874713394099</v>
      </c>
      <c r="BO11" s="17">
        <v>0.22221813685250899</v>
      </c>
      <c r="BP11" s="17"/>
      <c r="BQ11" s="17">
        <v>0.29544732141797497</v>
      </c>
      <c r="BR11" s="17">
        <v>0.21352367097375599</v>
      </c>
      <c r="BS11" s="17"/>
      <c r="BT11" s="17">
        <v>0.25105858558444899</v>
      </c>
      <c r="BU11" s="17">
        <v>0.21454933257103501</v>
      </c>
      <c r="BV11" s="17"/>
      <c r="BW11" s="17">
        <v>0.22198471199280501</v>
      </c>
      <c r="BX11" s="17">
        <v>0.19129478767594299</v>
      </c>
      <c r="BY11" s="17"/>
      <c r="BZ11" s="17">
        <v>0.22198471199280501</v>
      </c>
      <c r="CA11" s="17">
        <v>0.19129478767594299</v>
      </c>
    </row>
    <row r="12" spans="2:79" ht="30" x14ac:dyDescent="0.25">
      <c r="B12" s="18" t="s">
        <v>490</v>
      </c>
      <c r="C12" s="17">
        <v>7.2605258800656297E-2</v>
      </c>
      <c r="D12" s="17">
        <v>1.01072545933624E-2</v>
      </c>
      <c r="E12" s="17">
        <v>9.3964774741675305E-2</v>
      </c>
      <c r="F12" s="17">
        <v>0.15974457568751699</v>
      </c>
      <c r="G12" s="17">
        <v>0.18300804603910101</v>
      </c>
      <c r="H12" s="17">
        <v>7.5267367742509597E-2</v>
      </c>
      <c r="I12" s="17">
        <v>4.9613010075017901E-2</v>
      </c>
      <c r="J12" s="17">
        <v>1.5201070729395199E-2</v>
      </c>
      <c r="K12" s="17">
        <v>0</v>
      </c>
      <c r="L12" s="17">
        <v>3.1164633037223E-2</v>
      </c>
      <c r="M12" s="17"/>
      <c r="N12" s="17">
        <v>7.5157720997466995E-2</v>
      </c>
      <c r="O12" s="17">
        <v>5.8355321186756702E-2</v>
      </c>
      <c r="P12" s="17">
        <v>6.22659704893248E-2</v>
      </c>
      <c r="Q12" s="17">
        <v>6.6210570709085897E-2</v>
      </c>
      <c r="R12" s="17"/>
      <c r="S12" s="17">
        <v>1.06246942272177E-2</v>
      </c>
      <c r="T12" s="17">
        <v>2.1568587426220799E-3</v>
      </c>
      <c r="U12" s="17">
        <v>9.1382479806053102E-2</v>
      </c>
      <c r="V12" s="17">
        <v>0.104830114862553</v>
      </c>
      <c r="W12" s="17">
        <v>3.1434827636604303E-2</v>
      </c>
      <c r="X12" s="17">
        <v>4.5034572713204699E-2</v>
      </c>
      <c r="Y12" s="17">
        <v>0.220883391708626</v>
      </c>
      <c r="Z12" s="17"/>
      <c r="AA12" s="17">
        <v>7.2262593093398803E-2</v>
      </c>
      <c r="AB12" s="17">
        <v>7.6250876854220495E-2</v>
      </c>
      <c r="AC12" s="17"/>
      <c r="AD12" s="17">
        <v>8.6275688730326996E-2</v>
      </c>
      <c r="AE12" s="17">
        <v>6.4231341578700807E-2</v>
      </c>
      <c r="AF12" s="17">
        <v>5.2144581617503898E-2</v>
      </c>
      <c r="AG12" s="17"/>
      <c r="AH12" s="17">
        <v>6.5554291120636904E-2</v>
      </c>
      <c r="AI12" s="17">
        <v>7.5245266654349996E-2</v>
      </c>
      <c r="AJ12" s="17"/>
      <c r="AK12" s="17">
        <v>2.1772308224349599E-2</v>
      </c>
      <c r="AL12" s="17">
        <v>9.6251954612617804E-2</v>
      </c>
      <c r="AM12" s="17"/>
      <c r="AN12" s="17">
        <v>7.2657808618895703E-2</v>
      </c>
      <c r="AO12" s="17">
        <v>6.6210570709085897E-2</v>
      </c>
      <c r="AP12" s="17"/>
      <c r="AQ12" s="17">
        <v>0.12986647488384001</v>
      </c>
      <c r="AR12" s="17">
        <v>3.5845519980466797E-2</v>
      </c>
      <c r="AS12" s="17"/>
      <c r="AT12" s="17">
        <v>5.5042511528788397E-2</v>
      </c>
      <c r="AU12" s="17">
        <v>7.9079823060537194E-2</v>
      </c>
      <c r="AV12" s="17">
        <v>8.3711465989760606E-2</v>
      </c>
      <c r="AW12" s="17">
        <v>5.7716299645042797E-3</v>
      </c>
      <c r="AX12" s="17"/>
      <c r="AY12" s="17">
        <v>7.2322252180527097E-2</v>
      </c>
      <c r="AZ12" s="17">
        <v>7.2695963225570204E-2</v>
      </c>
      <c r="BA12" s="17"/>
      <c r="BB12" s="17">
        <v>8.0808928795374504E-2</v>
      </c>
      <c r="BC12" s="17">
        <v>7.0609373641370002E-2</v>
      </c>
      <c r="BD12" s="17"/>
      <c r="BE12" s="17">
        <v>2.3082095890751199E-2</v>
      </c>
      <c r="BF12" s="17">
        <v>7.8223296286668395E-2</v>
      </c>
      <c r="BG12" s="17"/>
      <c r="BH12" s="17">
        <v>6.3418042377082996E-3</v>
      </c>
      <c r="BI12" s="17">
        <v>8.2523056274174805E-2</v>
      </c>
      <c r="BJ12" s="17"/>
      <c r="BK12" s="17">
        <v>1.00206964451174E-2</v>
      </c>
      <c r="BL12" s="17">
        <v>8.0160672158933605E-2</v>
      </c>
      <c r="BM12" s="17"/>
      <c r="BN12" s="17">
        <v>1.8913629754823899E-2</v>
      </c>
      <c r="BO12" s="17">
        <v>7.4592703147133205E-2</v>
      </c>
      <c r="BP12" s="17"/>
      <c r="BQ12" s="17">
        <v>3.2421362479503599E-2</v>
      </c>
      <c r="BR12" s="17">
        <v>7.5539976699766101E-2</v>
      </c>
      <c r="BS12" s="17"/>
      <c r="BT12" s="17">
        <v>6.3943424625605899E-2</v>
      </c>
      <c r="BU12" s="17">
        <v>7.3838491060199199E-2</v>
      </c>
      <c r="BV12" s="17"/>
      <c r="BW12" s="17">
        <v>7.2312436016677001E-2</v>
      </c>
      <c r="BX12" s="17">
        <v>7.5427203885469002E-2</v>
      </c>
      <c r="BY12" s="17"/>
      <c r="BZ12" s="17">
        <v>7.2312436016677001E-2</v>
      </c>
      <c r="CA12" s="17">
        <v>7.5427203885469002E-2</v>
      </c>
    </row>
    <row r="13" spans="2:79" x14ac:dyDescent="0.25">
      <c r="B13" s="18" t="s">
        <v>491</v>
      </c>
      <c r="C13" s="17">
        <v>4.5596680069515498E-2</v>
      </c>
      <c r="D13" s="17">
        <v>2.5862703859247499E-3</v>
      </c>
      <c r="E13" s="17">
        <v>8.1853673289851894E-2</v>
      </c>
      <c r="F13" s="17">
        <v>4.6871279606349403E-2</v>
      </c>
      <c r="G13" s="17">
        <v>0</v>
      </c>
      <c r="H13" s="17">
        <v>6.6815655466638493E-2</v>
      </c>
      <c r="I13" s="17">
        <v>3.97169900472003E-2</v>
      </c>
      <c r="J13" s="17">
        <v>2.6301236750864401E-3</v>
      </c>
      <c r="K13" s="17">
        <v>5.7729946642140896E-4</v>
      </c>
      <c r="L13" s="17">
        <v>6.8513506761179205E-2</v>
      </c>
      <c r="M13" s="17"/>
      <c r="N13" s="17">
        <v>4.89509232552921E-2</v>
      </c>
      <c r="O13" s="17">
        <v>3.1613506555224699E-2</v>
      </c>
      <c r="P13" s="17">
        <v>1.8134688465120799E-2</v>
      </c>
      <c r="Q13" s="17">
        <v>2.0207093593962801E-2</v>
      </c>
      <c r="R13" s="17"/>
      <c r="S13" s="17">
        <v>2.61336046945395E-2</v>
      </c>
      <c r="T13" s="17">
        <v>0</v>
      </c>
      <c r="U13" s="17">
        <v>8.7114229926359595E-3</v>
      </c>
      <c r="V13" s="17">
        <v>2.4382192629937498E-2</v>
      </c>
      <c r="W13" s="17">
        <v>0.136953090166955</v>
      </c>
      <c r="X13" s="17">
        <v>0.122610826641685</v>
      </c>
      <c r="Y13" s="17">
        <v>1.34056873774902E-3</v>
      </c>
      <c r="Z13" s="17"/>
      <c r="AA13" s="17">
        <v>4.9882487961359398E-2</v>
      </c>
      <c r="AB13" s="17">
        <v>0</v>
      </c>
      <c r="AC13" s="17"/>
      <c r="AD13" s="17">
        <v>3.99193701054322E-2</v>
      </c>
      <c r="AE13" s="17">
        <v>3.2213362764327597E-2</v>
      </c>
      <c r="AF13" s="17">
        <v>1.2289699390048299E-4</v>
      </c>
      <c r="AG13" s="17"/>
      <c r="AH13" s="17">
        <v>5.4030973370805299E-2</v>
      </c>
      <c r="AI13" s="17">
        <v>4.2438730470787597E-2</v>
      </c>
      <c r="AJ13" s="17"/>
      <c r="AK13" s="17">
        <v>5.9901340697647999E-2</v>
      </c>
      <c r="AL13" s="17">
        <v>3.8942375042326102E-2</v>
      </c>
      <c r="AM13" s="17"/>
      <c r="AN13" s="17">
        <v>4.5805324828315098E-2</v>
      </c>
      <c r="AO13" s="17">
        <v>2.0207093593962801E-2</v>
      </c>
      <c r="AP13" s="17"/>
      <c r="AQ13" s="17">
        <v>2.67700579900805E-2</v>
      </c>
      <c r="AR13" s="17">
        <v>5.7682726399741598E-2</v>
      </c>
      <c r="AS13" s="17"/>
      <c r="AT13" s="17">
        <v>0</v>
      </c>
      <c r="AU13" s="17">
        <v>5.1323370686918397E-2</v>
      </c>
      <c r="AV13" s="17">
        <v>5.9482900094492801E-2</v>
      </c>
      <c r="AW13" s="17">
        <v>8.7658738091230502E-4</v>
      </c>
      <c r="AX13" s="17"/>
      <c r="AY13" s="17">
        <v>6.3295812156737699E-2</v>
      </c>
      <c r="AZ13" s="17">
        <v>3.9924058006070198E-2</v>
      </c>
      <c r="BA13" s="17"/>
      <c r="BB13" s="17">
        <v>5.7161776193392001E-2</v>
      </c>
      <c r="BC13" s="17">
        <v>4.27829876935149E-2</v>
      </c>
      <c r="BD13" s="17"/>
      <c r="BE13" s="17">
        <v>4.9839928624993299E-2</v>
      </c>
      <c r="BF13" s="17">
        <v>4.5115314824518797E-2</v>
      </c>
      <c r="BG13" s="17"/>
      <c r="BH13" s="17">
        <v>8.40818514243208E-2</v>
      </c>
      <c r="BI13" s="17">
        <v>3.9836519544409997E-2</v>
      </c>
      <c r="BJ13" s="17"/>
      <c r="BK13" s="17">
        <v>5.5518999139829897E-2</v>
      </c>
      <c r="BL13" s="17">
        <v>4.4398825211586501E-2</v>
      </c>
      <c r="BM13" s="17"/>
      <c r="BN13" s="17">
        <v>3.2923989704853099E-4</v>
      </c>
      <c r="BO13" s="17">
        <v>4.72722954242564E-2</v>
      </c>
      <c r="BP13" s="17"/>
      <c r="BQ13" s="17">
        <v>9.9465183472914297E-3</v>
      </c>
      <c r="BR13" s="17">
        <v>4.8200289407848797E-2</v>
      </c>
      <c r="BS13" s="17"/>
      <c r="BT13" s="17">
        <v>0.12013344174809699</v>
      </c>
      <c r="BU13" s="17">
        <v>3.4984477484449203E-2</v>
      </c>
      <c r="BV13" s="17"/>
      <c r="BW13" s="17">
        <v>5.0146285026173798E-2</v>
      </c>
      <c r="BX13" s="17">
        <v>1.7519519687568901E-3</v>
      </c>
      <c r="BY13" s="17"/>
      <c r="BZ13" s="17">
        <v>5.0146285026173798E-2</v>
      </c>
      <c r="CA13" s="17">
        <v>1.7519519687568901E-3</v>
      </c>
    </row>
    <row r="14" spans="2:79" x14ac:dyDescent="0.25">
      <c r="B14" s="18" t="s">
        <v>75</v>
      </c>
      <c r="C14" s="19">
        <v>2.77585391391173E-2</v>
      </c>
      <c r="D14" s="19">
        <v>7.4578678691075697E-3</v>
      </c>
      <c r="E14" s="19">
        <v>0</v>
      </c>
      <c r="F14" s="19">
        <v>6.7114259366891701E-5</v>
      </c>
      <c r="G14" s="19">
        <v>0.164032025020729</v>
      </c>
      <c r="H14" s="19">
        <v>0</v>
      </c>
      <c r="I14" s="19">
        <v>4.1247219298944898E-2</v>
      </c>
      <c r="J14" s="19">
        <v>6.6960306308415707E-2</v>
      </c>
      <c r="K14" s="19">
        <v>0</v>
      </c>
      <c r="L14" s="19">
        <v>7.3137670017737501E-3</v>
      </c>
      <c r="M14" s="19"/>
      <c r="N14" s="19">
        <v>2.48298134637116E-2</v>
      </c>
      <c r="O14" s="19">
        <v>5.4141230378296497E-2</v>
      </c>
      <c r="P14" s="19">
        <v>8.6993085851260997E-3</v>
      </c>
      <c r="Q14" s="19">
        <v>5.3617993279367199E-3</v>
      </c>
      <c r="R14" s="19"/>
      <c r="S14" s="19">
        <v>3.0196133467749901E-2</v>
      </c>
      <c r="T14" s="19">
        <v>2.4633419617536298E-3</v>
      </c>
      <c r="U14" s="19">
        <v>0</v>
      </c>
      <c r="V14" s="19">
        <v>5.0440438194624598E-2</v>
      </c>
      <c r="W14" s="19">
        <v>2.1039456983083901E-2</v>
      </c>
      <c r="X14" s="19">
        <v>4.2114905485403503E-3</v>
      </c>
      <c r="Y14" s="19">
        <v>1.9984661456443301E-4</v>
      </c>
      <c r="Z14" s="19"/>
      <c r="AA14" s="19">
        <v>3.0367671337494798E-2</v>
      </c>
      <c r="AB14" s="19">
        <v>0</v>
      </c>
      <c r="AC14" s="19"/>
      <c r="AD14" s="19">
        <v>3.2003306524032098E-2</v>
      </c>
      <c r="AE14" s="19">
        <v>3.0461718362885099E-2</v>
      </c>
      <c r="AF14" s="19">
        <v>0</v>
      </c>
      <c r="AG14" s="19"/>
      <c r="AH14" s="19">
        <v>1.9703090668005299E-3</v>
      </c>
      <c r="AI14" s="19">
        <v>3.7414111680841002E-2</v>
      </c>
      <c r="AJ14" s="19"/>
      <c r="AK14" s="19">
        <v>5.51097313856036E-2</v>
      </c>
      <c r="AL14" s="19">
        <v>1.50351910781728E-2</v>
      </c>
      <c r="AM14" s="19"/>
      <c r="AN14" s="19">
        <v>2.7942589493001602E-2</v>
      </c>
      <c r="AO14" s="19">
        <v>5.3617993279367199E-3</v>
      </c>
      <c r="AP14" s="19"/>
      <c r="AQ14" s="19">
        <v>1.55727021759769E-2</v>
      </c>
      <c r="AR14" s="19">
        <v>3.5581428953747198E-2</v>
      </c>
      <c r="AS14" s="19"/>
      <c r="AT14" s="19">
        <v>7.2671728641504202E-2</v>
      </c>
      <c r="AU14" s="19">
        <v>3.9426853482189099E-2</v>
      </c>
      <c r="AV14" s="19">
        <v>9.9083135655163492E-3</v>
      </c>
      <c r="AW14" s="19">
        <v>0</v>
      </c>
      <c r="AX14" s="19"/>
      <c r="AY14" s="19">
        <v>5.1513680245250599E-3</v>
      </c>
      <c r="AZ14" s="19">
        <v>3.5004201639670399E-2</v>
      </c>
      <c r="BA14" s="19"/>
      <c r="BB14" s="19">
        <v>3.9316199407445398E-5</v>
      </c>
      <c r="BC14" s="19">
        <v>3.4502397159726902E-2</v>
      </c>
      <c r="BD14" s="19"/>
      <c r="BE14" s="19">
        <v>5.7021188846293802E-5</v>
      </c>
      <c r="BF14" s="19">
        <v>3.0901071988789899E-2</v>
      </c>
      <c r="BG14" s="19"/>
      <c r="BH14" s="19">
        <v>6.9021893775832296E-4</v>
      </c>
      <c r="BI14" s="19">
        <v>3.18099143575706E-2</v>
      </c>
      <c r="BJ14" s="19"/>
      <c r="BK14" s="19">
        <v>8.0623076654397895E-3</v>
      </c>
      <c r="BL14" s="19">
        <v>3.0136332716046901E-2</v>
      </c>
      <c r="BM14" s="19"/>
      <c r="BN14" s="19">
        <v>0.16931451888534901</v>
      </c>
      <c r="BO14" s="19">
        <v>2.2518716160073698E-2</v>
      </c>
      <c r="BP14" s="19"/>
      <c r="BQ14" s="19">
        <v>2.5554883516570499E-2</v>
      </c>
      <c r="BR14" s="19">
        <v>2.7919476932388498E-2</v>
      </c>
      <c r="BS14" s="19"/>
      <c r="BT14" s="19">
        <v>2.6703185740812002E-4</v>
      </c>
      <c r="BU14" s="19">
        <v>3.1672653974162003E-2</v>
      </c>
      <c r="BV14" s="19"/>
      <c r="BW14" s="19">
        <v>3.05907023329141E-2</v>
      </c>
      <c r="BX14" s="19">
        <v>4.64867193541607E-4</v>
      </c>
      <c r="BY14" s="19"/>
      <c r="BZ14" s="19">
        <v>3.05907023329141E-2</v>
      </c>
      <c r="CA14" s="19">
        <v>4.64867193541607E-4</v>
      </c>
    </row>
    <row r="15" spans="2:79" x14ac:dyDescent="0.25">
      <c r="B15" s="16" t="s">
        <v>705</v>
      </c>
    </row>
    <row r="16" spans="2:79" x14ac:dyDescent="0.25">
      <c r="B16" t="s">
        <v>78</v>
      </c>
    </row>
    <row r="17" spans="2:2" x14ac:dyDescent="0.25">
      <c r="B17" t="s">
        <v>79</v>
      </c>
    </row>
    <row r="19" spans="2:2" x14ac:dyDescent="0.2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CA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499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1080</v>
      </c>
      <c r="D7" s="10">
        <v>141</v>
      </c>
      <c r="E7" s="10">
        <v>139</v>
      </c>
      <c r="F7" s="10">
        <v>93</v>
      </c>
      <c r="G7" s="10">
        <v>192</v>
      </c>
      <c r="H7" s="10">
        <v>131</v>
      </c>
      <c r="I7" s="10">
        <v>127</v>
      </c>
      <c r="J7" s="10">
        <v>93</v>
      </c>
      <c r="K7" s="10">
        <v>52</v>
      </c>
      <c r="L7" s="10">
        <v>112</v>
      </c>
      <c r="M7" s="10"/>
      <c r="N7" s="10">
        <v>107</v>
      </c>
      <c r="O7" s="10">
        <v>121</v>
      </c>
      <c r="P7" s="10">
        <v>222</v>
      </c>
      <c r="Q7" s="10">
        <v>630</v>
      </c>
      <c r="R7" s="10"/>
      <c r="S7" s="10">
        <v>105</v>
      </c>
      <c r="T7" s="10">
        <v>79</v>
      </c>
      <c r="U7" s="10">
        <v>117</v>
      </c>
      <c r="V7" s="10">
        <v>157</v>
      </c>
      <c r="W7" s="10">
        <v>219</v>
      </c>
      <c r="X7" s="10">
        <v>223</v>
      </c>
      <c r="Y7" s="10">
        <v>144</v>
      </c>
      <c r="Z7" s="10"/>
      <c r="AA7" s="10">
        <v>1061</v>
      </c>
      <c r="AB7" s="10">
        <v>19</v>
      </c>
      <c r="AC7" s="10"/>
      <c r="AD7" s="10">
        <v>583</v>
      </c>
      <c r="AE7" s="10">
        <v>435</v>
      </c>
      <c r="AF7" s="10">
        <v>55</v>
      </c>
      <c r="AG7" s="10"/>
      <c r="AH7" s="10">
        <v>390</v>
      </c>
      <c r="AI7" s="10">
        <v>690</v>
      </c>
      <c r="AJ7" s="10"/>
      <c r="AK7" s="10">
        <v>259</v>
      </c>
      <c r="AL7" s="10">
        <v>821</v>
      </c>
      <c r="AM7" s="10"/>
      <c r="AN7" s="10">
        <v>450</v>
      </c>
      <c r="AO7" s="10">
        <v>630</v>
      </c>
      <c r="AP7" s="10"/>
      <c r="AQ7" s="10">
        <v>525</v>
      </c>
      <c r="AR7" s="10">
        <v>555</v>
      </c>
      <c r="AS7" s="10"/>
      <c r="AT7" s="10">
        <v>35</v>
      </c>
      <c r="AU7" s="10">
        <v>234</v>
      </c>
      <c r="AV7" s="10">
        <v>570</v>
      </c>
      <c r="AW7" s="10">
        <v>241</v>
      </c>
      <c r="AX7" s="10"/>
      <c r="AY7" s="10">
        <v>373</v>
      </c>
      <c r="AZ7" s="10">
        <v>707</v>
      </c>
      <c r="BA7" s="10"/>
      <c r="BB7" s="10">
        <v>170</v>
      </c>
      <c r="BC7" s="10">
        <v>910</v>
      </c>
      <c r="BD7" s="10"/>
      <c r="BE7" s="10">
        <v>169</v>
      </c>
      <c r="BF7" s="10">
        <v>911</v>
      </c>
      <c r="BG7" s="10"/>
      <c r="BH7" s="10">
        <v>96</v>
      </c>
      <c r="BI7" s="10">
        <v>984</v>
      </c>
      <c r="BJ7" s="10"/>
      <c r="BK7" s="10">
        <v>198</v>
      </c>
      <c r="BL7" s="10">
        <v>882</v>
      </c>
      <c r="BM7" s="10"/>
      <c r="BN7" s="10">
        <v>83</v>
      </c>
      <c r="BO7" s="10">
        <v>997</v>
      </c>
      <c r="BP7" s="10"/>
      <c r="BQ7" s="10">
        <v>176</v>
      </c>
      <c r="BR7" s="10">
        <v>904</v>
      </c>
      <c r="BS7" s="10"/>
      <c r="BT7" s="10">
        <v>121</v>
      </c>
      <c r="BU7" s="10">
        <v>959</v>
      </c>
      <c r="BV7" s="10"/>
      <c r="BW7" s="10">
        <v>433</v>
      </c>
      <c r="BX7" s="10">
        <v>647</v>
      </c>
      <c r="BY7" s="10"/>
      <c r="BZ7" s="10">
        <v>433</v>
      </c>
      <c r="CA7" s="10">
        <v>647</v>
      </c>
    </row>
    <row r="8" spans="2:79" ht="30" customHeight="1" x14ac:dyDescent="0.25">
      <c r="B8" s="11" t="s">
        <v>27</v>
      </c>
      <c r="C8" s="11">
        <v>402</v>
      </c>
      <c r="D8" s="11">
        <v>32</v>
      </c>
      <c r="E8" s="11">
        <v>64</v>
      </c>
      <c r="F8" s="11">
        <v>46</v>
      </c>
      <c r="G8" s="11">
        <v>36</v>
      </c>
      <c r="H8" s="11">
        <v>35</v>
      </c>
      <c r="I8" s="11">
        <v>64</v>
      </c>
      <c r="J8" s="11">
        <v>25</v>
      </c>
      <c r="K8" s="11">
        <v>13</v>
      </c>
      <c r="L8" s="11">
        <v>86</v>
      </c>
      <c r="M8" s="11"/>
      <c r="N8" s="11">
        <v>336</v>
      </c>
      <c r="O8" s="11">
        <v>49</v>
      </c>
      <c r="P8" s="11">
        <v>13</v>
      </c>
      <c r="Q8" s="11">
        <v>3</v>
      </c>
      <c r="R8" s="11"/>
      <c r="S8" s="11">
        <v>81</v>
      </c>
      <c r="T8" s="11">
        <v>21</v>
      </c>
      <c r="U8" s="11">
        <v>28</v>
      </c>
      <c r="V8" s="11">
        <v>122</v>
      </c>
      <c r="W8" s="11">
        <v>33</v>
      </c>
      <c r="X8" s="11">
        <v>66</v>
      </c>
      <c r="Y8" s="11">
        <v>39</v>
      </c>
      <c r="Z8" s="11"/>
      <c r="AA8" s="11">
        <v>368</v>
      </c>
      <c r="AB8" s="11">
        <v>35</v>
      </c>
      <c r="AC8" s="11"/>
      <c r="AD8" s="11">
        <v>231</v>
      </c>
      <c r="AE8" s="11">
        <v>103</v>
      </c>
      <c r="AF8" s="11">
        <v>51</v>
      </c>
      <c r="AG8" s="11"/>
      <c r="AH8" s="11">
        <v>110</v>
      </c>
      <c r="AI8" s="11">
        <v>293</v>
      </c>
      <c r="AJ8" s="11"/>
      <c r="AK8" s="11">
        <v>128</v>
      </c>
      <c r="AL8" s="11">
        <v>274</v>
      </c>
      <c r="AM8" s="11"/>
      <c r="AN8" s="11">
        <v>399</v>
      </c>
      <c r="AO8" s="11">
        <v>3</v>
      </c>
      <c r="AP8" s="11"/>
      <c r="AQ8" s="11">
        <v>157</v>
      </c>
      <c r="AR8" s="11">
        <v>245</v>
      </c>
      <c r="AS8" s="11"/>
      <c r="AT8" s="11">
        <v>37</v>
      </c>
      <c r="AU8" s="11">
        <v>176</v>
      </c>
      <c r="AV8" s="11">
        <v>156</v>
      </c>
      <c r="AW8" s="11">
        <v>33</v>
      </c>
      <c r="AX8" s="11"/>
      <c r="AY8" s="11">
        <v>98</v>
      </c>
      <c r="AZ8" s="11">
        <v>305</v>
      </c>
      <c r="BA8" s="11"/>
      <c r="BB8" s="11">
        <v>79</v>
      </c>
      <c r="BC8" s="11">
        <v>323</v>
      </c>
      <c r="BD8" s="11"/>
      <c r="BE8" s="11">
        <v>41</v>
      </c>
      <c r="BF8" s="11">
        <v>361</v>
      </c>
      <c r="BG8" s="11"/>
      <c r="BH8" s="11">
        <v>52</v>
      </c>
      <c r="BI8" s="11">
        <v>350</v>
      </c>
      <c r="BJ8" s="11"/>
      <c r="BK8" s="11">
        <v>43</v>
      </c>
      <c r="BL8" s="11">
        <v>359</v>
      </c>
      <c r="BM8" s="11"/>
      <c r="BN8" s="11">
        <v>14</v>
      </c>
      <c r="BO8" s="11">
        <v>388</v>
      </c>
      <c r="BP8" s="11"/>
      <c r="BQ8" s="11">
        <v>27</v>
      </c>
      <c r="BR8" s="11">
        <v>375</v>
      </c>
      <c r="BS8" s="11"/>
      <c r="BT8" s="11">
        <v>50</v>
      </c>
      <c r="BU8" s="11">
        <v>352</v>
      </c>
      <c r="BV8" s="11"/>
      <c r="BW8" s="11">
        <v>364</v>
      </c>
      <c r="BX8" s="11">
        <v>38</v>
      </c>
      <c r="BY8" s="11"/>
      <c r="BZ8" s="11">
        <v>364</v>
      </c>
      <c r="CA8" s="11">
        <v>38</v>
      </c>
    </row>
    <row r="9" spans="2:79" x14ac:dyDescent="0.25">
      <c r="B9" s="18" t="s">
        <v>487</v>
      </c>
      <c r="C9" s="17">
        <v>0.27232930910441699</v>
      </c>
      <c r="D9" s="17">
        <v>0.19732341312009</v>
      </c>
      <c r="E9" s="17">
        <v>0.21958680539574099</v>
      </c>
      <c r="F9" s="17">
        <v>0.26059153960377301</v>
      </c>
      <c r="G9" s="17">
        <v>0.37020355449202003</v>
      </c>
      <c r="H9" s="17">
        <v>0.46201657610482</v>
      </c>
      <c r="I9" s="17">
        <v>0.34247954473838799</v>
      </c>
      <c r="J9" s="17">
        <v>0.27829141829820903</v>
      </c>
      <c r="K9" s="17">
        <v>0.37087740681371401</v>
      </c>
      <c r="L9" s="17">
        <v>0.15882440730455299</v>
      </c>
      <c r="M9" s="17"/>
      <c r="N9" s="17">
        <v>0.29220649408521798</v>
      </c>
      <c r="O9" s="17">
        <v>0.147125103176482</v>
      </c>
      <c r="P9" s="17">
        <v>0.239263458162393</v>
      </c>
      <c r="Q9" s="17">
        <v>0.25064316399549402</v>
      </c>
      <c r="R9" s="17"/>
      <c r="S9" s="17">
        <v>0.30901450501879502</v>
      </c>
      <c r="T9" s="17">
        <v>0.19989056411139</v>
      </c>
      <c r="U9" s="17">
        <v>0.37295695637922399</v>
      </c>
      <c r="V9" s="17">
        <v>0.17592340478929799</v>
      </c>
      <c r="W9" s="17">
        <v>0.18573638472895199</v>
      </c>
      <c r="X9" s="17">
        <v>0.37442570997422903</v>
      </c>
      <c r="Y9" s="17">
        <v>0.33089946357461603</v>
      </c>
      <c r="Z9" s="17"/>
      <c r="AA9" s="17">
        <v>0.28512641172431302</v>
      </c>
      <c r="AB9" s="17">
        <v>0.13618102418324901</v>
      </c>
      <c r="AC9" s="17"/>
      <c r="AD9" s="17">
        <v>0.31039535169597399</v>
      </c>
      <c r="AE9" s="17">
        <v>0.26690083153720401</v>
      </c>
      <c r="AF9" s="17">
        <v>0.123984507691503</v>
      </c>
      <c r="AG9" s="17"/>
      <c r="AH9" s="17">
        <v>0.270266909746328</v>
      </c>
      <c r="AI9" s="17">
        <v>0.27310150814856099</v>
      </c>
      <c r="AJ9" s="17"/>
      <c r="AK9" s="17">
        <v>0.35009888735734102</v>
      </c>
      <c r="AL9" s="17">
        <v>0.23615211420382001</v>
      </c>
      <c r="AM9" s="17"/>
      <c r="AN9" s="17">
        <v>0.27250751998311301</v>
      </c>
      <c r="AO9" s="17">
        <v>0.25064316399549402</v>
      </c>
      <c r="AP9" s="17"/>
      <c r="AQ9" s="17">
        <v>0.290807844530515</v>
      </c>
      <c r="AR9" s="17">
        <v>0.26046672247935798</v>
      </c>
      <c r="AS9" s="17"/>
      <c r="AT9" s="17">
        <v>0.17509569947865899</v>
      </c>
      <c r="AU9" s="17">
        <v>0.28197072718342397</v>
      </c>
      <c r="AV9" s="17">
        <v>0.25832144596798101</v>
      </c>
      <c r="AW9" s="17">
        <v>0.39557162564390203</v>
      </c>
      <c r="AX9" s="17"/>
      <c r="AY9" s="17">
        <v>0.27332593653819698</v>
      </c>
      <c r="AZ9" s="17">
        <v>0.272009887183498</v>
      </c>
      <c r="BA9" s="17"/>
      <c r="BB9" s="17">
        <v>0.38982172297824502</v>
      </c>
      <c r="BC9" s="17">
        <v>0.24374437512603001</v>
      </c>
      <c r="BD9" s="17"/>
      <c r="BE9" s="17">
        <v>0.290885299843885</v>
      </c>
      <c r="BF9" s="17">
        <v>0.270224268847717</v>
      </c>
      <c r="BG9" s="17"/>
      <c r="BH9" s="17">
        <v>0.23161930750794299</v>
      </c>
      <c r="BI9" s="17">
        <v>0.27842246488151101</v>
      </c>
      <c r="BJ9" s="17"/>
      <c r="BK9" s="17">
        <v>0.22448411855862599</v>
      </c>
      <c r="BL9" s="17">
        <v>0.27810533722018999</v>
      </c>
      <c r="BM9" s="17"/>
      <c r="BN9" s="17">
        <v>0.66449382459990103</v>
      </c>
      <c r="BO9" s="17">
        <v>0.257812983877164</v>
      </c>
      <c r="BP9" s="17"/>
      <c r="BQ9" s="17">
        <v>0.59568862986049298</v>
      </c>
      <c r="BR9" s="17">
        <v>0.248713670170785</v>
      </c>
      <c r="BS9" s="17"/>
      <c r="BT9" s="17">
        <v>0.50892178602154503</v>
      </c>
      <c r="BU9" s="17">
        <v>0.23864435635621201</v>
      </c>
      <c r="BV9" s="17"/>
      <c r="BW9" s="17">
        <v>0.28541847412102</v>
      </c>
      <c r="BX9" s="17">
        <v>0.14618849321246999</v>
      </c>
      <c r="BY9" s="17"/>
      <c r="BZ9" s="17">
        <v>0.28541847412102</v>
      </c>
      <c r="CA9" s="17">
        <v>0.14618849321246999</v>
      </c>
    </row>
    <row r="10" spans="2:79" ht="30" x14ac:dyDescent="0.25">
      <c r="B10" s="18" t="s">
        <v>488</v>
      </c>
      <c r="C10" s="17">
        <v>0.27883496085850801</v>
      </c>
      <c r="D10" s="17">
        <v>0.191367454403884</v>
      </c>
      <c r="E10" s="17">
        <v>0.210312065961588</v>
      </c>
      <c r="F10" s="17">
        <v>0.39601683692901501</v>
      </c>
      <c r="G10" s="17">
        <v>0.43500901934395397</v>
      </c>
      <c r="H10" s="17">
        <v>0.23895871923311199</v>
      </c>
      <c r="I10" s="17">
        <v>0.27816939194892998</v>
      </c>
      <c r="J10" s="17">
        <v>0.166769076070613</v>
      </c>
      <c r="K10" s="17">
        <v>0.25693279768435001</v>
      </c>
      <c r="L10" s="17">
        <v>0.28720763772081997</v>
      </c>
      <c r="M10" s="17"/>
      <c r="N10" s="17">
        <v>0.26408003031879801</v>
      </c>
      <c r="O10" s="17">
        <v>0.34906655843141599</v>
      </c>
      <c r="P10" s="17">
        <v>0.36740993799730498</v>
      </c>
      <c r="Q10" s="17">
        <v>0.385695974365176</v>
      </c>
      <c r="R10" s="17"/>
      <c r="S10" s="17">
        <v>0.26611049436233503</v>
      </c>
      <c r="T10" s="17">
        <v>0.54478403781798601</v>
      </c>
      <c r="U10" s="17">
        <v>0.356134170141234</v>
      </c>
      <c r="V10" s="17">
        <v>0.233486701144902</v>
      </c>
      <c r="W10" s="17">
        <v>0.17290349469646399</v>
      </c>
      <c r="X10" s="17">
        <v>0.23571094012226301</v>
      </c>
      <c r="Y10" s="17">
        <v>0.40124867886291998</v>
      </c>
      <c r="Z10" s="17"/>
      <c r="AA10" s="17">
        <v>0.27093996127605802</v>
      </c>
      <c r="AB10" s="17">
        <v>0.36282980598327003</v>
      </c>
      <c r="AC10" s="17"/>
      <c r="AD10" s="17">
        <v>0.32179399328206598</v>
      </c>
      <c r="AE10" s="17">
        <v>0.18987667746380599</v>
      </c>
      <c r="AF10" s="17">
        <v>0.27997594573073398</v>
      </c>
      <c r="AG10" s="17"/>
      <c r="AH10" s="17">
        <v>0.38720123597816403</v>
      </c>
      <c r="AI10" s="17">
        <v>0.238260697810597</v>
      </c>
      <c r="AJ10" s="17"/>
      <c r="AK10" s="17">
        <v>0.28818995871402697</v>
      </c>
      <c r="AL10" s="17">
        <v>0.27448316175766801</v>
      </c>
      <c r="AM10" s="17"/>
      <c r="AN10" s="17">
        <v>0.27795680593425798</v>
      </c>
      <c r="AO10" s="17">
        <v>0.385695974365176</v>
      </c>
      <c r="AP10" s="17"/>
      <c r="AQ10" s="17">
        <v>0.26584622044129602</v>
      </c>
      <c r="AR10" s="17">
        <v>0.287173287181272</v>
      </c>
      <c r="AS10" s="17"/>
      <c r="AT10" s="17">
        <v>0.31877166385689598</v>
      </c>
      <c r="AU10" s="17">
        <v>0.26067715059910801</v>
      </c>
      <c r="AV10" s="17">
        <v>0.26244351399688198</v>
      </c>
      <c r="AW10" s="17">
        <v>0.40729144426896002</v>
      </c>
      <c r="AX10" s="17"/>
      <c r="AY10" s="17">
        <v>0.187002121310405</v>
      </c>
      <c r="AZ10" s="17">
        <v>0.30826764655192002</v>
      </c>
      <c r="BA10" s="17"/>
      <c r="BB10" s="17">
        <v>0.221059980614356</v>
      </c>
      <c r="BC10" s="17">
        <v>0.292891136414277</v>
      </c>
      <c r="BD10" s="17"/>
      <c r="BE10" s="17">
        <v>0.103551114097644</v>
      </c>
      <c r="BF10" s="17">
        <v>0.298719620155945</v>
      </c>
      <c r="BG10" s="17"/>
      <c r="BH10" s="17">
        <v>0.321842367543967</v>
      </c>
      <c r="BI10" s="17">
        <v>0.27239794739187001</v>
      </c>
      <c r="BJ10" s="17"/>
      <c r="BK10" s="17">
        <v>0.42352691080285099</v>
      </c>
      <c r="BL10" s="17">
        <v>0.26136727473434401</v>
      </c>
      <c r="BM10" s="17"/>
      <c r="BN10" s="17">
        <v>9.8203087789112006E-2</v>
      </c>
      <c r="BO10" s="17">
        <v>0.285521213470043</v>
      </c>
      <c r="BP10" s="17"/>
      <c r="BQ10" s="17">
        <v>0.106425815474783</v>
      </c>
      <c r="BR10" s="17">
        <v>0.29142637809898803</v>
      </c>
      <c r="BS10" s="17"/>
      <c r="BT10" s="17">
        <v>0.21112117579490799</v>
      </c>
      <c r="BU10" s="17">
        <v>0.28847573929741099</v>
      </c>
      <c r="BV10" s="17"/>
      <c r="BW10" s="17">
        <v>0.26991636653418899</v>
      </c>
      <c r="BX10" s="17">
        <v>0.364783817279206</v>
      </c>
      <c r="BY10" s="17"/>
      <c r="BZ10" s="17">
        <v>0.26991636653418899</v>
      </c>
      <c r="CA10" s="17">
        <v>0.364783817279206</v>
      </c>
    </row>
    <row r="11" spans="2:79" ht="30" x14ac:dyDescent="0.25">
      <c r="B11" s="18" t="s">
        <v>489</v>
      </c>
      <c r="C11" s="17">
        <v>0.21716278156281499</v>
      </c>
      <c r="D11" s="17">
        <v>0.329975794663809</v>
      </c>
      <c r="E11" s="17">
        <v>0.41556540303896</v>
      </c>
      <c r="F11" s="17">
        <v>0.14169866626535901</v>
      </c>
      <c r="G11" s="17">
        <v>0.169097811637728</v>
      </c>
      <c r="H11" s="17">
        <v>4.9179136467633902E-2</v>
      </c>
      <c r="I11" s="17">
        <v>0.14907235179896899</v>
      </c>
      <c r="J11" s="17">
        <v>0.17459474179929499</v>
      </c>
      <c r="K11" s="17">
        <v>3.3730971204082499E-2</v>
      </c>
      <c r="L11" s="17">
        <v>0.24764684660119099</v>
      </c>
      <c r="M11" s="17"/>
      <c r="N11" s="17">
        <v>0.209547056842637</v>
      </c>
      <c r="O11" s="17">
        <v>0.25930076389713003</v>
      </c>
      <c r="P11" s="17">
        <v>0.25197649319948501</v>
      </c>
      <c r="Q11" s="17">
        <v>0.22637066596106101</v>
      </c>
      <c r="R11" s="17"/>
      <c r="S11" s="17">
        <v>0.15120181172974501</v>
      </c>
      <c r="T11" s="17">
        <v>0.210787830281712</v>
      </c>
      <c r="U11" s="17">
        <v>0.14020299348474999</v>
      </c>
      <c r="V11" s="17">
        <v>0.28478385049228999</v>
      </c>
      <c r="W11" s="17">
        <v>0.35060241577565299</v>
      </c>
      <c r="X11" s="17">
        <v>0.22685963457521599</v>
      </c>
      <c r="Y11" s="17">
        <v>9.8105254150516005E-2</v>
      </c>
      <c r="Z11" s="17"/>
      <c r="AA11" s="17">
        <v>0.211993230888955</v>
      </c>
      <c r="AB11" s="17">
        <v>0.27216159488520802</v>
      </c>
      <c r="AC11" s="17"/>
      <c r="AD11" s="17">
        <v>0.193229432585101</v>
      </c>
      <c r="AE11" s="17">
        <v>0.25704811606227301</v>
      </c>
      <c r="AF11" s="17">
        <v>0.15381687530045399</v>
      </c>
      <c r="AG11" s="17"/>
      <c r="AH11" s="17">
        <v>0.23837759900654801</v>
      </c>
      <c r="AI11" s="17">
        <v>0.20921957614650899</v>
      </c>
      <c r="AJ11" s="17"/>
      <c r="AK11" s="17">
        <v>0.241068369162173</v>
      </c>
      <c r="AL11" s="17">
        <v>0.206042275045696</v>
      </c>
      <c r="AM11" s="17"/>
      <c r="AN11" s="17">
        <v>0.21708711365774</v>
      </c>
      <c r="AO11" s="17">
        <v>0.22637066596106101</v>
      </c>
      <c r="AP11" s="17"/>
      <c r="AQ11" s="17">
        <v>0.16384727979687</v>
      </c>
      <c r="AR11" s="17">
        <v>0.25138950698087797</v>
      </c>
      <c r="AS11" s="17"/>
      <c r="AT11" s="17">
        <v>0.250268583317793</v>
      </c>
      <c r="AU11" s="17">
        <v>0.225379379164309</v>
      </c>
      <c r="AV11" s="17">
        <v>0.21276576654371701</v>
      </c>
      <c r="AW11" s="17">
        <v>0.157553181260116</v>
      </c>
      <c r="AX11" s="17"/>
      <c r="AY11" s="17">
        <v>0.29080452852368599</v>
      </c>
      <c r="AZ11" s="17">
        <v>0.193560392669267</v>
      </c>
      <c r="BA11" s="17"/>
      <c r="BB11" s="17">
        <v>9.1360619358874504E-2</v>
      </c>
      <c r="BC11" s="17">
        <v>0.247769408683437</v>
      </c>
      <c r="BD11" s="17"/>
      <c r="BE11" s="17">
        <v>4.94333983791801E-2</v>
      </c>
      <c r="BF11" s="17">
        <v>0.23619044269879</v>
      </c>
      <c r="BG11" s="17"/>
      <c r="BH11" s="17">
        <v>0.276844787499606</v>
      </c>
      <c r="BI11" s="17">
        <v>0.208230044029004</v>
      </c>
      <c r="BJ11" s="17"/>
      <c r="BK11" s="17">
        <v>0.12749952763665201</v>
      </c>
      <c r="BL11" s="17">
        <v>0.22798722326158199</v>
      </c>
      <c r="BM11" s="17"/>
      <c r="BN11" s="17">
        <v>6.6062531947806993E-2</v>
      </c>
      <c r="BO11" s="17">
        <v>0.22275589434753301</v>
      </c>
      <c r="BP11" s="17"/>
      <c r="BQ11" s="17">
        <v>0.25155780079053103</v>
      </c>
      <c r="BR11" s="17">
        <v>0.21465083802799501</v>
      </c>
      <c r="BS11" s="17"/>
      <c r="BT11" s="17">
        <v>0.27175054752330602</v>
      </c>
      <c r="BU11" s="17">
        <v>0.209390825577701</v>
      </c>
      <c r="BV11" s="17"/>
      <c r="BW11" s="17">
        <v>0.21185037677391599</v>
      </c>
      <c r="BX11" s="17">
        <v>0.26835864268688597</v>
      </c>
      <c r="BY11" s="17"/>
      <c r="BZ11" s="17">
        <v>0.21185037677391599</v>
      </c>
      <c r="CA11" s="17">
        <v>0.26835864268688597</v>
      </c>
    </row>
    <row r="12" spans="2:79" ht="30" x14ac:dyDescent="0.25">
      <c r="B12" s="18" t="s">
        <v>490</v>
      </c>
      <c r="C12" s="17">
        <v>8.5642096891182004E-2</v>
      </c>
      <c r="D12" s="17">
        <v>1.8871878586900499E-2</v>
      </c>
      <c r="E12" s="17">
        <v>3.8950077344016697E-2</v>
      </c>
      <c r="F12" s="17">
        <v>0.156071817134317</v>
      </c>
      <c r="G12" s="17">
        <v>2.32737849533791E-2</v>
      </c>
      <c r="H12" s="17">
        <v>0.189035104105019</v>
      </c>
      <c r="I12" s="17">
        <v>1.3092351709313201E-2</v>
      </c>
      <c r="J12" s="17">
        <v>0.1569965636406</v>
      </c>
      <c r="K12" s="17">
        <v>0.330496686775127</v>
      </c>
      <c r="L12" s="17">
        <v>8.8285051225256303E-2</v>
      </c>
      <c r="M12" s="17"/>
      <c r="N12" s="17">
        <v>8.0658904775710805E-2</v>
      </c>
      <c r="O12" s="17">
        <v>0.122968638895865</v>
      </c>
      <c r="P12" s="17">
        <v>7.1280512656197406E-2</v>
      </c>
      <c r="Q12" s="17">
        <v>9.05818054894377E-2</v>
      </c>
      <c r="R12" s="17"/>
      <c r="S12" s="17">
        <v>4.1962091186113298E-2</v>
      </c>
      <c r="T12" s="17">
        <v>1.70078309998794E-2</v>
      </c>
      <c r="U12" s="17">
        <v>0.13019278985000801</v>
      </c>
      <c r="V12" s="17">
        <v>0.11056848116192899</v>
      </c>
      <c r="W12" s="17">
        <v>0.14997627088242901</v>
      </c>
      <c r="X12" s="17">
        <v>3.7911457685585397E-2</v>
      </c>
      <c r="Y12" s="17">
        <v>0.14674133597695599</v>
      </c>
      <c r="Z12" s="17"/>
      <c r="AA12" s="17">
        <v>9.1939003595550794E-2</v>
      </c>
      <c r="AB12" s="17">
        <v>1.8649350675680298E-2</v>
      </c>
      <c r="AC12" s="17"/>
      <c r="AD12" s="17">
        <v>9.5037899180241803E-2</v>
      </c>
      <c r="AE12" s="17">
        <v>7.5998763346452003E-2</v>
      </c>
      <c r="AF12" s="17">
        <v>9.1638179080800006E-2</v>
      </c>
      <c r="AG12" s="17"/>
      <c r="AH12" s="17">
        <v>4.0303428519551897E-2</v>
      </c>
      <c r="AI12" s="17">
        <v>0.10261770166048199</v>
      </c>
      <c r="AJ12" s="17"/>
      <c r="AK12" s="17">
        <v>5.1818217966919003E-2</v>
      </c>
      <c r="AL12" s="17">
        <v>0.10137643784591401</v>
      </c>
      <c r="AM12" s="17"/>
      <c r="AN12" s="17">
        <v>8.5601503701134798E-2</v>
      </c>
      <c r="AO12" s="17">
        <v>9.05818054894377E-2</v>
      </c>
      <c r="AP12" s="17"/>
      <c r="AQ12" s="17">
        <v>8.5807478251116995E-2</v>
      </c>
      <c r="AR12" s="17">
        <v>8.5535927724461794E-2</v>
      </c>
      <c r="AS12" s="17"/>
      <c r="AT12" s="17">
        <v>5.5102685900142903E-2</v>
      </c>
      <c r="AU12" s="17">
        <v>6.2026161022490298E-2</v>
      </c>
      <c r="AV12" s="17">
        <v>0.13217440098268399</v>
      </c>
      <c r="AW12" s="17">
        <v>2.5672797586812401E-2</v>
      </c>
      <c r="AX12" s="17"/>
      <c r="AY12" s="17">
        <v>8.9493554259960403E-2</v>
      </c>
      <c r="AZ12" s="17">
        <v>8.4407693874193196E-2</v>
      </c>
      <c r="BA12" s="17"/>
      <c r="BB12" s="17">
        <v>0.14937678359711901</v>
      </c>
      <c r="BC12" s="17">
        <v>7.0135973971801102E-2</v>
      </c>
      <c r="BD12" s="17"/>
      <c r="BE12" s="17">
        <v>0.11514999185725699</v>
      </c>
      <c r="BF12" s="17">
        <v>8.2294643895211197E-2</v>
      </c>
      <c r="BG12" s="17"/>
      <c r="BH12" s="17">
        <v>1.18800356063414E-2</v>
      </c>
      <c r="BI12" s="17">
        <v>9.6682227380566005E-2</v>
      </c>
      <c r="BJ12" s="17"/>
      <c r="BK12" s="17">
        <v>4.3364344432442496E-3</v>
      </c>
      <c r="BL12" s="17">
        <v>9.5457582772076194E-2</v>
      </c>
      <c r="BM12" s="17"/>
      <c r="BN12" s="17">
        <v>1.1292674731692E-3</v>
      </c>
      <c r="BO12" s="17">
        <v>8.8770415923711599E-2</v>
      </c>
      <c r="BP12" s="17"/>
      <c r="BQ12" s="17">
        <v>1.51572572443725E-2</v>
      </c>
      <c r="BR12" s="17">
        <v>9.0789759001251899E-2</v>
      </c>
      <c r="BS12" s="17"/>
      <c r="BT12" s="17">
        <v>5.86964994480967E-3</v>
      </c>
      <c r="BU12" s="17">
        <v>9.6999732353692594E-2</v>
      </c>
      <c r="BV12" s="17"/>
      <c r="BW12" s="17">
        <v>9.1982997726080998E-2</v>
      </c>
      <c r="BX12" s="17">
        <v>2.4534577520044301E-2</v>
      </c>
      <c r="BY12" s="17"/>
      <c r="BZ12" s="17">
        <v>9.1982997726080998E-2</v>
      </c>
      <c r="CA12" s="17">
        <v>2.4534577520044301E-2</v>
      </c>
    </row>
    <row r="13" spans="2:79" x14ac:dyDescent="0.25">
      <c r="B13" s="18" t="s">
        <v>491</v>
      </c>
      <c r="C13" s="17">
        <v>5.8752758405114201E-2</v>
      </c>
      <c r="D13" s="17">
        <v>0.24674498467566799</v>
      </c>
      <c r="E13" s="17">
        <v>1.8405118535350901E-2</v>
      </c>
      <c r="F13" s="17">
        <v>4.5550089698444499E-2</v>
      </c>
      <c r="G13" s="17">
        <v>0</v>
      </c>
      <c r="H13" s="17">
        <v>1.08989284207643E-4</v>
      </c>
      <c r="I13" s="17">
        <v>7.3194620818551603E-2</v>
      </c>
      <c r="J13" s="17">
        <v>1.5870312739086701E-4</v>
      </c>
      <c r="K13" s="17">
        <v>0</v>
      </c>
      <c r="L13" s="17">
        <v>8.8828052525977697E-2</v>
      </c>
      <c r="M13" s="17"/>
      <c r="N13" s="17">
        <v>6.4251095038354203E-2</v>
      </c>
      <c r="O13" s="17">
        <v>2.9356307800764599E-2</v>
      </c>
      <c r="P13" s="17">
        <v>3.7134847035042898E-2</v>
      </c>
      <c r="Q13" s="17">
        <v>2.2794247420669302E-2</v>
      </c>
      <c r="R13" s="17"/>
      <c r="S13" s="17">
        <v>9.62014844233781E-2</v>
      </c>
      <c r="T13" s="17">
        <v>0</v>
      </c>
      <c r="U13" s="17">
        <v>4.1425651292718098E-4</v>
      </c>
      <c r="V13" s="17">
        <v>5.8859306432576697E-2</v>
      </c>
      <c r="W13" s="17">
        <v>4.7726245598171896E-3</v>
      </c>
      <c r="X13" s="17">
        <v>0.123799151652307</v>
      </c>
      <c r="Y13" s="17">
        <v>9.6281420086369099E-3</v>
      </c>
      <c r="Z13" s="17"/>
      <c r="AA13" s="17">
        <v>4.4519694601969903E-2</v>
      </c>
      <c r="AB13" s="17">
        <v>0.210178224272593</v>
      </c>
      <c r="AC13" s="17"/>
      <c r="AD13" s="17">
        <v>3.5986432683527698E-2</v>
      </c>
      <c r="AE13" s="17">
        <v>7.5361388655165104E-2</v>
      </c>
      <c r="AF13" s="17">
        <v>0.14859434491291601</v>
      </c>
      <c r="AG13" s="17"/>
      <c r="AH13" s="17">
        <v>2.8104627009882401E-2</v>
      </c>
      <c r="AI13" s="17">
        <v>7.0227964540823695E-2</v>
      </c>
      <c r="AJ13" s="17"/>
      <c r="AK13" s="17">
        <v>3.6075836500580001E-2</v>
      </c>
      <c r="AL13" s="17">
        <v>6.9301708803403098E-2</v>
      </c>
      <c r="AM13" s="17"/>
      <c r="AN13" s="17">
        <v>5.9048255728726302E-2</v>
      </c>
      <c r="AO13" s="17">
        <v>2.2794247420669302E-2</v>
      </c>
      <c r="AP13" s="17"/>
      <c r="AQ13" s="17">
        <v>6.7365773512468696E-2</v>
      </c>
      <c r="AR13" s="17">
        <v>5.3223497808539501E-2</v>
      </c>
      <c r="AS13" s="17"/>
      <c r="AT13" s="17">
        <v>6.2469190672839403E-2</v>
      </c>
      <c r="AU13" s="17">
        <v>6.0846701230841099E-2</v>
      </c>
      <c r="AV13" s="17">
        <v>6.6721868815553906E-2</v>
      </c>
      <c r="AW13" s="17">
        <v>6.0953992187985102E-3</v>
      </c>
      <c r="AX13" s="17"/>
      <c r="AY13" s="17">
        <v>2.7141455478945399E-2</v>
      </c>
      <c r="AZ13" s="17">
        <v>6.8884270704674899E-2</v>
      </c>
      <c r="BA13" s="17"/>
      <c r="BB13" s="17">
        <v>3.5037321247881101E-2</v>
      </c>
      <c r="BC13" s="17">
        <v>6.4522528410317095E-2</v>
      </c>
      <c r="BD13" s="17"/>
      <c r="BE13" s="17">
        <v>0.209325351214142</v>
      </c>
      <c r="BF13" s="17">
        <v>4.1671408566734597E-2</v>
      </c>
      <c r="BG13" s="17"/>
      <c r="BH13" s="17">
        <v>9.2590146068886905E-5</v>
      </c>
      <c r="BI13" s="17">
        <v>6.75325552387228E-2</v>
      </c>
      <c r="BJ13" s="17"/>
      <c r="BK13" s="17">
        <v>8.5700399567954495E-4</v>
      </c>
      <c r="BL13" s="17">
        <v>6.5742123510323297E-2</v>
      </c>
      <c r="BM13" s="17"/>
      <c r="BN13" s="17">
        <v>6.61782721888514E-4</v>
      </c>
      <c r="BO13" s="17">
        <v>6.0903048557502802E-2</v>
      </c>
      <c r="BP13" s="17"/>
      <c r="BQ13" s="17">
        <v>5.39082257956863E-3</v>
      </c>
      <c r="BR13" s="17">
        <v>6.2649897372097405E-2</v>
      </c>
      <c r="BS13" s="17"/>
      <c r="BT13" s="17">
        <v>0</v>
      </c>
      <c r="BU13" s="17">
        <v>6.7117706929644694E-2</v>
      </c>
      <c r="BV13" s="17"/>
      <c r="BW13" s="17">
        <v>4.4712311483231099E-2</v>
      </c>
      <c r="BX13" s="17">
        <v>0.194061116728002</v>
      </c>
      <c r="BY13" s="17"/>
      <c r="BZ13" s="17">
        <v>4.4712311483231099E-2</v>
      </c>
      <c r="CA13" s="17">
        <v>0.194061116728002</v>
      </c>
    </row>
    <row r="14" spans="2:79" x14ac:dyDescent="0.25">
      <c r="B14" s="18" t="s">
        <v>75</v>
      </c>
      <c r="C14" s="19">
        <v>8.7278093177964006E-2</v>
      </c>
      <c r="D14" s="19">
        <v>1.5716474549648501E-2</v>
      </c>
      <c r="E14" s="19">
        <v>9.7180529724343004E-2</v>
      </c>
      <c r="F14" s="19">
        <v>7.1050369091836202E-5</v>
      </c>
      <c r="G14" s="19">
        <v>2.4158295729187901E-3</v>
      </c>
      <c r="H14" s="19">
        <v>6.0701474805207899E-2</v>
      </c>
      <c r="I14" s="19">
        <v>0.14399173898584799</v>
      </c>
      <c r="J14" s="19">
        <v>0.22318949706389199</v>
      </c>
      <c r="K14" s="19">
        <v>7.9621375227273798E-3</v>
      </c>
      <c r="L14" s="19">
        <v>0.129208004622202</v>
      </c>
      <c r="M14" s="19"/>
      <c r="N14" s="19">
        <v>8.9256418939282503E-2</v>
      </c>
      <c r="O14" s="19">
        <v>9.21826277983432E-2</v>
      </c>
      <c r="P14" s="19">
        <v>3.29347509495765E-2</v>
      </c>
      <c r="Q14" s="19">
        <v>2.39141427681616E-2</v>
      </c>
      <c r="R14" s="19"/>
      <c r="S14" s="19">
        <v>0.13550961327963301</v>
      </c>
      <c r="T14" s="19">
        <v>2.7529736789031999E-2</v>
      </c>
      <c r="U14" s="19">
        <v>9.8833631855783306E-5</v>
      </c>
      <c r="V14" s="19">
        <v>0.13637825597900399</v>
      </c>
      <c r="W14" s="19">
        <v>0.136008809356684</v>
      </c>
      <c r="X14" s="19">
        <v>1.2931059903983301E-3</v>
      </c>
      <c r="Y14" s="19">
        <v>1.33771254263552E-2</v>
      </c>
      <c r="Z14" s="19"/>
      <c r="AA14" s="19">
        <v>9.5481697913153599E-2</v>
      </c>
      <c r="AB14" s="19">
        <v>0</v>
      </c>
      <c r="AC14" s="19"/>
      <c r="AD14" s="19">
        <v>4.35568905730895E-2</v>
      </c>
      <c r="AE14" s="19">
        <v>0.13481422293509901</v>
      </c>
      <c r="AF14" s="19">
        <v>0.20199014728359199</v>
      </c>
      <c r="AG14" s="19"/>
      <c r="AH14" s="19">
        <v>3.5746199739525898E-2</v>
      </c>
      <c r="AI14" s="19">
        <v>0.106572551693027</v>
      </c>
      <c r="AJ14" s="19"/>
      <c r="AK14" s="19">
        <v>3.2748730298959701E-2</v>
      </c>
      <c r="AL14" s="19">
        <v>0.11264430234349899</v>
      </c>
      <c r="AM14" s="19"/>
      <c r="AN14" s="19">
        <v>8.7798800995028001E-2</v>
      </c>
      <c r="AO14" s="19">
        <v>2.39141427681616E-2</v>
      </c>
      <c r="AP14" s="19"/>
      <c r="AQ14" s="19">
        <v>0.12632540346773299</v>
      </c>
      <c r="AR14" s="19">
        <v>6.22110578254901E-2</v>
      </c>
      <c r="AS14" s="19"/>
      <c r="AT14" s="19">
        <v>0.13829217677366901</v>
      </c>
      <c r="AU14" s="19">
        <v>0.10909988079982801</v>
      </c>
      <c r="AV14" s="19">
        <v>6.7573003693182504E-2</v>
      </c>
      <c r="AW14" s="19">
        <v>7.8155520214117993E-3</v>
      </c>
      <c r="AX14" s="19"/>
      <c r="AY14" s="19">
        <v>0.132232403888806</v>
      </c>
      <c r="AZ14" s="19">
        <v>7.2870109016446805E-2</v>
      </c>
      <c r="BA14" s="19"/>
      <c r="BB14" s="19">
        <v>0.11334357220352501</v>
      </c>
      <c r="BC14" s="19">
        <v>8.0936577394138107E-2</v>
      </c>
      <c r="BD14" s="19"/>
      <c r="BE14" s="19">
        <v>0.23165484460789201</v>
      </c>
      <c r="BF14" s="19">
        <v>7.0899615835601906E-2</v>
      </c>
      <c r="BG14" s="19"/>
      <c r="BH14" s="19">
        <v>0.157720911696074</v>
      </c>
      <c r="BI14" s="19">
        <v>7.6734761078325997E-2</v>
      </c>
      <c r="BJ14" s="19"/>
      <c r="BK14" s="19">
        <v>0.21929600456294701</v>
      </c>
      <c r="BL14" s="19">
        <v>7.1340458501483905E-2</v>
      </c>
      <c r="BM14" s="19"/>
      <c r="BN14" s="19">
        <v>0.16944950546812201</v>
      </c>
      <c r="BO14" s="19">
        <v>8.4236443824045396E-2</v>
      </c>
      <c r="BP14" s="19"/>
      <c r="BQ14" s="19">
        <v>2.57796740502515E-2</v>
      </c>
      <c r="BR14" s="19">
        <v>9.17694573288826E-2</v>
      </c>
      <c r="BS14" s="19"/>
      <c r="BT14" s="19">
        <v>2.33684071543076E-3</v>
      </c>
      <c r="BU14" s="19">
        <v>9.9371639485338503E-2</v>
      </c>
      <c r="BV14" s="19"/>
      <c r="BW14" s="19">
        <v>9.6119473361563207E-2</v>
      </c>
      <c r="BX14" s="19">
        <v>2.07335257339191E-3</v>
      </c>
      <c r="BY14" s="19"/>
      <c r="BZ14" s="19">
        <v>9.6119473361563207E-2</v>
      </c>
      <c r="CA14" s="19">
        <v>2.07335257339191E-3</v>
      </c>
    </row>
    <row r="15" spans="2:79" x14ac:dyDescent="0.25">
      <c r="B15" s="16" t="s">
        <v>705</v>
      </c>
    </row>
    <row r="16" spans="2:79" x14ac:dyDescent="0.25">
      <c r="B16" t="s">
        <v>78</v>
      </c>
    </row>
    <row r="17" spans="2:2" x14ac:dyDescent="0.25">
      <c r="B17" t="s">
        <v>79</v>
      </c>
    </row>
    <row r="19" spans="2:2" x14ac:dyDescent="0.2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CA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500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1080</v>
      </c>
      <c r="D7" s="10">
        <v>141</v>
      </c>
      <c r="E7" s="10">
        <v>139</v>
      </c>
      <c r="F7" s="10">
        <v>93</v>
      </c>
      <c r="G7" s="10">
        <v>192</v>
      </c>
      <c r="H7" s="10">
        <v>131</v>
      </c>
      <c r="I7" s="10">
        <v>127</v>
      </c>
      <c r="J7" s="10">
        <v>93</v>
      </c>
      <c r="K7" s="10">
        <v>52</v>
      </c>
      <c r="L7" s="10">
        <v>112</v>
      </c>
      <c r="M7" s="10"/>
      <c r="N7" s="10">
        <v>107</v>
      </c>
      <c r="O7" s="10">
        <v>121</v>
      </c>
      <c r="P7" s="10">
        <v>222</v>
      </c>
      <c r="Q7" s="10">
        <v>630</v>
      </c>
      <c r="R7" s="10"/>
      <c r="S7" s="10">
        <v>105</v>
      </c>
      <c r="T7" s="10">
        <v>79</v>
      </c>
      <c r="U7" s="10">
        <v>117</v>
      </c>
      <c r="V7" s="10">
        <v>157</v>
      </c>
      <c r="W7" s="10">
        <v>219</v>
      </c>
      <c r="X7" s="10">
        <v>223</v>
      </c>
      <c r="Y7" s="10">
        <v>144</v>
      </c>
      <c r="Z7" s="10"/>
      <c r="AA7" s="10">
        <v>1061</v>
      </c>
      <c r="AB7" s="10">
        <v>19</v>
      </c>
      <c r="AC7" s="10"/>
      <c r="AD7" s="10">
        <v>583</v>
      </c>
      <c r="AE7" s="10">
        <v>435</v>
      </c>
      <c r="AF7" s="10">
        <v>55</v>
      </c>
      <c r="AG7" s="10"/>
      <c r="AH7" s="10">
        <v>390</v>
      </c>
      <c r="AI7" s="10">
        <v>690</v>
      </c>
      <c r="AJ7" s="10"/>
      <c r="AK7" s="10">
        <v>259</v>
      </c>
      <c r="AL7" s="10">
        <v>821</v>
      </c>
      <c r="AM7" s="10"/>
      <c r="AN7" s="10">
        <v>450</v>
      </c>
      <c r="AO7" s="10">
        <v>630</v>
      </c>
      <c r="AP7" s="10"/>
      <c r="AQ7" s="10">
        <v>525</v>
      </c>
      <c r="AR7" s="10">
        <v>555</v>
      </c>
      <c r="AS7" s="10"/>
      <c r="AT7" s="10">
        <v>35</v>
      </c>
      <c r="AU7" s="10">
        <v>234</v>
      </c>
      <c r="AV7" s="10">
        <v>570</v>
      </c>
      <c r="AW7" s="10">
        <v>241</v>
      </c>
      <c r="AX7" s="10"/>
      <c r="AY7" s="10">
        <v>373</v>
      </c>
      <c r="AZ7" s="10">
        <v>707</v>
      </c>
      <c r="BA7" s="10"/>
      <c r="BB7" s="10">
        <v>170</v>
      </c>
      <c r="BC7" s="10">
        <v>910</v>
      </c>
      <c r="BD7" s="10"/>
      <c r="BE7" s="10">
        <v>169</v>
      </c>
      <c r="BF7" s="10">
        <v>911</v>
      </c>
      <c r="BG7" s="10"/>
      <c r="BH7" s="10">
        <v>96</v>
      </c>
      <c r="BI7" s="10">
        <v>984</v>
      </c>
      <c r="BJ7" s="10"/>
      <c r="BK7" s="10">
        <v>198</v>
      </c>
      <c r="BL7" s="10">
        <v>882</v>
      </c>
      <c r="BM7" s="10"/>
      <c r="BN7" s="10">
        <v>83</v>
      </c>
      <c r="BO7" s="10">
        <v>997</v>
      </c>
      <c r="BP7" s="10"/>
      <c r="BQ7" s="10">
        <v>176</v>
      </c>
      <c r="BR7" s="10">
        <v>904</v>
      </c>
      <c r="BS7" s="10"/>
      <c r="BT7" s="10">
        <v>121</v>
      </c>
      <c r="BU7" s="10">
        <v>959</v>
      </c>
      <c r="BV7" s="10"/>
      <c r="BW7" s="10">
        <v>433</v>
      </c>
      <c r="BX7" s="10">
        <v>647</v>
      </c>
      <c r="BY7" s="10"/>
      <c r="BZ7" s="10">
        <v>433</v>
      </c>
      <c r="CA7" s="10">
        <v>647</v>
      </c>
    </row>
    <row r="8" spans="2:79" ht="30" customHeight="1" x14ac:dyDescent="0.25">
      <c r="B8" s="11" t="s">
        <v>27</v>
      </c>
      <c r="C8" s="11">
        <v>402</v>
      </c>
      <c r="D8" s="11">
        <v>32</v>
      </c>
      <c r="E8" s="11">
        <v>64</v>
      </c>
      <c r="F8" s="11">
        <v>46</v>
      </c>
      <c r="G8" s="11">
        <v>36</v>
      </c>
      <c r="H8" s="11">
        <v>35</v>
      </c>
      <c r="I8" s="11">
        <v>64</v>
      </c>
      <c r="J8" s="11">
        <v>25</v>
      </c>
      <c r="K8" s="11">
        <v>13</v>
      </c>
      <c r="L8" s="11">
        <v>86</v>
      </c>
      <c r="M8" s="11"/>
      <c r="N8" s="11">
        <v>336</v>
      </c>
      <c r="O8" s="11">
        <v>49</v>
      </c>
      <c r="P8" s="11">
        <v>13</v>
      </c>
      <c r="Q8" s="11">
        <v>3</v>
      </c>
      <c r="R8" s="11"/>
      <c r="S8" s="11">
        <v>81</v>
      </c>
      <c r="T8" s="11">
        <v>21</v>
      </c>
      <c r="U8" s="11">
        <v>28</v>
      </c>
      <c r="V8" s="11">
        <v>122</v>
      </c>
      <c r="W8" s="11">
        <v>33</v>
      </c>
      <c r="X8" s="11">
        <v>66</v>
      </c>
      <c r="Y8" s="11">
        <v>39</v>
      </c>
      <c r="Z8" s="11"/>
      <c r="AA8" s="11">
        <v>368</v>
      </c>
      <c r="AB8" s="11">
        <v>35</v>
      </c>
      <c r="AC8" s="11"/>
      <c r="AD8" s="11">
        <v>231</v>
      </c>
      <c r="AE8" s="11">
        <v>103</v>
      </c>
      <c r="AF8" s="11">
        <v>51</v>
      </c>
      <c r="AG8" s="11"/>
      <c r="AH8" s="11">
        <v>110</v>
      </c>
      <c r="AI8" s="11">
        <v>293</v>
      </c>
      <c r="AJ8" s="11"/>
      <c r="AK8" s="11">
        <v>128</v>
      </c>
      <c r="AL8" s="11">
        <v>274</v>
      </c>
      <c r="AM8" s="11"/>
      <c r="AN8" s="11">
        <v>399</v>
      </c>
      <c r="AO8" s="11">
        <v>3</v>
      </c>
      <c r="AP8" s="11"/>
      <c r="AQ8" s="11">
        <v>157</v>
      </c>
      <c r="AR8" s="11">
        <v>245</v>
      </c>
      <c r="AS8" s="11"/>
      <c r="AT8" s="11">
        <v>37</v>
      </c>
      <c r="AU8" s="11">
        <v>176</v>
      </c>
      <c r="AV8" s="11">
        <v>156</v>
      </c>
      <c r="AW8" s="11">
        <v>33</v>
      </c>
      <c r="AX8" s="11"/>
      <c r="AY8" s="11">
        <v>98</v>
      </c>
      <c r="AZ8" s="11">
        <v>305</v>
      </c>
      <c r="BA8" s="11"/>
      <c r="BB8" s="11">
        <v>79</v>
      </c>
      <c r="BC8" s="11">
        <v>323</v>
      </c>
      <c r="BD8" s="11"/>
      <c r="BE8" s="11">
        <v>41</v>
      </c>
      <c r="BF8" s="11">
        <v>361</v>
      </c>
      <c r="BG8" s="11"/>
      <c r="BH8" s="11">
        <v>52</v>
      </c>
      <c r="BI8" s="11">
        <v>350</v>
      </c>
      <c r="BJ8" s="11"/>
      <c r="BK8" s="11">
        <v>43</v>
      </c>
      <c r="BL8" s="11">
        <v>359</v>
      </c>
      <c r="BM8" s="11"/>
      <c r="BN8" s="11">
        <v>14</v>
      </c>
      <c r="BO8" s="11">
        <v>388</v>
      </c>
      <c r="BP8" s="11"/>
      <c r="BQ8" s="11">
        <v>27</v>
      </c>
      <c r="BR8" s="11">
        <v>375</v>
      </c>
      <c r="BS8" s="11"/>
      <c r="BT8" s="11">
        <v>50</v>
      </c>
      <c r="BU8" s="11">
        <v>352</v>
      </c>
      <c r="BV8" s="11"/>
      <c r="BW8" s="11">
        <v>364</v>
      </c>
      <c r="BX8" s="11">
        <v>38</v>
      </c>
      <c r="BY8" s="11"/>
      <c r="BZ8" s="11">
        <v>364</v>
      </c>
      <c r="CA8" s="11">
        <v>38</v>
      </c>
    </row>
    <row r="9" spans="2:79" x14ac:dyDescent="0.25">
      <c r="B9" s="18" t="s">
        <v>487</v>
      </c>
      <c r="C9" s="17">
        <v>0.367755390309562</v>
      </c>
      <c r="D9" s="17">
        <v>0.41294089804179601</v>
      </c>
      <c r="E9" s="17">
        <v>0.36579668824313399</v>
      </c>
      <c r="F9" s="17">
        <v>0.32315638081513698</v>
      </c>
      <c r="G9" s="17">
        <v>0.40155238034610402</v>
      </c>
      <c r="H9" s="17">
        <v>0.32724313371658398</v>
      </c>
      <c r="I9" s="17">
        <v>0.27746219484881401</v>
      </c>
      <c r="J9" s="17">
        <v>0.45023363881688</v>
      </c>
      <c r="K9" s="17">
        <v>0.38234019593790097</v>
      </c>
      <c r="L9" s="17">
        <v>0.41914564314531699</v>
      </c>
      <c r="M9" s="17"/>
      <c r="N9" s="17">
        <v>0.37741954149185403</v>
      </c>
      <c r="O9" s="17">
        <v>0.317553038516034</v>
      </c>
      <c r="P9" s="17">
        <v>0.30901812520050798</v>
      </c>
      <c r="Q9" s="17">
        <v>0.36400643310804998</v>
      </c>
      <c r="R9" s="17"/>
      <c r="S9" s="17">
        <v>0.37280560541526803</v>
      </c>
      <c r="T9" s="17">
        <v>0.255516819602782</v>
      </c>
      <c r="U9" s="17">
        <v>0.111357130449998</v>
      </c>
      <c r="V9" s="17">
        <v>0.42957887506445303</v>
      </c>
      <c r="W9" s="17">
        <v>0.43566040024229702</v>
      </c>
      <c r="X9" s="17">
        <v>0.39377804326816601</v>
      </c>
      <c r="Y9" s="17">
        <v>0.35884026331736901</v>
      </c>
      <c r="Z9" s="17"/>
      <c r="AA9" s="17">
        <v>0.35859712999827797</v>
      </c>
      <c r="AB9" s="17">
        <v>0.46519005745870001</v>
      </c>
      <c r="AC9" s="17"/>
      <c r="AD9" s="17">
        <v>0.32370154859891198</v>
      </c>
      <c r="AE9" s="17">
        <v>0.39516905985816297</v>
      </c>
      <c r="AF9" s="17">
        <v>0.55874315465297797</v>
      </c>
      <c r="AG9" s="17"/>
      <c r="AH9" s="17">
        <v>0.36320537375658901</v>
      </c>
      <c r="AI9" s="17">
        <v>0.36945899752766398</v>
      </c>
      <c r="AJ9" s="17"/>
      <c r="AK9" s="17">
        <v>0.42998473692876898</v>
      </c>
      <c r="AL9" s="17">
        <v>0.338807268797856</v>
      </c>
      <c r="AM9" s="17"/>
      <c r="AN9" s="17">
        <v>0.367786198226494</v>
      </c>
      <c r="AO9" s="17">
        <v>0.36400643310804998</v>
      </c>
      <c r="AP9" s="17"/>
      <c r="AQ9" s="17">
        <v>0.34364973947569999</v>
      </c>
      <c r="AR9" s="17">
        <v>0.38323039222807198</v>
      </c>
      <c r="AS9" s="17"/>
      <c r="AT9" s="17">
        <v>0.30834609509586702</v>
      </c>
      <c r="AU9" s="17">
        <v>0.40250662204628701</v>
      </c>
      <c r="AV9" s="17">
        <v>0.29943204764932702</v>
      </c>
      <c r="AW9" s="17">
        <v>0.57154532405984904</v>
      </c>
      <c r="AX9" s="17"/>
      <c r="AY9" s="17">
        <v>0.39491564660210798</v>
      </c>
      <c r="AZ9" s="17">
        <v>0.359050451087986</v>
      </c>
      <c r="BA9" s="17"/>
      <c r="BB9" s="17">
        <v>0.36686285530421198</v>
      </c>
      <c r="BC9" s="17">
        <v>0.36797253670531799</v>
      </c>
      <c r="BD9" s="17"/>
      <c r="BE9" s="17">
        <v>0.40968553299933702</v>
      </c>
      <c r="BF9" s="17">
        <v>0.36299872495170699</v>
      </c>
      <c r="BG9" s="17"/>
      <c r="BH9" s="17">
        <v>0.38856711300824198</v>
      </c>
      <c r="BI9" s="17">
        <v>0.36464045384629001</v>
      </c>
      <c r="BJ9" s="17"/>
      <c r="BK9" s="17">
        <v>0.29650338711097302</v>
      </c>
      <c r="BL9" s="17">
        <v>0.37635716551592002</v>
      </c>
      <c r="BM9" s="17"/>
      <c r="BN9" s="17">
        <v>0.565309548389062</v>
      </c>
      <c r="BO9" s="17">
        <v>0.36044274397016801</v>
      </c>
      <c r="BP9" s="17"/>
      <c r="BQ9" s="17">
        <v>0.49036436512223802</v>
      </c>
      <c r="BR9" s="17">
        <v>0.35880098852386899</v>
      </c>
      <c r="BS9" s="17"/>
      <c r="BT9" s="17">
        <v>0.39644149847359</v>
      </c>
      <c r="BU9" s="17">
        <v>0.363671193674799</v>
      </c>
      <c r="BV9" s="17"/>
      <c r="BW9" s="17">
        <v>0.358525616975299</v>
      </c>
      <c r="BX9" s="17">
        <v>0.456703091511652</v>
      </c>
      <c r="BY9" s="17"/>
      <c r="BZ9" s="17">
        <v>0.358525616975299</v>
      </c>
      <c r="CA9" s="17">
        <v>0.456703091511652</v>
      </c>
    </row>
    <row r="10" spans="2:79" ht="30" x14ac:dyDescent="0.25">
      <c r="B10" s="18" t="s">
        <v>488</v>
      </c>
      <c r="C10" s="17">
        <v>0.397580789827706</v>
      </c>
      <c r="D10" s="17">
        <v>0.42660067706155502</v>
      </c>
      <c r="E10" s="17">
        <v>0.26379995124297601</v>
      </c>
      <c r="F10" s="17">
        <v>0.48883253270806998</v>
      </c>
      <c r="G10" s="17">
        <v>0.26653558683662798</v>
      </c>
      <c r="H10" s="17">
        <v>0.64777925165167805</v>
      </c>
      <c r="I10" s="17">
        <v>0.36210931591981299</v>
      </c>
      <c r="J10" s="17">
        <v>0.32464764376538002</v>
      </c>
      <c r="K10" s="17">
        <v>0.15583512671326799</v>
      </c>
      <c r="L10" s="17">
        <v>0.47367688042182099</v>
      </c>
      <c r="M10" s="17"/>
      <c r="N10" s="17">
        <v>0.39925462015907098</v>
      </c>
      <c r="O10" s="17">
        <v>0.37743923162924298</v>
      </c>
      <c r="P10" s="17">
        <v>0.42348225908076698</v>
      </c>
      <c r="Q10" s="17">
        <v>0.42774051392659701</v>
      </c>
      <c r="R10" s="17"/>
      <c r="S10" s="17">
        <v>0.37135895488272902</v>
      </c>
      <c r="T10" s="17">
        <v>0.39794573129862798</v>
      </c>
      <c r="U10" s="17">
        <v>0.477251028293744</v>
      </c>
      <c r="V10" s="17">
        <v>0.46530247663526098</v>
      </c>
      <c r="W10" s="17">
        <v>9.5327665066544207E-2</v>
      </c>
      <c r="X10" s="17">
        <v>0.46011446080972301</v>
      </c>
      <c r="Y10" s="17">
        <v>0.321965188512498</v>
      </c>
      <c r="Z10" s="17"/>
      <c r="AA10" s="17">
        <v>0.39097626634086102</v>
      </c>
      <c r="AB10" s="17">
        <v>0.467846268832114</v>
      </c>
      <c r="AC10" s="17"/>
      <c r="AD10" s="17">
        <v>0.41318259715693001</v>
      </c>
      <c r="AE10" s="17">
        <v>0.36053051509901901</v>
      </c>
      <c r="AF10" s="17">
        <v>0.28807697516309499</v>
      </c>
      <c r="AG10" s="17"/>
      <c r="AH10" s="17">
        <v>0.43503590290643701</v>
      </c>
      <c r="AI10" s="17">
        <v>0.38355692853998002</v>
      </c>
      <c r="AJ10" s="17"/>
      <c r="AK10" s="17">
        <v>0.35814053939582502</v>
      </c>
      <c r="AL10" s="17">
        <v>0.415927779214251</v>
      </c>
      <c r="AM10" s="17"/>
      <c r="AN10" s="17">
        <v>0.39733294536729602</v>
      </c>
      <c r="AO10" s="17">
        <v>0.42774051392659701</v>
      </c>
      <c r="AP10" s="17"/>
      <c r="AQ10" s="17">
        <v>0.42853129203262202</v>
      </c>
      <c r="AR10" s="17">
        <v>0.37771162784984003</v>
      </c>
      <c r="AS10" s="17"/>
      <c r="AT10" s="17">
        <v>0.59856869857527095</v>
      </c>
      <c r="AU10" s="17">
        <v>0.36313037979714902</v>
      </c>
      <c r="AV10" s="17">
        <v>0.416888366755924</v>
      </c>
      <c r="AW10" s="17">
        <v>0.26487169189077497</v>
      </c>
      <c r="AX10" s="17"/>
      <c r="AY10" s="17">
        <v>0.34969841041626898</v>
      </c>
      <c r="AZ10" s="17">
        <v>0.41292722831751699</v>
      </c>
      <c r="BA10" s="17"/>
      <c r="BB10" s="17">
        <v>0.41824437152372601</v>
      </c>
      <c r="BC10" s="17">
        <v>0.39255351105231201</v>
      </c>
      <c r="BD10" s="17"/>
      <c r="BE10" s="17">
        <v>0.30459432076440102</v>
      </c>
      <c r="BF10" s="17">
        <v>0.40812941875594999</v>
      </c>
      <c r="BG10" s="17"/>
      <c r="BH10" s="17">
        <v>0.166707876563575</v>
      </c>
      <c r="BI10" s="17">
        <v>0.43213604824242902</v>
      </c>
      <c r="BJ10" s="17"/>
      <c r="BK10" s="17">
        <v>0.32534547596985802</v>
      </c>
      <c r="BL10" s="17">
        <v>0.40630127351760498</v>
      </c>
      <c r="BM10" s="17"/>
      <c r="BN10" s="17">
        <v>0.15623051768673499</v>
      </c>
      <c r="BO10" s="17">
        <v>0.406514589051376</v>
      </c>
      <c r="BP10" s="17"/>
      <c r="BQ10" s="17">
        <v>0.185944374740005</v>
      </c>
      <c r="BR10" s="17">
        <v>0.41303706043166899</v>
      </c>
      <c r="BS10" s="17"/>
      <c r="BT10" s="17">
        <v>0.47903230128166102</v>
      </c>
      <c r="BU10" s="17">
        <v>0.38598409685442397</v>
      </c>
      <c r="BV10" s="17"/>
      <c r="BW10" s="17">
        <v>0.39068432007959802</v>
      </c>
      <c r="BX10" s="17">
        <v>0.46404234942276501</v>
      </c>
      <c r="BY10" s="17"/>
      <c r="BZ10" s="17">
        <v>0.39068432007959802</v>
      </c>
      <c r="CA10" s="17">
        <v>0.46404234942276501</v>
      </c>
    </row>
    <row r="11" spans="2:79" ht="30" x14ac:dyDescent="0.25">
      <c r="B11" s="18" t="s">
        <v>489</v>
      </c>
      <c r="C11" s="17">
        <v>0.14499020055246001</v>
      </c>
      <c r="D11" s="17">
        <v>0.111957214707121</v>
      </c>
      <c r="E11" s="17">
        <v>0.27037937133755702</v>
      </c>
      <c r="F11" s="17">
        <v>7.8063033635019E-2</v>
      </c>
      <c r="G11" s="17">
        <v>0.23236370082838001</v>
      </c>
      <c r="H11" s="17">
        <v>2.01767030468657E-2</v>
      </c>
      <c r="I11" s="17">
        <v>0.26412237525895998</v>
      </c>
      <c r="J11" s="17">
        <v>2.8760651798369001E-2</v>
      </c>
      <c r="K11" s="17">
        <v>0.12654224747415299</v>
      </c>
      <c r="L11" s="17">
        <v>6.3011772574314007E-2</v>
      </c>
      <c r="M11" s="17"/>
      <c r="N11" s="17">
        <v>0.14133338939385301</v>
      </c>
      <c r="O11" s="17">
        <v>0.15647539616515699</v>
      </c>
      <c r="P11" s="17">
        <v>0.19700927784836</v>
      </c>
      <c r="Q11" s="17">
        <v>0.142544041027963</v>
      </c>
      <c r="R11" s="17"/>
      <c r="S11" s="17">
        <v>0.189838026103372</v>
      </c>
      <c r="T11" s="17">
        <v>0.30028852590937299</v>
      </c>
      <c r="U11" s="17">
        <v>0.40798210622653402</v>
      </c>
      <c r="V11" s="17">
        <v>6.2503639386989399E-2</v>
      </c>
      <c r="W11" s="17">
        <v>0.116259229522875</v>
      </c>
      <c r="X11" s="17">
        <v>0.102767760078118</v>
      </c>
      <c r="Y11" s="17">
        <v>0.182471284393385</v>
      </c>
      <c r="Z11" s="17"/>
      <c r="AA11" s="17">
        <v>0.15861838893855301</v>
      </c>
      <c r="AB11" s="17">
        <v>0</v>
      </c>
      <c r="AC11" s="17"/>
      <c r="AD11" s="17">
        <v>0.15853069835988501</v>
      </c>
      <c r="AE11" s="17">
        <v>0.161844010164369</v>
      </c>
      <c r="AF11" s="17">
        <v>9.8565379363361405E-2</v>
      </c>
      <c r="AG11" s="17"/>
      <c r="AH11" s="17">
        <v>0.15084813560910501</v>
      </c>
      <c r="AI11" s="17">
        <v>0.14279688535690299</v>
      </c>
      <c r="AJ11" s="17"/>
      <c r="AK11" s="17">
        <v>8.5158164381984494E-2</v>
      </c>
      <c r="AL11" s="17">
        <v>0.17282313063212701</v>
      </c>
      <c r="AM11" s="17"/>
      <c r="AN11" s="17">
        <v>0.145010302430231</v>
      </c>
      <c r="AO11" s="17">
        <v>0.142544041027963</v>
      </c>
      <c r="AP11" s="17"/>
      <c r="AQ11" s="17">
        <v>0.14623443872398001</v>
      </c>
      <c r="AR11" s="17">
        <v>0.14419144227689801</v>
      </c>
      <c r="AS11" s="17"/>
      <c r="AT11" s="17">
        <v>7.8256265083535406E-2</v>
      </c>
      <c r="AU11" s="17">
        <v>0.12693249138007801</v>
      </c>
      <c r="AV11" s="17">
        <v>0.18674609913437301</v>
      </c>
      <c r="AW11" s="17">
        <v>0.118437763541082</v>
      </c>
      <c r="AX11" s="17"/>
      <c r="AY11" s="17">
        <v>0.16510433309685199</v>
      </c>
      <c r="AZ11" s="17">
        <v>0.13854356398880899</v>
      </c>
      <c r="BA11" s="17"/>
      <c r="BB11" s="17">
        <v>0.15746441205108799</v>
      </c>
      <c r="BC11" s="17">
        <v>0.14195532791375801</v>
      </c>
      <c r="BD11" s="17"/>
      <c r="BE11" s="17">
        <v>0.19889515291361101</v>
      </c>
      <c r="BF11" s="17">
        <v>0.13887508137888099</v>
      </c>
      <c r="BG11" s="17"/>
      <c r="BH11" s="17">
        <v>0.21850151849739</v>
      </c>
      <c r="BI11" s="17">
        <v>0.133987599372097</v>
      </c>
      <c r="BJ11" s="17"/>
      <c r="BK11" s="17">
        <v>0.185001583520887</v>
      </c>
      <c r="BL11" s="17">
        <v>0.140159895346434</v>
      </c>
      <c r="BM11" s="17"/>
      <c r="BN11" s="17">
        <v>6.6046450968247294E-2</v>
      </c>
      <c r="BO11" s="17">
        <v>0.14791237504388599</v>
      </c>
      <c r="BP11" s="17"/>
      <c r="BQ11" s="17">
        <v>3.9668861684276101E-2</v>
      </c>
      <c r="BR11" s="17">
        <v>0.15268204844755701</v>
      </c>
      <c r="BS11" s="17"/>
      <c r="BT11" s="17">
        <v>0.11449687023371501</v>
      </c>
      <c r="BU11" s="17">
        <v>0.14933170119654901</v>
      </c>
      <c r="BV11" s="17"/>
      <c r="BW11" s="17">
        <v>0.15875289575291701</v>
      </c>
      <c r="BX11" s="17">
        <v>1.2358546871288499E-2</v>
      </c>
      <c r="BY11" s="17"/>
      <c r="BZ11" s="17">
        <v>0.15875289575291701</v>
      </c>
      <c r="CA11" s="17">
        <v>1.2358546871288499E-2</v>
      </c>
    </row>
    <row r="12" spans="2:79" ht="30" x14ac:dyDescent="0.25">
      <c r="B12" s="18" t="s">
        <v>490</v>
      </c>
      <c r="C12" s="17">
        <v>4.2156614563958403E-2</v>
      </c>
      <c r="D12" s="17">
        <v>1.78548054677772E-2</v>
      </c>
      <c r="E12" s="17">
        <v>1.50130808193826E-2</v>
      </c>
      <c r="F12" s="17">
        <v>5.6691841364510297E-2</v>
      </c>
      <c r="G12" s="17">
        <v>9.8604089273832102E-2</v>
      </c>
      <c r="H12" s="17">
        <v>1.08786667094437E-3</v>
      </c>
      <c r="I12" s="17">
        <v>7.7725165676455401E-3</v>
      </c>
      <c r="J12" s="17">
        <v>0.15133201523588599</v>
      </c>
      <c r="K12" s="17">
        <v>0.33472362807503903</v>
      </c>
      <c r="L12" s="17">
        <v>6.5807445561842899E-3</v>
      </c>
      <c r="M12" s="17"/>
      <c r="N12" s="17">
        <v>4.0409131339060503E-2</v>
      </c>
      <c r="O12" s="17">
        <v>5.4792496722314003E-2</v>
      </c>
      <c r="P12" s="17">
        <v>3.69434648277365E-2</v>
      </c>
      <c r="Q12" s="17">
        <v>5.14285454603121E-2</v>
      </c>
      <c r="R12" s="17"/>
      <c r="S12" s="17">
        <v>4.7413477371587402E-2</v>
      </c>
      <c r="T12" s="17">
        <v>4.4532335877030003E-2</v>
      </c>
      <c r="U12" s="17">
        <v>1.3726880524960799E-3</v>
      </c>
      <c r="V12" s="17">
        <v>2.1716591959816098E-2</v>
      </c>
      <c r="W12" s="17">
        <v>0.105578647649595</v>
      </c>
      <c r="X12" s="17">
        <v>8.9759365408858694E-3</v>
      </c>
      <c r="Y12" s="17">
        <v>0.12589871282499401</v>
      </c>
      <c r="Z12" s="17"/>
      <c r="AA12" s="17">
        <v>4.6119077425644403E-2</v>
      </c>
      <c r="AB12" s="17">
        <v>0</v>
      </c>
      <c r="AC12" s="17"/>
      <c r="AD12" s="17">
        <v>4.9770254274699298E-2</v>
      </c>
      <c r="AE12" s="17">
        <v>4.85671868066248E-2</v>
      </c>
      <c r="AF12" s="17">
        <v>8.8711157776045005E-3</v>
      </c>
      <c r="AG12" s="17"/>
      <c r="AH12" s="17">
        <v>3.9888330065849298E-2</v>
      </c>
      <c r="AI12" s="17">
        <v>4.3005900670656801E-2</v>
      </c>
      <c r="AJ12" s="17"/>
      <c r="AK12" s="17">
        <v>3.53818824293669E-2</v>
      </c>
      <c r="AL12" s="17">
        <v>4.5308114293523098E-2</v>
      </c>
      <c r="AM12" s="17"/>
      <c r="AN12" s="17">
        <v>4.20804203420738E-2</v>
      </c>
      <c r="AO12" s="17">
        <v>5.14285454603121E-2</v>
      </c>
      <c r="AP12" s="17"/>
      <c r="AQ12" s="17">
        <v>5.2472702554137898E-2</v>
      </c>
      <c r="AR12" s="17">
        <v>3.5534039527930501E-2</v>
      </c>
      <c r="AS12" s="17"/>
      <c r="AT12" s="17">
        <v>2.8259654809701699E-5</v>
      </c>
      <c r="AU12" s="17">
        <v>4.11086355459001E-2</v>
      </c>
      <c r="AV12" s="17">
        <v>5.7895883858767497E-2</v>
      </c>
      <c r="AW12" s="17">
        <v>2.06433353527096E-2</v>
      </c>
      <c r="AX12" s="17"/>
      <c r="AY12" s="17">
        <v>5.9803453743868598E-2</v>
      </c>
      <c r="AZ12" s="17">
        <v>3.6500752525711902E-2</v>
      </c>
      <c r="BA12" s="17"/>
      <c r="BB12" s="17">
        <v>5.4485377215109002E-2</v>
      </c>
      <c r="BC12" s="17">
        <v>3.9157128428651003E-2</v>
      </c>
      <c r="BD12" s="17"/>
      <c r="BE12" s="17">
        <v>1.2982186465039E-2</v>
      </c>
      <c r="BF12" s="17">
        <v>4.5466238203928103E-2</v>
      </c>
      <c r="BG12" s="17"/>
      <c r="BH12" s="17">
        <v>7.6879696335072703E-2</v>
      </c>
      <c r="BI12" s="17">
        <v>3.6959534288960198E-2</v>
      </c>
      <c r="BJ12" s="17"/>
      <c r="BK12" s="17">
        <v>0.171926136628338</v>
      </c>
      <c r="BL12" s="17">
        <v>2.64904128106805E-2</v>
      </c>
      <c r="BM12" s="17"/>
      <c r="BN12" s="17">
        <v>0.212413482955956</v>
      </c>
      <c r="BO12" s="17">
        <v>3.5854402160500003E-2</v>
      </c>
      <c r="BP12" s="17"/>
      <c r="BQ12" s="17">
        <v>0.165550926884175</v>
      </c>
      <c r="BR12" s="17">
        <v>3.31448578612153E-2</v>
      </c>
      <c r="BS12" s="17"/>
      <c r="BT12" s="17">
        <v>9.8976570952222492E-3</v>
      </c>
      <c r="BU12" s="17">
        <v>4.6749497111197302E-2</v>
      </c>
      <c r="BV12" s="17"/>
      <c r="BW12" s="17">
        <v>4.6068372190440202E-2</v>
      </c>
      <c r="BX12" s="17">
        <v>4.4588471395221197E-3</v>
      </c>
      <c r="BY12" s="17"/>
      <c r="BZ12" s="17">
        <v>4.6068372190440202E-2</v>
      </c>
      <c r="CA12" s="17">
        <v>4.4588471395221197E-3</v>
      </c>
    </row>
    <row r="13" spans="2:79" x14ac:dyDescent="0.25">
      <c r="B13" s="18" t="s">
        <v>491</v>
      </c>
      <c r="C13" s="17">
        <v>3.1034900042227899E-2</v>
      </c>
      <c r="D13" s="17">
        <v>1.44612859021837E-4</v>
      </c>
      <c r="E13" s="17">
        <v>8.3559859207270104E-2</v>
      </c>
      <c r="F13" s="17">
        <v>5.3256211477263601E-2</v>
      </c>
      <c r="G13" s="17">
        <v>0</v>
      </c>
      <c r="H13" s="17">
        <v>1.7370513503595301E-3</v>
      </c>
      <c r="I13" s="17">
        <v>3.4984473352621302E-2</v>
      </c>
      <c r="J13" s="17">
        <v>2.7178455046896299E-3</v>
      </c>
      <c r="K13" s="17">
        <v>5.58801799638943E-4</v>
      </c>
      <c r="L13" s="17">
        <v>2.6832420700710801E-2</v>
      </c>
      <c r="M13" s="17"/>
      <c r="N13" s="17">
        <v>3.3126420344876499E-2</v>
      </c>
      <c r="O13" s="17">
        <v>2.2967108262947299E-2</v>
      </c>
      <c r="P13" s="17">
        <v>1.3229739301218299E-2</v>
      </c>
      <c r="Q13" s="17">
        <v>8.0563489276743692E-3</v>
      </c>
      <c r="R13" s="17"/>
      <c r="S13" s="17">
        <v>1.1475108572294E-2</v>
      </c>
      <c r="T13" s="17">
        <v>0</v>
      </c>
      <c r="U13" s="17">
        <v>1.9790417359573701E-3</v>
      </c>
      <c r="V13" s="17">
        <v>1.8975036479717999E-2</v>
      </c>
      <c r="W13" s="17">
        <v>0.20894339247563401</v>
      </c>
      <c r="X13" s="17">
        <v>3.4363799303106297E-2</v>
      </c>
      <c r="Y13" s="17">
        <v>0</v>
      </c>
      <c r="Z13" s="17"/>
      <c r="AA13" s="17">
        <v>2.7657815976209001E-2</v>
      </c>
      <c r="AB13" s="17">
        <v>6.6963673709186003E-2</v>
      </c>
      <c r="AC13" s="17"/>
      <c r="AD13" s="17">
        <v>3.32999713220027E-2</v>
      </c>
      <c r="AE13" s="17">
        <v>2.4010111376760599E-2</v>
      </c>
      <c r="AF13" s="17">
        <v>4.5556331259759997E-2</v>
      </c>
      <c r="AG13" s="17"/>
      <c r="AH13" s="17">
        <v>1.1022257662019299E-2</v>
      </c>
      <c r="AI13" s="17">
        <v>3.8527989708009497E-2</v>
      </c>
      <c r="AJ13" s="17"/>
      <c r="AK13" s="17">
        <v>5.5388596434621303E-2</v>
      </c>
      <c r="AL13" s="17">
        <v>1.9705940303341302E-2</v>
      </c>
      <c r="AM13" s="17"/>
      <c r="AN13" s="17">
        <v>3.1223731564138501E-2</v>
      </c>
      <c r="AO13" s="17">
        <v>8.0563489276743692E-3</v>
      </c>
      <c r="AP13" s="17"/>
      <c r="AQ13" s="17">
        <v>2.8660546675416301E-2</v>
      </c>
      <c r="AR13" s="17">
        <v>3.2559153552737398E-2</v>
      </c>
      <c r="AS13" s="17"/>
      <c r="AT13" s="17">
        <v>0</v>
      </c>
      <c r="AU13" s="17">
        <v>4.40467783984849E-2</v>
      </c>
      <c r="AV13" s="17">
        <v>3.0021010364270299E-2</v>
      </c>
      <c r="AW13" s="17">
        <v>1.65173544716048E-3</v>
      </c>
      <c r="AX13" s="17"/>
      <c r="AY13" s="17">
        <v>2.8085744747257901E-2</v>
      </c>
      <c r="AZ13" s="17">
        <v>3.1980112683860903E-2</v>
      </c>
      <c r="BA13" s="17"/>
      <c r="BB13" s="17">
        <v>7.3227054785873397E-5</v>
      </c>
      <c r="BC13" s="17">
        <v>3.8567619381511001E-2</v>
      </c>
      <c r="BD13" s="17"/>
      <c r="BE13" s="17">
        <v>7.23574892414479E-2</v>
      </c>
      <c r="BF13" s="17">
        <v>2.6347157145784901E-2</v>
      </c>
      <c r="BG13" s="17"/>
      <c r="BH13" s="17">
        <v>8.40818514243208E-2</v>
      </c>
      <c r="BI13" s="17">
        <v>2.3095245765745901E-2</v>
      </c>
      <c r="BJ13" s="17"/>
      <c r="BK13" s="17">
        <v>8.9460425057813004E-5</v>
      </c>
      <c r="BL13" s="17">
        <v>3.4770734872119298E-2</v>
      </c>
      <c r="BM13" s="17"/>
      <c r="BN13" s="17">
        <v>0</v>
      </c>
      <c r="BO13" s="17">
        <v>3.21836850153892E-2</v>
      </c>
      <c r="BP13" s="17"/>
      <c r="BQ13" s="17">
        <v>8.9625273621425403E-2</v>
      </c>
      <c r="BR13" s="17">
        <v>2.6755916822577101E-2</v>
      </c>
      <c r="BS13" s="17"/>
      <c r="BT13" s="17">
        <v>1.31672915811768E-4</v>
      </c>
      <c r="BU13" s="17">
        <v>3.5434759915561803E-2</v>
      </c>
      <c r="BV13" s="17"/>
      <c r="BW13" s="17">
        <v>2.7832398782255699E-2</v>
      </c>
      <c r="BX13" s="17">
        <v>6.1897535001407801E-2</v>
      </c>
      <c r="BY13" s="17"/>
      <c r="BZ13" s="17">
        <v>2.7832398782255699E-2</v>
      </c>
      <c r="CA13" s="17">
        <v>6.1897535001407801E-2</v>
      </c>
    </row>
    <row r="14" spans="2:79" x14ac:dyDescent="0.25">
      <c r="B14" s="18" t="s">
        <v>75</v>
      </c>
      <c r="C14" s="19">
        <v>1.6482104704085E-2</v>
      </c>
      <c r="D14" s="19">
        <v>3.05017918627291E-2</v>
      </c>
      <c r="E14" s="19">
        <v>1.45104914968092E-3</v>
      </c>
      <c r="F14" s="19">
        <v>0</v>
      </c>
      <c r="G14" s="19">
        <v>9.4424271505574799E-4</v>
      </c>
      <c r="H14" s="19">
        <v>1.9759935635676098E-3</v>
      </c>
      <c r="I14" s="19">
        <v>5.3549124052146402E-2</v>
      </c>
      <c r="J14" s="19">
        <v>4.2308204878795802E-2</v>
      </c>
      <c r="K14" s="19">
        <v>0</v>
      </c>
      <c r="L14" s="19">
        <v>1.0752538601652799E-2</v>
      </c>
      <c r="M14" s="19"/>
      <c r="N14" s="19">
        <v>8.4568972712850705E-3</v>
      </c>
      <c r="O14" s="19">
        <v>7.0772728704304802E-2</v>
      </c>
      <c r="P14" s="19">
        <v>2.0317133741410101E-2</v>
      </c>
      <c r="Q14" s="19">
        <v>6.2241175494031102E-3</v>
      </c>
      <c r="R14" s="19"/>
      <c r="S14" s="19">
        <v>7.1088276547488496E-3</v>
      </c>
      <c r="T14" s="19">
        <v>1.71658731218772E-3</v>
      </c>
      <c r="U14" s="19">
        <v>5.8005241271193201E-5</v>
      </c>
      <c r="V14" s="19">
        <v>1.92338047376194E-3</v>
      </c>
      <c r="W14" s="19">
        <v>3.8230665043055799E-2</v>
      </c>
      <c r="X14" s="19">
        <v>0</v>
      </c>
      <c r="Y14" s="19">
        <v>1.0824550951753701E-2</v>
      </c>
      <c r="Z14" s="19"/>
      <c r="AA14" s="19">
        <v>1.8031321320454201E-2</v>
      </c>
      <c r="AB14" s="19">
        <v>0</v>
      </c>
      <c r="AC14" s="19"/>
      <c r="AD14" s="19">
        <v>2.1514930287571898E-2</v>
      </c>
      <c r="AE14" s="19">
        <v>9.8791166950642304E-3</v>
      </c>
      <c r="AF14" s="19">
        <v>1.87043783200803E-4</v>
      </c>
      <c r="AG14" s="19"/>
      <c r="AH14" s="19">
        <v>0</v>
      </c>
      <c r="AI14" s="19">
        <v>2.26532981967867E-2</v>
      </c>
      <c r="AJ14" s="19"/>
      <c r="AK14" s="19">
        <v>3.5946080429433001E-2</v>
      </c>
      <c r="AL14" s="19">
        <v>7.4277667589011899E-3</v>
      </c>
      <c r="AM14" s="19"/>
      <c r="AN14" s="19">
        <v>1.6566402069767502E-2</v>
      </c>
      <c r="AO14" s="19">
        <v>6.2241175494031102E-3</v>
      </c>
      <c r="AP14" s="19"/>
      <c r="AQ14" s="19">
        <v>4.51280538144877E-4</v>
      </c>
      <c r="AR14" s="19">
        <v>2.6773344564521701E-2</v>
      </c>
      <c r="AS14" s="19"/>
      <c r="AT14" s="19">
        <v>1.48006815905176E-2</v>
      </c>
      <c r="AU14" s="19">
        <v>2.22750928321012E-2</v>
      </c>
      <c r="AV14" s="19">
        <v>9.0165922373383004E-3</v>
      </c>
      <c r="AW14" s="19">
        <v>2.2850149708423698E-2</v>
      </c>
      <c r="AX14" s="19"/>
      <c r="AY14" s="19">
        <v>2.3924113936444201E-3</v>
      </c>
      <c r="AZ14" s="19">
        <v>2.0997891396116401E-2</v>
      </c>
      <c r="BA14" s="19"/>
      <c r="BB14" s="19">
        <v>2.86975685107868E-3</v>
      </c>
      <c r="BC14" s="19">
        <v>1.9793876518449698E-2</v>
      </c>
      <c r="BD14" s="19"/>
      <c r="BE14" s="19">
        <v>1.4853176161638501E-3</v>
      </c>
      <c r="BF14" s="19">
        <v>1.81833795637493E-2</v>
      </c>
      <c r="BG14" s="19"/>
      <c r="BH14" s="19">
        <v>6.5261944171398703E-2</v>
      </c>
      <c r="BI14" s="19">
        <v>9.1811184844791099E-3</v>
      </c>
      <c r="BJ14" s="19"/>
      <c r="BK14" s="19">
        <v>2.1133956344887302E-2</v>
      </c>
      <c r="BL14" s="19">
        <v>1.5920517937240201E-2</v>
      </c>
      <c r="BM14" s="19"/>
      <c r="BN14" s="19">
        <v>0</v>
      </c>
      <c r="BO14" s="19">
        <v>1.7092204758680299E-2</v>
      </c>
      <c r="BP14" s="19"/>
      <c r="BQ14" s="19">
        <v>2.8846197947880702E-2</v>
      </c>
      <c r="BR14" s="19">
        <v>1.5579127913112899E-2</v>
      </c>
      <c r="BS14" s="19"/>
      <c r="BT14" s="19">
        <v>0</v>
      </c>
      <c r="BU14" s="19">
        <v>1.88287512474682E-2</v>
      </c>
      <c r="BV14" s="19"/>
      <c r="BW14" s="19">
        <v>1.81363962194898E-2</v>
      </c>
      <c r="BX14" s="19">
        <v>5.3963005336447303E-4</v>
      </c>
      <c r="BY14" s="19"/>
      <c r="BZ14" s="19">
        <v>1.81363962194898E-2</v>
      </c>
      <c r="CA14" s="19">
        <v>5.3963005336447303E-4</v>
      </c>
    </row>
    <row r="15" spans="2:79" x14ac:dyDescent="0.25">
      <c r="B15" s="16" t="s">
        <v>705</v>
      </c>
    </row>
    <row r="16" spans="2:79" x14ac:dyDescent="0.25">
      <c r="B16" t="s">
        <v>78</v>
      </c>
    </row>
    <row r="17" spans="2:2" x14ac:dyDescent="0.25">
      <c r="B17" t="s">
        <v>79</v>
      </c>
    </row>
    <row r="19" spans="2:2" x14ac:dyDescent="0.2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CA21"/>
  <sheetViews>
    <sheetView showGridLines="0" topLeftCell="A7" workbookViewId="0">
      <pane xSplit="2" topLeftCell="C1" activePane="topRight" state="frozen"/>
      <selection pane="topRight" activeCell="B17" sqref="B17"/>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508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2701</v>
      </c>
      <c r="D7" s="10">
        <v>342</v>
      </c>
      <c r="E7" s="10">
        <v>420</v>
      </c>
      <c r="F7" s="10">
        <v>300</v>
      </c>
      <c r="G7" s="10">
        <v>361</v>
      </c>
      <c r="H7" s="10">
        <v>311</v>
      </c>
      <c r="I7" s="10">
        <v>355</v>
      </c>
      <c r="J7" s="10">
        <v>198</v>
      </c>
      <c r="K7" s="10">
        <v>119</v>
      </c>
      <c r="L7" s="10">
        <v>295</v>
      </c>
      <c r="M7" s="10"/>
      <c r="N7" s="10">
        <v>322</v>
      </c>
      <c r="O7" s="10">
        <v>333</v>
      </c>
      <c r="P7" s="10">
        <v>521</v>
      </c>
      <c r="Q7" s="10">
        <v>1525</v>
      </c>
      <c r="R7" s="10"/>
      <c r="S7" s="10">
        <v>233</v>
      </c>
      <c r="T7" s="10">
        <v>187</v>
      </c>
      <c r="U7" s="10">
        <v>247</v>
      </c>
      <c r="V7" s="10">
        <v>498</v>
      </c>
      <c r="W7" s="10">
        <v>515</v>
      </c>
      <c r="X7" s="10">
        <v>543</v>
      </c>
      <c r="Y7" s="10">
        <v>370</v>
      </c>
      <c r="Z7" s="10"/>
      <c r="AA7" s="10">
        <v>2614</v>
      </c>
      <c r="AB7" s="10">
        <v>87</v>
      </c>
      <c r="AC7" s="10"/>
      <c r="AD7" s="10">
        <v>1442</v>
      </c>
      <c r="AE7" s="10">
        <v>1077</v>
      </c>
      <c r="AF7" s="10">
        <v>147</v>
      </c>
      <c r="AG7" s="10"/>
      <c r="AH7" s="10">
        <v>943</v>
      </c>
      <c r="AI7" s="10">
        <v>1758</v>
      </c>
      <c r="AJ7" s="10"/>
      <c r="AK7" s="10">
        <v>697</v>
      </c>
      <c r="AL7" s="10">
        <v>2004</v>
      </c>
      <c r="AM7" s="10"/>
      <c r="AN7" s="10">
        <v>1176</v>
      </c>
      <c r="AO7" s="10">
        <v>1525</v>
      </c>
      <c r="AP7" s="10"/>
      <c r="AQ7" s="10">
        <v>1277</v>
      </c>
      <c r="AR7" s="10">
        <v>1424</v>
      </c>
      <c r="AS7" s="10"/>
      <c r="AT7" s="10">
        <v>138</v>
      </c>
      <c r="AU7" s="10">
        <v>591</v>
      </c>
      <c r="AV7" s="10">
        <v>1365</v>
      </c>
      <c r="AW7" s="10">
        <v>601</v>
      </c>
      <c r="AX7" s="10"/>
      <c r="AY7" s="10">
        <v>857</v>
      </c>
      <c r="AZ7" s="10">
        <v>1844</v>
      </c>
      <c r="BA7" s="10"/>
      <c r="BB7" s="10">
        <v>404</v>
      </c>
      <c r="BC7" s="10">
        <v>2296</v>
      </c>
      <c r="BD7" s="10"/>
      <c r="BE7" s="10">
        <v>424</v>
      </c>
      <c r="BF7" s="10">
        <v>2277</v>
      </c>
      <c r="BG7" s="10"/>
      <c r="BH7" s="10">
        <v>219</v>
      </c>
      <c r="BI7" s="10">
        <v>2482</v>
      </c>
      <c r="BJ7" s="10"/>
      <c r="BK7" s="10">
        <v>502</v>
      </c>
      <c r="BL7" s="10">
        <v>2199</v>
      </c>
      <c r="BM7" s="10"/>
      <c r="BN7" s="10">
        <v>168</v>
      </c>
      <c r="BO7" s="10">
        <v>2533</v>
      </c>
      <c r="BP7" s="10"/>
      <c r="BQ7" s="10">
        <v>347</v>
      </c>
      <c r="BR7" s="10">
        <v>2354</v>
      </c>
      <c r="BS7" s="10"/>
      <c r="BT7" s="10">
        <v>213</v>
      </c>
      <c r="BU7" s="10">
        <v>2488</v>
      </c>
      <c r="BV7" s="10"/>
      <c r="BW7" s="10">
        <v>1107</v>
      </c>
      <c r="BX7" s="10">
        <v>1594</v>
      </c>
      <c r="BY7" s="10"/>
      <c r="BZ7" s="10">
        <v>1107</v>
      </c>
      <c r="CA7" s="10">
        <v>1594</v>
      </c>
    </row>
    <row r="8" spans="2:79" ht="30" customHeight="1" x14ac:dyDescent="0.25">
      <c r="B8" s="11" t="s">
        <v>27</v>
      </c>
      <c r="C8" s="11">
        <v>1181</v>
      </c>
      <c r="D8" s="11">
        <v>86</v>
      </c>
      <c r="E8" s="11">
        <v>156</v>
      </c>
      <c r="F8" s="11">
        <v>136</v>
      </c>
      <c r="G8" s="11">
        <v>88</v>
      </c>
      <c r="H8" s="11">
        <v>104</v>
      </c>
      <c r="I8" s="11">
        <v>201</v>
      </c>
      <c r="J8" s="11">
        <v>67</v>
      </c>
      <c r="K8" s="11">
        <v>47</v>
      </c>
      <c r="L8" s="11">
        <v>295</v>
      </c>
      <c r="M8" s="11"/>
      <c r="N8" s="11">
        <v>1010</v>
      </c>
      <c r="O8" s="11">
        <v>132</v>
      </c>
      <c r="P8" s="11">
        <v>30</v>
      </c>
      <c r="Q8" s="11">
        <v>8</v>
      </c>
      <c r="R8" s="11"/>
      <c r="S8" s="11">
        <v>208</v>
      </c>
      <c r="T8" s="11">
        <v>101</v>
      </c>
      <c r="U8" s="11">
        <v>65</v>
      </c>
      <c r="V8" s="11">
        <v>372</v>
      </c>
      <c r="W8" s="11">
        <v>102</v>
      </c>
      <c r="X8" s="11">
        <v>132</v>
      </c>
      <c r="Y8" s="11">
        <v>140</v>
      </c>
      <c r="Z8" s="11"/>
      <c r="AA8" s="11">
        <v>1034</v>
      </c>
      <c r="AB8" s="11">
        <v>147</v>
      </c>
      <c r="AC8" s="11"/>
      <c r="AD8" s="11">
        <v>640</v>
      </c>
      <c r="AE8" s="11">
        <v>304</v>
      </c>
      <c r="AF8" s="11">
        <v>172</v>
      </c>
      <c r="AG8" s="11"/>
      <c r="AH8" s="11">
        <v>256</v>
      </c>
      <c r="AI8" s="11">
        <v>924</v>
      </c>
      <c r="AJ8" s="11"/>
      <c r="AK8" s="11">
        <v>424</v>
      </c>
      <c r="AL8" s="11">
        <v>757</v>
      </c>
      <c r="AM8" s="11"/>
      <c r="AN8" s="11">
        <v>1172</v>
      </c>
      <c r="AO8" s="11">
        <v>8</v>
      </c>
      <c r="AP8" s="11"/>
      <c r="AQ8" s="11">
        <v>415</v>
      </c>
      <c r="AR8" s="11">
        <v>765</v>
      </c>
      <c r="AS8" s="11"/>
      <c r="AT8" s="11">
        <v>170</v>
      </c>
      <c r="AU8" s="11">
        <v>465</v>
      </c>
      <c r="AV8" s="11">
        <v>468</v>
      </c>
      <c r="AW8" s="11">
        <v>76</v>
      </c>
      <c r="AX8" s="11"/>
      <c r="AY8" s="11">
        <v>260</v>
      </c>
      <c r="AZ8" s="11">
        <v>921</v>
      </c>
      <c r="BA8" s="11"/>
      <c r="BB8" s="11">
        <v>188</v>
      </c>
      <c r="BC8" s="11">
        <v>992</v>
      </c>
      <c r="BD8" s="11"/>
      <c r="BE8" s="11">
        <v>105</v>
      </c>
      <c r="BF8" s="11">
        <v>1075</v>
      </c>
      <c r="BG8" s="11"/>
      <c r="BH8" s="11">
        <v>124</v>
      </c>
      <c r="BI8" s="11">
        <v>1057</v>
      </c>
      <c r="BJ8" s="11"/>
      <c r="BK8" s="11">
        <v>106</v>
      </c>
      <c r="BL8" s="11">
        <v>1074</v>
      </c>
      <c r="BM8" s="11"/>
      <c r="BN8" s="11">
        <v>41</v>
      </c>
      <c r="BO8" s="11">
        <v>1139</v>
      </c>
      <c r="BP8" s="11"/>
      <c r="BQ8" s="11">
        <v>63</v>
      </c>
      <c r="BR8" s="11">
        <v>1118</v>
      </c>
      <c r="BS8" s="11"/>
      <c r="BT8" s="11">
        <v>121</v>
      </c>
      <c r="BU8" s="11">
        <v>1059</v>
      </c>
      <c r="BV8" s="11"/>
      <c r="BW8" s="11">
        <v>1025</v>
      </c>
      <c r="BX8" s="11">
        <v>155</v>
      </c>
      <c r="BY8" s="11"/>
      <c r="BZ8" s="11">
        <v>1025</v>
      </c>
      <c r="CA8" s="11">
        <v>155</v>
      </c>
    </row>
    <row r="9" spans="2:79" ht="30" x14ac:dyDescent="0.25">
      <c r="B9" s="18" t="s">
        <v>501</v>
      </c>
      <c r="C9" s="17">
        <v>7.2599184740408398E-2</v>
      </c>
      <c r="D9" s="17">
        <v>7.9942374768610006E-2</v>
      </c>
      <c r="E9" s="17">
        <v>7.9267057478543804E-2</v>
      </c>
      <c r="F9" s="17">
        <v>0.12300778980945</v>
      </c>
      <c r="G9" s="17">
        <v>8.5046252139104703E-2</v>
      </c>
      <c r="H9" s="17">
        <v>5.70361585416857E-2</v>
      </c>
      <c r="I9" s="17">
        <v>8.3812892218018201E-2</v>
      </c>
      <c r="J9" s="17">
        <v>0.11233967873226</v>
      </c>
      <c r="K9" s="17">
        <v>1.18993590238841E-2</v>
      </c>
      <c r="L9" s="17">
        <v>3.8437290825297503E-2</v>
      </c>
      <c r="M9" s="17"/>
      <c r="N9" s="17">
        <v>7.1256123685925904E-2</v>
      </c>
      <c r="O9" s="17">
        <v>9.4495530945680001E-2</v>
      </c>
      <c r="P9" s="17">
        <v>2.5699341387227001E-2</v>
      </c>
      <c r="Q9" s="17">
        <v>5.7913245952361997E-2</v>
      </c>
      <c r="R9" s="17"/>
      <c r="S9" s="17">
        <v>0.111054908311948</v>
      </c>
      <c r="T9" s="17">
        <v>4.6374914484220098E-2</v>
      </c>
      <c r="U9" s="17">
        <v>4.4337275183046997E-2</v>
      </c>
      <c r="V9" s="17">
        <v>8.5052321631267205E-2</v>
      </c>
      <c r="W9" s="17">
        <v>4.2334988922087001E-2</v>
      </c>
      <c r="X9" s="17">
        <v>4.78425951779263E-2</v>
      </c>
      <c r="Y9" s="17">
        <v>8.8049205371022995E-2</v>
      </c>
      <c r="Z9" s="17"/>
      <c r="AA9" s="17">
        <v>8.2913181073450207E-2</v>
      </c>
      <c r="AB9" s="17">
        <v>9.3274594985754203E-5</v>
      </c>
      <c r="AC9" s="17"/>
      <c r="AD9" s="17">
        <v>8.0440340274325506E-2</v>
      </c>
      <c r="AE9" s="17">
        <v>8.3545348593608099E-2</v>
      </c>
      <c r="AF9" s="17">
        <v>5.1593605861407398E-2</v>
      </c>
      <c r="AG9" s="17"/>
      <c r="AH9" s="17">
        <v>0.104242376615146</v>
      </c>
      <c r="AI9" s="17">
        <v>6.3822259253582203E-2</v>
      </c>
      <c r="AJ9" s="17"/>
      <c r="AK9" s="17">
        <v>9.8454826523151504E-2</v>
      </c>
      <c r="AL9" s="17">
        <v>5.8130590225255199E-2</v>
      </c>
      <c r="AM9" s="17"/>
      <c r="AN9" s="17">
        <v>7.2702358112662804E-2</v>
      </c>
      <c r="AO9" s="17">
        <v>5.7913245952361997E-2</v>
      </c>
      <c r="AP9" s="17"/>
      <c r="AQ9" s="17">
        <v>9.49345032286283E-2</v>
      </c>
      <c r="AR9" s="17">
        <v>6.0471850991243199E-2</v>
      </c>
      <c r="AS9" s="17"/>
      <c r="AT9" s="17">
        <v>1.4364193519439201E-2</v>
      </c>
      <c r="AU9" s="17">
        <v>6.2354077388611602E-2</v>
      </c>
      <c r="AV9" s="17">
        <v>8.8610804698462997E-2</v>
      </c>
      <c r="AW9" s="17">
        <v>0.16229351057911401</v>
      </c>
      <c r="AX9" s="17"/>
      <c r="AY9" s="17">
        <v>0.10840828378775701</v>
      </c>
      <c r="AZ9" s="17">
        <v>6.24891218581832E-2</v>
      </c>
      <c r="BA9" s="17"/>
      <c r="BB9" s="17">
        <v>0.16367379044234701</v>
      </c>
      <c r="BC9" s="17">
        <v>5.5352888047621798E-2</v>
      </c>
      <c r="BD9" s="17"/>
      <c r="BE9" s="17">
        <v>8.0238472544640893E-2</v>
      </c>
      <c r="BF9" s="17">
        <v>7.1849677364540093E-2</v>
      </c>
      <c r="BG9" s="17"/>
      <c r="BH9" s="17">
        <v>9.2996307320217797E-2</v>
      </c>
      <c r="BI9" s="17">
        <v>7.0212994402154102E-2</v>
      </c>
      <c r="BJ9" s="17"/>
      <c r="BK9" s="17">
        <v>9.1153989961791304E-2</v>
      </c>
      <c r="BL9" s="17">
        <v>7.0760680338127602E-2</v>
      </c>
      <c r="BM9" s="17"/>
      <c r="BN9" s="17">
        <v>1.47415927663488E-2</v>
      </c>
      <c r="BO9" s="17">
        <v>7.47010664237166E-2</v>
      </c>
      <c r="BP9" s="17"/>
      <c r="BQ9" s="17">
        <v>0.114335376634361</v>
      </c>
      <c r="BR9" s="17">
        <v>7.0261279180878697E-2</v>
      </c>
      <c r="BS9" s="17"/>
      <c r="BT9" s="17">
        <v>9.1053293178918804E-2</v>
      </c>
      <c r="BU9" s="17">
        <v>7.0489431756704204E-2</v>
      </c>
      <c r="BV9" s="17"/>
      <c r="BW9" s="17">
        <v>8.3113419004330794E-2</v>
      </c>
      <c r="BX9" s="17">
        <v>3.0755398146281401E-3</v>
      </c>
      <c r="BY9" s="17"/>
      <c r="BZ9" s="17">
        <v>8.3113419004330794E-2</v>
      </c>
      <c r="CA9" s="17">
        <v>3.0755398146281401E-3</v>
      </c>
    </row>
    <row r="10" spans="2:79" ht="30" x14ac:dyDescent="0.25">
      <c r="B10" s="18" t="s">
        <v>502</v>
      </c>
      <c r="C10" s="17">
        <v>0.19255121608042799</v>
      </c>
      <c r="D10" s="17">
        <v>0.28915895499882299</v>
      </c>
      <c r="E10" s="17">
        <v>0.27281132971480998</v>
      </c>
      <c r="F10" s="17">
        <v>0.20597110612364</v>
      </c>
      <c r="G10" s="17">
        <v>0.32581664149971601</v>
      </c>
      <c r="H10" s="17">
        <v>0.270251804522947</v>
      </c>
      <c r="I10" s="17">
        <v>0.121145012838325</v>
      </c>
      <c r="J10" s="17">
        <v>0.104933168443498</v>
      </c>
      <c r="K10" s="17">
        <v>0.24158194485548601</v>
      </c>
      <c r="L10" s="17">
        <v>0.109315647969612</v>
      </c>
      <c r="M10" s="17"/>
      <c r="N10" s="17">
        <v>0.182650094076373</v>
      </c>
      <c r="O10" s="17">
        <v>0.25377362670947301</v>
      </c>
      <c r="P10" s="17">
        <v>0.240469199576787</v>
      </c>
      <c r="Q10" s="17">
        <v>0.25215149321817698</v>
      </c>
      <c r="R10" s="17"/>
      <c r="S10" s="17">
        <v>0.206385188966168</v>
      </c>
      <c r="T10" s="17">
        <v>0.18045559651222701</v>
      </c>
      <c r="U10" s="17">
        <v>0.26243317407629302</v>
      </c>
      <c r="V10" s="17">
        <v>0.16326859461295301</v>
      </c>
      <c r="W10" s="17">
        <v>0.18285740510575799</v>
      </c>
      <c r="X10" s="17">
        <v>0.313051728042544</v>
      </c>
      <c r="Y10" s="17">
        <v>0.190848630107845</v>
      </c>
      <c r="Z10" s="17"/>
      <c r="AA10" s="17">
        <v>0.21263167861794799</v>
      </c>
      <c r="AB10" s="17">
        <v>5.1388453809540199E-2</v>
      </c>
      <c r="AC10" s="17"/>
      <c r="AD10" s="17">
        <v>0.21500056612184601</v>
      </c>
      <c r="AE10" s="17">
        <v>0.21839856314825101</v>
      </c>
      <c r="AF10" s="17">
        <v>0.136318136680732</v>
      </c>
      <c r="AG10" s="17"/>
      <c r="AH10" s="17">
        <v>0.24782106736333301</v>
      </c>
      <c r="AI10" s="17">
        <v>0.17722092423444899</v>
      </c>
      <c r="AJ10" s="17"/>
      <c r="AK10" s="17">
        <v>0.17879760144440601</v>
      </c>
      <c r="AL10" s="17">
        <v>0.20024762040712701</v>
      </c>
      <c r="AM10" s="17"/>
      <c r="AN10" s="17">
        <v>0.192132505253129</v>
      </c>
      <c r="AO10" s="17">
        <v>0.25215149321817698</v>
      </c>
      <c r="AP10" s="17"/>
      <c r="AQ10" s="17">
        <v>0.24943569002524199</v>
      </c>
      <c r="AR10" s="17">
        <v>0.16166484206081</v>
      </c>
      <c r="AS10" s="17"/>
      <c r="AT10" s="17">
        <v>1.7585403782725901E-2</v>
      </c>
      <c r="AU10" s="17">
        <v>0.19753955293141601</v>
      </c>
      <c r="AV10" s="17">
        <v>0.239088982292644</v>
      </c>
      <c r="AW10" s="17">
        <v>0.27087940829915402</v>
      </c>
      <c r="AX10" s="17"/>
      <c r="AY10" s="17">
        <v>0.25159245351821402</v>
      </c>
      <c r="AZ10" s="17">
        <v>0.175881971697844</v>
      </c>
      <c r="BA10" s="17"/>
      <c r="BB10" s="17">
        <v>0.26494476323093002</v>
      </c>
      <c r="BC10" s="17">
        <v>0.17885305744313301</v>
      </c>
      <c r="BD10" s="17"/>
      <c r="BE10" s="17">
        <v>0.23321161912703101</v>
      </c>
      <c r="BF10" s="17">
        <v>0.18856193425597301</v>
      </c>
      <c r="BG10" s="17"/>
      <c r="BH10" s="17">
        <v>0.16158444484416901</v>
      </c>
      <c r="BI10" s="17">
        <v>0.196173913842907</v>
      </c>
      <c r="BJ10" s="17"/>
      <c r="BK10" s="17">
        <v>0.222091919856231</v>
      </c>
      <c r="BL10" s="17">
        <v>0.18962417301582599</v>
      </c>
      <c r="BM10" s="17"/>
      <c r="BN10" s="17">
        <v>0.251029058403412</v>
      </c>
      <c r="BO10" s="17">
        <v>0.190426801609235</v>
      </c>
      <c r="BP10" s="17"/>
      <c r="BQ10" s="17">
        <v>0.33595727305717199</v>
      </c>
      <c r="BR10" s="17">
        <v>0.18451814447849399</v>
      </c>
      <c r="BS10" s="17"/>
      <c r="BT10" s="17">
        <v>0.32409335438454301</v>
      </c>
      <c r="BU10" s="17">
        <v>0.17751275352372201</v>
      </c>
      <c r="BV10" s="17"/>
      <c r="BW10" s="17">
        <v>0.21230413322833599</v>
      </c>
      <c r="BX10" s="17">
        <v>6.1938299954741503E-2</v>
      </c>
      <c r="BY10" s="17"/>
      <c r="BZ10" s="17">
        <v>0.21230413322833599</v>
      </c>
      <c r="CA10" s="17">
        <v>6.1938299954741503E-2</v>
      </c>
    </row>
    <row r="11" spans="2:79" ht="30" x14ac:dyDescent="0.25">
      <c r="B11" s="18" t="s">
        <v>503</v>
      </c>
      <c r="C11" s="17">
        <v>0.16990981278165601</v>
      </c>
      <c r="D11" s="17">
        <v>0.105305713302016</v>
      </c>
      <c r="E11" s="17">
        <v>0.152254562663447</v>
      </c>
      <c r="F11" s="17">
        <v>0.23238969672198501</v>
      </c>
      <c r="G11" s="17">
        <v>0.11397328022813299</v>
      </c>
      <c r="H11" s="17">
        <v>0.18640773345853401</v>
      </c>
      <c r="I11" s="17">
        <v>0.20588796652244101</v>
      </c>
      <c r="J11" s="17">
        <v>0.12800506491119401</v>
      </c>
      <c r="K11" s="17">
        <v>0.24862814885575801</v>
      </c>
      <c r="L11" s="17">
        <v>0.15272955198229099</v>
      </c>
      <c r="M11" s="17"/>
      <c r="N11" s="17">
        <v>0.16073509929777</v>
      </c>
      <c r="O11" s="17">
        <v>0.199814662363927</v>
      </c>
      <c r="P11" s="17">
        <v>0.31061460960527998</v>
      </c>
      <c r="Q11" s="17">
        <v>0.30325787394968901</v>
      </c>
      <c r="R11" s="17"/>
      <c r="S11" s="17">
        <v>0.13761424175095799</v>
      </c>
      <c r="T11" s="17">
        <v>0.253012167868292</v>
      </c>
      <c r="U11" s="17">
        <v>0.26779365387655801</v>
      </c>
      <c r="V11" s="17">
        <v>0.106533316704347</v>
      </c>
      <c r="W11" s="17">
        <v>0.20561394345303499</v>
      </c>
      <c r="X11" s="17">
        <v>0.20285428096174901</v>
      </c>
      <c r="Y11" s="17">
        <v>0.27266206971255802</v>
      </c>
      <c r="Z11" s="17"/>
      <c r="AA11" s="17">
        <v>0.17915151356297401</v>
      </c>
      <c r="AB11" s="17">
        <v>0.104941986072771</v>
      </c>
      <c r="AC11" s="17"/>
      <c r="AD11" s="17">
        <v>0.17859664996352101</v>
      </c>
      <c r="AE11" s="17">
        <v>0.17334922885863499</v>
      </c>
      <c r="AF11" s="17">
        <v>0.19392505368627699</v>
      </c>
      <c r="AG11" s="17"/>
      <c r="AH11" s="17">
        <v>0.17385606919112301</v>
      </c>
      <c r="AI11" s="17">
        <v>0.16881523298721199</v>
      </c>
      <c r="AJ11" s="17"/>
      <c r="AK11" s="17">
        <v>0.13317917561089901</v>
      </c>
      <c r="AL11" s="17">
        <v>0.19046396107828001</v>
      </c>
      <c r="AM11" s="17"/>
      <c r="AN11" s="17">
        <v>0.168973000409436</v>
      </c>
      <c r="AO11" s="17">
        <v>0.30325787394968901</v>
      </c>
      <c r="AP11" s="17"/>
      <c r="AQ11" s="17">
        <v>0.16144425797611101</v>
      </c>
      <c r="AR11" s="17">
        <v>0.17450632697745</v>
      </c>
      <c r="AS11" s="17"/>
      <c r="AT11" s="17">
        <v>7.3907279315391303E-2</v>
      </c>
      <c r="AU11" s="17">
        <v>0.183052146247558</v>
      </c>
      <c r="AV11" s="17">
        <v>0.20161568800271801</v>
      </c>
      <c r="AW11" s="17">
        <v>0.101508850642844</v>
      </c>
      <c r="AX11" s="17"/>
      <c r="AY11" s="17">
        <v>0.19782363212687001</v>
      </c>
      <c r="AZ11" s="17">
        <v>0.16202884184491001</v>
      </c>
      <c r="BA11" s="17"/>
      <c r="BB11" s="17">
        <v>0.13580138308981901</v>
      </c>
      <c r="BC11" s="17">
        <v>0.17638424514940801</v>
      </c>
      <c r="BD11" s="17"/>
      <c r="BE11" s="17">
        <v>0.25279607610027799</v>
      </c>
      <c r="BF11" s="17">
        <v>0.161777658671551</v>
      </c>
      <c r="BG11" s="17"/>
      <c r="BH11" s="17">
        <v>0.197589351386942</v>
      </c>
      <c r="BI11" s="17">
        <v>0.16667167723931001</v>
      </c>
      <c r="BJ11" s="17"/>
      <c r="BK11" s="17">
        <v>0.13510901408385001</v>
      </c>
      <c r="BL11" s="17">
        <v>0.17335805278447</v>
      </c>
      <c r="BM11" s="17"/>
      <c r="BN11" s="17">
        <v>0.17683037600801799</v>
      </c>
      <c r="BO11" s="17">
        <v>0.169658398842925</v>
      </c>
      <c r="BP11" s="17"/>
      <c r="BQ11" s="17">
        <v>0.153709230623499</v>
      </c>
      <c r="BR11" s="17">
        <v>0.17081730887500801</v>
      </c>
      <c r="BS11" s="17"/>
      <c r="BT11" s="17">
        <v>0.14097263951625</v>
      </c>
      <c r="BU11" s="17">
        <v>0.17321803478761599</v>
      </c>
      <c r="BV11" s="17"/>
      <c r="BW11" s="17">
        <v>0.17816728707895299</v>
      </c>
      <c r="BX11" s="17">
        <v>0.11530862199414101</v>
      </c>
      <c r="BY11" s="17"/>
      <c r="BZ11" s="17">
        <v>0.17816728707895299</v>
      </c>
      <c r="CA11" s="17">
        <v>0.11530862199414101</v>
      </c>
    </row>
    <row r="12" spans="2:79" ht="30" x14ac:dyDescent="0.25">
      <c r="B12" s="18" t="s">
        <v>504</v>
      </c>
      <c r="C12" s="17">
        <v>0.28133439630448298</v>
      </c>
      <c r="D12" s="17">
        <v>0.29711327485804301</v>
      </c>
      <c r="E12" s="17">
        <v>0.27236630363613101</v>
      </c>
      <c r="F12" s="17">
        <v>0.19225278343990601</v>
      </c>
      <c r="G12" s="17">
        <v>0.15516610236779599</v>
      </c>
      <c r="H12" s="17">
        <v>0.23152067735455401</v>
      </c>
      <c r="I12" s="17">
        <v>0.265308603202001</v>
      </c>
      <c r="J12" s="17">
        <v>0.40823201465515602</v>
      </c>
      <c r="K12" s="17">
        <v>0.15528442747332</v>
      </c>
      <c r="L12" s="17">
        <v>0.37969193721515299</v>
      </c>
      <c r="M12" s="17"/>
      <c r="N12" s="17">
        <v>0.29878616910606698</v>
      </c>
      <c r="O12" s="17">
        <v>0.18376975571422299</v>
      </c>
      <c r="P12" s="17">
        <v>0.15578036185483099</v>
      </c>
      <c r="Q12" s="17">
        <v>0.16057037240329999</v>
      </c>
      <c r="R12" s="17"/>
      <c r="S12" s="17">
        <v>0.25146096097727899</v>
      </c>
      <c r="T12" s="17">
        <v>0.18412747593817599</v>
      </c>
      <c r="U12" s="17">
        <v>0.17112887535835999</v>
      </c>
      <c r="V12" s="17">
        <v>0.40545538705464701</v>
      </c>
      <c r="W12" s="17">
        <v>0.21407893734333</v>
      </c>
      <c r="X12" s="17">
        <v>0.18453515779079399</v>
      </c>
      <c r="Y12" s="17">
        <v>0.25899590571995801</v>
      </c>
      <c r="Z12" s="17"/>
      <c r="AA12" s="17">
        <v>0.25772472751313902</v>
      </c>
      <c r="AB12" s="17">
        <v>0.447306970723991</v>
      </c>
      <c r="AC12" s="17"/>
      <c r="AD12" s="17">
        <v>0.241600299503236</v>
      </c>
      <c r="AE12" s="17">
        <v>0.29157207714280697</v>
      </c>
      <c r="AF12" s="17">
        <v>0.34895330354731902</v>
      </c>
      <c r="AG12" s="17"/>
      <c r="AH12" s="17">
        <v>0.19966115833940401</v>
      </c>
      <c r="AI12" s="17">
        <v>0.30398824003570302</v>
      </c>
      <c r="AJ12" s="17"/>
      <c r="AK12" s="17">
        <v>0.25075408179499797</v>
      </c>
      <c r="AL12" s="17">
        <v>0.29844687699637201</v>
      </c>
      <c r="AM12" s="17"/>
      <c r="AN12" s="17">
        <v>0.28218280182848299</v>
      </c>
      <c r="AO12" s="17">
        <v>0.16057037240329999</v>
      </c>
      <c r="AP12" s="17"/>
      <c r="AQ12" s="17">
        <v>0.26026519926631703</v>
      </c>
      <c r="AR12" s="17">
        <v>0.29277426829213798</v>
      </c>
      <c r="AS12" s="17"/>
      <c r="AT12" s="17">
        <v>0.492336849107125</v>
      </c>
      <c r="AU12" s="17">
        <v>0.332151802194942</v>
      </c>
      <c r="AV12" s="17">
        <v>0.14709536427092501</v>
      </c>
      <c r="AW12" s="17">
        <v>0.328716279586587</v>
      </c>
      <c r="AX12" s="17"/>
      <c r="AY12" s="17">
        <v>0.27811247603157002</v>
      </c>
      <c r="AZ12" s="17">
        <v>0.282244048248465</v>
      </c>
      <c r="BA12" s="17"/>
      <c r="BB12" s="17">
        <v>0.211680899358618</v>
      </c>
      <c r="BC12" s="17">
        <v>0.294550797945067</v>
      </c>
      <c r="BD12" s="17"/>
      <c r="BE12" s="17">
        <v>0.22634763303899499</v>
      </c>
      <c r="BF12" s="17">
        <v>0.28672926892857298</v>
      </c>
      <c r="BG12" s="17"/>
      <c r="BH12" s="17">
        <v>0.32785770229509598</v>
      </c>
      <c r="BI12" s="17">
        <v>0.275891792190884</v>
      </c>
      <c r="BJ12" s="17"/>
      <c r="BK12" s="17">
        <v>0.37720931479272901</v>
      </c>
      <c r="BL12" s="17">
        <v>0.271834622116294</v>
      </c>
      <c r="BM12" s="17"/>
      <c r="BN12" s="17">
        <v>0.33014609318641702</v>
      </c>
      <c r="BO12" s="17">
        <v>0.27956113875768801</v>
      </c>
      <c r="BP12" s="17"/>
      <c r="BQ12" s="17">
        <v>0.16426651167304099</v>
      </c>
      <c r="BR12" s="17">
        <v>0.28789210188092001</v>
      </c>
      <c r="BS12" s="17"/>
      <c r="BT12" s="17">
        <v>0.28923989245086801</v>
      </c>
      <c r="BU12" s="17">
        <v>0.28043060601095099</v>
      </c>
      <c r="BV12" s="17"/>
      <c r="BW12" s="17">
        <v>0.25846174592216298</v>
      </c>
      <c r="BX12" s="17">
        <v>0.43257603537926598</v>
      </c>
      <c r="BY12" s="17"/>
      <c r="BZ12" s="17">
        <v>0.25846174592216298</v>
      </c>
      <c r="CA12" s="17">
        <v>0.43257603537926598</v>
      </c>
    </row>
    <row r="13" spans="2:79" ht="30" x14ac:dyDescent="0.25">
      <c r="B13" s="18" t="s">
        <v>505</v>
      </c>
      <c r="C13" s="17">
        <v>7.3883244119863301E-2</v>
      </c>
      <c r="D13" s="17">
        <v>0.13898471553660299</v>
      </c>
      <c r="E13" s="17">
        <v>0.15975246195291901</v>
      </c>
      <c r="F13" s="17">
        <v>5.74340983688994E-2</v>
      </c>
      <c r="G13" s="17">
        <v>8.23929516299165E-2</v>
      </c>
      <c r="H13" s="17">
        <v>1.46828446858058E-2</v>
      </c>
      <c r="I13" s="17">
        <v>9.6291523901219797E-2</v>
      </c>
      <c r="J13" s="17">
        <v>1.8225431507187799E-2</v>
      </c>
      <c r="K13" s="17">
        <v>1.21706298983047E-2</v>
      </c>
      <c r="L13" s="17">
        <v>4.2356612924086198E-2</v>
      </c>
      <c r="M13" s="17"/>
      <c r="N13" s="17">
        <v>7.0618492678566305E-2</v>
      </c>
      <c r="O13" s="17">
        <v>8.9124937239448795E-2</v>
      </c>
      <c r="P13" s="17">
        <v>0.111125902525277</v>
      </c>
      <c r="Q13" s="17">
        <v>9.4478667555464094E-2</v>
      </c>
      <c r="R13" s="17"/>
      <c r="S13" s="17">
        <v>7.0519884953377299E-2</v>
      </c>
      <c r="T13" s="17">
        <v>0.16352592418461601</v>
      </c>
      <c r="U13" s="17">
        <v>5.55691707456911E-2</v>
      </c>
      <c r="V13" s="17">
        <v>5.1938007707064998E-2</v>
      </c>
      <c r="W13" s="17">
        <v>0.14281979509328499</v>
      </c>
      <c r="X13" s="17">
        <v>5.9429222802070601E-2</v>
      </c>
      <c r="Y13" s="17">
        <v>5.6788981797757702E-2</v>
      </c>
      <c r="Z13" s="17"/>
      <c r="AA13" s="17">
        <v>8.1448386790476696E-2</v>
      </c>
      <c r="AB13" s="17">
        <v>2.0701379690109999E-2</v>
      </c>
      <c r="AC13" s="17"/>
      <c r="AD13" s="17">
        <v>9.4909611660816101E-2</v>
      </c>
      <c r="AE13" s="17">
        <v>5.8024111819455E-2</v>
      </c>
      <c r="AF13" s="17">
        <v>3.4592402462608703E-2</v>
      </c>
      <c r="AG13" s="17"/>
      <c r="AH13" s="17">
        <v>0.13917905505662501</v>
      </c>
      <c r="AI13" s="17">
        <v>5.5772034938990897E-2</v>
      </c>
      <c r="AJ13" s="17"/>
      <c r="AK13" s="17">
        <v>8.5502089501081999E-2</v>
      </c>
      <c r="AL13" s="17">
        <v>6.7381438287013498E-2</v>
      </c>
      <c r="AM13" s="17"/>
      <c r="AN13" s="17">
        <v>7.3738554745930301E-2</v>
      </c>
      <c r="AO13" s="17">
        <v>9.4478667555464094E-2</v>
      </c>
      <c r="AP13" s="17"/>
      <c r="AQ13" s="17">
        <v>7.12932104876179E-2</v>
      </c>
      <c r="AR13" s="17">
        <v>7.5289546084904305E-2</v>
      </c>
      <c r="AS13" s="17"/>
      <c r="AT13" s="17">
        <v>3.2331139557241199E-2</v>
      </c>
      <c r="AU13" s="17">
        <v>4.1279313730075901E-2</v>
      </c>
      <c r="AV13" s="17">
        <v>0.124122632699654</v>
      </c>
      <c r="AW13" s="17">
        <v>5.8428556190655498E-2</v>
      </c>
      <c r="AX13" s="17"/>
      <c r="AY13" s="17">
        <v>5.0919627292360901E-2</v>
      </c>
      <c r="AZ13" s="17">
        <v>8.0366613327851194E-2</v>
      </c>
      <c r="BA13" s="17"/>
      <c r="BB13" s="17">
        <v>8.1384717436457296E-2</v>
      </c>
      <c r="BC13" s="17">
        <v>7.2389398492890403E-2</v>
      </c>
      <c r="BD13" s="17"/>
      <c r="BE13" s="17">
        <v>2.9244044232555499E-2</v>
      </c>
      <c r="BF13" s="17">
        <v>7.8262894478088596E-2</v>
      </c>
      <c r="BG13" s="17"/>
      <c r="BH13" s="17">
        <v>6.5273315668555099E-2</v>
      </c>
      <c r="BI13" s="17">
        <v>7.4890490509798097E-2</v>
      </c>
      <c r="BJ13" s="17"/>
      <c r="BK13" s="17">
        <v>2.1851190393296301E-2</v>
      </c>
      <c r="BL13" s="17">
        <v>7.9038844445204495E-2</v>
      </c>
      <c r="BM13" s="17"/>
      <c r="BN13" s="17">
        <v>0.19816540300573801</v>
      </c>
      <c r="BO13" s="17">
        <v>6.9368255085384398E-2</v>
      </c>
      <c r="BP13" s="17"/>
      <c r="BQ13" s="17">
        <v>0.199204461794839</v>
      </c>
      <c r="BR13" s="17">
        <v>6.6863217657606999E-2</v>
      </c>
      <c r="BS13" s="17"/>
      <c r="BT13" s="17">
        <v>3.6213867868208599E-2</v>
      </c>
      <c r="BU13" s="17">
        <v>7.8189769098082104E-2</v>
      </c>
      <c r="BV13" s="17"/>
      <c r="BW13" s="17">
        <v>8.1336150045220407E-2</v>
      </c>
      <c r="BX13" s="17">
        <v>2.4602129374520301E-2</v>
      </c>
      <c r="BY13" s="17"/>
      <c r="BZ13" s="17">
        <v>8.1336150045220407E-2</v>
      </c>
      <c r="CA13" s="17">
        <v>2.4602129374520301E-2</v>
      </c>
    </row>
    <row r="14" spans="2:79" ht="30" x14ac:dyDescent="0.25">
      <c r="B14" s="18" t="s">
        <v>506</v>
      </c>
      <c r="C14" s="17">
        <v>3.5883944524853002E-2</v>
      </c>
      <c r="D14" s="17">
        <v>6.7742703651523196E-3</v>
      </c>
      <c r="E14" s="17">
        <v>4.09180922403777E-2</v>
      </c>
      <c r="F14" s="17">
        <v>9.0455988634770296E-3</v>
      </c>
      <c r="G14" s="17">
        <v>7.5856316441620206E-2</v>
      </c>
      <c r="H14" s="17">
        <v>3.90284778368339E-2</v>
      </c>
      <c r="I14" s="17">
        <v>4.0336607520772401E-2</v>
      </c>
      <c r="J14" s="17">
        <v>2.14017173232511E-2</v>
      </c>
      <c r="K14" s="17">
        <v>2.2848072258764899E-2</v>
      </c>
      <c r="L14" s="17">
        <v>4.3433131844171802E-2</v>
      </c>
      <c r="M14" s="17"/>
      <c r="N14" s="17">
        <v>2.9676708026385799E-2</v>
      </c>
      <c r="O14" s="17">
        <v>7.6413034559206505E-2</v>
      </c>
      <c r="P14" s="17">
        <v>6.3506512386253405E-2</v>
      </c>
      <c r="Q14" s="17">
        <v>4.7690565093122701E-2</v>
      </c>
      <c r="R14" s="17"/>
      <c r="S14" s="17">
        <v>4.9496842392302801E-2</v>
      </c>
      <c r="T14" s="17">
        <v>8.9348802618302494E-3</v>
      </c>
      <c r="U14" s="17">
        <v>1.1875739070526799E-2</v>
      </c>
      <c r="V14" s="17">
        <v>2.12536073239924E-2</v>
      </c>
      <c r="W14" s="17">
        <v>6.1815727541593202E-2</v>
      </c>
      <c r="X14" s="17">
        <v>7.7535006102179296E-2</v>
      </c>
      <c r="Y14" s="17">
        <v>3.89671177354338E-2</v>
      </c>
      <c r="Z14" s="17"/>
      <c r="AA14" s="17">
        <v>3.2707131240769502E-2</v>
      </c>
      <c r="AB14" s="17">
        <v>5.8216484801857898E-2</v>
      </c>
      <c r="AC14" s="17"/>
      <c r="AD14" s="17">
        <v>2.9287847186062799E-2</v>
      </c>
      <c r="AE14" s="17">
        <v>4.1117909608485499E-2</v>
      </c>
      <c r="AF14" s="17">
        <v>4.79084397502492E-2</v>
      </c>
      <c r="AG14" s="17"/>
      <c r="AH14" s="17">
        <v>3.6740713361766403E-2</v>
      </c>
      <c r="AI14" s="17">
        <v>3.5646301107880599E-2</v>
      </c>
      <c r="AJ14" s="17"/>
      <c r="AK14" s="17">
        <v>2.8513528396990302E-2</v>
      </c>
      <c r="AL14" s="17">
        <v>4.0008365928044097E-2</v>
      </c>
      <c r="AM14" s="17"/>
      <c r="AN14" s="17">
        <v>3.5800999275213997E-2</v>
      </c>
      <c r="AO14" s="17">
        <v>4.7690565093122701E-2</v>
      </c>
      <c r="AP14" s="17"/>
      <c r="AQ14" s="17">
        <v>4.6211899348669497E-2</v>
      </c>
      <c r="AR14" s="17">
        <v>3.0276209172398399E-2</v>
      </c>
      <c r="AS14" s="17"/>
      <c r="AT14" s="17">
        <v>3.2617306466686702E-2</v>
      </c>
      <c r="AU14" s="17">
        <v>3.3219882223126197E-2</v>
      </c>
      <c r="AV14" s="17">
        <v>4.1407200239541198E-2</v>
      </c>
      <c r="AW14" s="17">
        <v>2.6119424662384899E-2</v>
      </c>
      <c r="AX14" s="17"/>
      <c r="AY14" s="17">
        <v>3.4774828468344503E-2</v>
      </c>
      <c r="AZ14" s="17">
        <v>3.6197083737324103E-2</v>
      </c>
      <c r="BA14" s="17"/>
      <c r="BB14" s="17">
        <v>4.9191951765410198E-2</v>
      </c>
      <c r="BC14" s="17">
        <v>3.3365869022090502E-2</v>
      </c>
      <c r="BD14" s="17"/>
      <c r="BE14" s="17">
        <v>1.15004365579339E-2</v>
      </c>
      <c r="BF14" s="17">
        <v>3.8276264272332799E-2</v>
      </c>
      <c r="BG14" s="17"/>
      <c r="BH14" s="17">
        <v>1.7601950118037502E-2</v>
      </c>
      <c r="BI14" s="17">
        <v>3.8022693176623303E-2</v>
      </c>
      <c r="BJ14" s="17"/>
      <c r="BK14" s="17">
        <v>6.3333442619221705E-2</v>
      </c>
      <c r="BL14" s="17">
        <v>3.3164108747286397E-2</v>
      </c>
      <c r="BM14" s="17"/>
      <c r="BN14" s="17">
        <v>1.6063050696249301E-3</v>
      </c>
      <c r="BO14" s="17">
        <v>3.7129201025508797E-2</v>
      </c>
      <c r="BP14" s="17"/>
      <c r="BQ14" s="17">
        <v>2.7104288746890502E-2</v>
      </c>
      <c r="BR14" s="17">
        <v>3.6375748044115301E-2</v>
      </c>
      <c r="BS14" s="17"/>
      <c r="BT14" s="17">
        <v>5.9532789945680703E-2</v>
      </c>
      <c r="BU14" s="17">
        <v>3.3180306884812202E-2</v>
      </c>
      <c r="BV14" s="17"/>
      <c r="BW14" s="17">
        <v>3.25813037455535E-2</v>
      </c>
      <c r="BX14" s="17">
        <v>5.7722113534011202E-2</v>
      </c>
      <c r="BY14" s="17"/>
      <c r="BZ14" s="17">
        <v>3.25813037455535E-2</v>
      </c>
      <c r="CA14" s="17">
        <v>5.7722113534011202E-2</v>
      </c>
    </row>
    <row r="15" spans="2:79" ht="30" x14ac:dyDescent="0.25">
      <c r="B15" s="18" t="s">
        <v>507</v>
      </c>
      <c r="C15" s="17">
        <v>3.2964327509729698E-2</v>
      </c>
      <c r="D15" s="17">
        <v>2.9160443607013798E-3</v>
      </c>
      <c r="E15" s="17">
        <v>3.3439553239133103E-4</v>
      </c>
      <c r="F15" s="17">
        <v>5.2469636911211003E-2</v>
      </c>
      <c r="G15" s="17">
        <v>8.7781966384308296E-2</v>
      </c>
      <c r="H15" s="17">
        <v>3.9965261142547197E-5</v>
      </c>
      <c r="I15" s="17">
        <v>7.6961172394168498E-2</v>
      </c>
      <c r="J15" s="17">
        <v>5.0221413852120603E-2</v>
      </c>
      <c r="K15" s="17">
        <v>0</v>
      </c>
      <c r="L15" s="17">
        <v>1.6683711439820399E-2</v>
      </c>
      <c r="M15" s="17"/>
      <c r="N15" s="17">
        <v>3.7513666500062097E-2</v>
      </c>
      <c r="O15" s="17">
        <v>5.39499733549283E-3</v>
      </c>
      <c r="P15" s="17">
        <v>7.1887982322994797E-3</v>
      </c>
      <c r="Q15" s="17">
        <v>1.0311200175611801E-2</v>
      </c>
      <c r="R15" s="17"/>
      <c r="S15" s="17">
        <v>1.1182774102446299E-2</v>
      </c>
      <c r="T15" s="17">
        <v>5.9193633544397599E-2</v>
      </c>
      <c r="U15" s="17">
        <v>0.14480890228826901</v>
      </c>
      <c r="V15" s="17">
        <v>3.2320422519837702E-2</v>
      </c>
      <c r="W15" s="17">
        <v>5.5636677044853203E-3</v>
      </c>
      <c r="X15" s="17">
        <v>2.7246876939610701E-2</v>
      </c>
      <c r="Y15" s="17">
        <v>4.3818600883353001E-4</v>
      </c>
      <c r="Z15" s="17"/>
      <c r="AA15" s="17">
        <v>3.5415077254695101E-2</v>
      </c>
      <c r="AB15" s="17">
        <v>1.57359094397986E-2</v>
      </c>
      <c r="AC15" s="17"/>
      <c r="AD15" s="17">
        <v>4.87549089931546E-2</v>
      </c>
      <c r="AE15" s="17">
        <v>9.4132019283688605E-3</v>
      </c>
      <c r="AF15" s="17">
        <v>1.4615929810451499E-3</v>
      </c>
      <c r="AG15" s="17"/>
      <c r="AH15" s="17">
        <v>2.6502058936741402E-2</v>
      </c>
      <c r="AI15" s="17">
        <v>3.4756777840451801E-2</v>
      </c>
      <c r="AJ15" s="17"/>
      <c r="AK15" s="17">
        <v>2.68708484743218E-2</v>
      </c>
      <c r="AL15" s="17">
        <v>3.6374185910875503E-2</v>
      </c>
      <c r="AM15" s="17"/>
      <c r="AN15" s="17">
        <v>3.3123472905397099E-2</v>
      </c>
      <c r="AO15" s="17">
        <v>1.0311200175611801E-2</v>
      </c>
      <c r="AP15" s="17"/>
      <c r="AQ15" s="17">
        <v>2.52440594279379E-2</v>
      </c>
      <c r="AR15" s="17">
        <v>3.7156175846716502E-2</v>
      </c>
      <c r="AS15" s="17"/>
      <c r="AT15" s="17">
        <v>4.8443301235710702E-2</v>
      </c>
      <c r="AU15" s="17">
        <v>4.3055750671522203E-2</v>
      </c>
      <c r="AV15" s="17">
        <v>1.5427258904401201E-2</v>
      </c>
      <c r="AW15" s="17">
        <v>4.5065263111472499E-2</v>
      </c>
      <c r="AX15" s="17"/>
      <c r="AY15" s="17">
        <v>1.6231124864088901E-2</v>
      </c>
      <c r="AZ15" s="17">
        <v>3.7688649971592103E-2</v>
      </c>
      <c r="BA15" s="17"/>
      <c r="BB15" s="17">
        <v>1.4173031278431201E-2</v>
      </c>
      <c r="BC15" s="17">
        <v>3.6526503802083297E-2</v>
      </c>
      <c r="BD15" s="17"/>
      <c r="BE15" s="17">
        <v>5.6625034631430898E-2</v>
      </c>
      <c r="BF15" s="17">
        <v>3.0642923347400899E-2</v>
      </c>
      <c r="BG15" s="17"/>
      <c r="BH15" s="17">
        <v>2.3015150644957599E-2</v>
      </c>
      <c r="BI15" s="17">
        <v>3.4128248038981297E-2</v>
      </c>
      <c r="BJ15" s="17"/>
      <c r="BK15" s="17">
        <v>5.2447799958309498E-4</v>
      </c>
      <c r="BL15" s="17">
        <v>3.6178632667996702E-2</v>
      </c>
      <c r="BM15" s="17"/>
      <c r="BN15" s="17">
        <v>3.6642935622844403E-4</v>
      </c>
      <c r="BO15" s="17">
        <v>3.4148561465990997E-2</v>
      </c>
      <c r="BP15" s="17"/>
      <c r="BQ15" s="17">
        <v>3.2640055459484099E-4</v>
      </c>
      <c r="BR15" s="17">
        <v>3.4792582255007198E-2</v>
      </c>
      <c r="BS15" s="17"/>
      <c r="BT15" s="17">
        <v>1.9742517771110302E-2</v>
      </c>
      <c r="BU15" s="17">
        <v>3.4475901620121797E-2</v>
      </c>
      <c r="BV15" s="17"/>
      <c r="BW15" s="17">
        <v>3.5610750429895303E-2</v>
      </c>
      <c r="BX15" s="17">
        <v>1.54652911741629E-2</v>
      </c>
      <c r="BY15" s="17"/>
      <c r="BZ15" s="17">
        <v>3.5610750429895303E-2</v>
      </c>
      <c r="CA15" s="17">
        <v>1.54652911741629E-2</v>
      </c>
    </row>
    <row r="16" spans="2:79" x14ac:dyDescent="0.25">
      <c r="B16" s="18" t="s">
        <v>75</v>
      </c>
      <c r="C16" s="19">
        <v>0.14087387393858</v>
      </c>
      <c r="D16" s="19">
        <v>7.9804651810051003E-2</v>
      </c>
      <c r="E16" s="19">
        <v>2.22957967813803E-2</v>
      </c>
      <c r="F16" s="19">
        <v>0.127429289761431</v>
      </c>
      <c r="G16" s="19">
        <v>7.39664893094059E-2</v>
      </c>
      <c r="H16" s="19">
        <v>0.20103233833849801</v>
      </c>
      <c r="I16" s="19">
        <v>0.11025622140305399</v>
      </c>
      <c r="J16" s="19">
        <v>0.15664151057533199</v>
      </c>
      <c r="K16" s="19">
        <v>0.307587417634482</v>
      </c>
      <c r="L16" s="19">
        <v>0.21735211579956701</v>
      </c>
      <c r="M16" s="19"/>
      <c r="N16" s="19">
        <v>0.148763646628849</v>
      </c>
      <c r="O16" s="19">
        <v>9.7213455132549101E-2</v>
      </c>
      <c r="P16" s="19">
        <v>8.5615274432045196E-2</v>
      </c>
      <c r="Q16" s="19">
        <v>7.3626581652272705E-2</v>
      </c>
      <c r="R16" s="19"/>
      <c r="S16" s="19">
        <v>0.16228519854552101</v>
      </c>
      <c r="T16" s="19">
        <v>0.10437540720624</v>
      </c>
      <c r="U16" s="19">
        <v>4.2053209401253601E-2</v>
      </c>
      <c r="V16" s="19">
        <v>0.134178342445891</v>
      </c>
      <c r="W16" s="19">
        <v>0.144915534836427</v>
      </c>
      <c r="X16" s="19">
        <v>8.7505132183125806E-2</v>
      </c>
      <c r="Y16" s="19">
        <v>9.3249903546591406E-2</v>
      </c>
      <c r="Z16" s="19"/>
      <c r="AA16" s="19">
        <v>0.118008303946547</v>
      </c>
      <c r="AB16" s="19">
        <v>0.30161554086694597</v>
      </c>
      <c r="AC16" s="19"/>
      <c r="AD16" s="19">
        <v>0.11140977629703799</v>
      </c>
      <c r="AE16" s="19">
        <v>0.12457955890039001</v>
      </c>
      <c r="AF16" s="19">
        <v>0.18524746503036099</v>
      </c>
      <c r="AG16" s="19"/>
      <c r="AH16" s="19">
        <v>7.1997501135861605E-2</v>
      </c>
      <c r="AI16" s="19">
        <v>0.159978229601731</v>
      </c>
      <c r="AJ16" s="19"/>
      <c r="AK16" s="19">
        <v>0.19792784825415199</v>
      </c>
      <c r="AL16" s="19">
        <v>0.10894696116703401</v>
      </c>
      <c r="AM16" s="19"/>
      <c r="AN16" s="19">
        <v>0.14134630746974799</v>
      </c>
      <c r="AO16" s="19">
        <v>7.3626581652272705E-2</v>
      </c>
      <c r="AP16" s="19"/>
      <c r="AQ16" s="19">
        <v>9.1171180239476304E-2</v>
      </c>
      <c r="AR16" s="19">
        <v>0.16786078057433901</v>
      </c>
      <c r="AS16" s="19"/>
      <c r="AT16" s="19">
        <v>0.28841452701567999</v>
      </c>
      <c r="AU16" s="19">
        <v>0.107347474612749</v>
      </c>
      <c r="AV16" s="19">
        <v>0.142632068891653</v>
      </c>
      <c r="AW16" s="19">
        <v>6.9887069277879896E-3</v>
      </c>
      <c r="AX16" s="19"/>
      <c r="AY16" s="19">
        <v>6.2137573910794601E-2</v>
      </c>
      <c r="AZ16" s="19">
        <v>0.16310366931383</v>
      </c>
      <c r="BA16" s="19"/>
      <c r="BB16" s="19">
        <v>7.9149463397987604E-2</v>
      </c>
      <c r="BC16" s="19">
        <v>0.15257724009770601</v>
      </c>
      <c r="BD16" s="19"/>
      <c r="BE16" s="19">
        <v>0.110036683767135</v>
      </c>
      <c r="BF16" s="19">
        <v>0.14389937868154001</v>
      </c>
      <c r="BG16" s="19"/>
      <c r="BH16" s="19">
        <v>0.11408177772202401</v>
      </c>
      <c r="BI16" s="19">
        <v>0.144008190599343</v>
      </c>
      <c r="BJ16" s="19"/>
      <c r="BK16" s="19">
        <v>8.8726650293297404E-2</v>
      </c>
      <c r="BL16" s="19">
        <v>0.146040885884794</v>
      </c>
      <c r="BM16" s="19"/>
      <c r="BN16" s="19">
        <v>2.71147422042122E-2</v>
      </c>
      <c r="BO16" s="19">
        <v>0.14500657678955101</v>
      </c>
      <c r="BP16" s="19"/>
      <c r="BQ16" s="19">
        <v>5.09645691560343E-3</v>
      </c>
      <c r="BR16" s="19">
        <v>0.14847961762796899</v>
      </c>
      <c r="BS16" s="19"/>
      <c r="BT16" s="19">
        <v>3.9151644884419599E-2</v>
      </c>
      <c r="BU16" s="19">
        <v>0.152503196317991</v>
      </c>
      <c r="BV16" s="19"/>
      <c r="BW16" s="19">
        <v>0.118425210545548</v>
      </c>
      <c r="BX16" s="19">
        <v>0.28931196877452903</v>
      </c>
      <c r="BY16" s="19"/>
      <c r="BZ16" s="19">
        <v>0.118425210545548</v>
      </c>
      <c r="CA16" s="19">
        <v>0.28931196877452903</v>
      </c>
    </row>
    <row r="17" spans="2:2" x14ac:dyDescent="0.25">
      <c r="B17" s="16" t="s">
        <v>703</v>
      </c>
    </row>
    <row r="18" spans="2:2" x14ac:dyDescent="0.25">
      <c r="B18" t="s">
        <v>78</v>
      </c>
    </row>
    <row r="19" spans="2:2" x14ac:dyDescent="0.25">
      <c r="B19" t="s">
        <v>79</v>
      </c>
    </row>
    <row r="21" spans="2:2" x14ac:dyDescent="0.25">
      <c r="B21"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CA23"/>
  <sheetViews>
    <sheetView showGridLines="0" topLeftCell="A11" workbookViewId="0">
      <pane xSplit="2" topLeftCell="C1" activePane="topRight" state="frozen"/>
      <selection pane="topRight" activeCell="B19" sqref="B19"/>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511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2701</v>
      </c>
      <c r="D7" s="10">
        <v>342</v>
      </c>
      <c r="E7" s="10">
        <v>420</v>
      </c>
      <c r="F7" s="10">
        <v>300</v>
      </c>
      <c r="G7" s="10">
        <v>361</v>
      </c>
      <c r="H7" s="10">
        <v>311</v>
      </c>
      <c r="I7" s="10">
        <v>355</v>
      </c>
      <c r="J7" s="10">
        <v>198</v>
      </c>
      <c r="K7" s="10">
        <v>119</v>
      </c>
      <c r="L7" s="10">
        <v>295</v>
      </c>
      <c r="M7" s="10"/>
      <c r="N7" s="10">
        <v>322</v>
      </c>
      <c r="O7" s="10">
        <v>333</v>
      </c>
      <c r="P7" s="10">
        <v>521</v>
      </c>
      <c r="Q7" s="10">
        <v>1525</v>
      </c>
      <c r="R7" s="10"/>
      <c r="S7" s="10">
        <v>233</v>
      </c>
      <c r="T7" s="10">
        <v>187</v>
      </c>
      <c r="U7" s="10">
        <v>247</v>
      </c>
      <c r="V7" s="10">
        <v>498</v>
      </c>
      <c r="W7" s="10">
        <v>515</v>
      </c>
      <c r="X7" s="10">
        <v>543</v>
      </c>
      <c r="Y7" s="10">
        <v>370</v>
      </c>
      <c r="Z7" s="10"/>
      <c r="AA7" s="10">
        <v>2614</v>
      </c>
      <c r="AB7" s="10">
        <v>87</v>
      </c>
      <c r="AC7" s="10"/>
      <c r="AD7" s="10">
        <v>1442</v>
      </c>
      <c r="AE7" s="10">
        <v>1077</v>
      </c>
      <c r="AF7" s="10">
        <v>147</v>
      </c>
      <c r="AG7" s="10"/>
      <c r="AH7" s="10">
        <v>943</v>
      </c>
      <c r="AI7" s="10">
        <v>1758</v>
      </c>
      <c r="AJ7" s="10"/>
      <c r="AK7" s="10">
        <v>697</v>
      </c>
      <c r="AL7" s="10">
        <v>2004</v>
      </c>
      <c r="AM7" s="10"/>
      <c r="AN7" s="10">
        <v>1176</v>
      </c>
      <c r="AO7" s="10">
        <v>1525</v>
      </c>
      <c r="AP7" s="10"/>
      <c r="AQ7" s="10">
        <v>1277</v>
      </c>
      <c r="AR7" s="10">
        <v>1424</v>
      </c>
      <c r="AS7" s="10"/>
      <c r="AT7" s="10">
        <v>138</v>
      </c>
      <c r="AU7" s="10">
        <v>591</v>
      </c>
      <c r="AV7" s="10">
        <v>1365</v>
      </c>
      <c r="AW7" s="10">
        <v>601</v>
      </c>
      <c r="AX7" s="10"/>
      <c r="AY7" s="10">
        <v>857</v>
      </c>
      <c r="AZ7" s="10">
        <v>1844</v>
      </c>
      <c r="BA7" s="10"/>
      <c r="BB7" s="10">
        <v>404</v>
      </c>
      <c r="BC7" s="10">
        <v>2296</v>
      </c>
      <c r="BD7" s="10"/>
      <c r="BE7" s="10">
        <v>424</v>
      </c>
      <c r="BF7" s="10">
        <v>2277</v>
      </c>
      <c r="BG7" s="10"/>
      <c r="BH7" s="10">
        <v>219</v>
      </c>
      <c r="BI7" s="10">
        <v>2482</v>
      </c>
      <c r="BJ7" s="10"/>
      <c r="BK7" s="10">
        <v>502</v>
      </c>
      <c r="BL7" s="10">
        <v>2199</v>
      </c>
      <c r="BM7" s="10"/>
      <c r="BN7" s="10">
        <v>168</v>
      </c>
      <c r="BO7" s="10">
        <v>2533</v>
      </c>
      <c r="BP7" s="10"/>
      <c r="BQ7" s="10">
        <v>347</v>
      </c>
      <c r="BR7" s="10">
        <v>2354</v>
      </c>
      <c r="BS7" s="10"/>
      <c r="BT7" s="10">
        <v>213</v>
      </c>
      <c r="BU7" s="10">
        <v>2488</v>
      </c>
      <c r="BV7" s="10"/>
      <c r="BW7" s="10">
        <v>1107</v>
      </c>
      <c r="BX7" s="10">
        <v>1594</v>
      </c>
      <c r="BY7" s="10"/>
      <c r="BZ7" s="10">
        <v>1107</v>
      </c>
      <c r="CA7" s="10">
        <v>1594</v>
      </c>
    </row>
    <row r="8" spans="2:79" ht="30" customHeight="1" x14ac:dyDescent="0.25">
      <c r="B8" s="11" t="s">
        <v>27</v>
      </c>
      <c r="C8" s="11">
        <v>1181</v>
      </c>
      <c r="D8" s="11">
        <v>86</v>
      </c>
      <c r="E8" s="11">
        <v>156</v>
      </c>
      <c r="F8" s="11">
        <v>136</v>
      </c>
      <c r="G8" s="11">
        <v>88</v>
      </c>
      <c r="H8" s="11">
        <v>104</v>
      </c>
      <c r="I8" s="11">
        <v>201</v>
      </c>
      <c r="J8" s="11">
        <v>67</v>
      </c>
      <c r="K8" s="11">
        <v>47</v>
      </c>
      <c r="L8" s="11">
        <v>295</v>
      </c>
      <c r="M8" s="11"/>
      <c r="N8" s="11">
        <v>1010</v>
      </c>
      <c r="O8" s="11">
        <v>132</v>
      </c>
      <c r="P8" s="11">
        <v>30</v>
      </c>
      <c r="Q8" s="11">
        <v>8</v>
      </c>
      <c r="R8" s="11"/>
      <c r="S8" s="11">
        <v>208</v>
      </c>
      <c r="T8" s="11">
        <v>101</v>
      </c>
      <c r="U8" s="11">
        <v>65</v>
      </c>
      <c r="V8" s="11">
        <v>372</v>
      </c>
      <c r="W8" s="11">
        <v>102</v>
      </c>
      <c r="X8" s="11">
        <v>132</v>
      </c>
      <c r="Y8" s="11">
        <v>140</v>
      </c>
      <c r="Z8" s="11"/>
      <c r="AA8" s="11">
        <v>1034</v>
      </c>
      <c r="AB8" s="11">
        <v>147</v>
      </c>
      <c r="AC8" s="11"/>
      <c r="AD8" s="11">
        <v>640</v>
      </c>
      <c r="AE8" s="11">
        <v>304</v>
      </c>
      <c r="AF8" s="11">
        <v>172</v>
      </c>
      <c r="AG8" s="11"/>
      <c r="AH8" s="11">
        <v>256</v>
      </c>
      <c r="AI8" s="11">
        <v>924</v>
      </c>
      <c r="AJ8" s="11"/>
      <c r="AK8" s="11">
        <v>424</v>
      </c>
      <c r="AL8" s="11">
        <v>757</v>
      </c>
      <c r="AM8" s="11"/>
      <c r="AN8" s="11">
        <v>1172</v>
      </c>
      <c r="AO8" s="11">
        <v>8</v>
      </c>
      <c r="AP8" s="11"/>
      <c r="AQ8" s="11">
        <v>415</v>
      </c>
      <c r="AR8" s="11">
        <v>765</v>
      </c>
      <c r="AS8" s="11"/>
      <c r="AT8" s="11">
        <v>170</v>
      </c>
      <c r="AU8" s="11">
        <v>465</v>
      </c>
      <c r="AV8" s="11">
        <v>468</v>
      </c>
      <c r="AW8" s="11">
        <v>76</v>
      </c>
      <c r="AX8" s="11"/>
      <c r="AY8" s="11">
        <v>260</v>
      </c>
      <c r="AZ8" s="11">
        <v>921</v>
      </c>
      <c r="BA8" s="11"/>
      <c r="BB8" s="11">
        <v>188</v>
      </c>
      <c r="BC8" s="11">
        <v>992</v>
      </c>
      <c r="BD8" s="11"/>
      <c r="BE8" s="11">
        <v>105</v>
      </c>
      <c r="BF8" s="11">
        <v>1075</v>
      </c>
      <c r="BG8" s="11"/>
      <c r="BH8" s="11">
        <v>124</v>
      </c>
      <c r="BI8" s="11">
        <v>1057</v>
      </c>
      <c r="BJ8" s="11"/>
      <c r="BK8" s="11">
        <v>106</v>
      </c>
      <c r="BL8" s="11">
        <v>1074</v>
      </c>
      <c r="BM8" s="11"/>
      <c r="BN8" s="11">
        <v>41</v>
      </c>
      <c r="BO8" s="11">
        <v>1139</v>
      </c>
      <c r="BP8" s="11"/>
      <c r="BQ8" s="11">
        <v>63</v>
      </c>
      <c r="BR8" s="11">
        <v>1118</v>
      </c>
      <c r="BS8" s="11"/>
      <c r="BT8" s="11">
        <v>121</v>
      </c>
      <c r="BU8" s="11">
        <v>1059</v>
      </c>
      <c r="BV8" s="11"/>
      <c r="BW8" s="11">
        <v>1025</v>
      </c>
      <c r="BX8" s="11">
        <v>155</v>
      </c>
      <c r="BY8" s="11"/>
      <c r="BZ8" s="11">
        <v>1025</v>
      </c>
      <c r="CA8" s="11">
        <v>155</v>
      </c>
    </row>
    <row r="9" spans="2:79" ht="45" x14ac:dyDescent="0.25">
      <c r="B9" s="18" t="s">
        <v>509</v>
      </c>
      <c r="C9" s="17">
        <v>8.8552820744429203E-2</v>
      </c>
      <c r="D9" s="17">
        <v>0.17339301634707299</v>
      </c>
      <c r="E9" s="17">
        <v>5.66089947023952E-2</v>
      </c>
      <c r="F9" s="17">
        <v>0.145643265195846</v>
      </c>
      <c r="G9" s="17">
        <v>7.3458499907168601E-2</v>
      </c>
      <c r="H9" s="17">
        <v>8.4527083969153205E-2</v>
      </c>
      <c r="I9" s="17">
        <v>7.6283440391178098E-2</v>
      </c>
      <c r="J9" s="17">
        <v>7.7882584302500599E-2</v>
      </c>
      <c r="K9" s="17">
        <v>0.113735600209418</v>
      </c>
      <c r="L9" s="17">
        <v>6.7025116438560101E-2</v>
      </c>
      <c r="M9" s="17"/>
      <c r="N9" s="17">
        <v>8.3476507083149201E-2</v>
      </c>
      <c r="O9" s="17">
        <v>0.130037991841251</v>
      </c>
      <c r="P9" s="17">
        <v>7.97635832739753E-2</v>
      </c>
      <c r="Q9" s="17">
        <v>7.9169194162961504E-2</v>
      </c>
      <c r="R9" s="17"/>
      <c r="S9" s="17">
        <v>0.14956702958437099</v>
      </c>
      <c r="T9" s="17">
        <v>6.9952654665432698E-2</v>
      </c>
      <c r="U9" s="17">
        <v>0.120821269490512</v>
      </c>
      <c r="V9" s="17">
        <v>6.2791162527428904E-2</v>
      </c>
      <c r="W9" s="17">
        <v>2.0457079069686301E-2</v>
      </c>
      <c r="X9" s="17">
        <v>0.13298935377704299</v>
      </c>
      <c r="Y9" s="17">
        <v>7.7191668192076901E-2</v>
      </c>
      <c r="Z9" s="17"/>
      <c r="AA9" s="17">
        <v>9.6053290806022304E-2</v>
      </c>
      <c r="AB9" s="17">
        <v>3.5825595450379298E-2</v>
      </c>
      <c r="AC9" s="17"/>
      <c r="AD9" s="17">
        <v>9.5888852066040406E-2</v>
      </c>
      <c r="AE9" s="17">
        <v>9.6838159289675804E-2</v>
      </c>
      <c r="AF9" s="17">
        <v>2.9475617505845399E-2</v>
      </c>
      <c r="AG9" s="17"/>
      <c r="AH9" s="17">
        <v>0.19164606760081199</v>
      </c>
      <c r="AI9" s="17">
        <v>5.9957673028757999E-2</v>
      </c>
      <c r="AJ9" s="17"/>
      <c r="AK9" s="17">
        <v>0.123348366976045</v>
      </c>
      <c r="AL9" s="17">
        <v>6.9081532675512397E-2</v>
      </c>
      <c r="AM9" s="17"/>
      <c r="AN9" s="17">
        <v>8.8618743693745505E-2</v>
      </c>
      <c r="AO9" s="17">
        <v>7.9169194162961504E-2</v>
      </c>
      <c r="AP9" s="17"/>
      <c r="AQ9" s="17">
        <v>0.108089543272998</v>
      </c>
      <c r="AR9" s="17">
        <v>7.7945031355003205E-2</v>
      </c>
      <c r="AS9" s="17"/>
      <c r="AT9" s="17">
        <v>2.8536323769500799E-2</v>
      </c>
      <c r="AU9" s="17">
        <v>6.8638699619706298E-2</v>
      </c>
      <c r="AV9" s="17">
        <v>0.11076074291318699</v>
      </c>
      <c r="AW9" s="17">
        <v>0.20349278671704801</v>
      </c>
      <c r="AX9" s="17"/>
      <c r="AY9" s="17">
        <v>0.145976224428185</v>
      </c>
      <c r="AZ9" s="17">
        <v>7.2340342977632296E-2</v>
      </c>
      <c r="BA9" s="17"/>
      <c r="BB9" s="17">
        <v>0.133010809074531</v>
      </c>
      <c r="BC9" s="17">
        <v>8.0138234972093603E-2</v>
      </c>
      <c r="BD9" s="17"/>
      <c r="BE9" s="17">
        <v>8.6825534319946607E-2</v>
      </c>
      <c r="BF9" s="17">
        <v>8.8722288625279297E-2</v>
      </c>
      <c r="BG9" s="17"/>
      <c r="BH9" s="17">
        <v>6.6481329910008005E-2</v>
      </c>
      <c r="BI9" s="17">
        <v>9.1134889758031107E-2</v>
      </c>
      <c r="BJ9" s="17"/>
      <c r="BK9" s="17">
        <v>8.2484150310796894E-2</v>
      </c>
      <c r="BL9" s="17">
        <v>8.9154135453751407E-2</v>
      </c>
      <c r="BM9" s="17"/>
      <c r="BN9" s="17">
        <v>0.124077954942795</v>
      </c>
      <c r="BO9" s="17">
        <v>8.7262244584569507E-2</v>
      </c>
      <c r="BP9" s="17"/>
      <c r="BQ9" s="17">
        <v>0.14413108736243699</v>
      </c>
      <c r="BR9" s="17">
        <v>8.5439533867528297E-2</v>
      </c>
      <c r="BS9" s="17"/>
      <c r="BT9" s="17">
        <v>0.20495859554086099</v>
      </c>
      <c r="BU9" s="17">
        <v>7.5244812312839401E-2</v>
      </c>
      <c r="BV9" s="17"/>
      <c r="BW9" s="17">
        <v>9.6182031968907095E-2</v>
      </c>
      <c r="BX9" s="17">
        <v>3.8105916203375001E-2</v>
      </c>
      <c r="BY9" s="17"/>
      <c r="BZ9" s="17">
        <v>9.6182031968907095E-2</v>
      </c>
      <c r="CA9" s="17">
        <v>3.8105916203375001E-2</v>
      </c>
    </row>
    <row r="10" spans="2:79" ht="30" x14ac:dyDescent="0.25">
      <c r="B10" s="18" t="s">
        <v>501</v>
      </c>
      <c r="C10" s="17">
        <v>0.102326324587991</v>
      </c>
      <c r="D10" s="17">
        <v>0.16039862865581</v>
      </c>
      <c r="E10" s="17">
        <v>0.101328541998271</v>
      </c>
      <c r="F10" s="17">
        <v>0.12914821304747501</v>
      </c>
      <c r="G10" s="17">
        <v>0.149716971256386</v>
      </c>
      <c r="H10" s="17">
        <v>5.6807731725925202E-2</v>
      </c>
      <c r="I10" s="17">
        <v>0.14589673641489201</v>
      </c>
      <c r="J10" s="17">
        <v>0.12540593126917501</v>
      </c>
      <c r="K10" s="17">
        <v>0.10614507283260401</v>
      </c>
      <c r="L10" s="17">
        <v>3.98593326517886E-2</v>
      </c>
      <c r="M10" s="17"/>
      <c r="N10" s="17">
        <v>9.5127075791868201E-2</v>
      </c>
      <c r="O10" s="17">
        <v>0.15598785444232399</v>
      </c>
      <c r="P10" s="17">
        <v>0.10257792827447</v>
      </c>
      <c r="Q10" s="17">
        <v>0.125442009656168</v>
      </c>
      <c r="R10" s="17"/>
      <c r="S10" s="17">
        <v>0.12577259062649801</v>
      </c>
      <c r="T10" s="17">
        <v>0.25777775162856298</v>
      </c>
      <c r="U10" s="17">
        <v>5.00021566699713E-2</v>
      </c>
      <c r="V10" s="17">
        <v>5.2421375933811597E-2</v>
      </c>
      <c r="W10" s="17">
        <v>0.13987033206326999</v>
      </c>
      <c r="X10" s="17">
        <v>0.10209351280180901</v>
      </c>
      <c r="Y10" s="17">
        <v>0.12504037880594901</v>
      </c>
      <c r="Z10" s="17"/>
      <c r="AA10" s="17">
        <v>0.11295570129112401</v>
      </c>
      <c r="AB10" s="17">
        <v>2.7603335820752702E-2</v>
      </c>
      <c r="AC10" s="17"/>
      <c r="AD10" s="17">
        <v>0.135018870615982</v>
      </c>
      <c r="AE10" s="17">
        <v>7.5727965552617099E-2</v>
      </c>
      <c r="AF10" s="17">
        <v>6.6469883343550501E-2</v>
      </c>
      <c r="AG10" s="17"/>
      <c r="AH10" s="17">
        <v>0.18164331019905</v>
      </c>
      <c r="AI10" s="17">
        <v>8.0326038545301806E-2</v>
      </c>
      <c r="AJ10" s="17"/>
      <c r="AK10" s="17">
        <v>0.11010787640318</v>
      </c>
      <c r="AL10" s="17">
        <v>9.7971835194199899E-2</v>
      </c>
      <c r="AM10" s="17"/>
      <c r="AN10" s="17">
        <v>0.102163929577711</v>
      </c>
      <c r="AO10" s="17">
        <v>0.125442009656168</v>
      </c>
      <c r="AP10" s="17"/>
      <c r="AQ10" s="17">
        <v>0.10460669204727301</v>
      </c>
      <c r="AR10" s="17">
        <v>0.10108816103710901</v>
      </c>
      <c r="AS10" s="17"/>
      <c r="AT10" s="17">
        <v>2.0874851713022801E-3</v>
      </c>
      <c r="AU10" s="17">
        <v>0.11215236813333999</v>
      </c>
      <c r="AV10" s="17">
        <v>0.121795259791297</v>
      </c>
      <c r="AW10" s="17">
        <v>0.14872586452115499</v>
      </c>
      <c r="AX10" s="17"/>
      <c r="AY10" s="17">
        <v>0.12711687432508501</v>
      </c>
      <c r="AZ10" s="17">
        <v>9.5327153332787296E-2</v>
      </c>
      <c r="BA10" s="17"/>
      <c r="BB10" s="17">
        <v>0.11515569121874</v>
      </c>
      <c r="BC10" s="17">
        <v>9.9904144011291704E-2</v>
      </c>
      <c r="BD10" s="17"/>
      <c r="BE10" s="17">
        <v>0.116084469447108</v>
      </c>
      <c r="BF10" s="17">
        <v>0.10097648265057101</v>
      </c>
      <c r="BG10" s="17"/>
      <c r="BH10" s="17">
        <v>0.17087400278526099</v>
      </c>
      <c r="BI10" s="17">
        <v>9.43071637095836E-2</v>
      </c>
      <c r="BJ10" s="17"/>
      <c r="BK10" s="17">
        <v>6.7962689684277003E-2</v>
      </c>
      <c r="BL10" s="17">
        <v>0.105731248180293</v>
      </c>
      <c r="BM10" s="17"/>
      <c r="BN10" s="17">
        <v>0.31450644670218603</v>
      </c>
      <c r="BO10" s="17">
        <v>9.4618131125084895E-2</v>
      </c>
      <c r="BP10" s="17"/>
      <c r="BQ10" s="17">
        <v>0.31896436761890201</v>
      </c>
      <c r="BR10" s="17">
        <v>9.0191070693852904E-2</v>
      </c>
      <c r="BS10" s="17"/>
      <c r="BT10" s="17">
        <v>9.1029897668246401E-2</v>
      </c>
      <c r="BU10" s="17">
        <v>0.103617780660146</v>
      </c>
      <c r="BV10" s="17"/>
      <c r="BW10" s="17">
        <v>0.11284254449165</v>
      </c>
      <c r="BX10" s="17">
        <v>3.2789549946005601E-2</v>
      </c>
      <c r="BY10" s="17"/>
      <c r="BZ10" s="17">
        <v>0.11284254449165</v>
      </c>
      <c r="CA10" s="17">
        <v>3.2789549946005601E-2</v>
      </c>
    </row>
    <row r="11" spans="2:79" ht="30" x14ac:dyDescent="0.25">
      <c r="B11" s="18" t="s">
        <v>502</v>
      </c>
      <c r="C11" s="17">
        <v>0.14963719743819401</v>
      </c>
      <c r="D11" s="17">
        <v>0.20759675141335701</v>
      </c>
      <c r="E11" s="17">
        <v>0.18884598730746899</v>
      </c>
      <c r="F11" s="17">
        <v>0.114664664112846</v>
      </c>
      <c r="G11" s="17">
        <v>0.18921080307544899</v>
      </c>
      <c r="H11" s="17">
        <v>0.200773763165498</v>
      </c>
      <c r="I11" s="17">
        <v>0.10968961758757199</v>
      </c>
      <c r="J11" s="17">
        <v>0.15414678387817701</v>
      </c>
      <c r="K11" s="17">
        <v>4.4683959814108602E-2</v>
      </c>
      <c r="L11" s="17">
        <v>0.14105404362719301</v>
      </c>
      <c r="M11" s="17"/>
      <c r="N11" s="17">
        <v>0.142051714022607</v>
      </c>
      <c r="O11" s="17">
        <v>0.17789400702814601</v>
      </c>
      <c r="P11" s="17">
        <v>0.247587235575287</v>
      </c>
      <c r="Q11" s="17">
        <v>0.27040860092816199</v>
      </c>
      <c r="R11" s="17"/>
      <c r="S11" s="17">
        <v>0.136804019684797</v>
      </c>
      <c r="T11" s="17">
        <v>0.13492977190922001</v>
      </c>
      <c r="U11" s="17">
        <v>0.22628681842489001</v>
      </c>
      <c r="V11" s="17">
        <v>0.13323197782622001</v>
      </c>
      <c r="W11" s="17">
        <v>0.13225125202829199</v>
      </c>
      <c r="X11" s="17">
        <v>0.27331758058942801</v>
      </c>
      <c r="Y11" s="17">
        <v>0.13442704870920999</v>
      </c>
      <c r="Z11" s="17"/>
      <c r="AA11" s="17">
        <v>0.159455972097577</v>
      </c>
      <c r="AB11" s="17">
        <v>8.0612624401384503E-2</v>
      </c>
      <c r="AC11" s="17"/>
      <c r="AD11" s="17">
        <v>0.164630293716021</v>
      </c>
      <c r="AE11" s="17">
        <v>0.126505108660486</v>
      </c>
      <c r="AF11" s="17">
        <v>0.17586121542295699</v>
      </c>
      <c r="AG11" s="17"/>
      <c r="AH11" s="17">
        <v>0.109086834863108</v>
      </c>
      <c r="AI11" s="17">
        <v>0.160884719881385</v>
      </c>
      <c r="AJ11" s="17"/>
      <c r="AK11" s="17">
        <v>0.12401452129295</v>
      </c>
      <c r="AL11" s="17">
        <v>0.163975426388521</v>
      </c>
      <c r="AM11" s="17"/>
      <c r="AN11" s="17">
        <v>0.14878874007024501</v>
      </c>
      <c r="AO11" s="17">
        <v>0.27040860092816199</v>
      </c>
      <c r="AP11" s="17"/>
      <c r="AQ11" s="17">
        <v>0.217084641664891</v>
      </c>
      <c r="AR11" s="17">
        <v>0.113015482502865</v>
      </c>
      <c r="AS11" s="17"/>
      <c r="AT11" s="17">
        <v>5.9025671895173701E-2</v>
      </c>
      <c r="AU11" s="17">
        <v>0.13076125717494499</v>
      </c>
      <c r="AV11" s="17">
        <v>0.20254601639202399</v>
      </c>
      <c r="AW11" s="17">
        <v>0.134322484994637</v>
      </c>
      <c r="AX11" s="17"/>
      <c r="AY11" s="17">
        <v>0.14563587218894999</v>
      </c>
      <c r="AZ11" s="17">
        <v>0.15076690052926001</v>
      </c>
      <c r="BA11" s="17"/>
      <c r="BB11" s="17">
        <v>0.220362282654787</v>
      </c>
      <c r="BC11" s="17">
        <v>0.136251714618776</v>
      </c>
      <c r="BD11" s="17"/>
      <c r="BE11" s="17">
        <v>0.22263462316022201</v>
      </c>
      <c r="BF11" s="17">
        <v>0.14247525899574601</v>
      </c>
      <c r="BG11" s="17"/>
      <c r="BH11" s="17">
        <v>0.13693482413210101</v>
      </c>
      <c r="BI11" s="17">
        <v>0.15112320510115199</v>
      </c>
      <c r="BJ11" s="17"/>
      <c r="BK11" s="17">
        <v>0.13575553706770299</v>
      </c>
      <c r="BL11" s="17">
        <v>0.15101266289835899</v>
      </c>
      <c r="BM11" s="17"/>
      <c r="BN11" s="17">
        <v>3.4490881173474798E-2</v>
      </c>
      <c r="BO11" s="17">
        <v>0.15382029467400199</v>
      </c>
      <c r="BP11" s="17"/>
      <c r="BQ11" s="17">
        <v>5.9703554065689599E-2</v>
      </c>
      <c r="BR11" s="17">
        <v>0.15467494418239999</v>
      </c>
      <c r="BS11" s="17"/>
      <c r="BT11" s="17">
        <v>0.156953255757393</v>
      </c>
      <c r="BU11" s="17">
        <v>0.14880079421019099</v>
      </c>
      <c r="BV11" s="17"/>
      <c r="BW11" s="17">
        <v>0.15854345088340399</v>
      </c>
      <c r="BX11" s="17">
        <v>9.0746061231681399E-2</v>
      </c>
      <c r="BY11" s="17"/>
      <c r="BZ11" s="17">
        <v>0.15854345088340399</v>
      </c>
      <c r="CA11" s="17">
        <v>9.0746061231681399E-2</v>
      </c>
    </row>
    <row r="12" spans="2:79" ht="30" x14ac:dyDescent="0.25">
      <c r="B12" s="18" t="s">
        <v>503</v>
      </c>
      <c r="C12" s="17">
        <v>0.12133806827738</v>
      </c>
      <c r="D12" s="17">
        <v>2.7524379638714201E-2</v>
      </c>
      <c r="E12" s="17">
        <v>0.12020555535590501</v>
      </c>
      <c r="F12" s="17">
        <v>0.162341676581025</v>
      </c>
      <c r="G12" s="17">
        <v>0.14189597528929199</v>
      </c>
      <c r="H12" s="17">
        <v>0.108582826177237</v>
      </c>
      <c r="I12" s="17">
        <v>0.110455202220249</v>
      </c>
      <c r="J12" s="17">
        <v>0.140194336828391</v>
      </c>
      <c r="K12" s="17">
        <v>0.33257668725709399</v>
      </c>
      <c r="L12" s="17">
        <v>9.8562763393091599E-2</v>
      </c>
      <c r="M12" s="17"/>
      <c r="N12" s="17">
        <v>0.11853197753205499</v>
      </c>
      <c r="O12" s="17">
        <v>0.123296396223288</v>
      </c>
      <c r="P12" s="17">
        <v>0.19365506449626299</v>
      </c>
      <c r="Q12" s="17">
        <v>0.170365094231858</v>
      </c>
      <c r="R12" s="17"/>
      <c r="S12" s="17">
        <v>0.116199575857885</v>
      </c>
      <c r="T12" s="17">
        <v>0.16473146895302301</v>
      </c>
      <c r="U12" s="17">
        <v>0.22820453016551101</v>
      </c>
      <c r="V12" s="17">
        <v>8.05967190430638E-2</v>
      </c>
      <c r="W12" s="17">
        <v>0.19070882287315799</v>
      </c>
      <c r="X12" s="17">
        <v>9.8308791431950301E-2</v>
      </c>
      <c r="Y12" s="17">
        <v>0.16819618687968499</v>
      </c>
      <c r="Z12" s="17"/>
      <c r="AA12" s="17">
        <v>0.121434530020987</v>
      </c>
      <c r="AB12" s="17">
        <v>0.120659956099657</v>
      </c>
      <c r="AC12" s="17"/>
      <c r="AD12" s="17">
        <v>0.118243276763834</v>
      </c>
      <c r="AE12" s="17">
        <v>0.144636797971706</v>
      </c>
      <c r="AF12" s="17">
        <v>0.13603564872503501</v>
      </c>
      <c r="AG12" s="17"/>
      <c r="AH12" s="17">
        <v>0.15564818467699901</v>
      </c>
      <c r="AI12" s="17">
        <v>0.11182141343813801</v>
      </c>
      <c r="AJ12" s="17"/>
      <c r="AK12" s="17">
        <v>5.83385872393428E-2</v>
      </c>
      <c r="AL12" s="17">
        <v>0.156592035417845</v>
      </c>
      <c r="AM12" s="17"/>
      <c r="AN12" s="17">
        <v>0.12099363788907901</v>
      </c>
      <c r="AO12" s="17">
        <v>0.170365094231858</v>
      </c>
      <c r="AP12" s="17"/>
      <c r="AQ12" s="17">
        <v>0.11031083342574199</v>
      </c>
      <c r="AR12" s="17">
        <v>0.127325489385648</v>
      </c>
      <c r="AS12" s="17"/>
      <c r="AT12" s="17">
        <v>4.58281905640191E-2</v>
      </c>
      <c r="AU12" s="17">
        <v>0.125199525554088</v>
      </c>
      <c r="AV12" s="17">
        <v>0.155833266355386</v>
      </c>
      <c r="AW12" s="17">
        <v>5.64617612238714E-2</v>
      </c>
      <c r="AX12" s="17"/>
      <c r="AY12" s="17">
        <v>0.137948603762551</v>
      </c>
      <c r="AZ12" s="17">
        <v>0.116648378708803</v>
      </c>
      <c r="BA12" s="17"/>
      <c r="BB12" s="17">
        <v>4.76795509473633E-2</v>
      </c>
      <c r="BC12" s="17">
        <v>0.13522186675498399</v>
      </c>
      <c r="BD12" s="17"/>
      <c r="BE12" s="17">
        <v>0.17552064030811301</v>
      </c>
      <c r="BF12" s="17">
        <v>0.11602209662907501</v>
      </c>
      <c r="BG12" s="17"/>
      <c r="BH12" s="17">
        <v>8.8219317193951596E-2</v>
      </c>
      <c r="BI12" s="17">
        <v>0.12521251887898399</v>
      </c>
      <c r="BJ12" s="17"/>
      <c r="BK12" s="17">
        <v>0.19043622734524601</v>
      </c>
      <c r="BL12" s="17">
        <v>0.11449147149988501</v>
      </c>
      <c r="BM12" s="17"/>
      <c r="BN12" s="17">
        <v>7.1668294055489204E-2</v>
      </c>
      <c r="BO12" s="17">
        <v>0.123142498518754</v>
      </c>
      <c r="BP12" s="17"/>
      <c r="BQ12" s="17">
        <v>6.4667276684389E-2</v>
      </c>
      <c r="BR12" s="17">
        <v>0.124512554322126</v>
      </c>
      <c r="BS12" s="17"/>
      <c r="BT12" s="17">
        <v>8.4882223390899306E-2</v>
      </c>
      <c r="BU12" s="17">
        <v>0.12550585713474999</v>
      </c>
      <c r="BV12" s="17"/>
      <c r="BW12" s="17">
        <v>0.12104597088383599</v>
      </c>
      <c r="BX12" s="17">
        <v>0.123269514254594</v>
      </c>
      <c r="BY12" s="17"/>
      <c r="BZ12" s="17">
        <v>0.12104597088383599</v>
      </c>
      <c r="CA12" s="17">
        <v>0.123269514254594</v>
      </c>
    </row>
    <row r="13" spans="2:79" ht="30" x14ac:dyDescent="0.25">
      <c r="B13" s="18" t="s">
        <v>504</v>
      </c>
      <c r="C13" s="17">
        <v>0.17607201735201999</v>
      </c>
      <c r="D13" s="17">
        <v>0.23307926366572801</v>
      </c>
      <c r="E13" s="17">
        <v>0.28801960287620099</v>
      </c>
      <c r="F13" s="17">
        <v>0.132656078943968</v>
      </c>
      <c r="G13" s="17">
        <v>0.135664997077977</v>
      </c>
      <c r="H13" s="17">
        <v>0.21834636629936699</v>
      </c>
      <c r="I13" s="17">
        <v>0.20213656696452001</v>
      </c>
      <c r="J13" s="17">
        <v>7.5103475502786093E-2</v>
      </c>
      <c r="K13" s="17">
        <v>0.15270078832226799</v>
      </c>
      <c r="L13" s="17">
        <v>0.125993157280159</v>
      </c>
      <c r="M13" s="17"/>
      <c r="N13" s="17">
        <v>0.18325587093628601</v>
      </c>
      <c r="O13" s="17">
        <v>0.13588312200032299</v>
      </c>
      <c r="P13" s="17">
        <v>0.12783235603429099</v>
      </c>
      <c r="Q13" s="17">
        <v>0.11423397088621701</v>
      </c>
      <c r="R13" s="17"/>
      <c r="S13" s="17">
        <v>0.122288554336977</v>
      </c>
      <c r="T13" s="17">
        <v>8.1947393658986803E-2</v>
      </c>
      <c r="U13" s="17">
        <v>0.15334618786628801</v>
      </c>
      <c r="V13" s="17">
        <v>0.24275470343272701</v>
      </c>
      <c r="W13" s="17">
        <v>0.124907821398952</v>
      </c>
      <c r="X13" s="17">
        <v>0.13109732339685801</v>
      </c>
      <c r="Y13" s="17">
        <v>0.18169201259565501</v>
      </c>
      <c r="Z13" s="17"/>
      <c r="AA13" s="17">
        <v>0.18219386080531599</v>
      </c>
      <c r="AB13" s="17">
        <v>0.13303633874439599</v>
      </c>
      <c r="AC13" s="17"/>
      <c r="AD13" s="17">
        <v>0.16202084305242501</v>
      </c>
      <c r="AE13" s="17">
        <v>0.248766048151187</v>
      </c>
      <c r="AF13" s="17">
        <v>9.76160916986792E-2</v>
      </c>
      <c r="AG13" s="17"/>
      <c r="AH13" s="17">
        <v>0.14959697829810201</v>
      </c>
      <c r="AI13" s="17">
        <v>0.183415443576432</v>
      </c>
      <c r="AJ13" s="17"/>
      <c r="AK13" s="17">
        <v>0.16654204117563201</v>
      </c>
      <c r="AL13" s="17">
        <v>0.18140490996377001</v>
      </c>
      <c r="AM13" s="17"/>
      <c r="AN13" s="17">
        <v>0.176506449217738</v>
      </c>
      <c r="AO13" s="17">
        <v>0.11423397088621701</v>
      </c>
      <c r="AP13" s="17"/>
      <c r="AQ13" s="17">
        <v>0.17636630039700901</v>
      </c>
      <c r="AR13" s="17">
        <v>0.175912231463801</v>
      </c>
      <c r="AS13" s="17"/>
      <c r="AT13" s="17">
        <v>0.33388317580395499</v>
      </c>
      <c r="AU13" s="17">
        <v>0.15600361163878201</v>
      </c>
      <c r="AV13" s="17">
        <v>0.121617620082022</v>
      </c>
      <c r="AW13" s="17">
        <v>0.283336183789128</v>
      </c>
      <c r="AX13" s="17"/>
      <c r="AY13" s="17">
        <v>0.20728562703567899</v>
      </c>
      <c r="AZ13" s="17">
        <v>0.16725940924183699</v>
      </c>
      <c r="BA13" s="17"/>
      <c r="BB13" s="17">
        <v>0.13948221902395799</v>
      </c>
      <c r="BC13" s="17">
        <v>0.183016973270269</v>
      </c>
      <c r="BD13" s="17"/>
      <c r="BE13" s="17">
        <v>0.106884768691504</v>
      </c>
      <c r="BF13" s="17">
        <v>0.18286013091914599</v>
      </c>
      <c r="BG13" s="17"/>
      <c r="BH13" s="17">
        <v>8.5672158046281199E-2</v>
      </c>
      <c r="BI13" s="17">
        <v>0.18664759094142599</v>
      </c>
      <c r="BJ13" s="17"/>
      <c r="BK13" s="17">
        <v>0.21403008957699199</v>
      </c>
      <c r="BL13" s="17">
        <v>0.17231093864194699</v>
      </c>
      <c r="BM13" s="17"/>
      <c r="BN13" s="17">
        <v>0.23433576249836</v>
      </c>
      <c r="BO13" s="17">
        <v>0.17395538071807701</v>
      </c>
      <c r="BP13" s="17"/>
      <c r="BQ13" s="17">
        <v>0.161477286696698</v>
      </c>
      <c r="BR13" s="17">
        <v>0.17688955964302799</v>
      </c>
      <c r="BS13" s="17"/>
      <c r="BT13" s="17">
        <v>0.26214215268734797</v>
      </c>
      <c r="BU13" s="17">
        <v>0.16623210959182799</v>
      </c>
      <c r="BV13" s="17"/>
      <c r="BW13" s="17">
        <v>0.182720517958086</v>
      </c>
      <c r="BX13" s="17">
        <v>0.132109900490024</v>
      </c>
      <c r="BY13" s="17"/>
      <c r="BZ13" s="17">
        <v>0.182720517958086</v>
      </c>
      <c r="CA13" s="17">
        <v>0.132109900490024</v>
      </c>
    </row>
    <row r="14" spans="2:79" ht="30" x14ac:dyDescent="0.25">
      <c r="B14" s="18" t="s">
        <v>505</v>
      </c>
      <c r="C14" s="17">
        <v>2.7077079168245199E-2</v>
      </c>
      <c r="D14" s="17">
        <v>3.4887470408176999E-4</v>
      </c>
      <c r="E14" s="17">
        <v>3.1050528876394399E-2</v>
      </c>
      <c r="F14" s="17">
        <v>2.3332887201047099E-2</v>
      </c>
      <c r="G14" s="17">
        <v>3.9491087743236203E-2</v>
      </c>
      <c r="H14" s="17">
        <v>2.6848662961265101E-2</v>
      </c>
      <c r="I14" s="17">
        <v>7.6207138736832797E-2</v>
      </c>
      <c r="J14" s="17">
        <v>5.6364310977498498E-3</v>
      </c>
      <c r="K14" s="17">
        <v>2.1437142728325202E-2</v>
      </c>
      <c r="L14" s="17">
        <v>3.1643406883104302E-3</v>
      </c>
      <c r="M14" s="17"/>
      <c r="N14" s="17">
        <v>2.3201252664150001E-2</v>
      </c>
      <c r="O14" s="17">
        <v>4.9723349205360902E-2</v>
      </c>
      <c r="P14" s="17">
        <v>4.9094564471107799E-2</v>
      </c>
      <c r="Q14" s="17">
        <v>5.9638965743810599E-2</v>
      </c>
      <c r="R14" s="17"/>
      <c r="S14" s="17">
        <v>2.4246188486398399E-2</v>
      </c>
      <c r="T14" s="17">
        <v>2.5299432850960598E-3</v>
      </c>
      <c r="U14" s="17">
        <v>3.4509289172300603E-2</v>
      </c>
      <c r="V14" s="17">
        <v>2.98498029752668E-2</v>
      </c>
      <c r="W14" s="17">
        <v>5.5509483227417999E-2</v>
      </c>
      <c r="X14" s="17">
        <v>3.7525315290902299E-2</v>
      </c>
      <c r="Y14" s="17">
        <v>1.8943526678483699E-2</v>
      </c>
      <c r="Z14" s="17"/>
      <c r="AA14" s="17">
        <v>3.0318669074511799E-2</v>
      </c>
      <c r="AB14" s="17">
        <v>4.2891685579695103E-3</v>
      </c>
      <c r="AC14" s="17"/>
      <c r="AD14" s="17">
        <v>3.6242399246037199E-2</v>
      </c>
      <c r="AE14" s="17">
        <v>2.8853672208907E-2</v>
      </c>
      <c r="AF14" s="17">
        <v>1.5904912343238901E-4</v>
      </c>
      <c r="AG14" s="17"/>
      <c r="AH14" s="17">
        <v>2.9746683537163799E-2</v>
      </c>
      <c r="AI14" s="17">
        <v>2.6336606502970001E-2</v>
      </c>
      <c r="AJ14" s="17"/>
      <c r="AK14" s="17">
        <v>4.2141421054997102E-2</v>
      </c>
      <c r="AL14" s="17">
        <v>1.8647203157875901E-2</v>
      </c>
      <c r="AM14" s="17"/>
      <c r="AN14" s="17">
        <v>2.6848321599971602E-2</v>
      </c>
      <c r="AO14" s="17">
        <v>5.9638965743810599E-2</v>
      </c>
      <c r="AP14" s="17"/>
      <c r="AQ14" s="17">
        <v>3.8812233475905601E-2</v>
      </c>
      <c r="AR14" s="17">
        <v>2.07052813825091E-2</v>
      </c>
      <c r="AS14" s="17"/>
      <c r="AT14" s="17">
        <v>1.67244369797836E-4</v>
      </c>
      <c r="AU14" s="17">
        <v>2.3610526580060302E-2</v>
      </c>
      <c r="AV14" s="17">
        <v>3.2932017231626601E-2</v>
      </c>
      <c r="AW14" s="17">
        <v>7.2974149573464306E-2</v>
      </c>
      <c r="AX14" s="17"/>
      <c r="AY14" s="17">
        <v>2.54903791322467E-2</v>
      </c>
      <c r="AZ14" s="17">
        <v>2.7525055731910299E-2</v>
      </c>
      <c r="BA14" s="17"/>
      <c r="BB14" s="17">
        <v>3.6778728572825103E-2</v>
      </c>
      <c r="BC14" s="17">
        <v>2.52414530859622E-2</v>
      </c>
      <c r="BD14" s="17"/>
      <c r="BE14" s="17">
        <v>5.5300592037448599E-3</v>
      </c>
      <c r="BF14" s="17">
        <v>2.9191104821582398E-2</v>
      </c>
      <c r="BG14" s="17"/>
      <c r="BH14" s="17">
        <v>2.3240296082600701E-2</v>
      </c>
      <c r="BI14" s="17">
        <v>2.7525931436162901E-2</v>
      </c>
      <c r="BJ14" s="17"/>
      <c r="BK14" s="17">
        <v>1.28100416360912E-2</v>
      </c>
      <c r="BL14" s="17">
        <v>2.8490729756188E-2</v>
      </c>
      <c r="BM14" s="17"/>
      <c r="BN14" s="17">
        <v>7.0481178558177103E-4</v>
      </c>
      <c r="BO14" s="17">
        <v>2.8035145065349699E-2</v>
      </c>
      <c r="BP14" s="17"/>
      <c r="BQ14" s="17">
        <v>4.4363049702624703E-2</v>
      </c>
      <c r="BR14" s="17">
        <v>2.6108783672650501E-2</v>
      </c>
      <c r="BS14" s="17"/>
      <c r="BT14" s="17">
        <v>2.6016805272621599E-2</v>
      </c>
      <c r="BU14" s="17">
        <v>2.7198294236547699E-2</v>
      </c>
      <c r="BV14" s="17"/>
      <c r="BW14" s="17">
        <v>3.0078098145923899E-2</v>
      </c>
      <c r="BX14" s="17">
        <v>7.2333347183452801E-3</v>
      </c>
      <c r="BY14" s="17"/>
      <c r="BZ14" s="17">
        <v>3.0078098145923899E-2</v>
      </c>
      <c r="CA14" s="17">
        <v>7.2333347183452801E-3</v>
      </c>
    </row>
    <row r="15" spans="2:79" ht="30" x14ac:dyDescent="0.25">
      <c r="B15" s="18" t="s">
        <v>506</v>
      </c>
      <c r="C15" s="17">
        <v>9.7650107165446892E-3</v>
      </c>
      <c r="D15" s="17">
        <v>2.6917922536013501E-3</v>
      </c>
      <c r="E15" s="17">
        <v>2.2710049579977701E-2</v>
      </c>
      <c r="F15" s="17">
        <v>1.6090056299895E-3</v>
      </c>
      <c r="G15" s="17">
        <v>2.5539557291283902E-3</v>
      </c>
      <c r="H15" s="17">
        <v>6.5061932464254603E-3</v>
      </c>
      <c r="I15" s="17">
        <v>1.2788637759803999E-2</v>
      </c>
      <c r="J15" s="17">
        <v>1.1251943134697901E-2</v>
      </c>
      <c r="K15" s="17">
        <v>1.2158222685437699E-2</v>
      </c>
      <c r="L15" s="17">
        <v>9.2476267230553102E-3</v>
      </c>
      <c r="M15" s="17"/>
      <c r="N15" s="17">
        <v>7.6651040545798396E-3</v>
      </c>
      <c r="O15" s="17">
        <v>1.26500164377894E-2</v>
      </c>
      <c r="P15" s="17">
        <v>5.8917685634626099E-2</v>
      </c>
      <c r="Q15" s="17">
        <v>4.1842135740921403E-2</v>
      </c>
      <c r="R15" s="17"/>
      <c r="S15" s="17">
        <v>1.3852789064356999E-3</v>
      </c>
      <c r="T15" s="17">
        <v>2.1053450475169998E-2</v>
      </c>
      <c r="U15" s="17">
        <v>4.82699057553319E-4</v>
      </c>
      <c r="V15" s="17">
        <v>1.3820241842612E-3</v>
      </c>
      <c r="W15" s="17">
        <v>4.3575938921148999E-2</v>
      </c>
      <c r="X15" s="17">
        <v>2.6960949366120202E-2</v>
      </c>
      <c r="Y15" s="17">
        <v>3.7069297467851301E-3</v>
      </c>
      <c r="Z15" s="17"/>
      <c r="AA15" s="17">
        <v>1.1154087614145901E-2</v>
      </c>
      <c r="AB15" s="17">
        <v>0</v>
      </c>
      <c r="AC15" s="17"/>
      <c r="AD15" s="17">
        <v>1.53015395212882E-2</v>
      </c>
      <c r="AE15" s="17">
        <v>5.7393920904876697E-3</v>
      </c>
      <c r="AF15" s="17">
        <v>0</v>
      </c>
      <c r="AG15" s="17"/>
      <c r="AH15" s="17">
        <v>1.5686863383054101E-2</v>
      </c>
      <c r="AI15" s="17">
        <v>8.1224564570481703E-3</v>
      </c>
      <c r="AJ15" s="17"/>
      <c r="AK15" s="17">
        <v>1.5478334886492599E-3</v>
      </c>
      <c r="AL15" s="17">
        <v>1.43632723403935E-2</v>
      </c>
      <c r="AM15" s="17"/>
      <c r="AN15" s="17">
        <v>9.5396587517328005E-3</v>
      </c>
      <c r="AO15" s="17">
        <v>4.1842135740921403E-2</v>
      </c>
      <c r="AP15" s="17"/>
      <c r="AQ15" s="17">
        <v>1.5665896783806001E-2</v>
      </c>
      <c r="AR15" s="17">
        <v>6.5610261935024599E-3</v>
      </c>
      <c r="AS15" s="17"/>
      <c r="AT15" s="17">
        <v>6.1772569267217205E-5</v>
      </c>
      <c r="AU15" s="17">
        <v>1.5385607537722599E-3</v>
      </c>
      <c r="AV15" s="17">
        <v>2.0921383530825E-2</v>
      </c>
      <c r="AW15" s="17">
        <v>1.3216982986159E-2</v>
      </c>
      <c r="AX15" s="17"/>
      <c r="AY15" s="17">
        <v>1.33268335370164E-2</v>
      </c>
      <c r="AZ15" s="17">
        <v>8.7593933274364294E-3</v>
      </c>
      <c r="BA15" s="17"/>
      <c r="BB15" s="17">
        <v>1.3139272973208001E-2</v>
      </c>
      <c r="BC15" s="17">
        <v>9.1266018964119705E-3</v>
      </c>
      <c r="BD15" s="17"/>
      <c r="BE15" s="17">
        <v>5.7311483077121302E-3</v>
      </c>
      <c r="BF15" s="17">
        <v>1.0160781854658201E-2</v>
      </c>
      <c r="BG15" s="17"/>
      <c r="BH15" s="17">
        <v>1.2197192428784101E-3</v>
      </c>
      <c r="BI15" s="17">
        <v>1.0764695445223699E-2</v>
      </c>
      <c r="BJ15" s="17"/>
      <c r="BK15" s="17">
        <v>3.44874147441923E-3</v>
      </c>
      <c r="BL15" s="17">
        <v>1.03908587741819E-2</v>
      </c>
      <c r="BM15" s="17"/>
      <c r="BN15" s="17">
        <v>9.0958088633581093E-3</v>
      </c>
      <c r="BO15" s="17">
        <v>9.7893218409737803E-3</v>
      </c>
      <c r="BP15" s="17"/>
      <c r="BQ15" s="17">
        <v>1.5140384377515199E-2</v>
      </c>
      <c r="BR15" s="17">
        <v>9.4639023643868399E-3</v>
      </c>
      <c r="BS15" s="17"/>
      <c r="BT15" s="17">
        <v>1.33017653148958E-3</v>
      </c>
      <c r="BU15" s="17">
        <v>1.07293172095007E-2</v>
      </c>
      <c r="BV15" s="17"/>
      <c r="BW15" s="17">
        <v>1.0905748803394099E-2</v>
      </c>
      <c r="BX15" s="17">
        <v>2.2220677201573902E-3</v>
      </c>
      <c r="BY15" s="17"/>
      <c r="BZ15" s="17">
        <v>1.0905748803394099E-2</v>
      </c>
      <c r="CA15" s="17">
        <v>2.2220677201573902E-3</v>
      </c>
    </row>
    <row r="16" spans="2:79" ht="30" x14ac:dyDescent="0.25">
      <c r="B16" s="18" t="s">
        <v>507</v>
      </c>
      <c r="C16" s="17">
        <v>8.6827211639282208E-3</v>
      </c>
      <c r="D16" s="17">
        <v>4.1525435131418401E-4</v>
      </c>
      <c r="E16" s="17">
        <v>2.2531673284532799E-2</v>
      </c>
      <c r="F16" s="17">
        <v>1.8739930747305799E-2</v>
      </c>
      <c r="G16" s="17">
        <v>3.7546436431323301E-4</v>
      </c>
      <c r="H16" s="17">
        <v>2.3977343567251999E-4</v>
      </c>
      <c r="I16" s="17">
        <v>2.4655701967999199E-3</v>
      </c>
      <c r="J16" s="17">
        <v>4.9744673493751002E-2</v>
      </c>
      <c r="K16" s="17">
        <v>0</v>
      </c>
      <c r="L16" s="17">
        <v>8.7552678746240296E-4</v>
      </c>
      <c r="M16" s="17"/>
      <c r="N16" s="17">
        <v>9.1603189151009401E-3</v>
      </c>
      <c r="O16" s="17">
        <v>5.5381452358558899E-3</v>
      </c>
      <c r="P16" s="17">
        <v>4.9975256700730396E-3</v>
      </c>
      <c r="Q16" s="17">
        <v>1.3885233385964301E-2</v>
      </c>
      <c r="R16" s="17"/>
      <c r="S16" s="17">
        <v>7.9494155456522595E-5</v>
      </c>
      <c r="T16" s="17">
        <v>1.10973470104703E-4</v>
      </c>
      <c r="U16" s="17">
        <v>3.9015906191894698E-2</v>
      </c>
      <c r="V16" s="17">
        <v>9.2647510345698295E-3</v>
      </c>
      <c r="W16" s="17">
        <v>2.80118548742552E-3</v>
      </c>
      <c r="X16" s="17">
        <v>2.8928343415800101E-2</v>
      </c>
      <c r="Y16" s="17">
        <v>8.0290186294658199E-4</v>
      </c>
      <c r="Z16" s="17"/>
      <c r="AA16" s="17">
        <v>9.9178419156844E-3</v>
      </c>
      <c r="AB16" s="17">
        <v>0</v>
      </c>
      <c r="AC16" s="17"/>
      <c r="AD16" s="17">
        <v>1.0780777183496701E-2</v>
      </c>
      <c r="AE16" s="17">
        <v>1.02224356420492E-2</v>
      </c>
      <c r="AF16" s="17">
        <v>1.4615929810451499E-3</v>
      </c>
      <c r="AG16" s="17"/>
      <c r="AH16" s="17">
        <v>1.0162218256948E-2</v>
      </c>
      <c r="AI16" s="17">
        <v>8.2723505605196094E-3</v>
      </c>
      <c r="AJ16" s="17"/>
      <c r="AK16" s="17">
        <v>1.45076219263804E-2</v>
      </c>
      <c r="AL16" s="17">
        <v>5.4231568517719301E-3</v>
      </c>
      <c r="AM16" s="17"/>
      <c r="AN16" s="17">
        <v>8.6461718674964907E-3</v>
      </c>
      <c r="AO16" s="17">
        <v>1.3885233385964301E-2</v>
      </c>
      <c r="AP16" s="17"/>
      <c r="AQ16" s="17">
        <v>9.4767191112652902E-3</v>
      </c>
      <c r="AR16" s="17">
        <v>8.2516067337226606E-3</v>
      </c>
      <c r="AS16" s="17"/>
      <c r="AT16" s="17">
        <v>2.0014045687705699E-2</v>
      </c>
      <c r="AU16" s="17">
        <v>2.31307289578059E-4</v>
      </c>
      <c r="AV16" s="17">
        <v>7.1277088068707603E-3</v>
      </c>
      <c r="AW16" s="17">
        <v>4.4680553462113602E-2</v>
      </c>
      <c r="AX16" s="17"/>
      <c r="AY16" s="17">
        <v>1.3232958603973399E-3</v>
      </c>
      <c r="AZ16" s="17">
        <v>1.0760524140689899E-2</v>
      </c>
      <c r="BA16" s="17"/>
      <c r="BB16" s="17">
        <v>1.38958498314679E-2</v>
      </c>
      <c r="BC16" s="17">
        <v>7.6958958607868102E-3</v>
      </c>
      <c r="BD16" s="17"/>
      <c r="BE16" s="17">
        <v>3.0204966473366702E-4</v>
      </c>
      <c r="BF16" s="17">
        <v>9.5049673293226902E-3</v>
      </c>
      <c r="BG16" s="17"/>
      <c r="BH16" s="17">
        <v>3.2164935433512799E-4</v>
      </c>
      <c r="BI16" s="17">
        <v>9.6608546575833697E-3</v>
      </c>
      <c r="BJ16" s="17"/>
      <c r="BK16" s="17">
        <v>3.89422371982864E-4</v>
      </c>
      <c r="BL16" s="17">
        <v>9.5044633572038597E-3</v>
      </c>
      <c r="BM16" s="17"/>
      <c r="BN16" s="17">
        <v>3.0819149904129497E-4</v>
      </c>
      <c r="BO16" s="17">
        <v>8.9869555765328697E-3</v>
      </c>
      <c r="BP16" s="17"/>
      <c r="BQ16" s="17">
        <v>1.9084401660171199E-3</v>
      </c>
      <c r="BR16" s="17">
        <v>9.0621910793214199E-3</v>
      </c>
      <c r="BS16" s="17"/>
      <c r="BT16" s="17">
        <v>1.9452374279890999E-4</v>
      </c>
      <c r="BU16" s="17">
        <v>9.6531283713621394E-3</v>
      </c>
      <c r="BV16" s="17"/>
      <c r="BW16" s="17">
        <v>9.8843135747137302E-3</v>
      </c>
      <c r="BX16" s="17">
        <v>7.3738895846150304E-4</v>
      </c>
      <c r="BY16" s="17"/>
      <c r="BZ16" s="17">
        <v>9.8843135747137302E-3</v>
      </c>
      <c r="CA16" s="17">
        <v>7.3738895846150304E-4</v>
      </c>
    </row>
    <row r="17" spans="2:79" x14ac:dyDescent="0.25">
      <c r="B17" s="18" t="s">
        <v>75</v>
      </c>
      <c r="C17" s="17">
        <v>8.6217808896555503E-2</v>
      </c>
      <c r="D17" s="17">
        <v>3.33421270502458E-3</v>
      </c>
      <c r="E17" s="17">
        <v>2.0039444648800499E-3</v>
      </c>
      <c r="F17" s="17">
        <v>2.2650476890887498E-2</v>
      </c>
      <c r="G17" s="17">
        <v>0.15392421238509499</v>
      </c>
      <c r="H17" s="17">
        <v>7.6620958446721898E-2</v>
      </c>
      <c r="I17" s="17">
        <v>9.5231455372075099E-2</v>
      </c>
      <c r="J17" s="17">
        <v>0.124815330687638</v>
      </c>
      <c r="K17" s="17">
        <v>0.18644673234776901</v>
      </c>
      <c r="L17" s="17">
        <v>0.13685057119076599</v>
      </c>
      <c r="M17" s="17"/>
      <c r="N17" s="17">
        <v>9.2100608957578198E-2</v>
      </c>
      <c r="O17" s="17">
        <v>5.1694134641985599E-2</v>
      </c>
      <c r="P17" s="17">
        <v>4.8638602801860602E-2</v>
      </c>
      <c r="Q17" s="17">
        <v>5.4390252502046398E-2</v>
      </c>
      <c r="R17" s="17"/>
      <c r="S17" s="17">
        <v>6.66607744208218E-2</v>
      </c>
      <c r="T17" s="17">
        <v>0.125083763392906</v>
      </c>
      <c r="U17" s="17">
        <v>4.1295111569840399E-2</v>
      </c>
      <c r="V17" s="17">
        <v>0.143600921133164</v>
      </c>
      <c r="W17" s="17">
        <v>3.1277394604539897E-2</v>
      </c>
      <c r="X17" s="17">
        <v>7.7613883699423403E-2</v>
      </c>
      <c r="Y17" s="17">
        <v>2.78507267474154E-2</v>
      </c>
      <c r="Z17" s="17"/>
      <c r="AA17" s="17">
        <v>7.6048867969970305E-2</v>
      </c>
      <c r="AB17" s="17">
        <v>0.15770400040653801</v>
      </c>
      <c r="AC17" s="17"/>
      <c r="AD17" s="17">
        <v>9.4260797443269803E-2</v>
      </c>
      <c r="AE17" s="17">
        <v>3.4068580524522503E-2</v>
      </c>
      <c r="AF17" s="17">
        <v>0.128371609970652</v>
      </c>
      <c r="AG17" s="17"/>
      <c r="AH17" s="17">
        <v>4.7360592028181402E-2</v>
      </c>
      <c r="AI17" s="17">
        <v>9.6995700660105405E-2</v>
      </c>
      <c r="AJ17" s="17"/>
      <c r="AK17" s="17">
        <v>9.0479976245416205E-2</v>
      </c>
      <c r="AL17" s="17">
        <v>8.3832736746942402E-2</v>
      </c>
      <c r="AM17" s="17"/>
      <c r="AN17" s="17">
        <v>8.6441407562683203E-2</v>
      </c>
      <c r="AO17" s="17">
        <v>5.4390252502046398E-2</v>
      </c>
      <c r="AP17" s="17"/>
      <c r="AQ17" s="17">
        <v>7.1942141404582993E-2</v>
      </c>
      <c r="AR17" s="17">
        <v>9.3969020694075395E-2</v>
      </c>
      <c r="AS17" s="17"/>
      <c r="AT17" s="17">
        <v>0.17117629456804601</v>
      </c>
      <c r="AU17" s="17">
        <v>9.2033049276429205E-2</v>
      </c>
      <c r="AV17" s="17">
        <v>6.2048556164276097E-2</v>
      </c>
      <c r="AW17" s="17">
        <v>1.05726297380755E-2</v>
      </c>
      <c r="AX17" s="17"/>
      <c r="AY17" s="17">
        <v>5.4836901293563001E-2</v>
      </c>
      <c r="AZ17" s="17">
        <v>9.5077650601817207E-2</v>
      </c>
      <c r="BA17" s="17"/>
      <c r="BB17" s="17">
        <v>6.0353469315855501E-2</v>
      </c>
      <c r="BC17" s="17">
        <v>9.1124001787064896E-2</v>
      </c>
      <c r="BD17" s="17"/>
      <c r="BE17" s="17">
        <v>7.9814437721262496E-2</v>
      </c>
      <c r="BF17" s="17">
        <v>8.6846057765991302E-2</v>
      </c>
      <c r="BG17" s="17"/>
      <c r="BH17" s="17">
        <v>0.132331997155818</v>
      </c>
      <c r="BI17" s="17">
        <v>8.08230660817226E-2</v>
      </c>
      <c r="BJ17" s="17"/>
      <c r="BK17" s="17">
        <v>0.13098557606707401</v>
      </c>
      <c r="BL17" s="17">
        <v>8.1781991002416093E-2</v>
      </c>
      <c r="BM17" s="17"/>
      <c r="BN17" s="17">
        <v>7.0900166205001896E-3</v>
      </c>
      <c r="BO17" s="17">
        <v>8.9092405843145095E-2</v>
      </c>
      <c r="BP17" s="17"/>
      <c r="BQ17" s="17">
        <v>3.9950650471404697E-2</v>
      </c>
      <c r="BR17" s="17">
        <v>8.8809522275213604E-2</v>
      </c>
      <c r="BS17" s="17"/>
      <c r="BT17" s="17">
        <v>2.21273457328423E-2</v>
      </c>
      <c r="BU17" s="17">
        <v>9.3544906075872805E-2</v>
      </c>
      <c r="BV17" s="17"/>
      <c r="BW17" s="17">
        <v>7.6288152590481606E-2</v>
      </c>
      <c r="BX17" s="17">
        <v>0.15187602821427701</v>
      </c>
      <c r="BY17" s="17"/>
      <c r="BZ17" s="17">
        <v>7.6288152590481606E-2</v>
      </c>
      <c r="CA17" s="17">
        <v>0.15187602821427701</v>
      </c>
    </row>
    <row r="18" spans="2:79" ht="45" x14ac:dyDescent="0.25">
      <c r="B18" s="18" t="s">
        <v>510</v>
      </c>
      <c r="C18" s="19">
        <v>0.23033095165471201</v>
      </c>
      <c r="D18" s="19">
        <v>0.19121782626529499</v>
      </c>
      <c r="E18" s="19">
        <v>0.16669512155397401</v>
      </c>
      <c r="F18" s="19">
        <v>0.24921380164961099</v>
      </c>
      <c r="G18" s="19">
        <v>0.11370803317195501</v>
      </c>
      <c r="H18" s="19">
        <v>0.22074664057273399</v>
      </c>
      <c r="I18" s="19">
        <v>0.168845634356077</v>
      </c>
      <c r="J18" s="19">
        <v>0.235818509805134</v>
      </c>
      <c r="K18" s="19">
        <v>3.01157938029754E-2</v>
      </c>
      <c r="L18" s="19">
        <v>0.37736752121961398</v>
      </c>
      <c r="M18" s="19"/>
      <c r="N18" s="19">
        <v>0.245429570042625</v>
      </c>
      <c r="O18" s="19">
        <v>0.157294982943675</v>
      </c>
      <c r="P18" s="19">
        <v>8.6935453768045998E-2</v>
      </c>
      <c r="Q18" s="19">
        <v>7.0624542761890105E-2</v>
      </c>
      <c r="R18" s="19"/>
      <c r="S18" s="19">
        <v>0.25699649394035901</v>
      </c>
      <c r="T18" s="19">
        <v>0.141882828561498</v>
      </c>
      <c r="U18" s="19">
        <v>0.106036031391238</v>
      </c>
      <c r="V18" s="19">
        <v>0.24410656190948599</v>
      </c>
      <c r="W18" s="19">
        <v>0.25864069032610898</v>
      </c>
      <c r="X18" s="19">
        <v>9.1164946230666302E-2</v>
      </c>
      <c r="Y18" s="19">
        <v>0.26214861978179299</v>
      </c>
      <c r="Z18" s="19"/>
      <c r="AA18" s="19">
        <v>0.20046717840466</v>
      </c>
      <c r="AB18" s="19">
        <v>0.44026898051892199</v>
      </c>
      <c r="AC18" s="19"/>
      <c r="AD18" s="19">
        <v>0.16761235039160499</v>
      </c>
      <c r="AE18" s="19">
        <v>0.22864183990836201</v>
      </c>
      <c r="AF18" s="19">
        <v>0.36454929122880297</v>
      </c>
      <c r="AG18" s="19"/>
      <c r="AH18" s="19">
        <v>0.109422267156582</v>
      </c>
      <c r="AI18" s="19">
        <v>0.26386759734934201</v>
      </c>
      <c r="AJ18" s="19"/>
      <c r="AK18" s="19">
        <v>0.26897175419740699</v>
      </c>
      <c r="AL18" s="19">
        <v>0.20870789126316899</v>
      </c>
      <c r="AM18" s="19"/>
      <c r="AN18" s="19">
        <v>0.23145293976959699</v>
      </c>
      <c r="AO18" s="19">
        <v>7.0624542761890105E-2</v>
      </c>
      <c r="AP18" s="19"/>
      <c r="AQ18" s="19">
        <v>0.14764499841652601</v>
      </c>
      <c r="AR18" s="19">
        <v>0.27522666925176398</v>
      </c>
      <c r="AS18" s="19"/>
      <c r="AT18" s="19">
        <v>0.339219795601232</v>
      </c>
      <c r="AU18" s="19">
        <v>0.28983109397929802</v>
      </c>
      <c r="AV18" s="19">
        <v>0.16441742873248399</v>
      </c>
      <c r="AW18" s="19">
        <v>3.22166029943474E-2</v>
      </c>
      <c r="AX18" s="19"/>
      <c r="AY18" s="19">
        <v>0.14105938843632601</v>
      </c>
      <c r="AZ18" s="19">
        <v>0.25553519140782699</v>
      </c>
      <c r="BA18" s="19"/>
      <c r="BB18" s="19">
        <v>0.22014212638726299</v>
      </c>
      <c r="BC18" s="19">
        <v>0.23227911374236099</v>
      </c>
      <c r="BD18" s="19"/>
      <c r="BE18" s="19">
        <v>0.20067226917565301</v>
      </c>
      <c r="BF18" s="19">
        <v>0.233240830408628</v>
      </c>
      <c r="BG18" s="19"/>
      <c r="BH18" s="19">
        <v>0.29470470609676502</v>
      </c>
      <c r="BI18" s="19">
        <v>0.22280008399013099</v>
      </c>
      <c r="BJ18" s="19"/>
      <c r="BK18" s="19">
        <v>0.16169752446541699</v>
      </c>
      <c r="BL18" s="19">
        <v>0.23713150043577499</v>
      </c>
      <c r="BM18" s="19"/>
      <c r="BN18" s="19">
        <v>0.203721831859215</v>
      </c>
      <c r="BO18" s="19">
        <v>0.23129762205351101</v>
      </c>
      <c r="BP18" s="19"/>
      <c r="BQ18" s="19">
        <v>0.14969390285432299</v>
      </c>
      <c r="BR18" s="19">
        <v>0.23484793789949199</v>
      </c>
      <c r="BS18" s="19"/>
      <c r="BT18" s="19">
        <v>0.150365023675499</v>
      </c>
      <c r="BU18" s="19">
        <v>0.23947300019696199</v>
      </c>
      <c r="BV18" s="19"/>
      <c r="BW18" s="19">
        <v>0.201509170699603</v>
      </c>
      <c r="BX18" s="19">
        <v>0.42091023826307999</v>
      </c>
      <c r="BY18" s="19"/>
      <c r="BZ18" s="19">
        <v>0.201509170699603</v>
      </c>
      <c r="CA18" s="19">
        <v>0.42091023826307999</v>
      </c>
    </row>
    <row r="19" spans="2:79" x14ac:dyDescent="0.25">
      <c r="B19" s="16" t="s">
        <v>703</v>
      </c>
    </row>
    <row r="20" spans="2:79" x14ac:dyDescent="0.25">
      <c r="B20" t="s">
        <v>78</v>
      </c>
    </row>
    <row r="21" spans="2:79" x14ac:dyDescent="0.25">
      <c r="B21" t="s">
        <v>79</v>
      </c>
    </row>
    <row r="23" spans="2:79" x14ac:dyDescent="0.25">
      <c r="B23"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CA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518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45" x14ac:dyDescent="0.25">
      <c r="B9" s="18" t="s">
        <v>512</v>
      </c>
      <c r="C9" s="17">
        <v>0.236771619102286</v>
      </c>
      <c r="D9" s="17">
        <v>0.245313793042473</v>
      </c>
      <c r="E9" s="17">
        <v>0.205240678365678</v>
      </c>
      <c r="F9" s="17">
        <v>0.27842027040418799</v>
      </c>
      <c r="G9" s="17">
        <v>0.21294389155378801</v>
      </c>
      <c r="H9" s="17">
        <v>0.188856616091821</v>
      </c>
      <c r="I9" s="17">
        <v>0.20445346237888201</v>
      </c>
      <c r="J9" s="17">
        <v>0.270471060694085</v>
      </c>
      <c r="K9" s="17">
        <v>0.29535228558580301</v>
      </c>
      <c r="L9" s="17">
        <v>0.41712405886609899</v>
      </c>
      <c r="M9" s="17"/>
      <c r="N9" s="17">
        <v>0.23701299971136899</v>
      </c>
      <c r="O9" s="17">
        <v>0.23673869382096799</v>
      </c>
      <c r="P9" s="17">
        <v>0.20698119606298099</v>
      </c>
      <c r="Q9" s="17">
        <v>0.27083272649562001</v>
      </c>
      <c r="R9" s="17"/>
      <c r="S9" s="17">
        <v>0.201664008559819</v>
      </c>
      <c r="T9" s="17">
        <v>0.20810099835426199</v>
      </c>
      <c r="U9" s="17">
        <v>0.250203913992952</v>
      </c>
      <c r="V9" s="17">
        <v>0.22196029142141199</v>
      </c>
      <c r="W9" s="17">
        <v>0.28070976095155098</v>
      </c>
      <c r="X9" s="17">
        <v>0.247786920979086</v>
      </c>
      <c r="Y9" s="17">
        <v>0.35584479043289902</v>
      </c>
      <c r="Z9" s="17"/>
      <c r="AA9" s="17">
        <v>0.30248895589607999</v>
      </c>
      <c r="AB9" s="17">
        <v>0.20278280920891201</v>
      </c>
      <c r="AC9" s="17"/>
      <c r="AD9" s="17">
        <v>0.29459716818792198</v>
      </c>
      <c r="AE9" s="17">
        <v>0.31354318250100699</v>
      </c>
      <c r="AF9" s="17">
        <v>0.30454247168835002</v>
      </c>
      <c r="AG9" s="17"/>
      <c r="AH9" s="17">
        <v>0.40192793476390698</v>
      </c>
      <c r="AI9" s="17">
        <v>0.23066020835221601</v>
      </c>
      <c r="AJ9" s="17"/>
      <c r="AK9" s="17">
        <v>0.25283365530455698</v>
      </c>
      <c r="AL9" s="17">
        <v>0.226012120143367</v>
      </c>
      <c r="AM9" s="17"/>
      <c r="AN9" s="17">
        <v>0.23670439278885699</v>
      </c>
      <c r="AO9" s="17">
        <v>0.27083272649562001</v>
      </c>
      <c r="AP9" s="17"/>
      <c r="AQ9" s="17">
        <v>0.38506475376361299</v>
      </c>
      <c r="AR9" s="17">
        <v>0.19832067589424801</v>
      </c>
      <c r="AS9" s="17"/>
      <c r="AT9" s="17">
        <v>0.14417722709333</v>
      </c>
      <c r="AU9" s="17">
        <v>0.27179914978611303</v>
      </c>
      <c r="AV9" s="17">
        <v>0.32760381459202997</v>
      </c>
      <c r="AW9" s="17">
        <v>0.40899742846704401</v>
      </c>
      <c r="AX9" s="17"/>
      <c r="AY9" s="17">
        <v>0.43589574531737302</v>
      </c>
      <c r="AZ9" s="17">
        <v>0.212971622367154</v>
      </c>
      <c r="BA9" s="17"/>
      <c r="BB9" s="17">
        <v>0.24625273123088501</v>
      </c>
      <c r="BC9" s="17">
        <v>0.234708296549199</v>
      </c>
      <c r="BD9" s="17"/>
      <c r="BE9" s="17">
        <v>0.22854253000035499</v>
      </c>
      <c r="BF9" s="17">
        <v>0.237396100389898</v>
      </c>
      <c r="BG9" s="17"/>
      <c r="BH9" s="17">
        <v>0.16983226168878701</v>
      </c>
      <c r="BI9" s="17">
        <v>0.241961493755838</v>
      </c>
      <c r="BJ9" s="17"/>
      <c r="BK9" s="17">
        <v>0.18719531666870201</v>
      </c>
      <c r="BL9" s="17">
        <v>0.239944605504469</v>
      </c>
      <c r="BM9" s="17"/>
      <c r="BN9" s="17">
        <v>0.109476645408353</v>
      </c>
      <c r="BO9" s="17">
        <v>0.239467835210844</v>
      </c>
      <c r="BP9" s="17"/>
      <c r="BQ9" s="17">
        <v>0.44897226389280298</v>
      </c>
      <c r="BR9" s="17">
        <v>0.231338493692063</v>
      </c>
      <c r="BS9" s="17"/>
      <c r="BT9" s="17">
        <v>0.346972185525801</v>
      </c>
      <c r="BU9" s="17">
        <v>0.228026316526174</v>
      </c>
      <c r="BV9" s="17"/>
      <c r="BW9" s="17">
        <v>0.30259279331981898</v>
      </c>
      <c r="BX9" s="17">
        <v>0.20297089706362401</v>
      </c>
      <c r="BY9" s="17"/>
      <c r="BZ9" s="17">
        <v>0.30259279331981898</v>
      </c>
      <c r="CA9" s="17">
        <v>0.20297089706362401</v>
      </c>
    </row>
    <row r="10" spans="2:79" x14ac:dyDescent="0.25">
      <c r="B10" s="18" t="s">
        <v>513</v>
      </c>
      <c r="C10" s="17">
        <v>0.26689118179548599</v>
      </c>
      <c r="D10" s="17">
        <v>0.20086309179723499</v>
      </c>
      <c r="E10" s="17">
        <v>0.27749115246123801</v>
      </c>
      <c r="F10" s="17">
        <v>0.298328375658936</v>
      </c>
      <c r="G10" s="17">
        <v>0.28355260188847697</v>
      </c>
      <c r="H10" s="17">
        <v>0.29025084331351098</v>
      </c>
      <c r="I10" s="17">
        <v>0.30199523199150402</v>
      </c>
      <c r="J10" s="17">
        <v>0.16250558993731901</v>
      </c>
      <c r="K10" s="17">
        <v>0.29724487038883401</v>
      </c>
      <c r="L10" s="17">
        <v>0.24078934538732399</v>
      </c>
      <c r="M10" s="17"/>
      <c r="N10" s="17">
        <v>0.261038746552816</v>
      </c>
      <c r="O10" s="17">
        <v>0.330888723510394</v>
      </c>
      <c r="P10" s="17">
        <v>0.40352440012774399</v>
      </c>
      <c r="Q10" s="17">
        <v>0.402107237926835</v>
      </c>
      <c r="R10" s="17"/>
      <c r="S10" s="17">
        <v>0.26870724842931298</v>
      </c>
      <c r="T10" s="17">
        <v>0.32052332459279698</v>
      </c>
      <c r="U10" s="17">
        <v>0.31155541030126799</v>
      </c>
      <c r="V10" s="17">
        <v>0.253154069368283</v>
      </c>
      <c r="W10" s="17">
        <v>0.25857902886857698</v>
      </c>
      <c r="X10" s="17">
        <v>0.31719762066331397</v>
      </c>
      <c r="Y10" s="17">
        <v>0.27093698420271201</v>
      </c>
      <c r="Z10" s="17"/>
      <c r="AA10" s="17">
        <v>0.30849199560807999</v>
      </c>
      <c r="AB10" s="17">
        <v>0.24537536540562599</v>
      </c>
      <c r="AC10" s="17"/>
      <c r="AD10" s="17">
        <v>0.31104452887862</v>
      </c>
      <c r="AE10" s="17">
        <v>0.29151759212157802</v>
      </c>
      <c r="AF10" s="17">
        <v>0.32240682385693198</v>
      </c>
      <c r="AG10" s="17"/>
      <c r="AH10" s="17">
        <v>0.28190163136395302</v>
      </c>
      <c r="AI10" s="17">
        <v>0.266335738169315</v>
      </c>
      <c r="AJ10" s="17"/>
      <c r="AK10" s="17">
        <v>0.26698201724595599</v>
      </c>
      <c r="AL10" s="17">
        <v>0.26683033372352</v>
      </c>
      <c r="AM10" s="17"/>
      <c r="AN10" s="17">
        <v>0.26662430623958699</v>
      </c>
      <c r="AO10" s="17">
        <v>0.402107237926835</v>
      </c>
      <c r="AP10" s="17"/>
      <c r="AQ10" s="17">
        <v>0.288762188113311</v>
      </c>
      <c r="AR10" s="17">
        <v>0.26122024616013201</v>
      </c>
      <c r="AS10" s="17"/>
      <c r="AT10" s="17">
        <v>0.17326196667945801</v>
      </c>
      <c r="AU10" s="17">
        <v>0.310302336355259</v>
      </c>
      <c r="AV10" s="17">
        <v>0.35794717011701099</v>
      </c>
      <c r="AW10" s="17">
        <v>0.303040311590284</v>
      </c>
      <c r="AX10" s="17"/>
      <c r="AY10" s="17">
        <v>0.30095102984600502</v>
      </c>
      <c r="AZ10" s="17">
        <v>0.26282023224351703</v>
      </c>
      <c r="BA10" s="17"/>
      <c r="BB10" s="17">
        <v>0.27001042280382298</v>
      </c>
      <c r="BC10" s="17">
        <v>0.26621486038741099</v>
      </c>
      <c r="BD10" s="17"/>
      <c r="BE10" s="17">
        <v>0.30197879662342803</v>
      </c>
      <c r="BF10" s="17">
        <v>0.26422848625098999</v>
      </c>
      <c r="BG10" s="17"/>
      <c r="BH10" s="17">
        <v>0.195210102153517</v>
      </c>
      <c r="BI10" s="17">
        <v>0.27244868686795198</v>
      </c>
      <c r="BJ10" s="17"/>
      <c r="BK10" s="17">
        <v>0.287049052167902</v>
      </c>
      <c r="BL10" s="17">
        <v>0.265601036192669</v>
      </c>
      <c r="BM10" s="17"/>
      <c r="BN10" s="17">
        <v>0.20337035277884999</v>
      </c>
      <c r="BO10" s="17">
        <v>0.26823660712889702</v>
      </c>
      <c r="BP10" s="17"/>
      <c r="BQ10" s="17">
        <v>0.21502696036664701</v>
      </c>
      <c r="BR10" s="17">
        <v>0.268219098680963</v>
      </c>
      <c r="BS10" s="17"/>
      <c r="BT10" s="17">
        <v>0.30676116934946102</v>
      </c>
      <c r="BU10" s="17">
        <v>0.263727177143048</v>
      </c>
      <c r="BV10" s="17"/>
      <c r="BW10" s="17">
        <v>0.30801958598360502</v>
      </c>
      <c r="BX10" s="17">
        <v>0.24577077830250099</v>
      </c>
      <c r="BY10" s="17"/>
      <c r="BZ10" s="17">
        <v>0.30801958598360502</v>
      </c>
      <c r="CA10" s="17">
        <v>0.24577077830250099</v>
      </c>
    </row>
    <row r="11" spans="2:79" x14ac:dyDescent="0.25">
      <c r="B11" s="18" t="s">
        <v>514</v>
      </c>
      <c r="C11" s="17">
        <v>0.28209330081227502</v>
      </c>
      <c r="D11" s="17">
        <v>0.325251210417974</v>
      </c>
      <c r="E11" s="17">
        <v>0.26116932608453303</v>
      </c>
      <c r="F11" s="17">
        <v>0.25462584253308501</v>
      </c>
      <c r="G11" s="17">
        <v>0.29185778559615899</v>
      </c>
      <c r="H11" s="17">
        <v>0.28839261285923201</v>
      </c>
      <c r="I11" s="17">
        <v>0.30709748458692199</v>
      </c>
      <c r="J11" s="17">
        <v>0.28145580480325499</v>
      </c>
      <c r="K11" s="17">
        <v>0.24085596946079499</v>
      </c>
      <c r="L11" s="17">
        <v>0.19733887512870299</v>
      </c>
      <c r="M11" s="17"/>
      <c r="N11" s="17">
        <v>0.28114573214004801</v>
      </c>
      <c r="O11" s="17">
        <v>0.29801138921772602</v>
      </c>
      <c r="P11" s="17">
        <v>0.28415340862008398</v>
      </c>
      <c r="Q11" s="17">
        <v>0.23360128402479799</v>
      </c>
      <c r="R11" s="17"/>
      <c r="S11" s="17">
        <v>0.30031515268100001</v>
      </c>
      <c r="T11" s="17">
        <v>0.34199274696482601</v>
      </c>
      <c r="U11" s="17">
        <v>0.28172801412930898</v>
      </c>
      <c r="V11" s="17">
        <v>0.29092971388851901</v>
      </c>
      <c r="W11" s="17">
        <v>0.27027038147478</v>
      </c>
      <c r="X11" s="17">
        <v>0.249586265967743</v>
      </c>
      <c r="Y11" s="17">
        <v>0.213620316171589</v>
      </c>
      <c r="Z11" s="17"/>
      <c r="AA11" s="17">
        <v>0.29088765672453698</v>
      </c>
      <c r="AB11" s="17">
        <v>0.277544886256548</v>
      </c>
      <c r="AC11" s="17"/>
      <c r="AD11" s="17">
        <v>0.29997298576808501</v>
      </c>
      <c r="AE11" s="17">
        <v>0.27058988417212199</v>
      </c>
      <c r="AF11" s="17">
        <v>0.28411136626129002</v>
      </c>
      <c r="AG11" s="17"/>
      <c r="AH11" s="17">
        <v>0.22190172408469999</v>
      </c>
      <c r="AI11" s="17">
        <v>0.28432061768842898</v>
      </c>
      <c r="AJ11" s="17"/>
      <c r="AK11" s="17">
        <v>0.26520576409188301</v>
      </c>
      <c r="AL11" s="17">
        <v>0.29340577897342401</v>
      </c>
      <c r="AM11" s="17"/>
      <c r="AN11" s="17">
        <v>0.28218900937165098</v>
      </c>
      <c r="AO11" s="17">
        <v>0.23360128402479799</v>
      </c>
      <c r="AP11" s="17"/>
      <c r="AQ11" s="17">
        <v>0.22751783047597701</v>
      </c>
      <c r="AR11" s="17">
        <v>0.29624418052255702</v>
      </c>
      <c r="AS11" s="17"/>
      <c r="AT11" s="17">
        <v>0.30551964418088701</v>
      </c>
      <c r="AU11" s="17">
        <v>0.28069596332697</v>
      </c>
      <c r="AV11" s="17">
        <v>0.25386184264399397</v>
      </c>
      <c r="AW11" s="17">
        <v>0.163494495333384</v>
      </c>
      <c r="AX11" s="17"/>
      <c r="AY11" s="17">
        <v>0.196791460407131</v>
      </c>
      <c r="AZ11" s="17">
        <v>0.29228886858064401</v>
      </c>
      <c r="BA11" s="17"/>
      <c r="BB11" s="17">
        <v>0.26593123185288198</v>
      </c>
      <c r="BC11" s="17">
        <v>0.28560640278980998</v>
      </c>
      <c r="BD11" s="17"/>
      <c r="BE11" s="17">
        <v>0.30330324572523198</v>
      </c>
      <c r="BF11" s="17">
        <v>0.28048374068413101</v>
      </c>
      <c r="BG11" s="17"/>
      <c r="BH11" s="17">
        <v>0.37292048318249199</v>
      </c>
      <c r="BI11" s="17">
        <v>0.27505137943969699</v>
      </c>
      <c r="BJ11" s="17"/>
      <c r="BK11" s="17">
        <v>0.28363429366341603</v>
      </c>
      <c r="BL11" s="17">
        <v>0.28199467406678402</v>
      </c>
      <c r="BM11" s="17"/>
      <c r="BN11" s="17">
        <v>0.483205610816895</v>
      </c>
      <c r="BO11" s="17">
        <v>0.277833570564264</v>
      </c>
      <c r="BP11" s="17"/>
      <c r="BQ11" s="17">
        <v>0.24651486098091399</v>
      </c>
      <c r="BR11" s="17">
        <v>0.28300424114280398</v>
      </c>
      <c r="BS11" s="17"/>
      <c r="BT11" s="17">
        <v>0.237230060555782</v>
      </c>
      <c r="BU11" s="17">
        <v>0.28565356028571598</v>
      </c>
      <c r="BV11" s="17"/>
      <c r="BW11" s="17">
        <v>0.29118850422280701</v>
      </c>
      <c r="BX11" s="17">
        <v>0.27742269980858503</v>
      </c>
      <c r="BY11" s="17"/>
      <c r="BZ11" s="17">
        <v>0.29118850422280701</v>
      </c>
      <c r="CA11" s="17">
        <v>0.27742269980858503</v>
      </c>
    </row>
    <row r="12" spans="2:79" ht="30" x14ac:dyDescent="0.25">
      <c r="B12" s="18" t="s">
        <v>515</v>
      </c>
      <c r="C12" s="17">
        <v>0.120612993438879</v>
      </c>
      <c r="D12" s="17">
        <v>0.135547875182086</v>
      </c>
      <c r="E12" s="17">
        <v>0.150725967068607</v>
      </c>
      <c r="F12" s="17">
        <v>0.108844782943296</v>
      </c>
      <c r="G12" s="17">
        <v>0.112992074911336</v>
      </c>
      <c r="H12" s="17">
        <v>0.157777480692285</v>
      </c>
      <c r="I12" s="17">
        <v>7.3332307855119405E-2</v>
      </c>
      <c r="J12" s="17">
        <v>0.113656928120857</v>
      </c>
      <c r="K12" s="17">
        <v>9.29626908249096E-2</v>
      </c>
      <c r="L12" s="17">
        <v>0.109038197994748</v>
      </c>
      <c r="M12" s="17"/>
      <c r="N12" s="17">
        <v>0.12410178572837199</v>
      </c>
      <c r="O12" s="17">
        <v>7.6941647065374597E-2</v>
      </c>
      <c r="P12" s="17">
        <v>6.85489026527729E-2</v>
      </c>
      <c r="Q12" s="17">
        <v>6.3356863922475901E-2</v>
      </c>
      <c r="R12" s="17"/>
      <c r="S12" s="17">
        <v>0.14864661236441101</v>
      </c>
      <c r="T12" s="17">
        <v>8.9094125094937193E-2</v>
      </c>
      <c r="U12" s="17">
        <v>7.8521511726947796E-2</v>
      </c>
      <c r="V12" s="17">
        <v>0.135220774973519</v>
      </c>
      <c r="W12" s="17">
        <v>0.102852221524669</v>
      </c>
      <c r="X12" s="17">
        <v>8.6140053290337998E-2</v>
      </c>
      <c r="Y12" s="17">
        <v>0.106657634418486</v>
      </c>
      <c r="Z12" s="17"/>
      <c r="AA12" s="17">
        <v>6.02320078264851E-2</v>
      </c>
      <c r="AB12" s="17">
        <v>0.15184185847328799</v>
      </c>
      <c r="AC12" s="17"/>
      <c r="AD12" s="17">
        <v>6.4593718989878604E-2</v>
      </c>
      <c r="AE12" s="17">
        <v>7.1944215088942304E-2</v>
      </c>
      <c r="AF12" s="17">
        <v>5.6076038602433001E-2</v>
      </c>
      <c r="AG12" s="17"/>
      <c r="AH12" s="17">
        <v>7.26877177033836E-2</v>
      </c>
      <c r="AI12" s="17">
        <v>0.122386410605256</v>
      </c>
      <c r="AJ12" s="17"/>
      <c r="AK12" s="17">
        <v>0.12697723611567399</v>
      </c>
      <c r="AL12" s="17">
        <v>0.116349769175594</v>
      </c>
      <c r="AM12" s="17"/>
      <c r="AN12" s="17">
        <v>0.120725999703301</v>
      </c>
      <c r="AO12" s="17">
        <v>6.3356863922475901E-2</v>
      </c>
      <c r="AP12" s="17"/>
      <c r="AQ12" s="17">
        <v>8.0575981435397903E-2</v>
      </c>
      <c r="AR12" s="17">
        <v>0.13099419468788701</v>
      </c>
      <c r="AS12" s="17"/>
      <c r="AT12" s="17">
        <v>0.20046238759135501</v>
      </c>
      <c r="AU12" s="17">
        <v>8.2674748036467197E-2</v>
      </c>
      <c r="AV12" s="17">
        <v>4.1279826581292201E-2</v>
      </c>
      <c r="AW12" s="17">
        <v>0.12290868187793801</v>
      </c>
      <c r="AX12" s="17"/>
      <c r="AY12" s="17">
        <v>5.1038380316654898E-2</v>
      </c>
      <c r="AZ12" s="17">
        <v>0.12892878920221301</v>
      </c>
      <c r="BA12" s="17"/>
      <c r="BB12" s="17">
        <v>0.12789683165799201</v>
      </c>
      <c r="BC12" s="17">
        <v>0.119027040265762</v>
      </c>
      <c r="BD12" s="17"/>
      <c r="BE12" s="17">
        <v>0.11383638742661301</v>
      </c>
      <c r="BF12" s="17">
        <v>0.121127250071145</v>
      </c>
      <c r="BG12" s="17"/>
      <c r="BH12" s="17">
        <v>0.127037738276045</v>
      </c>
      <c r="BI12" s="17">
        <v>0.120114876610837</v>
      </c>
      <c r="BJ12" s="17"/>
      <c r="BK12" s="17">
        <v>0.124375198487858</v>
      </c>
      <c r="BL12" s="17">
        <v>0.120372204495843</v>
      </c>
      <c r="BM12" s="17"/>
      <c r="BN12" s="17">
        <v>7.6761575426963505E-2</v>
      </c>
      <c r="BO12" s="17">
        <v>0.121541803871812</v>
      </c>
      <c r="BP12" s="17"/>
      <c r="BQ12" s="17">
        <v>4.9473070084741798E-2</v>
      </c>
      <c r="BR12" s="17">
        <v>0.122434439955398</v>
      </c>
      <c r="BS12" s="17"/>
      <c r="BT12" s="17">
        <v>7.8030000713613795E-2</v>
      </c>
      <c r="BU12" s="17">
        <v>0.12399229690405</v>
      </c>
      <c r="BV12" s="17"/>
      <c r="BW12" s="17">
        <v>6.02216721559614E-2</v>
      </c>
      <c r="BX12" s="17">
        <v>0.15162535820595599</v>
      </c>
      <c r="BY12" s="17"/>
      <c r="BZ12" s="17">
        <v>6.02216721559614E-2</v>
      </c>
      <c r="CA12" s="17">
        <v>0.15162535820595599</v>
      </c>
    </row>
    <row r="13" spans="2:79" x14ac:dyDescent="0.25">
      <c r="B13" s="18" t="s">
        <v>516</v>
      </c>
      <c r="C13" s="17">
        <v>4.3556764182287697E-2</v>
      </c>
      <c r="D13" s="17">
        <v>2.3145778059533099E-2</v>
      </c>
      <c r="E13" s="17">
        <v>6.5327565910078295E-2</v>
      </c>
      <c r="F13" s="17">
        <v>2.3045739075602301E-2</v>
      </c>
      <c r="G13" s="17">
        <v>5.1613104112301599E-2</v>
      </c>
      <c r="H13" s="17">
        <v>3.853728975878E-2</v>
      </c>
      <c r="I13" s="17">
        <v>5.5429944942327898E-2</v>
      </c>
      <c r="J13" s="17">
        <v>8.6236165758219699E-2</v>
      </c>
      <c r="K13" s="17">
        <v>2.2317758042287E-2</v>
      </c>
      <c r="L13" s="17">
        <v>4.6097186357405102E-3</v>
      </c>
      <c r="M13" s="17"/>
      <c r="N13" s="17">
        <v>4.41341664882735E-2</v>
      </c>
      <c r="O13" s="17">
        <v>3.8426616717750398E-2</v>
      </c>
      <c r="P13" s="17">
        <v>2.5555615103433901E-2</v>
      </c>
      <c r="Q13" s="17">
        <v>1.6433124847487698E-2</v>
      </c>
      <c r="R13" s="17"/>
      <c r="S13" s="17">
        <v>4.1227602708252202E-2</v>
      </c>
      <c r="T13" s="17">
        <v>2.3782392025552001E-2</v>
      </c>
      <c r="U13" s="17">
        <v>4.52571620501089E-2</v>
      </c>
      <c r="V13" s="17">
        <v>4.22327151911659E-2</v>
      </c>
      <c r="W13" s="17">
        <v>4.8536123533816401E-2</v>
      </c>
      <c r="X13" s="17">
        <v>5.1046033604851798E-2</v>
      </c>
      <c r="Y13" s="17">
        <v>3.6069341464259802E-2</v>
      </c>
      <c r="Z13" s="17"/>
      <c r="AA13" s="17">
        <v>3.0015197184255001E-2</v>
      </c>
      <c r="AB13" s="17">
        <v>5.0560422102856203E-2</v>
      </c>
      <c r="AC13" s="17"/>
      <c r="AD13" s="17">
        <v>2.5141044717698499E-2</v>
      </c>
      <c r="AE13" s="17">
        <v>2.0060879529250598E-2</v>
      </c>
      <c r="AF13" s="17">
        <v>2.9639134405682398E-2</v>
      </c>
      <c r="AG13" s="17"/>
      <c r="AH13" s="17">
        <v>2.8189372151329402E-3</v>
      </c>
      <c r="AI13" s="17">
        <v>4.5064218454709502E-2</v>
      </c>
      <c r="AJ13" s="17"/>
      <c r="AK13" s="17">
        <v>3.8531278222856999E-2</v>
      </c>
      <c r="AL13" s="17">
        <v>4.69231935856105E-2</v>
      </c>
      <c r="AM13" s="17"/>
      <c r="AN13" s="17">
        <v>4.3610298034202799E-2</v>
      </c>
      <c r="AO13" s="17">
        <v>1.6433124847487698E-2</v>
      </c>
      <c r="AP13" s="17"/>
      <c r="AQ13" s="17">
        <v>9.1574246973164606E-3</v>
      </c>
      <c r="AR13" s="17">
        <v>5.24761727034673E-2</v>
      </c>
      <c r="AS13" s="17"/>
      <c r="AT13" s="17">
        <v>6.6712165288748099E-2</v>
      </c>
      <c r="AU13" s="17">
        <v>4.0785987245273402E-2</v>
      </c>
      <c r="AV13" s="17">
        <v>8.4328916422760497E-3</v>
      </c>
      <c r="AW13" s="17">
        <v>1.3807570350585401E-3</v>
      </c>
      <c r="AX13" s="17"/>
      <c r="AY13" s="17">
        <v>2.7684816910250199E-3</v>
      </c>
      <c r="AZ13" s="17">
        <v>4.8431919235448498E-2</v>
      </c>
      <c r="BA13" s="17"/>
      <c r="BB13" s="17">
        <v>3.0855846098606199E-2</v>
      </c>
      <c r="BC13" s="17">
        <v>4.6325570986067398E-2</v>
      </c>
      <c r="BD13" s="17"/>
      <c r="BE13" s="17">
        <v>3.7435447061479499E-2</v>
      </c>
      <c r="BF13" s="17">
        <v>4.4021292874361802E-2</v>
      </c>
      <c r="BG13" s="17"/>
      <c r="BH13" s="17">
        <v>6.3580175990889901E-2</v>
      </c>
      <c r="BI13" s="17">
        <v>4.2004329240596099E-2</v>
      </c>
      <c r="BJ13" s="17"/>
      <c r="BK13" s="17">
        <v>3.2151951304128602E-2</v>
      </c>
      <c r="BL13" s="17">
        <v>4.4286695911873897E-2</v>
      </c>
      <c r="BM13" s="17"/>
      <c r="BN13" s="17">
        <v>6.7603975587263193E-2</v>
      </c>
      <c r="BO13" s="17">
        <v>4.3047423735650001E-2</v>
      </c>
      <c r="BP13" s="17"/>
      <c r="BQ13" s="17">
        <v>1.5456843003892799E-3</v>
      </c>
      <c r="BR13" s="17">
        <v>4.4632404012895199E-2</v>
      </c>
      <c r="BS13" s="17"/>
      <c r="BT13" s="17">
        <v>1.9236846152347799E-3</v>
      </c>
      <c r="BU13" s="17">
        <v>4.6860684387107297E-2</v>
      </c>
      <c r="BV13" s="17"/>
      <c r="BW13" s="17">
        <v>3.0092270400599801E-2</v>
      </c>
      <c r="BX13" s="17">
        <v>5.0471098621263699E-2</v>
      </c>
      <c r="BY13" s="17"/>
      <c r="BZ13" s="17">
        <v>3.0092270400599801E-2</v>
      </c>
      <c r="CA13" s="17">
        <v>5.0471098621263699E-2</v>
      </c>
    </row>
    <row r="14" spans="2:79" x14ac:dyDescent="0.25">
      <c r="B14" s="18" t="s">
        <v>517</v>
      </c>
      <c r="C14" s="17">
        <v>3.5005183024396598E-2</v>
      </c>
      <c r="D14" s="17">
        <v>4.8843135004678101E-2</v>
      </c>
      <c r="E14" s="17">
        <v>2.9494926405298501E-2</v>
      </c>
      <c r="F14" s="17">
        <v>2.9272014422497099E-2</v>
      </c>
      <c r="G14" s="17">
        <v>3.3222526715620003E-2</v>
      </c>
      <c r="H14" s="17">
        <v>2.7542493318646201E-2</v>
      </c>
      <c r="I14" s="17">
        <v>3.1544737731031697E-2</v>
      </c>
      <c r="J14" s="17">
        <v>5.9953576483773599E-2</v>
      </c>
      <c r="K14" s="17">
        <v>5.1266425697371103E-2</v>
      </c>
      <c r="L14" s="17">
        <v>1.13852479753302E-2</v>
      </c>
      <c r="M14" s="17"/>
      <c r="N14" s="17">
        <v>3.6899970826115999E-2</v>
      </c>
      <c r="O14" s="17">
        <v>1.17381501878192E-2</v>
      </c>
      <c r="P14" s="17">
        <v>3.7613370744215401E-3</v>
      </c>
      <c r="Q14" s="17">
        <v>4.78921076347711E-3</v>
      </c>
      <c r="R14" s="17"/>
      <c r="S14" s="17">
        <v>3.0644814197404099E-2</v>
      </c>
      <c r="T14" s="17">
        <v>1.6506412967626501E-2</v>
      </c>
      <c r="U14" s="17">
        <v>3.27229932457581E-2</v>
      </c>
      <c r="V14" s="17">
        <v>4.1207702188589497E-2</v>
      </c>
      <c r="W14" s="17">
        <v>2.80876313597174E-2</v>
      </c>
      <c r="X14" s="17">
        <v>3.40493911339158E-2</v>
      </c>
      <c r="Y14" s="17">
        <v>1.24214357259063E-2</v>
      </c>
      <c r="Z14" s="17"/>
      <c r="AA14" s="17">
        <v>4.9185193478052799E-3</v>
      </c>
      <c r="AB14" s="17">
        <v>5.0565915426536698E-2</v>
      </c>
      <c r="AC14" s="17"/>
      <c r="AD14" s="17">
        <v>3.3963803159021201E-3</v>
      </c>
      <c r="AE14" s="17">
        <v>2.12040888602846E-2</v>
      </c>
      <c r="AF14" s="17">
        <v>2.7574070971807798E-3</v>
      </c>
      <c r="AG14" s="17"/>
      <c r="AH14" s="17">
        <v>1.8749278931923501E-2</v>
      </c>
      <c r="AI14" s="17">
        <v>3.5606713196735799E-2</v>
      </c>
      <c r="AJ14" s="17"/>
      <c r="AK14" s="17">
        <v>3.3529479437856301E-2</v>
      </c>
      <c r="AL14" s="17">
        <v>3.5993714677737598E-2</v>
      </c>
      <c r="AM14" s="17"/>
      <c r="AN14" s="17">
        <v>3.50648202052527E-2</v>
      </c>
      <c r="AO14" s="17">
        <v>4.78921076347711E-3</v>
      </c>
      <c r="AP14" s="17"/>
      <c r="AQ14" s="17">
        <v>6.4066693566285802E-3</v>
      </c>
      <c r="AR14" s="17">
        <v>4.2420494780972699E-2</v>
      </c>
      <c r="AS14" s="17"/>
      <c r="AT14" s="17">
        <v>7.5928228032836304E-2</v>
      </c>
      <c r="AU14" s="17">
        <v>1.1326427210388E-2</v>
      </c>
      <c r="AV14" s="17">
        <v>7.2708571469134696E-3</v>
      </c>
      <c r="AW14" s="17">
        <v>1.35902863472756E-4</v>
      </c>
      <c r="AX14" s="17"/>
      <c r="AY14" s="17">
        <v>1.21853669992497E-2</v>
      </c>
      <c r="AZ14" s="17">
        <v>3.7732685498447202E-2</v>
      </c>
      <c r="BA14" s="17"/>
      <c r="BB14" s="17">
        <v>5.0973508360181802E-2</v>
      </c>
      <c r="BC14" s="17">
        <v>3.15252680819747E-2</v>
      </c>
      <c r="BD14" s="17"/>
      <c r="BE14" s="17">
        <v>1.35943386129389E-2</v>
      </c>
      <c r="BF14" s="17">
        <v>3.6629988822620502E-2</v>
      </c>
      <c r="BG14" s="17"/>
      <c r="BH14" s="17">
        <v>5.3463640747977201E-2</v>
      </c>
      <c r="BI14" s="17">
        <v>3.3574080522298898E-2</v>
      </c>
      <c r="BJ14" s="17"/>
      <c r="BK14" s="17">
        <v>7.0522592302665305E-2</v>
      </c>
      <c r="BL14" s="17">
        <v>3.2731995006155902E-2</v>
      </c>
      <c r="BM14" s="17"/>
      <c r="BN14" s="17">
        <v>5.9581839981676203E-2</v>
      </c>
      <c r="BO14" s="17">
        <v>3.4484628469414302E-2</v>
      </c>
      <c r="BP14" s="17"/>
      <c r="BQ14" s="17">
        <v>3.6081896634500503E-2</v>
      </c>
      <c r="BR14" s="17">
        <v>3.4977615153053102E-2</v>
      </c>
      <c r="BS14" s="17"/>
      <c r="BT14" s="17">
        <v>2.9082899240106399E-2</v>
      </c>
      <c r="BU14" s="17">
        <v>3.5475163944786503E-2</v>
      </c>
      <c r="BV14" s="17"/>
      <c r="BW14" s="17">
        <v>4.9266477864475001E-3</v>
      </c>
      <c r="BX14" s="17">
        <v>5.0451218756727999E-2</v>
      </c>
      <c r="BY14" s="17"/>
      <c r="BZ14" s="17">
        <v>4.9266477864475001E-3</v>
      </c>
      <c r="CA14" s="17">
        <v>5.0451218756727999E-2</v>
      </c>
    </row>
    <row r="15" spans="2:79" x14ac:dyDescent="0.25">
      <c r="B15" s="18" t="s">
        <v>75</v>
      </c>
      <c r="C15" s="19">
        <v>1.5068957644389201E-2</v>
      </c>
      <c r="D15" s="19">
        <v>2.10351164960213E-2</v>
      </c>
      <c r="E15" s="19">
        <v>1.0550383704567399E-2</v>
      </c>
      <c r="F15" s="19">
        <v>7.4629749623956604E-3</v>
      </c>
      <c r="G15" s="19">
        <v>1.38180152223183E-2</v>
      </c>
      <c r="H15" s="19">
        <v>8.6426639657247797E-3</v>
      </c>
      <c r="I15" s="19">
        <v>2.6146830514213199E-2</v>
      </c>
      <c r="J15" s="19">
        <v>2.5720874202489901E-2</v>
      </c>
      <c r="K15" s="19">
        <v>0</v>
      </c>
      <c r="L15" s="19">
        <v>1.9714556012054501E-2</v>
      </c>
      <c r="M15" s="19"/>
      <c r="N15" s="19">
        <v>1.5666598553004899E-2</v>
      </c>
      <c r="O15" s="19">
        <v>7.2547794799667697E-3</v>
      </c>
      <c r="P15" s="19">
        <v>7.4751403585625901E-3</v>
      </c>
      <c r="Q15" s="19">
        <v>8.8795520193056098E-3</v>
      </c>
      <c r="R15" s="19"/>
      <c r="S15" s="19">
        <v>8.7945610598010402E-3</v>
      </c>
      <c r="T15" s="19">
        <v>0</v>
      </c>
      <c r="U15" s="19">
        <v>1.09945536551578E-5</v>
      </c>
      <c r="V15" s="19">
        <v>1.52947329685112E-2</v>
      </c>
      <c r="W15" s="19">
        <v>1.0964852286889501E-2</v>
      </c>
      <c r="X15" s="19">
        <v>1.41937143607507E-2</v>
      </c>
      <c r="Y15" s="19">
        <v>4.4494975841466496E-3</v>
      </c>
      <c r="Z15" s="19"/>
      <c r="AA15" s="19">
        <v>2.9656674127585599E-3</v>
      </c>
      <c r="AB15" s="19">
        <v>2.13287431262329E-2</v>
      </c>
      <c r="AC15" s="19"/>
      <c r="AD15" s="19">
        <v>1.25417314189363E-3</v>
      </c>
      <c r="AE15" s="19">
        <v>1.1140157726815101E-2</v>
      </c>
      <c r="AF15" s="19">
        <v>4.6675808813098402E-4</v>
      </c>
      <c r="AG15" s="19"/>
      <c r="AH15" s="19">
        <v>1.27759370004372E-5</v>
      </c>
      <c r="AI15" s="19">
        <v>1.5626093533337399E-2</v>
      </c>
      <c r="AJ15" s="19"/>
      <c r="AK15" s="19">
        <v>1.5940569581216701E-2</v>
      </c>
      <c r="AL15" s="19">
        <v>1.4485089720747499E-2</v>
      </c>
      <c r="AM15" s="19"/>
      <c r="AN15" s="19">
        <v>1.50811736571479E-2</v>
      </c>
      <c r="AO15" s="19">
        <v>8.8795520193056098E-3</v>
      </c>
      <c r="AP15" s="19"/>
      <c r="AQ15" s="19">
        <v>2.5151521577561902E-3</v>
      </c>
      <c r="AR15" s="19">
        <v>1.83240352507376E-2</v>
      </c>
      <c r="AS15" s="19"/>
      <c r="AT15" s="19">
        <v>3.3938381133385702E-2</v>
      </c>
      <c r="AU15" s="19">
        <v>2.4153880395289102E-3</v>
      </c>
      <c r="AV15" s="19">
        <v>3.6035972764828701E-3</v>
      </c>
      <c r="AW15" s="19">
        <v>4.2422832818204802E-5</v>
      </c>
      <c r="AX15" s="19"/>
      <c r="AY15" s="19">
        <v>3.6953542256100397E-4</v>
      </c>
      <c r="AZ15" s="19">
        <v>1.6825882872575498E-2</v>
      </c>
      <c r="BA15" s="19"/>
      <c r="BB15" s="19">
        <v>8.0794279956315999E-3</v>
      </c>
      <c r="BC15" s="19">
        <v>1.65925609397766E-2</v>
      </c>
      <c r="BD15" s="19"/>
      <c r="BE15" s="19">
        <v>1.3092545499529401E-3</v>
      </c>
      <c r="BF15" s="19">
        <v>1.6113140906853899E-2</v>
      </c>
      <c r="BG15" s="19"/>
      <c r="BH15" s="19">
        <v>1.7955597960291999E-2</v>
      </c>
      <c r="BI15" s="19">
        <v>1.4845153562780201E-2</v>
      </c>
      <c r="BJ15" s="19"/>
      <c r="BK15" s="19">
        <v>1.50715954053279E-2</v>
      </c>
      <c r="BL15" s="19">
        <v>1.50687888222064E-2</v>
      </c>
      <c r="BM15" s="19"/>
      <c r="BN15" s="19">
        <v>0</v>
      </c>
      <c r="BO15" s="19">
        <v>1.53881310191186E-2</v>
      </c>
      <c r="BP15" s="19"/>
      <c r="BQ15" s="19">
        <v>2.38526374000428E-3</v>
      </c>
      <c r="BR15" s="19">
        <v>1.5393707362824E-2</v>
      </c>
      <c r="BS15" s="19"/>
      <c r="BT15" s="19">
        <v>0</v>
      </c>
      <c r="BU15" s="19">
        <v>1.6264800809117901E-2</v>
      </c>
      <c r="BV15" s="19"/>
      <c r="BW15" s="19">
        <v>2.9585261307606002E-3</v>
      </c>
      <c r="BX15" s="19">
        <v>2.12879492413422E-2</v>
      </c>
      <c r="BY15" s="19"/>
      <c r="BZ15" s="19">
        <v>2.9585261307606002E-3</v>
      </c>
      <c r="CA15" s="19">
        <v>2.12879492413422E-2</v>
      </c>
    </row>
    <row r="16" spans="2:79" x14ac:dyDescent="0.25">
      <c r="B16" s="16"/>
    </row>
    <row r="17" spans="2:2" x14ac:dyDescent="0.25">
      <c r="B17" t="s">
        <v>78</v>
      </c>
    </row>
    <row r="18" spans="2:2" x14ac:dyDescent="0.25">
      <c r="B18" t="s">
        <v>79</v>
      </c>
    </row>
    <row r="20" spans="2:2" x14ac:dyDescent="0.25">
      <c r="B20"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CA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530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519</v>
      </c>
      <c r="C9" s="17">
        <v>0.64161620446668299</v>
      </c>
      <c r="D9" s="17">
        <v>0.71148658079344596</v>
      </c>
      <c r="E9" s="17">
        <v>0.596820701580279</v>
      </c>
      <c r="F9" s="17">
        <v>0.63675806101959098</v>
      </c>
      <c r="G9" s="17">
        <v>0.60148638883681904</v>
      </c>
      <c r="H9" s="17">
        <v>0.65382397059351105</v>
      </c>
      <c r="I9" s="17">
        <v>0.69716725174767402</v>
      </c>
      <c r="J9" s="17">
        <v>0.621921356562399</v>
      </c>
      <c r="K9" s="17">
        <v>0.49513880654875397</v>
      </c>
      <c r="L9" s="17">
        <v>0.64578221895180998</v>
      </c>
      <c r="M9" s="17"/>
      <c r="N9" s="17">
        <v>0.646976839923743</v>
      </c>
      <c r="O9" s="17">
        <v>0.579920786502087</v>
      </c>
      <c r="P9" s="17">
        <v>0.52681139496899398</v>
      </c>
      <c r="Q9" s="17">
        <v>0.56046830241641399</v>
      </c>
      <c r="R9" s="17"/>
      <c r="S9" s="17">
        <v>0.64358081212199003</v>
      </c>
      <c r="T9" s="17">
        <v>0.65373640474823702</v>
      </c>
      <c r="U9" s="17">
        <v>0.68706967517260298</v>
      </c>
      <c r="V9" s="17">
        <v>0.60534774619055798</v>
      </c>
      <c r="W9" s="17">
        <v>0.66474696896211105</v>
      </c>
      <c r="X9" s="17">
        <v>0.67347685285158998</v>
      </c>
      <c r="Y9" s="17">
        <v>0.74757042187334299</v>
      </c>
      <c r="Z9" s="17"/>
      <c r="AA9" s="17">
        <v>0.69238415655249697</v>
      </c>
      <c r="AB9" s="17">
        <v>0.61535917159976905</v>
      </c>
      <c r="AC9" s="17"/>
      <c r="AD9" s="17">
        <v>0.67086281056223696</v>
      </c>
      <c r="AE9" s="17">
        <v>0.65605177241343204</v>
      </c>
      <c r="AF9" s="17">
        <v>0.72200209276942995</v>
      </c>
      <c r="AG9" s="17"/>
      <c r="AH9" s="17">
        <v>0.670226867279757</v>
      </c>
      <c r="AI9" s="17">
        <v>0.64055750131275302</v>
      </c>
      <c r="AJ9" s="17"/>
      <c r="AK9" s="17">
        <v>0.68009899238649996</v>
      </c>
      <c r="AL9" s="17">
        <v>0.61583768477307999</v>
      </c>
      <c r="AM9" s="17"/>
      <c r="AN9" s="17">
        <v>0.64177636585645603</v>
      </c>
      <c r="AO9" s="17">
        <v>0.56046830241641399</v>
      </c>
      <c r="AP9" s="17"/>
      <c r="AQ9" s="17">
        <v>0.69172343604011999</v>
      </c>
      <c r="AR9" s="17">
        <v>0.62862389487701498</v>
      </c>
      <c r="AS9" s="17"/>
      <c r="AT9" s="17">
        <v>0.55257150073371597</v>
      </c>
      <c r="AU9" s="17">
        <v>0.70057824100653199</v>
      </c>
      <c r="AV9" s="17">
        <v>0.70286795663436397</v>
      </c>
      <c r="AW9" s="17">
        <v>0.57606191757708103</v>
      </c>
      <c r="AX9" s="17"/>
      <c r="AY9" s="17">
        <v>0.60182969855603097</v>
      </c>
      <c r="AZ9" s="17">
        <v>0.64637162375602097</v>
      </c>
      <c r="BA9" s="17"/>
      <c r="BB9" s="17">
        <v>0.57651034423980096</v>
      </c>
      <c r="BC9" s="17">
        <v>0.65580161603027098</v>
      </c>
      <c r="BD9" s="17"/>
      <c r="BE9" s="17">
        <v>0.64739765829755203</v>
      </c>
      <c r="BF9" s="17">
        <v>0.64117746699673395</v>
      </c>
      <c r="BG9" s="17"/>
      <c r="BH9" s="17">
        <v>0.71329780947974697</v>
      </c>
      <c r="BI9" s="17">
        <v>0.63605865866167599</v>
      </c>
      <c r="BJ9" s="17"/>
      <c r="BK9" s="17">
        <v>0.62771359462211496</v>
      </c>
      <c r="BL9" s="17">
        <v>0.64250600039389505</v>
      </c>
      <c r="BM9" s="17"/>
      <c r="BN9" s="17">
        <v>0.59576803638440701</v>
      </c>
      <c r="BO9" s="17">
        <v>0.64258730776906903</v>
      </c>
      <c r="BP9" s="17"/>
      <c r="BQ9" s="17">
        <v>0.71135651820116896</v>
      </c>
      <c r="BR9" s="17">
        <v>0.63983059315978996</v>
      </c>
      <c r="BS9" s="17"/>
      <c r="BT9" s="17">
        <v>0.70397275434747697</v>
      </c>
      <c r="BU9" s="17">
        <v>0.636667709971526</v>
      </c>
      <c r="BV9" s="17"/>
      <c r="BW9" s="17">
        <v>0.69313064464209895</v>
      </c>
      <c r="BX9" s="17">
        <v>0.61516232706255203</v>
      </c>
      <c r="BY9" s="17"/>
      <c r="BZ9" s="17">
        <v>0.69313064464209895</v>
      </c>
      <c r="CA9" s="17">
        <v>0.61516232706255203</v>
      </c>
    </row>
    <row r="10" spans="2:79" x14ac:dyDescent="0.25">
      <c r="B10" s="18" t="s">
        <v>520</v>
      </c>
      <c r="C10" s="17">
        <v>0.59843721090023505</v>
      </c>
      <c r="D10" s="17">
        <v>0.42030752537428501</v>
      </c>
      <c r="E10" s="17">
        <v>0.65159993945935002</v>
      </c>
      <c r="F10" s="17">
        <v>0.65782028860657105</v>
      </c>
      <c r="G10" s="17">
        <v>0.65858635739176397</v>
      </c>
      <c r="H10" s="17">
        <v>0.47176422293360698</v>
      </c>
      <c r="I10" s="17">
        <v>0.62751117266579404</v>
      </c>
      <c r="J10" s="17">
        <v>0.72705589969620599</v>
      </c>
      <c r="K10" s="17">
        <v>0.492415155386979</v>
      </c>
      <c r="L10" s="17">
        <v>0.82869658531363</v>
      </c>
      <c r="M10" s="17"/>
      <c r="N10" s="17">
        <v>0.60055043509740602</v>
      </c>
      <c r="O10" s="17">
        <v>0.58442709833680495</v>
      </c>
      <c r="P10" s="17">
        <v>0.50669634957618004</v>
      </c>
      <c r="Q10" s="17">
        <v>0.481433999856338</v>
      </c>
      <c r="R10" s="17"/>
      <c r="S10" s="17">
        <v>0.60591703427976196</v>
      </c>
      <c r="T10" s="17">
        <v>0.56402590825772203</v>
      </c>
      <c r="U10" s="17">
        <v>0.54849281302849595</v>
      </c>
      <c r="V10" s="17">
        <v>0.59546132582381806</v>
      </c>
      <c r="W10" s="17">
        <v>0.60586028755403298</v>
      </c>
      <c r="X10" s="17">
        <v>0.59403449276623899</v>
      </c>
      <c r="Y10" s="17">
        <v>0.66086672572733696</v>
      </c>
      <c r="Z10" s="17"/>
      <c r="AA10" s="17">
        <v>0.62334373032489199</v>
      </c>
      <c r="AB10" s="17">
        <v>0.58555563360067697</v>
      </c>
      <c r="AC10" s="17"/>
      <c r="AD10" s="17">
        <v>0.56855751943831601</v>
      </c>
      <c r="AE10" s="17">
        <v>0.66512864990806397</v>
      </c>
      <c r="AF10" s="17">
        <v>0.66382981489731796</v>
      </c>
      <c r="AG10" s="17"/>
      <c r="AH10" s="17">
        <v>0.58966043754060204</v>
      </c>
      <c r="AI10" s="17">
        <v>0.59876198483846499</v>
      </c>
      <c r="AJ10" s="17"/>
      <c r="AK10" s="17">
        <v>0.58132349622133295</v>
      </c>
      <c r="AL10" s="17">
        <v>0.60990119921106101</v>
      </c>
      <c r="AM10" s="17"/>
      <c r="AN10" s="17">
        <v>0.598668139814172</v>
      </c>
      <c r="AO10" s="17">
        <v>0.481433999856338</v>
      </c>
      <c r="AP10" s="17"/>
      <c r="AQ10" s="17">
        <v>0.61313211413942204</v>
      </c>
      <c r="AR10" s="17">
        <v>0.594626967821969</v>
      </c>
      <c r="AS10" s="17"/>
      <c r="AT10" s="17">
        <v>0.52477126924379502</v>
      </c>
      <c r="AU10" s="17">
        <v>0.65728130058220302</v>
      </c>
      <c r="AV10" s="17">
        <v>0.62413733181962106</v>
      </c>
      <c r="AW10" s="17">
        <v>0.57738345796647506</v>
      </c>
      <c r="AX10" s="17"/>
      <c r="AY10" s="17">
        <v>0.58431407223371601</v>
      </c>
      <c r="AZ10" s="17">
        <v>0.60012525674652195</v>
      </c>
      <c r="BA10" s="17"/>
      <c r="BB10" s="17">
        <v>0.56375465099886102</v>
      </c>
      <c r="BC10" s="17">
        <v>0.60600437481165503</v>
      </c>
      <c r="BD10" s="17"/>
      <c r="BE10" s="17">
        <v>0.62328727310322796</v>
      </c>
      <c r="BF10" s="17">
        <v>0.59655141301306502</v>
      </c>
      <c r="BG10" s="17"/>
      <c r="BH10" s="17">
        <v>0.60542617865886394</v>
      </c>
      <c r="BI10" s="17">
        <v>0.59789534931048405</v>
      </c>
      <c r="BJ10" s="17"/>
      <c r="BK10" s="17">
        <v>0.52938819630606904</v>
      </c>
      <c r="BL10" s="17">
        <v>0.60285649135554698</v>
      </c>
      <c r="BM10" s="17"/>
      <c r="BN10" s="17">
        <v>0.602710266399056</v>
      </c>
      <c r="BO10" s="17">
        <v>0.598346703940421</v>
      </c>
      <c r="BP10" s="17"/>
      <c r="BQ10" s="17">
        <v>0.60991738746021795</v>
      </c>
      <c r="BR10" s="17">
        <v>0.59814327570016301</v>
      </c>
      <c r="BS10" s="17"/>
      <c r="BT10" s="17">
        <v>0.64757015301350396</v>
      </c>
      <c r="BU10" s="17">
        <v>0.59453811619337305</v>
      </c>
      <c r="BV10" s="17"/>
      <c r="BW10" s="17">
        <v>0.62412830514904805</v>
      </c>
      <c r="BX10" s="17">
        <v>0.58524422937269005</v>
      </c>
      <c r="BY10" s="17"/>
      <c r="BZ10" s="17">
        <v>0.62412830514904805</v>
      </c>
      <c r="CA10" s="17">
        <v>0.58524422937269005</v>
      </c>
    </row>
    <row r="11" spans="2:79" x14ac:dyDescent="0.25">
      <c r="B11" s="18" t="s">
        <v>521</v>
      </c>
      <c r="C11" s="17">
        <v>0.59247181964647799</v>
      </c>
      <c r="D11" s="17">
        <v>0.65308030025168495</v>
      </c>
      <c r="E11" s="17">
        <v>0.72891184233260498</v>
      </c>
      <c r="F11" s="17">
        <v>0.55549576147095103</v>
      </c>
      <c r="G11" s="17">
        <v>0.53547762529565801</v>
      </c>
      <c r="H11" s="17">
        <v>0.51978953382405002</v>
      </c>
      <c r="I11" s="17">
        <v>0.64432570835438396</v>
      </c>
      <c r="J11" s="17">
        <v>0.46328690244675902</v>
      </c>
      <c r="K11" s="17">
        <v>0.430751709401553</v>
      </c>
      <c r="L11" s="17">
        <v>0.68260387631608199</v>
      </c>
      <c r="M11" s="17"/>
      <c r="N11" s="17">
        <v>0.59169532137287895</v>
      </c>
      <c r="O11" s="17">
        <v>0.61364251033055806</v>
      </c>
      <c r="P11" s="17">
        <v>0.54162325451804205</v>
      </c>
      <c r="Q11" s="17">
        <v>0.56409871631134101</v>
      </c>
      <c r="R11" s="17"/>
      <c r="S11" s="17">
        <v>0.60510684470338705</v>
      </c>
      <c r="T11" s="17">
        <v>0.57653209167612596</v>
      </c>
      <c r="U11" s="17">
        <v>0.60755284754055205</v>
      </c>
      <c r="V11" s="17">
        <v>0.58956482600428495</v>
      </c>
      <c r="W11" s="17">
        <v>0.62586284208489296</v>
      </c>
      <c r="X11" s="17">
        <v>0.62860253500815499</v>
      </c>
      <c r="Y11" s="17">
        <v>0.595265633527434</v>
      </c>
      <c r="Z11" s="17"/>
      <c r="AA11" s="17">
        <v>0.640800807489317</v>
      </c>
      <c r="AB11" s="17">
        <v>0.56747621178604901</v>
      </c>
      <c r="AC11" s="17"/>
      <c r="AD11" s="17">
        <v>0.63750812340022001</v>
      </c>
      <c r="AE11" s="17">
        <v>0.67284003435042194</v>
      </c>
      <c r="AF11" s="17">
        <v>0.65481458664632497</v>
      </c>
      <c r="AG11" s="17"/>
      <c r="AH11" s="17">
        <v>0.63272405146772404</v>
      </c>
      <c r="AI11" s="17">
        <v>0.59098233423817803</v>
      </c>
      <c r="AJ11" s="17"/>
      <c r="AK11" s="17">
        <v>0.59512382864019797</v>
      </c>
      <c r="AL11" s="17">
        <v>0.59069531462260505</v>
      </c>
      <c r="AM11" s="17"/>
      <c r="AN11" s="17">
        <v>0.59252781956203404</v>
      </c>
      <c r="AO11" s="17">
        <v>0.56409871631134101</v>
      </c>
      <c r="AP11" s="17"/>
      <c r="AQ11" s="17">
        <v>0.65091956441654197</v>
      </c>
      <c r="AR11" s="17">
        <v>0.57731689747206905</v>
      </c>
      <c r="AS11" s="17"/>
      <c r="AT11" s="17">
        <v>0.53836324674640001</v>
      </c>
      <c r="AU11" s="17">
        <v>0.62298132433801301</v>
      </c>
      <c r="AV11" s="17">
        <v>0.63220923135252305</v>
      </c>
      <c r="AW11" s="17">
        <v>0.62623499720020104</v>
      </c>
      <c r="AX11" s="17"/>
      <c r="AY11" s="17">
        <v>0.63075439727754501</v>
      </c>
      <c r="AZ11" s="17">
        <v>0.58789615500979997</v>
      </c>
      <c r="BA11" s="17"/>
      <c r="BB11" s="17">
        <v>0.499338996786788</v>
      </c>
      <c r="BC11" s="17">
        <v>0.61277843896767503</v>
      </c>
      <c r="BD11" s="17"/>
      <c r="BE11" s="17">
        <v>0.62426105288723099</v>
      </c>
      <c r="BF11" s="17">
        <v>0.590059428546993</v>
      </c>
      <c r="BG11" s="17"/>
      <c r="BH11" s="17">
        <v>0.67477293119085702</v>
      </c>
      <c r="BI11" s="17">
        <v>0.58609093298626103</v>
      </c>
      <c r="BJ11" s="17"/>
      <c r="BK11" s="17">
        <v>0.55884845633272295</v>
      </c>
      <c r="BL11" s="17">
        <v>0.59462378478613598</v>
      </c>
      <c r="BM11" s="17"/>
      <c r="BN11" s="17">
        <v>0.47549435584077399</v>
      </c>
      <c r="BO11" s="17">
        <v>0.59494950209613695</v>
      </c>
      <c r="BP11" s="17"/>
      <c r="BQ11" s="17">
        <v>0.64582796880216098</v>
      </c>
      <c r="BR11" s="17">
        <v>0.59110570386461703</v>
      </c>
      <c r="BS11" s="17"/>
      <c r="BT11" s="17">
        <v>0.680217412203863</v>
      </c>
      <c r="BU11" s="17">
        <v>0.58550850011429501</v>
      </c>
      <c r="BV11" s="17"/>
      <c r="BW11" s="17">
        <v>0.64121965819112703</v>
      </c>
      <c r="BX11" s="17">
        <v>0.56743865729073395</v>
      </c>
      <c r="BY11" s="17"/>
      <c r="BZ11" s="17">
        <v>0.64121965819112703</v>
      </c>
      <c r="CA11" s="17">
        <v>0.56743865729073395</v>
      </c>
    </row>
    <row r="12" spans="2:79" x14ac:dyDescent="0.25">
      <c r="B12" s="18" t="s">
        <v>522</v>
      </c>
      <c r="C12" s="17">
        <v>0.57892828020369302</v>
      </c>
      <c r="D12" s="17">
        <v>0.60741810075937797</v>
      </c>
      <c r="E12" s="17">
        <v>0.58413424138843995</v>
      </c>
      <c r="F12" s="17">
        <v>0.54083576150071</v>
      </c>
      <c r="G12" s="17">
        <v>0.51128336594830404</v>
      </c>
      <c r="H12" s="17">
        <v>0.59082609612416603</v>
      </c>
      <c r="I12" s="17">
        <v>0.57748256555473798</v>
      </c>
      <c r="J12" s="17">
        <v>0.59673922090436704</v>
      </c>
      <c r="K12" s="17">
        <v>0.53314156659376999</v>
      </c>
      <c r="L12" s="17">
        <v>0.80428493594504602</v>
      </c>
      <c r="M12" s="17"/>
      <c r="N12" s="17">
        <v>0.58419828649302097</v>
      </c>
      <c r="O12" s="17">
        <v>0.52085287573085004</v>
      </c>
      <c r="P12" s="17">
        <v>0.45336607750739</v>
      </c>
      <c r="Q12" s="17">
        <v>0.48323223519063202</v>
      </c>
      <c r="R12" s="17"/>
      <c r="S12" s="17">
        <v>0.61050716510237002</v>
      </c>
      <c r="T12" s="17">
        <v>0.53414604034551805</v>
      </c>
      <c r="U12" s="17">
        <v>0.54991416929856696</v>
      </c>
      <c r="V12" s="17">
        <v>0.55750652327713102</v>
      </c>
      <c r="W12" s="17">
        <v>0.58341120412048497</v>
      </c>
      <c r="X12" s="17">
        <v>0.54192398383308105</v>
      </c>
      <c r="Y12" s="17">
        <v>0.65534275925069796</v>
      </c>
      <c r="Z12" s="17"/>
      <c r="AA12" s="17">
        <v>0.60301756922050798</v>
      </c>
      <c r="AB12" s="17">
        <v>0.56646937202504599</v>
      </c>
      <c r="AC12" s="17"/>
      <c r="AD12" s="17">
        <v>0.57408518398730901</v>
      </c>
      <c r="AE12" s="17">
        <v>0.66509727330562196</v>
      </c>
      <c r="AF12" s="17">
        <v>0.629754396344402</v>
      </c>
      <c r="AG12" s="17"/>
      <c r="AH12" s="17">
        <v>0.57392397474246504</v>
      </c>
      <c r="AI12" s="17">
        <v>0.57911345850625995</v>
      </c>
      <c r="AJ12" s="17"/>
      <c r="AK12" s="17">
        <v>0.58061224732476002</v>
      </c>
      <c r="AL12" s="17">
        <v>0.57780023876126196</v>
      </c>
      <c r="AM12" s="17"/>
      <c r="AN12" s="17">
        <v>0.57911715522298302</v>
      </c>
      <c r="AO12" s="17">
        <v>0.48323223519063202</v>
      </c>
      <c r="AP12" s="17"/>
      <c r="AQ12" s="17">
        <v>0.62743820892007995</v>
      </c>
      <c r="AR12" s="17">
        <v>0.56635013544763502</v>
      </c>
      <c r="AS12" s="17"/>
      <c r="AT12" s="17">
        <v>0.52361972247976596</v>
      </c>
      <c r="AU12" s="17">
        <v>0.61941766209748095</v>
      </c>
      <c r="AV12" s="17">
        <v>0.61152820906786298</v>
      </c>
      <c r="AW12" s="17">
        <v>0.50542459590487698</v>
      </c>
      <c r="AX12" s="17"/>
      <c r="AY12" s="17">
        <v>0.60484919155426597</v>
      </c>
      <c r="AZ12" s="17">
        <v>0.57583012420802504</v>
      </c>
      <c r="BA12" s="17"/>
      <c r="BB12" s="17">
        <v>0.54327841963885404</v>
      </c>
      <c r="BC12" s="17">
        <v>0.58670601398937094</v>
      </c>
      <c r="BD12" s="17"/>
      <c r="BE12" s="17">
        <v>0.50792025292943699</v>
      </c>
      <c r="BF12" s="17">
        <v>0.58431686984632802</v>
      </c>
      <c r="BG12" s="17"/>
      <c r="BH12" s="17">
        <v>0.61874673580579498</v>
      </c>
      <c r="BI12" s="17">
        <v>0.57584111591861598</v>
      </c>
      <c r="BJ12" s="17"/>
      <c r="BK12" s="17">
        <v>0.488491972850085</v>
      </c>
      <c r="BL12" s="17">
        <v>0.58471639184999902</v>
      </c>
      <c r="BM12" s="17"/>
      <c r="BN12" s="17">
        <v>0.39711338673121099</v>
      </c>
      <c r="BO12" s="17">
        <v>0.58277927471141799</v>
      </c>
      <c r="BP12" s="17"/>
      <c r="BQ12" s="17">
        <v>0.59451553348149899</v>
      </c>
      <c r="BR12" s="17">
        <v>0.57852918857066404</v>
      </c>
      <c r="BS12" s="17"/>
      <c r="BT12" s="17">
        <v>0.67470651749985799</v>
      </c>
      <c r="BU12" s="17">
        <v>0.57132750561109602</v>
      </c>
      <c r="BV12" s="17"/>
      <c r="BW12" s="17">
        <v>0.60365345065481901</v>
      </c>
      <c r="BX12" s="17">
        <v>0.566231323278934</v>
      </c>
      <c r="BY12" s="17"/>
      <c r="BZ12" s="17">
        <v>0.60365345065481901</v>
      </c>
      <c r="CA12" s="17">
        <v>0.566231323278934</v>
      </c>
    </row>
    <row r="13" spans="2:79" ht="30" x14ac:dyDescent="0.25">
      <c r="B13" s="18" t="s">
        <v>523</v>
      </c>
      <c r="C13" s="17">
        <v>0.53623498340759901</v>
      </c>
      <c r="D13" s="17">
        <v>0.50177903959373105</v>
      </c>
      <c r="E13" s="17">
        <v>0.62248201250193502</v>
      </c>
      <c r="F13" s="17">
        <v>0.55837654236560996</v>
      </c>
      <c r="G13" s="17">
        <v>0.48008354502185502</v>
      </c>
      <c r="H13" s="17">
        <v>0.50033819403500202</v>
      </c>
      <c r="I13" s="17">
        <v>0.58098547898643405</v>
      </c>
      <c r="J13" s="17">
        <v>0.52301795678026797</v>
      </c>
      <c r="K13" s="17">
        <v>0.52504977733388003</v>
      </c>
      <c r="L13" s="17">
        <v>0.47614252335148899</v>
      </c>
      <c r="M13" s="17"/>
      <c r="N13" s="17">
        <v>0.53531755581889495</v>
      </c>
      <c r="O13" s="17">
        <v>0.55196204754938605</v>
      </c>
      <c r="P13" s="17">
        <v>0.53248624413582601</v>
      </c>
      <c r="Q13" s="17">
        <v>0.50798471343455498</v>
      </c>
      <c r="R13" s="17"/>
      <c r="S13" s="17">
        <v>0.53177875057777202</v>
      </c>
      <c r="T13" s="17">
        <v>0.51437765921755696</v>
      </c>
      <c r="U13" s="17">
        <v>0.569999129321209</v>
      </c>
      <c r="V13" s="17">
        <v>0.52945972674586095</v>
      </c>
      <c r="W13" s="17">
        <v>0.56625732842764298</v>
      </c>
      <c r="X13" s="17">
        <v>0.55948864191101599</v>
      </c>
      <c r="Y13" s="17">
        <v>0.57924434603998198</v>
      </c>
      <c r="Z13" s="17"/>
      <c r="AA13" s="17">
        <v>0.57556361007691204</v>
      </c>
      <c r="AB13" s="17">
        <v>0.51589433540743501</v>
      </c>
      <c r="AC13" s="17"/>
      <c r="AD13" s="17">
        <v>0.53040676088041805</v>
      </c>
      <c r="AE13" s="17">
        <v>0.60553046096108598</v>
      </c>
      <c r="AF13" s="17">
        <v>0.61526895499942202</v>
      </c>
      <c r="AG13" s="17"/>
      <c r="AH13" s="17">
        <v>0.55350907430662899</v>
      </c>
      <c r="AI13" s="17">
        <v>0.53559577645753398</v>
      </c>
      <c r="AJ13" s="17"/>
      <c r="AK13" s="17">
        <v>0.539825877554718</v>
      </c>
      <c r="AL13" s="17">
        <v>0.53382954605513799</v>
      </c>
      <c r="AM13" s="17"/>
      <c r="AN13" s="17">
        <v>0.53629074088728801</v>
      </c>
      <c r="AO13" s="17">
        <v>0.50798471343455498</v>
      </c>
      <c r="AP13" s="17"/>
      <c r="AQ13" s="17">
        <v>0.58287713732707702</v>
      </c>
      <c r="AR13" s="17">
        <v>0.52414113418420505</v>
      </c>
      <c r="AS13" s="17"/>
      <c r="AT13" s="17">
        <v>0.47457298735479198</v>
      </c>
      <c r="AU13" s="17">
        <v>0.56854335444142501</v>
      </c>
      <c r="AV13" s="17">
        <v>0.59025381712376801</v>
      </c>
      <c r="AW13" s="17">
        <v>0.55832127754062999</v>
      </c>
      <c r="AX13" s="17"/>
      <c r="AY13" s="17">
        <v>0.58339324010289695</v>
      </c>
      <c r="AZ13" s="17">
        <v>0.53059846724696902</v>
      </c>
      <c r="BA13" s="17"/>
      <c r="BB13" s="17">
        <v>0.50086627676137396</v>
      </c>
      <c r="BC13" s="17">
        <v>0.54395087307373402</v>
      </c>
      <c r="BD13" s="17"/>
      <c r="BE13" s="17">
        <v>0.57356361982992399</v>
      </c>
      <c r="BF13" s="17">
        <v>0.53340222334763898</v>
      </c>
      <c r="BG13" s="17"/>
      <c r="BH13" s="17">
        <v>0.44594760781818299</v>
      </c>
      <c r="BI13" s="17">
        <v>0.54323505302602504</v>
      </c>
      <c r="BJ13" s="17"/>
      <c r="BK13" s="17">
        <v>0.55226090942170902</v>
      </c>
      <c r="BL13" s="17">
        <v>0.53520929083213298</v>
      </c>
      <c r="BM13" s="17"/>
      <c r="BN13" s="17">
        <v>0.46839281504744401</v>
      </c>
      <c r="BO13" s="17">
        <v>0.53767193839383398</v>
      </c>
      <c r="BP13" s="17"/>
      <c r="BQ13" s="17">
        <v>0.68933591320591003</v>
      </c>
      <c r="BR13" s="17">
        <v>0.53231503041764805</v>
      </c>
      <c r="BS13" s="17"/>
      <c r="BT13" s="17">
        <v>0.53696443896722201</v>
      </c>
      <c r="BU13" s="17">
        <v>0.53617709523341095</v>
      </c>
      <c r="BV13" s="17"/>
      <c r="BW13" s="17">
        <v>0.575973810860125</v>
      </c>
      <c r="BX13" s="17">
        <v>0.515828160271536</v>
      </c>
      <c r="BY13" s="17"/>
      <c r="BZ13" s="17">
        <v>0.575973810860125</v>
      </c>
      <c r="CA13" s="17">
        <v>0.515828160271536</v>
      </c>
    </row>
    <row r="14" spans="2:79" ht="30" x14ac:dyDescent="0.25">
      <c r="B14" s="18" t="s">
        <v>524</v>
      </c>
      <c r="C14" s="17">
        <v>0.47269109359311001</v>
      </c>
      <c r="D14" s="17">
        <v>0.51222494069403501</v>
      </c>
      <c r="E14" s="17">
        <v>0.46980442289694802</v>
      </c>
      <c r="F14" s="17">
        <v>0.42537980897273198</v>
      </c>
      <c r="G14" s="17">
        <v>0.54575674195566304</v>
      </c>
      <c r="H14" s="17">
        <v>0.50724286179214695</v>
      </c>
      <c r="I14" s="17">
        <v>0.51510227854184898</v>
      </c>
      <c r="J14" s="17">
        <v>0.37540312336576898</v>
      </c>
      <c r="K14" s="17">
        <v>0.24621548118034101</v>
      </c>
      <c r="L14" s="17">
        <v>0.37323688838494401</v>
      </c>
      <c r="M14" s="17"/>
      <c r="N14" s="17">
        <v>0.47373661605859202</v>
      </c>
      <c r="O14" s="17">
        <v>0.46329036303059101</v>
      </c>
      <c r="P14" s="17">
        <v>0.435138914900284</v>
      </c>
      <c r="Q14" s="17">
        <v>0.451399324356764</v>
      </c>
      <c r="R14" s="17"/>
      <c r="S14" s="17">
        <v>0.48406656801277598</v>
      </c>
      <c r="T14" s="17">
        <v>0.43711177432965997</v>
      </c>
      <c r="U14" s="17">
        <v>0.54451664354983897</v>
      </c>
      <c r="V14" s="17">
        <v>0.48550023793663899</v>
      </c>
      <c r="W14" s="17">
        <v>0.425947015947029</v>
      </c>
      <c r="X14" s="17">
        <v>0.49265371873827701</v>
      </c>
      <c r="Y14" s="17">
        <v>0.48046858230768702</v>
      </c>
      <c r="Z14" s="17"/>
      <c r="AA14" s="17">
        <v>0.51984451822074895</v>
      </c>
      <c r="AB14" s="17">
        <v>0.44830348350904298</v>
      </c>
      <c r="AC14" s="17"/>
      <c r="AD14" s="17">
        <v>0.53330845832278095</v>
      </c>
      <c r="AE14" s="17">
        <v>0.59903029290091203</v>
      </c>
      <c r="AF14" s="17">
        <v>0.49858350158673098</v>
      </c>
      <c r="AG14" s="17"/>
      <c r="AH14" s="17">
        <v>0.63266042995980498</v>
      </c>
      <c r="AI14" s="17">
        <v>0.46677162077103501</v>
      </c>
      <c r="AJ14" s="17"/>
      <c r="AK14" s="17">
        <v>0.47406195586542599</v>
      </c>
      <c r="AL14" s="17">
        <v>0.47177279213954199</v>
      </c>
      <c r="AM14" s="17"/>
      <c r="AN14" s="17">
        <v>0.47273311709914601</v>
      </c>
      <c r="AO14" s="17">
        <v>0.451399324356764</v>
      </c>
      <c r="AP14" s="17"/>
      <c r="AQ14" s="17">
        <v>0.54732380314572104</v>
      </c>
      <c r="AR14" s="17">
        <v>0.45333957011885501</v>
      </c>
      <c r="AS14" s="17"/>
      <c r="AT14" s="17">
        <v>0.40994461523723702</v>
      </c>
      <c r="AU14" s="17">
        <v>0.48977018276860401</v>
      </c>
      <c r="AV14" s="17">
        <v>0.55270919508766003</v>
      </c>
      <c r="AW14" s="17">
        <v>0.53642105147040497</v>
      </c>
      <c r="AX14" s="17"/>
      <c r="AY14" s="17">
        <v>0.51250100757877604</v>
      </c>
      <c r="AZ14" s="17">
        <v>0.46793287649057103</v>
      </c>
      <c r="BA14" s="17"/>
      <c r="BB14" s="17">
        <v>0.41159452705688598</v>
      </c>
      <c r="BC14" s="17">
        <v>0.48601366097642801</v>
      </c>
      <c r="BD14" s="17"/>
      <c r="BE14" s="17">
        <v>0.52521173112346997</v>
      </c>
      <c r="BF14" s="17">
        <v>0.46870545740119601</v>
      </c>
      <c r="BG14" s="17"/>
      <c r="BH14" s="17">
        <v>0.45166382212912398</v>
      </c>
      <c r="BI14" s="17">
        <v>0.474321358767754</v>
      </c>
      <c r="BJ14" s="17"/>
      <c r="BK14" s="17">
        <v>0.39303471095179898</v>
      </c>
      <c r="BL14" s="17">
        <v>0.47778926765130098</v>
      </c>
      <c r="BM14" s="17"/>
      <c r="BN14" s="17">
        <v>0.39878210402610498</v>
      </c>
      <c r="BO14" s="17">
        <v>0.4742565490267</v>
      </c>
      <c r="BP14" s="17"/>
      <c r="BQ14" s="17">
        <v>0.46347769994807902</v>
      </c>
      <c r="BR14" s="17">
        <v>0.47292699072328398</v>
      </c>
      <c r="BS14" s="17"/>
      <c r="BT14" s="17">
        <v>0.53141921722282204</v>
      </c>
      <c r="BU14" s="17">
        <v>0.468030543946792</v>
      </c>
      <c r="BV14" s="17"/>
      <c r="BW14" s="17">
        <v>0.52019241258650495</v>
      </c>
      <c r="BX14" s="17">
        <v>0.44829804836332898</v>
      </c>
      <c r="BY14" s="17"/>
      <c r="BZ14" s="17">
        <v>0.52019241258650495</v>
      </c>
      <c r="CA14" s="17">
        <v>0.44829804836332898</v>
      </c>
    </row>
    <row r="15" spans="2:79" ht="30" x14ac:dyDescent="0.25">
      <c r="B15" s="18" t="s">
        <v>525</v>
      </c>
      <c r="C15" s="17">
        <v>0.40821871163023099</v>
      </c>
      <c r="D15" s="17">
        <v>0.419111360985499</v>
      </c>
      <c r="E15" s="17">
        <v>0.32363241508862001</v>
      </c>
      <c r="F15" s="17">
        <v>0.35601547150650098</v>
      </c>
      <c r="G15" s="17">
        <v>0.43131221503468298</v>
      </c>
      <c r="H15" s="17">
        <v>0.42658504439133099</v>
      </c>
      <c r="I15" s="17">
        <v>0.45575710159333199</v>
      </c>
      <c r="J15" s="17">
        <v>0.447553327062857</v>
      </c>
      <c r="K15" s="17">
        <v>0.35519442445977001</v>
      </c>
      <c r="L15" s="17">
        <v>0.51461498961734997</v>
      </c>
      <c r="M15" s="17"/>
      <c r="N15" s="17">
        <v>0.41305320496349601</v>
      </c>
      <c r="O15" s="17">
        <v>0.352889905337192</v>
      </c>
      <c r="P15" s="17">
        <v>0.30533157575429398</v>
      </c>
      <c r="Q15" s="17">
        <v>0.32235210165557598</v>
      </c>
      <c r="R15" s="17"/>
      <c r="S15" s="17">
        <v>0.428077169070887</v>
      </c>
      <c r="T15" s="17">
        <v>0.44960601939724698</v>
      </c>
      <c r="U15" s="17">
        <v>0.355425026485088</v>
      </c>
      <c r="V15" s="17">
        <v>0.40483433732627</v>
      </c>
      <c r="W15" s="17">
        <v>0.38274402147210801</v>
      </c>
      <c r="X15" s="17">
        <v>0.37874801156645299</v>
      </c>
      <c r="Y15" s="17">
        <v>0.41298085077241597</v>
      </c>
      <c r="Z15" s="17"/>
      <c r="AA15" s="17">
        <v>0.47798871829699202</v>
      </c>
      <c r="AB15" s="17">
        <v>0.37213387300847001</v>
      </c>
      <c r="AC15" s="17"/>
      <c r="AD15" s="17">
        <v>0.402600552332541</v>
      </c>
      <c r="AE15" s="17">
        <v>0.50512255645918902</v>
      </c>
      <c r="AF15" s="17">
        <v>0.51915798050357198</v>
      </c>
      <c r="AG15" s="17"/>
      <c r="AH15" s="17">
        <v>0.43177945094230602</v>
      </c>
      <c r="AI15" s="17">
        <v>0.40734687481954301</v>
      </c>
      <c r="AJ15" s="17"/>
      <c r="AK15" s="17">
        <v>0.46392006604483699</v>
      </c>
      <c r="AL15" s="17">
        <v>0.370905966391266</v>
      </c>
      <c r="AM15" s="17"/>
      <c r="AN15" s="17">
        <v>0.40838818632078</v>
      </c>
      <c r="AO15" s="17">
        <v>0.32235210165557598</v>
      </c>
      <c r="AP15" s="17"/>
      <c r="AQ15" s="17">
        <v>0.48775511034609398</v>
      </c>
      <c r="AR15" s="17">
        <v>0.38759571005311799</v>
      </c>
      <c r="AS15" s="17"/>
      <c r="AT15" s="17">
        <v>0.32333692242092898</v>
      </c>
      <c r="AU15" s="17">
        <v>0.43847129038534899</v>
      </c>
      <c r="AV15" s="17">
        <v>0.51230301193623995</v>
      </c>
      <c r="AW15" s="17">
        <v>0.42517308156800299</v>
      </c>
      <c r="AX15" s="17"/>
      <c r="AY15" s="17">
        <v>0.41379315433765002</v>
      </c>
      <c r="AZ15" s="17">
        <v>0.407552435168616</v>
      </c>
      <c r="BA15" s="17"/>
      <c r="BB15" s="17">
        <v>0.461130686712729</v>
      </c>
      <c r="BC15" s="17">
        <v>0.39667844136315</v>
      </c>
      <c r="BD15" s="17"/>
      <c r="BE15" s="17">
        <v>0.38317189821841002</v>
      </c>
      <c r="BF15" s="17">
        <v>0.410119440386019</v>
      </c>
      <c r="BG15" s="17"/>
      <c r="BH15" s="17">
        <v>0.39538076242035097</v>
      </c>
      <c r="BI15" s="17">
        <v>0.40921405054268001</v>
      </c>
      <c r="BJ15" s="17"/>
      <c r="BK15" s="17">
        <v>0.342988803614661</v>
      </c>
      <c r="BL15" s="17">
        <v>0.41239356132633997</v>
      </c>
      <c r="BM15" s="17"/>
      <c r="BN15" s="17">
        <v>0.39761834809741098</v>
      </c>
      <c r="BO15" s="17">
        <v>0.40844323637056001</v>
      </c>
      <c r="BP15" s="17"/>
      <c r="BQ15" s="17">
        <v>0.45747501328108903</v>
      </c>
      <c r="BR15" s="17">
        <v>0.40695756718659798</v>
      </c>
      <c r="BS15" s="17"/>
      <c r="BT15" s="17">
        <v>0.58822871632072005</v>
      </c>
      <c r="BU15" s="17">
        <v>0.39393346783488098</v>
      </c>
      <c r="BV15" s="17"/>
      <c r="BW15" s="17">
        <v>0.478700072118878</v>
      </c>
      <c r="BX15" s="17">
        <v>0.372024874265523</v>
      </c>
      <c r="BY15" s="17"/>
      <c r="BZ15" s="17">
        <v>0.478700072118878</v>
      </c>
      <c r="CA15" s="17">
        <v>0.372024874265523</v>
      </c>
    </row>
    <row r="16" spans="2:79" ht="45" x14ac:dyDescent="0.25">
      <c r="B16" s="18" t="s">
        <v>526</v>
      </c>
      <c r="C16" s="17">
        <v>0.365566892341536</v>
      </c>
      <c r="D16" s="17">
        <v>0.40565392652961302</v>
      </c>
      <c r="E16" s="17">
        <v>0.26209070912282301</v>
      </c>
      <c r="F16" s="17">
        <v>0.34867040519082299</v>
      </c>
      <c r="G16" s="17">
        <v>0.33147462613496098</v>
      </c>
      <c r="H16" s="17">
        <v>0.39062936826322298</v>
      </c>
      <c r="I16" s="17">
        <v>0.418857374186001</v>
      </c>
      <c r="J16" s="17">
        <v>0.35601372419982902</v>
      </c>
      <c r="K16" s="17">
        <v>0.28175792107012299</v>
      </c>
      <c r="L16" s="17">
        <v>0.58146337086458699</v>
      </c>
      <c r="M16" s="17"/>
      <c r="N16" s="17">
        <v>0.37178956478825298</v>
      </c>
      <c r="O16" s="17">
        <v>0.28755309945019902</v>
      </c>
      <c r="P16" s="17">
        <v>0.26828682315952701</v>
      </c>
      <c r="Q16" s="17">
        <v>0.28889468415036101</v>
      </c>
      <c r="R16" s="17"/>
      <c r="S16" s="17">
        <v>0.37352997644052199</v>
      </c>
      <c r="T16" s="17">
        <v>0.39304776403535002</v>
      </c>
      <c r="U16" s="17">
        <v>0.33263905138218403</v>
      </c>
      <c r="V16" s="17">
        <v>0.343054483324856</v>
      </c>
      <c r="W16" s="17">
        <v>0.36154642732261799</v>
      </c>
      <c r="X16" s="17">
        <v>0.34468194214263598</v>
      </c>
      <c r="Y16" s="17">
        <v>0.42904689238857502</v>
      </c>
      <c r="Z16" s="17"/>
      <c r="AA16" s="17">
        <v>0.46103547566826097</v>
      </c>
      <c r="AB16" s="17">
        <v>0.31619082678879701</v>
      </c>
      <c r="AC16" s="17"/>
      <c r="AD16" s="17">
        <v>0.39336421784409897</v>
      </c>
      <c r="AE16" s="17">
        <v>0.47795711536602697</v>
      </c>
      <c r="AF16" s="17">
        <v>0.49879275040503701</v>
      </c>
      <c r="AG16" s="17"/>
      <c r="AH16" s="17">
        <v>0.46002344219629998</v>
      </c>
      <c r="AI16" s="17">
        <v>0.36207164136136999</v>
      </c>
      <c r="AJ16" s="17"/>
      <c r="AK16" s="17">
        <v>0.42737019050960401</v>
      </c>
      <c r="AL16" s="17">
        <v>0.32416662939086999</v>
      </c>
      <c r="AM16" s="17"/>
      <c r="AN16" s="17">
        <v>0.365718220066722</v>
      </c>
      <c r="AO16" s="17">
        <v>0.28889468415036101</v>
      </c>
      <c r="AP16" s="17"/>
      <c r="AQ16" s="17">
        <v>0.43119748928558599</v>
      </c>
      <c r="AR16" s="17">
        <v>0.34854952763636099</v>
      </c>
      <c r="AS16" s="17"/>
      <c r="AT16" s="17">
        <v>0.28606838870148499</v>
      </c>
      <c r="AU16" s="17">
        <v>0.38745037702838098</v>
      </c>
      <c r="AV16" s="17">
        <v>0.47009384318430197</v>
      </c>
      <c r="AW16" s="17">
        <v>0.43625644471968</v>
      </c>
      <c r="AX16" s="17"/>
      <c r="AY16" s="17">
        <v>0.37677004427522098</v>
      </c>
      <c r="AZ16" s="17">
        <v>0.36422785329833701</v>
      </c>
      <c r="BA16" s="17"/>
      <c r="BB16" s="17">
        <v>0.42499342032917697</v>
      </c>
      <c r="BC16" s="17">
        <v>0.35261941543838299</v>
      </c>
      <c r="BD16" s="17"/>
      <c r="BE16" s="17">
        <v>0.26745587058523501</v>
      </c>
      <c r="BF16" s="17">
        <v>0.37301224825351498</v>
      </c>
      <c r="BG16" s="17"/>
      <c r="BH16" s="17">
        <v>0.36767254527964299</v>
      </c>
      <c r="BI16" s="17">
        <v>0.36540363898454398</v>
      </c>
      <c r="BJ16" s="17"/>
      <c r="BK16" s="17">
        <v>0.36326080718505099</v>
      </c>
      <c r="BL16" s="17">
        <v>0.36571448658484601</v>
      </c>
      <c r="BM16" s="17"/>
      <c r="BN16" s="17">
        <v>0.410738084368026</v>
      </c>
      <c r="BO16" s="17">
        <v>0.36461012796938203</v>
      </c>
      <c r="BP16" s="17"/>
      <c r="BQ16" s="17">
        <v>0.41913804561217199</v>
      </c>
      <c r="BR16" s="17">
        <v>0.36419527165500598</v>
      </c>
      <c r="BS16" s="17"/>
      <c r="BT16" s="17">
        <v>0.60218437171262196</v>
      </c>
      <c r="BU16" s="17">
        <v>0.34678938947513099</v>
      </c>
      <c r="BV16" s="17"/>
      <c r="BW16" s="17">
        <v>0.46180705682733397</v>
      </c>
      <c r="BX16" s="17">
        <v>0.31614530289998599</v>
      </c>
      <c r="BY16" s="17"/>
      <c r="BZ16" s="17">
        <v>0.46180705682733397</v>
      </c>
      <c r="CA16" s="17">
        <v>0.31614530289998599</v>
      </c>
    </row>
    <row r="17" spans="2:79" ht="30" x14ac:dyDescent="0.25">
      <c r="B17" s="18" t="s">
        <v>527</v>
      </c>
      <c r="C17" s="17">
        <v>0.32942387744304402</v>
      </c>
      <c r="D17" s="17">
        <v>0.40498554972734302</v>
      </c>
      <c r="E17" s="17">
        <v>0.29877729864838298</v>
      </c>
      <c r="F17" s="17">
        <v>0.31123497130023697</v>
      </c>
      <c r="G17" s="17">
        <v>0.26610858495732098</v>
      </c>
      <c r="H17" s="17">
        <v>0.38389822565902998</v>
      </c>
      <c r="I17" s="17">
        <v>0.33753211838901698</v>
      </c>
      <c r="J17" s="17">
        <v>0.25000239011000802</v>
      </c>
      <c r="K17" s="17">
        <v>0.34250113175775698</v>
      </c>
      <c r="L17" s="17">
        <v>0.364527138117962</v>
      </c>
      <c r="M17" s="17"/>
      <c r="N17" s="17">
        <v>0.33468811258340397</v>
      </c>
      <c r="O17" s="17">
        <v>0.25154374240335398</v>
      </c>
      <c r="P17" s="17">
        <v>0.31138270393448703</v>
      </c>
      <c r="Q17" s="17">
        <v>0.30985755088683797</v>
      </c>
      <c r="R17" s="17"/>
      <c r="S17" s="17">
        <v>0.34012006213512602</v>
      </c>
      <c r="T17" s="17">
        <v>0.37776702206645102</v>
      </c>
      <c r="U17" s="17">
        <v>0.306943317634915</v>
      </c>
      <c r="V17" s="17">
        <v>0.30336293812255899</v>
      </c>
      <c r="W17" s="17">
        <v>0.32037405548918202</v>
      </c>
      <c r="X17" s="17">
        <v>0.377004213500992</v>
      </c>
      <c r="Y17" s="17">
        <v>0.358567991666775</v>
      </c>
      <c r="Z17" s="17"/>
      <c r="AA17" s="17">
        <v>0.39763695933912901</v>
      </c>
      <c r="AB17" s="17">
        <v>0.29414427565269702</v>
      </c>
      <c r="AC17" s="17"/>
      <c r="AD17" s="17">
        <v>0.36601403433558699</v>
      </c>
      <c r="AE17" s="17">
        <v>0.359476482079504</v>
      </c>
      <c r="AF17" s="17">
        <v>0.42613978267325198</v>
      </c>
      <c r="AG17" s="17"/>
      <c r="AH17" s="17">
        <v>0.41081072962251203</v>
      </c>
      <c r="AI17" s="17">
        <v>0.32641225490029502</v>
      </c>
      <c r="AJ17" s="17"/>
      <c r="AK17" s="17">
        <v>0.37232182989206197</v>
      </c>
      <c r="AL17" s="17">
        <v>0.300687765227725</v>
      </c>
      <c r="AM17" s="17"/>
      <c r="AN17" s="17">
        <v>0.32946249544763601</v>
      </c>
      <c r="AO17" s="17">
        <v>0.30985755088683797</v>
      </c>
      <c r="AP17" s="17"/>
      <c r="AQ17" s="17">
        <v>0.38951193235256398</v>
      </c>
      <c r="AR17" s="17">
        <v>0.313843639072036</v>
      </c>
      <c r="AS17" s="17"/>
      <c r="AT17" s="17">
        <v>0.22047550673053101</v>
      </c>
      <c r="AU17" s="17">
        <v>0.364658247047701</v>
      </c>
      <c r="AV17" s="17">
        <v>0.44684445632382003</v>
      </c>
      <c r="AW17" s="17">
        <v>0.55654002155457605</v>
      </c>
      <c r="AX17" s="17"/>
      <c r="AY17" s="17">
        <v>0.39918153611809098</v>
      </c>
      <c r="AZ17" s="17">
        <v>0.32108620344906902</v>
      </c>
      <c r="BA17" s="17"/>
      <c r="BB17" s="17">
        <v>0.37060471057216998</v>
      </c>
      <c r="BC17" s="17">
        <v>0.32043942658803498</v>
      </c>
      <c r="BD17" s="17"/>
      <c r="BE17" s="17">
        <v>0.27837109760107998</v>
      </c>
      <c r="BF17" s="17">
        <v>0.33329812224668598</v>
      </c>
      <c r="BG17" s="17"/>
      <c r="BH17" s="17">
        <v>0.29511305886266997</v>
      </c>
      <c r="BI17" s="17">
        <v>0.33208402917699298</v>
      </c>
      <c r="BJ17" s="17"/>
      <c r="BK17" s="17">
        <v>0.35800972157373101</v>
      </c>
      <c r="BL17" s="17">
        <v>0.327594324001799</v>
      </c>
      <c r="BM17" s="17"/>
      <c r="BN17" s="17">
        <v>0.40706589676516303</v>
      </c>
      <c r="BO17" s="17">
        <v>0.32777935325546198</v>
      </c>
      <c r="BP17" s="17"/>
      <c r="BQ17" s="17">
        <v>0.52497338928256199</v>
      </c>
      <c r="BR17" s="17">
        <v>0.32441708294069499</v>
      </c>
      <c r="BS17" s="17"/>
      <c r="BT17" s="17">
        <v>0.42887218204979799</v>
      </c>
      <c r="BU17" s="17">
        <v>0.32153185344813101</v>
      </c>
      <c r="BV17" s="17"/>
      <c r="BW17" s="17">
        <v>0.39802059931771999</v>
      </c>
      <c r="BX17" s="17">
        <v>0.29419784636091101</v>
      </c>
      <c r="BY17" s="17"/>
      <c r="BZ17" s="17">
        <v>0.39802059931771999</v>
      </c>
      <c r="CA17" s="17">
        <v>0.29419784636091101</v>
      </c>
    </row>
    <row r="18" spans="2:79" x14ac:dyDescent="0.25">
      <c r="B18" s="18" t="s">
        <v>528</v>
      </c>
      <c r="C18" s="17">
        <v>0.24877068582617001</v>
      </c>
      <c r="D18" s="17">
        <v>0.167717863659369</v>
      </c>
      <c r="E18" s="17">
        <v>0.25154975029607801</v>
      </c>
      <c r="F18" s="17">
        <v>0.39561451554476101</v>
      </c>
      <c r="G18" s="17">
        <v>0.114135725562572</v>
      </c>
      <c r="H18" s="17">
        <v>0.37052282938047698</v>
      </c>
      <c r="I18" s="17">
        <v>0.29999799515433501</v>
      </c>
      <c r="J18" s="17">
        <v>0.111938975701562</v>
      </c>
      <c r="K18" s="17">
        <v>0.23275142361661399</v>
      </c>
      <c r="L18" s="17">
        <v>0.13093950241117799</v>
      </c>
      <c r="M18" s="17"/>
      <c r="N18" s="17">
        <v>0.239428912162094</v>
      </c>
      <c r="O18" s="17">
        <v>0.36530360291139002</v>
      </c>
      <c r="P18" s="17">
        <v>0.38186545851548997</v>
      </c>
      <c r="Q18" s="17">
        <v>0.44550337649824501</v>
      </c>
      <c r="R18" s="17"/>
      <c r="S18" s="17">
        <v>0.24091394731131299</v>
      </c>
      <c r="T18" s="17">
        <v>0.29431758273935599</v>
      </c>
      <c r="U18" s="17">
        <v>0.34843228041385899</v>
      </c>
      <c r="V18" s="17">
        <v>0.22157324207270901</v>
      </c>
      <c r="W18" s="17">
        <v>0.26302563823953101</v>
      </c>
      <c r="X18" s="17">
        <v>0.25239452514983302</v>
      </c>
      <c r="Y18" s="17">
        <v>0.313705565549734</v>
      </c>
      <c r="Z18" s="17"/>
      <c r="AA18" s="17">
        <v>0.33337911247780599</v>
      </c>
      <c r="AB18" s="17">
        <v>0.205011460800613</v>
      </c>
      <c r="AC18" s="17"/>
      <c r="AD18" s="17">
        <v>0.41029209082731899</v>
      </c>
      <c r="AE18" s="17">
        <v>0.38369641359158901</v>
      </c>
      <c r="AF18" s="17">
        <v>0.28612217311032301</v>
      </c>
      <c r="AG18" s="17"/>
      <c r="AH18" s="17">
        <v>0.40418269201455298</v>
      </c>
      <c r="AI18" s="17">
        <v>0.24301985152410399</v>
      </c>
      <c r="AJ18" s="17"/>
      <c r="AK18" s="17">
        <v>0.23579402835601901</v>
      </c>
      <c r="AL18" s="17">
        <v>0.25746337776024802</v>
      </c>
      <c r="AM18" s="17"/>
      <c r="AN18" s="17">
        <v>0.248382395058869</v>
      </c>
      <c r="AO18" s="17">
        <v>0.44550337649824501</v>
      </c>
      <c r="AP18" s="17"/>
      <c r="AQ18" s="17">
        <v>0.34064623107464498</v>
      </c>
      <c r="AR18" s="17">
        <v>0.22494826558652301</v>
      </c>
      <c r="AS18" s="17"/>
      <c r="AT18" s="17">
        <v>0.16713653293085201</v>
      </c>
      <c r="AU18" s="17">
        <v>0.244716206463863</v>
      </c>
      <c r="AV18" s="17">
        <v>0.39434118337291102</v>
      </c>
      <c r="AW18" s="17">
        <v>0.48467455372283502</v>
      </c>
      <c r="AX18" s="17"/>
      <c r="AY18" s="17">
        <v>0.35031687280616702</v>
      </c>
      <c r="AZ18" s="17">
        <v>0.23663353818601601</v>
      </c>
      <c r="BA18" s="17"/>
      <c r="BB18" s="17">
        <v>0.29697989207660802</v>
      </c>
      <c r="BC18" s="17">
        <v>0.238266535516126</v>
      </c>
      <c r="BD18" s="17"/>
      <c r="BE18" s="17">
        <v>0.34937700978278402</v>
      </c>
      <c r="BF18" s="17">
        <v>0.24113596879393401</v>
      </c>
      <c r="BG18" s="17"/>
      <c r="BH18" s="17">
        <v>0.22737301928933701</v>
      </c>
      <c r="BI18" s="17">
        <v>0.25042966809752198</v>
      </c>
      <c r="BJ18" s="17"/>
      <c r="BK18" s="17">
        <v>0.27037944154052601</v>
      </c>
      <c r="BL18" s="17">
        <v>0.24738768054574201</v>
      </c>
      <c r="BM18" s="17"/>
      <c r="BN18" s="17">
        <v>0.374749658028599</v>
      </c>
      <c r="BO18" s="17">
        <v>0.246102343751577</v>
      </c>
      <c r="BP18" s="17"/>
      <c r="BQ18" s="17">
        <v>0.42941699020815199</v>
      </c>
      <c r="BR18" s="17">
        <v>0.244145468840757</v>
      </c>
      <c r="BS18" s="17"/>
      <c r="BT18" s="17">
        <v>0.237670415611688</v>
      </c>
      <c r="BU18" s="17">
        <v>0.249651581676825</v>
      </c>
      <c r="BV18" s="17"/>
      <c r="BW18" s="17">
        <v>0.33277126943724</v>
      </c>
      <c r="BX18" s="17">
        <v>0.20563440921798301</v>
      </c>
      <c r="BY18" s="17"/>
      <c r="BZ18" s="17">
        <v>0.33277126943724</v>
      </c>
      <c r="CA18" s="17">
        <v>0.20563440921798301</v>
      </c>
    </row>
    <row r="19" spans="2:79" ht="30" x14ac:dyDescent="0.25">
      <c r="B19" s="18" t="s">
        <v>529</v>
      </c>
      <c r="C19" s="17">
        <v>0.14763282659878799</v>
      </c>
      <c r="D19" s="17">
        <v>0.18171233884611801</v>
      </c>
      <c r="E19" s="17">
        <v>0.152772970356187</v>
      </c>
      <c r="F19" s="17">
        <v>0.160734503492312</v>
      </c>
      <c r="G19" s="17">
        <v>0.12662571411576101</v>
      </c>
      <c r="H19" s="17">
        <v>0.13558905937051699</v>
      </c>
      <c r="I19" s="17">
        <v>0.17146964587533001</v>
      </c>
      <c r="J19" s="17">
        <v>0.11141243780575701</v>
      </c>
      <c r="K19" s="17">
        <v>8.3760564015121206E-2</v>
      </c>
      <c r="L19" s="17">
        <v>0.120334145508091</v>
      </c>
      <c r="M19" s="17"/>
      <c r="N19" s="17">
        <v>0.141861823851926</v>
      </c>
      <c r="O19" s="17">
        <v>0.21687469460497499</v>
      </c>
      <c r="P19" s="17">
        <v>0.24473362952397901</v>
      </c>
      <c r="Q19" s="17">
        <v>0.27954245269223599</v>
      </c>
      <c r="R19" s="17"/>
      <c r="S19" s="17">
        <v>0.16678300479304101</v>
      </c>
      <c r="T19" s="17">
        <v>0.17422271043212401</v>
      </c>
      <c r="U19" s="17">
        <v>0.15849220783686399</v>
      </c>
      <c r="V19" s="17">
        <v>0.124861208395842</v>
      </c>
      <c r="W19" s="17">
        <v>0.138890644087764</v>
      </c>
      <c r="X19" s="17">
        <v>0.14832305796519801</v>
      </c>
      <c r="Y19" s="17">
        <v>0.17909896260665001</v>
      </c>
      <c r="Z19" s="17"/>
      <c r="AA19" s="17">
        <v>0.208843272201059</v>
      </c>
      <c r="AB19" s="17">
        <v>0.115974967340244</v>
      </c>
      <c r="AC19" s="17"/>
      <c r="AD19" s="17">
        <v>0.225168664333673</v>
      </c>
      <c r="AE19" s="17">
        <v>0.302520818615305</v>
      </c>
      <c r="AF19" s="17">
        <v>0.17807715014620801</v>
      </c>
      <c r="AG19" s="17"/>
      <c r="AH19" s="17">
        <v>0.30392026285298201</v>
      </c>
      <c r="AI19" s="17">
        <v>0.14184959806042799</v>
      </c>
      <c r="AJ19" s="17"/>
      <c r="AK19" s="17">
        <v>0.14714685673672701</v>
      </c>
      <c r="AL19" s="17">
        <v>0.14795836391915501</v>
      </c>
      <c r="AM19" s="17"/>
      <c r="AN19" s="17">
        <v>0.14737247693470801</v>
      </c>
      <c r="AO19" s="17">
        <v>0.27954245269223599</v>
      </c>
      <c r="AP19" s="17"/>
      <c r="AQ19" s="17">
        <v>0.229833368240066</v>
      </c>
      <c r="AR19" s="17">
        <v>0.12631903910931899</v>
      </c>
      <c r="AS19" s="17"/>
      <c r="AT19" s="17">
        <v>9.7989486801341605E-2</v>
      </c>
      <c r="AU19" s="17">
        <v>0.14486941172210199</v>
      </c>
      <c r="AV19" s="17">
        <v>0.21877828827835299</v>
      </c>
      <c r="AW19" s="17">
        <v>0.45141506584319802</v>
      </c>
      <c r="AX19" s="17"/>
      <c r="AY19" s="17">
        <v>0.281418419836094</v>
      </c>
      <c r="AZ19" s="17">
        <v>0.131642314837214</v>
      </c>
      <c r="BA19" s="17"/>
      <c r="BB19" s="17">
        <v>0.16097090894014501</v>
      </c>
      <c r="BC19" s="17">
        <v>0.14472767758375499</v>
      </c>
      <c r="BD19" s="17"/>
      <c r="BE19" s="17">
        <v>0.15973512482798899</v>
      </c>
      <c r="BF19" s="17">
        <v>0.146714418900486</v>
      </c>
      <c r="BG19" s="17"/>
      <c r="BH19" s="17">
        <v>0.173096817905283</v>
      </c>
      <c r="BI19" s="17">
        <v>0.145658578142182</v>
      </c>
      <c r="BJ19" s="17"/>
      <c r="BK19" s="17">
        <v>0.25813196535278898</v>
      </c>
      <c r="BL19" s="17">
        <v>0.14056065204141699</v>
      </c>
      <c r="BM19" s="17"/>
      <c r="BN19" s="17">
        <v>0.200242933724289</v>
      </c>
      <c r="BO19" s="17">
        <v>0.14651849966043001</v>
      </c>
      <c r="BP19" s="17"/>
      <c r="BQ19" s="17">
        <v>0.30336426505158998</v>
      </c>
      <c r="BR19" s="17">
        <v>0.14364552280777601</v>
      </c>
      <c r="BS19" s="17"/>
      <c r="BT19" s="17">
        <v>0.163927165430934</v>
      </c>
      <c r="BU19" s="17">
        <v>0.146339739566757</v>
      </c>
      <c r="BV19" s="17"/>
      <c r="BW19" s="17">
        <v>0.208413167133951</v>
      </c>
      <c r="BX19" s="17">
        <v>0.11642069129025399</v>
      </c>
      <c r="BY19" s="17"/>
      <c r="BZ19" s="17">
        <v>0.208413167133951</v>
      </c>
      <c r="CA19" s="17">
        <v>0.11642069129025399</v>
      </c>
    </row>
    <row r="20" spans="2:79" x14ac:dyDescent="0.25">
      <c r="B20" s="18" t="s">
        <v>97</v>
      </c>
      <c r="C20" s="17">
        <v>1.5001608531010799E-2</v>
      </c>
      <c r="D20" s="17">
        <v>1.13065417391747E-2</v>
      </c>
      <c r="E20" s="17">
        <v>1.43051163969367E-2</v>
      </c>
      <c r="F20" s="17">
        <v>1.18858266566387E-2</v>
      </c>
      <c r="G20" s="17">
        <v>1.9170045079983499E-2</v>
      </c>
      <c r="H20" s="17">
        <v>9.0153784876863194E-3</v>
      </c>
      <c r="I20" s="17">
        <v>1.10512215175572E-2</v>
      </c>
      <c r="J20" s="17">
        <v>2.0254245154299001E-2</v>
      </c>
      <c r="K20" s="17">
        <v>5.5259806152886698E-2</v>
      </c>
      <c r="L20" s="17">
        <v>1.36841491508901E-2</v>
      </c>
      <c r="M20" s="17"/>
      <c r="N20" s="17">
        <v>1.55478225962395E-2</v>
      </c>
      <c r="O20" s="17">
        <v>8.4239193214218494E-3</v>
      </c>
      <c r="P20" s="17">
        <v>5.0813217023228299E-3</v>
      </c>
      <c r="Q20" s="17">
        <v>6.8472858809227504E-3</v>
      </c>
      <c r="R20" s="17"/>
      <c r="S20" s="17">
        <v>8.0527735170889004E-3</v>
      </c>
      <c r="T20" s="17">
        <v>2.2579507930525902E-2</v>
      </c>
      <c r="U20" s="17">
        <v>9.6627065999395703E-3</v>
      </c>
      <c r="V20" s="17">
        <v>1.47144914213806E-2</v>
      </c>
      <c r="W20" s="17">
        <v>1.0667322951426099E-2</v>
      </c>
      <c r="X20" s="17">
        <v>2.16458360585687E-2</v>
      </c>
      <c r="Y20" s="17">
        <v>3.2289519117827098E-2</v>
      </c>
      <c r="Z20" s="17"/>
      <c r="AA20" s="17">
        <v>1.20504096474439E-2</v>
      </c>
      <c r="AB20" s="17">
        <v>1.6527959760456401E-2</v>
      </c>
      <c r="AC20" s="17"/>
      <c r="AD20" s="17">
        <v>1.1055690897090799E-2</v>
      </c>
      <c r="AE20" s="17">
        <v>1.46842852283435E-2</v>
      </c>
      <c r="AF20" s="17">
        <v>1.2197219732011599E-2</v>
      </c>
      <c r="AG20" s="17"/>
      <c r="AH20" s="17">
        <v>1.9195320473076399E-2</v>
      </c>
      <c r="AI20" s="17">
        <v>1.48464252663397E-2</v>
      </c>
      <c r="AJ20" s="17"/>
      <c r="AK20" s="17">
        <v>1.07518656287397E-2</v>
      </c>
      <c r="AL20" s="17">
        <v>1.7848389833010299E-2</v>
      </c>
      <c r="AM20" s="17"/>
      <c r="AN20" s="17">
        <v>1.50177026950657E-2</v>
      </c>
      <c r="AO20" s="17">
        <v>6.8472858809227504E-3</v>
      </c>
      <c r="AP20" s="17"/>
      <c r="AQ20" s="17">
        <v>1.1173014161184399E-2</v>
      </c>
      <c r="AR20" s="17">
        <v>1.5994325186552701E-2</v>
      </c>
      <c r="AS20" s="17"/>
      <c r="AT20" s="17">
        <v>9.2562390288660392E-3</v>
      </c>
      <c r="AU20" s="17">
        <v>1.8057609641868599E-2</v>
      </c>
      <c r="AV20" s="17">
        <v>2.18120725488287E-2</v>
      </c>
      <c r="AW20" s="17">
        <v>8.8807759886940798E-5</v>
      </c>
      <c r="AX20" s="17"/>
      <c r="AY20" s="17">
        <v>7.55590083456514E-3</v>
      </c>
      <c r="AZ20" s="17">
        <v>1.5891544985394801E-2</v>
      </c>
      <c r="BA20" s="17"/>
      <c r="BB20" s="17">
        <v>1.8819665312971998E-2</v>
      </c>
      <c r="BC20" s="17">
        <v>1.4169642081253901E-2</v>
      </c>
      <c r="BD20" s="17"/>
      <c r="BE20" s="17">
        <v>3.25886339874231E-2</v>
      </c>
      <c r="BF20" s="17">
        <v>1.36669810690599E-2</v>
      </c>
      <c r="BG20" s="17"/>
      <c r="BH20" s="17">
        <v>1.0994642655003601E-2</v>
      </c>
      <c r="BI20" s="17">
        <v>1.53122725624726E-2</v>
      </c>
      <c r="BJ20" s="17"/>
      <c r="BK20" s="17">
        <v>2.4853793542138399E-2</v>
      </c>
      <c r="BL20" s="17">
        <v>1.4371048212117101E-2</v>
      </c>
      <c r="BM20" s="17"/>
      <c r="BN20" s="17">
        <v>0</v>
      </c>
      <c r="BO20" s="17">
        <v>1.5319355394079E-2</v>
      </c>
      <c r="BP20" s="17"/>
      <c r="BQ20" s="17">
        <v>2.4415684313495299E-2</v>
      </c>
      <c r="BR20" s="17">
        <v>1.47605731920368E-2</v>
      </c>
      <c r="BS20" s="17"/>
      <c r="BT20" s="17">
        <v>5.0776126796285097E-5</v>
      </c>
      <c r="BU20" s="17">
        <v>1.61880775064706E-2</v>
      </c>
      <c r="BV20" s="17"/>
      <c r="BW20" s="17">
        <v>1.20801045631661E-2</v>
      </c>
      <c r="BX20" s="17">
        <v>1.65018695750575E-2</v>
      </c>
      <c r="BY20" s="17"/>
      <c r="BZ20" s="17">
        <v>1.20801045631661E-2</v>
      </c>
      <c r="CA20" s="17">
        <v>1.65018695750575E-2</v>
      </c>
    </row>
    <row r="21" spans="2:79" x14ac:dyDescent="0.25">
      <c r="B21" s="18" t="s">
        <v>103</v>
      </c>
      <c r="C21" s="19">
        <v>6.7992156937126805E-2</v>
      </c>
      <c r="D21" s="19">
        <v>6.8803672792928303E-2</v>
      </c>
      <c r="E21" s="19">
        <v>8.1857760243684199E-2</v>
      </c>
      <c r="F21" s="19">
        <v>5.2921211846249101E-2</v>
      </c>
      <c r="G21" s="19">
        <v>9.17689666997068E-2</v>
      </c>
      <c r="H21" s="19">
        <v>5.3603350143935698E-2</v>
      </c>
      <c r="I21" s="19">
        <v>6.4502299042617006E-2</v>
      </c>
      <c r="J21" s="19">
        <v>6.1233534231867698E-2</v>
      </c>
      <c r="K21" s="19">
        <v>0.10130519546106199</v>
      </c>
      <c r="L21" s="19">
        <v>2.9337712738072001E-2</v>
      </c>
      <c r="M21" s="19"/>
      <c r="N21" s="19">
        <v>7.0924853458197004E-2</v>
      </c>
      <c r="O21" s="19">
        <v>3.2333180140788398E-2</v>
      </c>
      <c r="P21" s="19">
        <v>1.8871426861698602E-2</v>
      </c>
      <c r="Q21" s="19">
        <v>1.42275084028063E-2</v>
      </c>
      <c r="R21" s="19"/>
      <c r="S21" s="19">
        <v>5.1033358382774702E-2</v>
      </c>
      <c r="T21" s="19">
        <v>6.7930757328299896E-2</v>
      </c>
      <c r="U21" s="19">
        <v>5.4238945959686598E-2</v>
      </c>
      <c r="V21" s="19">
        <v>8.2455069268924694E-2</v>
      </c>
      <c r="W21" s="19">
        <v>2.8770559108599599E-2</v>
      </c>
      <c r="X21" s="19">
        <v>4.32664967652127E-2</v>
      </c>
      <c r="Y21" s="19">
        <v>4.4061334237398997E-2</v>
      </c>
      <c r="Z21" s="19"/>
      <c r="AA21" s="19">
        <v>1.41623097624951E-2</v>
      </c>
      <c r="AB21" s="19">
        <v>9.5832792779520198E-2</v>
      </c>
      <c r="AC21" s="19"/>
      <c r="AD21" s="19">
        <v>9.9952950620151599E-3</v>
      </c>
      <c r="AE21" s="19">
        <v>2.53225279148976E-2</v>
      </c>
      <c r="AF21" s="19">
        <v>8.6208205264934196E-3</v>
      </c>
      <c r="AG21" s="19"/>
      <c r="AH21" s="19">
        <v>2.89032574995014E-2</v>
      </c>
      <c r="AI21" s="19">
        <v>6.94385946302572E-2</v>
      </c>
      <c r="AJ21" s="19"/>
      <c r="AK21" s="19">
        <v>6.4844700005421002E-2</v>
      </c>
      <c r="AL21" s="19">
        <v>7.0100548373521698E-2</v>
      </c>
      <c r="AM21" s="19"/>
      <c r="AN21" s="19">
        <v>6.8098272075194199E-2</v>
      </c>
      <c r="AO21" s="19">
        <v>1.42275084028063E-2</v>
      </c>
      <c r="AP21" s="19"/>
      <c r="AQ21" s="19">
        <v>3.4223795026394901E-2</v>
      </c>
      <c r="AR21" s="19">
        <v>7.6747959213634101E-2</v>
      </c>
      <c r="AS21" s="19"/>
      <c r="AT21" s="19">
        <v>0.145027403887553</v>
      </c>
      <c r="AU21" s="19">
        <v>2.07573811336219E-2</v>
      </c>
      <c r="AV21" s="19">
        <v>1.9433289860852701E-2</v>
      </c>
      <c r="AW21" s="19">
        <v>2.22123840315381E-5</v>
      </c>
      <c r="AX21" s="19"/>
      <c r="AY21" s="19">
        <v>2.9033932960165199E-2</v>
      </c>
      <c r="AZ21" s="19">
        <v>7.2648577136338197E-2</v>
      </c>
      <c r="BA21" s="19"/>
      <c r="BB21" s="19">
        <v>6.5237106665958403E-2</v>
      </c>
      <c r="BC21" s="19">
        <v>6.8593534357050207E-2</v>
      </c>
      <c r="BD21" s="19"/>
      <c r="BE21" s="19">
        <v>3.4132064986603199E-2</v>
      </c>
      <c r="BF21" s="19">
        <v>7.05616993929193E-2</v>
      </c>
      <c r="BG21" s="19"/>
      <c r="BH21" s="19">
        <v>5.2461973471855501E-2</v>
      </c>
      <c r="BI21" s="19">
        <v>6.9196227436841104E-2</v>
      </c>
      <c r="BJ21" s="19"/>
      <c r="BK21" s="19">
        <v>7.5687516610344396E-2</v>
      </c>
      <c r="BL21" s="19">
        <v>6.7499637922911596E-2</v>
      </c>
      <c r="BM21" s="19"/>
      <c r="BN21" s="19">
        <v>8.7363030293735294E-2</v>
      </c>
      <c r="BO21" s="19">
        <v>6.7581865318649403E-2</v>
      </c>
      <c r="BP21" s="19"/>
      <c r="BQ21" s="19">
        <v>2.0871518759570701E-5</v>
      </c>
      <c r="BR21" s="19">
        <v>6.9732474542366196E-2</v>
      </c>
      <c r="BS21" s="19"/>
      <c r="BT21" s="19">
        <v>3.8436319763975803E-2</v>
      </c>
      <c r="BU21" s="19">
        <v>7.0337650679655694E-2</v>
      </c>
      <c r="BV21" s="19"/>
      <c r="BW21" s="19">
        <v>1.4182565937601499E-2</v>
      </c>
      <c r="BX21" s="19">
        <v>9.5624648304997104E-2</v>
      </c>
      <c r="BY21" s="19"/>
      <c r="BZ21" s="19">
        <v>1.4182565937601499E-2</v>
      </c>
      <c r="CA21" s="19">
        <v>9.5624648304997104E-2</v>
      </c>
    </row>
    <row r="22" spans="2:79" x14ac:dyDescent="0.25">
      <c r="B22" s="16"/>
    </row>
    <row r="23" spans="2:79" x14ac:dyDescent="0.25">
      <c r="B23" t="s">
        <v>78</v>
      </c>
    </row>
    <row r="24" spans="2:79" x14ac:dyDescent="0.25">
      <c r="B24" t="s">
        <v>79</v>
      </c>
    </row>
    <row r="26" spans="2:79" x14ac:dyDescent="0.25">
      <c r="B2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CA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531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529</v>
      </c>
      <c r="C9" s="17">
        <v>0.37417758048414801</v>
      </c>
      <c r="D9" s="17">
        <v>0.37268915949543402</v>
      </c>
      <c r="E9" s="17">
        <v>0.37635605459072502</v>
      </c>
      <c r="F9" s="17">
        <v>0.248103497480896</v>
      </c>
      <c r="G9" s="17">
        <v>0.41795431364421598</v>
      </c>
      <c r="H9" s="17">
        <v>0.34742772305200298</v>
      </c>
      <c r="I9" s="17">
        <v>0.36429946862910501</v>
      </c>
      <c r="J9" s="17">
        <v>0.51079674819760701</v>
      </c>
      <c r="K9" s="17">
        <v>0.37502699543545898</v>
      </c>
      <c r="L9" s="17">
        <v>0.54608591278997598</v>
      </c>
      <c r="M9" s="17"/>
      <c r="N9" s="17">
        <v>0.37930497986473899</v>
      </c>
      <c r="O9" s="17">
        <v>0.31164696840922301</v>
      </c>
      <c r="P9" s="17">
        <v>0.29326094178279</v>
      </c>
      <c r="Q9" s="17">
        <v>0.26138057685403798</v>
      </c>
      <c r="R9" s="17"/>
      <c r="S9" s="17">
        <v>0.33280967161645197</v>
      </c>
      <c r="T9" s="17">
        <v>0.342387230349954</v>
      </c>
      <c r="U9" s="17">
        <v>0.43592785831497</v>
      </c>
      <c r="V9" s="17">
        <v>0.39265727144818402</v>
      </c>
      <c r="W9" s="17">
        <v>0.36532532364654702</v>
      </c>
      <c r="X9" s="17">
        <v>0.40592489435531398</v>
      </c>
      <c r="Y9" s="17">
        <v>0.40547248214069698</v>
      </c>
      <c r="Z9" s="17"/>
      <c r="AA9" s="17">
        <v>0.37653718460361202</v>
      </c>
      <c r="AB9" s="17">
        <v>0.37295720029601298</v>
      </c>
      <c r="AC9" s="17"/>
      <c r="AD9" s="17">
        <v>0.3528633153463</v>
      </c>
      <c r="AE9" s="17">
        <v>0.35249310294132302</v>
      </c>
      <c r="AF9" s="17">
        <v>0.41585954635224298</v>
      </c>
      <c r="AG9" s="17"/>
      <c r="AH9" s="17">
        <v>0.34224912404743102</v>
      </c>
      <c r="AI9" s="17">
        <v>0.37535905459925401</v>
      </c>
      <c r="AJ9" s="17"/>
      <c r="AK9" s="17">
        <v>0.33754461671851199</v>
      </c>
      <c r="AL9" s="17">
        <v>0.398716955849444</v>
      </c>
      <c r="AM9" s="17"/>
      <c r="AN9" s="17">
        <v>0.37440020761814902</v>
      </c>
      <c r="AO9" s="17">
        <v>0.26138057685403798</v>
      </c>
      <c r="AP9" s="17"/>
      <c r="AQ9" s="17">
        <v>0.35892589944693398</v>
      </c>
      <c r="AR9" s="17">
        <v>0.37813219053894498</v>
      </c>
      <c r="AS9" s="17"/>
      <c r="AT9" s="17">
        <v>0.37908800408689503</v>
      </c>
      <c r="AU9" s="17">
        <v>0.38802288542282298</v>
      </c>
      <c r="AV9" s="17">
        <v>0.35855517648651902</v>
      </c>
      <c r="AW9" s="17">
        <v>0.15385317206919899</v>
      </c>
      <c r="AX9" s="17"/>
      <c r="AY9" s="17">
        <v>0.33539370983045302</v>
      </c>
      <c r="AZ9" s="17">
        <v>0.37881316137772902</v>
      </c>
      <c r="BA9" s="17"/>
      <c r="BB9" s="17">
        <v>0.341228351974456</v>
      </c>
      <c r="BC9" s="17">
        <v>0.381350748952409</v>
      </c>
      <c r="BD9" s="17"/>
      <c r="BE9" s="17">
        <v>0.34462699186736601</v>
      </c>
      <c r="BF9" s="17">
        <v>0.37642008744944</v>
      </c>
      <c r="BG9" s="17"/>
      <c r="BH9" s="17">
        <v>0.31842141450598099</v>
      </c>
      <c r="BI9" s="17">
        <v>0.37850041123380401</v>
      </c>
      <c r="BJ9" s="17"/>
      <c r="BK9" s="17">
        <v>0.249341553730796</v>
      </c>
      <c r="BL9" s="17">
        <v>0.38216734567330302</v>
      </c>
      <c r="BM9" s="17"/>
      <c r="BN9" s="17">
        <v>0.28383644360603399</v>
      </c>
      <c r="BO9" s="17">
        <v>0.37609108281222797</v>
      </c>
      <c r="BP9" s="17"/>
      <c r="BQ9" s="17">
        <v>0.28251180619855398</v>
      </c>
      <c r="BR9" s="17">
        <v>0.37652456509397503</v>
      </c>
      <c r="BS9" s="17"/>
      <c r="BT9" s="17">
        <v>0.49108531978230302</v>
      </c>
      <c r="BU9" s="17">
        <v>0.36490000971629499</v>
      </c>
      <c r="BV9" s="17"/>
      <c r="BW9" s="17">
        <v>0.37717399283705999</v>
      </c>
      <c r="BX9" s="17">
        <v>0.37263885222142601</v>
      </c>
      <c r="BY9" s="17"/>
      <c r="BZ9" s="17">
        <v>0.37717399283705999</v>
      </c>
      <c r="CA9" s="17">
        <v>0.37263885222142601</v>
      </c>
    </row>
    <row r="10" spans="2:79" x14ac:dyDescent="0.25">
      <c r="B10" s="18" t="s">
        <v>528</v>
      </c>
      <c r="C10" s="17">
        <v>0.236893975523328</v>
      </c>
      <c r="D10" s="17">
        <v>0.299705415434324</v>
      </c>
      <c r="E10" s="17">
        <v>0.26154769639152597</v>
      </c>
      <c r="F10" s="17">
        <v>9.3184230302618604E-2</v>
      </c>
      <c r="G10" s="17">
        <v>0.342711085967636</v>
      </c>
      <c r="H10" s="17">
        <v>0.13986747243567901</v>
      </c>
      <c r="I10" s="17">
        <v>0.176536706698842</v>
      </c>
      <c r="J10" s="17">
        <v>0.39650032303216798</v>
      </c>
      <c r="K10" s="17">
        <v>0.167173401335937</v>
      </c>
      <c r="L10" s="17">
        <v>0.40124072763896002</v>
      </c>
      <c r="M10" s="17"/>
      <c r="N10" s="17">
        <v>0.24165376275584699</v>
      </c>
      <c r="O10" s="17">
        <v>0.18628127824313301</v>
      </c>
      <c r="P10" s="17">
        <v>0.119595369949082</v>
      </c>
      <c r="Q10" s="17">
        <v>0.113593605398282</v>
      </c>
      <c r="R10" s="17"/>
      <c r="S10" s="17">
        <v>0.24476262216517999</v>
      </c>
      <c r="T10" s="17">
        <v>0.20790182577535801</v>
      </c>
      <c r="U10" s="17">
        <v>0.20848567568599699</v>
      </c>
      <c r="V10" s="17">
        <v>0.24793603659601399</v>
      </c>
      <c r="W10" s="17">
        <v>0.20415435659512299</v>
      </c>
      <c r="X10" s="17">
        <v>0.238831258044996</v>
      </c>
      <c r="Y10" s="17">
        <v>0.222485049645089</v>
      </c>
      <c r="Z10" s="17"/>
      <c r="AA10" s="17">
        <v>0.20474424181829301</v>
      </c>
      <c r="AB10" s="17">
        <v>0.253521721569273</v>
      </c>
      <c r="AC10" s="17"/>
      <c r="AD10" s="17">
        <v>0.16349797088127599</v>
      </c>
      <c r="AE10" s="17">
        <v>0.118510051377637</v>
      </c>
      <c r="AF10" s="17">
        <v>0.25174903850781799</v>
      </c>
      <c r="AG10" s="17"/>
      <c r="AH10" s="17">
        <v>0.169379093434811</v>
      </c>
      <c r="AI10" s="17">
        <v>0.239392282503189</v>
      </c>
      <c r="AJ10" s="17"/>
      <c r="AK10" s="17">
        <v>0.23255525348420999</v>
      </c>
      <c r="AL10" s="17">
        <v>0.23980036140585601</v>
      </c>
      <c r="AM10" s="17"/>
      <c r="AN10" s="17">
        <v>0.237137333122722</v>
      </c>
      <c r="AO10" s="17">
        <v>0.113593605398282</v>
      </c>
      <c r="AP10" s="17"/>
      <c r="AQ10" s="17">
        <v>0.214406310252653</v>
      </c>
      <c r="AR10" s="17">
        <v>0.24272480472643901</v>
      </c>
      <c r="AS10" s="17"/>
      <c r="AT10" s="17">
        <v>0.281664020984284</v>
      </c>
      <c r="AU10" s="17">
        <v>0.23613396108644999</v>
      </c>
      <c r="AV10" s="17">
        <v>0.160314857558818</v>
      </c>
      <c r="AW10" s="17">
        <v>0.117611077982114</v>
      </c>
      <c r="AX10" s="17"/>
      <c r="AY10" s="17">
        <v>0.179363351152588</v>
      </c>
      <c r="AZ10" s="17">
        <v>0.24377023255064001</v>
      </c>
      <c r="BA10" s="17"/>
      <c r="BB10" s="17">
        <v>0.21950984082875699</v>
      </c>
      <c r="BC10" s="17">
        <v>0.24068607282475901</v>
      </c>
      <c r="BD10" s="17"/>
      <c r="BE10" s="17">
        <v>0.163362771658629</v>
      </c>
      <c r="BF10" s="17">
        <v>0.24247404159142899</v>
      </c>
      <c r="BG10" s="17"/>
      <c r="BH10" s="17">
        <v>0.18785489800112501</v>
      </c>
      <c r="BI10" s="17">
        <v>0.240696023754743</v>
      </c>
      <c r="BJ10" s="17"/>
      <c r="BK10" s="17">
        <v>0.175534058006939</v>
      </c>
      <c r="BL10" s="17">
        <v>0.24082113778355099</v>
      </c>
      <c r="BM10" s="17"/>
      <c r="BN10" s="17">
        <v>0.14504925271379901</v>
      </c>
      <c r="BO10" s="17">
        <v>0.23883932508379499</v>
      </c>
      <c r="BP10" s="17"/>
      <c r="BQ10" s="17">
        <v>0.19055046436356199</v>
      </c>
      <c r="BR10" s="17">
        <v>0.238080541701436</v>
      </c>
      <c r="BS10" s="17"/>
      <c r="BT10" s="17">
        <v>0.29432548211884502</v>
      </c>
      <c r="BU10" s="17">
        <v>0.23233632288250999</v>
      </c>
      <c r="BV10" s="17"/>
      <c r="BW10" s="17">
        <v>0.20524858500516999</v>
      </c>
      <c r="BX10" s="17">
        <v>0.25314462831743001</v>
      </c>
      <c r="BY10" s="17"/>
      <c r="BZ10" s="17">
        <v>0.20524858500516999</v>
      </c>
      <c r="CA10" s="17">
        <v>0.25314462831743001</v>
      </c>
    </row>
    <row r="11" spans="2:79" ht="30" x14ac:dyDescent="0.25">
      <c r="B11" s="18" t="s">
        <v>527</v>
      </c>
      <c r="C11" s="17">
        <v>0.23162737319847701</v>
      </c>
      <c r="D11" s="17">
        <v>0.18189784447681701</v>
      </c>
      <c r="E11" s="17">
        <v>0.28389066755951298</v>
      </c>
      <c r="F11" s="17">
        <v>0.174484095789503</v>
      </c>
      <c r="G11" s="17">
        <v>0.312221876241495</v>
      </c>
      <c r="H11" s="17">
        <v>0.16954276935092599</v>
      </c>
      <c r="I11" s="17">
        <v>0.23056039414344401</v>
      </c>
      <c r="J11" s="17">
        <v>0.26999004846445201</v>
      </c>
      <c r="K11" s="17">
        <v>0.21254092608150299</v>
      </c>
      <c r="L11" s="17">
        <v>0.31164392188936402</v>
      </c>
      <c r="M11" s="17"/>
      <c r="N11" s="17">
        <v>0.22982675668188501</v>
      </c>
      <c r="O11" s="17">
        <v>0.26076985865448599</v>
      </c>
      <c r="P11" s="17">
        <v>0.222841808114106</v>
      </c>
      <c r="Q11" s="17">
        <v>0.23575718357700301</v>
      </c>
      <c r="R11" s="17"/>
      <c r="S11" s="17">
        <v>0.210824757834398</v>
      </c>
      <c r="T11" s="17">
        <v>0.23722884577921</v>
      </c>
      <c r="U11" s="17">
        <v>0.25580128100414201</v>
      </c>
      <c r="V11" s="17">
        <v>0.24842298177914099</v>
      </c>
      <c r="W11" s="17">
        <v>0.21550880303154599</v>
      </c>
      <c r="X11" s="17">
        <v>0.20863954834587101</v>
      </c>
      <c r="Y11" s="17">
        <v>0.24054951063770599</v>
      </c>
      <c r="Z11" s="17"/>
      <c r="AA11" s="17">
        <v>0.23016824841918099</v>
      </c>
      <c r="AB11" s="17">
        <v>0.23238202816707099</v>
      </c>
      <c r="AC11" s="17"/>
      <c r="AD11" s="17">
        <v>0.24703587003754901</v>
      </c>
      <c r="AE11" s="17">
        <v>0.22555426923576399</v>
      </c>
      <c r="AF11" s="17">
        <v>0.241913398292883</v>
      </c>
      <c r="AG11" s="17"/>
      <c r="AH11" s="17">
        <v>0.16272106197810199</v>
      </c>
      <c r="AI11" s="17">
        <v>0.23417716833923699</v>
      </c>
      <c r="AJ11" s="17"/>
      <c r="AK11" s="17">
        <v>0.18657488267693201</v>
      </c>
      <c r="AL11" s="17">
        <v>0.261806748886521</v>
      </c>
      <c r="AM11" s="17"/>
      <c r="AN11" s="17">
        <v>0.231619222203158</v>
      </c>
      <c r="AO11" s="17">
        <v>0.23575718357700301</v>
      </c>
      <c r="AP11" s="17"/>
      <c r="AQ11" s="17">
        <v>0.22261826175746199</v>
      </c>
      <c r="AR11" s="17">
        <v>0.23396334669559399</v>
      </c>
      <c r="AS11" s="17"/>
      <c r="AT11" s="17">
        <v>0.26296407654529702</v>
      </c>
      <c r="AU11" s="17">
        <v>0.21896304443023801</v>
      </c>
      <c r="AV11" s="17">
        <v>0.207113195824463</v>
      </c>
      <c r="AW11" s="17">
        <v>0.12562415812772801</v>
      </c>
      <c r="AX11" s="17"/>
      <c r="AY11" s="17">
        <v>0.184106931333576</v>
      </c>
      <c r="AZ11" s="17">
        <v>0.237307178969551</v>
      </c>
      <c r="BA11" s="17"/>
      <c r="BB11" s="17">
        <v>0.194294579552892</v>
      </c>
      <c r="BC11" s="17">
        <v>0.23976731323876199</v>
      </c>
      <c r="BD11" s="17"/>
      <c r="BE11" s="17">
        <v>0.241591008352114</v>
      </c>
      <c r="BF11" s="17">
        <v>0.230871262329708</v>
      </c>
      <c r="BG11" s="17"/>
      <c r="BH11" s="17">
        <v>0.23619236158353801</v>
      </c>
      <c r="BI11" s="17">
        <v>0.231273445129418</v>
      </c>
      <c r="BJ11" s="17"/>
      <c r="BK11" s="17">
        <v>0.18740281936515499</v>
      </c>
      <c r="BL11" s="17">
        <v>0.23445783656640701</v>
      </c>
      <c r="BM11" s="17"/>
      <c r="BN11" s="17">
        <v>0.276874313289455</v>
      </c>
      <c r="BO11" s="17">
        <v>0.23066900441771401</v>
      </c>
      <c r="BP11" s="17"/>
      <c r="BQ11" s="17">
        <v>0.14305090432772599</v>
      </c>
      <c r="BR11" s="17">
        <v>0.23389526010449699</v>
      </c>
      <c r="BS11" s="17"/>
      <c r="BT11" s="17">
        <v>0.23198387465236101</v>
      </c>
      <c r="BU11" s="17">
        <v>0.231599081936605</v>
      </c>
      <c r="BV11" s="17"/>
      <c r="BW11" s="17">
        <v>0.23022842226139101</v>
      </c>
      <c r="BX11" s="17">
        <v>0.23234576742848301</v>
      </c>
      <c r="BY11" s="17"/>
      <c r="BZ11" s="17">
        <v>0.23022842226139101</v>
      </c>
      <c r="CA11" s="17">
        <v>0.23234576742848301</v>
      </c>
    </row>
    <row r="12" spans="2:79" ht="45" x14ac:dyDescent="0.25">
      <c r="B12" s="18" t="s">
        <v>526</v>
      </c>
      <c r="C12" s="17">
        <v>0.21428358107022299</v>
      </c>
      <c r="D12" s="17">
        <v>0.231226806679593</v>
      </c>
      <c r="E12" s="17">
        <v>0.31913215042493098</v>
      </c>
      <c r="F12" s="17">
        <v>0.214187333472771</v>
      </c>
      <c r="G12" s="17">
        <v>0.19745616063705701</v>
      </c>
      <c r="H12" s="17">
        <v>0.174474197894563</v>
      </c>
      <c r="I12" s="17">
        <v>0.158751260974032</v>
      </c>
      <c r="J12" s="17">
        <v>0.242360213026863</v>
      </c>
      <c r="K12" s="17">
        <v>0.208613892069621</v>
      </c>
      <c r="L12" s="17">
        <v>0.14208656107145401</v>
      </c>
      <c r="M12" s="17"/>
      <c r="N12" s="17">
        <v>0.21097969517586501</v>
      </c>
      <c r="O12" s="17">
        <v>0.26098807737600099</v>
      </c>
      <c r="P12" s="17">
        <v>0.23747519500136999</v>
      </c>
      <c r="Q12" s="17">
        <v>0.23429182289806799</v>
      </c>
      <c r="R12" s="17"/>
      <c r="S12" s="17">
        <v>0.208083170598798</v>
      </c>
      <c r="T12" s="17">
        <v>0.26066086943294497</v>
      </c>
      <c r="U12" s="17">
        <v>0.229517083455302</v>
      </c>
      <c r="V12" s="17">
        <v>0.213689403473828</v>
      </c>
      <c r="W12" s="17">
        <v>0.24313097559311</v>
      </c>
      <c r="X12" s="17">
        <v>0.20278537723908899</v>
      </c>
      <c r="Y12" s="17">
        <v>0.18589516747830701</v>
      </c>
      <c r="Z12" s="17"/>
      <c r="AA12" s="17">
        <v>0.17523069894425</v>
      </c>
      <c r="AB12" s="17">
        <v>0.23448161481789301</v>
      </c>
      <c r="AC12" s="17"/>
      <c r="AD12" s="17">
        <v>0.21594112707038099</v>
      </c>
      <c r="AE12" s="17">
        <v>0.13797695869707199</v>
      </c>
      <c r="AF12" s="17">
        <v>0.174764802286482</v>
      </c>
      <c r="AG12" s="17"/>
      <c r="AH12" s="17">
        <v>0.18342344440313799</v>
      </c>
      <c r="AI12" s="17">
        <v>0.21542552329762299</v>
      </c>
      <c r="AJ12" s="17"/>
      <c r="AK12" s="17">
        <v>0.171652910867133</v>
      </c>
      <c r="AL12" s="17">
        <v>0.242840648548589</v>
      </c>
      <c r="AM12" s="17"/>
      <c r="AN12" s="17">
        <v>0.21424409085868201</v>
      </c>
      <c r="AO12" s="17">
        <v>0.23429182289806799</v>
      </c>
      <c r="AP12" s="17"/>
      <c r="AQ12" s="17">
        <v>0.20714446689473201</v>
      </c>
      <c r="AR12" s="17">
        <v>0.21613468277054401</v>
      </c>
      <c r="AS12" s="17"/>
      <c r="AT12" s="17">
        <v>0.229507598620842</v>
      </c>
      <c r="AU12" s="17">
        <v>0.223422401410626</v>
      </c>
      <c r="AV12" s="17">
        <v>0.17282966722582499</v>
      </c>
      <c r="AW12" s="17">
        <v>0.138756211891187</v>
      </c>
      <c r="AX12" s="17"/>
      <c r="AY12" s="17">
        <v>0.24351329660431201</v>
      </c>
      <c r="AZ12" s="17">
        <v>0.21078994547968299</v>
      </c>
      <c r="BA12" s="17"/>
      <c r="BB12" s="17">
        <v>0.19058926912080101</v>
      </c>
      <c r="BC12" s="17">
        <v>0.21945071452452</v>
      </c>
      <c r="BD12" s="17"/>
      <c r="BE12" s="17">
        <v>0.24651751765548299</v>
      </c>
      <c r="BF12" s="17">
        <v>0.21183744274625799</v>
      </c>
      <c r="BG12" s="17"/>
      <c r="BH12" s="17">
        <v>0.15469940757398201</v>
      </c>
      <c r="BI12" s="17">
        <v>0.21890320103267299</v>
      </c>
      <c r="BJ12" s="17"/>
      <c r="BK12" s="17">
        <v>0.203983006332316</v>
      </c>
      <c r="BL12" s="17">
        <v>0.214942839263628</v>
      </c>
      <c r="BM12" s="17"/>
      <c r="BN12" s="17">
        <v>0.19880846392069501</v>
      </c>
      <c r="BO12" s="17">
        <v>0.21461135724967101</v>
      </c>
      <c r="BP12" s="17"/>
      <c r="BQ12" s="17">
        <v>0.218671726560112</v>
      </c>
      <c r="BR12" s="17">
        <v>0.21417122823176499</v>
      </c>
      <c r="BS12" s="17"/>
      <c r="BT12" s="17">
        <v>0.10033451190643899</v>
      </c>
      <c r="BU12" s="17">
        <v>0.22332635753176899</v>
      </c>
      <c r="BV12" s="17"/>
      <c r="BW12" s="17">
        <v>0.17505841719729601</v>
      </c>
      <c r="BX12" s="17">
        <v>0.23442662586927199</v>
      </c>
      <c r="BY12" s="17"/>
      <c r="BZ12" s="17">
        <v>0.17505841719729601</v>
      </c>
      <c r="CA12" s="17">
        <v>0.23442662586927199</v>
      </c>
    </row>
    <row r="13" spans="2:79" ht="30" x14ac:dyDescent="0.25">
      <c r="B13" s="18" t="s">
        <v>525</v>
      </c>
      <c r="C13" s="17">
        <v>0.16194445380523101</v>
      </c>
      <c r="D13" s="17">
        <v>0.206012729972395</v>
      </c>
      <c r="E13" s="17">
        <v>0.210155489921348</v>
      </c>
      <c r="F13" s="17">
        <v>0.163743079666507</v>
      </c>
      <c r="G13" s="17">
        <v>0.13563884617233499</v>
      </c>
      <c r="H13" s="17">
        <v>0.124568683316837</v>
      </c>
      <c r="I13" s="17">
        <v>0.156542546974831</v>
      </c>
      <c r="J13" s="17">
        <v>0.18805551049501501</v>
      </c>
      <c r="K13" s="17">
        <v>0.14410741483937001</v>
      </c>
      <c r="L13" s="17">
        <v>4.7810003957413597E-2</v>
      </c>
      <c r="M13" s="17"/>
      <c r="N13" s="17">
        <v>0.159170758703291</v>
      </c>
      <c r="O13" s="17">
        <v>0.19640656656247399</v>
      </c>
      <c r="P13" s="17">
        <v>0.20491525847730099</v>
      </c>
      <c r="Q13" s="17">
        <v>0.20754365855482601</v>
      </c>
      <c r="R13" s="17"/>
      <c r="S13" s="17">
        <v>0.159431392872707</v>
      </c>
      <c r="T13" s="17">
        <v>0.172613641912267</v>
      </c>
      <c r="U13" s="17">
        <v>0.219626464323081</v>
      </c>
      <c r="V13" s="17">
        <v>0.16651812674678401</v>
      </c>
      <c r="W13" s="17">
        <v>0.149461833307312</v>
      </c>
      <c r="X13" s="17">
        <v>0.18100907720040299</v>
      </c>
      <c r="Y13" s="17">
        <v>0.14403191603395801</v>
      </c>
      <c r="Z13" s="17"/>
      <c r="AA13" s="17">
        <v>0.16135946797277601</v>
      </c>
      <c r="AB13" s="17">
        <v>0.162247006726875</v>
      </c>
      <c r="AC13" s="17"/>
      <c r="AD13" s="17">
        <v>0.19550679519865199</v>
      </c>
      <c r="AE13" s="17">
        <v>0.16649945217467499</v>
      </c>
      <c r="AF13" s="17">
        <v>0.13625748079796399</v>
      </c>
      <c r="AG13" s="17"/>
      <c r="AH13" s="17">
        <v>0.169036203938178</v>
      </c>
      <c r="AI13" s="17">
        <v>0.16168203212413601</v>
      </c>
      <c r="AJ13" s="17"/>
      <c r="AK13" s="17">
        <v>0.13744416842965901</v>
      </c>
      <c r="AL13" s="17">
        <v>0.178356494699176</v>
      </c>
      <c r="AM13" s="17"/>
      <c r="AN13" s="17">
        <v>0.16185445478097099</v>
      </c>
      <c r="AO13" s="17">
        <v>0.20754365855482601</v>
      </c>
      <c r="AP13" s="17"/>
      <c r="AQ13" s="17">
        <v>0.142270628186906</v>
      </c>
      <c r="AR13" s="17">
        <v>0.16704568221518201</v>
      </c>
      <c r="AS13" s="17"/>
      <c r="AT13" s="17">
        <v>0.172954056375031</v>
      </c>
      <c r="AU13" s="17">
        <v>0.16681966240624499</v>
      </c>
      <c r="AV13" s="17">
        <v>0.122908403889384</v>
      </c>
      <c r="AW13" s="17">
        <v>0.21558255171562199</v>
      </c>
      <c r="AX13" s="17"/>
      <c r="AY13" s="17">
        <v>0.194224136977138</v>
      </c>
      <c r="AZ13" s="17">
        <v>0.158086275649196</v>
      </c>
      <c r="BA13" s="17"/>
      <c r="BB13" s="17">
        <v>0.13651876310569699</v>
      </c>
      <c r="BC13" s="17">
        <v>0.16748825725641101</v>
      </c>
      <c r="BD13" s="17"/>
      <c r="BE13" s="17">
        <v>0.107301079675439</v>
      </c>
      <c r="BF13" s="17">
        <v>0.16609117821340499</v>
      </c>
      <c r="BG13" s="17"/>
      <c r="BH13" s="17">
        <v>0.140185286507548</v>
      </c>
      <c r="BI13" s="17">
        <v>0.163631463588475</v>
      </c>
      <c r="BJ13" s="17"/>
      <c r="BK13" s="17">
        <v>0.18086712520682299</v>
      </c>
      <c r="BL13" s="17">
        <v>0.160733363503959</v>
      </c>
      <c r="BM13" s="17"/>
      <c r="BN13" s="17">
        <v>0.16028546765520099</v>
      </c>
      <c r="BO13" s="17">
        <v>0.16197959254678301</v>
      </c>
      <c r="BP13" s="17"/>
      <c r="BQ13" s="17">
        <v>0.16830524051256299</v>
      </c>
      <c r="BR13" s="17">
        <v>0.16178159401786901</v>
      </c>
      <c r="BS13" s="17"/>
      <c r="BT13" s="17">
        <v>0.13912652707561299</v>
      </c>
      <c r="BU13" s="17">
        <v>0.16375524008234599</v>
      </c>
      <c r="BV13" s="17"/>
      <c r="BW13" s="17">
        <v>0.16114776804613001</v>
      </c>
      <c r="BX13" s="17">
        <v>0.16235357069224499</v>
      </c>
      <c r="BY13" s="17"/>
      <c r="BZ13" s="17">
        <v>0.16114776804613001</v>
      </c>
      <c r="CA13" s="17">
        <v>0.16235357069224499</v>
      </c>
    </row>
    <row r="14" spans="2:79" ht="30" x14ac:dyDescent="0.25">
      <c r="B14" s="18" t="s">
        <v>524</v>
      </c>
      <c r="C14" s="17">
        <v>9.6520100275755097E-2</v>
      </c>
      <c r="D14" s="17">
        <v>7.18814115365453E-2</v>
      </c>
      <c r="E14" s="17">
        <v>0.113586465821884</v>
      </c>
      <c r="F14" s="17">
        <v>9.1218970913949399E-2</v>
      </c>
      <c r="G14" s="17">
        <v>5.5459089827083599E-2</v>
      </c>
      <c r="H14" s="17">
        <v>8.2849687954390003E-2</v>
      </c>
      <c r="I14" s="17">
        <v>6.6022440607352503E-2</v>
      </c>
      <c r="J14" s="17">
        <v>0.17329709795539</v>
      </c>
      <c r="K14" s="17">
        <v>0.25302853580090001</v>
      </c>
      <c r="L14" s="17">
        <v>0.15579451407616801</v>
      </c>
      <c r="M14" s="17"/>
      <c r="N14" s="17">
        <v>9.5105577802676297E-2</v>
      </c>
      <c r="O14" s="17">
        <v>0.11490970936377</v>
      </c>
      <c r="P14" s="17">
        <v>0.111082223371425</v>
      </c>
      <c r="Q14" s="17">
        <v>0.13118943630180499</v>
      </c>
      <c r="R14" s="17"/>
      <c r="S14" s="17">
        <v>9.8475109670285499E-2</v>
      </c>
      <c r="T14" s="17">
        <v>0.12600012501024199</v>
      </c>
      <c r="U14" s="17">
        <v>7.8092771619102899E-2</v>
      </c>
      <c r="V14" s="17">
        <v>8.3549695511894506E-2</v>
      </c>
      <c r="W14" s="17">
        <v>9.8351446068958695E-2</v>
      </c>
      <c r="X14" s="17">
        <v>9.3764502726904203E-2</v>
      </c>
      <c r="Y14" s="17">
        <v>0.11250709515835899</v>
      </c>
      <c r="Z14" s="17"/>
      <c r="AA14" s="17">
        <v>0.101854794502827</v>
      </c>
      <c r="AB14" s="17">
        <v>9.3761012388609302E-2</v>
      </c>
      <c r="AC14" s="17"/>
      <c r="AD14" s="17">
        <v>8.6410504471658003E-2</v>
      </c>
      <c r="AE14" s="17">
        <v>6.4427990209545094E-2</v>
      </c>
      <c r="AF14" s="17">
        <v>0.11888338601574799</v>
      </c>
      <c r="AG14" s="17"/>
      <c r="AH14" s="17">
        <v>7.7217623602249597E-2</v>
      </c>
      <c r="AI14" s="17">
        <v>9.7234365200913206E-2</v>
      </c>
      <c r="AJ14" s="17"/>
      <c r="AK14" s="17">
        <v>7.7099764616420194E-2</v>
      </c>
      <c r="AL14" s="17">
        <v>0.109529228052403</v>
      </c>
      <c r="AM14" s="17"/>
      <c r="AN14" s="17">
        <v>9.6451673503156296E-2</v>
      </c>
      <c r="AO14" s="17">
        <v>0.13118943630180499</v>
      </c>
      <c r="AP14" s="17"/>
      <c r="AQ14" s="17">
        <v>8.5801066417820607E-2</v>
      </c>
      <c r="AR14" s="17">
        <v>9.9299439744556295E-2</v>
      </c>
      <c r="AS14" s="17"/>
      <c r="AT14" s="17">
        <v>8.9331796239866298E-2</v>
      </c>
      <c r="AU14" s="17">
        <v>0.107942574183929</v>
      </c>
      <c r="AV14" s="17">
        <v>8.1896432516066903E-2</v>
      </c>
      <c r="AW14" s="17">
        <v>0.14874777820360699</v>
      </c>
      <c r="AX14" s="17"/>
      <c r="AY14" s="17">
        <v>0.108889164648881</v>
      </c>
      <c r="AZ14" s="17">
        <v>9.5041707389405095E-2</v>
      </c>
      <c r="BA14" s="17"/>
      <c r="BB14" s="17">
        <v>0.10986334924395399</v>
      </c>
      <c r="BC14" s="17">
        <v>9.3613148527893902E-2</v>
      </c>
      <c r="BD14" s="17"/>
      <c r="BE14" s="17">
        <v>8.7924201509708699E-2</v>
      </c>
      <c r="BF14" s="17">
        <v>9.7172417666308006E-2</v>
      </c>
      <c r="BG14" s="17"/>
      <c r="BH14" s="17">
        <v>4.4318130156982001E-2</v>
      </c>
      <c r="BI14" s="17">
        <v>0.100567370701603</v>
      </c>
      <c r="BJ14" s="17"/>
      <c r="BK14" s="17">
        <v>0.122274019542448</v>
      </c>
      <c r="BL14" s="17">
        <v>9.4871795912080503E-2</v>
      </c>
      <c r="BM14" s="17"/>
      <c r="BN14" s="17">
        <v>0.141421835222486</v>
      </c>
      <c r="BO14" s="17">
        <v>9.55690432343618E-2</v>
      </c>
      <c r="BP14" s="17"/>
      <c r="BQ14" s="17">
        <v>0.19292261871028599</v>
      </c>
      <c r="BR14" s="17">
        <v>9.4051837405803598E-2</v>
      </c>
      <c r="BS14" s="17"/>
      <c r="BT14" s="17">
        <v>8.3601505279449095E-2</v>
      </c>
      <c r="BU14" s="17">
        <v>9.7545294843873295E-2</v>
      </c>
      <c r="BV14" s="17"/>
      <c r="BW14" s="17">
        <v>0.10168094650595499</v>
      </c>
      <c r="BX14" s="17">
        <v>9.3869884277864094E-2</v>
      </c>
      <c r="BY14" s="17"/>
      <c r="BZ14" s="17">
        <v>0.10168094650595499</v>
      </c>
      <c r="CA14" s="17">
        <v>9.3869884277864094E-2</v>
      </c>
    </row>
    <row r="15" spans="2:79" ht="30" x14ac:dyDescent="0.25">
      <c r="B15" s="18" t="s">
        <v>523</v>
      </c>
      <c r="C15" s="17">
        <v>9.6010263557714096E-2</v>
      </c>
      <c r="D15" s="17">
        <v>0.10139858026932699</v>
      </c>
      <c r="E15" s="17">
        <v>8.8620243732407206E-2</v>
      </c>
      <c r="F15" s="17">
        <v>8.0941282075314494E-2</v>
      </c>
      <c r="G15" s="17">
        <v>9.9238874813116495E-2</v>
      </c>
      <c r="H15" s="17">
        <v>0.10146646287554301</v>
      </c>
      <c r="I15" s="17">
        <v>7.6047491862175104E-2</v>
      </c>
      <c r="J15" s="17">
        <v>0.10963163293000899</v>
      </c>
      <c r="K15" s="17">
        <v>0.102840454912884</v>
      </c>
      <c r="L15" s="17">
        <v>0.16483188927512901</v>
      </c>
      <c r="M15" s="17"/>
      <c r="N15" s="17">
        <v>9.63600905948927E-2</v>
      </c>
      <c r="O15" s="17">
        <v>8.4391318041669994E-2</v>
      </c>
      <c r="P15" s="17">
        <v>0.12895969094830501</v>
      </c>
      <c r="Q15" s="17">
        <v>0.122704320193721</v>
      </c>
      <c r="R15" s="17"/>
      <c r="S15" s="17">
        <v>0.106490308667684</v>
      </c>
      <c r="T15" s="17">
        <v>0.10511215929096</v>
      </c>
      <c r="U15" s="17">
        <v>0.158717755248862</v>
      </c>
      <c r="V15" s="17">
        <v>8.1970855524705594E-2</v>
      </c>
      <c r="W15" s="17">
        <v>0.109122995271249</v>
      </c>
      <c r="X15" s="17">
        <v>8.6590181620645995E-2</v>
      </c>
      <c r="Y15" s="17">
        <v>6.8640652567048294E-2</v>
      </c>
      <c r="Z15" s="17"/>
      <c r="AA15" s="17">
        <v>9.5396707356775301E-2</v>
      </c>
      <c r="AB15" s="17">
        <v>9.6327592988424998E-2</v>
      </c>
      <c r="AC15" s="17"/>
      <c r="AD15" s="17">
        <v>8.5007984848960105E-2</v>
      </c>
      <c r="AE15" s="17">
        <v>0.116289596252001</v>
      </c>
      <c r="AF15" s="17">
        <v>9.7203003688833306E-2</v>
      </c>
      <c r="AG15" s="17"/>
      <c r="AH15" s="17">
        <v>0.12884863406649</v>
      </c>
      <c r="AI15" s="17">
        <v>9.4795119167151998E-2</v>
      </c>
      <c r="AJ15" s="17"/>
      <c r="AK15" s="17">
        <v>9.1409046186439399E-2</v>
      </c>
      <c r="AL15" s="17">
        <v>9.9092487560483597E-2</v>
      </c>
      <c r="AM15" s="17"/>
      <c r="AN15" s="17">
        <v>9.5957577571983102E-2</v>
      </c>
      <c r="AO15" s="17">
        <v>0.122704320193721</v>
      </c>
      <c r="AP15" s="17"/>
      <c r="AQ15" s="17">
        <v>9.2557911959055106E-2</v>
      </c>
      <c r="AR15" s="17">
        <v>9.6905424183709302E-2</v>
      </c>
      <c r="AS15" s="17"/>
      <c r="AT15" s="17">
        <v>9.8167186135727405E-2</v>
      </c>
      <c r="AU15" s="17">
        <v>8.8520224018750399E-2</v>
      </c>
      <c r="AV15" s="17">
        <v>0.104357754821239</v>
      </c>
      <c r="AW15" s="17">
        <v>0.123833421483888</v>
      </c>
      <c r="AX15" s="17"/>
      <c r="AY15" s="17">
        <v>8.7715369086397196E-2</v>
      </c>
      <c r="AZ15" s="17">
        <v>9.7001697720354801E-2</v>
      </c>
      <c r="BA15" s="17"/>
      <c r="BB15" s="17">
        <v>8.7767854124263495E-2</v>
      </c>
      <c r="BC15" s="17">
        <v>9.7794771749002293E-2</v>
      </c>
      <c r="BD15" s="17"/>
      <c r="BE15" s="17">
        <v>9.4119156067421605E-2</v>
      </c>
      <c r="BF15" s="17">
        <v>9.6153774124427105E-2</v>
      </c>
      <c r="BG15" s="17"/>
      <c r="BH15" s="17">
        <v>0.117661411127382</v>
      </c>
      <c r="BI15" s="17">
        <v>9.4331628650928007E-2</v>
      </c>
      <c r="BJ15" s="17"/>
      <c r="BK15" s="17">
        <v>0.14526481356741</v>
      </c>
      <c r="BL15" s="17">
        <v>9.2857869979436403E-2</v>
      </c>
      <c r="BM15" s="17"/>
      <c r="BN15" s="17">
        <v>9.8914460623592798E-2</v>
      </c>
      <c r="BO15" s="17">
        <v>9.5948750186964096E-2</v>
      </c>
      <c r="BP15" s="17"/>
      <c r="BQ15" s="17">
        <v>0.12267980049013399</v>
      </c>
      <c r="BR15" s="17">
        <v>9.5327424262246996E-2</v>
      </c>
      <c r="BS15" s="17"/>
      <c r="BT15" s="17">
        <v>0.15222369171991301</v>
      </c>
      <c r="BU15" s="17">
        <v>9.1549275251813306E-2</v>
      </c>
      <c r="BV15" s="17"/>
      <c r="BW15" s="17">
        <v>9.5222851247314097E-2</v>
      </c>
      <c r="BX15" s="17">
        <v>9.6414618310573602E-2</v>
      </c>
      <c r="BY15" s="17"/>
      <c r="BZ15" s="17">
        <v>9.5222851247314097E-2</v>
      </c>
      <c r="CA15" s="17">
        <v>9.6414618310573602E-2</v>
      </c>
    </row>
    <row r="16" spans="2:79" x14ac:dyDescent="0.25">
      <c r="B16" s="18" t="s">
        <v>521</v>
      </c>
      <c r="C16" s="17">
        <v>6.9652435701010595E-2</v>
      </c>
      <c r="D16" s="17">
        <v>6.2293452879102103E-2</v>
      </c>
      <c r="E16" s="17">
        <v>3.9724068094946802E-2</v>
      </c>
      <c r="F16" s="17">
        <v>6.7530251188374399E-2</v>
      </c>
      <c r="G16" s="17">
        <v>0.10132008122122201</v>
      </c>
      <c r="H16" s="17">
        <v>7.9822113461577596E-2</v>
      </c>
      <c r="I16" s="17">
        <v>3.93613429339814E-2</v>
      </c>
      <c r="J16" s="17">
        <v>0.106423789547097</v>
      </c>
      <c r="K16" s="17">
        <v>0.10113464082286699</v>
      </c>
      <c r="L16" s="17">
        <v>7.3832944266042103E-2</v>
      </c>
      <c r="M16" s="17"/>
      <c r="N16" s="17">
        <v>6.8276712038156495E-2</v>
      </c>
      <c r="O16" s="17">
        <v>8.5380050480378195E-2</v>
      </c>
      <c r="P16" s="17">
        <v>9.1504126274419895E-2</v>
      </c>
      <c r="Q16" s="17">
        <v>0.13120288231726901</v>
      </c>
      <c r="R16" s="17"/>
      <c r="S16" s="17">
        <v>4.49811187503859E-2</v>
      </c>
      <c r="T16" s="17">
        <v>6.0734435354673599E-2</v>
      </c>
      <c r="U16" s="17">
        <v>0.10102077029030999</v>
      </c>
      <c r="V16" s="17">
        <v>6.8705875080958601E-2</v>
      </c>
      <c r="W16" s="17">
        <v>7.5801545772788304E-2</v>
      </c>
      <c r="X16" s="17">
        <v>9.3644455228475601E-2</v>
      </c>
      <c r="Y16" s="17">
        <v>0.100685861179619</v>
      </c>
      <c r="Z16" s="17"/>
      <c r="AA16" s="17">
        <v>9.5084102282099806E-2</v>
      </c>
      <c r="AB16" s="17">
        <v>5.6499253863947101E-2</v>
      </c>
      <c r="AC16" s="17"/>
      <c r="AD16" s="17">
        <v>0.108584777505982</v>
      </c>
      <c r="AE16" s="17">
        <v>0.10660224502664201</v>
      </c>
      <c r="AF16" s="17">
        <v>7.3890267259595604E-2</v>
      </c>
      <c r="AG16" s="17"/>
      <c r="AH16" s="17">
        <v>0.15273683462911999</v>
      </c>
      <c r="AI16" s="17">
        <v>6.6577997483263707E-2</v>
      </c>
      <c r="AJ16" s="17"/>
      <c r="AK16" s="17">
        <v>6.02705062228358E-2</v>
      </c>
      <c r="AL16" s="17">
        <v>7.5937122099538804E-2</v>
      </c>
      <c r="AM16" s="17"/>
      <c r="AN16" s="17">
        <v>6.9530953754809E-2</v>
      </c>
      <c r="AO16" s="17">
        <v>0.13120288231726901</v>
      </c>
      <c r="AP16" s="17"/>
      <c r="AQ16" s="17">
        <v>8.4715097432855005E-2</v>
      </c>
      <c r="AR16" s="17">
        <v>6.5746836482707099E-2</v>
      </c>
      <c r="AS16" s="17"/>
      <c r="AT16" s="17">
        <v>5.5664529715876397E-2</v>
      </c>
      <c r="AU16" s="17">
        <v>6.9505075239758199E-2</v>
      </c>
      <c r="AV16" s="17">
        <v>9.0773218206920303E-2</v>
      </c>
      <c r="AW16" s="17">
        <v>0.131281231189672</v>
      </c>
      <c r="AX16" s="17"/>
      <c r="AY16" s="17">
        <v>7.9145589298261501E-2</v>
      </c>
      <c r="AZ16" s="17">
        <v>6.8517781508596803E-2</v>
      </c>
      <c r="BA16" s="17"/>
      <c r="BB16" s="17">
        <v>9.9711027375212397E-2</v>
      </c>
      <c r="BC16" s="17">
        <v>6.3101933661711698E-2</v>
      </c>
      <c r="BD16" s="17"/>
      <c r="BE16" s="17">
        <v>8.2021827166467498E-2</v>
      </c>
      <c r="BF16" s="17">
        <v>6.8713759085210199E-2</v>
      </c>
      <c r="BG16" s="17"/>
      <c r="BH16" s="17">
        <v>4.3087079490749802E-2</v>
      </c>
      <c r="BI16" s="17">
        <v>7.1712074069012199E-2</v>
      </c>
      <c r="BJ16" s="17"/>
      <c r="BK16" s="17">
        <v>7.6525638297632301E-2</v>
      </c>
      <c r="BL16" s="17">
        <v>6.9212536448585701E-2</v>
      </c>
      <c r="BM16" s="17"/>
      <c r="BN16" s="17">
        <v>0.156803528579262</v>
      </c>
      <c r="BO16" s="17">
        <v>6.7806501225531807E-2</v>
      </c>
      <c r="BP16" s="17"/>
      <c r="BQ16" s="17">
        <v>9.7437265507602303E-2</v>
      </c>
      <c r="BR16" s="17">
        <v>6.8941040761612796E-2</v>
      </c>
      <c r="BS16" s="17"/>
      <c r="BT16" s="17">
        <v>4.7564682999071399E-2</v>
      </c>
      <c r="BU16" s="17">
        <v>7.1405276787710997E-2</v>
      </c>
      <c r="BV16" s="17"/>
      <c r="BW16" s="17">
        <v>9.4860260232157906E-2</v>
      </c>
      <c r="BX16" s="17">
        <v>5.67076245470685E-2</v>
      </c>
      <c r="BY16" s="17"/>
      <c r="BZ16" s="17">
        <v>9.4860260232157906E-2</v>
      </c>
      <c r="CA16" s="17">
        <v>5.67076245470685E-2</v>
      </c>
    </row>
    <row r="17" spans="2:79" x14ac:dyDescent="0.25">
      <c r="B17" s="18" t="s">
        <v>520</v>
      </c>
      <c r="C17" s="17">
        <v>5.83997974695089E-2</v>
      </c>
      <c r="D17" s="17">
        <v>7.2929042965772697E-2</v>
      </c>
      <c r="E17" s="17">
        <v>5.9072260271812199E-2</v>
      </c>
      <c r="F17" s="17">
        <v>5.99993973199624E-2</v>
      </c>
      <c r="G17" s="17">
        <v>4.08594789344017E-2</v>
      </c>
      <c r="H17" s="17">
        <v>0.100118542534678</v>
      </c>
      <c r="I17" s="17">
        <v>3.8926418496063701E-2</v>
      </c>
      <c r="J17" s="17">
        <v>2.1603158323442902E-2</v>
      </c>
      <c r="K17" s="17">
        <v>7.0489920378919602E-2</v>
      </c>
      <c r="L17" s="17">
        <v>3.8192532391983801E-2</v>
      </c>
      <c r="M17" s="17"/>
      <c r="N17" s="17">
        <v>5.5796892352460402E-2</v>
      </c>
      <c r="O17" s="17">
        <v>8.3071888595499799E-2</v>
      </c>
      <c r="P17" s="17">
        <v>0.141406759872577</v>
      </c>
      <c r="Q17" s="17">
        <v>0.124429918068551</v>
      </c>
      <c r="R17" s="17"/>
      <c r="S17" s="17">
        <v>7.28503169949897E-2</v>
      </c>
      <c r="T17" s="17">
        <v>6.3482350568312099E-2</v>
      </c>
      <c r="U17" s="17">
        <v>9.8919192087594601E-2</v>
      </c>
      <c r="V17" s="17">
        <v>4.8842299609479202E-2</v>
      </c>
      <c r="W17" s="17">
        <v>4.61180901253384E-2</v>
      </c>
      <c r="X17" s="17">
        <v>7.8691590365093406E-2</v>
      </c>
      <c r="Y17" s="17">
        <v>3.1018387855562799E-2</v>
      </c>
      <c r="Z17" s="17"/>
      <c r="AA17" s="17">
        <v>7.4706326142419704E-2</v>
      </c>
      <c r="AB17" s="17">
        <v>4.9966109646408401E-2</v>
      </c>
      <c r="AC17" s="17"/>
      <c r="AD17" s="17">
        <v>9.9504390958154706E-2</v>
      </c>
      <c r="AE17" s="17">
        <v>6.4334822742995804E-2</v>
      </c>
      <c r="AF17" s="17">
        <v>6.3534029165151495E-2</v>
      </c>
      <c r="AG17" s="17"/>
      <c r="AH17" s="17">
        <v>9.02873352699258E-2</v>
      </c>
      <c r="AI17" s="17">
        <v>5.7219837499307098E-2</v>
      </c>
      <c r="AJ17" s="17"/>
      <c r="AK17" s="17">
        <v>6.4636874597280097E-2</v>
      </c>
      <c r="AL17" s="17">
        <v>5.4221757772806703E-2</v>
      </c>
      <c r="AM17" s="17"/>
      <c r="AN17" s="17">
        <v>5.8269474003160897E-2</v>
      </c>
      <c r="AO17" s="17">
        <v>0.124429918068551</v>
      </c>
      <c r="AP17" s="17"/>
      <c r="AQ17" s="17">
        <v>6.4171130828498402E-2</v>
      </c>
      <c r="AR17" s="17">
        <v>5.6903347807641801E-2</v>
      </c>
      <c r="AS17" s="17"/>
      <c r="AT17" s="17">
        <v>5.1045695684910401E-2</v>
      </c>
      <c r="AU17" s="17">
        <v>5.1276666207523497E-2</v>
      </c>
      <c r="AV17" s="17">
        <v>8.4436241949800303E-2</v>
      </c>
      <c r="AW17" s="17">
        <v>9.2624665488882194E-2</v>
      </c>
      <c r="AX17" s="17"/>
      <c r="AY17" s="17">
        <v>8.0271728875059706E-2</v>
      </c>
      <c r="AZ17" s="17">
        <v>5.5785589407745098E-2</v>
      </c>
      <c r="BA17" s="17"/>
      <c r="BB17" s="17">
        <v>7.2084418560711197E-2</v>
      </c>
      <c r="BC17" s="17">
        <v>5.5417937273995299E-2</v>
      </c>
      <c r="BD17" s="17"/>
      <c r="BE17" s="17">
        <v>7.8114224614484695E-2</v>
      </c>
      <c r="BF17" s="17">
        <v>5.6903727771450703E-2</v>
      </c>
      <c r="BG17" s="17"/>
      <c r="BH17" s="17">
        <v>0.103546658902768</v>
      </c>
      <c r="BI17" s="17">
        <v>5.4899516604956601E-2</v>
      </c>
      <c r="BJ17" s="17"/>
      <c r="BK17" s="17">
        <v>7.2842759190735407E-2</v>
      </c>
      <c r="BL17" s="17">
        <v>5.7475417899045998E-2</v>
      </c>
      <c r="BM17" s="17"/>
      <c r="BN17" s="17">
        <v>6.2244106588844099E-2</v>
      </c>
      <c r="BO17" s="17">
        <v>5.8318371723675801E-2</v>
      </c>
      <c r="BP17" s="17"/>
      <c r="BQ17" s="17">
        <v>7.5761682702280495E-2</v>
      </c>
      <c r="BR17" s="17">
        <v>5.7955268660839797E-2</v>
      </c>
      <c r="BS17" s="17"/>
      <c r="BT17" s="17">
        <v>6.2371725348182097E-2</v>
      </c>
      <c r="BU17" s="17">
        <v>5.8084592999724301E-2</v>
      </c>
      <c r="BV17" s="17"/>
      <c r="BW17" s="17">
        <v>7.4465165898300198E-2</v>
      </c>
      <c r="BX17" s="17">
        <v>5.0149852688584198E-2</v>
      </c>
      <c r="BY17" s="17"/>
      <c r="BZ17" s="17">
        <v>7.4465165898300198E-2</v>
      </c>
      <c r="CA17" s="17">
        <v>5.0149852688584198E-2</v>
      </c>
    </row>
    <row r="18" spans="2:79" x14ac:dyDescent="0.25">
      <c r="B18" s="18" t="s">
        <v>522</v>
      </c>
      <c r="C18" s="17">
        <v>5.5718462485739299E-2</v>
      </c>
      <c r="D18" s="17">
        <v>5.32324796300006E-2</v>
      </c>
      <c r="E18" s="17">
        <v>4.19546673428925E-2</v>
      </c>
      <c r="F18" s="17">
        <v>7.0058982829788397E-2</v>
      </c>
      <c r="G18" s="17">
        <v>5.1223357209900899E-2</v>
      </c>
      <c r="H18" s="17">
        <v>4.9071901568802201E-2</v>
      </c>
      <c r="I18" s="17">
        <v>8.2561857770061503E-2</v>
      </c>
      <c r="J18" s="17">
        <v>3.7081641993643298E-2</v>
      </c>
      <c r="K18" s="17">
        <v>8.9684492403074995E-2</v>
      </c>
      <c r="L18" s="17">
        <v>6.3409727641110204E-3</v>
      </c>
      <c r="M18" s="17"/>
      <c r="N18" s="17">
        <v>5.1834787296347502E-2</v>
      </c>
      <c r="O18" s="17">
        <v>9.6710319662912006E-2</v>
      </c>
      <c r="P18" s="17">
        <v>0.158466872282889</v>
      </c>
      <c r="Q18" s="17">
        <v>0.13091144079339601</v>
      </c>
      <c r="R18" s="17"/>
      <c r="S18" s="17">
        <v>5.4226765568372498E-2</v>
      </c>
      <c r="T18" s="17">
        <v>8.4292535361912904E-2</v>
      </c>
      <c r="U18" s="17">
        <v>9.2560673552928199E-2</v>
      </c>
      <c r="V18" s="17">
        <v>4.9811033569262197E-2</v>
      </c>
      <c r="W18" s="17">
        <v>9.1947887548903096E-2</v>
      </c>
      <c r="X18" s="17">
        <v>5.6242392046131698E-2</v>
      </c>
      <c r="Y18" s="17">
        <v>2.52028216049495E-2</v>
      </c>
      <c r="Z18" s="17"/>
      <c r="AA18" s="17">
        <v>7.5404878195797803E-2</v>
      </c>
      <c r="AB18" s="17">
        <v>4.55367072032535E-2</v>
      </c>
      <c r="AC18" s="17"/>
      <c r="AD18" s="17">
        <v>8.5234605479606901E-2</v>
      </c>
      <c r="AE18" s="17">
        <v>0.108780315475342</v>
      </c>
      <c r="AF18" s="17">
        <v>6.2143220691726099E-2</v>
      </c>
      <c r="AG18" s="17"/>
      <c r="AH18" s="17">
        <v>0.12830317606095501</v>
      </c>
      <c r="AI18" s="17">
        <v>5.3032552491578497E-2</v>
      </c>
      <c r="AJ18" s="17"/>
      <c r="AK18" s="17">
        <v>4.9219632615994498E-2</v>
      </c>
      <c r="AL18" s="17">
        <v>6.0071842862744702E-2</v>
      </c>
      <c r="AM18" s="17"/>
      <c r="AN18" s="17">
        <v>5.5570054312481701E-2</v>
      </c>
      <c r="AO18" s="17">
        <v>0.13091144079339601</v>
      </c>
      <c r="AP18" s="17"/>
      <c r="AQ18" s="17">
        <v>6.2765471837962702E-2</v>
      </c>
      <c r="AR18" s="17">
        <v>5.3891242655180797E-2</v>
      </c>
      <c r="AS18" s="17"/>
      <c r="AT18" s="17">
        <v>3.6523975823801E-2</v>
      </c>
      <c r="AU18" s="17">
        <v>6.2097716695538603E-2</v>
      </c>
      <c r="AV18" s="17">
        <v>7.4092131343347203E-2</v>
      </c>
      <c r="AW18" s="17">
        <v>0.11704856763023699</v>
      </c>
      <c r="AX18" s="17"/>
      <c r="AY18" s="17">
        <v>7.9006329048454796E-2</v>
      </c>
      <c r="AZ18" s="17">
        <v>5.2935017010316901E-2</v>
      </c>
      <c r="BA18" s="17"/>
      <c r="BB18" s="17">
        <v>6.9056928571923998E-2</v>
      </c>
      <c r="BC18" s="17">
        <v>5.2812013051656899E-2</v>
      </c>
      <c r="BD18" s="17"/>
      <c r="BE18" s="17">
        <v>6.0699562586748197E-2</v>
      </c>
      <c r="BF18" s="17">
        <v>5.5340461498476899E-2</v>
      </c>
      <c r="BG18" s="17"/>
      <c r="BH18" s="17">
        <v>5.3337835349288501E-2</v>
      </c>
      <c r="BI18" s="17">
        <v>5.5903034864567297E-2</v>
      </c>
      <c r="BJ18" s="17"/>
      <c r="BK18" s="17">
        <v>8.9903467981449103E-2</v>
      </c>
      <c r="BL18" s="17">
        <v>5.3530551079039798E-2</v>
      </c>
      <c r="BM18" s="17"/>
      <c r="BN18" s="17">
        <v>6.3250984313215797E-2</v>
      </c>
      <c r="BO18" s="17">
        <v>5.5558917249191798E-2</v>
      </c>
      <c r="BP18" s="17"/>
      <c r="BQ18" s="17">
        <v>5.6315604083179899E-2</v>
      </c>
      <c r="BR18" s="17">
        <v>5.5703173440836799E-2</v>
      </c>
      <c r="BS18" s="17"/>
      <c r="BT18" s="17">
        <v>3.2616426747794802E-2</v>
      </c>
      <c r="BU18" s="17">
        <v>5.7551795101073E-2</v>
      </c>
      <c r="BV18" s="17"/>
      <c r="BW18" s="17">
        <v>7.5061576909242797E-2</v>
      </c>
      <c r="BX18" s="17">
        <v>4.5785317995942001E-2</v>
      </c>
      <c r="BY18" s="17"/>
      <c r="BZ18" s="17">
        <v>7.5061576909242797E-2</v>
      </c>
      <c r="CA18" s="17">
        <v>4.5785317995942001E-2</v>
      </c>
    </row>
    <row r="19" spans="2:79" x14ac:dyDescent="0.25">
      <c r="B19" s="18" t="s">
        <v>519</v>
      </c>
      <c r="C19" s="17">
        <v>4.6218708102665998E-2</v>
      </c>
      <c r="D19" s="17">
        <v>3.1615392981346302E-2</v>
      </c>
      <c r="E19" s="17">
        <v>7.0499940029199806E-2</v>
      </c>
      <c r="F19" s="17">
        <v>5.4563330401033901E-2</v>
      </c>
      <c r="G19" s="17">
        <v>2.8104028972863099E-2</v>
      </c>
      <c r="H19" s="17">
        <v>4.6053940354181699E-2</v>
      </c>
      <c r="I19" s="17">
        <v>2.99286256229662E-2</v>
      </c>
      <c r="J19" s="17">
        <v>4.3142492143899397E-2</v>
      </c>
      <c r="K19" s="17">
        <v>0.106552146922315</v>
      </c>
      <c r="L19" s="17">
        <v>5.2672770803778302E-2</v>
      </c>
      <c r="M19" s="17"/>
      <c r="N19" s="17">
        <v>4.4428627932154102E-2</v>
      </c>
      <c r="O19" s="17">
        <v>6.8008308345557295E-2</v>
      </c>
      <c r="P19" s="17">
        <v>7.4865328906768405E-2</v>
      </c>
      <c r="Q19" s="17">
        <v>8.4894655335401303E-2</v>
      </c>
      <c r="R19" s="17"/>
      <c r="S19" s="17">
        <v>4.8036640496746198E-2</v>
      </c>
      <c r="T19" s="17">
        <v>6.7084846866526104E-2</v>
      </c>
      <c r="U19" s="17">
        <v>6.6201217386962094E-2</v>
      </c>
      <c r="V19" s="17">
        <v>4.6380841368517403E-2</v>
      </c>
      <c r="W19" s="17">
        <v>2.5081931910046099E-2</v>
      </c>
      <c r="X19" s="17">
        <v>4.1422809876852797E-2</v>
      </c>
      <c r="Y19" s="17">
        <v>4.1196837732271799E-2</v>
      </c>
      <c r="Z19" s="17"/>
      <c r="AA19" s="17">
        <v>5.5531461414970201E-2</v>
      </c>
      <c r="AB19" s="17">
        <v>4.1402179963234698E-2</v>
      </c>
      <c r="AC19" s="17"/>
      <c r="AD19" s="17">
        <v>7.1232307168084097E-2</v>
      </c>
      <c r="AE19" s="17">
        <v>9.8484642901883093E-2</v>
      </c>
      <c r="AF19" s="17">
        <v>3.7195538396601002E-2</v>
      </c>
      <c r="AG19" s="17"/>
      <c r="AH19" s="17">
        <v>0.13057757458818001</v>
      </c>
      <c r="AI19" s="17">
        <v>4.3097109746357498E-2</v>
      </c>
      <c r="AJ19" s="17"/>
      <c r="AK19" s="17">
        <v>2.5487124563998102E-2</v>
      </c>
      <c r="AL19" s="17">
        <v>6.0106203354950198E-2</v>
      </c>
      <c r="AM19" s="17"/>
      <c r="AN19" s="17">
        <v>4.6142373492613298E-2</v>
      </c>
      <c r="AO19" s="17">
        <v>8.4894655335401303E-2</v>
      </c>
      <c r="AP19" s="17"/>
      <c r="AQ19" s="17">
        <v>5.8240584378098502E-2</v>
      </c>
      <c r="AR19" s="17">
        <v>4.3101554480035997E-2</v>
      </c>
      <c r="AS19" s="17"/>
      <c r="AT19" s="17">
        <v>4.9539104782589903E-2</v>
      </c>
      <c r="AU19" s="17">
        <v>3.2030863285230603E-2</v>
      </c>
      <c r="AV19" s="17">
        <v>6.2896014291749597E-2</v>
      </c>
      <c r="AW19" s="17">
        <v>0.105352026879378</v>
      </c>
      <c r="AX19" s="17"/>
      <c r="AY19" s="17">
        <v>9.4674328941006802E-2</v>
      </c>
      <c r="AZ19" s="17">
        <v>4.0427126541596699E-2</v>
      </c>
      <c r="BA19" s="17"/>
      <c r="BB19" s="17">
        <v>6.04345184982008E-2</v>
      </c>
      <c r="BC19" s="17">
        <v>4.3120911220238103E-2</v>
      </c>
      <c r="BD19" s="17"/>
      <c r="BE19" s="17">
        <v>6.0517922197387303E-2</v>
      </c>
      <c r="BF19" s="17">
        <v>4.5133582942505801E-2</v>
      </c>
      <c r="BG19" s="17"/>
      <c r="BH19" s="17">
        <v>4.2992690775194103E-2</v>
      </c>
      <c r="BI19" s="17">
        <v>4.6468824419982097E-2</v>
      </c>
      <c r="BJ19" s="17"/>
      <c r="BK19" s="17">
        <v>7.2261062376620402E-2</v>
      </c>
      <c r="BL19" s="17">
        <v>4.45519432990025E-2</v>
      </c>
      <c r="BM19" s="17"/>
      <c r="BN19" s="17">
        <v>3.6737754620947999E-2</v>
      </c>
      <c r="BO19" s="17">
        <v>4.6419522783403999E-2</v>
      </c>
      <c r="BP19" s="17"/>
      <c r="BQ19" s="17">
        <v>0.113463666581001</v>
      </c>
      <c r="BR19" s="17">
        <v>4.4496987167375102E-2</v>
      </c>
      <c r="BS19" s="17"/>
      <c r="BT19" s="17">
        <v>4.9412052131501898E-2</v>
      </c>
      <c r="BU19" s="17">
        <v>4.5965290532610503E-2</v>
      </c>
      <c r="BV19" s="17"/>
      <c r="BW19" s="17">
        <v>5.5349277819736302E-2</v>
      </c>
      <c r="BX19" s="17">
        <v>4.1529945668234799E-2</v>
      </c>
      <c r="BY19" s="17"/>
      <c r="BZ19" s="17">
        <v>5.5349277819736302E-2</v>
      </c>
      <c r="CA19" s="17">
        <v>4.1529945668234799E-2</v>
      </c>
    </row>
    <row r="20" spans="2:79" x14ac:dyDescent="0.25">
      <c r="B20" s="18" t="s">
        <v>97</v>
      </c>
      <c r="C20" s="17">
        <v>1.29947342761828E-2</v>
      </c>
      <c r="D20" s="17">
        <v>3.0056854936904499E-2</v>
      </c>
      <c r="E20" s="17">
        <v>1.33888702432754E-3</v>
      </c>
      <c r="F20" s="17">
        <v>1.6445280672597901E-2</v>
      </c>
      <c r="G20" s="17">
        <v>1.6461532934707101E-2</v>
      </c>
      <c r="H20" s="17">
        <v>3.2993017510739302E-3</v>
      </c>
      <c r="I20" s="17">
        <v>1.3691668415471101E-2</v>
      </c>
      <c r="J20" s="17">
        <v>6.5330589458938298E-3</v>
      </c>
      <c r="K20" s="17">
        <v>1.7321733975442299E-2</v>
      </c>
      <c r="L20" s="17">
        <v>8.0334178603379495E-3</v>
      </c>
      <c r="M20" s="17"/>
      <c r="N20" s="17">
        <v>1.3064829955437601E-2</v>
      </c>
      <c r="O20" s="17">
        <v>1.19526612115673E-2</v>
      </c>
      <c r="P20" s="17">
        <v>1.23633693005129E-2</v>
      </c>
      <c r="Q20" s="17">
        <v>1.4816076020019E-2</v>
      </c>
      <c r="R20" s="17"/>
      <c r="S20" s="17">
        <v>9.3917740150646807E-3</v>
      </c>
      <c r="T20" s="17">
        <v>1.37396866002568E-2</v>
      </c>
      <c r="U20" s="17">
        <v>3.2188493333247498E-2</v>
      </c>
      <c r="V20" s="17">
        <v>1.13729521330112E-2</v>
      </c>
      <c r="W20" s="17">
        <v>1.6912224392978899E-2</v>
      </c>
      <c r="X20" s="17">
        <v>9.9468675392815602E-3</v>
      </c>
      <c r="Y20" s="17">
        <v>1.28628240143211E-2</v>
      </c>
      <c r="Z20" s="17"/>
      <c r="AA20" s="17">
        <v>2.05593524148821E-2</v>
      </c>
      <c r="AB20" s="17">
        <v>9.0823364162545793E-3</v>
      </c>
      <c r="AC20" s="17"/>
      <c r="AD20" s="17">
        <v>1.8873531905390501E-2</v>
      </c>
      <c r="AE20" s="17">
        <v>1.37817301677672E-2</v>
      </c>
      <c r="AF20" s="17">
        <v>2.27866282301687E-2</v>
      </c>
      <c r="AG20" s="17"/>
      <c r="AH20" s="17">
        <v>1.58680746834618E-2</v>
      </c>
      <c r="AI20" s="17">
        <v>1.2888409771525999E-2</v>
      </c>
      <c r="AJ20" s="17"/>
      <c r="AK20" s="17">
        <v>1.8544381701477399E-2</v>
      </c>
      <c r="AL20" s="17">
        <v>9.2771840887173902E-3</v>
      </c>
      <c r="AM20" s="17"/>
      <c r="AN20" s="17">
        <v>1.2991139499021901E-2</v>
      </c>
      <c r="AO20" s="17">
        <v>1.4816076020019E-2</v>
      </c>
      <c r="AP20" s="17"/>
      <c r="AQ20" s="17">
        <v>1.7445364385927899E-2</v>
      </c>
      <c r="AR20" s="17">
        <v>1.18407299051738E-2</v>
      </c>
      <c r="AS20" s="17"/>
      <c r="AT20" s="17">
        <v>1.0676823202491401E-2</v>
      </c>
      <c r="AU20" s="17">
        <v>7.2875818826007698E-3</v>
      </c>
      <c r="AV20" s="17">
        <v>2.4712353868978999E-2</v>
      </c>
      <c r="AW20" s="17">
        <v>5.6556808341741302E-2</v>
      </c>
      <c r="AX20" s="17"/>
      <c r="AY20" s="17">
        <v>1.09923861401928E-2</v>
      </c>
      <c r="AZ20" s="17">
        <v>1.32340617750901E-2</v>
      </c>
      <c r="BA20" s="17"/>
      <c r="BB20" s="17">
        <v>1.48050851682314E-2</v>
      </c>
      <c r="BC20" s="17">
        <v>1.26003310476322E-2</v>
      </c>
      <c r="BD20" s="17"/>
      <c r="BE20" s="17">
        <v>1.8594450313768999E-3</v>
      </c>
      <c r="BF20" s="17">
        <v>1.3839758516337401E-2</v>
      </c>
      <c r="BG20" s="17"/>
      <c r="BH20" s="17">
        <v>2.0606755331654701E-2</v>
      </c>
      <c r="BI20" s="17">
        <v>1.24045667474737E-2</v>
      </c>
      <c r="BJ20" s="17"/>
      <c r="BK20" s="17">
        <v>2.10753466665481E-2</v>
      </c>
      <c r="BL20" s="17">
        <v>1.24775582873061E-2</v>
      </c>
      <c r="BM20" s="17"/>
      <c r="BN20" s="17">
        <v>2.2876018307627899E-3</v>
      </c>
      <c r="BO20" s="17">
        <v>1.3221520473139899E-2</v>
      </c>
      <c r="BP20" s="17"/>
      <c r="BQ20" s="17">
        <v>2.6416802441025899E-2</v>
      </c>
      <c r="BR20" s="17">
        <v>1.2651079431608E-2</v>
      </c>
      <c r="BS20" s="17"/>
      <c r="BT20" s="17">
        <v>2.4729504589071898E-2</v>
      </c>
      <c r="BU20" s="17">
        <v>1.20634857320239E-2</v>
      </c>
      <c r="BV20" s="17"/>
      <c r="BW20" s="17">
        <v>2.0576653037990101E-2</v>
      </c>
      <c r="BX20" s="17">
        <v>9.1012405542293603E-3</v>
      </c>
      <c r="BY20" s="17"/>
      <c r="BZ20" s="17">
        <v>2.0576653037990101E-2</v>
      </c>
      <c r="CA20" s="17">
        <v>9.1012405542293603E-3</v>
      </c>
    </row>
    <row r="21" spans="2:79" x14ac:dyDescent="0.25">
      <c r="B21" s="18" t="s">
        <v>103</v>
      </c>
      <c r="C21" s="19">
        <v>0.23571388182248901</v>
      </c>
      <c r="D21" s="19">
        <v>0.20175469809714799</v>
      </c>
      <c r="E21" s="19">
        <v>0.21492826739433701</v>
      </c>
      <c r="F21" s="19">
        <v>0.266633885237752</v>
      </c>
      <c r="G21" s="19">
        <v>0.23822811862051099</v>
      </c>
      <c r="H21" s="19">
        <v>0.29611862967082903</v>
      </c>
      <c r="I21" s="19">
        <v>0.248949235688954</v>
      </c>
      <c r="J21" s="19">
        <v>0.13501627360624399</v>
      </c>
      <c r="K21" s="19">
        <v>0.24727504726959099</v>
      </c>
      <c r="L21" s="19">
        <v>0.21827149988918901</v>
      </c>
      <c r="M21" s="19"/>
      <c r="N21" s="19">
        <v>0.23858075196156001</v>
      </c>
      <c r="O21" s="19">
        <v>0.20984535090570999</v>
      </c>
      <c r="P21" s="19">
        <v>0.13909813824268</v>
      </c>
      <c r="Q21" s="19">
        <v>0.148797909128209</v>
      </c>
      <c r="R21" s="19"/>
      <c r="S21" s="19">
        <v>0.22633849350395799</v>
      </c>
      <c r="T21" s="19">
        <v>0.18913065490956099</v>
      </c>
      <c r="U21" s="19">
        <v>0.206840233543718</v>
      </c>
      <c r="V21" s="19">
        <v>0.252339974161432</v>
      </c>
      <c r="W21" s="19">
        <v>0.18259839108774401</v>
      </c>
      <c r="X21" s="19">
        <v>0.20512281911832</v>
      </c>
      <c r="Y21" s="19">
        <v>0.24523047340607301</v>
      </c>
      <c r="Z21" s="19"/>
      <c r="AA21" s="19">
        <v>0.17171310859630201</v>
      </c>
      <c r="AB21" s="19">
        <v>0.26881489017648602</v>
      </c>
      <c r="AC21" s="19"/>
      <c r="AD21" s="19">
        <v>0.13783711623405201</v>
      </c>
      <c r="AE21" s="19">
        <v>0.23984729746452499</v>
      </c>
      <c r="AF21" s="19">
        <v>0.16753142699550799</v>
      </c>
      <c r="AG21" s="19"/>
      <c r="AH21" s="19">
        <v>0.163393820269916</v>
      </c>
      <c r="AI21" s="19">
        <v>0.238389998686973</v>
      </c>
      <c r="AJ21" s="19"/>
      <c r="AK21" s="19">
        <v>0.27817302171153802</v>
      </c>
      <c r="AL21" s="19">
        <v>0.207271717598736</v>
      </c>
      <c r="AM21" s="19"/>
      <c r="AN21" s="19">
        <v>0.235885427637335</v>
      </c>
      <c r="AO21" s="19">
        <v>0.148797909128209</v>
      </c>
      <c r="AP21" s="19"/>
      <c r="AQ21" s="19">
        <v>0.21189166556560299</v>
      </c>
      <c r="AR21" s="19">
        <v>0.24189074689769999</v>
      </c>
      <c r="AS21" s="19"/>
      <c r="AT21" s="19">
        <v>0.29078613842373202</v>
      </c>
      <c r="AU21" s="19">
        <v>0.20684733719253801</v>
      </c>
      <c r="AV21" s="19">
        <v>0.18726722169478799</v>
      </c>
      <c r="AW21" s="19">
        <v>0.22280060521364101</v>
      </c>
      <c r="AX21" s="19"/>
      <c r="AY21" s="19">
        <v>0.19902784205195601</v>
      </c>
      <c r="AZ21" s="19">
        <v>0.24009872279259101</v>
      </c>
      <c r="BA21" s="19"/>
      <c r="BB21" s="19">
        <v>0.23936627570930999</v>
      </c>
      <c r="BC21" s="19">
        <v>0.234920944280987</v>
      </c>
      <c r="BD21" s="19"/>
      <c r="BE21" s="19">
        <v>0.19947026592306399</v>
      </c>
      <c r="BF21" s="19">
        <v>0.23846430287689999</v>
      </c>
      <c r="BG21" s="19"/>
      <c r="BH21" s="19">
        <v>0.27068818010967099</v>
      </c>
      <c r="BI21" s="19">
        <v>0.23300228984999399</v>
      </c>
      <c r="BJ21" s="19"/>
      <c r="BK21" s="19">
        <v>0.24798002047939899</v>
      </c>
      <c r="BL21" s="19">
        <v>0.234928823452761</v>
      </c>
      <c r="BM21" s="19"/>
      <c r="BN21" s="19">
        <v>0.26303930128948499</v>
      </c>
      <c r="BO21" s="19">
        <v>0.235135106133221</v>
      </c>
      <c r="BP21" s="19"/>
      <c r="BQ21" s="19">
        <v>0.16823063670277799</v>
      </c>
      <c r="BR21" s="19">
        <v>0.237441703781683</v>
      </c>
      <c r="BS21" s="19"/>
      <c r="BT21" s="19">
        <v>0.183740459823997</v>
      </c>
      <c r="BU21" s="19">
        <v>0.23983839148740199</v>
      </c>
      <c r="BV21" s="19"/>
      <c r="BW21" s="19">
        <v>0.17184279026305599</v>
      </c>
      <c r="BX21" s="19">
        <v>0.26851319052171402</v>
      </c>
      <c r="BY21" s="19"/>
      <c r="BZ21" s="19">
        <v>0.17184279026305599</v>
      </c>
      <c r="CA21" s="19">
        <v>0.26851319052171402</v>
      </c>
    </row>
    <row r="22" spans="2:79" x14ac:dyDescent="0.25">
      <c r="B22" s="16"/>
    </row>
    <row r="23" spans="2:79" x14ac:dyDescent="0.25">
      <c r="B23" t="s">
        <v>78</v>
      </c>
    </row>
    <row r="24" spans="2:79" x14ac:dyDescent="0.25">
      <c r="B24" t="s">
        <v>79</v>
      </c>
    </row>
    <row r="26" spans="2:79" x14ac:dyDescent="0.25">
      <c r="B2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CA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539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532</v>
      </c>
      <c r="C9" s="17">
        <v>0.48673509847014401</v>
      </c>
      <c r="D9" s="17">
        <v>0.40508311089410898</v>
      </c>
      <c r="E9" s="17">
        <v>0.55045839251199502</v>
      </c>
      <c r="F9" s="17">
        <v>0.54732604790766604</v>
      </c>
      <c r="G9" s="17">
        <v>0.52035107959120497</v>
      </c>
      <c r="H9" s="17">
        <v>0.37989735251975598</v>
      </c>
      <c r="I9" s="17">
        <v>0.52102415229473897</v>
      </c>
      <c r="J9" s="17">
        <v>0.51130772469358698</v>
      </c>
      <c r="K9" s="17">
        <v>0.45796377561832302</v>
      </c>
      <c r="L9" s="17">
        <v>0.45545365362880802</v>
      </c>
      <c r="M9" s="17"/>
      <c r="N9" s="17">
        <v>0.48232611008435999</v>
      </c>
      <c r="O9" s="17">
        <v>0.55030507162997699</v>
      </c>
      <c r="P9" s="17">
        <v>0.51972662371765199</v>
      </c>
      <c r="Q9" s="17">
        <v>0.465489449669517</v>
      </c>
      <c r="R9" s="17"/>
      <c r="S9" s="17">
        <v>0.462892529840501</v>
      </c>
      <c r="T9" s="17">
        <v>0.47075123179560302</v>
      </c>
      <c r="U9" s="17">
        <v>0.54484439116825201</v>
      </c>
      <c r="V9" s="17">
        <v>0.54077506723537805</v>
      </c>
      <c r="W9" s="17">
        <v>0.463822028767025</v>
      </c>
      <c r="X9" s="17">
        <v>0.47536087874656702</v>
      </c>
      <c r="Y9" s="17">
        <v>0.458349909152035</v>
      </c>
      <c r="Z9" s="17"/>
      <c r="AA9" s="17">
        <v>0.48154347840019901</v>
      </c>
      <c r="AB9" s="17">
        <v>0.48942018883145399</v>
      </c>
      <c r="AC9" s="17"/>
      <c r="AD9" s="17">
        <v>0.50390959176549299</v>
      </c>
      <c r="AE9" s="17">
        <v>0.423251142824696</v>
      </c>
      <c r="AF9" s="17">
        <v>0.50876978172598597</v>
      </c>
      <c r="AG9" s="17"/>
      <c r="AH9" s="17">
        <v>0.474040482857357</v>
      </c>
      <c r="AI9" s="17">
        <v>0.487204847447125</v>
      </c>
      <c r="AJ9" s="17"/>
      <c r="AK9" s="17">
        <v>0.46329846118307899</v>
      </c>
      <c r="AL9" s="17">
        <v>0.50243463191130899</v>
      </c>
      <c r="AM9" s="17"/>
      <c r="AN9" s="17">
        <v>0.48677703094840402</v>
      </c>
      <c r="AO9" s="17">
        <v>0.465489449669517</v>
      </c>
      <c r="AP9" s="17"/>
      <c r="AQ9" s="17">
        <v>0.40663889686036497</v>
      </c>
      <c r="AR9" s="17">
        <v>0.50750325140123498</v>
      </c>
      <c r="AS9" s="17"/>
      <c r="AT9" s="17">
        <v>0.47182224256657002</v>
      </c>
      <c r="AU9" s="17">
        <v>0.53780333266260005</v>
      </c>
      <c r="AV9" s="17">
        <v>0.42712152096585398</v>
      </c>
      <c r="AW9" s="17">
        <v>0.321176003303071</v>
      </c>
      <c r="AX9" s="17"/>
      <c r="AY9" s="17">
        <v>0.41812726773653702</v>
      </c>
      <c r="AZ9" s="17">
        <v>0.49493534109519199</v>
      </c>
      <c r="BA9" s="17"/>
      <c r="BB9" s="17">
        <v>0.38055594791376002</v>
      </c>
      <c r="BC9" s="17">
        <v>0.50988383201491105</v>
      </c>
      <c r="BD9" s="17"/>
      <c r="BE9" s="17">
        <v>0.601192746269954</v>
      </c>
      <c r="BF9" s="17">
        <v>0.478049245347197</v>
      </c>
      <c r="BG9" s="17"/>
      <c r="BH9" s="17">
        <v>0.49362561838513902</v>
      </c>
      <c r="BI9" s="17">
        <v>0.48620086963917802</v>
      </c>
      <c r="BJ9" s="17"/>
      <c r="BK9" s="17">
        <v>0.50676131722161999</v>
      </c>
      <c r="BL9" s="17">
        <v>0.48545337884471002</v>
      </c>
      <c r="BM9" s="17"/>
      <c r="BN9" s="17">
        <v>0.44819727998067299</v>
      </c>
      <c r="BO9" s="17">
        <v>0.48755136233339702</v>
      </c>
      <c r="BP9" s="17"/>
      <c r="BQ9" s="17">
        <v>0.43825537179995699</v>
      </c>
      <c r="BR9" s="17">
        <v>0.48797635970718001</v>
      </c>
      <c r="BS9" s="17"/>
      <c r="BT9" s="17">
        <v>0.37754741460900598</v>
      </c>
      <c r="BU9" s="17">
        <v>0.49540002065648497</v>
      </c>
      <c r="BV9" s="17"/>
      <c r="BW9" s="17">
        <v>0.48174353210524501</v>
      </c>
      <c r="BX9" s="17">
        <v>0.48929838527326203</v>
      </c>
      <c r="BY9" s="17"/>
      <c r="BZ9" s="17">
        <v>0.48174353210524501</v>
      </c>
      <c r="CA9" s="17">
        <v>0.48929838527326203</v>
      </c>
    </row>
    <row r="10" spans="2:79" x14ac:dyDescent="0.25">
      <c r="B10" s="18" t="s">
        <v>533</v>
      </c>
      <c r="C10" s="17">
        <v>0.31561115279685598</v>
      </c>
      <c r="D10" s="17">
        <v>0.27965876591162298</v>
      </c>
      <c r="E10" s="17">
        <v>0.29007320260172498</v>
      </c>
      <c r="F10" s="17">
        <v>0.32662897909803401</v>
      </c>
      <c r="G10" s="17">
        <v>0.247809534036703</v>
      </c>
      <c r="H10" s="17">
        <v>0.38683190675649698</v>
      </c>
      <c r="I10" s="17">
        <v>0.357269955329171</v>
      </c>
      <c r="J10" s="17">
        <v>0.30688139271361098</v>
      </c>
      <c r="K10" s="17">
        <v>0.23187287688955099</v>
      </c>
      <c r="L10" s="17">
        <v>0.42760597806754602</v>
      </c>
      <c r="M10" s="17"/>
      <c r="N10" s="17">
        <v>0.316286317447869</v>
      </c>
      <c r="O10" s="17">
        <v>0.311910551917782</v>
      </c>
      <c r="P10" s="17">
        <v>0.28680130476868498</v>
      </c>
      <c r="Q10" s="17">
        <v>0.25213523423074302</v>
      </c>
      <c r="R10" s="17"/>
      <c r="S10" s="17">
        <v>0.32966076463517802</v>
      </c>
      <c r="T10" s="17">
        <v>0.41426804337392698</v>
      </c>
      <c r="U10" s="17">
        <v>0.35796223966063001</v>
      </c>
      <c r="V10" s="17">
        <v>0.26664728340850502</v>
      </c>
      <c r="W10" s="17">
        <v>0.37616599231814901</v>
      </c>
      <c r="X10" s="17">
        <v>0.32957049941899802</v>
      </c>
      <c r="Y10" s="17">
        <v>0.32358665375717699</v>
      </c>
      <c r="Z10" s="17"/>
      <c r="AA10" s="17">
        <v>0.35823062451430399</v>
      </c>
      <c r="AB10" s="17">
        <v>0.29356848958751602</v>
      </c>
      <c r="AC10" s="17"/>
      <c r="AD10" s="17">
        <v>0.32768711145515</v>
      </c>
      <c r="AE10" s="17">
        <v>0.36205049961964297</v>
      </c>
      <c r="AF10" s="17">
        <v>0.37094642524944599</v>
      </c>
      <c r="AG10" s="17"/>
      <c r="AH10" s="17">
        <v>0.338829276441381</v>
      </c>
      <c r="AI10" s="17">
        <v>0.314751994066721</v>
      </c>
      <c r="AJ10" s="17"/>
      <c r="AK10" s="17">
        <v>0.34969723532260399</v>
      </c>
      <c r="AL10" s="17">
        <v>0.292777860377954</v>
      </c>
      <c r="AM10" s="17"/>
      <c r="AN10" s="17">
        <v>0.315736435041718</v>
      </c>
      <c r="AO10" s="17">
        <v>0.25213523423074302</v>
      </c>
      <c r="AP10" s="17"/>
      <c r="AQ10" s="17">
        <v>0.338785859576753</v>
      </c>
      <c r="AR10" s="17">
        <v>0.309602180525201</v>
      </c>
      <c r="AS10" s="17"/>
      <c r="AT10" s="17">
        <v>0.22045043912005899</v>
      </c>
      <c r="AU10" s="17">
        <v>0.33788771886528302</v>
      </c>
      <c r="AV10" s="17">
        <v>0.45166844401860001</v>
      </c>
      <c r="AW10" s="17">
        <v>0.38509058843712402</v>
      </c>
      <c r="AX10" s="17"/>
      <c r="AY10" s="17">
        <v>0.25258349929219698</v>
      </c>
      <c r="AZ10" s="17">
        <v>0.32314443355065903</v>
      </c>
      <c r="BA10" s="17"/>
      <c r="BB10" s="17">
        <v>0.47513856813084399</v>
      </c>
      <c r="BC10" s="17">
        <v>0.28084551313637601</v>
      </c>
      <c r="BD10" s="17"/>
      <c r="BE10" s="17">
        <v>0.22643866684370101</v>
      </c>
      <c r="BF10" s="17">
        <v>0.32237818960467102</v>
      </c>
      <c r="BG10" s="17"/>
      <c r="BH10" s="17">
        <v>0.30051300670280401</v>
      </c>
      <c r="BI10" s="17">
        <v>0.31678172701144103</v>
      </c>
      <c r="BJ10" s="17"/>
      <c r="BK10" s="17">
        <v>0.24984452179640501</v>
      </c>
      <c r="BL10" s="17">
        <v>0.31982035387959801</v>
      </c>
      <c r="BM10" s="17"/>
      <c r="BN10" s="17">
        <v>0.42937415943273899</v>
      </c>
      <c r="BO10" s="17">
        <v>0.31320155529155902</v>
      </c>
      <c r="BP10" s="17"/>
      <c r="BQ10" s="17">
        <v>0.410656581841226</v>
      </c>
      <c r="BR10" s="17">
        <v>0.313177636460577</v>
      </c>
      <c r="BS10" s="17"/>
      <c r="BT10" s="17">
        <v>0.44474128873119501</v>
      </c>
      <c r="BU10" s="17">
        <v>0.30536363640841702</v>
      </c>
      <c r="BV10" s="17"/>
      <c r="BW10" s="17">
        <v>0.358669679316857</v>
      </c>
      <c r="BX10" s="17">
        <v>0.29349958606170601</v>
      </c>
      <c r="BY10" s="17"/>
      <c r="BZ10" s="17">
        <v>0.358669679316857</v>
      </c>
      <c r="CA10" s="17">
        <v>0.29349958606170601</v>
      </c>
    </row>
    <row r="11" spans="2:79" ht="30" x14ac:dyDescent="0.25">
      <c r="B11" s="18" t="s">
        <v>534</v>
      </c>
      <c r="C11" s="17">
        <v>0.30066105051596098</v>
      </c>
      <c r="D11" s="17">
        <v>0.36236771536460399</v>
      </c>
      <c r="E11" s="17">
        <v>0.34086350474448002</v>
      </c>
      <c r="F11" s="17">
        <v>0.30120070312012498</v>
      </c>
      <c r="G11" s="17">
        <v>0.212945912578514</v>
      </c>
      <c r="H11" s="17">
        <v>0.26012960029460303</v>
      </c>
      <c r="I11" s="17">
        <v>0.35653258260412302</v>
      </c>
      <c r="J11" s="17">
        <v>0.21140473629498899</v>
      </c>
      <c r="K11" s="17">
        <v>0.27041162865365997</v>
      </c>
      <c r="L11" s="17">
        <v>0.37606218378043299</v>
      </c>
      <c r="M11" s="17"/>
      <c r="N11" s="17">
        <v>0.30205879582907003</v>
      </c>
      <c r="O11" s="17">
        <v>0.28648936394806801</v>
      </c>
      <c r="P11" s="17">
        <v>0.26248420365578901</v>
      </c>
      <c r="Q11" s="17">
        <v>0.26178936662586499</v>
      </c>
      <c r="R11" s="17"/>
      <c r="S11" s="17">
        <v>0.33024695848024899</v>
      </c>
      <c r="T11" s="17">
        <v>0.40114944854891199</v>
      </c>
      <c r="U11" s="17">
        <v>0.26712158954869603</v>
      </c>
      <c r="V11" s="17">
        <v>0.24166677686711599</v>
      </c>
      <c r="W11" s="17">
        <v>0.30520218772074198</v>
      </c>
      <c r="X11" s="17">
        <v>0.288773274563209</v>
      </c>
      <c r="Y11" s="17">
        <v>0.369085665926006</v>
      </c>
      <c r="Z11" s="17"/>
      <c r="AA11" s="17">
        <v>0.35846363203052101</v>
      </c>
      <c r="AB11" s="17">
        <v>0.27076572836361601</v>
      </c>
      <c r="AC11" s="17"/>
      <c r="AD11" s="17">
        <v>0.32462327865954499</v>
      </c>
      <c r="AE11" s="17">
        <v>0.32415746885435498</v>
      </c>
      <c r="AF11" s="17">
        <v>0.37739971396890498</v>
      </c>
      <c r="AG11" s="17"/>
      <c r="AH11" s="17">
        <v>0.363273243370765</v>
      </c>
      <c r="AI11" s="17">
        <v>0.29834416165243</v>
      </c>
      <c r="AJ11" s="17"/>
      <c r="AK11" s="17">
        <v>0.366513572458257</v>
      </c>
      <c r="AL11" s="17">
        <v>0.25654832829583601</v>
      </c>
      <c r="AM11" s="17"/>
      <c r="AN11" s="17">
        <v>0.30073777145091302</v>
      </c>
      <c r="AO11" s="17">
        <v>0.26178936662586499</v>
      </c>
      <c r="AP11" s="17"/>
      <c r="AQ11" s="17">
        <v>0.32851037080437601</v>
      </c>
      <c r="AR11" s="17">
        <v>0.29343999719317698</v>
      </c>
      <c r="AS11" s="17"/>
      <c r="AT11" s="17">
        <v>0.21164143848260999</v>
      </c>
      <c r="AU11" s="17">
        <v>0.33247732810087899</v>
      </c>
      <c r="AV11" s="17">
        <v>0.41032870441033897</v>
      </c>
      <c r="AW11" s="17">
        <v>0.30474065597295102</v>
      </c>
      <c r="AX11" s="17"/>
      <c r="AY11" s="17">
        <v>0.32542853008224198</v>
      </c>
      <c r="AZ11" s="17">
        <v>0.29770075663284701</v>
      </c>
      <c r="BA11" s="17"/>
      <c r="BB11" s="17">
        <v>0.34828809051968401</v>
      </c>
      <c r="BC11" s="17">
        <v>0.29027123506677299</v>
      </c>
      <c r="BD11" s="17"/>
      <c r="BE11" s="17">
        <v>0.22539545608338599</v>
      </c>
      <c r="BF11" s="17">
        <v>0.30637273436600898</v>
      </c>
      <c r="BG11" s="17"/>
      <c r="BH11" s="17">
        <v>0.299202569133458</v>
      </c>
      <c r="BI11" s="17">
        <v>0.30077412802151499</v>
      </c>
      <c r="BJ11" s="17"/>
      <c r="BK11" s="17">
        <v>0.27209323119186601</v>
      </c>
      <c r="BL11" s="17">
        <v>0.30248945033211899</v>
      </c>
      <c r="BM11" s="17"/>
      <c r="BN11" s="17">
        <v>0.37892495575260898</v>
      </c>
      <c r="BO11" s="17">
        <v>0.29900335425432301</v>
      </c>
      <c r="BP11" s="17"/>
      <c r="BQ11" s="17">
        <v>0.55307150051507203</v>
      </c>
      <c r="BR11" s="17">
        <v>0.29419840460341001</v>
      </c>
      <c r="BS11" s="17"/>
      <c r="BT11" s="17">
        <v>0.43471374461895801</v>
      </c>
      <c r="BU11" s="17">
        <v>0.29002288948720301</v>
      </c>
      <c r="BV11" s="17"/>
      <c r="BW11" s="17">
        <v>0.35885892786575102</v>
      </c>
      <c r="BX11" s="17">
        <v>0.27077507083046898</v>
      </c>
      <c r="BY11" s="17"/>
      <c r="BZ11" s="17">
        <v>0.35885892786575102</v>
      </c>
      <c r="CA11" s="17">
        <v>0.27077507083046898</v>
      </c>
    </row>
    <row r="12" spans="2:79" x14ac:dyDescent="0.25">
      <c r="B12" s="18" t="s">
        <v>535</v>
      </c>
      <c r="C12" s="17">
        <v>0.259455502227117</v>
      </c>
      <c r="D12" s="17">
        <v>0.29817545147573599</v>
      </c>
      <c r="E12" s="17">
        <v>0.24123218594027901</v>
      </c>
      <c r="F12" s="17">
        <v>0.221084798202933</v>
      </c>
      <c r="G12" s="17">
        <v>0.18376759435446899</v>
      </c>
      <c r="H12" s="17">
        <v>0.21402167617958101</v>
      </c>
      <c r="I12" s="17">
        <v>0.407754215792348</v>
      </c>
      <c r="J12" s="17">
        <v>0.22587967981721899</v>
      </c>
      <c r="K12" s="17">
        <v>0.28428871998730998</v>
      </c>
      <c r="L12" s="17">
        <v>0.25294933960461502</v>
      </c>
      <c r="M12" s="17"/>
      <c r="N12" s="17">
        <v>0.25760252837255698</v>
      </c>
      <c r="O12" s="17">
        <v>0.26870408898624198</v>
      </c>
      <c r="P12" s="17">
        <v>0.363641042102821</v>
      </c>
      <c r="Q12" s="17">
        <v>0.33752684589835702</v>
      </c>
      <c r="R12" s="17"/>
      <c r="S12" s="17">
        <v>0.28054405790522702</v>
      </c>
      <c r="T12" s="17">
        <v>0.27957362902150701</v>
      </c>
      <c r="U12" s="17">
        <v>0.26008978986631598</v>
      </c>
      <c r="V12" s="17">
        <v>0.226129105168352</v>
      </c>
      <c r="W12" s="17">
        <v>0.28063906417404799</v>
      </c>
      <c r="X12" s="17">
        <v>0.311751852329757</v>
      </c>
      <c r="Y12" s="17">
        <v>0.26793548023983299</v>
      </c>
      <c r="Z12" s="17"/>
      <c r="AA12" s="17">
        <v>0.34793769698188998</v>
      </c>
      <c r="AB12" s="17">
        <v>0.21369277593306499</v>
      </c>
      <c r="AC12" s="17"/>
      <c r="AD12" s="17">
        <v>0.33795579253313102</v>
      </c>
      <c r="AE12" s="17">
        <v>0.389216843037126</v>
      </c>
      <c r="AF12" s="17">
        <v>0.34656713316432602</v>
      </c>
      <c r="AG12" s="17"/>
      <c r="AH12" s="17">
        <v>0.40836822849225002</v>
      </c>
      <c r="AI12" s="17">
        <v>0.25394516595887801</v>
      </c>
      <c r="AJ12" s="17"/>
      <c r="AK12" s="17">
        <v>0.24131962393422801</v>
      </c>
      <c r="AL12" s="17">
        <v>0.271604208726973</v>
      </c>
      <c r="AM12" s="17"/>
      <c r="AN12" s="17">
        <v>0.25930141303210502</v>
      </c>
      <c r="AO12" s="17">
        <v>0.33752684589835702</v>
      </c>
      <c r="AP12" s="17"/>
      <c r="AQ12" s="17">
        <v>0.33389664516822298</v>
      </c>
      <c r="AR12" s="17">
        <v>0.24015365008064399</v>
      </c>
      <c r="AS12" s="17"/>
      <c r="AT12" s="17">
        <v>0.12658750879369199</v>
      </c>
      <c r="AU12" s="17">
        <v>0.28809322219629202</v>
      </c>
      <c r="AV12" s="17">
        <v>0.44259212565365502</v>
      </c>
      <c r="AW12" s="17">
        <v>0.463134857408807</v>
      </c>
      <c r="AX12" s="17"/>
      <c r="AY12" s="17">
        <v>0.33389643758353599</v>
      </c>
      <c r="AZ12" s="17">
        <v>0.25055806698348798</v>
      </c>
      <c r="BA12" s="17"/>
      <c r="BB12" s="17">
        <v>0.50387400574395003</v>
      </c>
      <c r="BC12" s="17">
        <v>0.206186671414578</v>
      </c>
      <c r="BD12" s="17"/>
      <c r="BE12" s="17">
        <v>0.216416361484739</v>
      </c>
      <c r="BF12" s="17">
        <v>0.26272161560802498</v>
      </c>
      <c r="BG12" s="17"/>
      <c r="BH12" s="17">
        <v>0.22947382968670799</v>
      </c>
      <c r="BI12" s="17">
        <v>0.26178001098251802</v>
      </c>
      <c r="BJ12" s="17"/>
      <c r="BK12" s="17">
        <v>0.262368741626751</v>
      </c>
      <c r="BL12" s="17">
        <v>0.25926904885024998</v>
      </c>
      <c r="BM12" s="17"/>
      <c r="BN12" s="17">
        <v>0.26343065964336299</v>
      </c>
      <c r="BO12" s="17">
        <v>0.25937130500276001</v>
      </c>
      <c r="BP12" s="17"/>
      <c r="BQ12" s="17">
        <v>0.31568994538703099</v>
      </c>
      <c r="BR12" s="17">
        <v>0.25801569141804298</v>
      </c>
      <c r="BS12" s="17"/>
      <c r="BT12" s="17">
        <v>0.36310993702304101</v>
      </c>
      <c r="BU12" s="17">
        <v>0.25122968792265699</v>
      </c>
      <c r="BV12" s="17"/>
      <c r="BW12" s="17">
        <v>0.347819216269455</v>
      </c>
      <c r="BX12" s="17">
        <v>0.21407865545774901</v>
      </c>
      <c r="BY12" s="17"/>
      <c r="BZ12" s="17">
        <v>0.347819216269455</v>
      </c>
      <c r="CA12" s="17">
        <v>0.21407865545774901</v>
      </c>
    </row>
    <row r="13" spans="2:79" x14ac:dyDescent="0.25">
      <c r="B13" s="18" t="s">
        <v>536</v>
      </c>
      <c r="C13" s="17">
        <v>0.15736610205325099</v>
      </c>
      <c r="D13" s="17">
        <v>9.8579341882816404E-2</v>
      </c>
      <c r="E13" s="17">
        <v>0.167092539683902</v>
      </c>
      <c r="F13" s="17">
        <v>0.198221712543308</v>
      </c>
      <c r="G13" s="17">
        <v>0.17565175062471999</v>
      </c>
      <c r="H13" s="17">
        <v>0.21334912816419899</v>
      </c>
      <c r="I13" s="17">
        <v>0.117939497118041</v>
      </c>
      <c r="J13" s="17">
        <v>8.5499067897073594E-2</v>
      </c>
      <c r="K13" s="17">
        <v>0.147912329109229</v>
      </c>
      <c r="L13" s="17">
        <v>0.20174402959968399</v>
      </c>
      <c r="M13" s="17"/>
      <c r="N13" s="17">
        <v>0.15474047737816299</v>
      </c>
      <c r="O13" s="17">
        <v>0.18225887806340299</v>
      </c>
      <c r="P13" s="17">
        <v>0.24578930269788901</v>
      </c>
      <c r="Q13" s="17">
        <v>0.200688249553369</v>
      </c>
      <c r="R13" s="17"/>
      <c r="S13" s="17">
        <v>0.14985837515797801</v>
      </c>
      <c r="T13" s="17">
        <v>0.15974573914398699</v>
      </c>
      <c r="U13" s="17">
        <v>0.14330570935474099</v>
      </c>
      <c r="V13" s="17">
        <v>0.139049789243333</v>
      </c>
      <c r="W13" s="17">
        <v>0.139914401621652</v>
      </c>
      <c r="X13" s="17">
        <v>0.22773014558073201</v>
      </c>
      <c r="Y13" s="17">
        <v>0.19072190759127799</v>
      </c>
      <c r="Z13" s="17"/>
      <c r="AA13" s="17">
        <v>0.21451078106548699</v>
      </c>
      <c r="AB13" s="17">
        <v>0.127811045105962</v>
      </c>
      <c r="AC13" s="17"/>
      <c r="AD13" s="17">
        <v>0.21345939391375701</v>
      </c>
      <c r="AE13" s="17">
        <v>0.26710312711344097</v>
      </c>
      <c r="AF13" s="17">
        <v>0.18930083398563999</v>
      </c>
      <c r="AG13" s="17"/>
      <c r="AH13" s="17">
        <v>0.32737224106180801</v>
      </c>
      <c r="AI13" s="17">
        <v>0.15107522942538601</v>
      </c>
      <c r="AJ13" s="17"/>
      <c r="AK13" s="17">
        <v>0.159722847930614</v>
      </c>
      <c r="AL13" s="17">
        <v>0.15578738535167</v>
      </c>
      <c r="AM13" s="17"/>
      <c r="AN13" s="17">
        <v>0.15728059725058499</v>
      </c>
      <c r="AO13" s="17">
        <v>0.200688249553369</v>
      </c>
      <c r="AP13" s="17"/>
      <c r="AQ13" s="17">
        <v>0.24400029563196099</v>
      </c>
      <c r="AR13" s="17">
        <v>0.13490271246494001</v>
      </c>
      <c r="AS13" s="17"/>
      <c r="AT13" s="17">
        <v>0.104403870732779</v>
      </c>
      <c r="AU13" s="17">
        <v>0.16089833063417999</v>
      </c>
      <c r="AV13" s="17">
        <v>0.239095109427437</v>
      </c>
      <c r="AW13" s="17">
        <v>0.29188615980000299</v>
      </c>
      <c r="AX13" s="17"/>
      <c r="AY13" s="17">
        <v>0.23614597156317199</v>
      </c>
      <c r="AZ13" s="17">
        <v>0.14795006255683699</v>
      </c>
      <c r="BA13" s="17"/>
      <c r="BB13" s="17">
        <v>0.15312974756959699</v>
      </c>
      <c r="BC13" s="17">
        <v>0.158291520467605</v>
      </c>
      <c r="BD13" s="17"/>
      <c r="BE13" s="17">
        <v>0.16689477533307701</v>
      </c>
      <c r="BF13" s="17">
        <v>0.15664299915749799</v>
      </c>
      <c r="BG13" s="17"/>
      <c r="BH13" s="17">
        <v>0.111704616061405</v>
      </c>
      <c r="BI13" s="17">
        <v>0.16090628226933401</v>
      </c>
      <c r="BJ13" s="17"/>
      <c r="BK13" s="17">
        <v>0.25674190146776499</v>
      </c>
      <c r="BL13" s="17">
        <v>0.15100584433393699</v>
      </c>
      <c r="BM13" s="17"/>
      <c r="BN13" s="17">
        <v>0.10163909461384101</v>
      </c>
      <c r="BO13" s="17">
        <v>0.15854644759855999</v>
      </c>
      <c r="BP13" s="17"/>
      <c r="BQ13" s="17">
        <v>0.182097460234666</v>
      </c>
      <c r="BR13" s="17">
        <v>0.156732887339425</v>
      </c>
      <c r="BS13" s="17"/>
      <c r="BT13" s="17">
        <v>0.31082192965327798</v>
      </c>
      <c r="BU13" s="17">
        <v>0.145188146095454</v>
      </c>
      <c r="BV13" s="17"/>
      <c r="BW13" s="17">
        <v>0.214513707819595</v>
      </c>
      <c r="BX13" s="17">
        <v>0.128019461543628</v>
      </c>
      <c r="BY13" s="17"/>
      <c r="BZ13" s="17">
        <v>0.214513707819595</v>
      </c>
      <c r="CA13" s="17">
        <v>0.128019461543628</v>
      </c>
    </row>
    <row r="14" spans="2:79" x14ac:dyDescent="0.25">
      <c r="B14" s="18" t="s">
        <v>537</v>
      </c>
      <c r="C14" s="17">
        <v>0.14241981271870999</v>
      </c>
      <c r="D14" s="17">
        <v>9.6126250823980505E-2</v>
      </c>
      <c r="E14" s="17">
        <v>7.9527409707660507E-2</v>
      </c>
      <c r="F14" s="17">
        <v>0.11730410881859001</v>
      </c>
      <c r="G14" s="17">
        <v>0.12843203918061299</v>
      </c>
      <c r="H14" s="17">
        <v>0.359330651161893</v>
      </c>
      <c r="I14" s="17">
        <v>0.121922317340004</v>
      </c>
      <c r="J14" s="17">
        <v>0.12793258273310101</v>
      </c>
      <c r="K14" s="17">
        <v>6.6742781992848194E-2</v>
      </c>
      <c r="L14" s="17">
        <v>7.8648363869745705E-2</v>
      </c>
      <c r="M14" s="17"/>
      <c r="N14" s="17">
        <v>0.134495666950978</v>
      </c>
      <c r="O14" s="17">
        <v>0.22981214558190899</v>
      </c>
      <c r="P14" s="17">
        <v>0.30708159017388398</v>
      </c>
      <c r="Q14" s="17">
        <v>0.40318456587968898</v>
      </c>
      <c r="R14" s="17"/>
      <c r="S14" s="17">
        <v>0.144177188673759</v>
      </c>
      <c r="T14" s="17">
        <v>0.115546149705644</v>
      </c>
      <c r="U14" s="17">
        <v>0.19781590153098499</v>
      </c>
      <c r="V14" s="17">
        <v>0.130134554965918</v>
      </c>
      <c r="W14" s="17">
        <v>0.141343734524219</v>
      </c>
      <c r="X14" s="17">
        <v>0.13940973940373899</v>
      </c>
      <c r="Y14" s="17">
        <v>0.16020951838573</v>
      </c>
      <c r="Z14" s="17"/>
      <c r="AA14" s="17">
        <v>0.18570145329951401</v>
      </c>
      <c r="AB14" s="17">
        <v>0.120034677755158</v>
      </c>
      <c r="AC14" s="17"/>
      <c r="AD14" s="17">
        <v>0.244078700668791</v>
      </c>
      <c r="AE14" s="17">
        <v>0.24082331365996201</v>
      </c>
      <c r="AF14" s="17">
        <v>0.14402406960795799</v>
      </c>
      <c r="AG14" s="17"/>
      <c r="AH14" s="17">
        <v>0.27731407242381401</v>
      </c>
      <c r="AI14" s="17">
        <v>0.137428212938938</v>
      </c>
      <c r="AJ14" s="17"/>
      <c r="AK14" s="17">
        <v>0.14039517875834401</v>
      </c>
      <c r="AL14" s="17">
        <v>0.14377605713968</v>
      </c>
      <c r="AM14" s="17"/>
      <c r="AN14" s="17">
        <v>0.141905142046825</v>
      </c>
      <c r="AO14" s="17">
        <v>0.40318456587968898</v>
      </c>
      <c r="AP14" s="17"/>
      <c r="AQ14" s="17">
        <v>0.22546839573663499</v>
      </c>
      <c r="AR14" s="17">
        <v>0.120886136487351</v>
      </c>
      <c r="AS14" s="17"/>
      <c r="AT14" s="17">
        <v>0.100248719740629</v>
      </c>
      <c r="AU14" s="17">
        <v>0.13992811524092699</v>
      </c>
      <c r="AV14" s="17">
        <v>0.198844555667788</v>
      </c>
      <c r="AW14" s="17">
        <v>0.44283302646691403</v>
      </c>
      <c r="AX14" s="17"/>
      <c r="AY14" s="17">
        <v>0.24032241229815501</v>
      </c>
      <c r="AZ14" s="17">
        <v>0.130718159108765</v>
      </c>
      <c r="BA14" s="17"/>
      <c r="BB14" s="17">
        <v>0.13145050986422999</v>
      </c>
      <c r="BC14" s="17">
        <v>0.14479927568544301</v>
      </c>
      <c r="BD14" s="17"/>
      <c r="BE14" s="17">
        <v>0.17042860832404899</v>
      </c>
      <c r="BF14" s="17">
        <v>0.14029430787517</v>
      </c>
      <c r="BG14" s="17"/>
      <c r="BH14" s="17">
        <v>0.20312423326315401</v>
      </c>
      <c r="BI14" s="17">
        <v>0.13771333889351201</v>
      </c>
      <c r="BJ14" s="17"/>
      <c r="BK14" s="17">
        <v>0.18374551989114801</v>
      </c>
      <c r="BL14" s="17">
        <v>0.13977488156244999</v>
      </c>
      <c r="BM14" s="17"/>
      <c r="BN14" s="17">
        <v>0.22940286900593199</v>
      </c>
      <c r="BO14" s="17">
        <v>0.14057743740154199</v>
      </c>
      <c r="BP14" s="17"/>
      <c r="BQ14" s="17">
        <v>0.22001556287702101</v>
      </c>
      <c r="BR14" s="17">
        <v>0.14043307303501701</v>
      </c>
      <c r="BS14" s="17"/>
      <c r="BT14" s="17">
        <v>9.3798284756756695E-2</v>
      </c>
      <c r="BU14" s="17">
        <v>0.14627832259338699</v>
      </c>
      <c r="BV14" s="17"/>
      <c r="BW14" s="17">
        <v>0.18457469240504701</v>
      </c>
      <c r="BX14" s="17">
        <v>0.120772289899654</v>
      </c>
      <c r="BY14" s="17"/>
      <c r="BZ14" s="17">
        <v>0.18457469240504701</v>
      </c>
      <c r="CA14" s="17">
        <v>0.120772289899654</v>
      </c>
    </row>
    <row r="15" spans="2:79" ht="30" x14ac:dyDescent="0.25">
      <c r="B15" s="18" t="s">
        <v>538</v>
      </c>
      <c r="C15" s="17">
        <v>9.4776385722936604E-2</v>
      </c>
      <c r="D15" s="17">
        <v>7.8192722702513401E-2</v>
      </c>
      <c r="E15" s="17">
        <v>7.4223560221612805E-2</v>
      </c>
      <c r="F15" s="17">
        <v>0.13440716163761901</v>
      </c>
      <c r="G15" s="17">
        <v>9.79670030110497E-2</v>
      </c>
      <c r="H15" s="17">
        <v>4.4930581432659301E-2</v>
      </c>
      <c r="I15" s="17">
        <v>0.109053262922093</v>
      </c>
      <c r="J15" s="17">
        <v>0.108311404277152</v>
      </c>
      <c r="K15" s="17">
        <v>0.13095055784708801</v>
      </c>
      <c r="L15" s="17">
        <v>0.137709495774921</v>
      </c>
      <c r="M15" s="17"/>
      <c r="N15" s="17">
        <v>8.7613716424552901E-2</v>
      </c>
      <c r="O15" s="17">
        <v>0.173761262701179</v>
      </c>
      <c r="P15" s="17">
        <v>0.242070008592534</v>
      </c>
      <c r="Q15" s="17">
        <v>0.33838338041476301</v>
      </c>
      <c r="R15" s="17"/>
      <c r="S15" s="17">
        <v>0.102685399835792</v>
      </c>
      <c r="T15" s="17">
        <v>0.11114225299606199</v>
      </c>
      <c r="U15" s="17">
        <v>0.101323279298043</v>
      </c>
      <c r="V15" s="17">
        <v>7.0113254624843094E-2</v>
      </c>
      <c r="W15" s="17">
        <v>0.13538297847564201</v>
      </c>
      <c r="X15" s="17">
        <v>9.7570905546663506E-2</v>
      </c>
      <c r="Y15" s="17">
        <v>0.122644761409765</v>
      </c>
      <c r="Z15" s="17"/>
      <c r="AA15" s="17">
        <v>0.16281927164587801</v>
      </c>
      <c r="AB15" s="17">
        <v>5.9584808780491098E-2</v>
      </c>
      <c r="AC15" s="17"/>
      <c r="AD15" s="17">
        <v>0.19539970770054901</v>
      </c>
      <c r="AE15" s="17">
        <v>0.302655636460679</v>
      </c>
      <c r="AF15" s="17">
        <v>0.11420249287045101</v>
      </c>
      <c r="AG15" s="17"/>
      <c r="AH15" s="17">
        <v>0.31690322220865202</v>
      </c>
      <c r="AI15" s="17">
        <v>8.6556849394945595E-2</v>
      </c>
      <c r="AJ15" s="17"/>
      <c r="AK15" s="17">
        <v>6.5984716708145499E-2</v>
      </c>
      <c r="AL15" s="17">
        <v>0.114063101858367</v>
      </c>
      <c r="AM15" s="17"/>
      <c r="AN15" s="17">
        <v>9.4295579271474098E-2</v>
      </c>
      <c r="AO15" s="17">
        <v>0.33838338041476301</v>
      </c>
      <c r="AP15" s="17"/>
      <c r="AQ15" s="17">
        <v>0.20239235425928001</v>
      </c>
      <c r="AR15" s="17">
        <v>6.6872629396527605E-2</v>
      </c>
      <c r="AS15" s="17"/>
      <c r="AT15" s="17">
        <v>4.0949502179503501E-2</v>
      </c>
      <c r="AU15" s="17">
        <v>9.4757998153194994E-2</v>
      </c>
      <c r="AV15" s="17">
        <v>0.17582152124471401</v>
      </c>
      <c r="AW15" s="17">
        <v>0.32897803119574898</v>
      </c>
      <c r="AX15" s="17"/>
      <c r="AY15" s="17">
        <v>0.36050817227013698</v>
      </c>
      <c r="AZ15" s="17">
        <v>6.3015213571386702E-2</v>
      </c>
      <c r="BA15" s="17"/>
      <c r="BB15" s="17">
        <v>7.2668309760737598E-2</v>
      </c>
      <c r="BC15" s="17">
        <v>9.95829706641011E-2</v>
      </c>
      <c r="BD15" s="17"/>
      <c r="BE15" s="17">
        <v>0.126737896262199</v>
      </c>
      <c r="BF15" s="17">
        <v>9.2350921007663705E-2</v>
      </c>
      <c r="BG15" s="17"/>
      <c r="BH15" s="17">
        <v>7.6082623502742794E-2</v>
      </c>
      <c r="BI15" s="17">
        <v>9.6225731615619897E-2</v>
      </c>
      <c r="BJ15" s="17"/>
      <c r="BK15" s="17">
        <v>0.18035348653955199</v>
      </c>
      <c r="BL15" s="17">
        <v>8.9299273395063994E-2</v>
      </c>
      <c r="BM15" s="17"/>
      <c r="BN15" s="17">
        <v>0.14221696153167701</v>
      </c>
      <c r="BO15" s="17">
        <v>9.3771553866791701E-2</v>
      </c>
      <c r="BP15" s="17"/>
      <c r="BQ15" s="17">
        <v>0.24641030662674901</v>
      </c>
      <c r="BR15" s="17">
        <v>9.0893993614620402E-2</v>
      </c>
      <c r="BS15" s="17"/>
      <c r="BT15" s="17">
        <v>0.101874015759852</v>
      </c>
      <c r="BU15" s="17">
        <v>9.4213131610361794E-2</v>
      </c>
      <c r="BV15" s="17"/>
      <c r="BW15" s="17">
        <v>0.161846876087339</v>
      </c>
      <c r="BX15" s="17">
        <v>6.03341104406451E-2</v>
      </c>
      <c r="BY15" s="17"/>
      <c r="BZ15" s="17">
        <v>0.161846876087339</v>
      </c>
      <c r="CA15" s="17">
        <v>6.03341104406451E-2</v>
      </c>
    </row>
    <row r="16" spans="2:79" x14ac:dyDescent="0.25">
      <c r="B16" s="18" t="s">
        <v>97</v>
      </c>
      <c r="C16" s="17">
        <v>3.1301624546868301E-2</v>
      </c>
      <c r="D16" s="17">
        <v>5.6158593081083098E-2</v>
      </c>
      <c r="E16" s="17">
        <v>3.6445589371978997E-2</v>
      </c>
      <c r="F16" s="17">
        <v>2.16431889836535E-2</v>
      </c>
      <c r="G16" s="17">
        <v>3.6483238245446699E-2</v>
      </c>
      <c r="H16" s="17">
        <v>1.5902210528132E-2</v>
      </c>
      <c r="I16" s="17">
        <v>1.21020725820966E-2</v>
      </c>
      <c r="J16" s="17">
        <v>6.0619814216001398E-2</v>
      </c>
      <c r="K16" s="17">
        <v>3.6488927487838302E-2</v>
      </c>
      <c r="L16" s="17">
        <v>7.8424090794674897E-3</v>
      </c>
      <c r="M16" s="17"/>
      <c r="N16" s="17">
        <v>3.2440323476467803E-2</v>
      </c>
      <c r="O16" s="17">
        <v>1.80736515818955E-2</v>
      </c>
      <c r="P16" s="17">
        <v>9.2416918787616605E-3</v>
      </c>
      <c r="Q16" s="17">
        <v>6.3357391253284698E-3</v>
      </c>
      <c r="R16" s="17"/>
      <c r="S16" s="17">
        <v>3.4707379824766599E-2</v>
      </c>
      <c r="T16" s="17">
        <v>2.4050578789348E-2</v>
      </c>
      <c r="U16" s="17">
        <v>2.8180113164049898E-2</v>
      </c>
      <c r="V16" s="17">
        <v>3.2036127778623497E-2</v>
      </c>
      <c r="W16" s="17">
        <v>1.10436096658052E-2</v>
      </c>
      <c r="X16" s="17">
        <v>2.64154313230054E-2</v>
      </c>
      <c r="Y16" s="17">
        <v>3.4689568880020102E-2</v>
      </c>
      <c r="Z16" s="17"/>
      <c r="AA16" s="17">
        <v>1.9934433048595698E-2</v>
      </c>
      <c r="AB16" s="17">
        <v>3.7180701967011898E-2</v>
      </c>
      <c r="AC16" s="17"/>
      <c r="AD16" s="17">
        <v>1.12651514437579E-2</v>
      </c>
      <c r="AE16" s="17">
        <v>5.6060191234916202E-4</v>
      </c>
      <c r="AF16" s="17">
        <v>2.78244711064967E-2</v>
      </c>
      <c r="AG16" s="17"/>
      <c r="AH16" s="17">
        <v>1.24892160243386E-3</v>
      </c>
      <c r="AI16" s="17">
        <v>3.2413688660841301E-2</v>
      </c>
      <c r="AJ16" s="17"/>
      <c r="AK16" s="17">
        <v>2.7799085311001899E-2</v>
      </c>
      <c r="AL16" s="17">
        <v>3.3647875469684202E-2</v>
      </c>
      <c r="AM16" s="17"/>
      <c r="AN16" s="17">
        <v>3.1350899645854399E-2</v>
      </c>
      <c r="AO16" s="17">
        <v>6.3357391253284698E-3</v>
      </c>
      <c r="AP16" s="17"/>
      <c r="AQ16" s="17">
        <v>2.2525980750441502E-2</v>
      </c>
      <c r="AR16" s="17">
        <v>3.3577062192724397E-2</v>
      </c>
      <c r="AS16" s="17"/>
      <c r="AT16" s="17">
        <v>4.1543297217445298E-2</v>
      </c>
      <c r="AU16" s="17">
        <v>3.14660809804767E-2</v>
      </c>
      <c r="AV16" s="17">
        <v>1.43747014064753E-2</v>
      </c>
      <c r="AW16" s="17">
        <v>0</v>
      </c>
      <c r="AX16" s="17"/>
      <c r="AY16" s="17">
        <v>2.0241737236339399E-2</v>
      </c>
      <c r="AZ16" s="17">
        <v>3.2623540112223702E-2</v>
      </c>
      <c r="BA16" s="17"/>
      <c r="BB16" s="17">
        <v>1.55563151862535E-2</v>
      </c>
      <c r="BC16" s="17">
        <v>3.4733809796677E-2</v>
      </c>
      <c r="BD16" s="17"/>
      <c r="BE16" s="17">
        <v>3.0758065380402599E-2</v>
      </c>
      <c r="BF16" s="17">
        <v>3.1342873647949E-2</v>
      </c>
      <c r="BG16" s="17"/>
      <c r="BH16" s="17">
        <v>3.02083606537468E-2</v>
      </c>
      <c r="BI16" s="17">
        <v>3.13863863788875E-2</v>
      </c>
      <c r="BJ16" s="17"/>
      <c r="BK16" s="17">
        <v>2.1708196702039599E-2</v>
      </c>
      <c r="BL16" s="17">
        <v>3.1915623869281297E-2</v>
      </c>
      <c r="BM16" s="17"/>
      <c r="BN16" s="17">
        <v>6.6912431972791493E-5</v>
      </c>
      <c r="BO16" s="17">
        <v>3.1963202388526402E-2</v>
      </c>
      <c r="BP16" s="17"/>
      <c r="BQ16" s="17">
        <v>1.1642060923675E-2</v>
      </c>
      <c r="BR16" s="17">
        <v>3.1804982464468001E-2</v>
      </c>
      <c r="BS16" s="17"/>
      <c r="BT16" s="17">
        <v>6.4059001831442502E-2</v>
      </c>
      <c r="BU16" s="17">
        <v>2.87020628091137E-2</v>
      </c>
      <c r="BV16" s="17"/>
      <c r="BW16" s="17">
        <v>2.0006846412932999E-2</v>
      </c>
      <c r="BX16" s="17">
        <v>3.7101758937236197E-2</v>
      </c>
      <c r="BY16" s="17"/>
      <c r="BZ16" s="17">
        <v>2.0006846412932999E-2</v>
      </c>
      <c r="CA16" s="17">
        <v>3.7101758937236197E-2</v>
      </c>
    </row>
    <row r="17" spans="2:79" x14ac:dyDescent="0.25">
      <c r="B17" s="18" t="s">
        <v>103</v>
      </c>
      <c r="C17" s="19">
        <v>9.1221422827459694E-2</v>
      </c>
      <c r="D17" s="19">
        <v>0.128267230365088</v>
      </c>
      <c r="E17" s="19">
        <v>9.3365660797672903E-2</v>
      </c>
      <c r="F17" s="19">
        <v>7.0070965525821399E-2</v>
      </c>
      <c r="G17" s="19">
        <v>9.3292355934664797E-2</v>
      </c>
      <c r="H17" s="19">
        <v>9.3981416521898301E-2</v>
      </c>
      <c r="I17" s="19">
        <v>5.3884109871783901E-2</v>
      </c>
      <c r="J17" s="19">
        <v>0.13052805060843201</v>
      </c>
      <c r="K17" s="19">
        <v>0.103376391527137</v>
      </c>
      <c r="L17" s="19">
        <v>6.3881150164828898E-2</v>
      </c>
      <c r="M17" s="19"/>
      <c r="N17" s="19">
        <v>9.4443786650069195E-2</v>
      </c>
      <c r="O17" s="19">
        <v>5.19840960302871E-2</v>
      </c>
      <c r="P17" s="19">
        <v>3.5228675729757603E-2</v>
      </c>
      <c r="Q17" s="19">
        <v>4.38163919735284E-2</v>
      </c>
      <c r="R17" s="19"/>
      <c r="S17" s="19">
        <v>9.4835371849877295E-2</v>
      </c>
      <c r="T17" s="19">
        <v>3.8022320621254699E-2</v>
      </c>
      <c r="U17" s="19">
        <v>4.9267169875424198E-2</v>
      </c>
      <c r="V17" s="19">
        <v>0.103989953599445</v>
      </c>
      <c r="W17" s="19">
        <v>7.3463989577422104E-2</v>
      </c>
      <c r="X17" s="19">
        <v>6.8887397256990904E-2</v>
      </c>
      <c r="Y17" s="19">
        <v>7.3071404795436196E-2</v>
      </c>
      <c r="Z17" s="19"/>
      <c r="AA17" s="19">
        <v>1.9261674801229402E-2</v>
      </c>
      <c r="AB17" s="19">
        <v>0.128438789126296</v>
      </c>
      <c r="AC17" s="19"/>
      <c r="AD17" s="19">
        <v>6.69609388605907E-3</v>
      </c>
      <c r="AE17" s="19">
        <v>9.0907213784525605E-3</v>
      </c>
      <c r="AF17" s="19">
        <v>1.7988183543935901E-2</v>
      </c>
      <c r="AG17" s="19"/>
      <c r="AH17" s="19">
        <v>1.14612878933402E-3</v>
      </c>
      <c r="AI17" s="19">
        <v>9.4554550707523194E-2</v>
      </c>
      <c r="AJ17" s="19"/>
      <c r="AK17" s="19">
        <v>9.6761959010725707E-2</v>
      </c>
      <c r="AL17" s="19">
        <v>8.7509976000607198E-2</v>
      </c>
      <c r="AM17" s="19"/>
      <c r="AN17" s="19">
        <v>9.1314986005705798E-2</v>
      </c>
      <c r="AO17" s="19">
        <v>4.38163919735284E-2</v>
      </c>
      <c r="AP17" s="19"/>
      <c r="AQ17" s="19">
        <v>5.9007942022373097E-2</v>
      </c>
      <c r="AR17" s="19">
        <v>9.9574059810948204E-2</v>
      </c>
      <c r="AS17" s="19"/>
      <c r="AT17" s="19">
        <v>0.19063559793024301</v>
      </c>
      <c r="AU17" s="19">
        <v>3.8076295356048701E-2</v>
      </c>
      <c r="AV17" s="19">
        <v>1.33312689895215E-2</v>
      </c>
      <c r="AW17" s="19">
        <v>1.5048203955553001E-4</v>
      </c>
      <c r="AX17" s="19"/>
      <c r="AY17" s="19">
        <v>3.3191932962744398E-2</v>
      </c>
      <c r="AZ17" s="19">
        <v>9.8157305965145505E-2</v>
      </c>
      <c r="BA17" s="19"/>
      <c r="BB17" s="19">
        <v>6.7104216971403202E-2</v>
      </c>
      <c r="BC17" s="19">
        <v>9.6479099055780004E-2</v>
      </c>
      <c r="BD17" s="19"/>
      <c r="BE17" s="19">
        <v>4.9473926676960697E-2</v>
      </c>
      <c r="BF17" s="19">
        <v>9.4389517111978599E-2</v>
      </c>
      <c r="BG17" s="19"/>
      <c r="BH17" s="19">
        <v>0.124866442915101</v>
      </c>
      <c r="BI17" s="19">
        <v>8.8612891109826494E-2</v>
      </c>
      <c r="BJ17" s="19"/>
      <c r="BK17" s="19">
        <v>8.2492630929251104E-2</v>
      </c>
      <c r="BL17" s="19">
        <v>9.17800836521067E-2</v>
      </c>
      <c r="BM17" s="19"/>
      <c r="BN17" s="19">
        <v>0.13324029730275</v>
      </c>
      <c r="BO17" s="19">
        <v>9.0331427229548997E-2</v>
      </c>
      <c r="BP17" s="19"/>
      <c r="BQ17" s="19">
        <v>1.41121256241878E-2</v>
      </c>
      <c r="BR17" s="19">
        <v>9.3195707507005093E-2</v>
      </c>
      <c r="BS17" s="19"/>
      <c r="BT17" s="19">
        <v>1.36752104553247E-2</v>
      </c>
      <c r="BU17" s="19">
        <v>9.7375339389190102E-2</v>
      </c>
      <c r="BV17" s="19"/>
      <c r="BW17" s="19">
        <v>1.9203573684231701E-2</v>
      </c>
      <c r="BX17" s="19">
        <v>0.12820428327701</v>
      </c>
      <c r="BY17" s="19"/>
      <c r="BZ17" s="19">
        <v>1.9203573684231701E-2</v>
      </c>
      <c r="CA17" s="19">
        <v>0.12820428327701</v>
      </c>
    </row>
    <row r="18" spans="2:79" x14ac:dyDescent="0.25">
      <c r="B18" s="16"/>
    </row>
    <row r="19" spans="2:79" x14ac:dyDescent="0.25">
      <c r="B19" t="s">
        <v>78</v>
      </c>
    </row>
    <row r="20" spans="2:79" x14ac:dyDescent="0.25">
      <c r="B20" t="s">
        <v>79</v>
      </c>
    </row>
    <row r="22" spans="2:79" x14ac:dyDescent="0.2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CA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540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473</v>
      </c>
      <c r="C9" s="17">
        <v>7.0245388489266994E-2</v>
      </c>
      <c r="D9" s="17">
        <v>8.3502657315952897E-2</v>
      </c>
      <c r="E9" s="17">
        <v>8.1227392058970393E-2</v>
      </c>
      <c r="F9" s="17">
        <v>8.0396915154786794E-2</v>
      </c>
      <c r="G9" s="17">
        <v>3.9767354153704297E-2</v>
      </c>
      <c r="H9" s="17">
        <v>6.9216140308228397E-2</v>
      </c>
      <c r="I9" s="17">
        <v>6.7321585236692599E-2</v>
      </c>
      <c r="J9" s="17">
        <v>5.9967759556615E-2</v>
      </c>
      <c r="K9" s="17">
        <v>9.4348572830994307E-2</v>
      </c>
      <c r="L9" s="17">
        <v>6.5483288035232803E-2</v>
      </c>
      <c r="M9" s="17"/>
      <c r="N9" s="17">
        <v>6.9643839542736702E-2</v>
      </c>
      <c r="O9" s="17">
        <v>7.4351034069353297E-2</v>
      </c>
      <c r="P9" s="17">
        <v>9.9790342847909996E-2</v>
      </c>
      <c r="Q9" s="17">
        <v>8.3066837450264594E-2</v>
      </c>
      <c r="R9" s="17"/>
      <c r="S9" s="17">
        <v>9.4725527039370094E-2</v>
      </c>
      <c r="T9" s="17">
        <v>8.50798135017624E-2</v>
      </c>
      <c r="U9" s="17">
        <v>8.0689491194490398E-2</v>
      </c>
      <c r="V9" s="17">
        <v>4.74276845753017E-2</v>
      </c>
      <c r="W9" s="17">
        <v>6.8268095872010298E-2</v>
      </c>
      <c r="X9" s="17">
        <v>0.104103807877632</v>
      </c>
      <c r="Y9" s="17">
        <v>6.7992734086755699E-2</v>
      </c>
      <c r="Z9" s="17"/>
      <c r="AA9" s="17">
        <v>9.2780117917420593E-2</v>
      </c>
      <c r="AB9" s="17">
        <v>5.8590493876975597E-2</v>
      </c>
      <c r="AC9" s="17"/>
      <c r="AD9" s="17">
        <v>0.101801509038645</v>
      </c>
      <c r="AE9" s="17">
        <v>0.10318930684121599</v>
      </c>
      <c r="AF9" s="17">
        <v>8.6913234261630001E-2</v>
      </c>
      <c r="AG9" s="17"/>
      <c r="AH9" s="17">
        <v>0.16306096129581099</v>
      </c>
      <c r="AI9" s="17">
        <v>6.6810859890397103E-2</v>
      </c>
      <c r="AJ9" s="17"/>
      <c r="AK9" s="17">
        <v>7.4895048931731503E-2</v>
      </c>
      <c r="AL9" s="17">
        <v>6.7130713857731006E-2</v>
      </c>
      <c r="AM9" s="17"/>
      <c r="AN9" s="17">
        <v>7.0220082830924402E-2</v>
      </c>
      <c r="AO9" s="17">
        <v>8.3066837450264594E-2</v>
      </c>
      <c r="AP9" s="17"/>
      <c r="AQ9" s="17">
        <v>0.106420553735372</v>
      </c>
      <c r="AR9" s="17">
        <v>6.0865525911028999E-2</v>
      </c>
      <c r="AS9" s="17"/>
      <c r="AT9" s="17">
        <v>5.6195704321796401E-2</v>
      </c>
      <c r="AU9" s="17">
        <v>7.1849377422241595E-2</v>
      </c>
      <c r="AV9" s="17">
        <v>8.8113019414823093E-2</v>
      </c>
      <c r="AW9" s="17">
        <v>0.13480094317888</v>
      </c>
      <c r="AX9" s="17"/>
      <c r="AY9" s="17">
        <v>0.12199695420734299</v>
      </c>
      <c r="AZ9" s="17">
        <v>6.4059864321302701E-2</v>
      </c>
      <c r="BA9" s="17"/>
      <c r="BB9" s="17">
        <v>5.7455518429903603E-2</v>
      </c>
      <c r="BC9" s="17">
        <v>7.3033936141145894E-2</v>
      </c>
      <c r="BD9" s="17"/>
      <c r="BE9" s="17">
        <v>7.6632272218287306E-2</v>
      </c>
      <c r="BF9" s="17">
        <v>6.9760706730992203E-2</v>
      </c>
      <c r="BG9" s="17"/>
      <c r="BH9" s="17">
        <v>0.11527095084715901</v>
      </c>
      <c r="BI9" s="17">
        <v>6.6754512062120103E-2</v>
      </c>
      <c r="BJ9" s="17"/>
      <c r="BK9" s="17">
        <v>0.129407170173167</v>
      </c>
      <c r="BL9" s="17">
        <v>6.6458911491241807E-2</v>
      </c>
      <c r="BM9" s="17"/>
      <c r="BN9" s="17">
        <v>0.14801737770447801</v>
      </c>
      <c r="BO9" s="17">
        <v>6.8598111428502306E-2</v>
      </c>
      <c r="BP9" s="17"/>
      <c r="BQ9" s="17">
        <v>7.74259621716928E-2</v>
      </c>
      <c r="BR9" s="17">
        <v>7.0061539107600504E-2</v>
      </c>
      <c r="BS9" s="17"/>
      <c r="BT9" s="17">
        <v>5.7246599058249303E-2</v>
      </c>
      <c r="BU9" s="17">
        <v>7.1276947131720197E-2</v>
      </c>
      <c r="BV9" s="17"/>
      <c r="BW9" s="17">
        <v>9.2822228102518597E-2</v>
      </c>
      <c r="BX9" s="17">
        <v>5.8651650009960102E-2</v>
      </c>
      <c r="BY9" s="17"/>
      <c r="BZ9" s="17">
        <v>9.2822228102518597E-2</v>
      </c>
      <c r="CA9" s="17">
        <v>5.8651650009960102E-2</v>
      </c>
    </row>
    <row r="10" spans="2:79" x14ac:dyDescent="0.25">
      <c r="B10" s="18" t="s">
        <v>474</v>
      </c>
      <c r="C10" s="17">
        <v>0.230520227384264</v>
      </c>
      <c r="D10" s="17">
        <v>0.21908813434872601</v>
      </c>
      <c r="E10" s="17">
        <v>0.227838746216597</v>
      </c>
      <c r="F10" s="17">
        <v>0.28617014596239698</v>
      </c>
      <c r="G10" s="17">
        <v>0.151298327008902</v>
      </c>
      <c r="H10" s="17">
        <v>0.313787716571161</v>
      </c>
      <c r="I10" s="17">
        <v>0.249456453642867</v>
      </c>
      <c r="J10" s="17">
        <v>0.16251035800605201</v>
      </c>
      <c r="K10" s="17">
        <v>0.198037349878879</v>
      </c>
      <c r="L10" s="17">
        <v>0.15678070291587101</v>
      </c>
      <c r="M10" s="17"/>
      <c r="N10" s="17">
        <v>0.218297359207624</v>
      </c>
      <c r="O10" s="17">
        <v>0.38701781581945099</v>
      </c>
      <c r="P10" s="17">
        <v>0.399799187290373</v>
      </c>
      <c r="Q10" s="17">
        <v>0.38929164700931002</v>
      </c>
      <c r="R10" s="17"/>
      <c r="S10" s="17">
        <v>0.240812014618037</v>
      </c>
      <c r="T10" s="17">
        <v>0.29217931993325102</v>
      </c>
      <c r="U10" s="17">
        <v>0.27232941157922602</v>
      </c>
      <c r="V10" s="17">
        <v>0.17968601269095</v>
      </c>
      <c r="W10" s="17">
        <v>0.29421761920288803</v>
      </c>
      <c r="X10" s="17">
        <v>0.27966354078492001</v>
      </c>
      <c r="Y10" s="17">
        <v>0.23256885926687801</v>
      </c>
      <c r="Z10" s="17"/>
      <c r="AA10" s="17">
        <v>0.299699294084739</v>
      </c>
      <c r="AB10" s="17">
        <v>0.194741021144343</v>
      </c>
      <c r="AC10" s="17"/>
      <c r="AD10" s="17">
        <v>0.31293502382504701</v>
      </c>
      <c r="AE10" s="17">
        <v>0.36307039534464702</v>
      </c>
      <c r="AF10" s="17">
        <v>0.27955707192831503</v>
      </c>
      <c r="AG10" s="17"/>
      <c r="AH10" s="17">
        <v>0.41340920874977899</v>
      </c>
      <c r="AI10" s="17">
        <v>0.223752640675218</v>
      </c>
      <c r="AJ10" s="17"/>
      <c r="AK10" s="17">
        <v>0.216470746843411</v>
      </c>
      <c r="AL10" s="17">
        <v>0.23993157282945099</v>
      </c>
      <c r="AM10" s="17"/>
      <c r="AN10" s="17">
        <v>0.23020686067260601</v>
      </c>
      <c r="AO10" s="17">
        <v>0.38929164700931002</v>
      </c>
      <c r="AP10" s="17"/>
      <c r="AQ10" s="17">
        <v>0.28225957387854</v>
      </c>
      <c r="AR10" s="17">
        <v>0.217104726537135</v>
      </c>
      <c r="AS10" s="17"/>
      <c r="AT10" s="17">
        <v>0.14297547141362699</v>
      </c>
      <c r="AU10" s="17">
        <v>0.22986902687546301</v>
      </c>
      <c r="AV10" s="17">
        <v>0.39356937960510402</v>
      </c>
      <c r="AW10" s="17">
        <v>0.325024421275384</v>
      </c>
      <c r="AX10" s="17"/>
      <c r="AY10" s="17">
        <v>0.32942067986737</v>
      </c>
      <c r="AZ10" s="17">
        <v>0.21869930698178799</v>
      </c>
      <c r="BA10" s="17"/>
      <c r="BB10" s="17">
        <v>0.24623264689386701</v>
      </c>
      <c r="BC10" s="17">
        <v>0.22709867669370401</v>
      </c>
      <c r="BD10" s="17"/>
      <c r="BE10" s="17">
        <v>0.29051929020472</v>
      </c>
      <c r="BF10" s="17">
        <v>0.22596707556618301</v>
      </c>
      <c r="BG10" s="17"/>
      <c r="BH10" s="17">
        <v>0.20180999727186399</v>
      </c>
      <c r="BI10" s="17">
        <v>0.23274615994942999</v>
      </c>
      <c r="BJ10" s="17"/>
      <c r="BK10" s="17">
        <v>0.29839757572660103</v>
      </c>
      <c r="BL10" s="17">
        <v>0.22617593600442601</v>
      </c>
      <c r="BM10" s="17"/>
      <c r="BN10" s="17">
        <v>0.42838813803718601</v>
      </c>
      <c r="BO10" s="17">
        <v>0.22632921628156399</v>
      </c>
      <c r="BP10" s="17"/>
      <c r="BQ10" s="17">
        <v>0.41493269102428698</v>
      </c>
      <c r="BR10" s="17">
        <v>0.22579858272030201</v>
      </c>
      <c r="BS10" s="17"/>
      <c r="BT10" s="17">
        <v>0.209737072728434</v>
      </c>
      <c r="BU10" s="17">
        <v>0.23216953810788499</v>
      </c>
      <c r="BV10" s="17"/>
      <c r="BW10" s="17">
        <v>0.29926059734746102</v>
      </c>
      <c r="BX10" s="17">
        <v>0.19522042962796801</v>
      </c>
      <c r="BY10" s="17"/>
      <c r="BZ10" s="17">
        <v>0.29926059734746102</v>
      </c>
      <c r="CA10" s="17">
        <v>0.19522042962796801</v>
      </c>
    </row>
    <row r="11" spans="2:79" x14ac:dyDescent="0.25">
      <c r="B11" s="18" t="s">
        <v>475</v>
      </c>
      <c r="C11" s="17">
        <v>0.38040007961560501</v>
      </c>
      <c r="D11" s="17">
        <v>0.380318400328996</v>
      </c>
      <c r="E11" s="17">
        <v>0.47369342240828999</v>
      </c>
      <c r="F11" s="17">
        <v>0.39452255514908102</v>
      </c>
      <c r="G11" s="17">
        <v>0.38241623357998999</v>
      </c>
      <c r="H11" s="17">
        <v>0.33548095498752201</v>
      </c>
      <c r="I11" s="17">
        <v>0.36812096726384202</v>
      </c>
      <c r="J11" s="17">
        <v>0.37392118495714299</v>
      </c>
      <c r="K11" s="17">
        <v>0.29066228312660602</v>
      </c>
      <c r="L11" s="17">
        <v>0.29785665946998602</v>
      </c>
      <c r="M11" s="17"/>
      <c r="N11" s="17">
        <v>0.38758713063871902</v>
      </c>
      <c r="O11" s="17">
        <v>0.29053852020691301</v>
      </c>
      <c r="P11" s="17">
        <v>0.26969810672188799</v>
      </c>
      <c r="Q11" s="17">
        <v>0.276299822086637</v>
      </c>
      <c r="R11" s="17"/>
      <c r="S11" s="17">
        <v>0.38356014655721798</v>
      </c>
      <c r="T11" s="17">
        <v>0.33277327099663401</v>
      </c>
      <c r="U11" s="17">
        <v>0.36442993753623598</v>
      </c>
      <c r="V11" s="17">
        <v>0.42338386472266398</v>
      </c>
      <c r="W11" s="17">
        <v>0.39199462167390497</v>
      </c>
      <c r="X11" s="17">
        <v>0.36137192849445898</v>
      </c>
      <c r="Y11" s="17">
        <v>0.321150817329729</v>
      </c>
      <c r="Z11" s="17"/>
      <c r="AA11" s="17">
        <v>0.33525441788493299</v>
      </c>
      <c r="AB11" s="17">
        <v>0.40374928073872901</v>
      </c>
      <c r="AC11" s="17"/>
      <c r="AD11" s="17">
        <v>0.35771046446676202</v>
      </c>
      <c r="AE11" s="17">
        <v>0.28600548943512399</v>
      </c>
      <c r="AF11" s="17">
        <v>0.33295056650395599</v>
      </c>
      <c r="AG11" s="17"/>
      <c r="AH11" s="17">
        <v>0.223947629384391</v>
      </c>
      <c r="AI11" s="17">
        <v>0.38618941429764497</v>
      </c>
      <c r="AJ11" s="17"/>
      <c r="AK11" s="17">
        <v>0.34949531018983698</v>
      </c>
      <c r="AL11" s="17">
        <v>0.40110230131867802</v>
      </c>
      <c r="AM11" s="17"/>
      <c r="AN11" s="17">
        <v>0.38060554200588698</v>
      </c>
      <c r="AO11" s="17">
        <v>0.276299822086637</v>
      </c>
      <c r="AP11" s="17"/>
      <c r="AQ11" s="17">
        <v>0.34218536786257803</v>
      </c>
      <c r="AR11" s="17">
        <v>0.39030877643210299</v>
      </c>
      <c r="AS11" s="17"/>
      <c r="AT11" s="17">
        <v>0.438870013235025</v>
      </c>
      <c r="AU11" s="17">
        <v>0.37887652925615001</v>
      </c>
      <c r="AV11" s="17">
        <v>0.28495797742614498</v>
      </c>
      <c r="AW11" s="17">
        <v>0.25069853778218998</v>
      </c>
      <c r="AX11" s="17"/>
      <c r="AY11" s="17">
        <v>0.26517493246874901</v>
      </c>
      <c r="AZ11" s="17">
        <v>0.39417218336830701</v>
      </c>
      <c r="BA11" s="17"/>
      <c r="BB11" s="17">
        <v>0.38251586510246499</v>
      </c>
      <c r="BC11" s="17">
        <v>0.37993073094291202</v>
      </c>
      <c r="BD11" s="17"/>
      <c r="BE11" s="17">
        <v>0.289789786200703</v>
      </c>
      <c r="BF11" s="17">
        <v>0.38727622738867101</v>
      </c>
      <c r="BG11" s="17"/>
      <c r="BH11" s="17">
        <v>0.31370907864396702</v>
      </c>
      <c r="BI11" s="17">
        <v>0.38557069894833401</v>
      </c>
      <c r="BJ11" s="17"/>
      <c r="BK11" s="17">
        <v>0.35698888839822601</v>
      </c>
      <c r="BL11" s="17">
        <v>0.38189844451466398</v>
      </c>
      <c r="BM11" s="17"/>
      <c r="BN11" s="17">
        <v>0.221614144869858</v>
      </c>
      <c r="BO11" s="17">
        <v>0.38376330113685098</v>
      </c>
      <c r="BP11" s="17"/>
      <c r="BQ11" s="17">
        <v>0.36372457767442101</v>
      </c>
      <c r="BR11" s="17">
        <v>0.38082703446022498</v>
      </c>
      <c r="BS11" s="17"/>
      <c r="BT11" s="17">
        <v>0.34493314854361801</v>
      </c>
      <c r="BU11" s="17">
        <v>0.383214666270982</v>
      </c>
      <c r="BV11" s="17"/>
      <c r="BW11" s="17">
        <v>0.33556522664098198</v>
      </c>
      <c r="BX11" s="17">
        <v>0.40342383179041602</v>
      </c>
      <c r="BY11" s="17"/>
      <c r="BZ11" s="17">
        <v>0.33556522664098198</v>
      </c>
      <c r="CA11" s="17">
        <v>0.40342383179041602</v>
      </c>
    </row>
    <row r="12" spans="2:79" x14ac:dyDescent="0.25">
      <c r="B12" s="18" t="s">
        <v>476</v>
      </c>
      <c r="C12" s="17">
        <v>0.119568449692941</v>
      </c>
      <c r="D12" s="17">
        <v>0.119289574649755</v>
      </c>
      <c r="E12" s="17">
        <v>8.7007743799179998E-2</v>
      </c>
      <c r="F12" s="17">
        <v>0.13332929899242901</v>
      </c>
      <c r="G12" s="17">
        <v>6.3092378913064601E-2</v>
      </c>
      <c r="H12" s="17">
        <v>0.11658070751939301</v>
      </c>
      <c r="I12" s="17">
        <v>0.17689824610359101</v>
      </c>
      <c r="J12" s="17">
        <v>0.15571680170910701</v>
      </c>
      <c r="K12" s="17">
        <v>9.2320372374961907E-2</v>
      </c>
      <c r="L12" s="17">
        <v>0.152517925226166</v>
      </c>
      <c r="M12" s="17"/>
      <c r="N12" s="17">
        <v>0.11557339626322399</v>
      </c>
      <c r="O12" s="17">
        <v>0.17056066780929599</v>
      </c>
      <c r="P12" s="17">
        <v>0.174581263044195</v>
      </c>
      <c r="Q12" s="17">
        <v>0.17786859286169601</v>
      </c>
      <c r="R12" s="17"/>
      <c r="S12" s="17">
        <v>0.104017376664867</v>
      </c>
      <c r="T12" s="17">
        <v>0.13152965776633899</v>
      </c>
      <c r="U12" s="17">
        <v>0.17331810268081199</v>
      </c>
      <c r="V12" s="17">
        <v>0.116364984859273</v>
      </c>
      <c r="W12" s="17">
        <v>0.12272712069966001</v>
      </c>
      <c r="X12" s="17">
        <v>0.126315030039336</v>
      </c>
      <c r="Y12" s="17">
        <v>0.16263137133664499</v>
      </c>
      <c r="Z12" s="17"/>
      <c r="AA12" s="17">
        <v>0.16396409514588001</v>
      </c>
      <c r="AB12" s="17">
        <v>9.6607154743811402E-2</v>
      </c>
      <c r="AC12" s="17"/>
      <c r="AD12" s="17">
        <v>0.15506429719817699</v>
      </c>
      <c r="AE12" s="17">
        <v>0.151402025717295</v>
      </c>
      <c r="AF12" s="17">
        <v>0.16186546673409</v>
      </c>
      <c r="AG12" s="17"/>
      <c r="AH12" s="17">
        <v>0.15207072416234699</v>
      </c>
      <c r="AI12" s="17">
        <v>0.118365742131935</v>
      </c>
      <c r="AJ12" s="17"/>
      <c r="AK12" s="17">
        <v>0.109875284063603</v>
      </c>
      <c r="AL12" s="17">
        <v>0.12606162429322901</v>
      </c>
      <c r="AM12" s="17"/>
      <c r="AN12" s="17">
        <v>0.119453382861661</v>
      </c>
      <c r="AO12" s="17">
        <v>0.17786859286169601</v>
      </c>
      <c r="AP12" s="17"/>
      <c r="AQ12" s="17">
        <v>0.118948308421074</v>
      </c>
      <c r="AR12" s="17">
        <v>0.119729246191578</v>
      </c>
      <c r="AS12" s="17"/>
      <c r="AT12" s="17">
        <v>6.3820097281071297E-2</v>
      </c>
      <c r="AU12" s="17">
        <v>0.15244018575622401</v>
      </c>
      <c r="AV12" s="17">
        <v>0.15168322670042</v>
      </c>
      <c r="AW12" s="17">
        <v>0.197215800043397</v>
      </c>
      <c r="AX12" s="17"/>
      <c r="AY12" s="17">
        <v>0.13221205512076301</v>
      </c>
      <c r="AZ12" s="17">
        <v>0.118057242720575</v>
      </c>
      <c r="BA12" s="17"/>
      <c r="BB12" s="17">
        <v>0.121866813361247</v>
      </c>
      <c r="BC12" s="17">
        <v>0.119069092421832</v>
      </c>
      <c r="BD12" s="17"/>
      <c r="BE12" s="17">
        <v>0.12692600523443801</v>
      </c>
      <c r="BF12" s="17">
        <v>0.119010106515304</v>
      </c>
      <c r="BG12" s="17"/>
      <c r="BH12" s="17">
        <v>0.145965732546497</v>
      </c>
      <c r="BI12" s="17">
        <v>0.117521842218685</v>
      </c>
      <c r="BJ12" s="17"/>
      <c r="BK12" s="17">
        <v>0.10146374919852399</v>
      </c>
      <c r="BL12" s="17">
        <v>0.120727188155966</v>
      </c>
      <c r="BM12" s="17"/>
      <c r="BN12" s="17">
        <v>4.6514090450950202E-2</v>
      </c>
      <c r="BO12" s="17">
        <v>0.12111580332735999</v>
      </c>
      <c r="BP12" s="17"/>
      <c r="BQ12" s="17">
        <v>6.80467084505815E-2</v>
      </c>
      <c r="BR12" s="17">
        <v>0.120887597812397</v>
      </c>
      <c r="BS12" s="17"/>
      <c r="BT12" s="17">
        <v>0.19935916519145599</v>
      </c>
      <c r="BU12" s="17">
        <v>0.113236413729375</v>
      </c>
      <c r="BV12" s="17"/>
      <c r="BW12" s="17">
        <v>0.163878860216112</v>
      </c>
      <c r="BX12" s="17">
        <v>9.6814011059517299E-2</v>
      </c>
      <c r="BY12" s="17"/>
      <c r="BZ12" s="17">
        <v>0.163878860216112</v>
      </c>
      <c r="CA12" s="17">
        <v>9.6814011059517299E-2</v>
      </c>
    </row>
    <row r="13" spans="2:79" x14ac:dyDescent="0.25">
      <c r="B13" s="18" t="s">
        <v>477</v>
      </c>
      <c r="C13" s="17">
        <v>4.2313594057137902E-2</v>
      </c>
      <c r="D13" s="17">
        <v>5.14723843335083E-2</v>
      </c>
      <c r="E13" s="17">
        <v>2.8479181051585201E-2</v>
      </c>
      <c r="F13" s="17">
        <v>2.8746108734258799E-2</v>
      </c>
      <c r="G13" s="17">
        <v>7.59449623856496E-2</v>
      </c>
      <c r="H13" s="17">
        <v>1.17245031008971E-2</v>
      </c>
      <c r="I13" s="17">
        <v>4.1076145155662998E-2</v>
      </c>
      <c r="J13" s="17">
        <v>4.58888189713502E-2</v>
      </c>
      <c r="K13" s="17">
        <v>6.4404995732828402E-2</v>
      </c>
      <c r="L13" s="17">
        <v>7.1041793896215205E-2</v>
      </c>
      <c r="M13" s="17"/>
      <c r="N13" s="17">
        <v>4.2665280504809902E-2</v>
      </c>
      <c r="O13" s="17">
        <v>3.7014270622629901E-2</v>
      </c>
      <c r="P13" s="17">
        <v>3.8515362479113802E-2</v>
      </c>
      <c r="Q13" s="17">
        <v>5.6721858722050399E-2</v>
      </c>
      <c r="R13" s="17"/>
      <c r="S13" s="17">
        <v>4.52837470511189E-2</v>
      </c>
      <c r="T13" s="17">
        <v>1.9970516040883901E-2</v>
      </c>
      <c r="U13" s="17">
        <v>2.9222599272127201E-2</v>
      </c>
      <c r="V13" s="17">
        <v>4.6887883298177502E-2</v>
      </c>
      <c r="W13" s="17">
        <v>4.3804689918981898E-2</v>
      </c>
      <c r="X13" s="17">
        <v>4.3647644670397202E-2</v>
      </c>
      <c r="Y13" s="17">
        <v>2.4185301046557701E-2</v>
      </c>
      <c r="Z13" s="17"/>
      <c r="AA13" s="17">
        <v>4.8446531263769403E-2</v>
      </c>
      <c r="AB13" s="17">
        <v>3.9141657290158602E-2</v>
      </c>
      <c r="AC13" s="17"/>
      <c r="AD13" s="17">
        <v>3.0755013504892102E-2</v>
      </c>
      <c r="AE13" s="17">
        <v>5.5770610723000401E-2</v>
      </c>
      <c r="AF13" s="17">
        <v>5.622661478247E-2</v>
      </c>
      <c r="AG13" s="17"/>
      <c r="AH13" s="17">
        <v>4.7418075636103403E-2</v>
      </c>
      <c r="AI13" s="17">
        <v>4.2124708857863201E-2</v>
      </c>
      <c r="AJ13" s="17"/>
      <c r="AK13" s="17">
        <v>4.3574850740863598E-2</v>
      </c>
      <c r="AL13" s="17">
        <v>4.1468714254566101E-2</v>
      </c>
      <c r="AM13" s="17"/>
      <c r="AN13" s="17">
        <v>4.2285156505030598E-2</v>
      </c>
      <c r="AO13" s="17">
        <v>5.6721858722050399E-2</v>
      </c>
      <c r="AP13" s="17"/>
      <c r="AQ13" s="17">
        <v>5.9855722919728099E-2</v>
      </c>
      <c r="AR13" s="17">
        <v>3.7765093533603897E-2</v>
      </c>
      <c r="AS13" s="17"/>
      <c r="AT13" s="17">
        <v>3.7485717913448E-2</v>
      </c>
      <c r="AU13" s="17">
        <v>4.2478498938464497E-2</v>
      </c>
      <c r="AV13" s="17">
        <v>4.6571812856275797E-2</v>
      </c>
      <c r="AW13" s="17">
        <v>8.9844065024437605E-2</v>
      </c>
      <c r="AX13" s="17"/>
      <c r="AY13" s="17">
        <v>4.9410216354039901E-2</v>
      </c>
      <c r="AZ13" s="17">
        <v>4.1465381483869398E-2</v>
      </c>
      <c r="BA13" s="17"/>
      <c r="BB13" s="17">
        <v>5.3888863858608103E-2</v>
      </c>
      <c r="BC13" s="17">
        <v>3.9791264833826903E-2</v>
      </c>
      <c r="BD13" s="17"/>
      <c r="BE13" s="17">
        <v>3.7414679888574297E-2</v>
      </c>
      <c r="BF13" s="17">
        <v>4.2685358196520702E-2</v>
      </c>
      <c r="BG13" s="17"/>
      <c r="BH13" s="17">
        <v>2.1374497358716799E-2</v>
      </c>
      <c r="BI13" s="17">
        <v>4.3937022954910601E-2</v>
      </c>
      <c r="BJ13" s="17"/>
      <c r="BK13" s="17">
        <v>3.0052472910033101E-2</v>
      </c>
      <c r="BL13" s="17">
        <v>4.3098331295809499E-2</v>
      </c>
      <c r="BM13" s="17"/>
      <c r="BN13" s="17">
        <v>9.1478952780777695E-2</v>
      </c>
      <c r="BO13" s="17">
        <v>4.1272229827844398E-2</v>
      </c>
      <c r="BP13" s="17"/>
      <c r="BQ13" s="17">
        <v>4.00657577446938E-2</v>
      </c>
      <c r="BR13" s="17">
        <v>4.2371147023573197E-2</v>
      </c>
      <c r="BS13" s="17"/>
      <c r="BT13" s="17">
        <v>6.4581438302884903E-2</v>
      </c>
      <c r="BU13" s="17">
        <v>4.0546461255856502E-2</v>
      </c>
      <c r="BV13" s="17"/>
      <c r="BW13" s="17">
        <v>4.8367435742653897E-2</v>
      </c>
      <c r="BX13" s="17">
        <v>3.9204803876611398E-2</v>
      </c>
      <c r="BY13" s="17"/>
      <c r="BZ13" s="17">
        <v>4.8367435742653897E-2</v>
      </c>
      <c r="CA13" s="17">
        <v>3.9204803876611398E-2</v>
      </c>
    </row>
    <row r="14" spans="2:79" x14ac:dyDescent="0.25">
      <c r="B14" s="18" t="s">
        <v>75</v>
      </c>
      <c r="C14" s="19">
        <v>0.156952260760785</v>
      </c>
      <c r="D14" s="19">
        <v>0.14632884902306201</v>
      </c>
      <c r="E14" s="19">
        <v>0.101753514465377</v>
      </c>
      <c r="F14" s="19">
        <v>7.6834976007047306E-2</v>
      </c>
      <c r="G14" s="19">
        <v>0.287480743958689</v>
      </c>
      <c r="H14" s="19">
        <v>0.15320997751279899</v>
      </c>
      <c r="I14" s="19">
        <v>9.7126602597344694E-2</v>
      </c>
      <c r="J14" s="19">
        <v>0.201995076799732</v>
      </c>
      <c r="K14" s="19">
        <v>0.26022642605572999</v>
      </c>
      <c r="L14" s="19">
        <v>0.256319630456529</v>
      </c>
      <c r="M14" s="19"/>
      <c r="N14" s="19">
        <v>0.16623299384288701</v>
      </c>
      <c r="O14" s="19">
        <v>4.0517691472357002E-2</v>
      </c>
      <c r="P14" s="19">
        <v>1.7615737616520001E-2</v>
      </c>
      <c r="Q14" s="19">
        <v>1.6751241870042601E-2</v>
      </c>
      <c r="R14" s="19"/>
      <c r="S14" s="19">
        <v>0.131601188069389</v>
      </c>
      <c r="T14" s="19">
        <v>0.138467421761129</v>
      </c>
      <c r="U14" s="19">
        <v>8.0010457737108603E-2</v>
      </c>
      <c r="V14" s="19">
        <v>0.186249569853633</v>
      </c>
      <c r="W14" s="19">
        <v>7.8987852632555394E-2</v>
      </c>
      <c r="X14" s="19">
        <v>8.4898048133255993E-2</v>
      </c>
      <c r="Y14" s="19">
        <v>0.19147091693343399</v>
      </c>
      <c r="Z14" s="19"/>
      <c r="AA14" s="19">
        <v>5.9855543703258497E-2</v>
      </c>
      <c r="AB14" s="19">
        <v>0.20717039220598199</v>
      </c>
      <c r="AC14" s="19"/>
      <c r="AD14" s="19">
        <v>4.1733691966477401E-2</v>
      </c>
      <c r="AE14" s="19">
        <v>4.0562171938718299E-2</v>
      </c>
      <c r="AF14" s="19">
        <v>8.2487045789538499E-2</v>
      </c>
      <c r="AG14" s="19"/>
      <c r="AH14" s="19">
        <v>9.3400771568815302E-5</v>
      </c>
      <c r="AI14" s="19">
        <v>0.162756634146941</v>
      </c>
      <c r="AJ14" s="19"/>
      <c r="AK14" s="19">
        <v>0.20568875923055399</v>
      </c>
      <c r="AL14" s="19">
        <v>0.124305073446345</v>
      </c>
      <c r="AM14" s="19"/>
      <c r="AN14" s="19">
        <v>0.157228975123891</v>
      </c>
      <c r="AO14" s="19">
        <v>1.6751241870042601E-2</v>
      </c>
      <c r="AP14" s="19"/>
      <c r="AQ14" s="19">
        <v>9.0330473182707996E-2</v>
      </c>
      <c r="AR14" s="19">
        <v>0.174226631394551</v>
      </c>
      <c r="AS14" s="19"/>
      <c r="AT14" s="19">
        <v>0.26065299583503299</v>
      </c>
      <c r="AU14" s="19">
        <v>0.124486381751457</v>
      </c>
      <c r="AV14" s="19">
        <v>3.5104583997231702E-2</v>
      </c>
      <c r="AW14" s="19">
        <v>2.4162326957109601E-3</v>
      </c>
      <c r="AX14" s="19"/>
      <c r="AY14" s="19">
        <v>0.101785161981735</v>
      </c>
      <c r="AZ14" s="19">
        <v>0.163546021124157</v>
      </c>
      <c r="BA14" s="19"/>
      <c r="BB14" s="19">
        <v>0.13804029235390899</v>
      </c>
      <c r="BC14" s="19">
        <v>0.16107629896657899</v>
      </c>
      <c r="BD14" s="19"/>
      <c r="BE14" s="19">
        <v>0.17871796625327699</v>
      </c>
      <c r="BF14" s="19">
        <v>0.15530052560232899</v>
      </c>
      <c r="BG14" s="19"/>
      <c r="BH14" s="19">
        <v>0.201869743331796</v>
      </c>
      <c r="BI14" s="19">
        <v>0.15346976386652</v>
      </c>
      <c r="BJ14" s="19"/>
      <c r="BK14" s="19">
        <v>8.3690143593447702E-2</v>
      </c>
      <c r="BL14" s="19">
        <v>0.161641188537892</v>
      </c>
      <c r="BM14" s="19"/>
      <c r="BN14" s="19">
        <v>6.3987296156749807E-2</v>
      </c>
      <c r="BO14" s="19">
        <v>0.158921337997877</v>
      </c>
      <c r="BP14" s="19"/>
      <c r="BQ14" s="19">
        <v>3.5804302934324399E-2</v>
      </c>
      <c r="BR14" s="19">
        <v>0.160054098875902</v>
      </c>
      <c r="BS14" s="19"/>
      <c r="BT14" s="19">
        <v>0.124142576175358</v>
      </c>
      <c r="BU14" s="19">
        <v>0.15955597350418099</v>
      </c>
      <c r="BV14" s="19"/>
      <c r="BW14" s="19">
        <v>6.0105651950272697E-2</v>
      </c>
      <c r="BX14" s="19">
        <v>0.20668527363552699</v>
      </c>
      <c r="BY14" s="19"/>
      <c r="BZ14" s="19">
        <v>6.0105651950272697E-2</v>
      </c>
      <c r="CA14" s="19">
        <v>0.20668527363552699</v>
      </c>
    </row>
    <row r="15" spans="2:79" x14ac:dyDescent="0.25">
      <c r="B15" s="16"/>
    </row>
    <row r="16" spans="2:79" x14ac:dyDescent="0.25">
      <c r="B16" t="s">
        <v>78</v>
      </c>
    </row>
    <row r="17" spans="2:2" x14ac:dyDescent="0.25">
      <c r="B17" t="s">
        <v>79</v>
      </c>
    </row>
    <row r="19" spans="2:2" x14ac:dyDescent="0.2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CA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546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2957</v>
      </c>
      <c r="D7" s="10">
        <v>451</v>
      </c>
      <c r="E7" s="10">
        <v>460</v>
      </c>
      <c r="F7" s="10">
        <v>383</v>
      </c>
      <c r="G7" s="10">
        <v>425</v>
      </c>
      <c r="H7" s="10">
        <v>463</v>
      </c>
      <c r="I7" s="10">
        <v>379</v>
      </c>
      <c r="J7" s="10">
        <v>185</v>
      </c>
      <c r="K7" s="10">
        <v>109</v>
      </c>
      <c r="L7" s="10">
        <v>102</v>
      </c>
      <c r="M7" s="10"/>
      <c r="N7" s="10">
        <v>614</v>
      </c>
      <c r="O7" s="10">
        <v>462</v>
      </c>
      <c r="P7" s="10">
        <v>572</v>
      </c>
      <c r="Q7" s="10">
        <v>1309</v>
      </c>
      <c r="R7" s="10"/>
      <c r="S7" s="10">
        <v>375</v>
      </c>
      <c r="T7" s="10">
        <v>251</v>
      </c>
      <c r="U7" s="10">
        <v>258</v>
      </c>
      <c r="V7" s="10">
        <v>525</v>
      </c>
      <c r="W7" s="10">
        <v>504</v>
      </c>
      <c r="X7" s="10">
        <v>516</v>
      </c>
      <c r="Y7" s="10">
        <v>330</v>
      </c>
      <c r="Z7" s="10"/>
      <c r="AA7" s="10">
        <v>2049</v>
      </c>
      <c r="AB7" s="10">
        <v>908</v>
      </c>
      <c r="AC7" s="10"/>
      <c r="AD7" s="10">
        <v>681</v>
      </c>
      <c r="AE7" s="10">
        <v>506</v>
      </c>
      <c r="AF7" s="10">
        <v>835</v>
      </c>
      <c r="AG7" s="10"/>
      <c r="AH7" s="10">
        <v>454</v>
      </c>
      <c r="AI7" s="10">
        <v>2503</v>
      </c>
      <c r="AJ7" s="10"/>
      <c r="AK7" s="10">
        <v>805</v>
      </c>
      <c r="AL7" s="10">
        <v>2152</v>
      </c>
      <c r="AM7" s="10"/>
      <c r="AN7" s="10">
        <v>1648</v>
      </c>
      <c r="AO7" s="10">
        <v>1309</v>
      </c>
      <c r="AP7" s="10"/>
      <c r="AQ7" s="10">
        <v>1100</v>
      </c>
      <c r="AR7" s="10">
        <v>1857</v>
      </c>
      <c r="AS7" s="10"/>
      <c r="AT7" s="10">
        <v>347</v>
      </c>
      <c r="AU7" s="10">
        <v>868</v>
      </c>
      <c r="AV7" s="10">
        <v>1310</v>
      </c>
      <c r="AW7" s="10">
        <v>425</v>
      </c>
      <c r="AX7" s="10"/>
      <c r="AY7" s="10">
        <v>720</v>
      </c>
      <c r="AZ7" s="10">
        <v>2237</v>
      </c>
      <c r="BA7" s="10"/>
      <c r="BB7" s="10">
        <v>443</v>
      </c>
      <c r="BC7" s="10">
        <v>2514</v>
      </c>
      <c r="BD7" s="10"/>
      <c r="BE7" s="10">
        <v>365</v>
      </c>
      <c r="BF7" s="10">
        <v>2592</v>
      </c>
      <c r="BG7" s="10"/>
      <c r="BH7" s="10">
        <v>258</v>
      </c>
      <c r="BI7" s="10">
        <v>2699</v>
      </c>
      <c r="BJ7" s="10"/>
      <c r="BK7" s="10">
        <v>524</v>
      </c>
      <c r="BL7" s="10">
        <v>2433</v>
      </c>
      <c r="BM7" s="10"/>
      <c r="BN7" s="10">
        <v>180</v>
      </c>
      <c r="BO7" s="10">
        <v>2777</v>
      </c>
      <c r="BP7" s="10"/>
      <c r="BQ7" s="10">
        <v>266</v>
      </c>
      <c r="BR7" s="10">
        <v>2691</v>
      </c>
      <c r="BS7" s="10"/>
      <c r="BT7" s="10">
        <v>197</v>
      </c>
      <c r="BU7" s="10">
        <v>2760</v>
      </c>
      <c r="BV7" s="10"/>
      <c r="BW7" s="10">
        <v>980</v>
      </c>
      <c r="BX7" s="10">
        <v>1977</v>
      </c>
      <c r="BY7" s="10"/>
      <c r="BZ7" s="10">
        <v>980</v>
      </c>
      <c r="CA7" s="10">
        <v>1977</v>
      </c>
    </row>
    <row r="8" spans="2:79" ht="30" customHeight="1" x14ac:dyDescent="0.25">
      <c r="B8" s="11" t="s">
        <v>27</v>
      </c>
      <c r="C8" s="11">
        <v>2161</v>
      </c>
      <c r="D8" s="11">
        <v>308</v>
      </c>
      <c r="E8" s="11">
        <v>312</v>
      </c>
      <c r="F8" s="11">
        <v>373</v>
      </c>
      <c r="G8" s="11">
        <v>194</v>
      </c>
      <c r="H8" s="11">
        <v>386</v>
      </c>
      <c r="I8" s="11">
        <v>327</v>
      </c>
      <c r="J8" s="11">
        <v>113</v>
      </c>
      <c r="K8" s="11">
        <v>82</v>
      </c>
      <c r="L8" s="11">
        <v>66</v>
      </c>
      <c r="M8" s="11"/>
      <c r="N8" s="11">
        <v>1920</v>
      </c>
      <c r="O8" s="11">
        <v>199</v>
      </c>
      <c r="P8" s="11">
        <v>35</v>
      </c>
      <c r="Q8" s="11">
        <v>7</v>
      </c>
      <c r="R8" s="11"/>
      <c r="S8" s="11">
        <v>569</v>
      </c>
      <c r="T8" s="11">
        <v>197</v>
      </c>
      <c r="U8" s="11">
        <v>122</v>
      </c>
      <c r="V8" s="11">
        <v>528</v>
      </c>
      <c r="W8" s="11">
        <v>198</v>
      </c>
      <c r="X8" s="11">
        <v>249</v>
      </c>
      <c r="Y8" s="11">
        <v>193</v>
      </c>
      <c r="Z8" s="11"/>
      <c r="AA8" s="11">
        <v>961</v>
      </c>
      <c r="AB8" s="11">
        <v>1200</v>
      </c>
      <c r="AC8" s="11"/>
      <c r="AD8" s="11">
        <v>265</v>
      </c>
      <c r="AE8" s="11">
        <v>142</v>
      </c>
      <c r="AF8" s="11">
        <v>540</v>
      </c>
      <c r="AG8" s="11"/>
      <c r="AH8" s="11">
        <v>148</v>
      </c>
      <c r="AI8" s="11">
        <v>2013</v>
      </c>
      <c r="AJ8" s="11"/>
      <c r="AK8" s="11">
        <v>840</v>
      </c>
      <c r="AL8" s="11">
        <v>1321</v>
      </c>
      <c r="AM8" s="11"/>
      <c r="AN8" s="11">
        <v>2154</v>
      </c>
      <c r="AO8" s="11">
        <v>7</v>
      </c>
      <c r="AP8" s="11"/>
      <c r="AQ8" s="11">
        <v>575</v>
      </c>
      <c r="AR8" s="11">
        <v>1586</v>
      </c>
      <c r="AS8" s="11"/>
      <c r="AT8" s="11">
        <v>547</v>
      </c>
      <c r="AU8" s="11">
        <v>870</v>
      </c>
      <c r="AV8" s="11">
        <v>668</v>
      </c>
      <c r="AW8" s="11">
        <v>71</v>
      </c>
      <c r="AX8" s="11"/>
      <c r="AY8" s="11">
        <v>346</v>
      </c>
      <c r="AZ8" s="11">
        <v>1814</v>
      </c>
      <c r="BA8" s="11"/>
      <c r="BB8" s="11">
        <v>390</v>
      </c>
      <c r="BC8" s="11">
        <v>1770</v>
      </c>
      <c r="BD8" s="11"/>
      <c r="BE8" s="11">
        <v>186</v>
      </c>
      <c r="BF8" s="11">
        <v>1975</v>
      </c>
      <c r="BG8" s="11"/>
      <c r="BH8" s="11">
        <v>164</v>
      </c>
      <c r="BI8" s="11">
        <v>1997</v>
      </c>
      <c r="BJ8" s="11"/>
      <c r="BK8" s="11">
        <v>185</v>
      </c>
      <c r="BL8" s="11">
        <v>1976</v>
      </c>
      <c r="BM8" s="11"/>
      <c r="BN8" s="11">
        <v>86</v>
      </c>
      <c r="BO8" s="11">
        <v>2075</v>
      </c>
      <c r="BP8" s="11"/>
      <c r="BQ8" s="11">
        <v>88</v>
      </c>
      <c r="BR8" s="11">
        <v>2072</v>
      </c>
      <c r="BS8" s="11"/>
      <c r="BT8" s="11">
        <v>141</v>
      </c>
      <c r="BU8" s="11">
        <v>2020</v>
      </c>
      <c r="BV8" s="11"/>
      <c r="BW8" s="11">
        <v>956</v>
      </c>
      <c r="BX8" s="11">
        <v>1205</v>
      </c>
      <c r="BY8" s="11"/>
      <c r="BZ8" s="11">
        <v>956</v>
      </c>
      <c r="CA8" s="11">
        <v>1205</v>
      </c>
    </row>
    <row r="9" spans="2:79" x14ac:dyDescent="0.25">
      <c r="B9" s="18" t="s">
        <v>541</v>
      </c>
      <c r="C9" s="17">
        <v>0.332421522882896</v>
      </c>
      <c r="D9" s="17">
        <v>0.364618569610829</v>
      </c>
      <c r="E9" s="17">
        <v>0.30006683334948803</v>
      </c>
      <c r="F9" s="17">
        <v>0.37671087852551099</v>
      </c>
      <c r="G9" s="17">
        <v>0.31982344519279099</v>
      </c>
      <c r="H9" s="17">
        <v>0.25376068080384401</v>
      </c>
      <c r="I9" s="17">
        <v>0.37598537459362102</v>
      </c>
      <c r="J9" s="17">
        <v>0.31792247917528998</v>
      </c>
      <c r="K9" s="17">
        <v>0.22220511107680199</v>
      </c>
      <c r="L9" s="17">
        <v>0.52947273377403103</v>
      </c>
      <c r="M9" s="17"/>
      <c r="N9" s="17">
        <v>0.33188866110029602</v>
      </c>
      <c r="O9" s="17">
        <v>0.339403225789698</v>
      </c>
      <c r="P9" s="17">
        <v>0.32034831951042902</v>
      </c>
      <c r="Q9" s="17">
        <v>0.34070030035301402</v>
      </c>
      <c r="R9" s="17"/>
      <c r="S9" s="17">
        <v>0.34138523643062502</v>
      </c>
      <c r="T9" s="17">
        <v>0.30734340685906802</v>
      </c>
      <c r="U9" s="17">
        <v>0.39042535653328803</v>
      </c>
      <c r="V9" s="17">
        <v>0.34131212671123601</v>
      </c>
      <c r="W9" s="17">
        <v>0.34053353661535002</v>
      </c>
      <c r="X9" s="17">
        <v>0.35423706289953799</v>
      </c>
      <c r="Y9" s="17">
        <v>0.28392480139350501</v>
      </c>
      <c r="Z9" s="17"/>
      <c r="AA9" s="17">
        <v>0.41618802682009798</v>
      </c>
      <c r="AB9" s="17">
        <v>0.265301197536775</v>
      </c>
      <c r="AC9" s="17"/>
      <c r="AD9" s="17">
        <v>0.45023550968382497</v>
      </c>
      <c r="AE9" s="17">
        <v>0.51870615655150398</v>
      </c>
      <c r="AF9" s="17">
        <v>0.37599663647251802</v>
      </c>
      <c r="AG9" s="17"/>
      <c r="AH9" s="17">
        <v>0.62194213652357699</v>
      </c>
      <c r="AI9" s="17">
        <v>0.31116650089291198</v>
      </c>
      <c r="AJ9" s="17"/>
      <c r="AK9" s="17">
        <v>0.34336396990613899</v>
      </c>
      <c r="AL9" s="17">
        <v>0.32546618891784701</v>
      </c>
      <c r="AM9" s="17"/>
      <c r="AN9" s="17">
        <v>0.33239583196728301</v>
      </c>
      <c r="AO9" s="17">
        <v>0.34070030035301402</v>
      </c>
      <c r="AP9" s="17"/>
      <c r="AQ9" s="17">
        <v>0.35019454777508002</v>
      </c>
      <c r="AR9" s="17">
        <v>0.32597773380528799</v>
      </c>
      <c r="AS9" s="17"/>
      <c r="AT9" s="17">
        <v>0.19180716886079499</v>
      </c>
      <c r="AU9" s="17">
        <v>0.36423404652686903</v>
      </c>
      <c r="AV9" s="17">
        <v>0.39498928894690499</v>
      </c>
      <c r="AW9" s="17">
        <v>0.45229095159889099</v>
      </c>
      <c r="AX9" s="17"/>
      <c r="AY9" s="17">
        <v>0.37328061042601701</v>
      </c>
      <c r="AZ9" s="17">
        <v>0.32462495439377598</v>
      </c>
      <c r="BA9" s="17"/>
      <c r="BB9" s="17">
        <v>0.39417514833633799</v>
      </c>
      <c r="BC9" s="17">
        <v>0.31880255410990999</v>
      </c>
      <c r="BD9" s="17"/>
      <c r="BE9" s="17">
        <v>0.28460035316563898</v>
      </c>
      <c r="BF9" s="17">
        <v>0.33692700337641601</v>
      </c>
      <c r="BG9" s="17"/>
      <c r="BH9" s="17">
        <v>0.25643546159337099</v>
      </c>
      <c r="BI9" s="17">
        <v>0.33865860713089302</v>
      </c>
      <c r="BJ9" s="17"/>
      <c r="BK9" s="17">
        <v>0.43032264671096998</v>
      </c>
      <c r="BL9" s="17">
        <v>0.323261399734949</v>
      </c>
      <c r="BM9" s="17"/>
      <c r="BN9" s="17">
        <v>0.38716429273403402</v>
      </c>
      <c r="BO9" s="17">
        <v>0.33015540069247701</v>
      </c>
      <c r="BP9" s="17"/>
      <c r="BQ9" s="17">
        <v>0.37965830656453198</v>
      </c>
      <c r="BR9" s="17">
        <v>0.33040882544849698</v>
      </c>
      <c r="BS9" s="17"/>
      <c r="BT9" s="17">
        <v>0.32485250896429801</v>
      </c>
      <c r="BU9" s="17">
        <v>0.33295000817738901</v>
      </c>
      <c r="BV9" s="17"/>
      <c r="BW9" s="17">
        <v>0.41651642693560997</v>
      </c>
      <c r="BX9" s="17">
        <v>0.26572657923926002</v>
      </c>
      <c r="BY9" s="17"/>
      <c r="BZ9" s="17">
        <v>0.41651642693560997</v>
      </c>
      <c r="CA9" s="17">
        <v>0.26572657923926002</v>
      </c>
    </row>
    <row r="10" spans="2:79" x14ac:dyDescent="0.25">
      <c r="B10" s="18" t="s">
        <v>542</v>
      </c>
      <c r="C10" s="17">
        <v>0.27441350225153699</v>
      </c>
      <c r="D10" s="17">
        <v>0.30815694606254801</v>
      </c>
      <c r="E10" s="17">
        <v>0.30030917141372698</v>
      </c>
      <c r="F10" s="17">
        <v>0.21011473754395699</v>
      </c>
      <c r="G10" s="17">
        <v>0.28330218161074899</v>
      </c>
      <c r="H10" s="17">
        <v>0.26166338258118899</v>
      </c>
      <c r="I10" s="17">
        <v>0.26740712005103801</v>
      </c>
      <c r="J10" s="17">
        <v>0.40075531463883302</v>
      </c>
      <c r="K10" s="17">
        <v>0.284088513509137</v>
      </c>
      <c r="L10" s="17">
        <v>0.212498058129163</v>
      </c>
      <c r="M10" s="17"/>
      <c r="N10" s="17">
        <v>0.26646284871366299</v>
      </c>
      <c r="O10" s="17">
        <v>0.337787330737153</v>
      </c>
      <c r="P10" s="17">
        <v>0.32884466352724001</v>
      </c>
      <c r="Q10" s="17">
        <v>0.38915582661197401</v>
      </c>
      <c r="R10" s="17"/>
      <c r="S10" s="17">
        <v>0.247205205074189</v>
      </c>
      <c r="T10" s="17">
        <v>0.34060159842828602</v>
      </c>
      <c r="U10" s="17">
        <v>0.352756449329309</v>
      </c>
      <c r="V10" s="17">
        <v>0.27480108874401099</v>
      </c>
      <c r="W10" s="17">
        <v>0.25841432740428899</v>
      </c>
      <c r="X10" s="17">
        <v>0.27646066064296099</v>
      </c>
      <c r="Y10" s="17">
        <v>0.30294525271617401</v>
      </c>
      <c r="Z10" s="17"/>
      <c r="AA10" s="17">
        <v>0.34477854813244802</v>
      </c>
      <c r="AB10" s="17">
        <v>0.21803148138956999</v>
      </c>
      <c r="AC10" s="17"/>
      <c r="AD10" s="17">
        <v>0.41500650205101097</v>
      </c>
      <c r="AE10" s="17">
        <v>0.31762888702148201</v>
      </c>
      <c r="AF10" s="17">
        <v>0.31956322625528799</v>
      </c>
      <c r="AG10" s="17"/>
      <c r="AH10" s="17">
        <v>0.38831873028666197</v>
      </c>
      <c r="AI10" s="17">
        <v>0.26605120259965298</v>
      </c>
      <c r="AJ10" s="17"/>
      <c r="AK10" s="17">
        <v>0.30407898187732302</v>
      </c>
      <c r="AL10" s="17">
        <v>0.25555727040573301</v>
      </c>
      <c r="AM10" s="17"/>
      <c r="AN10" s="17">
        <v>0.27405743091333901</v>
      </c>
      <c r="AO10" s="17">
        <v>0.38915582661197401</v>
      </c>
      <c r="AP10" s="17"/>
      <c r="AQ10" s="17">
        <v>0.29448741209301299</v>
      </c>
      <c r="AR10" s="17">
        <v>0.26713550417489701</v>
      </c>
      <c r="AS10" s="17"/>
      <c r="AT10" s="17">
        <v>0.18865904589604801</v>
      </c>
      <c r="AU10" s="17">
        <v>0.28202799262808398</v>
      </c>
      <c r="AV10" s="17">
        <v>0.30992162140180401</v>
      </c>
      <c r="AW10" s="17">
        <v>0.51864320409741904</v>
      </c>
      <c r="AX10" s="17"/>
      <c r="AY10" s="17">
        <v>0.28689407755919699</v>
      </c>
      <c r="AZ10" s="17">
        <v>0.27203200853690002</v>
      </c>
      <c r="BA10" s="17"/>
      <c r="BB10" s="17">
        <v>0.31799854760063101</v>
      </c>
      <c r="BC10" s="17">
        <v>0.26480138041707102</v>
      </c>
      <c r="BD10" s="17"/>
      <c r="BE10" s="17">
        <v>0.33919052688620799</v>
      </c>
      <c r="BF10" s="17">
        <v>0.26831052269990202</v>
      </c>
      <c r="BG10" s="17"/>
      <c r="BH10" s="17">
        <v>0.278799273595286</v>
      </c>
      <c r="BI10" s="17">
        <v>0.27405350957789198</v>
      </c>
      <c r="BJ10" s="17"/>
      <c r="BK10" s="17">
        <v>0.27140405279247298</v>
      </c>
      <c r="BL10" s="17">
        <v>0.27469508152840999</v>
      </c>
      <c r="BM10" s="17"/>
      <c r="BN10" s="17">
        <v>0.431332081918195</v>
      </c>
      <c r="BO10" s="17">
        <v>0.26791772798876801</v>
      </c>
      <c r="BP10" s="17"/>
      <c r="BQ10" s="17">
        <v>0.397959615912377</v>
      </c>
      <c r="BR10" s="17">
        <v>0.26914936429347902</v>
      </c>
      <c r="BS10" s="17"/>
      <c r="BT10" s="17">
        <v>0.30349416209027702</v>
      </c>
      <c r="BU10" s="17">
        <v>0.27238302625503102</v>
      </c>
      <c r="BV10" s="17"/>
      <c r="BW10" s="17">
        <v>0.34438325807602699</v>
      </c>
      <c r="BX10" s="17">
        <v>0.218921091932024</v>
      </c>
      <c r="BY10" s="17"/>
      <c r="BZ10" s="17">
        <v>0.34438325807602699</v>
      </c>
      <c r="CA10" s="17">
        <v>0.218921091932024</v>
      </c>
    </row>
    <row r="11" spans="2:79" ht="30" x14ac:dyDescent="0.25">
      <c r="B11" s="18" t="s">
        <v>543</v>
      </c>
      <c r="C11" s="17">
        <v>0.26524765667681699</v>
      </c>
      <c r="D11" s="17">
        <v>0.17291437934984399</v>
      </c>
      <c r="E11" s="17">
        <v>0.29067640152698698</v>
      </c>
      <c r="F11" s="17">
        <v>0.28902928386065402</v>
      </c>
      <c r="G11" s="17">
        <v>0.283650702690039</v>
      </c>
      <c r="H11" s="17">
        <v>0.357413234377775</v>
      </c>
      <c r="I11" s="17">
        <v>0.17096880916802401</v>
      </c>
      <c r="J11" s="17">
        <v>0.23201600583678</v>
      </c>
      <c r="K11" s="17">
        <v>0.417543207637108</v>
      </c>
      <c r="L11" s="17">
        <v>0.18178673718270999</v>
      </c>
      <c r="M11" s="17"/>
      <c r="N11" s="17">
        <v>0.27960729217365499</v>
      </c>
      <c r="O11" s="17">
        <v>0.163654701206084</v>
      </c>
      <c r="P11" s="17">
        <v>9.1723701760735493E-2</v>
      </c>
      <c r="Q11" s="17">
        <v>6.7248075119516304E-2</v>
      </c>
      <c r="R11" s="17"/>
      <c r="S11" s="17">
        <v>0.273553863075507</v>
      </c>
      <c r="T11" s="17">
        <v>0.23637290600782701</v>
      </c>
      <c r="U11" s="17">
        <v>0.215288160102072</v>
      </c>
      <c r="V11" s="17">
        <v>0.309596459290085</v>
      </c>
      <c r="W11" s="17">
        <v>0.23090280925370901</v>
      </c>
      <c r="X11" s="17">
        <v>0.13675429480087001</v>
      </c>
      <c r="Y11" s="17">
        <v>0.27819652572638198</v>
      </c>
      <c r="Z11" s="17"/>
      <c r="AA11" s="17">
        <v>0.12686820780956801</v>
      </c>
      <c r="AB11" s="17">
        <v>0.376128178038312</v>
      </c>
      <c r="AC11" s="17"/>
      <c r="AD11" s="17">
        <v>7.81535402308422E-2</v>
      </c>
      <c r="AE11" s="17">
        <v>0.14287161654066699</v>
      </c>
      <c r="AF11" s="17">
        <v>0.14975683847540699</v>
      </c>
      <c r="AG11" s="17"/>
      <c r="AH11" s="17">
        <v>4.2341308232805297E-2</v>
      </c>
      <c r="AI11" s="17">
        <v>0.28161222318662898</v>
      </c>
      <c r="AJ11" s="17"/>
      <c r="AK11" s="17">
        <v>0.225586952776337</v>
      </c>
      <c r="AL11" s="17">
        <v>0.29045714047242799</v>
      </c>
      <c r="AM11" s="17"/>
      <c r="AN11" s="17">
        <v>0.26586209408132999</v>
      </c>
      <c r="AO11" s="17">
        <v>6.7248075119516304E-2</v>
      </c>
      <c r="AP11" s="17"/>
      <c r="AQ11" s="17">
        <v>0.26296860909936698</v>
      </c>
      <c r="AR11" s="17">
        <v>0.26607394831687298</v>
      </c>
      <c r="AS11" s="17"/>
      <c r="AT11" s="17">
        <v>0.45444331293131501</v>
      </c>
      <c r="AU11" s="17">
        <v>0.25853355579321302</v>
      </c>
      <c r="AV11" s="17">
        <v>0.143454105140466</v>
      </c>
      <c r="AW11" s="17">
        <v>5.0255030305564198E-2</v>
      </c>
      <c r="AX11" s="17"/>
      <c r="AY11" s="17">
        <v>0.20697096823236699</v>
      </c>
      <c r="AZ11" s="17">
        <v>0.27636778245781402</v>
      </c>
      <c r="BA11" s="17"/>
      <c r="BB11" s="17">
        <v>0.18647414366762399</v>
      </c>
      <c r="BC11" s="17">
        <v>0.282620143003461</v>
      </c>
      <c r="BD11" s="17"/>
      <c r="BE11" s="17">
        <v>0.19667477189636101</v>
      </c>
      <c r="BF11" s="17">
        <v>0.27170826390556901</v>
      </c>
      <c r="BG11" s="17"/>
      <c r="BH11" s="17">
        <v>0.25712817139799299</v>
      </c>
      <c r="BI11" s="17">
        <v>0.26591411987907998</v>
      </c>
      <c r="BJ11" s="17"/>
      <c r="BK11" s="17">
        <v>0.17217815918995799</v>
      </c>
      <c r="BL11" s="17">
        <v>0.27395570848421402</v>
      </c>
      <c r="BM11" s="17"/>
      <c r="BN11" s="17">
        <v>0.13055895643422999</v>
      </c>
      <c r="BO11" s="17">
        <v>0.270823206712894</v>
      </c>
      <c r="BP11" s="17"/>
      <c r="BQ11" s="17">
        <v>0.19489936147164399</v>
      </c>
      <c r="BR11" s="17">
        <v>0.268245105322517</v>
      </c>
      <c r="BS11" s="17"/>
      <c r="BT11" s="17">
        <v>0.28422273472337201</v>
      </c>
      <c r="BU11" s="17">
        <v>0.26392277475463899</v>
      </c>
      <c r="BV11" s="17"/>
      <c r="BW11" s="17">
        <v>0.12730565860592799</v>
      </c>
      <c r="BX11" s="17">
        <v>0.37464826651236199</v>
      </c>
      <c r="BY11" s="17"/>
      <c r="BZ11" s="17">
        <v>0.12730565860592799</v>
      </c>
      <c r="CA11" s="17">
        <v>0.37464826651236199</v>
      </c>
    </row>
    <row r="12" spans="2:79" ht="30" x14ac:dyDescent="0.25">
      <c r="B12" s="18" t="s">
        <v>544</v>
      </c>
      <c r="C12" s="17">
        <v>0.24046409208170499</v>
      </c>
      <c r="D12" s="17">
        <v>0.31216351081793903</v>
      </c>
      <c r="E12" s="17">
        <v>0.205519908276772</v>
      </c>
      <c r="F12" s="17">
        <v>0.21674765366035501</v>
      </c>
      <c r="G12" s="17">
        <v>0.19331853453791401</v>
      </c>
      <c r="H12" s="17">
        <v>0.19893478156772099</v>
      </c>
      <c r="I12" s="17">
        <v>0.29253476336767698</v>
      </c>
      <c r="J12" s="17">
        <v>0.276491382342341</v>
      </c>
      <c r="K12" s="17">
        <v>0.16557572044487501</v>
      </c>
      <c r="L12" s="17">
        <v>0.36151102184286998</v>
      </c>
      <c r="M12" s="17"/>
      <c r="N12" s="17">
        <v>0.22805740935052901</v>
      </c>
      <c r="O12" s="17">
        <v>0.31808020537451398</v>
      </c>
      <c r="P12" s="17">
        <v>0.43703912155444302</v>
      </c>
      <c r="Q12" s="17">
        <v>0.47066895392005498</v>
      </c>
      <c r="R12" s="17"/>
      <c r="S12" s="17">
        <v>0.20929790696897899</v>
      </c>
      <c r="T12" s="17">
        <v>0.23171951540601399</v>
      </c>
      <c r="U12" s="17">
        <v>0.26895903777389601</v>
      </c>
      <c r="V12" s="17">
        <v>0.20358932256892201</v>
      </c>
      <c r="W12" s="17">
        <v>0.35670480799307402</v>
      </c>
      <c r="X12" s="17">
        <v>0.31622563048327901</v>
      </c>
      <c r="Y12" s="17">
        <v>0.23176181526388301</v>
      </c>
      <c r="Z12" s="17"/>
      <c r="AA12" s="17">
        <v>0.331295567199418</v>
      </c>
      <c r="AB12" s="17">
        <v>0.16768275497183199</v>
      </c>
      <c r="AC12" s="17"/>
      <c r="AD12" s="17">
        <v>0.31587800388864701</v>
      </c>
      <c r="AE12" s="17">
        <v>0.49034902846299899</v>
      </c>
      <c r="AF12" s="17">
        <v>0.29945367497278003</v>
      </c>
      <c r="AG12" s="17"/>
      <c r="AH12" s="17">
        <v>0.554205640289962</v>
      </c>
      <c r="AI12" s="17">
        <v>0.217430901379041</v>
      </c>
      <c r="AJ12" s="17"/>
      <c r="AK12" s="17">
        <v>0.25385699860349997</v>
      </c>
      <c r="AL12" s="17">
        <v>0.23195117559932199</v>
      </c>
      <c r="AM12" s="17"/>
      <c r="AN12" s="17">
        <v>0.2397497144214</v>
      </c>
      <c r="AO12" s="17">
        <v>0.47066895392005498</v>
      </c>
      <c r="AP12" s="17"/>
      <c r="AQ12" s="17">
        <v>0.23275850652341801</v>
      </c>
      <c r="AR12" s="17">
        <v>0.243257829690147</v>
      </c>
      <c r="AS12" s="17"/>
      <c r="AT12" s="17">
        <v>0.14211563950122499</v>
      </c>
      <c r="AU12" s="17">
        <v>0.20679670431511199</v>
      </c>
      <c r="AV12" s="17">
        <v>0.36052881986643098</v>
      </c>
      <c r="AW12" s="17">
        <v>0.278568827545842</v>
      </c>
      <c r="AX12" s="17"/>
      <c r="AY12" s="17">
        <v>0.307913421429721</v>
      </c>
      <c r="AZ12" s="17">
        <v>0.22759367946536799</v>
      </c>
      <c r="BA12" s="17"/>
      <c r="BB12" s="17">
        <v>0.291700492754776</v>
      </c>
      <c r="BC12" s="17">
        <v>0.229164562124021</v>
      </c>
      <c r="BD12" s="17"/>
      <c r="BE12" s="17">
        <v>0.195743076435274</v>
      </c>
      <c r="BF12" s="17">
        <v>0.244677490976728</v>
      </c>
      <c r="BG12" s="17"/>
      <c r="BH12" s="17">
        <v>0.30399135262560201</v>
      </c>
      <c r="BI12" s="17">
        <v>0.235249650520548</v>
      </c>
      <c r="BJ12" s="17"/>
      <c r="BK12" s="17">
        <v>0.27114195747625103</v>
      </c>
      <c r="BL12" s="17">
        <v>0.237593716196913</v>
      </c>
      <c r="BM12" s="17"/>
      <c r="BN12" s="17">
        <v>0.29927510776480698</v>
      </c>
      <c r="BO12" s="17">
        <v>0.238029561493593</v>
      </c>
      <c r="BP12" s="17"/>
      <c r="BQ12" s="17">
        <v>0.24920152176593699</v>
      </c>
      <c r="BR12" s="17">
        <v>0.24009180165593799</v>
      </c>
      <c r="BS12" s="17"/>
      <c r="BT12" s="17">
        <v>0.23731518952380101</v>
      </c>
      <c r="BU12" s="17">
        <v>0.24068395542368601</v>
      </c>
      <c r="BV12" s="17"/>
      <c r="BW12" s="17">
        <v>0.330469530608064</v>
      </c>
      <c r="BX12" s="17">
        <v>0.16908155448616399</v>
      </c>
      <c r="BY12" s="17"/>
      <c r="BZ12" s="17">
        <v>0.330469530608064</v>
      </c>
      <c r="CA12" s="17">
        <v>0.16908155448616399</v>
      </c>
    </row>
    <row r="13" spans="2:79" ht="30" x14ac:dyDescent="0.25">
      <c r="B13" s="18" t="s">
        <v>545</v>
      </c>
      <c r="C13" s="17">
        <v>0.16810253542810799</v>
      </c>
      <c r="D13" s="17">
        <v>0.206436580894448</v>
      </c>
      <c r="E13" s="17">
        <v>0.140191360129239</v>
      </c>
      <c r="F13" s="17">
        <v>0.171495823836569</v>
      </c>
      <c r="G13" s="17">
        <v>0.122653414920615</v>
      </c>
      <c r="H13" s="17">
        <v>0.16890611979546399</v>
      </c>
      <c r="I13" s="17">
        <v>0.178852270751928</v>
      </c>
      <c r="J13" s="17">
        <v>8.5783955718246194E-2</v>
      </c>
      <c r="K13" s="17">
        <v>0.203982483754617</v>
      </c>
      <c r="L13" s="17">
        <v>0.27541502074672802</v>
      </c>
      <c r="M13" s="17"/>
      <c r="N13" s="17">
        <v>0.160779560162126</v>
      </c>
      <c r="O13" s="17">
        <v>0.211070632431716</v>
      </c>
      <c r="P13" s="17">
        <v>0.29390975584264001</v>
      </c>
      <c r="Q13" s="17">
        <v>0.33763412795775499</v>
      </c>
      <c r="R13" s="17"/>
      <c r="S13" s="17">
        <v>0.17961992857508299</v>
      </c>
      <c r="T13" s="17">
        <v>0.22621267124164099</v>
      </c>
      <c r="U13" s="17">
        <v>0.18029045982658001</v>
      </c>
      <c r="V13" s="17">
        <v>0.140879847649857</v>
      </c>
      <c r="W13" s="17">
        <v>0.18095325919378699</v>
      </c>
      <c r="X13" s="17">
        <v>0.200486381679753</v>
      </c>
      <c r="Y13" s="17">
        <v>0.115138300736738</v>
      </c>
      <c r="Z13" s="17"/>
      <c r="AA13" s="17">
        <v>0.201272435079416</v>
      </c>
      <c r="AB13" s="17">
        <v>0.141524197409334</v>
      </c>
      <c r="AC13" s="17"/>
      <c r="AD13" s="17">
        <v>0.26104857589615998</v>
      </c>
      <c r="AE13" s="17">
        <v>0.18232580325016401</v>
      </c>
      <c r="AF13" s="17">
        <v>0.17171137897191199</v>
      </c>
      <c r="AG13" s="17"/>
      <c r="AH13" s="17">
        <v>0.27185546883370898</v>
      </c>
      <c r="AI13" s="17">
        <v>0.160485561792517</v>
      </c>
      <c r="AJ13" s="17"/>
      <c r="AK13" s="17">
        <v>0.19261128099195499</v>
      </c>
      <c r="AL13" s="17">
        <v>0.15252407202783999</v>
      </c>
      <c r="AM13" s="17"/>
      <c r="AN13" s="17">
        <v>0.167576440620849</v>
      </c>
      <c r="AO13" s="17">
        <v>0.33763412795775499</v>
      </c>
      <c r="AP13" s="17"/>
      <c r="AQ13" s="17">
        <v>0.13884876047400899</v>
      </c>
      <c r="AR13" s="17">
        <v>0.17870878600568699</v>
      </c>
      <c r="AS13" s="17"/>
      <c r="AT13" s="17">
        <v>0.12670344131498801</v>
      </c>
      <c r="AU13" s="17">
        <v>0.15139296724115101</v>
      </c>
      <c r="AV13" s="17">
        <v>0.220056992830586</v>
      </c>
      <c r="AW13" s="17">
        <v>0.15323595803957299</v>
      </c>
      <c r="AX13" s="17"/>
      <c r="AY13" s="17">
        <v>0.18297343645056599</v>
      </c>
      <c r="AZ13" s="17">
        <v>0.165264929272705</v>
      </c>
      <c r="BA13" s="17"/>
      <c r="BB13" s="17">
        <v>0.160021488360238</v>
      </c>
      <c r="BC13" s="17">
        <v>0.16988470654538701</v>
      </c>
      <c r="BD13" s="17"/>
      <c r="BE13" s="17">
        <v>0.22884783948158</v>
      </c>
      <c r="BF13" s="17">
        <v>0.162379405188844</v>
      </c>
      <c r="BG13" s="17"/>
      <c r="BH13" s="17">
        <v>0.219270565310525</v>
      </c>
      <c r="BI13" s="17">
        <v>0.163902563646907</v>
      </c>
      <c r="BJ13" s="17"/>
      <c r="BK13" s="17">
        <v>0.201135463829792</v>
      </c>
      <c r="BL13" s="17">
        <v>0.165011807964876</v>
      </c>
      <c r="BM13" s="17"/>
      <c r="BN13" s="17">
        <v>0.30956827511104101</v>
      </c>
      <c r="BO13" s="17">
        <v>0.16224644424471801</v>
      </c>
      <c r="BP13" s="17"/>
      <c r="BQ13" s="17">
        <v>0.35274890006981602</v>
      </c>
      <c r="BR13" s="17">
        <v>0.16023499586635201</v>
      </c>
      <c r="BS13" s="17"/>
      <c r="BT13" s="17">
        <v>0.17752778297636601</v>
      </c>
      <c r="BU13" s="17">
        <v>0.16744444379559401</v>
      </c>
      <c r="BV13" s="17"/>
      <c r="BW13" s="17">
        <v>0.200381574853014</v>
      </c>
      <c r="BX13" s="17">
        <v>0.14250230745275699</v>
      </c>
      <c r="BY13" s="17"/>
      <c r="BZ13" s="17">
        <v>0.200381574853014</v>
      </c>
      <c r="CA13" s="17">
        <v>0.14250230745275699</v>
      </c>
    </row>
    <row r="14" spans="2:79" x14ac:dyDescent="0.25">
      <c r="B14" s="18" t="s">
        <v>97</v>
      </c>
      <c r="C14" s="19">
        <v>1.41561480282017E-2</v>
      </c>
      <c r="D14" s="19">
        <v>1.5734033708552399E-2</v>
      </c>
      <c r="E14" s="19">
        <v>8.2272153629722402E-5</v>
      </c>
      <c r="F14" s="19">
        <v>1.3108855330654401E-2</v>
      </c>
      <c r="G14" s="19">
        <v>7.36666004428181E-2</v>
      </c>
      <c r="H14" s="19">
        <v>5.68085321345902E-3</v>
      </c>
      <c r="I14" s="19">
        <v>9.5762030673467308E-3</v>
      </c>
      <c r="J14" s="19">
        <v>8.7943842475881695E-5</v>
      </c>
      <c r="K14" s="19">
        <v>7.6073323213956797E-3</v>
      </c>
      <c r="L14" s="19">
        <v>8.7541229001776594E-3</v>
      </c>
      <c r="M14" s="19"/>
      <c r="N14" s="19">
        <v>1.43813991188355E-2</v>
      </c>
      <c r="O14" s="19">
        <v>1.2967282212344699E-2</v>
      </c>
      <c r="P14" s="19">
        <v>9.4284489561190302E-3</v>
      </c>
      <c r="Q14" s="19">
        <v>9.4616457471013004E-3</v>
      </c>
      <c r="R14" s="19"/>
      <c r="S14" s="19">
        <v>9.0236620539559803E-3</v>
      </c>
      <c r="T14" s="19">
        <v>0</v>
      </c>
      <c r="U14" s="19">
        <v>5.3775100091023901E-3</v>
      </c>
      <c r="V14" s="19">
        <v>8.4967892511137108E-3</v>
      </c>
      <c r="W14" s="19">
        <v>1.6743993494747301E-2</v>
      </c>
      <c r="X14" s="19">
        <v>3.5007184749215103E-2</v>
      </c>
      <c r="Y14" s="19">
        <v>3.9673673939902503E-2</v>
      </c>
      <c r="Z14" s="19"/>
      <c r="AA14" s="19">
        <v>1.23613918957563E-2</v>
      </c>
      <c r="AB14" s="19">
        <v>1.5594248102391101E-2</v>
      </c>
      <c r="AC14" s="19"/>
      <c r="AD14" s="19">
        <v>1.46710461091925E-3</v>
      </c>
      <c r="AE14" s="19">
        <v>4.78466287444589E-4</v>
      </c>
      <c r="AF14" s="19">
        <v>2.0325257727788499E-2</v>
      </c>
      <c r="AG14" s="19"/>
      <c r="AH14" s="19">
        <v>3.8627727472598803E-4</v>
      </c>
      <c r="AI14" s="19">
        <v>1.5167056723040299E-2</v>
      </c>
      <c r="AJ14" s="19"/>
      <c r="AK14" s="19">
        <v>1.9158225836529E-2</v>
      </c>
      <c r="AL14" s="19">
        <v>1.09766835444186E-2</v>
      </c>
      <c r="AM14" s="19"/>
      <c r="AN14" s="19">
        <v>1.4170716128671299E-2</v>
      </c>
      <c r="AO14" s="19">
        <v>9.4616457471013004E-3</v>
      </c>
      <c r="AP14" s="19"/>
      <c r="AQ14" s="19">
        <v>2.33457298907799E-2</v>
      </c>
      <c r="AR14" s="19">
        <v>1.08243726217591E-2</v>
      </c>
      <c r="AS14" s="19"/>
      <c r="AT14" s="19">
        <v>2.0841131224804101E-2</v>
      </c>
      <c r="AU14" s="19">
        <v>9.6245559351329397E-3</v>
      </c>
      <c r="AV14" s="19">
        <v>1.5748634619927999E-2</v>
      </c>
      <c r="AW14" s="19">
        <v>4.0419294317538797E-3</v>
      </c>
      <c r="AX14" s="19"/>
      <c r="AY14" s="19">
        <v>2.59554911950928E-2</v>
      </c>
      <c r="AZ14" s="19">
        <v>1.19046443197498E-2</v>
      </c>
      <c r="BA14" s="19"/>
      <c r="BB14" s="19">
        <v>7.7777000635894105E-4</v>
      </c>
      <c r="BC14" s="19">
        <v>1.71065774349747E-2</v>
      </c>
      <c r="BD14" s="19"/>
      <c r="BE14" s="19">
        <v>3.6178238495050801E-5</v>
      </c>
      <c r="BF14" s="19">
        <v>1.548646363597E-2</v>
      </c>
      <c r="BG14" s="19"/>
      <c r="BH14" s="19">
        <v>1.9172400826916801E-3</v>
      </c>
      <c r="BI14" s="19">
        <v>1.5160741484740701E-2</v>
      </c>
      <c r="BJ14" s="19"/>
      <c r="BK14" s="19">
        <v>3.5827155954845903E-2</v>
      </c>
      <c r="BL14" s="19">
        <v>1.21284991761127E-2</v>
      </c>
      <c r="BM14" s="19"/>
      <c r="BN14" s="19">
        <v>7.0850049714806201E-4</v>
      </c>
      <c r="BO14" s="19">
        <v>1.47128245091676E-2</v>
      </c>
      <c r="BP14" s="19"/>
      <c r="BQ14" s="19">
        <v>3.2501426670047198E-3</v>
      </c>
      <c r="BR14" s="19">
        <v>1.4620838620981199E-2</v>
      </c>
      <c r="BS14" s="19"/>
      <c r="BT14" s="19">
        <v>1.7003187816253599E-2</v>
      </c>
      <c r="BU14" s="19">
        <v>1.3957361412533601E-2</v>
      </c>
      <c r="BV14" s="19"/>
      <c r="BW14" s="19">
        <v>1.23824947565397E-2</v>
      </c>
      <c r="BX14" s="19">
        <v>1.55628171519657E-2</v>
      </c>
      <c r="BY14" s="19"/>
      <c r="BZ14" s="19">
        <v>1.23824947565397E-2</v>
      </c>
      <c r="CA14" s="19">
        <v>1.55628171519657E-2</v>
      </c>
    </row>
    <row r="15" spans="2:79" x14ac:dyDescent="0.25">
      <c r="B15" s="16" t="s">
        <v>706</v>
      </c>
    </row>
    <row r="16" spans="2:79" x14ac:dyDescent="0.25">
      <c r="B16" t="s">
        <v>78</v>
      </c>
    </row>
    <row r="17" spans="2:2" x14ac:dyDescent="0.25">
      <c r="B17" t="s">
        <v>79</v>
      </c>
    </row>
    <row r="19" spans="2:2" x14ac:dyDescent="0.2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CA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549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547</v>
      </c>
      <c r="C9" s="17">
        <v>0.15852553098577499</v>
      </c>
      <c r="D9" s="17">
        <v>0.154923389829215</v>
      </c>
      <c r="E9" s="17">
        <v>0.14986613103665</v>
      </c>
      <c r="F9" s="17">
        <v>0.18660058009795999</v>
      </c>
      <c r="G9" s="17">
        <v>0.13464087973563801</v>
      </c>
      <c r="H9" s="17">
        <v>0.112130067566274</v>
      </c>
      <c r="I9" s="17">
        <v>0.204712236451119</v>
      </c>
      <c r="J9" s="17">
        <v>0.109130073649295</v>
      </c>
      <c r="K9" s="17">
        <v>0.32553099638519101</v>
      </c>
      <c r="L9" s="17">
        <v>0.110380897787049</v>
      </c>
      <c r="M9" s="17"/>
      <c r="N9" s="17">
        <v>0.13990529686108399</v>
      </c>
      <c r="O9" s="17">
        <v>0.36833706238061398</v>
      </c>
      <c r="P9" s="17">
        <v>0.53164551004062199</v>
      </c>
      <c r="Q9" s="17">
        <v>0.70355577506087996</v>
      </c>
      <c r="R9" s="17"/>
      <c r="S9" s="17">
        <v>0.15930338280110901</v>
      </c>
      <c r="T9" s="17">
        <v>0.211034573664933</v>
      </c>
      <c r="U9" s="17">
        <v>0.21314871115248901</v>
      </c>
      <c r="V9" s="17">
        <v>0.107260651646604</v>
      </c>
      <c r="W9" s="17">
        <v>0.201687492213703</v>
      </c>
      <c r="X9" s="17">
        <v>0.21933124341719601</v>
      </c>
      <c r="Y9" s="17">
        <v>0.199142366154025</v>
      </c>
      <c r="Z9" s="17"/>
      <c r="AA9" s="17">
        <v>0.31215574870014001</v>
      </c>
      <c r="AB9" s="17">
        <v>7.9068442209403497E-2</v>
      </c>
      <c r="AC9" s="17"/>
      <c r="AD9" s="17">
        <v>0.38839690316561098</v>
      </c>
      <c r="AE9" s="17">
        <v>0.493769297986272</v>
      </c>
      <c r="AF9" s="17">
        <v>0.22764488064922</v>
      </c>
      <c r="AG9" s="17"/>
      <c r="AH9" s="17">
        <v>0.54018135766601305</v>
      </c>
      <c r="AI9" s="17">
        <v>0.14440281631599999</v>
      </c>
      <c r="AJ9" s="17"/>
      <c r="AK9" s="17">
        <v>0.13697575687963501</v>
      </c>
      <c r="AL9" s="17">
        <v>0.17296110871328599</v>
      </c>
      <c r="AM9" s="17"/>
      <c r="AN9" s="17">
        <v>0.15744980630092001</v>
      </c>
      <c r="AO9" s="17">
        <v>0.70355577506087996</v>
      </c>
      <c r="AP9" s="17"/>
      <c r="AQ9" s="17">
        <v>0.30565551741605201</v>
      </c>
      <c r="AR9" s="17">
        <v>0.120376180610586</v>
      </c>
      <c r="AS9" s="17"/>
      <c r="AT9" s="17">
        <v>3.8983886396052297E-2</v>
      </c>
      <c r="AU9" s="17">
        <v>0.14392019862483199</v>
      </c>
      <c r="AV9" s="17">
        <v>0.36817144457925999</v>
      </c>
      <c r="AW9" s="17">
        <v>0.67941157529038398</v>
      </c>
      <c r="AX9" s="17"/>
      <c r="AY9" s="17">
        <v>0.46112614893175902</v>
      </c>
      <c r="AZ9" s="17">
        <v>0.122357669983416</v>
      </c>
      <c r="BA9" s="17"/>
      <c r="BB9" s="17">
        <v>0.17551478248472299</v>
      </c>
      <c r="BC9" s="17">
        <v>0.154811496948706</v>
      </c>
      <c r="BD9" s="17"/>
      <c r="BE9" s="17">
        <v>0.169749367056515</v>
      </c>
      <c r="BF9" s="17">
        <v>0.15767378718830499</v>
      </c>
      <c r="BG9" s="17"/>
      <c r="BH9" s="17">
        <v>0.16856593183726501</v>
      </c>
      <c r="BI9" s="17">
        <v>0.15774708876726501</v>
      </c>
      <c r="BJ9" s="17"/>
      <c r="BK9" s="17">
        <v>0.27463250528730698</v>
      </c>
      <c r="BL9" s="17">
        <v>0.15109444329724001</v>
      </c>
      <c r="BM9" s="17"/>
      <c r="BN9" s="17">
        <v>0.162402257112198</v>
      </c>
      <c r="BO9" s="17">
        <v>0.15844341862008501</v>
      </c>
      <c r="BP9" s="17"/>
      <c r="BQ9" s="17">
        <v>0.449500934065513</v>
      </c>
      <c r="BR9" s="17">
        <v>0.15107547890048001</v>
      </c>
      <c r="BS9" s="17"/>
      <c r="BT9" s="17">
        <v>0.25077205089937399</v>
      </c>
      <c r="BU9" s="17">
        <v>0.15120502661434199</v>
      </c>
      <c r="BV9" s="17"/>
      <c r="BW9" s="17">
        <v>0.31023551938222199</v>
      </c>
      <c r="BX9" s="17">
        <v>8.0618881503502104E-2</v>
      </c>
      <c r="BY9" s="17"/>
      <c r="BZ9" s="17">
        <v>0.31023551938222199</v>
      </c>
      <c r="CA9" s="17">
        <v>8.0618881503502104E-2</v>
      </c>
    </row>
    <row r="10" spans="2:79" ht="30" x14ac:dyDescent="0.25">
      <c r="B10" s="18" t="s">
        <v>548</v>
      </c>
      <c r="C10" s="17">
        <v>7.8041310205627407E-2</v>
      </c>
      <c r="D10" s="17">
        <v>6.8407285638140497E-2</v>
      </c>
      <c r="E10" s="17">
        <v>5.7441315492640199E-2</v>
      </c>
      <c r="F10" s="17">
        <v>0.14215870934182501</v>
      </c>
      <c r="G10" s="17">
        <v>3.49040725462842E-2</v>
      </c>
      <c r="H10" s="17">
        <v>8.0833934222134196E-2</v>
      </c>
      <c r="I10" s="17">
        <v>8.3709860937909705E-2</v>
      </c>
      <c r="J10" s="17">
        <v>7.3320989963659294E-2</v>
      </c>
      <c r="K10" s="17">
        <v>0.13093111612849401</v>
      </c>
      <c r="L10" s="17">
        <v>3.7905554694358398E-2</v>
      </c>
      <c r="M10" s="17"/>
      <c r="N10" s="17">
        <v>6.4544270733790696E-2</v>
      </c>
      <c r="O10" s="17">
        <v>0.21163286891058999</v>
      </c>
      <c r="P10" s="17">
        <v>0.428251113897409</v>
      </c>
      <c r="Q10" s="17">
        <v>0.64339688232166803</v>
      </c>
      <c r="R10" s="17"/>
      <c r="S10" s="17">
        <v>5.6228821819299397E-2</v>
      </c>
      <c r="T10" s="17">
        <v>0.12059576738066601</v>
      </c>
      <c r="U10" s="17">
        <v>0.14617055583126501</v>
      </c>
      <c r="V10" s="17">
        <v>6.2733482358677997E-2</v>
      </c>
      <c r="W10" s="17">
        <v>0.12484779748387601</v>
      </c>
      <c r="X10" s="17">
        <v>8.7126122773259901E-2</v>
      </c>
      <c r="Y10" s="17">
        <v>8.9318070917410897E-2</v>
      </c>
      <c r="Z10" s="17"/>
      <c r="AA10" s="17">
        <v>0.16156879529196</v>
      </c>
      <c r="AB10" s="17">
        <v>3.4841144922315201E-2</v>
      </c>
      <c r="AC10" s="17"/>
      <c r="AD10" s="17">
        <v>0.217322262300677</v>
      </c>
      <c r="AE10" s="17">
        <v>0.228723546629087</v>
      </c>
      <c r="AF10" s="17">
        <v>0.12613529677914501</v>
      </c>
      <c r="AG10" s="17"/>
      <c r="AH10" s="17">
        <v>0.36685093993592299</v>
      </c>
      <c r="AI10" s="17">
        <v>6.7354257344302101E-2</v>
      </c>
      <c r="AJ10" s="17"/>
      <c r="AK10" s="17">
        <v>6.9166987733146001E-2</v>
      </c>
      <c r="AL10" s="17">
        <v>8.3985965179713504E-2</v>
      </c>
      <c r="AM10" s="17"/>
      <c r="AN10" s="17">
        <v>7.6925469477049202E-2</v>
      </c>
      <c r="AO10" s="17">
        <v>0.64339688232166803</v>
      </c>
      <c r="AP10" s="17"/>
      <c r="AQ10" s="17">
        <v>0.159128267148271</v>
      </c>
      <c r="AR10" s="17">
        <v>5.7016264215232003E-2</v>
      </c>
      <c r="AS10" s="17"/>
      <c r="AT10" s="17">
        <v>1.2420961846864999E-2</v>
      </c>
      <c r="AU10" s="17">
        <v>6.09817960348146E-2</v>
      </c>
      <c r="AV10" s="17">
        <v>0.190936759642963</v>
      </c>
      <c r="AW10" s="17">
        <v>0.55325341260455096</v>
      </c>
      <c r="AX10" s="17"/>
      <c r="AY10" s="17">
        <v>0.20680651451432699</v>
      </c>
      <c r="AZ10" s="17">
        <v>6.2650852502699694E-2</v>
      </c>
      <c r="BA10" s="17"/>
      <c r="BB10" s="17">
        <v>9.4132705882594106E-2</v>
      </c>
      <c r="BC10" s="17">
        <v>7.4521902981167704E-2</v>
      </c>
      <c r="BD10" s="17"/>
      <c r="BE10" s="17">
        <v>0.15458262253715499</v>
      </c>
      <c r="BF10" s="17">
        <v>7.2232815888916405E-2</v>
      </c>
      <c r="BG10" s="17"/>
      <c r="BH10" s="17">
        <v>9.98767802678696E-2</v>
      </c>
      <c r="BI10" s="17">
        <v>7.6348384593503599E-2</v>
      </c>
      <c r="BJ10" s="17"/>
      <c r="BK10" s="17">
        <v>0.15428965704146799</v>
      </c>
      <c r="BL10" s="17">
        <v>7.3161257522732406E-2</v>
      </c>
      <c r="BM10" s="17"/>
      <c r="BN10" s="17">
        <v>0.29198594480481099</v>
      </c>
      <c r="BO10" s="17">
        <v>7.3509780378433504E-2</v>
      </c>
      <c r="BP10" s="17"/>
      <c r="BQ10" s="17">
        <v>0.34195122584679699</v>
      </c>
      <c r="BR10" s="17">
        <v>7.1284235220791803E-2</v>
      </c>
      <c r="BS10" s="17"/>
      <c r="BT10" s="17">
        <v>9.8648182987651697E-2</v>
      </c>
      <c r="BU10" s="17">
        <v>7.6405988868587599E-2</v>
      </c>
      <c r="BV10" s="17"/>
      <c r="BW10" s="17">
        <v>0.159096177548017</v>
      </c>
      <c r="BX10" s="17">
        <v>3.6417728227793503E-2</v>
      </c>
      <c r="BY10" s="17"/>
      <c r="BZ10" s="17">
        <v>0.159096177548017</v>
      </c>
      <c r="CA10" s="17">
        <v>3.6417728227793503E-2</v>
      </c>
    </row>
    <row r="11" spans="2:79" x14ac:dyDescent="0.25">
      <c r="B11" s="18" t="s">
        <v>115</v>
      </c>
      <c r="C11" s="19">
        <v>0.79897759575406102</v>
      </c>
      <c r="D11" s="19">
        <v>0.79379742580857604</v>
      </c>
      <c r="E11" s="19">
        <v>0.82975440249072197</v>
      </c>
      <c r="F11" s="19">
        <v>0.73046152509294104</v>
      </c>
      <c r="G11" s="19">
        <v>0.84072853151135996</v>
      </c>
      <c r="H11" s="19">
        <v>0.83776268279120103</v>
      </c>
      <c r="I11" s="19">
        <v>0.76240368733068897</v>
      </c>
      <c r="J11" s="19">
        <v>0.84952261588802602</v>
      </c>
      <c r="K11" s="19">
        <v>0.63787933238760697</v>
      </c>
      <c r="L11" s="19">
        <v>0.86449075696817601</v>
      </c>
      <c r="M11" s="19"/>
      <c r="N11" s="19">
        <v>0.82353885731413201</v>
      </c>
      <c r="O11" s="19">
        <v>0.52328784409516504</v>
      </c>
      <c r="P11" s="19">
        <v>0.29384797297112702</v>
      </c>
      <c r="Q11" s="19">
        <v>0.111484059611466</v>
      </c>
      <c r="R11" s="19"/>
      <c r="S11" s="19">
        <v>0.80737607763692798</v>
      </c>
      <c r="T11" s="19">
        <v>0.72525082468576496</v>
      </c>
      <c r="U11" s="19">
        <v>0.70844313044608298</v>
      </c>
      <c r="V11" s="19">
        <v>0.85706203511266399</v>
      </c>
      <c r="W11" s="19">
        <v>0.72735656262519699</v>
      </c>
      <c r="X11" s="19">
        <v>0.73084760823147799</v>
      </c>
      <c r="Y11" s="19">
        <v>0.76116454955816204</v>
      </c>
      <c r="Z11" s="19"/>
      <c r="AA11" s="19">
        <v>0.60035685857820198</v>
      </c>
      <c r="AB11" s="19">
        <v>0.90170364653628998</v>
      </c>
      <c r="AC11" s="19"/>
      <c r="AD11" s="19">
        <v>0.49467539965915303</v>
      </c>
      <c r="AE11" s="19">
        <v>0.42900703411360203</v>
      </c>
      <c r="AF11" s="19">
        <v>0.69303522615915203</v>
      </c>
      <c r="AG11" s="19"/>
      <c r="AH11" s="19">
        <v>0.325980379772351</v>
      </c>
      <c r="AI11" s="19">
        <v>0.81648028863579403</v>
      </c>
      <c r="AJ11" s="19"/>
      <c r="AK11" s="19">
        <v>0.82109221091804496</v>
      </c>
      <c r="AL11" s="19">
        <v>0.78416364714646503</v>
      </c>
      <c r="AM11" s="19"/>
      <c r="AN11" s="19">
        <v>0.80033449984433302</v>
      </c>
      <c r="AO11" s="19">
        <v>0.111484059611466</v>
      </c>
      <c r="AP11" s="19"/>
      <c r="AQ11" s="19">
        <v>0.61474086438125497</v>
      </c>
      <c r="AR11" s="19">
        <v>0.84674835810950799</v>
      </c>
      <c r="AS11" s="19"/>
      <c r="AT11" s="19">
        <v>0.95603059721232797</v>
      </c>
      <c r="AU11" s="19">
        <v>0.81663053727571</v>
      </c>
      <c r="AV11" s="19">
        <v>0.52504174597562903</v>
      </c>
      <c r="AW11" s="19">
        <v>0.127712465488378</v>
      </c>
      <c r="AX11" s="19"/>
      <c r="AY11" s="19">
        <v>0.44332972477178101</v>
      </c>
      <c r="AZ11" s="19">
        <v>0.84148584590498499</v>
      </c>
      <c r="BA11" s="19"/>
      <c r="BB11" s="19">
        <v>0.77037853746088503</v>
      </c>
      <c r="BC11" s="19">
        <v>0.80522148410273597</v>
      </c>
      <c r="BD11" s="19"/>
      <c r="BE11" s="19">
        <v>0.73768637261039105</v>
      </c>
      <c r="BF11" s="19">
        <v>0.80362880580586005</v>
      </c>
      <c r="BG11" s="19"/>
      <c r="BH11" s="19">
        <v>0.77325786001399399</v>
      </c>
      <c r="BI11" s="19">
        <v>0.80097167232980204</v>
      </c>
      <c r="BJ11" s="19"/>
      <c r="BK11" s="19">
        <v>0.644058944760458</v>
      </c>
      <c r="BL11" s="19">
        <v>0.808892711422594</v>
      </c>
      <c r="BM11" s="19"/>
      <c r="BN11" s="19">
        <v>0.627389108785815</v>
      </c>
      <c r="BO11" s="19">
        <v>0.80261198625025798</v>
      </c>
      <c r="BP11" s="19"/>
      <c r="BQ11" s="19">
        <v>0.38502335333111898</v>
      </c>
      <c r="BR11" s="19">
        <v>0.80957636332801497</v>
      </c>
      <c r="BS11" s="19"/>
      <c r="BT11" s="19">
        <v>0.72751833759515105</v>
      </c>
      <c r="BU11" s="19">
        <v>0.80464846347049801</v>
      </c>
      <c r="BV11" s="19"/>
      <c r="BW11" s="19">
        <v>0.60279003624880501</v>
      </c>
      <c r="BX11" s="19">
        <v>0.89972452476454801</v>
      </c>
      <c r="BY11" s="19"/>
      <c r="BZ11" s="19">
        <v>0.60279003624880501</v>
      </c>
      <c r="CA11" s="19">
        <v>0.89972452476454801</v>
      </c>
    </row>
    <row r="12" spans="2:79" x14ac:dyDescent="0.25">
      <c r="B12" s="16"/>
    </row>
    <row r="13" spans="2:79" x14ac:dyDescent="0.25">
      <c r="B13" t="s">
        <v>78</v>
      </c>
    </row>
    <row r="14" spans="2:79" x14ac:dyDescent="0.25">
      <c r="B14" t="s">
        <v>79</v>
      </c>
    </row>
    <row r="16" spans="2:79" x14ac:dyDescent="0.25">
      <c r="B1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I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9" width="20.7109375" customWidth="1"/>
  </cols>
  <sheetData>
    <row r="2" spans="2:9" ht="39.950000000000003" customHeight="1" x14ac:dyDescent="0.25">
      <c r="D2" s="30" t="s">
        <v>561</v>
      </c>
      <c r="E2" s="26"/>
      <c r="F2" s="26"/>
      <c r="G2" s="26"/>
      <c r="H2" s="26"/>
      <c r="I2" s="26"/>
    </row>
    <row r="6" spans="2:9" ht="50.1" customHeight="1" x14ac:dyDescent="0.25">
      <c r="B6" s="23" t="s">
        <v>15</v>
      </c>
      <c r="C6" s="23" t="s">
        <v>550</v>
      </c>
      <c r="D6" s="23" t="s">
        <v>551</v>
      </c>
      <c r="E6" s="23" t="s">
        <v>552</v>
      </c>
      <c r="F6" s="23" t="s">
        <v>553</v>
      </c>
      <c r="G6" s="23" t="s">
        <v>554</v>
      </c>
      <c r="H6" s="23" t="s">
        <v>555</v>
      </c>
    </row>
    <row r="7" spans="2:9" x14ac:dyDescent="0.25">
      <c r="B7" s="18" t="s">
        <v>556</v>
      </c>
      <c r="C7" s="17">
        <v>0.183658839280116</v>
      </c>
      <c r="D7" s="17">
        <v>0.49077867032432898</v>
      </c>
      <c r="E7" s="17">
        <v>0.22978622856834199</v>
      </c>
      <c r="F7" s="17">
        <v>0.13508946850267001</v>
      </c>
      <c r="G7" s="17">
        <v>0.24172846685548399</v>
      </c>
      <c r="H7" s="17">
        <v>0.57331471685330804</v>
      </c>
    </row>
    <row r="8" spans="2:9" x14ac:dyDescent="0.25">
      <c r="B8" s="18" t="s">
        <v>557</v>
      </c>
      <c r="C8" s="17">
        <v>0.157387146786405</v>
      </c>
      <c r="D8" s="17">
        <v>0.23301705697113401</v>
      </c>
      <c r="E8" s="17">
        <v>0.24648103670357299</v>
      </c>
      <c r="F8" s="17">
        <v>0.12737100948918101</v>
      </c>
      <c r="G8" s="17">
        <v>0.22167501207476301</v>
      </c>
      <c r="H8" s="17">
        <v>0.22427534102889601</v>
      </c>
    </row>
    <row r="9" spans="2:9" x14ac:dyDescent="0.25">
      <c r="B9" s="18" t="s">
        <v>558</v>
      </c>
      <c r="C9" s="17">
        <v>0.22995551207446499</v>
      </c>
      <c r="D9" s="17">
        <v>0.15327525088425401</v>
      </c>
      <c r="E9" s="17">
        <v>0.24635259676066101</v>
      </c>
      <c r="F9" s="17">
        <v>0.19732630886338601</v>
      </c>
      <c r="G9" s="17">
        <v>0.23841938542694599</v>
      </c>
      <c r="H9" s="17">
        <v>0.114038649401027</v>
      </c>
    </row>
    <row r="10" spans="2:9" x14ac:dyDescent="0.25">
      <c r="B10" s="18" t="s">
        <v>559</v>
      </c>
      <c r="C10" s="17">
        <v>0.14048660406645899</v>
      </c>
      <c r="D10" s="17">
        <v>5.2792702839710902E-2</v>
      </c>
      <c r="E10" s="17">
        <v>0.12364832325491899</v>
      </c>
      <c r="F10" s="17">
        <v>0.18434770427879499</v>
      </c>
      <c r="G10" s="17">
        <v>0.12789786379499199</v>
      </c>
      <c r="H10" s="17">
        <v>4.8625551946340002E-2</v>
      </c>
    </row>
    <row r="11" spans="2:9" x14ac:dyDescent="0.25">
      <c r="B11" s="18" t="s">
        <v>560</v>
      </c>
      <c r="C11" s="17">
        <v>0.28851189779255598</v>
      </c>
      <c r="D11" s="17">
        <v>7.0136318980572002E-2</v>
      </c>
      <c r="E11" s="17">
        <v>0.15373181471250499</v>
      </c>
      <c r="F11" s="17">
        <v>0.35586550886596802</v>
      </c>
      <c r="G11" s="17">
        <v>0.170279271847814</v>
      </c>
      <c r="H11" s="17">
        <v>3.9745740770429E-2</v>
      </c>
    </row>
    <row r="12" spans="2:9" x14ac:dyDescent="0.25">
      <c r="B12" s="16"/>
      <c r="C12" s="16"/>
      <c r="D12" s="16"/>
      <c r="E12" s="16"/>
      <c r="F12" s="16"/>
      <c r="G12" s="16"/>
      <c r="H12" s="16"/>
    </row>
    <row r="13" spans="2:9" x14ac:dyDescent="0.25">
      <c r="B13" t="s">
        <v>78</v>
      </c>
    </row>
    <row r="14" spans="2:9" x14ac:dyDescent="0.25">
      <c r="B14" t="s">
        <v>79</v>
      </c>
    </row>
    <row r="18" spans="2:2" x14ac:dyDescent="0.2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CA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562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556</v>
      </c>
      <c r="C9" s="17">
        <v>0.183658839280116</v>
      </c>
      <c r="D9" s="17">
        <v>0.20364702125980899</v>
      </c>
      <c r="E9" s="17">
        <v>8.3733734665567897E-2</v>
      </c>
      <c r="F9" s="17">
        <v>0.24213021733290699</v>
      </c>
      <c r="G9" s="17">
        <v>8.2911470524564296E-2</v>
      </c>
      <c r="H9" s="17">
        <v>0.21384771609035699</v>
      </c>
      <c r="I9" s="17">
        <v>0.311666248291743</v>
      </c>
      <c r="J9" s="17">
        <v>0.16032863220368601</v>
      </c>
      <c r="K9" s="17">
        <v>0.111031748503414</v>
      </c>
      <c r="L9" s="17">
        <v>0.16064274208292301</v>
      </c>
      <c r="M9" s="17"/>
      <c r="N9" s="17">
        <v>0.18230733952709199</v>
      </c>
      <c r="O9" s="17">
        <v>0.19622584761169601</v>
      </c>
      <c r="P9" s="17">
        <v>0.20606248865478399</v>
      </c>
      <c r="Q9" s="17">
        <v>0.327352576409289</v>
      </c>
      <c r="R9" s="17"/>
      <c r="S9" s="17">
        <v>0.18789444586856999</v>
      </c>
      <c r="T9" s="17">
        <v>0.17124410042608601</v>
      </c>
      <c r="U9" s="17">
        <v>0.18866117956021999</v>
      </c>
      <c r="V9" s="17">
        <v>0.176241306686128</v>
      </c>
      <c r="W9" s="17">
        <v>0.207683530882491</v>
      </c>
      <c r="X9" s="17">
        <v>0.21077869795680301</v>
      </c>
      <c r="Y9" s="17">
        <v>0.173779009497742</v>
      </c>
      <c r="Z9" s="17"/>
      <c r="AA9" s="17">
        <v>0.24954231861476101</v>
      </c>
      <c r="AB9" s="17">
        <v>0.14958410096188901</v>
      </c>
      <c r="AC9" s="17"/>
      <c r="AD9" s="17">
        <v>0.32358204048383099</v>
      </c>
      <c r="AE9" s="17">
        <v>0.27185111048114202</v>
      </c>
      <c r="AF9" s="17">
        <v>0.21076670963757699</v>
      </c>
      <c r="AG9" s="17"/>
      <c r="AH9" s="17">
        <v>0.38099621977588999</v>
      </c>
      <c r="AI9" s="17">
        <v>0.17635660694512301</v>
      </c>
      <c r="AJ9" s="17"/>
      <c r="AK9" s="17">
        <v>0.204682509470307</v>
      </c>
      <c r="AL9" s="17">
        <v>0.16957568352853999</v>
      </c>
      <c r="AM9" s="17"/>
      <c r="AN9" s="17">
        <v>0.183375231348686</v>
      </c>
      <c r="AO9" s="17">
        <v>0.327352576409289</v>
      </c>
      <c r="AP9" s="17"/>
      <c r="AQ9" s="17">
        <v>0.21518978570365199</v>
      </c>
      <c r="AR9" s="17">
        <v>0.17548317671154201</v>
      </c>
      <c r="AS9" s="17"/>
      <c r="AT9" s="17">
        <v>0.14010299309767599</v>
      </c>
      <c r="AU9" s="17">
        <v>0.20240654672782801</v>
      </c>
      <c r="AV9" s="17">
        <v>0.20907318328244101</v>
      </c>
      <c r="AW9" s="17">
        <v>0.37059419793210402</v>
      </c>
      <c r="AX9" s="17"/>
      <c r="AY9" s="17">
        <v>0.20401830199967499</v>
      </c>
      <c r="AZ9" s="17">
        <v>0.18122540664960099</v>
      </c>
      <c r="BA9" s="17"/>
      <c r="BB9" s="17">
        <v>0.123767018559285</v>
      </c>
      <c r="BC9" s="17">
        <v>0.196714999874257</v>
      </c>
      <c r="BD9" s="17"/>
      <c r="BE9" s="17">
        <v>0.167014862028944</v>
      </c>
      <c r="BF9" s="17">
        <v>0.18492190159673999</v>
      </c>
      <c r="BG9" s="17"/>
      <c r="BH9" s="17">
        <v>0.34451389324503701</v>
      </c>
      <c r="BI9" s="17">
        <v>0.171187587691735</v>
      </c>
      <c r="BJ9" s="17"/>
      <c r="BK9" s="17">
        <v>0.17047923219368899</v>
      </c>
      <c r="BL9" s="17">
        <v>0.184502361528016</v>
      </c>
      <c r="BM9" s="17"/>
      <c r="BN9" s="17">
        <v>0.133605020440313</v>
      </c>
      <c r="BO9" s="17">
        <v>0.18471902185240799</v>
      </c>
      <c r="BP9" s="17"/>
      <c r="BQ9" s="17">
        <v>0.197990953425808</v>
      </c>
      <c r="BR9" s="17">
        <v>0.18329188387513101</v>
      </c>
      <c r="BS9" s="17"/>
      <c r="BT9" s="17">
        <v>0.15015831288688899</v>
      </c>
      <c r="BU9" s="17">
        <v>0.18631737588547101</v>
      </c>
      <c r="BV9" s="17"/>
      <c r="BW9" s="17">
        <v>0.249147966002183</v>
      </c>
      <c r="BX9" s="17">
        <v>0.15002863144499501</v>
      </c>
      <c r="BY9" s="17"/>
      <c r="BZ9" s="17">
        <v>0.249147966002183</v>
      </c>
      <c r="CA9" s="17">
        <v>0.15002863144499501</v>
      </c>
    </row>
    <row r="10" spans="2:79" x14ac:dyDescent="0.25">
      <c r="B10" s="18" t="s">
        <v>557</v>
      </c>
      <c r="C10" s="17">
        <v>0.157387146786405</v>
      </c>
      <c r="D10" s="17">
        <v>0.18116263408859901</v>
      </c>
      <c r="E10" s="17">
        <v>0.127510453124388</v>
      </c>
      <c r="F10" s="17">
        <v>0.21506526943799201</v>
      </c>
      <c r="G10" s="17">
        <v>9.4502207540626701E-2</v>
      </c>
      <c r="H10" s="17">
        <v>0.137501377977988</v>
      </c>
      <c r="I10" s="17">
        <v>0.19584579313923001</v>
      </c>
      <c r="J10" s="17">
        <v>0.153306262587558</v>
      </c>
      <c r="K10" s="17">
        <v>0.14279110799960301</v>
      </c>
      <c r="L10" s="17">
        <v>0.149792897084532</v>
      </c>
      <c r="M10" s="17"/>
      <c r="N10" s="17">
        <v>0.15236758979519499</v>
      </c>
      <c r="O10" s="17">
        <v>0.20965191271060399</v>
      </c>
      <c r="P10" s="17">
        <v>0.293411200995914</v>
      </c>
      <c r="Q10" s="17">
        <v>0.26050058158113398</v>
      </c>
      <c r="R10" s="17"/>
      <c r="S10" s="17">
        <v>0.14954352824245801</v>
      </c>
      <c r="T10" s="17">
        <v>0.18642270062555799</v>
      </c>
      <c r="U10" s="17">
        <v>0.21636198296789499</v>
      </c>
      <c r="V10" s="17">
        <v>0.15688463012279699</v>
      </c>
      <c r="W10" s="17">
        <v>0.15288856236364701</v>
      </c>
      <c r="X10" s="17">
        <v>0.17334262855545901</v>
      </c>
      <c r="Y10" s="17">
        <v>0.147167511450187</v>
      </c>
      <c r="Z10" s="17"/>
      <c r="AA10" s="17">
        <v>0.200402940872666</v>
      </c>
      <c r="AB10" s="17">
        <v>0.135139506834134</v>
      </c>
      <c r="AC10" s="17"/>
      <c r="AD10" s="17">
        <v>0.24717455259623999</v>
      </c>
      <c r="AE10" s="17">
        <v>0.20088439131810301</v>
      </c>
      <c r="AF10" s="17">
        <v>0.18013719112014601</v>
      </c>
      <c r="AG10" s="17"/>
      <c r="AH10" s="17">
        <v>0.21224962311610701</v>
      </c>
      <c r="AI10" s="17">
        <v>0.15535702685866501</v>
      </c>
      <c r="AJ10" s="17"/>
      <c r="AK10" s="17">
        <v>0.13297097662659399</v>
      </c>
      <c r="AL10" s="17">
        <v>0.173742841301534</v>
      </c>
      <c r="AM10" s="17"/>
      <c r="AN10" s="17">
        <v>0.15718363208542299</v>
      </c>
      <c r="AO10" s="17">
        <v>0.26050058158113398</v>
      </c>
      <c r="AP10" s="17"/>
      <c r="AQ10" s="17">
        <v>0.16561983829448501</v>
      </c>
      <c r="AR10" s="17">
        <v>0.155252491299154</v>
      </c>
      <c r="AS10" s="17"/>
      <c r="AT10" s="17">
        <v>0.11018384286197599</v>
      </c>
      <c r="AU10" s="17">
        <v>0.174916347073752</v>
      </c>
      <c r="AV10" s="17">
        <v>0.20499312701556299</v>
      </c>
      <c r="AW10" s="17">
        <v>0.233094506548224</v>
      </c>
      <c r="AX10" s="17"/>
      <c r="AY10" s="17">
        <v>0.17994248205504901</v>
      </c>
      <c r="AZ10" s="17">
        <v>0.154691255957115</v>
      </c>
      <c r="BA10" s="17"/>
      <c r="BB10" s="17">
        <v>0.105873388574796</v>
      </c>
      <c r="BC10" s="17">
        <v>0.168603679736892</v>
      </c>
      <c r="BD10" s="17"/>
      <c r="BE10" s="17">
        <v>0.22734127365374801</v>
      </c>
      <c r="BF10" s="17">
        <v>0.15207853453555301</v>
      </c>
      <c r="BG10" s="17"/>
      <c r="BH10" s="17">
        <v>0.17916460651906399</v>
      </c>
      <c r="BI10" s="17">
        <v>0.155698718772567</v>
      </c>
      <c r="BJ10" s="17"/>
      <c r="BK10" s="17">
        <v>0.19575697809613199</v>
      </c>
      <c r="BL10" s="17">
        <v>0.15493139782927101</v>
      </c>
      <c r="BM10" s="17"/>
      <c r="BN10" s="17">
        <v>0.23399167968333101</v>
      </c>
      <c r="BO10" s="17">
        <v>0.15576459744614701</v>
      </c>
      <c r="BP10" s="17"/>
      <c r="BQ10" s="17">
        <v>0.18789382655218101</v>
      </c>
      <c r="BR10" s="17">
        <v>0.15660606236896299</v>
      </c>
      <c r="BS10" s="17"/>
      <c r="BT10" s="17">
        <v>0.183889051623639</v>
      </c>
      <c r="BU10" s="17">
        <v>0.155284007173182</v>
      </c>
      <c r="BV10" s="17"/>
      <c r="BW10" s="17">
        <v>0.20005052108478899</v>
      </c>
      <c r="BX10" s="17">
        <v>0.13547850001682199</v>
      </c>
      <c r="BY10" s="17"/>
      <c r="BZ10" s="17">
        <v>0.20005052108478899</v>
      </c>
      <c r="CA10" s="17">
        <v>0.13547850001682199</v>
      </c>
    </row>
    <row r="11" spans="2:79" x14ac:dyDescent="0.25">
      <c r="B11" s="18" t="s">
        <v>558</v>
      </c>
      <c r="C11" s="17">
        <v>0.22995551207446499</v>
      </c>
      <c r="D11" s="17">
        <v>0.24147231103745201</v>
      </c>
      <c r="E11" s="17">
        <v>0.221414279117679</v>
      </c>
      <c r="F11" s="17">
        <v>0.211892089644454</v>
      </c>
      <c r="G11" s="17">
        <v>0.24215551159496199</v>
      </c>
      <c r="H11" s="17">
        <v>0.231439734489544</v>
      </c>
      <c r="I11" s="17">
        <v>0.25100666589882198</v>
      </c>
      <c r="J11" s="17">
        <v>0.21167028233867499</v>
      </c>
      <c r="K11" s="17">
        <v>0.179140013023176</v>
      </c>
      <c r="L11" s="17">
        <v>0.24073879137745</v>
      </c>
      <c r="M11" s="17"/>
      <c r="N11" s="17">
        <v>0.22861974829598999</v>
      </c>
      <c r="O11" s="17">
        <v>0.250605561541828</v>
      </c>
      <c r="P11" s="17">
        <v>0.232615076021643</v>
      </c>
      <c r="Q11" s="17">
        <v>0.21730828322213699</v>
      </c>
      <c r="R11" s="17"/>
      <c r="S11" s="17">
        <v>0.24161511896409499</v>
      </c>
      <c r="T11" s="17">
        <v>0.24615481689750901</v>
      </c>
      <c r="U11" s="17">
        <v>0.234214836580903</v>
      </c>
      <c r="V11" s="17">
        <v>0.242236066707752</v>
      </c>
      <c r="W11" s="17">
        <v>0.23428991037802899</v>
      </c>
      <c r="X11" s="17">
        <v>0.20393232081919399</v>
      </c>
      <c r="Y11" s="17">
        <v>0.185741310388992</v>
      </c>
      <c r="Z11" s="17"/>
      <c r="AA11" s="17">
        <v>0.222595810870377</v>
      </c>
      <c r="AB11" s="17">
        <v>0.23376192750914199</v>
      </c>
      <c r="AC11" s="17"/>
      <c r="AD11" s="17">
        <v>0.20081075914145</v>
      </c>
      <c r="AE11" s="17">
        <v>0.21703902427230701</v>
      </c>
      <c r="AF11" s="17">
        <v>0.23798768155364899</v>
      </c>
      <c r="AG11" s="17"/>
      <c r="AH11" s="17">
        <v>0.17032193605968901</v>
      </c>
      <c r="AI11" s="17">
        <v>0.23216218080561099</v>
      </c>
      <c r="AJ11" s="17"/>
      <c r="AK11" s="17">
        <v>0.23850970663357901</v>
      </c>
      <c r="AL11" s="17">
        <v>0.224225301639491</v>
      </c>
      <c r="AM11" s="17"/>
      <c r="AN11" s="17">
        <v>0.22998047387506099</v>
      </c>
      <c r="AO11" s="17">
        <v>0.21730828322213699</v>
      </c>
      <c r="AP11" s="17"/>
      <c r="AQ11" s="17">
        <v>0.223421419606256</v>
      </c>
      <c r="AR11" s="17">
        <v>0.231649737629714</v>
      </c>
      <c r="AS11" s="17"/>
      <c r="AT11" s="17">
        <v>0.220532272079352</v>
      </c>
      <c r="AU11" s="17">
        <v>0.221399067911801</v>
      </c>
      <c r="AV11" s="17">
        <v>0.26701732097543501</v>
      </c>
      <c r="AW11" s="17">
        <v>0.234869097053551</v>
      </c>
      <c r="AX11" s="17"/>
      <c r="AY11" s="17">
        <v>0.27111087728773697</v>
      </c>
      <c r="AZ11" s="17">
        <v>0.22503648203864199</v>
      </c>
      <c r="BA11" s="17"/>
      <c r="BB11" s="17">
        <v>0.238582695420955</v>
      </c>
      <c r="BC11" s="17">
        <v>0.228078217443064</v>
      </c>
      <c r="BD11" s="17"/>
      <c r="BE11" s="17">
        <v>0.17420628230354501</v>
      </c>
      <c r="BF11" s="17">
        <v>0.234186156603825</v>
      </c>
      <c r="BG11" s="17"/>
      <c r="BH11" s="17">
        <v>0.14904674330048201</v>
      </c>
      <c r="BI11" s="17">
        <v>0.23622844902120499</v>
      </c>
      <c r="BJ11" s="17"/>
      <c r="BK11" s="17">
        <v>0.243697191413763</v>
      </c>
      <c r="BL11" s="17">
        <v>0.22907601603409</v>
      </c>
      <c r="BM11" s="17"/>
      <c r="BN11" s="17">
        <v>0.15281537829747499</v>
      </c>
      <c r="BO11" s="17">
        <v>0.23158940589815899</v>
      </c>
      <c r="BP11" s="17"/>
      <c r="BQ11" s="17">
        <v>0.30587121819118401</v>
      </c>
      <c r="BR11" s="17">
        <v>0.22801178776417799</v>
      </c>
      <c r="BS11" s="17"/>
      <c r="BT11" s="17">
        <v>0.230675816443287</v>
      </c>
      <c r="BU11" s="17">
        <v>0.22989835012097701</v>
      </c>
      <c r="BV11" s="17"/>
      <c r="BW11" s="17">
        <v>0.22269197479844699</v>
      </c>
      <c r="BX11" s="17">
        <v>0.233685509410471</v>
      </c>
      <c r="BY11" s="17"/>
      <c r="BZ11" s="17">
        <v>0.22269197479844699</v>
      </c>
      <c r="CA11" s="17">
        <v>0.233685509410471</v>
      </c>
    </row>
    <row r="12" spans="2:79" x14ac:dyDescent="0.25">
      <c r="B12" s="18" t="s">
        <v>559</v>
      </c>
      <c r="C12" s="17">
        <v>0.14048660406645899</v>
      </c>
      <c r="D12" s="17">
        <v>8.7551786725124606E-2</v>
      </c>
      <c r="E12" s="17">
        <v>0.15893151439057501</v>
      </c>
      <c r="F12" s="17">
        <v>0.135038907468326</v>
      </c>
      <c r="G12" s="17">
        <v>0.20525709005207499</v>
      </c>
      <c r="H12" s="17">
        <v>0.14878132088342599</v>
      </c>
      <c r="I12" s="17">
        <v>0.125187341808499</v>
      </c>
      <c r="J12" s="17">
        <v>0.121397392531158</v>
      </c>
      <c r="K12" s="17">
        <v>0.12510703093676601</v>
      </c>
      <c r="L12" s="17">
        <v>0.12800605083593</v>
      </c>
      <c r="M12" s="17"/>
      <c r="N12" s="17">
        <v>0.14019739121744901</v>
      </c>
      <c r="O12" s="17">
        <v>0.142915221594763</v>
      </c>
      <c r="P12" s="17">
        <v>0.156465744363049</v>
      </c>
      <c r="Q12" s="17">
        <v>0.12405433446790801</v>
      </c>
      <c r="R12" s="17"/>
      <c r="S12" s="17">
        <v>0.12311880093632099</v>
      </c>
      <c r="T12" s="17">
        <v>0.16328283277261599</v>
      </c>
      <c r="U12" s="17">
        <v>0.115595162736572</v>
      </c>
      <c r="V12" s="17">
        <v>0.128513564749132</v>
      </c>
      <c r="W12" s="17">
        <v>0.146754857408601</v>
      </c>
      <c r="X12" s="17">
        <v>0.209658382894016</v>
      </c>
      <c r="Y12" s="17">
        <v>0.149762941884861</v>
      </c>
      <c r="Z12" s="17"/>
      <c r="AA12" s="17">
        <v>0.147331450524404</v>
      </c>
      <c r="AB12" s="17">
        <v>0.13694646996549201</v>
      </c>
      <c r="AC12" s="17"/>
      <c r="AD12" s="17">
        <v>0.115123998519048</v>
      </c>
      <c r="AE12" s="17">
        <v>0.130054021982313</v>
      </c>
      <c r="AF12" s="17">
        <v>0.15325160281615199</v>
      </c>
      <c r="AG12" s="17"/>
      <c r="AH12" s="17">
        <v>9.3146195816418503E-2</v>
      </c>
      <c r="AI12" s="17">
        <v>0.142238378915232</v>
      </c>
      <c r="AJ12" s="17"/>
      <c r="AK12" s="17">
        <v>0.141426331591922</v>
      </c>
      <c r="AL12" s="17">
        <v>0.139857107456903</v>
      </c>
      <c r="AM12" s="17"/>
      <c r="AN12" s="17">
        <v>0.14051903639150401</v>
      </c>
      <c r="AO12" s="17">
        <v>0.12405433446790801</v>
      </c>
      <c r="AP12" s="17"/>
      <c r="AQ12" s="17">
        <v>0.130403605542705</v>
      </c>
      <c r="AR12" s="17">
        <v>0.14310102586345599</v>
      </c>
      <c r="AS12" s="17"/>
      <c r="AT12" s="17">
        <v>0.142172666207114</v>
      </c>
      <c r="AU12" s="17">
        <v>0.14248470499909199</v>
      </c>
      <c r="AV12" s="17">
        <v>0.136691324110677</v>
      </c>
      <c r="AW12" s="17">
        <v>0.116824136992782</v>
      </c>
      <c r="AX12" s="17"/>
      <c r="AY12" s="17">
        <v>0.1109117426221</v>
      </c>
      <c r="AZ12" s="17">
        <v>0.14402149267688</v>
      </c>
      <c r="BA12" s="17"/>
      <c r="BB12" s="17">
        <v>0.16729310914107501</v>
      </c>
      <c r="BC12" s="17">
        <v>0.13464584868536</v>
      </c>
      <c r="BD12" s="17"/>
      <c r="BE12" s="17">
        <v>0.14296080153201399</v>
      </c>
      <c r="BF12" s="17">
        <v>0.14029884452224201</v>
      </c>
      <c r="BG12" s="17"/>
      <c r="BH12" s="17">
        <v>0.14255136154489501</v>
      </c>
      <c r="BI12" s="17">
        <v>0.140326521374943</v>
      </c>
      <c r="BJ12" s="17"/>
      <c r="BK12" s="17">
        <v>0.124435874866607</v>
      </c>
      <c r="BL12" s="17">
        <v>0.14151388409736601</v>
      </c>
      <c r="BM12" s="17"/>
      <c r="BN12" s="17">
        <v>0.111345387910291</v>
      </c>
      <c r="BO12" s="17">
        <v>0.14110383987823699</v>
      </c>
      <c r="BP12" s="17"/>
      <c r="BQ12" s="17">
        <v>0.14209383471013301</v>
      </c>
      <c r="BR12" s="17">
        <v>0.14044545298673999</v>
      </c>
      <c r="BS12" s="17"/>
      <c r="BT12" s="17">
        <v>0.11663044320944201</v>
      </c>
      <c r="BU12" s="17">
        <v>0.14237978258422801</v>
      </c>
      <c r="BV12" s="17"/>
      <c r="BW12" s="17">
        <v>0.14743089802895501</v>
      </c>
      <c r="BX12" s="17">
        <v>0.13692054568522499</v>
      </c>
      <c r="BY12" s="17"/>
      <c r="BZ12" s="17">
        <v>0.14743089802895501</v>
      </c>
      <c r="CA12" s="17">
        <v>0.13692054568522499</v>
      </c>
    </row>
    <row r="13" spans="2:79" x14ac:dyDescent="0.25">
      <c r="B13" s="18" t="s">
        <v>560</v>
      </c>
      <c r="C13" s="19">
        <v>0.28851189779255598</v>
      </c>
      <c r="D13" s="19">
        <v>0.28616624688901499</v>
      </c>
      <c r="E13" s="19">
        <v>0.40841001870179</v>
      </c>
      <c r="F13" s="19">
        <v>0.19587351611632101</v>
      </c>
      <c r="G13" s="19">
        <v>0.37517372028777202</v>
      </c>
      <c r="H13" s="19">
        <v>0.26842985055868501</v>
      </c>
      <c r="I13" s="19">
        <v>0.116293950861707</v>
      </c>
      <c r="J13" s="19">
        <v>0.35329743033892302</v>
      </c>
      <c r="K13" s="19">
        <v>0.44193009953703999</v>
      </c>
      <c r="L13" s="19">
        <v>0.32081951861916602</v>
      </c>
      <c r="M13" s="19"/>
      <c r="N13" s="19">
        <v>0.29650793116427399</v>
      </c>
      <c r="O13" s="19">
        <v>0.200601456541109</v>
      </c>
      <c r="P13" s="19">
        <v>0.11144548996461</v>
      </c>
      <c r="Q13" s="19">
        <v>7.0784224319532199E-2</v>
      </c>
      <c r="R13" s="19"/>
      <c r="S13" s="19">
        <v>0.29782810598855602</v>
      </c>
      <c r="T13" s="19">
        <v>0.232895549278232</v>
      </c>
      <c r="U13" s="19">
        <v>0.24516683815441001</v>
      </c>
      <c r="V13" s="19">
        <v>0.29612443173419101</v>
      </c>
      <c r="W13" s="19">
        <v>0.25838313896723197</v>
      </c>
      <c r="X13" s="19">
        <v>0.20228796977452901</v>
      </c>
      <c r="Y13" s="19">
        <v>0.34354922677821798</v>
      </c>
      <c r="Z13" s="19"/>
      <c r="AA13" s="19">
        <v>0.18012747911779201</v>
      </c>
      <c r="AB13" s="19">
        <v>0.34456799472934302</v>
      </c>
      <c r="AC13" s="19"/>
      <c r="AD13" s="19">
        <v>0.113308649259431</v>
      </c>
      <c r="AE13" s="19">
        <v>0.18017145194613601</v>
      </c>
      <c r="AF13" s="19">
        <v>0.21785681487247599</v>
      </c>
      <c r="AG13" s="19"/>
      <c r="AH13" s="19">
        <v>0.14328602523189499</v>
      </c>
      <c r="AI13" s="19">
        <v>0.29388580647536899</v>
      </c>
      <c r="AJ13" s="19"/>
      <c r="AK13" s="19">
        <v>0.28241047567759803</v>
      </c>
      <c r="AL13" s="19">
        <v>0.29259906607353198</v>
      </c>
      <c r="AM13" s="19"/>
      <c r="AN13" s="19">
        <v>0.28894162629932602</v>
      </c>
      <c r="AO13" s="19">
        <v>7.0784224319532199E-2</v>
      </c>
      <c r="AP13" s="19"/>
      <c r="AQ13" s="19">
        <v>0.26536535085290303</v>
      </c>
      <c r="AR13" s="19">
        <v>0.29451356849613503</v>
      </c>
      <c r="AS13" s="19"/>
      <c r="AT13" s="19">
        <v>0.387008225753882</v>
      </c>
      <c r="AU13" s="19">
        <v>0.25879333328752702</v>
      </c>
      <c r="AV13" s="19">
        <v>0.18222504461588401</v>
      </c>
      <c r="AW13" s="19">
        <v>4.4618061473338501E-2</v>
      </c>
      <c r="AX13" s="19"/>
      <c r="AY13" s="19">
        <v>0.23401659603543901</v>
      </c>
      <c r="AZ13" s="19">
        <v>0.29502536267776203</v>
      </c>
      <c r="BA13" s="19"/>
      <c r="BB13" s="19">
        <v>0.364483788303889</v>
      </c>
      <c r="BC13" s="19">
        <v>0.27195725426042699</v>
      </c>
      <c r="BD13" s="19"/>
      <c r="BE13" s="19">
        <v>0.28847678048174902</v>
      </c>
      <c r="BF13" s="19">
        <v>0.28851456274164</v>
      </c>
      <c r="BG13" s="19"/>
      <c r="BH13" s="19">
        <v>0.18472339539052299</v>
      </c>
      <c r="BI13" s="19">
        <v>0.29655872313955001</v>
      </c>
      <c r="BJ13" s="19"/>
      <c r="BK13" s="19">
        <v>0.26563072342980898</v>
      </c>
      <c r="BL13" s="19">
        <v>0.28997634051125598</v>
      </c>
      <c r="BM13" s="19"/>
      <c r="BN13" s="19">
        <v>0.368242533668589</v>
      </c>
      <c r="BO13" s="19">
        <v>0.28682313492504902</v>
      </c>
      <c r="BP13" s="19"/>
      <c r="BQ13" s="19">
        <v>0.166150167120694</v>
      </c>
      <c r="BR13" s="19">
        <v>0.29164481300498801</v>
      </c>
      <c r="BS13" s="19"/>
      <c r="BT13" s="19">
        <v>0.31864637583674299</v>
      </c>
      <c r="BU13" s="19">
        <v>0.286120484236142</v>
      </c>
      <c r="BV13" s="19"/>
      <c r="BW13" s="19">
        <v>0.18067864008562601</v>
      </c>
      <c r="BX13" s="19">
        <v>0.343886813442488</v>
      </c>
      <c r="BY13" s="19"/>
      <c r="BZ13" s="19">
        <v>0.18067864008562601</v>
      </c>
      <c r="CA13" s="19">
        <v>0.343886813442488</v>
      </c>
    </row>
    <row r="14" spans="2:79" x14ac:dyDescent="0.25">
      <c r="B14" s="16"/>
    </row>
    <row r="15" spans="2:79" x14ac:dyDescent="0.25">
      <c r="B15" t="s">
        <v>78</v>
      </c>
    </row>
    <row r="16" spans="2:79" x14ac:dyDescent="0.25">
      <c r="B16" t="s">
        <v>79</v>
      </c>
    </row>
    <row r="18" spans="2:2" x14ac:dyDescent="0.2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CA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563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556</v>
      </c>
      <c r="C9" s="17">
        <v>0.49077867032432898</v>
      </c>
      <c r="D9" s="17">
        <v>0.45979004183202299</v>
      </c>
      <c r="E9" s="17">
        <v>0.56737288039827605</v>
      </c>
      <c r="F9" s="17">
        <v>0.52707894516708198</v>
      </c>
      <c r="G9" s="17">
        <v>0.41058781576999698</v>
      </c>
      <c r="H9" s="17">
        <v>0.43110696359502398</v>
      </c>
      <c r="I9" s="17">
        <v>0.55741156171034101</v>
      </c>
      <c r="J9" s="17">
        <v>0.50056084556200497</v>
      </c>
      <c r="K9" s="17">
        <v>0.40177519795057798</v>
      </c>
      <c r="L9" s="17">
        <v>0.52458132090447596</v>
      </c>
      <c r="M9" s="17"/>
      <c r="N9" s="17">
        <v>0.48801847745425397</v>
      </c>
      <c r="O9" s="17">
        <v>0.52753282828824899</v>
      </c>
      <c r="P9" s="17">
        <v>0.51498329119527597</v>
      </c>
      <c r="Q9" s="17">
        <v>0.55267770271788397</v>
      </c>
      <c r="R9" s="17"/>
      <c r="S9" s="17">
        <v>0.49629741317341702</v>
      </c>
      <c r="T9" s="17">
        <v>0.46381174609069598</v>
      </c>
      <c r="U9" s="17">
        <v>0.50277583476352095</v>
      </c>
      <c r="V9" s="17">
        <v>0.48245820504961001</v>
      </c>
      <c r="W9" s="17">
        <v>0.56331083036571705</v>
      </c>
      <c r="X9" s="17">
        <v>0.533148917196822</v>
      </c>
      <c r="Y9" s="17">
        <v>0.516429853016795</v>
      </c>
      <c r="Z9" s="17"/>
      <c r="AA9" s="17">
        <v>0.55438243861872005</v>
      </c>
      <c r="AB9" s="17">
        <v>0.45788299173279501</v>
      </c>
      <c r="AC9" s="17"/>
      <c r="AD9" s="17">
        <v>0.51195309913627596</v>
      </c>
      <c r="AE9" s="17">
        <v>0.66005646577008203</v>
      </c>
      <c r="AF9" s="17">
        <v>0.58536201968700696</v>
      </c>
      <c r="AG9" s="17"/>
      <c r="AH9" s="17">
        <v>0.57291032716620605</v>
      </c>
      <c r="AI9" s="17">
        <v>0.48773948718117299</v>
      </c>
      <c r="AJ9" s="17"/>
      <c r="AK9" s="17">
        <v>0.49351869215684302</v>
      </c>
      <c r="AL9" s="17">
        <v>0.488943208015374</v>
      </c>
      <c r="AM9" s="17"/>
      <c r="AN9" s="17">
        <v>0.49065650037534297</v>
      </c>
      <c r="AO9" s="17">
        <v>0.55267770271788397</v>
      </c>
      <c r="AP9" s="17"/>
      <c r="AQ9" s="17">
        <v>0.58358824622152095</v>
      </c>
      <c r="AR9" s="17">
        <v>0.46671406517497299</v>
      </c>
      <c r="AS9" s="17"/>
      <c r="AT9" s="17">
        <v>0.385811640735165</v>
      </c>
      <c r="AU9" s="17">
        <v>0.54252253707346199</v>
      </c>
      <c r="AV9" s="17">
        <v>0.56916661635069399</v>
      </c>
      <c r="AW9" s="17">
        <v>0.67945870297548205</v>
      </c>
      <c r="AX9" s="17"/>
      <c r="AY9" s="17">
        <v>0.61951728219165203</v>
      </c>
      <c r="AZ9" s="17">
        <v>0.47539139104096301</v>
      </c>
      <c r="BA9" s="17"/>
      <c r="BB9" s="17">
        <v>0.47157343168905902</v>
      </c>
      <c r="BC9" s="17">
        <v>0.494957809346316</v>
      </c>
      <c r="BD9" s="17"/>
      <c r="BE9" s="17">
        <v>0.54479067820637594</v>
      </c>
      <c r="BF9" s="17">
        <v>0.48667985843751199</v>
      </c>
      <c r="BG9" s="17"/>
      <c r="BH9" s="17">
        <v>0.368910393141478</v>
      </c>
      <c r="BI9" s="17">
        <v>0.50022723850995399</v>
      </c>
      <c r="BJ9" s="17"/>
      <c r="BK9" s="17">
        <v>0.52528632026789801</v>
      </c>
      <c r="BL9" s="17">
        <v>0.48857010900233699</v>
      </c>
      <c r="BM9" s="17"/>
      <c r="BN9" s="17">
        <v>0.39502611348592997</v>
      </c>
      <c r="BO9" s="17">
        <v>0.49280679114239101</v>
      </c>
      <c r="BP9" s="17"/>
      <c r="BQ9" s="17">
        <v>0.69493107792712505</v>
      </c>
      <c r="BR9" s="17">
        <v>0.48555160970724198</v>
      </c>
      <c r="BS9" s="17"/>
      <c r="BT9" s="17">
        <v>0.57457023010668495</v>
      </c>
      <c r="BU9" s="17">
        <v>0.484129135141317</v>
      </c>
      <c r="BV9" s="17"/>
      <c r="BW9" s="17">
        <v>0.55441564683989297</v>
      </c>
      <c r="BX9" s="17">
        <v>0.45809958520994498</v>
      </c>
      <c r="BY9" s="17"/>
      <c r="BZ9" s="17">
        <v>0.55441564683989297</v>
      </c>
      <c r="CA9" s="17">
        <v>0.45809958520994498</v>
      </c>
    </row>
    <row r="10" spans="2:79" x14ac:dyDescent="0.25">
      <c r="B10" s="18" t="s">
        <v>557</v>
      </c>
      <c r="C10" s="17">
        <v>0.23301705697113401</v>
      </c>
      <c r="D10" s="17">
        <v>0.19554214092729599</v>
      </c>
      <c r="E10" s="17">
        <v>0.24677714579754201</v>
      </c>
      <c r="F10" s="17">
        <v>0.230149775922073</v>
      </c>
      <c r="G10" s="17">
        <v>0.27866940167922599</v>
      </c>
      <c r="H10" s="17">
        <v>0.241555822704205</v>
      </c>
      <c r="I10" s="17">
        <v>0.22758376508598699</v>
      </c>
      <c r="J10" s="17">
        <v>0.140758724818139</v>
      </c>
      <c r="K10" s="17">
        <v>0.33490305283406202</v>
      </c>
      <c r="L10" s="17">
        <v>0.220012985485391</v>
      </c>
      <c r="M10" s="17"/>
      <c r="N10" s="17">
        <v>0.23205705790824399</v>
      </c>
      <c r="O10" s="17">
        <v>0.245215889734125</v>
      </c>
      <c r="P10" s="17">
        <v>0.248104857488504</v>
      </c>
      <c r="Q10" s="17">
        <v>0.23947692165078399</v>
      </c>
      <c r="R10" s="17"/>
      <c r="S10" s="17">
        <v>0.22674073118662899</v>
      </c>
      <c r="T10" s="17">
        <v>0.319452480761724</v>
      </c>
      <c r="U10" s="17">
        <v>0.20629394669412199</v>
      </c>
      <c r="V10" s="17">
        <v>0.227285124534057</v>
      </c>
      <c r="W10" s="17">
        <v>0.156864068666239</v>
      </c>
      <c r="X10" s="17">
        <v>0.24466911921550399</v>
      </c>
      <c r="Y10" s="17">
        <v>0.25073662744393899</v>
      </c>
      <c r="Z10" s="17"/>
      <c r="AA10" s="17">
        <v>0.23506617876997399</v>
      </c>
      <c r="AB10" s="17">
        <v>0.231957257309932</v>
      </c>
      <c r="AC10" s="17"/>
      <c r="AD10" s="17">
        <v>0.28433694588312303</v>
      </c>
      <c r="AE10" s="17">
        <v>9.81201456912216E-2</v>
      </c>
      <c r="AF10" s="17">
        <v>0.229849465927949</v>
      </c>
      <c r="AG10" s="17"/>
      <c r="AH10" s="17">
        <v>0.179866266884433</v>
      </c>
      <c r="AI10" s="17">
        <v>0.23498383800889999</v>
      </c>
      <c r="AJ10" s="17"/>
      <c r="AK10" s="17">
        <v>0.23859715496476999</v>
      </c>
      <c r="AL10" s="17">
        <v>0.22927910881829</v>
      </c>
      <c r="AM10" s="17"/>
      <c r="AN10" s="17">
        <v>0.23300430715408799</v>
      </c>
      <c r="AO10" s="17">
        <v>0.23947692165078399</v>
      </c>
      <c r="AP10" s="17"/>
      <c r="AQ10" s="17">
        <v>0.21167693605472099</v>
      </c>
      <c r="AR10" s="17">
        <v>0.238550339272325</v>
      </c>
      <c r="AS10" s="17"/>
      <c r="AT10" s="17">
        <v>0.22241287242039201</v>
      </c>
      <c r="AU10" s="17">
        <v>0.24523680018563199</v>
      </c>
      <c r="AV10" s="17">
        <v>0.23736041562555901</v>
      </c>
      <c r="AW10" s="17">
        <v>0.15078904696510501</v>
      </c>
      <c r="AX10" s="17"/>
      <c r="AY10" s="17">
        <v>0.218226138039117</v>
      </c>
      <c r="AZ10" s="17">
        <v>0.23478491819911701</v>
      </c>
      <c r="BA10" s="17"/>
      <c r="BB10" s="17">
        <v>0.218221318292422</v>
      </c>
      <c r="BC10" s="17">
        <v>0.236244948771486</v>
      </c>
      <c r="BD10" s="17"/>
      <c r="BE10" s="17">
        <v>0.23905048415060901</v>
      </c>
      <c r="BF10" s="17">
        <v>0.23255919798734101</v>
      </c>
      <c r="BG10" s="17"/>
      <c r="BH10" s="17">
        <v>0.27642680092671901</v>
      </c>
      <c r="BI10" s="17">
        <v>0.22965145654445801</v>
      </c>
      <c r="BJ10" s="17"/>
      <c r="BK10" s="17">
        <v>0.211668602324877</v>
      </c>
      <c r="BL10" s="17">
        <v>0.234383402442157</v>
      </c>
      <c r="BM10" s="17"/>
      <c r="BN10" s="17">
        <v>0.32444448994986602</v>
      </c>
      <c r="BO10" s="17">
        <v>0.23108054596517599</v>
      </c>
      <c r="BP10" s="17"/>
      <c r="BQ10" s="17">
        <v>0.218295550071649</v>
      </c>
      <c r="BR10" s="17">
        <v>0.23339398227827099</v>
      </c>
      <c r="BS10" s="17"/>
      <c r="BT10" s="17">
        <v>0.22685169702872399</v>
      </c>
      <c r="BU10" s="17">
        <v>0.23350632794257201</v>
      </c>
      <c r="BV10" s="17"/>
      <c r="BW10" s="17">
        <v>0.235046624802178</v>
      </c>
      <c r="BX10" s="17">
        <v>0.231974826124735</v>
      </c>
      <c r="BY10" s="17"/>
      <c r="BZ10" s="17">
        <v>0.235046624802178</v>
      </c>
      <c r="CA10" s="17">
        <v>0.231974826124735</v>
      </c>
    </row>
    <row r="11" spans="2:79" x14ac:dyDescent="0.25">
      <c r="B11" s="18" t="s">
        <v>558</v>
      </c>
      <c r="C11" s="17">
        <v>0.15327525088425401</v>
      </c>
      <c r="D11" s="17">
        <v>0.155715833874252</v>
      </c>
      <c r="E11" s="17">
        <v>0.100879974658521</v>
      </c>
      <c r="F11" s="17">
        <v>0.13332126904868899</v>
      </c>
      <c r="G11" s="17">
        <v>0.17209894735586201</v>
      </c>
      <c r="H11" s="17">
        <v>0.19082472480334201</v>
      </c>
      <c r="I11" s="17">
        <v>0.13503740355883301</v>
      </c>
      <c r="J11" s="17">
        <v>0.19049652441651299</v>
      </c>
      <c r="K11" s="17">
        <v>0.19522215297416501</v>
      </c>
      <c r="L11" s="17">
        <v>0.15999402402215299</v>
      </c>
      <c r="M11" s="17"/>
      <c r="N11" s="17">
        <v>0.154558611204346</v>
      </c>
      <c r="O11" s="17">
        <v>0.14093930638749599</v>
      </c>
      <c r="P11" s="17">
        <v>0.115746372910896</v>
      </c>
      <c r="Q11" s="17">
        <v>0.109195709312192</v>
      </c>
      <c r="R11" s="17"/>
      <c r="S11" s="17">
        <v>0.13581000886102501</v>
      </c>
      <c r="T11" s="17">
        <v>0.120023987861838</v>
      </c>
      <c r="U11" s="17">
        <v>0.197006093020857</v>
      </c>
      <c r="V11" s="17">
        <v>0.171020986064817</v>
      </c>
      <c r="W11" s="17">
        <v>0.14608851227630701</v>
      </c>
      <c r="X11" s="17">
        <v>0.12304527818467199</v>
      </c>
      <c r="Y11" s="17">
        <v>0.14449074278547699</v>
      </c>
      <c r="Z11" s="17"/>
      <c r="AA11" s="17">
        <v>0.123990773352253</v>
      </c>
      <c r="AB11" s="17">
        <v>0.16842109501340799</v>
      </c>
      <c r="AC11" s="17"/>
      <c r="AD11" s="17">
        <v>0.119826760888419</v>
      </c>
      <c r="AE11" s="17">
        <v>0.17946015639690699</v>
      </c>
      <c r="AF11" s="17">
        <v>9.6568112655585597E-2</v>
      </c>
      <c r="AG11" s="17"/>
      <c r="AH11" s="17">
        <v>0.12541896844525899</v>
      </c>
      <c r="AI11" s="17">
        <v>0.154306039100088</v>
      </c>
      <c r="AJ11" s="17"/>
      <c r="AK11" s="17">
        <v>0.146885006855871</v>
      </c>
      <c r="AL11" s="17">
        <v>0.15755589270978501</v>
      </c>
      <c r="AM11" s="17"/>
      <c r="AN11" s="17">
        <v>0.153362250553505</v>
      </c>
      <c r="AO11" s="17">
        <v>0.109195709312192</v>
      </c>
      <c r="AP11" s="17"/>
      <c r="AQ11" s="17">
        <v>0.121120516859927</v>
      </c>
      <c r="AR11" s="17">
        <v>0.16161265540849301</v>
      </c>
      <c r="AS11" s="17"/>
      <c r="AT11" s="17">
        <v>0.19298779952440601</v>
      </c>
      <c r="AU11" s="17">
        <v>0.128721589156438</v>
      </c>
      <c r="AV11" s="17">
        <v>0.128944983484896</v>
      </c>
      <c r="AW11" s="17">
        <v>0.128563046549386</v>
      </c>
      <c r="AX11" s="17"/>
      <c r="AY11" s="17">
        <v>0.106060285531784</v>
      </c>
      <c r="AZ11" s="17">
        <v>0.15891854505757999</v>
      </c>
      <c r="BA11" s="17"/>
      <c r="BB11" s="17">
        <v>0.168650424966891</v>
      </c>
      <c r="BC11" s="17">
        <v>0.14992618197920601</v>
      </c>
      <c r="BD11" s="17"/>
      <c r="BE11" s="17">
        <v>0.14268920320963599</v>
      </c>
      <c r="BF11" s="17">
        <v>0.15407859480247801</v>
      </c>
      <c r="BG11" s="17"/>
      <c r="BH11" s="17">
        <v>0.226377093768134</v>
      </c>
      <c r="BI11" s="17">
        <v>0.147607592631017</v>
      </c>
      <c r="BJ11" s="17"/>
      <c r="BK11" s="17">
        <v>0.14305222977292001</v>
      </c>
      <c r="BL11" s="17">
        <v>0.153929545484359</v>
      </c>
      <c r="BM11" s="17"/>
      <c r="BN11" s="17">
        <v>9.8582170136892702E-2</v>
      </c>
      <c r="BO11" s="17">
        <v>0.154433696980423</v>
      </c>
      <c r="BP11" s="17"/>
      <c r="BQ11" s="17">
        <v>2.72749345301007E-2</v>
      </c>
      <c r="BR11" s="17">
        <v>0.15650132741741299</v>
      </c>
      <c r="BS11" s="17"/>
      <c r="BT11" s="17">
        <v>9.3202670038643506E-2</v>
      </c>
      <c r="BU11" s="17">
        <v>0.15804249403982701</v>
      </c>
      <c r="BV11" s="17"/>
      <c r="BW11" s="17">
        <v>0.12407389621886999</v>
      </c>
      <c r="BX11" s="17">
        <v>0.16827083374844001</v>
      </c>
      <c r="BY11" s="17"/>
      <c r="BZ11" s="17">
        <v>0.12407389621886999</v>
      </c>
      <c r="CA11" s="17">
        <v>0.16827083374844001</v>
      </c>
    </row>
    <row r="12" spans="2:79" x14ac:dyDescent="0.25">
      <c r="B12" s="18" t="s">
        <v>559</v>
      </c>
      <c r="C12" s="17">
        <v>5.2792702839710902E-2</v>
      </c>
      <c r="D12" s="17">
        <v>7.6512740554625994E-2</v>
      </c>
      <c r="E12" s="17">
        <v>2.3071692116272201E-2</v>
      </c>
      <c r="F12" s="17">
        <v>5.5948159419347998E-2</v>
      </c>
      <c r="G12" s="17">
        <v>5.1520691102146902E-2</v>
      </c>
      <c r="H12" s="17">
        <v>6.09279051234312E-2</v>
      </c>
      <c r="I12" s="17">
        <v>4.4186417401792799E-2</v>
      </c>
      <c r="J12" s="17">
        <v>8.6080470632408396E-2</v>
      </c>
      <c r="K12" s="17">
        <v>1.29252753543535E-2</v>
      </c>
      <c r="L12" s="17">
        <v>4.9003753811451597E-2</v>
      </c>
      <c r="M12" s="17"/>
      <c r="N12" s="17">
        <v>5.2379760097165301E-2</v>
      </c>
      <c r="O12" s="17">
        <v>5.4220019527624702E-2</v>
      </c>
      <c r="P12" s="17">
        <v>8.1199313120145E-2</v>
      </c>
      <c r="Q12" s="17">
        <v>6.3927447379768895E-2</v>
      </c>
      <c r="R12" s="17"/>
      <c r="S12" s="17">
        <v>7.4303817933178196E-2</v>
      </c>
      <c r="T12" s="17">
        <v>6.0323651015309898E-2</v>
      </c>
      <c r="U12" s="17">
        <v>4.0679495370789097E-2</v>
      </c>
      <c r="V12" s="17">
        <v>4.0649805505022098E-2</v>
      </c>
      <c r="W12" s="17">
        <v>4.4754537629460502E-2</v>
      </c>
      <c r="X12" s="17">
        <v>5.9005069334017203E-2</v>
      </c>
      <c r="Y12" s="17">
        <v>3.4922099891765E-2</v>
      </c>
      <c r="Z12" s="17"/>
      <c r="AA12" s="17">
        <v>6.05388779690475E-2</v>
      </c>
      <c r="AB12" s="17">
        <v>4.8786404247637298E-2</v>
      </c>
      <c r="AC12" s="17"/>
      <c r="AD12" s="17">
        <v>5.6683449376842297E-2</v>
      </c>
      <c r="AE12" s="17">
        <v>1.53033122709627E-2</v>
      </c>
      <c r="AF12" s="17">
        <v>6.6953581972532594E-2</v>
      </c>
      <c r="AG12" s="17"/>
      <c r="AH12" s="17">
        <v>7.4007166278946004E-2</v>
      </c>
      <c r="AI12" s="17">
        <v>5.2007687144730502E-2</v>
      </c>
      <c r="AJ12" s="17"/>
      <c r="AK12" s="17">
        <v>4.2114817139725702E-2</v>
      </c>
      <c r="AL12" s="17">
        <v>5.9945513269574799E-2</v>
      </c>
      <c r="AM12" s="17"/>
      <c r="AN12" s="17">
        <v>5.2770726225217501E-2</v>
      </c>
      <c r="AO12" s="17">
        <v>6.3927447379768895E-2</v>
      </c>
      <c r="AP12" s="17"/>
      <c r="AQ12" s="17">
        <v>5.8552880338076499E-2</v>
      </c>
      <c r="AR12" s="17">
        <v>5.1299145782172803E-2</v>
      </c>
      <c r="AS12" s="17"/>
      <c r="AT12" s="17">
        <v>5.5976180567615698E-2</v>
      </c>
      <c r="AU12" s="17">
        <v>5.1711772181202799E-2</v>
      </c>
      <c r="AV12" s="17">
        <v>5.0952132202212903E-2</v>
      </c>
      <c r="AW12" s="17">
        <v>3.6358834118037101E-2</v>
      </c>
      <c r="AX12" s="17"/>
      <c r="AY12" s="17">
        <v>4.9069561788325597E-2</v>
      </c>
      <c r="AZ12" s="17">
        <v>5.3237705394407399E-2</v>
      </c>
      <c r="BA12" s="17"/>
      <c r="BB12" s="17">
        <v>6.5797179384007198E-2</v>
      </c>
      <c r="BC12" s="17">
        <v>4.9959009406279897E-2</v>
      </c>
      <c r="BD12" s="17"/>
      <c r="BE12" s="17">
        <v>3.6694964236355702E-2</v>
      </c>
      <c r="BF12" s="17">
        <v>5.4014312717321697E-2</v>
      </c>
      <c r="BG12" s="17"/>
      <c r="BH12" s="17">
        <v>6.2867780940227103E-2</v>
      </c>
      <c r="BI12" s="17">
        <v>5.2011572059751002E-2</v>
      </c>
      <c r="BJ12" s="17"/>
      <c r="BK12" s="17">
        <v>8.9003771421105701E-2</v>
      </c>
      <c r="BL12" s="17">
        <v>5.0475119184270098E-2</v>
      </c>
      <c r="BM12" s="17"/>
      <c r="BN12" s="17">
        <v>7.9502584901073994E-2</v>
      </c>
      <c r="BO12" s="17">
        <v>5.2226964757666201E-2</v>
      </c>
      <c r="BP12" s="17"/>
      <c r="BQ12" s="17">
        <v>5.4134987997484597E-2</v>
      </c>
      <c r="BR12" s="17">
        <v>5.2758335349425201E-2</v>
      </c>
      <c r="BS12" s="17"/>
      <c r="BT12" s="17">
        <v>5.5252116103151699E-2</v>
      </c>
      <c r="BU12" s="17">
        <v>5.2597528587467697E-2</v>
      </c>
      <c r="BV12" s="17"/>
      <c r="BW12" s="17">
        <v>6.0506282935572898E-2</v>
      </c>
      <c r="BX12" s="17">
        <v>4.8831597924117703E-2</v>
      </c>
      <c r="BY12" s="17"/>
      <c r="BZ12" s="17">
        <v>6.0506282935572898E-2</v>
      </c>
      <c r="CA12" s="17">
        <v>4.8831597924117703E-2</v>
      </c>
    </row>
    <row r="13" spans="2:79" x14ac:dyDescent="0.25">
      <c r="B13" s="18" t="s">
        <v>560</v>
      </c>
      <c r="C13" s="19">
        <v>7.0136318980572002E-2</v>
      </c>
      <c r="D13" s="19">
        <v>0.11243924281180299</v>
      </c>
      <c r="E13" s="19">
        <v>6.1898307029389102E-2</v>
      </c>
      <c r="F13" s="19">
        <v>5.3501850442808301E-2</v>
      </c>
      <c r="G13" s="19">
        <v>8.7123144092767696E-2</v>
      </c>
      <c r="H13" s="19">
        <v>7.5584583773996905E-2</v>
      </c>
      <c r="I13" s="19">
        <v>3.5780852243045502E-2</v>
      </c>
      <c r="J13" s="19">
        <v>8.2103434570934095E-2</v>
      </c>
      <c r="K13" s="19">
        <v>5.5174320886841301E-2</v>
      </c>
      <c r="L13" s="19">
        <v>4.6407915776529501E-2</v>
      </c>
      <c r="M13" s="19"/>
      <c r="N13" s="19">
        <v>7.2986093335990404E-2</v>
      </c>
      <c r="O13" s="19">
        <v>3.2091956062504701E-2</v>
      </c>
      <c r="P13" s="19">
        <v>3.9966165285179198E-2</v>
      </c>
      <c r="Q13" s="19">
        <v>3.4722218939370698E-2</v>
      </c>
      <c r="R13" s="19"/>
      <c r="S13" s="19">
        <v>6.6848028845749904E-2</v>
      </c>
      <c r="T13" s="19">
        <v>3.6388134270433699E-2</v>
      </c>
      <c r="U13" s="19">
        <v>5.3244630150710598E-2</v>
      </c>
      <c r="V13" s="19">
        <v>7.8585878846494303E-2</v>
      </c>
      <c r="W13" s="19">
        <v>8.8982051062277204E-2</v>
      </c>
      <c r="X13" s="19">
        <v>4.0131616068984903E-2</v>
      </c>
      <c r="Y13" s="19">
        <v>5.3420676862024098E-2</v>
      </c>
      <c r="Z13" s="19"/>
      <c r="AA13" s="19">
        <v>2.60217312900052E-2</v>
      </c>
      <c r="AB13" s="19">
        <v>9.2952251696227201E-2</v>
      </c>
      <c r="AC13" s="19"/>
      <c r="AD13" s="19">
        <v>2.719974471534E-2</v>
      </c>
      <c r="AE13" s="19">
        <v>4.7059919870826597E-2</v>
      </c>
      <c r="AF13" s="19">
        <v>2.1266819756925601E-2</v>
      </c>
      <c r="AG13" s="19"/>
      <c r="AH13" s="19">
        <v>4.7797271225156798E-2</v>
      </c>
      <c r="AI13" s="19">
        <v>7.0962948565107403E-2</v>
      </c>
      <c r="AJ13" s="19"/>
      <c r="AK13" s="19">
        <v>7.8884328882791094E-2</v>
      </c>
      <c r="AL13" s="19">
        <v>6.4276277186976899E-2</v>
      </c>
      <c r="AM13" s="19"/>
      <c r="AN13" s="19">
        <v>7.0206215691846999E-2</v>
      </c>
      <c r="AO13" s="19">
        <v>3.4722218939370698E-2</v>
      </c>
      <c r="AP13" s="19"/>
      <c r="AQ13" s="19">
        <v>2.50614205257546E-2</v>
      </c>
      <c r="AR13" s="19">
        <v>8.1823794362035407E-2</v>
      </c>
      <c r="AS13" s="19"/>
      <c r="AT13" s="19">
        <v>0.14281150675242199</v>
      </c>
      <c r="AU13" s="19">
        <v>3.1807301403265202E-2</v>
      </c>
      <c r="AV13" s="19">
        <v>1.3575852336639001E-2</v>
      </c>
      <c r="AW13" s="19">
        <v>4.8303693919904099E-3</v>
      </c>
      <c r="AX13" s="19"/>
      <c r="AY13" s="19">
        <v>7.1267324491212196E-3</v>
      </c>
      <c r="AZ13" s="19">
        <v>7.76674403079331E-2</v>
      </c>
      <c r="BA13" s="19"/>
      <c r="BB13" s="19">
        <v>7.5757645667619999E-2</v>
      </c>
      <c r="BC13" s="19">
        <v>6.8912050496712604E-2</v>
      </c>
      <c r="BD13" s="19"/>
      <c r="BE13" s="19">
        <v>3.6774670197022997E-2</v>
      </c>
      <c r="BF13" s="19">
        <v>7.2668036055346205E-2</v>
      </c>
      <c r="BG13" s="19"/>
      <c r="BH13" s="19">
        <v>6.54179312234415E-2</v>
      </c>
      <c r="BI13" s="19">
        <v>7.0502140254820198E-2</v>
      </c>
      <c r="BJ13" s="19"/>
      <c r="BK13" s="19">
        <v>3.0989076213199601E-2</v>
      </c>
      <c r="BL13" s="19">
        <v>7.2641823886877094E-2</v>
      </c>
      <c r="BM13" s="19"/>
      <c r="BN13" s="19">
        <v>0.102444641526237</v>
      </c>
      <c r="BO13" s="19">
        <v>6.9452001154342899E-2</v>
      </c>
      <c r="BP13" s="19"/>
      <c r="BQ13" s="19">
        <v>5.3634494736405497E-3</v>
      </c>
      <c r="BR13" s="19">
        <v>7.17947452476487E-2</v>
      </c>
      <c r="BS13" s="19"/>
      <c r="BT13" s="19">
        <v>5.0123286722796097E-2</v>
      </c>
      <c r="BU13" s="19">
        <v>7.1724514288816696E-2</v>
      </c>
      <c r="BV13" s="19"/>
      <c r="BW13" s="19">
        <v>2.5957549203486301E-2</v>
      </c>
      <c r="BX13" s="19">
        <v>9.2823156992762307E-2</v>
      </c>
      <c r="BY13" s="19"/>
      <c r="BZ13" s="19">
        <v>2.5957549203486301E-2</v>
      </c>
      <c r="CA13" s="19">
        <v>9.2823156992762307E-2</v>
      </c>
    </row>
    <row r="14" spans="2:79" x14ac:dyDescent="0.25">
      <c r="B14" s="16"/>
    </row>
    <row r="15" spans="2:79" x14ac:dyDescent="0.25">
      <c r="B15" t="s">
        <v>78</v>
      </c>
    </row>
    <row r="16" spans="2:79" x14ac:dyDescent="0.25">
      <c r="B16" t="s">
        <v>79</v>
      </c>
    </row>
    <row r="18" spans="2:2" x14ac:dyDescent="0.2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CA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564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556</v>
      </c>
      <c r="C9" s="17">
        <v>0.22978622856834199</v>
      </c>
      <c r="D9" s="17">
        <v>0.25571174980009198</v>
      </c>
      <c r="E9" s="17">
        <v>0.236993370228956</v>
      </c>
      <c r="F9" s="17">
        <v>0.22473866831501399</v>
      </c>
      <c r="G9" s="17">
        <v>0.18374703045211199</v>
      </c>
      <c r="H9" s="17">
        <v>0.18344132355132201</v>
      </c>
      <c r="I9" s="17">
        <v>0.29859621850502199</v>
      </c>
      <c r="J9" s="17">
        <v>0.211393027661338</v>
      </c>
      <c r="K9" s="17">
        <v>0.18328992149076401</v>
      </c>
      <c r="L9" s="17">
        <v>0.28536823348034901</v>
      </c>
      <c r="M9" s="17"/>
      <c r="N9" s="17">
        <v>0.22726850864982601</v>
      </c>
      <c r="O9" s="17">
        <v>0.24829981013499799</v>
      </c>
      <c r="P9" s="17">
        <v>0.328708565498601</v>
      </c>
      <c r="Q9" s="17">
        <v>0.36483892836948101</v>
      </c>
      <c r="R9" s="17"/>
      <c r="S9" s="17">
        <v>0.24254997188653399</v>
      </c>
      <c r="T9" s="17">
        <v>0.26131606508994099</v>
      </c>
      <c r="U9" s="17">
        <v>0.21824676811284599</v>
      </c>
      <c r="V9" s="17">
        <v>0.19894457271659599</v>
      </c>
      <c r="W9" s="17">
        <v>0.25072552462838599</v>
      </c>
      <c r="X9" s="17">
        <v>0.26626354603051799</v>
      </c>
      <c r="Y9" s="17">
        <v>0.27980070945393098</v>
      </c>
      <c r="Z9" s="17"/>
      <c r="AA9" s="17">
        <v>0.32441702005292999</v>
      </c>
      <c r="AB9" s="17">
        <v>0.18084346644879001</v>
      </c>
      <c r="AC9" s="17"/>
      <c r="AD9" s="17">
        <v>0.33569858047503398</v>
      </c>
      <c r="AE9" s="17">
        <v>0.43452500064378402</v>
      </c>
      <c r="AF9" s="17">
        <v>0.30335817450982799</v>
      </c>
      <c r="AG9" s="17"/>
      <c r="AH9" s="17">
        <v>0.46257671853426402</v>
      </c>
      <c r="AI9" s="17">
        <v>0.22117209657349499</v>
      </c>
      <c r="AJ9" s="17"/>
      <c r="AK9" s="17">
        <v>0.236331858944548</v>
      </c>
      <c r="AL9" s="17">
        <v>0.22540149786973299</v>
      </c>
      <c r="AM9" s="17"/>
      <c r="AN9" s="17">
        <v>0.22951967542838</v>
      </c>
      <c r="AO9" s="17">
        <v>0.36483892836948101</v>
      </c>
      <c r="AP9" s="17"/>
      <c r="AQ9" s="17">
        <v>0.33382607405105202</v>
      </c>
      <c r="AR9" s="17">
        <v>0.20280972558211099</v>
      </c>
      <c r="AS9" s="17"/>
      <c r="AT9" s="17">
        <v>0.14307539282534701</v>
      </c>
      <c r="AU9" s="17">
        <v>0.23655019810953101</v>
      </c>
      <c r="AV9" s="17">
        <v>0.34655282150879502</v>
      </c>
      <c r="AW9" s="17">
        <v>0.59185291129168005</v>
      </c>
      <c r="AX9" s="17"/>
      <c r="AY9" s="17">
        <v>0.38681282445162102</v>
      </c>
      <c r="AZ9" s="17">
        <v>0.21101787266698699</v>
      </c>
      <c r="BA9" s="17"/>
      <c r="BB9" s="17">
        <v>0.30980374045730502</v>
      </c>
      <c r="BC9" s="17">
        <v>0.21233580550985701</v>
      </c>
      <c r="BD9" s="17"/>
      <c r="BE9" s="17">
        <v>0.20281285775830099</v>
      </c>
      <c r="BF9" s="17">
        <v>0.231833158079742</v>
      </c>
      <c r="BG9" s="17"/>
      <c r="BH9" s="17">
        <v>0.150781916310776</v>
      </c>
      <c r="BI9" s="17">
        <v>0.23591151111585801</v>
      </c>
      <c r="BJ9" s="17"/>
      <c r="BK9" s="17">
        <v>0.30811331055367602</v>
      </c>
      <c r="BL9" s="17">
        <v>0.224773132515141</v>
      </c>
      <c r="BM9" s="17"/>
      <c r="BN9" s="17">
        <v>0.300301547530056</v>
      </c>
      <c r="BO9" s="17">
        <v>0.22829265397252299</v>
      </c>
      <c r="BP9" s="17"/>
      <c r="BQ9" s="17">
        <v>0.34598204836652502</v>
      </c>
      <c r="BR9" s="17">
        <v>0.22681118359743499</v>
      </c>
      <c r="BS9" s="17"/>
      <c r="BT9" s="17">
        <v>0.37931153413573998</v>
      </c>
      <c r="BU9" s="17">
        <v>0.21792019119293499</v>
      </c>
      <c r="BV9" s="17"/>
      <c r="BW9" s="17">
        <v>0.32410970990044002</v>
      </c>
      <c r="BX9" s="17">
        <v>0.18134890103467499</v>
      </c>
      <c r="BY9" s="17"/>
      <c r="BZ9" s="17">
        <v>0.32410970990044002</v>
      </c>
      <c r="CA9" s="17">
        <v>0.18134890103467499</v>
      </c>
    </row>
    <row r="10" spans="2:79" x14ac:dyDescent="0.25">
      <c r="B10" s="18" t="s">
        <v>557</v>
      </c>
      <c r="C10" s="17">
        <v>0.24648103670357299</v>
      </c>
      <c r="D10" s="17">
        <v>0.20803655292612899</v>
      </c>
      <c r="E10" s="17">
        <v>0.22406617985931701</v>
      </c>
      <c r="F10" s="17">
        <v>0.291806603351978</v>
      </c>
      <c r="G10" s="17">
        <v>0.26874463682034799</v>
      </c>
      <c r="H10" s="17">
        <v>0.23324046676614801</v>
      </c>
      <c r="I10" s="17">
        <v>0.23733751886597301</v>
      </c>
      <c r="J10" s="17">
        <v>0.22082501464571699</v>
      </c>
      <c r="K10" s="17">
        <v>0.30950345683351499</v>
      </c>
      <c r="L10" s="17">
        <v>0.284565516858788</v>
      </c>
      <c r="M10" s="17"/>
      <c r="N10" s="17">
        <v>0.24550345035608301</v>
      </c>
      <c r="O10" s="17">
        <v>0.25767263533428802</v>
      </c>
      <c r="P10" s="17">
        <v>0.26635196610525702</v>
      </c>
      <c r="Q10" s="17">
        <v>0.268339654903481</v>
      </c>
      <c r="R10" s="17"/>
      <c r="S10" s="17">
        <v>0.24584119195815801</v>
      </c>
      <c r="T10" s="17">
        <v>0.26248260898088399</v>
      </c>
      <c r="U10" s="17">
        <v>0.25218236909282798</v>
      </c>
      <c r="V10" s="17">
        <v>0.26709711097906602</v>
      </c>
      <c r="W10" s="17">
        <v>0.225986128050431</v>
      </c>
      <c r="X10" s="17">
        <v>0.258630313999482</v>
      </c>
      <c r="Y10" s="17">
        <v>0.19850710723416101</v>
      </c>
      <c r="Z10" s="17"/>
      <c r="AA10" s="17">
        <v>0.28838486548199599</v>
      </c>
      <c r="AB10" s="17">
        <v>0.224808501880329</v>
      </c>
      <c r="AC10" s="17"/>
      <c r="AD10" s="17">
        <v>0.28732388643871098</v>
      </c>
      <c r="AE10" s="17">
        <v>0.198693169293892</v>
      </c>
      <c r="AF10" s="17">
        <v>0.29840306045849402</v>
      </c>
      <c r="AG10" s="17"/>
      <c r="AH10" s="17">
        <v>0.25099652461434202</v>
      </c>
      <c r="AI10" s="17">
        <v>0.24631394650633001</v>
      </c>
      <c r="AJ10" s="17"/>
      <c r="AK10" s="17">
        <v>0.23989278997701399</v>
      </c>
      <c r="AL10" s="17">
        <v>0.25089431487720099</v>
      </c>
      <c r="AM10" s="17"/>
      <c r="AN10" s="17">
        <v>0.246437894409305</v>
      </c>
      <c r="AO10" s="17">
        <v>0.268339654903481</v>
      </c>
      <c r="AP10" s="17"/>
      <c r="AQ10" s="17">
        <v>0.26443898701403401</v>
      </c>
      <c r="AR10" s="17">
        <v>0.241824717791053</v>
      </c>
      <c r="AS10" s="17"/>
      <c r="AT10" s="17">
        <v>0.16463727383028301</v>
      </c>
      <c r="AU10" s="17">
        <v>0.29171415064889999</v>
      </c>
      <c r="AV10" s="17">
        <v>0.319212581421287</v>
      </c>
      <c r="AW10" s="17">
        <v>0.197842527567205</v>
      </c>
      <c r="AX10" s="17"/>
      <c r="AY10" s="17">
        <v>0.25672408537728397</v>
      </c>
      <c r="AZ10" s="17">
        <v>0.24525675248635601</v>
      </c>
      <c r="BA10" s="17"/>
      <c r="BB10" s="17">
        <v>0.22373107449867799</v>
      </c>
      <c r="BC10" s="17">
        <v>0.25144277052713698</v>
      </c>
      <c r="BD10" s="17"/>
      <c r="BE10" s="17">
        <v>0.25834639326880399</v>
      </c>
      <c r="BF10" s="17">
        <v>0.24558060980892499</v>
      </c>
      <c r="BG10" s="17"/>
      <c r="BH10" s="17">
        <v>0.28605230249003399</v>
      </c>
      <c r="BI10" s="17">
        <v>0.24341303728963301</v>
      </c>
      <c r="BJ10" s="17"/>
      <c r="BK10" s="17">
        <v>0.25770355902068198</v>
      </c>
      <c r="BL10" s="17">
        <v>0.24576277194879201</v>
      </c>
      <c r="BM10" s="17"/>
      <c r="BN10" s="17">
        <v>0.25681957975029501</v>
      </c>
      <c r="BO10" s="17">
        <v>0.246262057544438</v>
      </c>
      <c r="BP10" s="17"/>
      <c r="BQ10" s="17">
        <v>0.26726923715076401</v>
      </c>
      <c r="BR10" s="17">
        <v>0.245948781487317</v>
      </c>
      <c r="BS10" s="17"/>
      <c r="BT10" s="17">
        <v>0.26406540897202901</v>
      </c>
      <c r="BU10" s="17">
        <v>0.24508557512756199</v>
      </c>
      <c r="BV10" s="17"/>
      <c r="BW10" s="17">
        <v>0.28845343709382099</v>
      </c>
      <c r="BX10" s="17">
        <v>0.224927221297643</v>
      </c>
      <c r="BY10" s="17"/>
      <c r="BZ10" s="17">
        <v>0.28845343709382099</v>
      </c>
      <c r="CA10" s="17">
        <v>0.224927221297643</v>
      </c>
    </row>
    <row r="11" spans="2:79" x14ac:dyDescent="0.25">
      <c r="B11" s="18" t="s">
        <v>558</v>
      </c>
      <c r="C11" s="17">
        <v>0.24635259676066101</v>
      </c>
      <c r="D11" s="17">
        <v>0.20569452336668101</v>
      </c>
      <c r="E11" s="17">
        <v>0.286205035086812</v>
      </c>
      <c r="F11" s="17">
        <v>0.24429801246448599</v>
      </c>
      <c r="G11" s="17">
        <v>0.24683287746198301</v>
      </c>
      <c r="H11" s="17">
        <v>0.248814680099195</v>
      </c>
      <c r="I11" s="17">
        <v>0.23765059798629201</v>
      </c>
      <c r="J11" s="17">
        <v>0.33084256392748201</v>
      </c>
      <c r="K11" s="17">
        <v>0.216779283675398</v>
      </c>
      <c r="L11" s="17">
        <v>0.15984282325663901</v>
      </c>
      <c r="M11" s="17"/>
      <c r="N11" s="17">
        <v>0.24640801559574699</v>
      </c>
      <c r="O11" s="17">
        <v>0.256135357337678</v>
      </c>
      <c r="P11" s="17">
        <v>0.19680418486708101</v>
      </c>
      <c r="Q11" s="17">
        <v>0.16641545226231599</v>
      </c>
      <c r="R11" s="17"/>
      <c r="S11" s="17">
        <v>0.23856427607915801</v>
      </c>
      <c r="T11" s="17">
        <v>0.27881969154587799</v>
      </c>
      <c r="U11" s="17">
        <v>0.20080900117904499</v>
      </c>
      <c r="V11" s="17">
        <v>0.27113624390484198</v>
      </c>
      <c r="W11" s="17">
        <v>0.23138404259311099</v>
      </c>
      <c r="X11" s="17">
        <v>0.21570592544959799</v>
      </c>
      <c r="Y11" s="17">
        <v>0.245361735726878</v>
      </c>
      <c r="Z11" s="17"/>
      <c r="AA11" s="17">
        <v>0.220741111353808</v>
      </c>
      <c r="AB11" s="17">
        <v>0.25959878035619899</v>
      </c>
      <c r="AC11" s="17"/>
      <c r="AD11" s="17">
        <v>0.22301715676978601</v>
      </c>
      <c r="AE11" s="17">
        <v>0.168655066967836</v>
      </c>
      <c r="AF11" s="17">
        <v>0.21903101166394101</v>
      </c>
      <c r="AG11" s="17"/>
      <c r="AH11" s="17">
        <v>0.17925856374250401</v>
      </c>
      <c r="AI11" s="17">
        <v>0.24883533072702499</v>
      </c>
      <c r="AJ11" s="17"/>
      <c r="AK11" s="17">
        <v>0.24842263272706899</v>
      </c>
      <c r="AL11" s="17">
        <v>0.244965938833545</v>
      </c>
      <c r="AM11" s="17"/>
      <c r="AN11" s="17">
        <v>0.24651036848160399</v>
      </c>
      <c r="AO11" s="17">
        <v>0.16641545226231599</v>
      </c>
      <c r="AP11" s="17"/>
      <c r="AQ11" s="17">
        <v>0.19930639634303199</v>
      </c>
      <c r="AR11" s="17">
        <v>0.25855121124503</v>
      </c>
      <c r="AS11" s="17"/>
      <c r="AT11" s="17">
        <v>0.271319705277551</v>
      </c>
      <c r="AU11" s="17">
        <v>0.24610951259980199</v>
      </c>
      <c r="AV11" s="17">
        <v>0.20935680435072199</v>
      </c>
      <c r="AW11" s="17">
        <v>0.134707040109873</v>
      </c>
      <c r="AX11" s="17"/>
      <c r="AY11" s="17">
        <v>0.20270588193141301</v>
      </c>
      <c r="AZ11" s="17">
        <v>0.25156940142507001</v>
      </c>
      <c r="BA11" s="17"/>
      <c r="BB11" s="17">
        <v>0.24148717005731199</v>
      </c>
      <c r="BC11" s="17">
        <v>0.24741630270961701</v>
      </c>
      <c r="BD11" s="17"/>
      <c r="BE11" s="17">
        <v>0.21821636609324099</v>
      </c>
      <c r="BF11" s="17">
        <v>0.24848777227499599</v>
      </c>
      <c r="BG11" s="17"/>
      <c r="BH11" s="17">
        <v>0.249823911722452</v>
      </c>
      <c r="BI11" s="17">
        <v>0.246083462274899</v>
      </c>
      <c r="BJ11" s="17"/>
      <c r="BK11" s="17">
        <v>0.219501254551598</v>
      </c>
      <c r="BL11" s="17">
        <v>0.248071138473687</v>
      </c>
      <c r="BM11" s="17"/>
      <c r="BN11" s="17">
        <v>0.17409446468004999</v>
      </c>
      <c r="BO11" s="17">
        <v>0.247883085624726</v>
      </c>
      <c r="BP11" s="17"/>
      <c r="BQ11" s="17">
        <v>0.314723442362911</v>
      </c>
      <c r="BR11" s="17">
        <v>0.24460204892925899</v>
      </c>
      <c r="BS11" s="17"/>
      <c r="BT11" s="17">
        <v>0.21529498527652899</v>
      </c>
      <c r="BU11" s="17">
        <v>0.24881726839107901</v>
      </c>
      <c r="BV11" s="17"/>
      <c r="BW11" s="17">
        <v>0.22104391287565001</v>
      </c>
      <c r="BX11" s="17">
        <v>0.25934920156650099</v>
      </c>
      <c r="BY11" s="17"/>
      <c r="BZ11" s="17">
        <v>0.22104391287565001</v>
      </c>
      <c r="CA11" s="17">
        <v>0.25934920156650099</v>
      </c>
    </row>
    <row r="12" spans="2:79" x14ac:dyDescent="0.25">
      <c r="B12" s="18" t="s">
        <v>559</v>
      </c>
      <c r="C12" s="17">
        <v>0.12364832325491899</v>
      </c>
      <c r="D12" s="17">
        <v>9.7522711017333702E-2</v>
      </c>
      <c r="E12" s="17">
        <v>0.111047077705653</v>
      </c>
      <c r="F12" s="17">
        <v>0.125345781015441</v>
      </c>
      <c r="G12" s="17">
        <v>0.13320249327908201</v>
      </c>
      <c r="H12" s="17">
        <v>0.15692765522687799</v>
      </c>
      <c r="I12" s="17">
        <v>0.113817994423068</v>
      </c>
      <c r="J12" s="17">
        <v>0.11600889243547</v>
      </c>
      <c r="K12" s="17">
        <v>0.13886463469617299</v>
      </c>
      <c r="L12" s="17">
        <v>0.13743225953605701</v>
      </c>
      <c r="M12" s="17"/>
      <c r="N12" s="17">
        <v>0.122900643713191</v>
      </c>
      <c r="O12" s="17">
        <v>0.13294418152023199</v>
      </c>
      <c r="P12" s="17">
        <v>0.137600911198836</v>
      </c>
      <c r="Q12" s="17">
        <v>0.1240738471441</v>
      </c>
      <c r="R12" s="17"/>
      <c r="S12" s="17">
        <v>0.123341630146541</v>
      </c>
      <c r="T12" s="17">
        <v>9.8610153509537099E-2</v>
      </c>
      <c r="U12" s="17">
        <v>0.15430651209035201</v>
      </c>
      <c r="V12" s="17">
        <v>0.10788752118313601</v>
      </c>
      <c r="W12" s="17">
        <v>0.13963877001205899</v>
      </c>
      <c r="X12" s="17">
        <v>0.135734985125809</v>
      </c>
      <c r="Y12" s="17">
        <v>0.12130401001827899</v>
      </c>
      <c r="Z12" s="17"/>
      <c r="AA12" s="17">
        <v>0.110227170464229</v>
      </c>
      <c r="AB12" s="17">
        <v>0.13058970330785799</v>
      </c>
      <c r="AC12" s="17"/>
      <c r="AD12" s="17">
        <v>7.8106678569017193E-2</v>
      </c>
      <c r="AE12" s="17">
        <v>0.14787016208829001</v>
      </c>
      <c r="AF12" s="17">
        <v>0.11770750164985599</v>
      </c>
      <c r="AG12" s="17"/>
      <c r="AH12" s="17">
        <v>8.68074209823778E-2</v>
      </c>
      <c r="AI12" s="17">
        <v>0.125011576517677</v>
      </c>
      <c r="AJ12" s="17"/>
      <c r="AK12" s="17">
        <v>0.12174510528271799</v>
      </c>
      <c r="AL12" s="17">
        <v>0.12492323457578899</v>
      </c>
      <c r="AM12" s="17"/>
      <c r="AN12" s="17">
        <v>0.123647483399596</v>
      </c>
      <c r="AO12" s="17">
        <v>0.1240738471441</v>
      </c>
      <c r="AP12" s="17"/>
      <c r="AQ12" s="17">
        <v>9.9371476995251604E-2</v>
      </c>
      <c r="AR12" s="17">
        <v>0.12994306939358999</v>
      </c>
      <c r="AS12" s="17"/>
      <c r="AT12" s="17">
        <v>0.15184218416877601</v>
      </c>
      <c r="AU12" s="17">
        <v>0.11912774519522699</v>
      </c>
      <c r="AV12" s="17">
        <v>8.3945846057997597E-2</v>
      </c>
      <c r="AW12" s="17">
        <v>7.0752109149385997E-2</v>
      </c>
      <c r="AX12" s="17"/>
      <c r="AY12" s="17">
        <v>0.10037274229831999</v>
      </c>
      <c r="AZ12" s="17">
        <v>0.12643030031267199</v>
      </c>
      <c r="BA12" s="17"/>
      <c r="BB12" s="17">
        <v>8.89332357099228E-2</v>
      </c>
      <c r="BC12" s="17">
        <v>0.13121629138705301</v>
      </c>
      <c r="BD12" s="17"/>
      <c r="BE12" s="17">
        <v>0.154191743292795</v>
      </c>
      <c r="BF12" s="17">
        <v>0.12133047324296101</v>
      </c>
      <c r="BG12" s="17"/>
      <c r="BH12" s="17">
        <v>0.13680971158681399</v>
      </c>
      <c r="BI12" s="17">
        <v>0.12262790778712</v>
      </c>
      <c r="BJ12" s="17"/>
      <c r="BK12" s="17">
        <v>0.102999435611747</v>
      </c>
      <c r="BL12" s="17">
        <v>0.12496989498366499</v>
      </c>
      <c r="BM12" s="17"/>
      <c r="BN12" s="17">
        <v>0.11403114981182</v>
      </c>
      <c r="BO12" s="17">
        <v>0.123852023190617</v>
      </c>
      <c r="BP12" s="17"/>
      <c r="BQ12" s="17">
        <v>5.6244455990258797E-2</v>
      </c>
      <c r="BR12" s="17">
        <v>0.12537411284591901</v>
      </c>
      <c r="BS12" s="17"/>
      <c r="BT12" s="17">
        <v>7.1766393861692701E-2</v>
      </c>
      <c r="BU12" s="17">
        <v>0.12776557224466201</v>
      </c>
      <c r="BV12" s="17"/>
      <c r="BW12" s="17">
        <v>0.110171122453284</v>
      </c>
      <c r="BX12" s="17">
        <v>0.13056918304769399</v>
      </c>
      <c r="BY12" s="17"/>
      <c r="BZ12" s="17">
        <v>0.110171122453284</v>
      </c>
      <c r="CA12" s="17">
        <v>0.13056918304769399</v>
      </c>
    </row>
    <row r="13" spans="2:79" x14ac:dyDescent="0.25">
      <c r="B13" s="18" t="s">
        <v>560</v>
      </c>
      <c r="C13" s="19">
        <v>0.15373181471250499</v>
      </c>
      <c r="D13" s="19">
        <v>0.23303446288976401</v>
      </c>
      <c r="E13" s="19">
        <v>0.14168833711926199</v>
      </c>
      <c r="F13" s="19">
        <v>0.113810934853082</v>
      </c>
      <c r="G13" s="19">
        <v>0.16747296198647599</v>
      </c>
      <c r="H13" s="19">
        <v>0.177575874356457</v>
      </c>
      <c r="I13" s="19">
        <v>0.11259767021964499</v>
      </c>
      <c r="J13" s="19">
        <v>0.120930501329992</v>
      </c>
      <c r="K13" s="19">
        <v>0.151562703304151</v>
      </c>
      <c r="L13" s="19">
        <v>0.132791166868167</v>
      </c>
      <c r="M13" s="19"/>
      <c r="N13" s="19">
        <v>0.15791938168515299</v>
      </c>
      <c r="O13" s="19">
        <v>0.104948015672806</v>
      </c>
      <c r="P13" s="19">
        <v>7.0534372330224193E-2</v>
      </c>
      <c r="Q13" s="19">
        <v>7.6332117320621701E-2</v>
      </c>
      <c r="R13" s="19"/>
      <c r="S13" s="19">
        <v>0.14970292992960699</v>
      </c>
      <c r="T13" s="19">
        <v>9.8771480873760906E-2</v>
      </c>
      <c r="U13" s="19">
        <v>0.17445534952493</v>
      </c>
      <c r="V13" s="19">
        <v>0.15493455121635899</v>
      </c>
      <c r="W13" s="19">
        <v>0.15226553471601301</v>
      </c>
      <c r="X13" s="19">
        <v>0.123665229394592</v>
      </c>
      <c r="Y13" s="19">
        <v>0.155026437566752</v>
      </c>
      <c r="Z13" s="19"/>
      <c r="AA13" s="19">
        <v>5.6229832647037098E-2</v>
      </c>
      <c r="AB13" s="19">
        <v>0.20415954800682401</v>
      </c>
      <c r="AC13" s="19"/>
      <c r="AD13" s="19">
        <v>7.5853697747450904E-2</v>
      </c>
      <c r="AE13" s="19">
        <v>5.0256601006198102E-2</v>
      </c>
      <c r="AF13" s="19">
        <v>6.1500251717881399E-2</v>
      </c>
      <c r="AG13" s="19"/>
      <c r="AH13" s="19">
        <v>2.0360772126512699E-2</v>
      </c>
      <c r="AI13" s="19">
        <v>0.15866704967547299</v>
      </c>
      <c r="AJ13" s="19"/>
      <c r="AK13" s="19">
        <v>0.15360761306865101</v>
      </c>
      <c r="AL13" s="19">
        <v>0.153815013843731</v>
      </c>
      <c r="AM13" s="19"/>
      <c r="AN13" s="19">
        <v>0.15388457828111399</v>
      </c>
      <c r="AO13" s="19">
        <v>7.6332117320621701E-2</v>
      </c>
      <c r="AP13" s="19"/>
      <c r="AQ13" s="19">
        <v>0.10305706559663</v>
      </c>
      <c r="AR13" s="19">
        <v>0.166871275988215</v>
      </c>
      <c r="AS13" s="19"/>
      <c r="AT13" s="19">
        <v>0.26912544389804399</v>
      </c>
      <c r="AU13" s="19">
        <v>0.106498393446539</v>
      </c>
      <c r="AV13" s="19">
        <v>4.0931946661197399E-2</v>
      </c>
      <c r="AW13" s="19">
        <v>4.8454118818554498E-3</v>
      </c>
      <c r="AX13" s="19"/>
      <c r="AY13" s="19">
        <v>5.3384465941362501E-2</v>
      </c>
      <c r="AZ13" s="19">
        <v>0.16572567310891401</v>
      </c>
      <c r="BA13" s="19"/>
      <c r="BB13" s="19">
        <v>0.13604477927678299</v>
      </c>
      <c r="BC13" s="19">
        <v>0.15758882986633599</v>
      </c>
      <c r="BD13" s="19"/>
      <c r="BE13" s="19">
        <v>0.166432639586859</v>
      </c>
      <c r="BF13" s="19">
        <v>0.15276798659337501</v>
      </c>
      <c r="BG13" s="19"/>
      <c r="BH13" s="19">
        <v>0.17653215788992299</v>
      </c>
      <c r="BI13" s="19">
        <v>0.15196408153249</v>
      </c>
      <c r="BJ13" s="19"/>
      <c r="BK13" s="19">
        <v>0.111682440262296</v>
      </c>
      <c r="BL13" s="19">
        <v>0.15642306207871501</v>
      </c>
      <c r="BM13" s="19"/>
      <c r="BN13" s="19">
        <v>0.15475325822777899</v>
      </c>
      <c r="BO13" s="19">
        <v>0.15371017966769601</v>
      </c>
      <c r="BP13" s="19"/>
      <c r="BQ13" s="19">
        <v>1.57808161295412E-2</v>
      </c>
      <c r="BR13" s="19">
        <v>0.15726387314006901</v>
      </c>
      <c r="BS13" s="19"/>
      <c r="BT13" s="19">
        <v>6.9561677754008899E-2</v>
      </c>
      <c r="BU13" s="19">
        <v>0.16041139304376301</v>
      </c>
      <c r="BV13" s="19"/>
      <c r="BW13" s="19">
        <v>5.6221817676804703E-2</v>
      </c>
      <c r="BX13" s="19">
        <v>0.203805493053488</v>
      </c>
      <c r="BY13" s="19"/>
      <c r="BZ13" s="19">
        <v>5.6221817676804703E-2</v>
      </c>
      <c r="CA13" s="19">
        <v>0.203805493053488</v>
      </c>
    </row>
    <row r="14" spans="2:79" x14ac:dyDescent="0.25">
      <c r="B14" s="16"/>
    </row>
    <row r="15" spans="2:79" x14ac:dyDescent="0.25">
      <c r="B15" t="s">
        <v>78</v>
      </c>
    </row>
    <row r="16" spans="2:79" x14ac:dyDescent="0.25">
      <c r="B16" t="s">
        <v>79</v>
      </c>
    </row>
    <row r="18" spans="2:2" x14ac:dyDescent="0.2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CA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565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556</v>
      </c>
      <c r="C9" s="17">
        <v>0.13508946850267001</v>
      </c>
      <c r="D9" s="17">
        <v>0.152448491218518</v>
      </c>
      <c r="E9" s="17">
        <v>0.13607966102324101</v>
      </c>
      <c r="F9" s="17">
        <v>0.166897153286683</v>
      </c>
      <c r="G9" s="17">
        <v>7.7364534766524301E-2</v>
      </c>
      <c r="H9" s="17">
        <v>0.120891121745833</v>
      </c>
      <c r="I9" s="17">
        <v>0.17366216051243399</v>
      </c>
      <c r="J9" s="17">
        <v>0.11386841566579201</v>
      </c>
      <c r="K9" s="17">
        <v>0.11669692430475501</v>
      </c>
      <c r="L9" s="17">
        <v>0.128589806859226</v>
      </c>
      <c r="M9" s="17"/>
      <c r="N9" s="17">
        <v>0.129298225777779</v>
      </c>
      <c r="O9" s="17">
        <v>0.19341782148393899</v>
      </c>
      <c r="P9" s="17">
        <v>0.28936597065686498</v>
      </c>
      <c r="Q9" s="17">
        <v>0.32721378709015703</v>
      </c>
      <c r="R9" s="17"/>
      <c r="S9" s="17">
        <v>0.14930699675265</v>
      </c>
      <c r="T9" s="17">
        <v>0.194843945959052</v>
      </c>
      <c r="U9" s="17">
        <v>0.10335393276987399</v>
      </c>
      <c r="V9" s="17">
        <v>0.113516261930857</v>
      </c>
      <c r="W9" s="17">
        <v>0.176171100581618</v>
      </c>
      <c r="X9" s="17">
        <v>0.14825949638482</v>
      </c>
      <c r="Y9" s="17">
        <v>0.14653140896700401</v>
      </c>
      <c r="Z9" s="17"/>
      <c r="AA9" s="17">
        <v>0.22111847975503099</v>
      </c>
      <c r="AB9" s="17">
        <v>9.0595521373521906E-2</v>
      </c>
      <c r="AC9" s="17"/>
      <c r="AD9" s="17">
        <v>0.23389273174619299</v>
      </c>
      <c r="AE9" s="17">
        <v>0.35492199192777402</v>
      </c>
      <c r="AF9" s="17">
        <v>0.18552608080838301</v>
      </c>
      <c r="AG9" s="17"/>
      <c r="AH9" s="17">
        <v>0.38219633301222899</v>
      </c>
      <c r="AI9" s="17">
        <v>0.12594557629285599</v>
      </c>
      <c r="AJ9" s="17"/>
      <c r="AK9" s="17">
        <v>0.12375948657582</v>
      </c>
      <c r="AL9" s="17">
        <v>0.142679099556376</v>
      </c>
      <c r="AM9" s="17"/>
      <c r="AN9" s="17">
        <v>0.13471027326660301</v>
      </c>
      <c r="AO9" s="17">
        <v>0.32721378709015703</v>
      </c>
      <c r="AP9" s="17"/>
      <c r="AQ9" s="17">
        <v>0.25104613136395398</v>
      </c>
      <c r="AR9" s="17">
        <v>0.105023052626738</v>
      </c>
      <c r="AS9" s="17"/>
      <c r="AT9" s="17">
        <v>7.40316036341436E-2</v>
      </c>
      <c r="AU9" s="17">
        <v>0.120189998648703</v>
      </c>
      <c r="AV9" s="17">
        <v>0.237691874744695</v>
      </c>
      <c r="AW9" s="17">
        <v>0.58523086941437097</v>
      </c>
      <c r="AX9" s="17"/>
      <c r="AY9" s="17">
        <v>0.349956934385944</v>
      </c>
      <c r="AZ9" s="17">
        <v>0.109407773955097</v>
      </c>
      <c r="BA9" s="17"/>
      <c r="BB9" s="17">
        <v>0.14909496319221899</v>
      </c>
      <c r="BC9" s="17">
        <v>0.13202544930347601</v>
      </c>
      <c r="BD9" s="17"/>
      <c r="BE9" s="17">
        <v>0.150840678215343</v>
      </c>
      <c r="BF9" s="17">
        <v>0.133894155679953</v>
      </c>
      <c r="BG9" s="17"/>
      <c r="BH9" s="17">
        <v>7.0395723634369606E-2</v>
      </c>
      <c r="BI9" s="17">
        <v>0.14010523859232399</v>
      </c>
      <c r="BJ9" s="17"/>
      <c r="BK9" s="17">
        <v>0.209589310596654</v>
      </c>
      <c r="BL9" s="17">
        <v>0.130321323757594</v>
      </c>
      <c r="BM9" s="17"/>
      <c r="BN9" s="17">
        <v>0.29168273874548101</v>
      </c>
      <c r="BO9" s="17">
        <v>0.13177268948564699</v>
      </c>
      <c r="BP9" s="17"/>
      <c r="BQ9" s="17">
        <v>0.33662281592968701</v>
      </c>
      <c r="BR9" s="17">
        <v>0.12992946556302701</v>
      </c>
      <c r="BS9" s="17"/>
      <c r="BT9" s="17">
        <v>0.20116502850735701</v>
      </c>
      <c r="BU9" s="17">
        <v>0.12984584059874099</v>
      </c>
      <c r="BV9" s="17"/>
      <c r="BW9" s="17">
        <v>0.220511869411259</v>
      </c>
      <c r="BX9" s="17">
        <v>9.1223055250240798E-2</v>
      </c>
      <c r="BY9" s="17"/>
      <c r="BZ9" s="17">
        <v>0.220511869411259</v>
      </c>
      <c r="CA9" s="17">
        <v>9.1223055250240798E-2</v>
      </c>
    </row>
    <row r="10" spans="2:79" x14ac:dyDescent="0.25">
      <c r="B10" s="18" t="s">
        <v>557</v>
      </c>
      <c r="C10" s="17">
        <v>0.12737100948918101</v>
      </c>
      <c r="D10" s="17">
        <v>9.6500127425013696E-2</v>
      </c>
      <c r="E10" s="17">
        <v>0.120722497051918</v>
      </c>
      <c r="F10" s="17">
        <v>0.21669973394893599</v>
      </c>
      <c r="G10" s="17">
        <v>0.108042162410041</v>
      </c>
      <c r="H10" s="17">
        <v>0.11133813467908101</v>
      </c>
      <c r="I10" s="17">
        <v>0.17836471665082701</v>
      </c>
      <c r="J10" s="17">
        <v>5.5267745529895398E-2</v>
      </c>
      <c r="K10" s="17">
        <v>7.01982556650948E-2</v>
      </c>
      <c r="L10" s="17">
        <v>6.9747670916920898E-2</v>
      </c>
      <c r="M10" s="17"/>
      <c r="N10" s="17">
        <v>0.123634397815643</v>
      </c>
      <c r="O10" s="17">
        <v>0.169535353227422</v>
      </c>
      <c r="P10" s="17">
        <v>0.203715723791177</v>
      </c>
      <c r="Q10" s="17">
        <v>0.22766388418153799</v>
      </c>
      <c r="R10" s="17"/>
      <c r="S10" s="17">
        <v>0.126101283612049</v>
      </c>
      <c r="T10" s="17">
        <v>0.14547284169070199</v>
      </c>
      <c r="U10" s="17">
        <v>0.162499734560627</v>
      </c>
      <c r="V10" s="17">
        <v>0.122707742142353</v>
      </c>
      <c r="W10" s="17">
        <v>0.148933455792468</v>
      </c>
      <c r="X10" s="17">
        <v>0.12674462653510599</v>
      </c>
      <c r="Y10" s="17">
        <v>0.12931798624504701</v>
      </c>
      <c r="Z10" s="17"/>
      <c r="AA10" s="17">
        <v>0.17893264931535499</v>
      </c>
      <c r="AB10" s="17">
        <v>0.10070348369851401</v>
      </c>
      <c r="AC10" s="17"/>
      <c r="AD10" s="17">
        <v>0.22212456201160799</v>
      </c>
      <c r="AE10" s="17">
        <v>0.168566224194132</v>
      </c>
      <c r="AF10" s="17">
        <v>0.15798033974603501</v>
      </c>
      <c r="AG10" s="17"/>
      <c r="AH10" s="17">
        <v>0.23461890386064699</v>
      </c>
      <c r="AI10" s="17">
        <v>0.123402430195326</v>
      </c>
      <c r="AJ10" s="17"/>
      <c r="AK10" s="17">
        <v>0.12492237399148499</v>
      </c>
      <c r="AL10" s="17">
        <v>0.12901128042099</v>
      </c>
      <c r="AM10" s="17"/>
      <c r="AN10" s="17">
        <v>0.12717306171987</v>
      </c>
      <c r="AO10" s="17">
        <v>0.22766388418153799</v>
      </c>
      <c r="AP10" s="17"/>
      <c r="AQ10" s="17">
        <v>0.17316771642929801</v>
      </c>
      <c r="AR10" s="17">
        <v>0.11549637630612</v>
      </c>
      <c r="AS10" s="17"/>
      <c r="AT10" s="17">
        <v>7.3653585843313593E-2</v>
      </c>
      <c r="AU10" s="17">
        <v>0.13160932526477401</v>
      </c>
      <c r="AV10" s="17">
        <v>0.21371513721037599</v>
      </c>
      <c r="AW10" s="17">
        <v>0.21332485139945701</v>
      </c>
      <c r="AX10" s="17"/>
      <c r="AY10" s="17">
        <v>0.194322640927268</v>
      </c>
      <c r="AZ10" s="17">
        <v>0.119368721469511</v>
      </c>
      <c r="BA10" s="17"/>
      <c r="BB10" s="17">
        <v>0.13765249840621999</v>
      </c>
      <c r="BC10" s="17">
        <v>0.12513179244681299</v>
      </c>
      <c r="BD10" s="17"/>
      <c r="BE10" s="17">
        <v>0.124775674264548</v>
      </c>
      <c r="BF10" s="17">
        <v>0.12756796182045199</v>
      </c>
      <c r="BG10" s="17"/>
      <c r="BH10" s="17">
        <v>0.136947401982462</v>
      </c>
      <c r="BI10" s="17">
        <v>0.12662854229807399</v>
      </c>
      <c r="BJ10" s="17"/>
      <c r="BK10" s="17">
        <v>0.20229066933193801</v>
      </c>
      <c r="BL10" s="17">
        <v>0.12257599553557599</v>
      </c>
      <c r="BM10" s="17"/>
      <c r="BN10" s="17">
        <v>0.16630166802587401</v>
      </c>
      <c r="BO10" s="17">
        <v>0.12654642493868801</v>
      </c>
      <c r="BP10" s="17"/>
      <c r="BQ10" s="17">
        <v>0.17314534951188901</v>
      </c>
      <c r="BR10" s="17">
        <v>0.12619901620820401</v>
      </c>
      <c r="BS10" s="17"/>
      <c r="BT10" s="17">
        <v>0.11000614262241599</v>
      </c>
      <c r="BU10" s="17">
        <v>0.12874905154352201</v>
      </c>
      <c r="BV10" s="17"/>
      <c r="BW10" s="17">
        <v>0.178617737322878</v>
      </c>
      <c r="BX10" s="17">
        <v>0.101054608673038</v>
      </c>
      <c r="BY10" s="17"/>
      <c r="BZ10" s="17">
        <v>0.178617737322878</v>
      </c>
      <c r="CA10" s="17">
        <v>0.101054608673038</v>
      </c>
    </row>
    <row r="11" spans="2:79" x14ac:dyDescent="0.25">
      <c r="B11" s="18" t="s">
        <v>558</v>
      </c>
      <c r="C11" s="17">
        <v>0.19732630886338601</v>
      </c>
      <c r="D11" s="17">
        <v>0.20685573910694599</v>
      </c>
      <c r="E11" s="17">
        <v>0.208735635039064</v>
      </c>
      <c r="F11" s="17">
        <v>0.22515033836943901</v>
      </c>
      <c r="G11" s="17">
        <v>0.16372555833015801</v>
      </c>
      <c r="H11" s="17">
        <v>0.165943702271483</v>
      </c>
      <c r="I11" s="17">
        <v>0.25196541902138198</v>
      </c>
      <c r="J11" s="17">
        <v>0.14858770287280901</v>
      </c>
      <c r="K11" s="17">
        <v>0.127192719075613</v>
      </c>
      <c r="L11" s="17">
        <v>0.21171902726700301</v>
      </c>
      <c r="M11" s="17"/>
      <c r="N11" s="17">
        <v>0.19617467473931099</v>
      </c>
      <c r="O11" s="17">
        <v>0.21655421659466401</v>
      </c>
      <c r="P11" s="17">
        <v>0.19325710576708699</v>
      </c>
      <c r="Q11" s="17">
        <v>0.17438654331358</v>
      </c>
      <c r="R11" s="17"/>
      <c r="S11" s="17">
        <v>0.198253639580038</v>
      </c>
      <c r="T11" s="17">
        <v>0.246597945270908</v>
      </c>
      <c r="U11" s="17">
        <v>0.19324775848339201</v>
      </c>
      <c r="V11" s="17">
        <v>0.19204427001416299</v>
      </c>
      <c r="W11" s="17">
        <v>0.18822873936510101</v>
      </c>
      <c r="X11" s="17">
        <v>0.232679970032487</v>
      </c>
      <c r="Y11" s="17">
        <v>0.17079651673587501</v>
      </c>
      <c r="Z11" s="17"/>
      <c r="AA11" s="17">
        <v>0.209222883419179</v>
      </c>
      <c r="AB11" s="17">
        <v>0.19117343611037099</v>
      </c>
      <c r="AC11" s="17"/>
      <c r="AD11" s="17">
        <v>0.170749529049292</v>
      </c>
      <c r="AE11" s="17">
        <v>0.16873347390555199</v>
      </c>
      <c r="AF11" s="17">
        <v>0.22446109154069499</v>
      </c>
      <c r="AG11" s="17"/>
      <c r="AH11" s="17">
        <v>0.16945175347198499</v>
      </c>
      <c r="AI11" s="17">
        <v>0.19835777324783899</v>
      </c>
      <c r="AJ11" s="17"/>
      <c r="AK11" s="17">
        <v>0.200029449266026</v>
      </c>
      <c r="AL11" s="17">
        <v>0.19551555237014001</v>
      </c>
      <c r="AM11" s="17"/>
      <c r="AN11" s="17">
        <v>0.19737158501518701</v>
      </c>
      <c r="AO11" s="17">
        <v>0.17438654331358</v>
      </c>
      <c r="AP11" s="17"/>
      <c r="AQ11" s="17">
        <v>0.15681455633689401</v>
      </c>
      <c r="AR11" s="17">
        <v>0.207830605634857</v>
      </c>
      <c r="AS11" s="17"/>
      <c r="AT11" s="17">
        <v>0.17031588517690999</v>
      </c>
      <c r="AU11" s="17">
        <v>0.20240890260184999</v>
      </c>
      <c r="AV11" s="17">
        <v>0.248351376172534</v>
      </c>
      <c r="AW11" s="17">
        <v>0.119260936040957</v>
      </c>
      <c r="AX11" s="17"/>
      <c r="AY11" s="17">
        <v>0.17596952463676399</v>
      </c>
      <c r="AZ11" s="17">
        <v>0.199878944772093</v>
      </c>
      <c r="BA11" s="17"/>
      <c r="BB11" s="17">
        <v>0.22532320875831899</v>
      </c>
      <c r="BC11" s="17">
        <v>0.19122685328505501</v>
      </c>
      <c r="BD11" s="17"/>
      <c r="BE11" s="17">
        <v>0.16273712677805299</v>
      </c>
      <c r="BF11" s="17">
        <v>0.199951179817938</v>
      </c>
      <c r="BG11" s="17"/>
      <c r="BH11" s="17">
        <v>0.23958053279963001</v>
      </c>
      <c r="BI11" s="17">
        <v>0.194050297047832</v>
      </c>
      <c r="BJ11" s="17"/>
      <c r="BK11" s="17">
        <v>0.19185473304998901</v>
      </c>
      <c r="BL11" s="17">
        <v>0.197676501088344</v>
      </c>
      <c r="BM11" s="17"/>
      <c r="BN11" s="17">
        <v>0.169507326107738</v>
      </c>
      <c r="BO11" s="17">
        <v>0.19791553864405101</v>
      </c>
      <c r="BP11" s="17"/>
      <c r="BQ11" s="17">
        <v>0.30046742819765299</v>
      </c>
      <c r="BR11" s="17">
        <v>0.194685512758138</v>
      </c>
      <c r="BS11" s="17"/>
      <c r="BT11" s="17">
        <v>0.18801051861066401</v>
      </c>
      <c r="BU11" s="17">
        <v>0.198065591855658</v>
      </c>
      <c r="BV11" s="17"/>
      <c r="BW11" s="17">
        <v>0.209431223287526</v>
      </c>
      <c r="BX11" s="17">
        <v>0.19111015042172799</v>
      </c>
      <c r="BY11" s="17"/>
      <c r="BZ11" s="17">
        <v>0.209431223287526</v>
      </c>
      <c r="CA11" s="17">
        <v>0.19111015042172799</v>
      </c>
    </row>
    <row r="12" spans="2:79" x14ac:dyDescent="0.25">
      <c r="B12" s="18" t="s">
        <v>559</v>
      </c>
      <c r="C12" s="17">
        <v>0.18434770427879499</v>
      </c>
      <c r="D12" s="17">
        <v>0.12620425998533999</v>
      </c>
      <c r="E12" s="17">
        <v>0.201481969394221</v>
      </c>
      <c r="F12" s="17">
        <v>0.17988432268059501</v>
      </c>
      <c r="G12" s="17">
        <v>0.24321059602964801</v>
      </c>
      <c r="H12" s="17">
        <v>0.16539770154597799</v>
      </c>
      <c r="I12" s="17">
        <v>0.176344620337889</v>
      </c>
      <c r="J12" s="17">
        <v>0.22471630217275401</v>
      </c>
      <c r="K12" s="17">
        <v>0.18189480215196099</v>
      </c>
      <c r="L12" s="17">
        <v>0.16433756716853601</v>
      </c>
      <c r="M12" s="17"/>
      <c r="N12" s="17">
        <v>0.18480652313399501</v>
      </c>
      <c r="O12" s="17">
        <v>0.18243285132098999</v>
      </c>
      <c r="P12" s="17">
        <v>0.161954314892087</v>
      </c>
      <c r="Q12" s="17">
        <v>0.13680973686600301</v>
      </c>
      <c r="R12" s="17"/>
      <c r="S12" s="17">
        <v>0.19543723970813701</v>
      </c>
      <c r="T12" s="17">
        <v>0.13948443700616001</v>
      </c>
      <c r="U12" s="17">
        <v>0.20856611613074799</v>
      </c>
      <c r="V12" s="17">
        <v>0.17457804103229599</v>
      </c>
      <c r="W12" s="17">
        <v>0.18639773243341701</v>
      </c>
      <c r="X12" s="17">
        <v>0.187550911756521</v>
      </c>
      <c r="Y12" s="17">
        <v>0.21653872982592201</v>
      </c>
      <c r="Z12" s="17"/>
      <c r="AA12" s="17">
        <v>0.16737502775332699</v>
      </c>
      <c r="AB12" s="17">
        <v>0.193125921777414</v>
      </c>
      <c r="AC12" s="17"/>
      <c r="AD12" s="17">
        <v>0.142512429853975</v>
      </c>
      <c r="AE12" s="17">
        <v>0.141383443743199</v>
      </c>
      <c r="AF12" s="17">
        <v>0.179281699922657</v>
      </c>
      <c r="AG12" s="17"/>
      <c r="AH12" s="17">
        <v>0.15933557202777801</v>
      </c>
      <c r="AI12" s="17">
        <v>0.18527324813891799</v>
      </c>
      <c r="AJ12" s="17"/>
      <c r="AK12" s="17">
        <v>0.17798575297147301</v>
      </c>
      <c r="AL12" s="17">
        <v>0.18860939361916401</v>
      </c>
      <c r="AM12" s="17"/>
      <c r="AN12" s="17">
        <v>0.18444152983355999</v>
      </c>
      <c r="AO12" s="17">
        <v>0.13680973686600301</v>
      </c>
      <c r="AP12" s="17"/>
      <c r="AQ12" s="17">
        <v>0.138808639055613</v>
      </c>
      <c r="AR12" s="17">
        <v>0.196155533512716</v>
      </c>
      <c r="AS12" s="17"/>
      <c r="AT12" s="17">
        <v>0.186176151573473</v>
      </c>
      <c r="AU12" s="17">
        <v>0.21364457418056099</v>
      </c>
      <c r="AV12" s="17">
        <v>0.133519510065402</v>
      </c>
      <c r="AW12" s="17">
        <v>7.3180764598705594E-2</v>
      </c>
      <c r="AX12" s="17"/>
      <c r="AY12" s="17">
        <v>0.125478929772665</v>
      </c>
      <c r="AZ12" s="17">
        <v>0.19138390158787399</v>
      </c>
      <c r="BA12" s="17"/>
      <c r="BB12" s="17">
        <v>0.185764667914527</v>
      </c>
      <c r="BC12" s="17">
        <v>0.18404131022227099</v>
      </c>
      <c r="BD12" s="17"/>
      <c r="BE12" s="17">
        <v>0.17616281969316999</v>
      </c>
      <c r="BF12" s="17">
        <v>0.184968831016114</v>
      </c>
      <c r="BG12" s="17"/>
      <c r="BH12" s="17">
        <v>0.17580898953347901</v>
      </c>
      <c r="BI12" s="17">
        <v>0.185009719286751</v>
      </c>
      <c r="BJ12" s="17"/>
      <c r="BK12" s="17">
        <v>0.121800356536829</v>
      </c>
      <c r="BL12" s="17">
        <v>0.18835086454157901</v>
      </c>
      <c r="BM12" s="17"/>
      <c r="BN12" s="17">
        <v>8.9647744710086699E-2</v>
      </c>
      <c r="BO12" s="17">
        <v>0.18635353018896</v>
      </c>
      <c r="BP12" s="17"/>
      <c r="BQ12" s="17">
        <v>5.4985261922624699E-2</v>
      </c>
      <c r="BR12" s="17">
        <v>0.187659863737065</v>
      </c>
      <c r="BS12" s="17"/>
      <c r="BT12" s="17">
        <v>0.25295755638480699</v>
      </c>
      <c r="BU12" s="17">
        <v>0.17890295988371299</v>
      </c>
      <c r="BV12" s="17"/>
      <c r="BW12" s="17">
        <v>0.16752153203828499</v>
      </c>
      <c r="BX12" s="17">
        <v>0.19298833972228599</v>
      </c>
      <c r="BY12" s="17"/>
      <c r="BZ12" s="17">
        <v>0.16752153203828499</v>
      </c>
      <c r="CA12" s="17">
        <v>0.19298833972228599</v>
      </c>
    </row>
    <row r="13" spans="2:79" x14ac:dyDescent="0.25">
      <c r="B13" s="18" t="s">
        <v>560</v>
      </c>
      <c r="C13" s="19">
        <v>0.35586550886596802</v>
      </c>
      <c r="D13" s="19">
        <v>0.41799138226418298</v>
      </c>
      <c r="E13" s="19">
        <v>0.33298023749155697</v>
      </c>
      <c r="F13" s="19">
        <v>0.21136845171434701</v>
      </c>
      <c r="G13" s="19">
        <v>0.40765714846362999</v>
      </c>
      <c r="H13" s="19">
        <v>0.43642933975762599</v>
      </c>
      <c r="I13" s="19">
        <v>0.21966308347746799</v>
      </c>
      <c r="J13" s="19">
        <v>0.45755983375874998</v>
      </c>
      <c r="K13" s="19">
        <v>0.50401729880257595</v>
      </c>
      <c r="L13" s="19">
        <v>0.42560592778831402</v>
      </c>
      <c r="M13" s="19"/>
      <c r="N13" s="19">
        <v>0.36608617853327202</v>
      </c>
      <c r="O13" s="19">
        <v>0.23805975737298399</v>
      </c>
      <c r="P13" s="19">
        <v>0.151706884892784</v>
      </c>
      <c r="Q13" s="19">
        <v>0.133926048548722</v>
      </c>
      <c r="R13" s="19"/>
      <c r="S13" s="19">
        <v>0.33090084034712602</v>
      </c>
      <c r="T13" s="19">
        <v>0.27360083007317798</v>
      </c>
      <c r="U13" s="19">
        <v>0.33233245805535999</v>
      </c>
      <c r="V13" s="19">
        <v>0.39715368488033198</v>
      </c>
      <c r="W13" s="19">
        <v>0.30026897182739598</v>
      </c>
      <c r="X13" s="19">
        <v>0.30476499529106599</v>
      </c>
      <c r="Y13" s="19">
        <v>0.336815358226152</v>
      </c>
      <c r="Z13" s="19"/>
      <c r="AA13" s="19">
        <v>0.223350959757107</v>
      </c>
      <c r="AB13" s="19">
        <v>0.42440163704017903</v>
      </c>
      <c r="AC13" s="19"/>
      <c r="AD13" s="19">
        <v>0.230720747338933</v>
      </c>
      <c r="AE13" s="19">
        <v>0.16639486622934299</v>
      </c>
      <c r="AF13" s="19">
        <v>0.25275078798223</v>
      </c>
      <c r="AG13" s="19"/>
      <c r="AH13" s="19">
        <v>5.4397437627361399E-2</v>
      </c>
      <c r="AI13" s="19">
        <v>0.36702097212506202</v>
      </c>
      <c r="AJ13" s="19"/>
      <c r="AK13" s="19">
        <v>0.37330293719519603</v>
      </c>
      <c r="AL13" s="19">
        <v>0.34418467403332997</v>
      </c>
      <c r="AM13" s="19"/>
      <c r="AN13" s="19">
        <v>0.35630355016477999</v>
      </c>
      <c r="AO13" s="19">
        <v>0.133926048548722</v>
      </c>
      <c r="AP13" s="19"/>
      <c r="AQ13" s="19">
        <v>0.28016295681424003</v>
      </c>
      <c r="AR13" s="19">
        <v>0.37549443191956899</v>
      </c>
      <c r="AS13" s="19"/>
      <c r="AT13" s="19">
        <v>0.49582277377216</v>
      </c>
      <c r="AU13" s="19">
        <v>0.33214719930411302</v>
      </c>
      <c r="AV13" s="19">
        <v>0.16672210180699301</v>
      </c>
      <c r="AW13" s="19">
        <v>9.0025785465086793E-3</v>
      </c>
      <c r="AX13" s="19"/>
      <c r="AY13" s="19">
        <v>0.15427197027735901</v>
      </c>
      <c r="AZ13" s="19">
        <v>0.37996065821542502</v>
      </c>
      <c r="BA13" s="19"/>
      <c r="BB13" s="19">
        <v>0.30216466172871498</v>
      </c>
      <c r="BC13" s="19">
        <v>0.36757459474238502</v>
      </c>
      <c r="BD13" s="19"/>
      <c r="BE13" s="19">
        <v>0.38548370104888502</v>
      </c>
      <c r="BF13" s="19">
        <v>0.35361787166554198</v>
      </c>
      <c r="BG13" s="19"/>
      <c r="BH13" s="19">
        <v>0.37726735205006001</v>
      </c>
      <c r="BI13" s="19">
        <v>0.35420620277501902</v>
      </c>
      <c r="BJ13" s="19"/>
      <c r="BK13" s="19">
        <v>0.27446493048458998</v>
      </c>
      <c r="BL13" s="19">
        <v>0.36107531507690699</v>
      </c>
      <c r="BM13" s="19"/>
      <c r="BN13" s="19">
        <v>0.28286052241081999</v>
      </c>
      <c r="BO13" s="19">
        <v>0.35741181674265399</v>
      </c>
      <c r="BP13" s="19"/>
      <c r="BQ13" s="19">
        <v>0.13477914443814601</v>
      </c>
      <c r="BR13" s="19">
        <v>0.36152614173356601</v>
      </c>
      <c r="BS13" s="19"/>
      <c r="BT13" s="19">
        <v>0.24786075387475601</v>
      </c>
      <c r="BU13" s="19">
        <v>0.36443655611836601</v>
      </c>
      <c r="BV13" s="19"/>
      <c r="BW13" s="19">
        <v>0.22391763794005201</v>
      </c>
      <c r="BX13" s="19">
        <v>0.42362384593270702</v>
      </c>
      <c r="BY13" s="19"/>
      <c r="BZ13" s="19">
        <v>0.22391763794005201</v>
      </c>
      <c r="CA13" s="19">
        <v>0.42362384593270702</v>
      </c>
    </row>
    <row r="14" spans="2:79" x14ac:dyDescent="0.25">
      <c r="B14" s="16"/>
    </row>
    <row r="15" spans="2:79" x14ac:dyDescent="0.25">
      <c r="B15" t="s">
        <v>78</v>
      </c>
    </row>
    <row r="16" spans="2:79" x14ac:dyDescent="0.25">
      <c r="B16" t="s">
        <v>79</v>
      </c>
    </row>
    <row r="18" spans="2:2" x14ac:dyDescent="0.2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CA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566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556</v>
      </c>
      <c r="C9" s="17">
        <v>0.24172846685548399</v>
      </c>
      <c r="D9" s="17">
        <v>0.24128492708141899</v>
      </c>
      <c r="E9" s="17">
        <v>0.192424907628545</v>
      </c>
      <c r="F9" s="17">
        <v>0.242780387027175</v>
      </c>
      <c r="G9" s="17">
        <v>0.18040399036496099</v>
      </c>
      <c r="H9" s="17">
        <v>0.28598574612016597</v>
      </c>
      <c r="I9" s="17">
        <v>0.299136202960748</v>
      </c>
      <c r="J9" s="17">
        <v>0.25010055360616801</v>
      </c>
      <c r="K9" s="17">
        <v>0.19323356836181099</v>
      </c>
      <c r="L9" s="17">
        <v>0.29923991601442201</v>
      </c>
      <c r="M9" s="17"/>
      <c r="N9" s="17">
        <v>0.244889885736674</v>
      </c>
      <c r="O9" s="17">
        <v>0.192204801282812</v>
      </c>
      <c r="P9" s="17">
        <v>0.245682669664678</v>
      </c>
      <c r="Q9" s="17">
        <v>0.24095862061106599</v>
      </c>
      <c r="R9" s="17"/>
      <c r="S9" s="17">
        <v>0.25008949124672297</v>
      </c>
      <c r="T9" s="17">
        <v>0.26529496468495001</v>
      </c>
      <c r="U9" s="17">
        <v>0.27854417206633503</v>
      </c>
      <c r="V9" s="17">
        <v>0.21386227182391901</v>
      </c>
      <c r="W9" s="17">
        <v>0.27839460140457301</v>
      </c>
      <c r="X9" s="17">
        <v>0.21161413404326099</v>
      </c>
      <c r="Y9" s="17">
        <v>0.29888976228707198</v>
      </c>
      <c r="Z9" s="17"/>
      <c r="AA9" s="17">
        <v>0.31927398702367699</v>
      </c>
      <c r="AB9" s="17">
        <v>0.20162215592341301</v>
      </c>
      <c r="AC9" s="17"/>
      <c r="AD9" s="17">
        <v>0.29934750807028698</v>
      </c>
      <c r="AE9" s="17">
        <v>0.30882574993190298</v>
      </c>
      <c r="AF9" s="17">
        <v>0.32896711173701898</v>
      </c>
      <c r="AG9" s="17"/>
      <c r="AH9" s="17">
        <v>0.35142421857205802</v>
      </c>
      <c r="AI9" s="17">
        <v>0.23766930754575899</v>
      </c>
      <c r="AJ9" s="17"/>
      <c r="AK9" s="17">
        <v>0.29047560084782498</v>
      </c>
      <c r="AL9" s="17">
        <v>0.209074155108462</v>
      </c>
      <c r="AM9" s="17"/>
      <c r="AN9" s="17">
        <v>0.24172998629888701</v>
      </c>
      <c r="AO9" s="17">
        <v>0.24095862061106599</v>
      </c>
      <c r="AP9" s="17"/>
      <c r="AQ9" s="17">
        <v>0.35238894542638599</v>
      </c>
      <c r="AR9" s="17">
        <v>0.21303529918712399</v>
      </c>
      <c r="AS9" s="17"/>
      <c r="AT9" s="17">
        <v>0.154781671506937</v>
      </c>
      <c r="AU9" s="17">
        <v>0.26441645009496201</v>
      </c>
      <c r="AV9" s="17">
        <v>0.33800946744586002</v>
      </c>
      <c r="AW9" s="17">
        <v>0.49827665928221798</v>
      </c>
      <c r="AX9" s="17"/>
      <c r="AY9" s="17">
        <v>0.23016341342242699</v>
      </c>
      <c r="AZ9" s="17">
        <v>0.243110761603892</v>
      </c>
      <c r="BA9" s="17"/>
      <c r="BB9" s="17">
        <v>0.36617839719677298</v>
      </c>
      <c r="BC9" s="17">
        <v>0.21459392856413201</v>
      </c>
      <c r="BD9" s="17"/>
      <c r="BE9" s="17">
        <v>0.21783551258382799</v>
      </c>
      <c r="BF9" s="17">
        <v>0.24354163264620399</v>
      </c>
      <c r="BG9" s="17"/>
      <c r="BH9" s="17">
        <v>0.158657179398797</v>
      </c>
      <c r="BI9" s="17">
        <v>0.248169066016695</v>
      </c>
      <c r="BJ9" s="17"/>
      <c r="BK9" s="17">
        <v>0.237763542573912</v>
      </c>
      <c r="BL9" s="17">
        <v>0.24198223025076701</v>
      </c>
      <c r="BM9" s="17"/>
      <c r="BN9" s="17">
        <v>0.37052036776571601</v>
      </c>
      <c r="BO9" s="17">
        <v>0.239000544551804</v>
      </c>
      <c r="BP9" s="17"/>
      <c r="BQ9" s="17">
        <v>0.33790681972315101</v>
      </c>
      <c r="BR9" s="17">
        <v>0.23926594345742999</v>
      </c>
      <c r="BS9" s="17"/>
      <c r="BT9" s="17">
        <v>0.38952542610066299</v>
      </c>
      <c r="BU9" s="17">
        <v>0.229999587682023</v>
      </c>
      <c r="BV9" s="17"/>
      <c r="BW9" s="17">
        <v>0.319503754159148</v>
      </c>
      <c r="BX9" s="17">
        <v>0.20178902641128699</v>
      </c>
      <c r="BY9" s="17"/>
      <c r="BZ9" s="17">
        <v>0.319503754159148</v>
      </c>
      <c r="CA9" s="17">
        <v>0.20178902641128699</v>
      </c>
    </row>
    <row r="10" spans="2:79" x14ac:dyDescent="0.25">
      <c r="B10" s="18" t="s">
        <v>557</v>
      </c>
      <c r="C10" s="17">
        <v>0.22167501207476301</v>
      </c>
      <c r="D10" s="17">
        <v>0.18082500339290999</v>
      </c>
      <c r="E10" s="17">
        <v>0.21641124367079101</v>
      </c>
      <c r="F10" s="17">
        <v>0.23555064076718499</v>
      </c>
      <c r="G10" s="17">
        <v>0.22327075555056899</v>
      </c>
      <c r="H10" s="17">
        <v>0.21493408349078499</v>
      </c>
      <c r="I10" s="17">
        <v>0.23447477201556</v>
      </c>
      <c r="J10" s="17">
        <v>0.22022549321447399</v>
      </c>
      <c r="K10" s="17">
        <v>0.281567719280921</v>
      </c>
      <c r="L10" s="17">
        <v>0.25133873407310597</v>
      </c>
      <c r="M10" s="17"/>
      <c r="N10" s="17">
        <v>0.22209647917053399</v>
      </c>
      <c r="O10" s="17">
        <v>0.20905881277241201</v>
      </c>
      <c r="P10" s="17">
        <v>0.252625170677306</v>
      </c>
      <c r="Q10" s="17">
        <v>0.25483863770559001</v>
      </c>
      <c r="R10" s="17"/>
      <c r="S10" s="17">
        <v>0.23740155574928601</v>
      </c>
      <c r="T10" s="17">
        <v>0.25094683583185301</v>
      </c>
      <c r="U10" s="17">
        <v>0.20454327025593</v>
      </c>
      <c r="V10" s="17">
        <v>0.21186847829076699</v>
      </c>
      <c r="W10" s="17">
        <v>0.21503926183041699</v>
      </c>
      <c r="X10" s="17">
        <v>0.24084913781633299</v>
      </c>
      <c r="Y10" s="17">
        <v>0.17742203925371799</v>
      </c>
      <c r="Z10" s="17"/>
      <c r="AA10" s="17">
        <v>0.238014232807192</v>
      </c>
      <c r="AB10" s="17">
        <v>0.21322441601632899</v>
      </c>
      <c r="AC10" s="17"/>
      <c r="AD10" s="17">
        <v>0.24495271273240701</v>
      </c>
      <c r="AE10" s="17">
        <v>0.25374155046917102</v>
      </c>
      <c r="AF10" s="17">
        <v>0.233303977735521</v>
      </c>
      <c r="AG10" s="17"/>
      <c r="AH10" s="17">
        <v>0.25691037976601899</v>
      </c>
      <c r="AI10" s="17">
        <v>0.22037116968745701</v>
      </c>
      <c r="AJ10" s="17"/>
      <c r="AK10" s="17">
        <v>0.22937906945894401</v>
      </c>
      <c r="AL10" s="17">
        <v>0.21651428423423999</v>
      </c>
      <c r="AM10" s="17"/>
      <c r="AN10" s="17">
        <v>0.221609557118606</v>
      </c>
      <c r="AO10" s="17">
        <v>0.25483863770559001</v>
      </c>
      <c r="AP10" s="17"/>
      <c r="AQ10" s="17">
        <v>0.224523868895114</v>
      </c>
      <c r="AR10" s="17">
        <v>0.22093633167625901</v>
      </c>
      <c r="AS10" s="17"/>
      <c r="AT10" s="17">
        <v>0.186153901511206</v>
      </c>
      <c r="AU10" s="17">
        <v>0.22493737350203299</v>
      </c>
      <c r="AV10" s="17">
        <v>0.28724057541409498</v>
      </c>
      <c r="AW10" s="17">
        <v>0.20024913594531801</v>
      </c>
      <c r="AX10" s="17"/>
      <c r="AY10" s="17">
        <v>0.19599113338111199</v>
      </c>
      <c r="AZ10" s="17">
        <v>0.22474483711642701</v>
      </c>
      <c r="BA10" s="17"/>
      <c r="BB10" s="17">
        <v>0.244085637548175</v>
      </c>
      <c r="BC10" s="17">
        <v>0.21679343597013001</v>
      </c>
      <c r="BD10" s="17"/>
      <c r="BE10" s="17">
        <v>0.238425874842185</v>
      </c>
      <c r="BF10" s="17">
        <v>0.22040383853173401</v>
      </c>
      <c r="BG10" s="17"/>
      <c r="BH10" s="17">
        <v>0.262230104278181</v>
      </c>
      <c r="BI10" s="17">
        <v>0.21853073562468001</v>
      </c>
      <c r="BJ10" s="17"/>
      <c r="BK10" s="17">
        <v>0.24043186567316299</v>
      </c>
      <c r="BL10" s="17">
        <v>0.22047453445755499</v>
      </c>
      <c r="BM10" s="17"/>
      <c r="BN10" s="17">
        <v>0.19861765292532901</v>
      </c>
      <c r="BO10" s="17">
        <v>0.22216338660641599</v>
      </c>
      <c r="BP10" s="17"/>
      <c r="BQ10" s="17">
        <v>0.26041240854936099</v>
      </c>
      <c r="BR10" s="17">
        <v>0.220683190710037</v>
      </c>
      <c r="BS10" s="17"/>
      <c r="BT10" s="17">
        <v>0.266857452385243</v>
      </c>
      <c r="BU10" s="17">
        <v>0.21808942150598401</v>
      </c>
      <c r="BV10" s="17"/>
      <c r="BW10" s="17">
        <v>0.23792527991052601</v>
      </c>
      <c r="BX10" s="17">
        <v>0.21333011709681701</v>
      </c>
      <c r="BY10" s="17"/>
      <c r="BZ10" s="17">
        <v>0.23792527991052601</v>
      </c>
      <c r="CA10" s="17">
        <v>0.21333011709681701</v>
      </c>
    </row>
    <row r="11" spans="2:79" x14ac:dyDescent="0.25">
      <c r="B11" s="18" t="s">
        <v>558</v>
      </c>
      <c r="C11" s="17">
        <v>0.23841938542694599</v>
      </c>
      <c r="D11" s="17">
        <v>0.25050143619182302</v>
      </c>
      <c r="E11" s="17">
        <v>0.22796697083276601</v>
      </c>
      <c r="F11" s="17">
        <v>0.26539065857099298</v>
      </c>
      <c r="G11" s="17">
        <v>0.27849798075717702</v>
      </c>
      <c r="H11" s="17">
        <v>0.19535161713346799</v>
      </c>
      <c r="I11" s="17">
        <v>0.218248759117533</v>
      </c>
      <c r="J11" s="17">
        <v>0.25224661856170599</v>
      </c>
      <c r="K11" s="17">
        <v>0.214176329036907</v>
      </c>
      <c r="L11" s="17">
        <v>0.21839975446356999</v>
      </c>
      <c r="M11" s="17"/>
      <c r="N11" s="17">
        <v>0.236279764732478</v>
      </c>
      <c r="O11" s="17">
        <v>0.27441741291412097</v>
      </c>
      <c r="P11" s="17">
        <v>0.22003916016524699</v>
      </c>
      <c r="Q11" s="17">
        <v>0.24076135292022699</v>
      </c>
      <c r="R11" s="17"/>
      <c r="S11" s="17">
        <v>0.25251254478894702</v>
      </c>
      <c r="T11" s="17">
        <v>0.19359929211322399</v>
      </c>
      <c r="U11" s="17">
        <v>0.25291982419866399</v>
      </c>
      <c r="V11" s="17">
        <v>0.25045591411421297</v>
      </c>
      <c r="W11" s="17">
        <v>0.20976086828657101</v>
      </c>
      <c r="X11" s="17">
        <v>0.24036056333727099</v>
      </c>
      <c r="Y11" s="17">
        <v>0.25558249057584198</v>
      </c>
      <c r="Z11" s="17"/>
      <c r="AA11" s="17">
        <v>0.25284231665042101</v>
      </c>
      <c r="AB11" s="17">
        <v>0.23095988856696101</v>
      </c>
      <c r="AC11" s="17"/>
      <c r="AD11" s="17">
        <v>0.232607797728099</v>
      </c>
      <c r="AE11" s="17">
        <v>0.25382697003073701</v>
      </c>
      <c r="AF11" s="17">
        <v>0.258376311813378</v>
      </c>
      <c r="AG11" s="17"/>
      <c r="AH11" s="17">
        <v>0.16885709370527899</v>
      </c>
      <c r="AI11" s="17">
        <v>0.240993454336901</v>
      </c>
      <c r="AJ11" s="17"/>
      <c r="AK11" s="17">
        <v>0.22360332638608299</v>
      </c>
      <c r="AL11" s="17">
        <v>0.24834423989856799</v>
      </c>
      <c r="AM11" s="17"/>
      <c r="AN11" s="17">
        <v>0.23841476309218401</v>
      </c>
      <c r="AO11" s="17">
        <v>0.24076135292022699</v>
      </c>
      <c r="AP11" s="17"/>
      <c r="AQ11" s="17">
        <v>0.17405498417342699</v>
      </c>
      <c r="AR11" s="17">
        <v>0.25510843811216</v>
      </c>
      <c r="AS11" s="17"/>
      <c r="AT11" s="17">
        <v>0.24922567103698601</v>
      </c>
      <c r="AU11" s="17">
        <v>0.240581932393274</v>
      </c>
      <c r="AV11" s="17">
        <v>0.224837284606206</v>
      </c>
      <c r="AW11" s="17">
        <v>0.135337001681958</v>
      </c>
      <c r="AX11" s="17"/>
      <c r="AY11" s="17">
        <v>0.23663749682668</v>
      </c>
      <c r="AZ11" s="17">
        <v>0.238632362847989</v>
      </c>
      <c r="BA11" s="17"/>
      <c r="BB11" s="17">
        <v>0.18861197861205301</v>
      </c>
      <c r="BC11" s="17">
        <v>0.24927832125626301</v>
      </c>
      <c r="BD11" s="17"/>
      <c r="BE11" s="17">
        <v>0.23704116980682399</v>
      </c>
      <c r="BF11" s="17">
        <v>0.23852397414319401</v>
      </c>
      <c r="BG11" s="17"/>
      <c r="BH11" s="17">
        <v>0.28583726793116698</v>
      </c>
      <c r="BI11" s="17">
        <v>0.234743030050339</v>
      </c>
      <c r="BJ11" s="17"/>
      <c r="BK11" s="17">
        <v>0.213303703035744</v>
      </c>
      <c r="BL11" s="17">
        <v>0.24002684130398699</v>
      </c>
      <c r="BM11" s="17"/>
      <c r="BN11" s="17">
        <v>0.13125710903016299</v>
      </c>
      <c r="BO11" s="17">
        <v>0.24068917383623101</v>
      </c>
      <c r="BP11" s="17"/>
      <c r="BQ11" s="17">
        <v>0.20902183225186499</v>
      </c>
      <c r="BR11" s="17">
        <v>0.239172072080239</v>
      </c>
      <c r="BS11" s="17"/>
      <c r="BT11" s="17">
        <v>0.15914066278691399</v>
      </c>
      <c r="BU11" s="17">
        <v>0.24471079063325199</v>
      </c>
      <c r="BV11" s="17"/>
      <c r="BW11" s="17">
        <v>0.25291807254410698</v>
      </c>
      <c r="BX11" s="17">
        <v>0.23097396837083101</v>
      </c>
      <c r="BY11" s="17"/>
      <c r="BZ11" s="17">
        <v>0.25291807254410698</v>
      </c>
      <c r="CA11" s="17">
        <v>0.23097396837083101</v>
      </c>
    </row>
    <row r="12" spans="2:79" x14ac:dyDescent="0.25">
      <c r="B12" s="18" t="s">
        <v>559</v>
      </c>
      <c r="C12" s="17">
        <v>0.12789786379499199</v>
      </c>
      <c r="D12" s="17">
        <v>0.12732975602711399</v>
      </c>
      <c r="E12" s="17">
        <v>0.16454018905752599</v>
      </c>
      <c r="F12" s="17">
        <v>0.12537950873058201</v>
      </c>
      <c r="G12" s="17">
        <v>0.114751119811831</v>
      </c>
      <c r="H12" s="17">
        <v>0.13420767902761899</v>
      </c>
      <c r="I12" s="17">
        <v>0.11966681320422599</v>
      </c>
      <c r="J12" s="17">
        <v>9.0513542004376904E-2</v>
      </c>
      <c r="K12" s="17">
        <v>0.140094378502676</v>
      </c>
      <c r="L12" s="17">
        <v>0.118274709813428</v>
      </c>
      <c r="M12" s="17"/>
      <c r="N12" s="17">
        <v>0.126607822883262</v>
      </c>
      <c r="O12" s="17">
        <v>0.14390491071827999</v>
      </c>
      <c r="P12" s="17">
        <v>0.146930831751694</v>
      </c>
      <c r="Q12" s="17">
        <v>0.15444753246614901</v>
      </c>
      <c r="R12" s="17"/>
      <c r="S12" s="17">
        <v>0.11563388103856</v>
      </c>
      <c r="T12" s="17">
        <v>0.143315890523905</v>
      </c>
      <c r="U12" s="17">
        <v>0.100614447093107</v>
      </c>
      <c r="V12" s="17">
        <v>0.136225378988866</v>
      </c>
      <c r="W12" s="17">
        <v>0.10000640320748</v>
      </c>
      <c r="X12" s="17">
        <v>0.16008628499204799</v>
      </c>
      <c r="Y12" s="17">
        <v>0.11348320155569799</v>
      </c>
      <c r="Z12" s="17"/>
      <c r="AA12" s="17">
        <v>0.10407971324279799</v>
      </c>
      <c r="AB12" s="17">
        <v>0.14021653997127301</v>
      </c>
      <c r="AC12" s="17"/>
      <c r="AD12" s="17">
        <v>0.12689434305393599</v>
      </c>
      <c r="AE12" s="17">
        <v>0.10443036727352301</v>
      </c>
      <c r="AF12" s="17">
        <v>8.8150896794072897E-2</v>
      </c>
      <c r="AG12" s="17"/>
      <c r="AH12" s="17">
        <v>0.14445910337942</v>
      </c>
      <c r="AI12" s="17">
        <v>0.12728503505014399</v>
      </c>
      <c r="AJ12" s="17"/>
      <c r="AK12" s="17">
        <v>0.10176283023997899</v>
      </c>
      <c r="AL12" s="17">
        <v>0.14540497576917299</v>
      </c>
      <c r="AM12" s="17"/>
      <c r="AN12" s="17">
        <v>0.12784546278738801</v>
      </c>
      <c r="AO12" s="17">
        <v>0.15444753246614901</v>
      </c>
      <c r="AP12" s="17"/>
      <c r="AQ12" s="17">
        <v>9.8903330264511105E-2</v>
      </c>
      <c r="AR12" s="17">
        <v>0.13541585958535901</v>
      </c>
      <c r="AS12" s="17"/>
      <c r="AT12" s="17">
        <v>0.14036925831262001</v>
      </c>
      <c r="AU12" s="17">
        <v>0.135138586161799</v>
      </c>
      <c r="AV12" s="17">
        <v>9.2770793549721703E-2</v>
      </c>
      <c r="AW12" s="17">
        <v>7.4028416888283599E-2</v>
      </c>
      <c r="AX12" s="17"/>
      <c r="AY12" s="17">
        <v>0.142173331383952</v>
      </c>
      <c r="AZ12" s="17">
        <v>0.12619161107480401</v>
      </c>
      <c r="BA12" s="17"/>
      <c r="BB12" s="17">
        <v>7.7106589949992102E-2</v>
      </c>
      <c r="BC12" s="17">
        <v>0.138969775381031</v>
      </c>
      <c r="BD12" s="17"/>
      <c r="BE12" s="17">
        <v>0.151578290807209</v>
      </c>
      <c r="BF12" s="17">
        <v>0.12610082607081599</v>
      </c>
      <c r="BG12" s="17"/>
      <c r="BH12" s="17">
        <v>0.117198011137542</v>
      </c>
      <c r="BI12" s="17">
        <v>0.12872743396490899</v>
      </c>
      <c r="BJ12" s="17"/>
      <c r="BK12" s="17">
        <v>0.16735761834078999</v>
      </c>
      <c r="BL12" s="17">
        <v>0.12537235748529901</v>
      </c>
      <c r="BM12" s="17"/>
      <c r="BN12" s="17">
        <v>0.13757464833349201</v>
      </c>
      <c r="BO12" s="17">
        <v>0.12769290124545399</v>
      </c>
      <c r="BP12" s="17"/>
      <c r="BQ12" s="17">
        <v>0.14123381058543399</v>
      </c>
      <c r="BR12" s="17">
        <v>0.127556413977778</v>
      </c>
      <c r="BS12" s="17"/>
      <c r="BT12" s="17">
        <v>6.7326494711183807E-2</v>
      </c>
      <c r="BU12" s="17">
        <v>0.13270468981484701</v>
      </c>
      <c r="BV12" s="17"/>
      <c r="BW12" s="17">
        <v>0.103868673298533</v>
      </c>
      <c r="BX12" s="17">
        <v>0.14023741863338901</v>
      </c>
      <c r="BY12" s="17"/>
      <c r="BZ12" s="17">
        <v>0.103868673298533</v>
      </c>
      <c r="CA12" s="17">
        <v>0.14023741863338901</v>
      </c>
    </row>
    <row r="13" spans="2:79" x14ac:dyDescent="0.25">
      <c r="B13" s="18" t="s">
        <v>560</v>
      </c>
      <c r="C13" s="19">
        <v>0.170279271847814</v>
      </c>
      <c r="D13" s="19">
        <v>0.200058877306734</v>
      </c>
      <c r="E13" s="19">
        <v>0.19865668881037099</v>
      </c>
      <c r="F13" s="19">
        <v>0.130898804904065</v>
      </c>
      <c r="G13" s="19">
        <v>0.20307615351546299</v>
      </c>
      <c r="H13" s="19">
        <v>0.169520874227961</v>
      </c>
      <c r="I13" s="19">
        <v>0.128473452701933</v>
      </c>
      <c r="J13" s="19">
        <v>0.18691379261327501</v>
      </c>
      <c r="K13" s="19">
        <v>0.170928004817685</v>
      </c>
      <c r="L13" s="19">
        <v>0.112746885635474</v>
      </c>
      <c r="M13" s="19"/>
      <c r="N13" s="19">
        <v>0.17012604747705201</v>
      </c>
      <c r="O13" s="19">
        <v>0.180414062312374</v>
      </c>
      <c r="P13" s="19">
        <v>0.13472216774107601</v>
      </c>
      <c r="Q13" s="19">
        <v>0.10899385629696901</v>
      </c>
      <c r="R13" s="19"/>
      <c r="S13" s="19">
        <v>0.14436252717648401</v>
      </c>
      <c r="T13" s="19">
        <v>0.14684301684606799</v>
      </c>
      <c r="U13" s="19">
        <v>0.163378286385963</v>
      </c>
      <c r="V13" s="19">
        <v>0.187587956782234</v>
      </c>
      <c r="W13" s="19">
        <v>0.19679886527095899</v>
      </c>
      <c r="X13" s="19">
        <v>0.14708987981108801</v>
      </c>
      <c r="Y13" s="19">
        <v>0.15462250632767</v>
      </c>
      <c r="Z13" s="19"/>
      <c r="AA13" s="19">
        <v>8.5789750275911E-2</v>
      </c>
      <c r="AB13" s="19">
        <v>0.21397699952202401</v>
      </c>
      <c r="AC13" s="19"/>
      <c r="AD13" s="19">
        <v>9.6197638415270806E-2</v>
      </c>
      <c r="AE13" s="19">
        <v>7.9175362294665597E-2</v>
      </c>
      <c r="AF13" s="19">
        <v>9.1201701920008801E-2</v>
      </c>
      <c r="AG13" s="19"/>
      <c r="AH13" s="19">
        <v>7.83492045772234E-2</v>
      </c>
      <c r="AI13" s="19">
        <v>0.173681033379739</v>
      </c>
      <c r="AJ13" s="19"/>
      <c r="AK13" s="19">
        <v>0.15477917306716901</v>
      </c>
      <c r="AL13" s="19">
        <v>0.18066234498955699</v>
      </c>
      <c r="AM13" s="19"/>
      <c r="AN13" s="19">
        <v>0.170400230702935</v>
      </c>
      <c r="AO13" s="19">
        <v>0.10899385629696901</v>
      </c>
      <c r="AP13" s="19"/>
      <c r="AQ13" s="19">
        <v>0.15012887124056201</v>
      </c>
      <c r="AR13" s="19">
        <v>0.17550407143909799</v>
      </c>
      <c r="AS13" s="19"/>
      <c r="AT13" s="19">
        <v>0.26946949763224998</v>
      </c>
      <c r="AU13" s="19">
        <v>0.13492565784793101</v>
      </c>
      <c r="AV13" s="19">
        <v>5.7141878984117302E-2</v>
      </c>
      <c r="AW13" s="19">
        <v>9.2108786202222695E-2</v>
      </c>
      <c r="AX13" s="19"/>
      <c r="AY13" s="19">
        <v>0.19503462498582899</v>
      </c>
      <c r="AZ13" s="19">
        <v>0.16732042735688901</v>
      </c>
      <c r="BA13" s="19"/>
      <c r="BB13" s="19">
        <v>0.124017396693008</v>
      </c>
      <c r="BC13" s="19">
        <v>0.180364538828443</v>
      </c>
      <c r="BD13" s="19"/>
      <c r="BE13" s="19">
        <v>0.15511915195995499</v>
      </c>
      <c r="BF13" s="19">
        <v>0.171429728608052</v>
      </c>
      <c r="BG13" s="19"/>
      <c r="BH13" s="19">
        <v>0.17607743725431299</v>
      </c>
      <c r="BI13" s="19">
        <v>0.169829734343377</v>
      </c>
      <c r="BJ13" s="19"/>
      <c r="BK13" s="19">
        <v>0.14114327037639099</v>
      </c>
      <c r="BL13" s="19">
        <v>0.17214403650239199</v>
      </c>
      <c r="BM13" s="19"/>
      <c r="BN13" s="19">
        <v>0.16203022194530101</v>
      </c>
      <c r="BO13" s="19">
        <v>0.17045399376009401</v>
      </c>
      <c r="BP13" s="19"/>
      <c r="BQ13" s="19">
        <v>5.1425128890189797E-2</v>
      </c>
      <c r="BR13" s="19">
        <v>0.173322379774517</v>
      </c>
      <c r="BS13" s="19"/>
      <c r="BT13" s="19">
        <v>0.11714996401599601</v>
      </c>
      <c r="BU13" s="19">
        <v>0.17449551036389399</v>
      </c>
      <c r="BV13" s="19"/>
      <c r="BW13" s="19">
        <v>8.5784220087685006E-2</v>
      </c>
      <c r="BX13" s="19">
        <v>0.21366946948767601</v>
      </c>
      <c r="BY13" s="19"/>
      <c r="BZ13" s="19">
        <v>8.5784220087685006E-2</v>
      </c>
      <c r="CA13" s="19">
        <v>0.21366946948767601</v>
      </c>
    </row>
    <row r="14" spans="2:79" x14ac:dyDescent="0.25">
      <c r="B14" s="16"/>
    </row>
    <row r="15" spans="2:79" x14ac:dyDescent="0.25">
      <c r="B15" t="s">
        <v>78</v>
      </c>
    </row>
    <row r="16" spans="2:79" x14ac:dyDescent="0.25">
      <c r="B16" t="s">
        <v>79</v>
      </c>
    </row>
    <row r="18" spans="2:2" x14ac:dyDescent="0.2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CA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567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556</v>
      </c>
      <c r="C9" s="17">
        <v>0.57331471685330804</v>
      </c>
      <c r="D9" s="17">
        <v>0.46698725187316498</v>
      </c>
      <c r="E9" s="17">
        <v>0.58437878089057804</v>
      </c>
      <c r="F9" s="17">
        <v>0.64447277909716505</v>
      </c>
      <c r="G9" s="17">
        <v>0.49385464869677698</v>
      </c>
      <c r="H9" s="17">
        <v>0.570958226646332</v>
      </c>
      <c r="I9" s="17">
        <v>0.64367580185103701</v>
      </c>
      <c r="J9" s="17">
        <v>0.65118278713453503</v>
      </c>
      <c r="K9" s="17">
        <v>0.58332493393284701</v>
      </c>
      <c r="L9" s="17">
        <v>0.54866174930740397</v>
      </c>
      <c r="M9" s="17"/>
      <c r="N9" s="17">
        <v>0.57504099007506004</v>
      </c>
      <c r="O9" s="17">
        <v>0.563008568603794</v>
      </c>
      <c r="P9" s="17">
        <v>0.48876774787233801</v>
      </c>
      <c r="Q9" s="17">
        <v>0.49038624396032698</v>
      </c>
      <c r="R9" s="17"/>
      <c r="S9" s="17">
        <v>0.59949445819634495</v>
      </c>
      <c r="T9" s="17">
        <v>0.51200204642497504</v>
      </c>
      <c r="U9" s="17">
        <v>0.60013801503749797</v>
      </c>
      <c r="V9" s="17">
        <v>0.54209676900828796</v>
      </c>
      <c r="W9" s="17">
        <v>0.583368116384126</v>
      </c>
      <c r="X9" s="17">
        <v>0.60203086761539704</v>
      </c>
      <c r="Y9" s="17">
        <v>0.59953430850960598</v>
      </c>
      <c r="Z9" s="17"/>
      <c r="AA9" s="17">
        <v>0.59422100803403899</v>
      </c>
      <c r="AB9" s="17">
        <v>0.56250204562855899</v>
      </c>
      <c r="AC9" s="17"/>
      <c r="AD9" s="17">
        <v>0.55109410205849396</v>
      </c>
      <c r="AE9" s="17">
        <v>0.60516114809029498</v>
      </c>
      <c r="AF9" s="17">
        <v>0.60598020504559003</v>
      </c>
      <c r="AG9" s="17"/>
      <c r="AH9" s="17">
        <v>0.53868750246143404</v>
      </c>
      <c r="AI9" s="17">
        <v>0.57459605525948199</v>
      </c>
      <c r="AJ9" s="17"/>
      <c r="AK9" s="17">
        <v>0.58464955016619602</v>
      </c>
      <c r="AL9" s="17">
        <v>0.565721835994759</v>
      </c>
      <c r="AM9" s="17"/>
      <c r="AN9" s="17">
        <v>0.573478392550828</v>
      </c>
      <c r="AO9" s="17">
        <v>0.49038624396032698</v>
      </c>
      <c r="AP9" s="17"/>
      <c r="AQ9" s="17">
        <v>0.63002103537146603</v>
      </c>
      <c r="AR9" s="17">
        <v>0.55861132928342305</v>
      </c>
      <c r="AS9" s="17"/>
      <c r="AT9" s="17">
        <v>0.51006908322547095</v>
      </c>
      <c r="AU9" s="17">
        <v>0.619497565367227</v>
      </c>
      <c r="AV9" s="17">
        <v>0.59970873723627904</v>
      </c>
      <c r="AW9" s="17">
        <v>0.59555212674326397</v>
      </c>
      <c r="AX9" s="17"/>
      <c r="AY9" s="17">
        <v>0.53979060336951601</v>
      </c>
      <c r="AZ9" s="17">
        <v>0.57732163357720401</v>
      </c>
      <c r="BA9" s="17"/>
      <c r="BB9" s="17">
        <v>0.59461592772996397</v>
      </c>
      <c r="BC9" s="17">
        <v>0.56866636022865402</v>
      </c>
      <c r="BD9" s="17"/>
      <c r="BE9" s="17">
        <v>0.644452507272954</v>
      </c>
      <c r="BF9" s="17">
        <v>0.56791627986850501</v>
      </c>
      <c r="BG9" s="17"/>
      <c r="BH9" s="17">
        <v>0.62201471161681099</v>
      </c>
      <c r="BI9" s="17">
        <v>0.56953895804388399</v>
      </c>
      <c r="BJ9" s="17"/>
      <c r="BK9" s="17">
        <v>0.54499644599966102</v>
      </c>
      <c r="BL9" s="17">
        <v>0.57512714504866003</v>
      </c>
      <c r="BM9" s="17"/>
      <c r="BN9" s="17">
        <v>0.60417266782323698</v>
      </c>
      <c r="BO9" s="17">
        <v>0.57266111913402795</v>
      </c>
      <c r="BP9" s="17"/>
      <c r="BQ9" s="17">
        <v>0.50603418731416305</v>
      </c>
      <c r="BR9" s="17">
        <v>0.57503734853999899</v>
      </c>
      <c r="BS9" s="17"/>
      <c r="BT9" s="17">
        <v>0.57563014030922699</v>
      </c>
      <c r="BU9" s="17">
        <v>0.57313096935208396</v>
      </c>
      <c r="BV9" s="17"/>
      <c r="BW9" s="17">
        <v>0.59479925960203195</v>
      </c>
      <c r="BX9" s="17">
        <v>0.56228189852075405</v>
      </c>
      <c r="BY9" s="17"/>
      <c r="BZ9" s="17">
        <v>0.59479925960203195</v>
      </c>
      <c r="CA9" s="17">
        <v>0.56228189852075405</v>
      </c>
    </row>
    <row r="10" spans="2:79" x14ac:dyDescent="0.25">
      <c r="B10" s="18" t="s">
        <v>557</v>
      </c>
      <c r="C10" s="17">
        <v>0.22427534102889601</v>
      </c>
      <c r="D10" s="17">
        <v>0.23956691714704301</v>
      </c>
      <c r="E10" s="17">
        <v>0.248066379261208</v>
      </c>
      <c r="F10" s="17">
        <v>0.18486650636042801</v>
      </c>
      <c r="G10" s="17">
        <v>0.26933109765730201</v>
      </c>
      <c r="H10" s="17">
        <v>0.233660375883084</v>
      </c>
      <c r="I10" s="17">
        <v>0.17291160952465301</v>
      </c>
      <c r="J10" s="17">
        <v>0.135915397110902</v>
      </c>
      <c r="K10" s="17">
        <v>0.26990942196457901</v>
      </c>
      <c r="L10" s="17">
        <v>0.327254061230486</v>
      </c>
      <c r="M10" s="17"/>
      <c r="N10" s="17">
        <v>0.22301938089310799</v>
      </c>
      <c r="O10" s="17">
        <v>0.235638100510207</v>
      </c>
      <c r="P10" s="17">
        <v>0.26512627578305198</v>
      </c>
      <c r="Q10" s="17">
        <v>0.26871556003619601</v>
      </c>
      <c r="R10" s="17"/>
      <c r="S10" s="17">
        <v>0.21786551393994699</v>
      </c>
      <c r="T10" s="17">
        <v>0.249132477647002</v>
      </c>
      <c r="U10" s="17">
        <v>0.26753575005738001</v>
      </c>
      <c r="V10" s="17">
        <v>0.235769196822011</v>
      </c>
      <c r="W10" s="17">
        <v>0.23917671868054399</v>
      </c>
      <c r="X10" s="17">
        <v>0.22693034157601899</v>
      </c>
      <c r="Y10" s="17">
        <v>0.200983885145705</v>
      </c>
      <c r="Z10" s="17"/>
      <c r="AA10" s="17">
        <v>0.21031401533698901</v>
      </c>
      <c r="AB10" s="17">
        <v>0.23149609688957001</v>
      </c>
      <c r="AC10" s="17"/>
      <c r="AD10" s="17">
        <v>0.23745854298708599</v>
      </c>
      <c r="AE10" s="17">
        <v>0.21628990633383299</v>
      </c>
      <c r="AF10" s="17">
        <v>0.20811781933766099</v>
      </c>
      <c r="AG10" s="17"/>
      <c r="AH10" s="17">
        <v>0.193623018943203</v>
      </c>
      <c r="AI10" s="17">
        <v>0.22540959332774799</v>
      </c>
      <c r="AJ10" s="17"/>
      <c r="AK10" s="17">
        <v>0.21176314028333901</v>
      </c>
      <c r="AL10" s="17">
        <v>0.23265690667849701</v>
      </c>
      <c r="AM10" s="17"/>
      <c r="AN10" s="17">
        <v>0.22418762949158899</v>
      </c>
      <c r="AO10" s="17">
        <v>0.26871556003619601</v>
      </c>
      <c r="AP10" s="17"/>
      <c r="AQ10" s="17">
        <v>0.19007657994607899</v>
      </c>
      <c r="AR10" s="17">
        <v>0.233142741554104</v>
      </c>
      <c r="AS10" s="17"/>
      <c r="AT10" s="17">
        <v>0.244112314491749</v>
      </c>
      <c r="AU10" s="17">
        <v>0.21780854284339701</v>
      </c>
      <c r="AV10" s="17">
        <v>0.20224817217312299</v>
      </c>
      <c r="AW10" s="17">
        <v>0.18001649526126801</v>
      </c>
      <c r="AX10" s="17"/>
      <c r="AY10" s="17">
        <v>0.27876242113819399</v>
      </c>
      <c r="AZ10" s="17">
        <v>0.21776285882316099</v>
      </c>
      <c r="BA10" s="17"/>
      <c r="BB10" s="17">
        <v>0.200345667650631</v>
      </c>
      <c r="BC10" s="17">
        <v>0.22949390498570801</v>
      </c>
      <c r="BD10" s="17"/>
      <c r="BE10" s="17">
        <v>0.17874156568862901</v>
      </c>
      <c r="BF10" s="17">
        <v>0.22773076486768201</v>
      </c>
      <c r="BG10" s="17"/>
      <c r="BH10" s="17">
        <v>0.16281368253998299</v>
      </c>
      <c r="BI10" s="17">
        <v>0.22904052426163099</v>
      </c>
      <c r="BJ10" s="17"/>
      <c r="BK10" s="17">
        <v>0.197737736943217</v>
      </c>
      <c r="BL10" s="17">
        <v>0.22597380284990701</v>
      </c>
      <c r="BM10" s="17"/>
      <c r="BN10" s="17">
        <v>0.247495481790939</v>
      </c>
      <c r="BO10" s="17">
        <v>0.22378351864385701</v>
      </c>
      <c r="BP10" s="17"/>
      <c r="BQ10" s="17">
        <v>0.29522861033144698</v>
      </c>
      <c r="BR10" s="17">
        <v>0.22245867355002599</v>
      </c>
      <c r="BS10" s="17"/>
      <c r="BT10" s="17">
        <v>0.226461908127923</v>
      </c>
      <c r="BU10" s="17">
        <v>0.22410181931748699</v>
      </c>
      <c r="BV10" s="17"/>
      <c r="BW10" s="17">
        <v>0.21002931169967001</v>
      </c>
      <c r="BX10" s="17">
        <v>0.23159101236469401</v>
      </c>
      <c r="BY10" s="17"/>
      <c r="BZ10" s="17">
        <v>0.21002931169967001</v>
      </c>
      <c r="CA10" s="17">
        <v>0.23159101236469401</v>
      </c>
    </row>
    <row r="11" spans="2:79" x14ac:dyDescent="0.25">
      <c r="B11" s="18" t="s">
        <v>558</v>
      </c>
      <c r="C11" s="17">
        <v>0.114038649401027</v>
      </c>
      <c r="D11" s="17">
        <v>0.158232451710734</v>
      </c>
      <c r="E11" s="17">
        <v>8.5707717931731903E-2</v>
      </c>
      <c r="F11" s="17">
        <v>9.6311881848675104E-2</v>
      </c>
      <c r="G11" s="17">
        <v>0.145856033099969</v>
      </c>
      <c r="H11" s="17">
        <v>0.106155574618504</v>
      </c>
      <c r="I11" s="17">
        <v>0.105778925960576</v>
      </c>
      <c r="J11" s="17">
        <v>0.11059196491019101</v>
      </c>
      <c r="K11" s="17">
        <v>0.122301901691763</v>
      </c>
      <c r="L11" s="17">
        <v>6.4317049310780305E-2</v>
      </c>
      <c r="M11" s="17"/>
      <c r="N11" s="17">
        <v>0.113090574583876</v>
      </c>
      <c r="O11" s="17">
        <v>0.12586687257379001</v>
      </c>
      <c r="P11" s="17">
        <v>0.129951237300926</v>
      </c>
      <c r="Q11" s="17">
        <v>0.122103839711847</v>
      </c>
      <c r="R11" s="17"/>
      <c r="S11" s="17">
        <v>0.106178004716645</v>
      </c>
      <c r="T11" s="17">
        <v>0.167030115587222</v>
      </c>
      <c r="U11" s="17">
        <v>6.0929160085381601E-2</v>
      </c>
      <c r="V11" s="17">
        <v>0.127207479343945</v>
      </c>
      <c r="W11" s="17">
        <v>8.1474226806390104E-2</v>
      </c>
      <c r="X11" s="17">
        <v>0.107114032822651</v>
      </c>
      <c r="Y11" s="17">
        <v>8.7700170942771799E-2</v>
      </c>
      <c r="Z11" s="17"/>
      <c r="AA11" s="17">
        <v>0.11320742995080001</v>
      </c>
      <c r="AB11" s="17">
        <v>0.11446855361279</v>
      </c>
      <c r="AC11" s="17"/>
      <c r="AD11" s="17">
        <v>0.118120481072998</v>
      </c>
      <c r="AE11" s="17">
        <v>8.6392595825962398E-2</v>
      </c>
      <c r="AF11" s="17">
        <v>0.113455200907772</v>
      </c>
      <c r="AG11" s="17"/>
      <c r="AH11" s="17">
        <v>0.162428195051839</v>
      </c>
      <c r="AI11" s="17">
        <v>0.112248052485029</v>
      </c>
      <c r="AJ11" s="17"/>
      <c r="AK11" s="17">
        <v>0.113571013790825</v>
      </c>
      <c r="AL11" s="17">
        <v>0.11435190513011199</v>
      </c>
      <c r="AM11" s="17"/>
      <c r="AN11" s="17">
        <v>0.114022731157224</v>
      </c>
      <c r="AO11" s="17">
        <v>0.122103839711847</v>
      </c>
      <c r="AP11" s="17"/>
      <c r="AQ11" s="17">
        <v>0.10724960333690001</v>
      </c>
      <c r="AR11" s="17">
        <v>0.115798981902223</v>
      </c>
      <c r="AS11" s="17"/>
      <c r="AT11" s="17">
        <v>0.12710355568288501</v>
      </c>
      <c r="AU11" s="17">
        <v>9.8714688273590395E-2</v>
      </c>
      <c r="AV11" s="17">
        <v>0.118739930301729</v>
      </c>
      <c r="AW11" s="17">
        <v>0.13319130077077801</v>
      </c>
      <c r="AX11" s="17"/>
      <c r="AY11" s="17">
        <v>0.113729121518891</v>
      </c>
      <c r="AZ11" s="17">
        <v>0.114075645232343</v>
      </c>
      <c r="BA11" s="17"/>
      <c r="BB11" s="17">
        <v>0.121478078568153</v>
      </c>
      <c r="BC11" s="17">
        <v>0.112418697350936</v>
      </c>
      <c r="BD11" s="17"/>
      <c r="BE11" s="17">
        <v>9.6284829130148006E-2</v>
      </c>
      <c r="BF11" s="17">
        <v>0.11538593442923099</v>
      </c>
      <c r="BG11" s="17"/>
      <c r="BH11" s="17">
        <v>0.117167100428186</v>
      </c>
      <c r="BI11" s="17">
        <v>0.11379609749557</v>
      </c>
      <c r="BJ11" s="17"/>
      <c r="BK11" s="17">
        <v>0.12721510619978699</v>
      </c>
      <c r="BL11" s="17">
        <v>0.113195328778086</v>
      </c>
      <c r="BM11" s="17"/>
      <c r="BN11" s="17">
        <v>3.79563179873596E-2</v>
      </c>
      <c r="BO11" s="17">
        <v>0.115650138068501</v>
      </c>
      <c r="BP11" s="17"/>
      <c r="BQ11" s="17">
        <v>6.3912328570672403E-2</v>
      </c>
      <c r="BR11" s="17">
        <v>0.115322069570147</v>
      </c>
      <c r="BS11" s="17"/>
      <c r="BT11" s="17">
        <v>0.119742889129216</v>
      </c>
      <c r="BU11" s="17">
        <v>0.11358597203276399</v>
      </c>
      <c r="BV11" s="17"/>
      <c r="BW11" s="17">
        <v>0.113146658002083</v>
      </c>
      <c r="BX11" s="17">
        <v>0.114496707977086</v>
      </c>
      <c r="BY11" s="17"/>
      <c r="BZ11" s="17">
        <v>0.113146658002083</v>
      </c>
      <c r="CA11" s="17">
        <v>0.114496707977086</v>
      </c>
    </row>
    <row r="12" spans="2:79" x14ac:dyDescent="0.25">
      <c r="B12" s="18" t="s">
        <v>559</v>
      </c>
      <c r="C12" s="17">
        <v>4.8625551946340002E-2</v>
      </c>
      <c r="D12" s="17">
        <v>5.9057762347418101E-2</v>
      </c>
      <c r="E12" s="17">
        <v>3.7006568032059803E-2</v>
      </c>
      <c r="F12" s="17">
        <v>5.1619600249867198E-2</v>
      </c>
      <c r="G12" s="17">
        <v>3.4127689783617403E-2</v>
      </c>
      <c r="H12" s="17">
        <v>6.1905199625247702E-2</v>
      </c>
      <c r="I12" s="17">
        <v>5.5033659242026703E-2</v>
      </c>
      <c r="J12" s="17">
        <v>6.6184271675266901E-2</v>
      </c>
      <c r="K12" s="17">
        <v>2.25388782961016E-2</v>
      </c>
      <c r="L12" s="17">
        <v>1.8698605248665599E-2</v>
      </c>
      <c r="M12" s="17"/>
      <c r="N12" s="17">
        <v>4.74885314378551E-2</v>
      </c>
      <c r="O12" s="17">
        <v>5.8513286182509797E-2</v>
      </c>
      <c r="P12" s="17">
        <v>8.8468536586876895E-2</v>
      </c>
      <c r="Q12" s="17">
        <v>8.6912939054775096E-2</v>
      </c>
      <c r="R12" s="17"/>
      <c r="S12" s="17">
        <v>4.9757869088577399E-2</v>
      </c>
      <c r="T12" s="17">
        <v>5.5310395528350299E-2</v>
      </c>
      <c r="U12" s="17">
        <v>4.0490126683723697E-2</v>
      </c>
      <c r="V12" s="17">
        <v>4.6183974212850101E-2</v>
      </c>
      <c r="W12" s="17">
        <v>4.95752999894837E-2</v>
      </c>
      <c r="X12" s="17">
        <v>4.37781647442715E-2</v>
      </c>
      <c r="Y12" s="17">
        <v>6.0559209775208803E-2</v>
      </c>
      <c r="Z12" s="17"/>
      <c r="AA12" s="17">
        <v>6.3198472776719097E-2</v>
      </c>
      <c r="AB12" s="17">
        <v>4.1088480910592799E-2</v>
      </c>
      <c r="AC12" s="17"/>
      <c r="AD12" s="17">
        <v>7.31576460412455E-2</v>
      </c>
      <c r="AE12" s="17">
        <v>7.1277343254687597E-2</v>
      </c>
      <c r="AF12" s="17">
        <v>5.3928298899392699E-2</v>
      </c>
      <c r="AG12" s="17"/>
      <c r="AH12" s="17">
        <v>8.9477161265415397E-2</v>
      </c>
      <c r="AI12" s="17">
        <v>4.71138872948847E-2</v>
      </c>
      <c r="AJ12" s="17"/>
      <c r="AK12" s="17">
        <v>5.1036307833270997E-2</v>
      </c>
      <c r="AL12" s="17">
        <v>4.7010655483089803E-2</v>
      </c>
      <c r="AM12" s="17"/>
      <c r="AN12" s="17">
        <v>4.8549984236329599E-2</v>
      </c>
      <c r="AO12" s="17">
        <v>8.6912939054775096E-2</v>
      </c>
      <c r="AP12" s="17"/>
      <c r="AQ12" s="17">
        <v>4.4592643393022997E-2</v>
      </c>
      <c r="AR12" s="17">
        <v>4.96712452490067E-2</v>
      </c>
      <c r="AS12" s="17"/>
      <c r="AT12" s="17">
        <v>4.2524650543471702E-2</v>
      </c>
      <c r="AU12" s="17">
        <v>4.5068794474234397E-2</v>
      </c>
      <c r="AV12" s="17">
        <v>6.7325352419158602E-2</v>
      </c>
      <c r="AW12" s="17">
        <v>5.9125192337364303E-2</v>
      </c>
      <c r="AX12" s="17"/>
      <c r="AY12" s="17">
        <v>4.8796954478651601E-2</v>
      </c>
      <c r="AZ12" s="17">
        <v>4.8605065329339101E-2</v>
      </c>
      <c r="BA12" s="17"/>
      <c r="BB12" s="17">
        <v>6.0769650787816598E-2</v>
      </c>
      <c r="BC12" s="17">
        <v>4.5979327077303102E-2</v>
      </c>
      <c r="BD12" s="17"/>
      <c r="BE12" s="17">
        <v>2.5847950795087601E-2</v>
      </c>
      <c r="BF12" s="17">
        <v>5.03540768801993E-2</v>
      </c>
      <c r="BG12" s="17"/>
      <c r="BH12" s="17">
        <v>5.2911055542850603E-2</v>
      </c>
      <c r="BI12" s="17">
        <v>4.8293292609641401E-2</v>
      </c>
      <c r="BJ12" s="17"/>
      <c r="BK12" s="17">
        <v>9.0459586139296E-2</v>
      </c>
      <c r="BL12" s="17">
        <v>4.5948086804188298E-2</v>
      </c>
      <c r="BM12" s="17"/>
      <c r="BN12" s="17">
        <v>5.86417548978031E-2</v>
      </c>
      <c r="BO12" s="17">
        <v>4.8413400225336002E-2</v>
      </c>
      <c r="BP12" s="17"/>
      <c r="BQ12" s="17">
        <v>0.110180756915495</v>
      </c>
      <c r="BR12" s="17">
        <v>4.7049509853821399E-2</v>
      </c>
      <c r="BS12" s="17"/>
      <c r="BT12" s="17">
        <v>3.3137934434828702E-2</v>
      </c>
      <c r="BU12" s="17">
        <v>4.9854619143696502E-2</v>
      </c>
      <c r="BV12" s="17"/>
      <c r="BW12" s="17">
        <v>6.3041150587430997E-2</v>
      </c>
      <c r="BX12" s="17">
        <v>4.1222802778145301E-2</v>
      </c>
      <c r="BY12" s="17"/>
      <c r="BZ12" s="17">
        <v>6.3041150587430997E-2</v>
      </c>
      <c r="CA12" s="17">
        <v>4.1222802778145301E-2</v>
      </c>
    </row>
    <row r="13" spans="2:79" x14ac:dyDescent="0.25">
      <c r="B13" s="18" t="s">
        <v>560</v>
      </c>
      <c r="C13" s="19">
        <v>3.9745740770429E-2</v>
      </c>
      <c r="D13" s="19">
        <v>7.6155616921639899E-2</v>
      </c>
      <c r="E13" s="19">
        <v>4.4840553884422298E-2</v>
      </c>
      <c r="F13" s="19">
        <v>2.27292324438647E-2</v>
      </c>
      <c r="G13" s="19">
        <v>5.6830530762334297E-2</v>
      </c>
      <c r="H13" s="19">
        <v>2.7320623226832399E-2</v>
      </c>
      <c r="I13" s="19">
        <v>2.26000034217071E-2</v>
      </c>
      <c r="J13" s="19">
        <v>3.6125579169104603E-2</v>
      </c>
      <c r="K13" s="19">
        <v>1.92486411470874E-3</v>
      </c>
      <c r="L13" s="19">
        <v>4.1068534902663899E-2</v>
      </c>
      <c r="M13" s="19"/>
      <c r="N13" s="19">
        <v>4.1360523010101298E-2</v>
      </c>
      <c r="O13" s="19">
        <v>1.6973172129699201E-2</v>
      </c>
      <c r="P13" s="19">
        <v>2.7686202456806901E-2</v>
      </c>
      <c r="Q13" s="19">
        <v>3.1881417236854101E-2</v>
      </c>
      <c r="R13" s="19"/>
      <c r="S13" s="19">
        <v>2.67041540584846E-2</v>
      </c>
      <c r="T13" s="19">
        <v>1.6524964812450901E-2</v>
      </c>
      <c r="U13" s="19">
        <v>3.0906948136017499E-2</v>
      </c>
      <c r="V13" s="19">
        <v>4.8742580612906899E-2</v>
      </c>
      <c r="W13" s="19">
        <v>4.6405638139455703E-2</v>
      </c>
      <c r="X13" s="19">
        <v>2.01465932416609E-2</v>
      </c>
      <c r="Y13" s="19">
        <v>5.1222425626707903E-2</v>
      </c>
      <c r="Z13" s="19"/>
      <c r="AA13" s="19">
        <v>1.90590739014522E-2</v>
      </c>
      <c r="AB13" s="19">
        <v>5.04448229584889E-2</v>
      </c>
      <c r="AC13" s="19"/>
      <c r="AD13" s="19">
        <v>2.0169227840176801E-2</v>
      </c>
      <c r="AE13" s="19">
        <v>2.0879006495222299E-2</v>
      </c>
      <c r="AF13" s="19">
        <v>1.8518475809584399E-2</v>
      </c>
      <c r="AG13" s="19"/>
      <c r="AH13" s="19">
        <v>1.5784122278108499E-2</v>
      </c>
      <c r="AI13" s="19">
        <v>4.0632411632856601E-2</v>
      </c>
      <c r="AJ13" s="19"/>
      <c r="AK13" s="19">
        <v>3.8979987926369197E-2</v>
      </c>
      <c r="AL13" s="19">
        <v>4.0258696713542E-2</v>
      </c>
      <c r="AM13" s="19"/>
      <c r="AN13" s="19">
        <v>3.9761262564029898E-2</v>
      </c>
      <c r="AO13" s="19">
        <v>3.1881417236854101E-2</v>
      </c>
      <c r="AP13" s="19"/>
      <c r="AQ13" s="19">
        <v>2.8060137952532101E-2</v>
      </c>
      <c r="AR13" s="19">
        <v>4.27757020112432E-2</v>
      </c>
      <c r="AS13" s="19"/>
      <c r="AT13" s="19">
        <v>7.6190396056423804E-2</v>
      </c>
      <c r="AU13" s="19">
        <v>1.8910409041551599E-2</v>
      </c>
      <c r="AV13" s="19">
        <v>1.1977807869710901E-2</v>
      </c>
      <c r="AW13" s="19">
        <v>3.2114884887325598E-2</v>
      </c>
      <c r="AX13" s="19"/>
      <c r="AY13" s="19">
        <v>1.8920899494747501E-2</v>
      </c>
      <c r="AZ13" s="19">
        <v>4.2234797037952902E-2</v>
      </c>
      <c r="BA13" s="19"/>
      <c r="BB13" s="19">
        <v>2.2790675263435801E-2</v>
      </c>
      <c r="BC13" s="19">
        <v>4.3441710357399597E-2</v>
      </c>
      <c r="BD13" s="19"/>
      <c r="BE13" s="19">
        <v>5.4673147113181303E-2</v>
      </c>
      <c r="BF13" s="19">
        <v>3.8612943954383298E-2</v>
      </c>
      <c r="BG13" s="19"/>
      <c r="BH13" s="19">
        <v>4.5093449872169497E-2</v>
      </c>
      <c r="BI13" s="19">
        <v>3.9331127589273901E-2</v>
      </c>
      <c r="BJ13" s="19"/>
      <c r="BK13" s="19">
        <v>3.9591124718039099E-2</v>
      </c>
      <c r="BL13" s="19">
        <v>3.9755636519157998E-2</v>
      </c>
      <c r="BM13" s="19"/>
      <c r="BN13" s="19">
        <v>5.1733777500662E-2</v>
      </c>
      <c r="BO13" s="19">
        <v>3.94918239282782E-2</v>
      </c>
      <c r="BP13" s="19"/>
      <c r="BQ13" s="19">
        <v>2.4644116868222501E-2</v>
      </c>
      <c r="BR13" s="19">
        <v>4.0132398486006297E-2</v>
      </c>
      <c r="BS13" s="19"/>
      <c r="BT13" s="19">
        <v>4.50271279988054E-2</v>
      </c>
      <c r="BU13" s="19">
        <v>3.9326620153968102E-2</v>
      </c>
      <c r="BV13" s="19"/>
      <c r="BW13" s="19">
        <v>1.8983620108783399E-2</v>
      </c>
      <c r="BX13" s="19">
        <v>5.0407578359320297E-2</v>
      </c>
      <c r="BY13" s="19"/>
      <c r="BZ13" s="19">
        <v>1.8983620108783399E-2</v>
      </c>
      <c r="CA13" s="19">
        <v>5.0407578359320297E-2</v>
      </c>
    </row>
    <row r="14" spans="2:79" x14ac:dyDescent="0.25">
      <c r="B14" s="16"/>
    </row>
    <row r="15" spans="2:79" x14ac:dyDescent="0.25">
      <c r="B15" t="s">
        <v>78</v>
      </c>
    </row>
    <row r="16" spans="2:79" x14ac:dyDescent="0.25">
      <c r="B16" t="s">
        <v>79</v>
      </c>
    </row>
    <row r="18" spans="2:2" x14ac:dyDescent="0.2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CA16"/>
  <sheetViews>
    <sheetView showGridLines="0" topLeftCell="A7" workbookViewId="0">
      <pane xSplit="2" topLeftCell="C1" activePane="topRight" state="frozen"/>
      <selection pane="topRight" activeCell="B12" sqref="B12"/>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571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1479</v>
      </c>
      <c r="D7" s="10">
        <v>186</v>
      </c>
      <c r="E7" s="10">
        <v>153</v>
      </c>
      <c r="F7" s="10">
        <v>188</v>
      </c>
      <c r="G7" s="10">
        <v>239</v>
      </c>
      <c r="H7" s="10">
        <v>203</v>
      </c>
      <c r="I7" s="10">
        <v>198</v>
      </c>
      <c r="J7" s="10">
        <v>134</v>
      </c>
      <c r="K7" s="10">
        <v>80</v>
      </c>
      <c r="L7" s="10">
        <v>98</v>
      </c>
      <c r="M7" s="10"/>
      <c r="N7" s="10">
        <v>212</v>
      </c>
      <c r="O7" s="10">
        <v>188</v>
      </c>
      <c r="P7" s="10">
        <v>310</v>
      </c>
      <c r="Q7" s="10">
        <v>769</v>
      </c>
      <c r="R7" s="10"/>
      <c r="S7" s="10">
        <v>129</v>
      </c>
      <c r="T7" s="10">
        <v>102</v>
      </c>
      <c r="U7" s="10">
        <v>139</v>
      </c>
      <c r="V7" s="10">
        <v>247</v>
      </c>
      <c r="W7" s="10">
        <v>260</v>
      </c>
      <c r="X7" s="10">
        <v>305</v>
      </c>
      <c r="Y7" s="10">
        <v>230</v>
      </c>
      <c r="Z7" s="10"/>
      <c r="AA7" s="10">
        <v>1255</v>
      </c>
      <c r="AB7" s="10">
        <v>224</v>
      </c>
      <c r="AC7" s="10"/>
      <c r="AD7" s="10">
        <v>425</v>
      </c>
      <c r="AE7" s="10">
        <v>392</v>
      </c>
      <c r="AF7" s="10">
        <v>432</v>
      </c>
      <c r="AG7" s="10"/>
      <c r="AH7" s="10">
        <v>391</v>
      </c>
      <c r="AI7" s="10">
        <v>1088</v>
      </c>
      <c r="AJ7" s="10"/>
      <c r="AK7" s="10">
        <v>275</v>
      </c>
      <c r="AL7" s="10">
        <v>1204</v>
      </c>
      <c r="AM7" s="10"/>
      <c r="AN7" s="10">
        <v>710</v>
      </c>
      <c r="AO7" s="10">
        <v>769</v>
      </c>
      <c r="AP7" s="10"/>
      <c r="AQ7" s="10">
        <v>767</v>
      </c>
      <c r="AR7" s="10">
        <v>712</v>
      </c>
      <c r="AS7" s="10"/>
      <c r="AT7" s="10">
        <v>101</v>
      </c>
      <c r="AU7" s="10">
        <v>320</v>
      </c>
      <c r="AV7" s="10">
        <v>690</v>
      </c>
      <c r="AW7" s="10">
        <v>363</v>
      </c>
      <c r="AX7" s="10"/>
      <c r="AY7" s="10">
        <v>1479</v>
      </c>
      <c r="AZ7" s="10" t="s">
        <v>98</v>
      </c>
      <c r="BA7" s="10"/>
      <c r="BB7" s="10">
        <v>174</v>
      </c>
      <c r="BC7" s="10">
        <v>1304</v>
      </c>
      <c r="BD7" s="10"/>
      <c r="BE7" s="10">
        <v>185</v>
      </c>
      <c r="BF7" s="10">
        <v>1294</v>
      </c>
      <c r="BG7" s="10"/>
      <c r="BH7" s="10">
        <v>95</v>
      </c>
      <c r="BI7" s="10">
        <v>1384</v>
      </c>
      <c r="BJ7" s="10"/>
      <c r="BK7" s="10">
        <v>222</v>
      </c>
      <c r="BL7" s="10">
        <v>1257</v>
      </c>
      <c r="BM7" s="10"/>
      <c r="BN7" s="10">
        <v>94</v>
      </c>
      <c r="BO7" s="10">
        <v>1385</v>
      </c>
      <c r="BP7" s="10"/>
      <c r="BQ7" s="10">
        <v>289</v>
      </c>
      <c r="BR7" s="10">
        <v>1190</v>
      </c>
      <c r="BS7" s="10"/>
      <c r="BT7" s="10">
        <v>154</v>
      </c>
      <c r="BU7" s="10">
        <v>1325</v>
      </c>
      <c r="BV7" s="10"/>
      <c r="BW7" s="10">
        <v>557</v>
      </c>
      <c r="BX7" s="10">
        <v>922</v>
      </c>
      <c r="BY7" s="10"/>
      <c r="BZ7" s="10">
        <v>557</v>
      </c>
      <c r="CA7" s="10">
        <v>922</v>
      </c>
    </row>
    <row r="8" spans="2:79" ht="30" customHeight="1" x14ac:dyDescent="0.25">
      <c r="B8" s="11" t="s">
        <v>27</v>
      </c>
      <c r="C8" s="11">
        <v>767</v>
      </c>
      <c r="D8" s="11">
        <v>86</v>
      </c>
      <c r="E8" s="11">
        <v>85</v>
      </c>
      <c r="F8" s="11">
        <v>116</v>
      </c>
      <c r="G8" s="11">
        <v>126</v>
      </c>
      <c r="H8" s="11">
        <v>84</v>
      </c>
      <c r="I8" s="11">
        <v>91</v>
      </c>
      <c r="J8" s="11">
        <v>78</v>
      </c>
      <c r="K8" s="11">
        <v>47</v>
      </c>
      <c r="L8" s="11">
        <v>54</v>
      </c>
      <c r="M8" s="11"/>
      <c r="N8" s="11">
        <v>677</v>
      </c>
      <c r="O8" s="11">
        <v>69</v>
      </c>
      <c r="P8" s="11">
        <v>17</v>
      </c>
      <c r="Q8" s="11">
        <v>4</v>
      </c>
      <c r="R8" s="11"/>
      <c r="S8" s="11">
        <v>171</v>
      </c>
      <c r="T8" s="11">
        <v>43</v>
      </c>
      <c r="U8" s="11">
        <v>54</v>
      </c>
      <c r="V8" s="11">
        <v>222</v>
      </c>
      <c r="W8" s="11">
        <v>59</v>
      </c>
      <c r="X8" s="11">
        <v>91</v>
      </c>
      <c r="Y8" s="11">
        <v>92</v>
      </c>
      <c r="Z8" s="11"/>
      <c r="AA8" s="11">
        <v>458</v>
      </c>
      <c r="AB8" s="11">
        <v>309</v>
      </c>
      <c r="AC8" s="11"/>
      <c r="AD8" s="11">
        <v>121</v>
      </c>
      <c r="AE8" s="11">
        <v>104</v>
      </c>
      <c r="AF8" s="11">
        <v>221</v>
      </c>
      <c r="AG8" s="11"/>
      <c r="AH8" s="11">
        <v>89</v>
      </c>
      <c r="AI8" s="11">
        <v>678</v>
      </c>
      <c r="AJ8" s="11"/>
      <c r="AK8" s="11">
        <v>145</v>
      </c>
      <c r="AL8" s="11">
        <v>622</v>
      </c>
      <c r="AM8" s="11"/>
      <c r="AN8" s="11">
        <v>763</v>
      </c>
      <c r="AO8" s="11">
        <v>4</v>
      </c>
      <c r="AP8" s="11"/>
      <c r="AQ8" s="11">
        <v>312</v>
      </c>
      <c r="AR8" s="11">
        <v>455</v>
      </c>
      <c r="AS8" s="11"/>
      <c r="AT8" s="11">
        <v>141</v>
      </c>
      <c r="AU8" s="11">
        <v>338</v>
      </c>
      <c r="AV8" s="11">
        <v>246</v>
      </c>
      <c r="AW8" s="11">
        <v>40</v>
      </c>
      <c r="AX8" s="11"/>
      <c r="AY8" s="11">
        <v>767</v>
      </c>
      <c r="AZ8" s="11" t="s">
        <v>98</v>
      </c>
      <c r="BA8" s="11"/>
      <c r="BB8" s="11">
        <v>99</v>
      </c>
      <c r="BC8" s="11">
        <v>668</v>
      </c>
      <c r="BD8" s="11"/>
      <c r="BE8" s="11">
        <v>48</v>
      </c>
      <c r="BF8" s="11">
        <v>719</v>
      </c>
      <c r="BG8" s="11"/>
      <c r="BH8" s="11">
        <v>32</v>
      </c>
      <c r="BI8" s="11">
        <v>735</v>
      </c>
      <c r="BJ8" s="11"/>
      <c r="BK8" s="11">
        <v>66</v>
      </c>
      <c r="BL8" s="11">
        <v>701</v>
      </c>
      <c r="BM8" s="11"/>
      <c r="BN8" s="11">
        <v>36</v>
      </c>
      <c r="BO8" s="11">
        <v>731</v>
      </c>
      <c r="BP8" s="11"/>
      <c r="BQ8" s="11">
        <v>92</v>
      </c>
      <c r="BR8" s="11">
        <v>675</v>
      </c>
      <c r="BS8" s="11"/>
      <c r="BT8" s="11">
        <v>85</v>
      </c>
      <c r="BU8" s="11">
        <v>682</v>
      </c>
      <c r="BV8" s="11"/>
      <c r="BW8" s="11">
        <v>455</v>
      </c>
      <c r="BX8" s="11">
        <v>312</v>
      </c>
      <c r="BY8" s="11"/>
      <c r="BZ8" s="11">
        <v>455</v>
      </c>
      <c r="CA8" s="11">
        <v>312</v>
      </c>
    </row>
    <row r="9" spans="2:79" ht="30" x14ac:dyDescent="0.25">
      <c r="B9" s="18" t="s">
        <v>568</v>
      </c>
      <c r="C9" s="17">
        <v>0.55811742681107501</v>
      </c>
      <c r="D9" s="17">
        <v>0.50135360661514194</v>
      </c>
      <c r="E9" s="17">
        <v>0.529315585475019</v>
      </c>
      <c r="F9" s="17">
        <v>0.66150466790629303</v>
      </c>
      <c r="G9" s="17">
        <v>0.45317400755828402</v>
      </c>
      <c r="H9" s="17">
        <v>0.582569219627734</v>
      </c>
      <c r="I9" s="17">
        <v>0.57857280485021301</v>
      </c>
      <c r="J9" s="17">
        <v>0.76242698139412202</v>
      </c>
      <c r="K9" s="17">
        <v>0.51492516916724695</v>
      </c>
      <c r="L9" s="17">
        <v>0.38916360368921299</v>
      </c>
      <c r="M9" s="17"/>
      <c r="N9" s="17">
        <v>0.56077613150884897</v>
      </c>
      <c r="O9" s="17">
        <v>0.54366436449356903</v>
      </c>
      <c r="P9" s="17">
        <v>0.51239297277209706</v>
      </c>
      <c r="Q9" s="17">
        <v>0.55209998067301003</v>
      </c>
      <c r="R9" s="17"/>
      <c r="S9" s="17">
        <v>0.41521412738035002</v>
      </c>
      <c r="T9" s="17">
        <v>0.63537586840152405</v>
      </c>
      <c r="U9" s="17">
        <v>0.75435610814518395</v>
      </c>
      <c r="V9" s="17">
        <v>0.61040456806789201</v>
      </c>
      <c r="W9" s="17">
        <v>0.68669281681698102</v>
      </c>
      <c r="X9" s="17">
        <v>0.52570579122553096</v>
      </c>
      <c r="Y9" s="17">
        <v>0.52906951795789603</v>
      </c>
      <c r="Z9" s="17"/>
      <c r="AA9" s="17">
        <v>0.54904579819874999</v>
      </c>
      <c r="AB9" s="17">
        <v>0.57159472942399503</v>
      </c>
      <c r="AC9" s="17"/>
      <c r="AD9" s="17">
        <v>0.50922356513580003</v>
      </c>
      <c r="AE9" s="17">
        <v>0.62719615585445998</v>
      </c>
      <c r="AF9" s="17">
        <v>0.55333747540685296</v>
      </c>
      <c r="AG9" s="17"/>
      <c r="AH9" s="17">
        <v>0.56583270158034404</v>
      </c>
      <c r="AI9" s="17">
        <v>0.55710803896338901</v>
      </c>
      <c r="AJ9" s="17"/>
      <c r="AK9" s="17">
        <v>0.620697430776737</v>
      </c>
      <c r="AL9" s="17">
        <v>0.54355615041010197</v>
      </c>
      <c r="AM9" s="17"/>
      <c r="AN9" s="17">
        <v>0.55815049884660695</v>
      </c>
      <c r="AO9" s="17">
        <v>0.55209998067301003</v>
      </c>
      <c r="AP9" s="17"/>
      <c r="AQ9" s="17">
        <v>0.53157054254358105</v>
      </c>
      <c r="AR9" s="17">
        <v>0.57633879503485297</v>
      </c>
      <c r="AS9" s="17"/>
      <c r="AT9" s="17">
        <v>0.63191446658629302</v>
      </c>
      <c r="AU9" s="17">
        <v>0.54226630807919995</v>
      </c>
      <c r="AV9" s="17">
        <v>0.52112092319984504</v>
      </c>
      <c r="AW9" s="17">
        <v>0.67797050101730805</v>
      </c>
      <c r="AX9" s="17"/>
      <c r="AY9" s="17">
        <v>0.55811742681107501</v>
      </c>
      <c r="AZ9" s="17" t="s">
        <v>99</v>
      </c>
      <c r="BA9" s="17"/>
      <c r="BB9" s="17">
        <v>0.53299258235804703</v>
      </c>
      <c r="BC9" s="17">
        <v>0.56190263245554395</v>
      </c>
      <c r="BD9" s="17"/>
      <c r="BE9" s="17">
        <v>0.635558538030363</v>
      </c>
      <c r="BF9" s="17">
        <v>0.55291234007638701</v>
      </c>
      <c r="BG9" s="17"/>
      <c r="BH9" s="17">
        <v>0.58646479556711395</v>
      </c>
      <c r="BI9" s="17">
        <v>0.55687376215138495</v>
      </c>
      <c r="BJ9" s="17"/>
      <c r="BK9" s="17">
        <v>0.51660716929436201</v>
      </c>
      <c r="BL9" s="17">
        <v>0.56199728192385701</v>
      </c>
      <c r="BM9" s="17"/>
      <c r="BN9" s="17">
        <v>0.57951878822029901</v>
      </c>
      <c r="BO9" s="17">
        <v>0.55706775027252897</v>
      </c>
      <c r="BP9" s="17"/>
      <c r="BQ9" s="17">
        <v>0.70573215620145602</v>
      </c>
      <c r="BR9" s="17">
        <v>0.53789515221595297</v>
      </c>
      <c r="BS9" s="17"/>
      <c r="BT9" s="17">
        <v>0.50989310207987004</v>
      </c>
      <c r="BU9" s="17">
        <v>0.56412205409267302</v>
      </c>
      <c r="BV9" s="17"/>
      <c r="BW9" s="17">
        <v>0.54884054493311496</v>
      </c>
      <c r="BX9" s="17">
        <v>0.57162442867294205</v>
      </c>
      <c r="BY9" s="17"/>
      <c r="BZ9" s="17">
        <v>0.54884054493311496</v>
      </c>
      <c r="CA9" s="17">
        <v>0.57162442867294205</v>
      </c>
    </row>
    <row r="10" spans="2:79" ht="30" x14ac:dyDescent="0.25">
      <c r="B10" s="18" t="s">
        <v>569</v>
      </c>
      <c r="C10" s="17">
        <v>0.49968838486282302</v>
      </c>
      <c r="D10" s="17">
        <v>0.66264332401375203</v>
      </c>
      <c r="E10" s="17">
        <v>0.58980517372298502</v>
      </c>
      <c r="F10" s="17">
        <v>0.54483890131791701</v>
      </c>
      <c r="G10" s="17">
        <v>0.46663449215872899</v>
      </c>
      <c r="H10" s="17">
        <v>0.44820088822889997</v>
      </c>
      <c r="I10" s="17">
        <v>0.44433689881869298</v>
      </c>
      <c r="J10" s="17">
        <v>0.29335591325686999</v>
      </c>
      <c r="K10" s="17">
        <v>0.52153515787780702</v>
      </c>
      <c r="L10" s="17">
        <v>0.52967194400829098</v>
      </c>
      <c r="M10" s="17"/>
      <c r="N10" s="17">
        <v>0.478937625243678</v>
      </c>
      <c r="O10" s="17">
        <v>0.63186488915239003</v>
      </c>
      <c r="P10" s="17">
        <v>0.72168395112795902</v>
      </c>
      <c r="Q10" s="17">
        <v>0.76994139156682195</v>
      </c>
      <c r="R10" s="17"/>
      <c r="S10" s="17">
        <v>0.520528816817455</v>
      </c>
      <c r="T10" s="17">
        <v>0.46799410379580902</v>
      </c>
      <c r="U10" s="17">
        <v>0.32719689226194099</v>
      </c>
      <c r="V10" s="17">
        <v>0.41456316201219601</v>
      </c>
      <c r="W10" s="17">
        <v>0.46414064961519302</v>
      </c>
      <c r="X10" s="17">
        <v>0.67952848346734795</v>
      </c>
      <c r="Y10" s="17">
        <v>0.61511338981459196</v>
      </c>
      <c r="Z10" s="17"/>
      <c r="AA10" s="17">
        <v>0.59412705466702997</v>
      </c>
      <c r="AB10" s="17">
        <v>0.35938518400385699</v>
      </c>
      <c r="AC10" s="17"/>
      <c r="AD10" s="17">
        <v>0.65032588731879004</v>
      </c>
      <c r="AE10" s="17">
        <v>0.69185605904811998</v>
      </c>
      <c r="AF10" s="17">
        <v>0.48654111474203598</v>
      </c>
      <c r="AG10" s="17"/>
      <c r="AH10" s="17">
        <v>0.83367083176461998</v>
      </c>
      <c r="AI10" s="17">
        <v>0.45599352844813701</v>
      </c>
      <c r="AJ10" s="17"/>
      <c r="AK10" s="17">
        <v>0.54054766541320098</v>
      </c>
      <c r="AL10" s="17">
        <v>0.49018114229432702</v>
      </c>
      <c r="AM10" s="17"/>
      <c r="AN10" s="17">
        <v>0.49820306753132099</v>
      </c>
      <c r="AO10" s="17">
        <v>0.76994139156682195</v>
      </c>
      <c r="AP10" s="17"/>
      <c r="AQ10" s="17">
        <v>0.61300501979666999</v>
      </c>
      <c r="AR10" s="17">
        <v>0.42190961014095102</v>
      </c>
      <c r="AS10" s="17"/>
      <c r="AT10" s="17">
        <v>0.38511585734657899</v>
      </c>
      <c r="AU10" s="17">
        <v>0.45579676648974399</v>
      </c>
      <c r="AV10" s="17">
        <v>0.58347845496161499</v>
      </c>
      <c r="AW10" s="17">
        <v>0.74242890526643901</v>
      </c>
      <c r="AX10" s="17"/>
      <c r="AY10" s="17">
        <v>0.49968838486282302</v>
      </c>
      <c r="AZ10" s="17" t="s">
        <v>99</v>
      </c>
      <c r="BA10" s="17"/>
      <c r="BB10" s="17">
        <v>0.436453155164085</v>
      </c>
      <c r="BC10" s="17">
        <v>0.50899246629131101</v>
      </c>
      <c r="BD10" s="17"/>
      <c r="BE10" s="17">
        <v>0.56533094190288802</v>
      </c>
      <c r="BF10" s="17">
        <v>0.49527632003703898</v>
      </c>
      <c r="BG10" s="17"/>
      <c r="BH10" s="17">
        <v>0.60459475085083603</v>
      </c>
      <c r="BI10" s="17">
        <v>0.49508589984635998</v>
      </c>
      <c r="BJ10" s="17"/>
      <c r="BK10" s="17">
        <v>0.54591177124288104</v>
      </c>
      <c r="BL10" s="17">
        <v>0.49536800593227698</v>
      </c>
      <c r="BM10" s="17"/>
      <c r="BN10" s="17">
        <v>0.373600602869886</v>
      </c>
      <c r="BO10" s="17">
        <v>0.50587263566932605</v>
      </c>
      <c r="BP10" s="17"/>
      <c r="BQ10" s="17">
        <v>0.42316084439242002</v>
      </c>
      <c r="BR10" s="17">
        <v>0.51017216885831496</v>
      </c>
      <c r="BS10" s="17"/>
      <c r="BT10" s="17">
        <v>0.55033896895189804</v>
      </c>
      <c r="BU10" s="17">
        <v>0.493381653130541</v>
      </c>
      <c r="BV10" s="17"/>
      <c r="BW10" s="17">
        <v>0.59269622914351405</v>
      </c>
      <c r="BX10" s="17">
        <v>0.36427034867416103</v>
      </c>
      <c r="BY10" s="17"/>
      <c r="BZ10" s="17">
        <v>0.59269622914351405</v>
      </c>
      <c r="CA10" s="17">
        <v>0.36427034867416103</v>
      </c>
    </row>
    <row r="11" spans="2:79" x14ac:dyDescent="0.25">
      <c r="B11" s="18" t="s">
        <v>570</v>
      </c>
      <c r="C11" s="19">
        <v>0.145251834736668</v>
      </c>
      <c r="D11" s="19">
        <v>8.5642770428829104E-2</v>
      </c>
      <c r="E11" s="19">
        <v>8.4841155340507901E-2</v>
      </c>
      <c r="F11" s="19">
        <v>0.14194410957523401</v>
      </c>
      <c r="G11" s="19">
        <v>0.12458574777543401</v>
      </c>
      <c r="H11" s="19">
        <v>2.1578412244430599E-2</v>
      </c>
      <c r="I11" s="19">
        <v>0.30158584234868202</v>
      </c>
      <c r="J11" s="19">
        <v>0.20010853738585899</v>
      </c>
      <c r="K11" s="19">
        <v>0.180575879669929</v>
      </c>
      <c r="L11" s="19">
        <v>0.21026009747038801</v>
      </c>
      <c r="M11" s="19"/>
      <c r="N11" s="19">
        <v>0.15601116379455199</v>
      </c>
      <c r="O11" s="19">
        <v>7.3075540971891506E-2</v>
      </c>
      <c r="P11" s="19">
        <v>3.99842631287581E-2</v>
      </c>
      <c r="Q11" s="19">
        <v>2.5680878145758101E-2</v>
      </c>
      <c r="R11" s="19"/>
      <c r="S11" s="19">
        <v>0.22773132693689399</v>
      </c>
      <c r="T11" s="19">
        <v>0.130582773303484</v>
      </c>
      <c r="U11" s="19">
        <v>0.13812698968106801</v>
      </c>
      <c r="V11" s="19">
        <v>0.15698321549645</v>
      </c>
      <c r="W11" s="19">
        <v>4.9503993841052002E-2</v>
      </c>
      <c r="X11" s="19">
        <v>8.8283033263553704E-2</v>
      </c>
      <c r="Y11" s="19">
        <v>0.119385998531655</v>
      </c>
      <c r="Z11" s="19"/>
      <c r="AA11" s="19">
        <v>0.11087311522922</v>
      </c>
      <c r="AB11" s="19">
        <v>0.196326721732932</v>
      </c>
      <c r="AC11" s="19"/>
      <c r="AD11" s="19">
        <v>0.103526272527954</v>
      </c>
      <c r="AE11" s="19">
        <v>3.9338958189921898E-2</v>
      </c>
      <c r="AF11" s="19">
        <v>0.15578018505736799</v>
      </c>
      <c r="AG11" s="19"/>
      <c r="AH11" s="19">
        <v>9.0498833841591894E-2</v>
      </c>
      <c r="AI11" s="19">
        <v>0.15241515884120299</v>
      </c>
      <c r="AJ11" s="19"/>
      <c r="AK11" s="19">
        <v>0.153456509681175</v>
      </c>
      <c r="AL11" s="19">
        <v>0.14334274985209799</v>
      </c>
      <c r="AM11" s="19"/>
      <c r="AN11" s="19">
        <v>0.14590899972563401</v>
      </c>
      <c r="AO11" s="19">
        <v>2.5680878145758101E-2</v>
      </c>
      <c r="AP11" s="19"/>
      <c r="AQ11" s="19">
        <v>0.10464821832593101</v>
      </c>
      <c r="AR11" s="19">
        <v>0.17312152514485599</v>
      </c>
      <c r="AS11" s="19"/>
      <c r="AT11" s="19">
        <v>0.22890370722438899</v>
      </c>
      <c r="AU11" s="19">
        <v>0.161313350845632</v>
      </c>
      <c r="AV11" s="19">
        <v>9.9323638268013895E-2</v>
      </c>
      <c r="AW11" s="19">
        <v>1.61857910746464E-3</v>
      </c>
      <c r="AX11" s="19"/>
      <c r="AY11" s="19">
        <v>0.145251834736668</v>
      </c>
      <c r="AZ11" s="19" t="s">
        <v>99</v>
      </c>
      <c r="BA11" s="19"/>
      <c r="BB11" s="19">
        <v>0.17216823683368301</v>
      </c>
      <c r="BC11" s="19">
        <v>0.14128358992014201</v>
      </c>
      <c r="BD11" s="19"/>
      <c r="BE11" s="19">
        <v>1.3000882881474599E-3</v>
      </c>
      <c r="BF11" s="19">
        <v>0.154927332854878</v>
      </c>
      <c r="BG11" s="19"/>
      <c r="BH11" s="19">
        <v>0.26296301263503802</v>
      </c>
      <c r="BI11" s="19">
        <v>0.14008757299292099</v>
      </c>
      <c r="BJ11" s="19"/>
      <c r="BK11" s="19">
        <v>0.14788799351456</v>
      </c>
      <c r="BL11" s="19">
        <v>0.145005439876111</v>
      </c>
      <c r="BM11" s="19"/>
      <c r="BN11" s="19">
        <v>0.27703802261537902</v>
      </c>
      <c r="BO11" s="19">
        <v>0.138788093160814</v>
      </c>
      <c r="BP11" s="19"/>
      <c r="BQ11" s="19">
        <v>0.113594007627634</v>
      </c>
      <c r="BR11" s="19">
        <v>0.149588754741383</v>
      </c>
      <c r="BS11" s="19"/>
      <c r="BT11" s="19">
        <v>0.163740527938361</v>
      </c>
      <c r="BU11" s="19">
        <v>0.14294972450041701</v>
      </c>
      <c r="BV11" s="19"/>
      <c r="BW11" s="19">
        <v>0.111614085578307</v>
      </c>
      <c r="BX11" s="19">
        <v>0.194227896573826</v>
      </c>
      <c r="BY11" s="19"/>
      <c r="BZ11" s="19">
        <v>0.111614085578307</v>
      </c>
      <c r="CA11" s="19">
        <v>0.194227896573826</v>
      </c>
    </row>
    <row r="12" spans="2:79" x14ac:dyDescent="0.25">
      <c r="B12" s="16" t="s">
        <v>707</v>
      </c>
    </row>
    <row r="13" spans="2:79" x14ac:dyDescent="0.25">
      <c r="B13" t="s">
        <v>78</v>
      </c>
    </row>
    <row r="14" spans="2:79" x14ac:dyDescent="0.25">
      <c r="B14" t="s">
        <v>79</v>
      </c>
    </row>
    <row r="16" spans="2:79" x14ac:dyDescent="0.25">
      <c r="B1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CA25"/>
  <sheetViews>
    <sheetView showGridLines="0" topLeftCell="A7" workbookViewId="0">
      <pane xSplit="2" topLeftCell="C1" activePane="topRight" state="frozen"/>
      <selection pane="topRight" activeCell="B21" sqref="B21"/>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583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1479</v>
      </c>
      <c r="D7" s="10">
        <v>186</v>
      </c>
      <c r="E7" s="10">
        <v>153</v>
      </c>
      <c r="F7" s="10">
        <v>188</v>
      </c>
      <c r="G7" s="10">
        <v>239</v>
      </c>
      <c r="H7" s="10">
        <v>203</v>
      </c>
      <c r="I7" s="10">
        <v>198</v>
      </c>
      <c r="J7" s="10">
        <v>134</v>
      </c>
      <c r="K7" s="10">
        <v>80</v>
      </c>
      <c r="L7" s="10">
        <v>98</v>
      </c>
      <c r="M7" s="10"/>
      <c r="N7" s="10">
        <v>212</v>
      </c>
      <c r="O7" s="10">
        <v>188</v>
      </c>
      <c r="P7" s="10">
        <v>310</v>
      </c>
      <c r="Q7" s="10">
        <v>769</v>
      </c>
      <c r="R7" s="10"/>
      <c r="S7" s="10">
        <v>129</v>
      </c>
      <c r="T7" s="10">
        <v>102</v>
      </c>
      <c r="U7" s="10">
        <v>139</v>
      </c>
      <c r="V7" s="10">
        <v>247</v>
      </c>
      <c r="W7" s="10">
        <v>260</v>
      </c>
      <c r="X7" s="10">
        <v>305</v>
      </c>
      <c r="Y7" s="10">
        <v>230</v>
      </c>
      <c r="Z7" s="10"/>
      <c r="AA7" s="10">
        <v>1255</v>
      </c>
      <c r="AB7" s="10">
        <v>224</v>
      </c>
      <c r="AC7" s="10"/>
      <c r="AD7" s="10">
        <v>425</v>
      </c>
      <c r="AE7" s="10">
        <v>392</v>
      </c>
      <c r="AF7" s="10">
        <v>432</v>
      </c>
      <c r="AG7" s="10"/>
      <c r="AH7" s="10">
        <v>391</v>
      </c>
      <c r="AI7" s="10">
        <v>1088</v>
      </c>
      <c r="AJ7" s="10"/>
      <c r="AK7" s="10">
        <v>275</v>
      </c>
      <c r="AL7" s="10">
        <v>1204</v>
      </c>
      <c r="AM7" s="10"/>
      <c r="AN7" s="10">
        <v>710</v>
      </c>
      <c r="AO7" s="10">
        <v>769</v>
      </c>
      <c r="AP7" s="10"/>
      <c r="AQ7" s="10">
        <v>767</v>
      </c>
      <c r="AR7" s="10">
        <v>712</v>
      </c>
      <c r="AS7" s="10"/>
      <c r="AT7" s="10">
        <v>101</v>
      </c>
      <c r="AU7" s="10">
        <v>320</v>
      </c>
      <c r="AV7" s="10">
        <v>690</v>
      </c>
      <c r="AW7" s="10">
        <v>363</v>
      </c>
      <c r="AX7" s="10"/>
      <c r="AY7" s="10">
        <v>1479</v>
      </c>
      <c r="AZ7" s="10" t="s">
        <v>98</v>
      </c>
      <c r="BA7" s="10"/>
      <c r="BB7" s="10">
        <v>174</v>
      </c>
      <c r="BC7" s="10">
        <v>1304</v>
      </c>
      <c r="BD7" s="10"/>
      <c r="BE7" s="10">
        <v>185</v>
      </c>
      <c r="BF7" s="10">
        <v>1294</v>
      </c>
      <c r="BG7" s="10"/>
      <c r="BH7" s="10">
        <v>95</v>
      </c>
      <c r="BI7" s="10">
        <v>1384</v>
      </c>
      <c r="BJ7" s="10"/>
      <c r="BK7" s="10">
        <v>222</v>
      </c>
      <c r="BL7" s="10">
        <v>1257</v>
      </c>
      <c r="BM7" s="10"/>
      <c r="BN7" s="10">
        <v>94</v>
      </c>
      <c r="BO7" s="10">
        <v>1385</v>
      </c>
      <c r="BP7" s="10"/>
      <c r="BQ7" s="10">
        <v>289</v>
      </c>
      <c r="BR7" s="10">
        <v>1190</v>
      </c>
      <c r="BS7" s="10"/>
      <c r="BT7" s="10">
        <v>154</v>
      </c>
      <c r="BU7" s="10">
        <v>1325</v>
      </c>
      <c r="BV7" s="10"/>
      <c r="BW7" s="10">
        <v>557</v>
      </c>
      <c r="BX7" s="10">
        <v>922</v>
      </c>
      <c r="BY7" s="10"/>
      <c r="BZ7" s="10">
        <v>557</v>
      </c>
      <c r="CA7" s="10">
        <v>922</v>
      </c>
    </row>
    <row r="8" spans="2:79" ht="30" customHeight="1" x14ac:dyDescent="0.25">
      <c r="B8" s="11" t="s">
        <v>27</v>
      </c>
      <c r="C8" s="11">
        <v>767</v>
      </c>
      <c r="D8" s="11">
        <v>86</v>
      </c>
      <c r="E8" s="11">
        <v>85</v>
      </c>
      <c r="F8" s="11">
        <v>116</v>
      </c>
      <c r="G8" s="11">
        <v>126</v>
      </c>
      <c r="H8" s="11">
        <v>84</v>
      </c>
      <c r="I8" s="11">
        <v>91</v>
      </c>
      <c r="J8" s="11">
        <v>78</v>
      </c>
      <c r="K8" s="11">
        <v>47</v>
      </c>
      <c r="L8" s="11">
        <v>54</v>
      </c>
      <c r="M8" s="11"/>
      <c r="N8" s="11">
        <v>677</v>
      </c>
      <c r="O8" s="11">
        <v>69</v>
      </c>
      <c r="P8" s="11">
        <v>17</v>
      </c>
      <c r="Q8" s="11">
        <v>4</v>
      </c>
      <c r="R8" s="11"/>
      <c r="S8" s="11">
        <v>171</v>
      </c>
      <c r="T8" s="11">
        <v>43</v>
      </c>
      <c r="U8" s="11">
        <v>54</v>
      </c>
      <c r="V8" s="11">
        <v>222</v>
      </c>
      <c r="W8" s="11">
        <v>59</v>
      </c>
      <c r="X8" s="11">
        <v>91</v>
      </c>
      <c r="Y8" s="11">
        <v>92</v>
      </c>
      <c r="Z8" s="11"/>
      <c r="AA8" s="11">
        <v>458</v>
      </c>
      <c r="AB8" s="11">
        <v>309</v>
      </c>
      <c r="AC8" s="11"/>
      <c r="AD8" s="11">
        <v>121</v>
      </c>
      <c r="AE8" s="11">
        <v>104</v>
      </c>
      <c r="AF8" s="11">
        <v>221</v>
      </c>
      <c r="AG8" s="11"/>
      <c r="AH8" s="11">
        <v>89</v>
      </c>
      <c r="AI8" s="11">
        <v>678</v>
      </c>
      <c r="AJ8" s="11"/>
      <c r="AK8" s="11">
        <v>145</v>
      </c>
      <c r="AL8" s="11">
        <v>622</v>
      </c>
      <c r="AM8" s="11"/>
      <c r="AN8" s="11">
        <v>763</v>
      </c>
      <c r="AO8" s="11">
        <v>4</v>
      </c>
      <c r="AP8" s="11"/>
      <c r="AQ8" s="11">
        <v>312</v>
      </c>
      <c r="AR8" s="11">
        <v>455</v>
      </c>
      <c r="AS8" s="11"/>
      <c r="AT8" s="11">
        <v>141</v>
      </c>
      <c r="AU8" s="11">
        <v>338</v>
      </c>
      <c r="AV8" s="11">
        <v>246</v>
      </c>
      <c r="AW8" s="11">
        <v>40</v>
      </c>
      <c r="AX8" s="11"/>
      <c r="AY8" s="11">
        <v>767</v>
      </c>
      <c r="AZ8" s="11" t="s">
        <v>98</v>
      </c>
      <c r="BA8" s="11"/>
      <c r="BB8" s="11">
        <v>99</v>
      </c>
      <c r="BC8" s="11">
        <v>668</v>
      </c>
      <c r="BD8" s="11"/>
      <c r="BE8" s="11">
        <v>48</v>
      </c>
      <c r="BF8" s="11">
        <v>719</v>
      </c>
      <c r="BG8" s="11"/>
      <c r="BH8" s="11">
        <v>32</v>
      </c>
      <c r="BI8" s="11">
        <v>735</v>
      </c>
      <c r="BJ8" s="11"/>
      <c r="BK8" s="11">
        <v>66</v>
      </c>
      <c r="BL8" s="11">
        <v>701</v>
      </c>
      <c r="BM8" s="11"/>
      <c r="BN8" s="11">
        <v>36</v>
      </c>
      <c r="BO8" s="11">
        <v>731</v>
      </c>
      <c r="BP8" s="11"/>
      <c r="BQ8" s="11">
        <v>92</v>
      </c>
      <c r="BR8" s="11">
        <v>675</v>
      </c>
      <c r="BS8" s="11"/>
      <c r="BT8" s="11">
        <v>85</v>
      </c>
      <c r="BU8" s="11">
        <v>682</v>
      </c>
      <c r="BV8" s="11"/>
      <c r="BW8" s="11">
        <v>455</v>
      </c>
      <c r="BX8" s="11">
        <v>312</v>
      </c>
      <c r="BY8" s="11"/>
      <c r="BZ8" s="11">
        <v>455</v>
      </c>
      <c r="CA8" s="11">
        <v>312</v>
      </c>
    </row>
    <row r="9" spans="2:79" x14ac:dyDescent="0.25">
      <c r="B9" s="18" t="s">
        <v>572</v>
      </c>
      <c r="C9" s="17">
        <v>7.4217713135171599E-3</v>
      </c>
      <c r="D9" s="17">
        <v>6.17308092778343E-3</v>
      </c>
      <c r="E9" s="17">
        <v>4.1672919979236398E-4</v>
      </c>
      <c r="F9" s="17">
        <v>2.3083347912686001E-3</v>
      </c>
      <c r="G9" s="17">
        <v>2.7007583461192302E-4</v>
      </c>
      <c r="H9" s="17">
        <v>5.7415263268691098E-2</v>
      </c>
      <c r="I9" s="17">
        <v>0</v>
      </c>
      <c r="J9" s="17">
        <v>5.1963303427722703E-5</v>
      </c>
      <c r="K9" s="17">
        <v>0</v>
      </c>
      <c r="L9" s="17">
        <v>0</v>
      </c>
      <c r="M9" s="17"/>
      <c r="N9" s="17">
        <v>7.1119933209852996E-3</v>
      </c>
      <c r="O9" s="17">
        <v>1.15397860266012E-2</v>
      </c>
      <c r="P9" s="17">
        <v>2.0214687127540999E-3</v>
      </c>
      <c r="Q9" s="17">
        <v>1.11227623194539E-2</v>
      </c>
      <c r="R9" s="17"/>
      <c r="S9" s="17">
        <v>3.30533568036427E-2</v>
      </c>
      <c r="T9" s="17">
        <v>8.0000004828869405E-4</v>
      </c>
      <c r="U9" s="17">
        <v>0</v>
      </c>
      <c r="V9" s="17">
        <v>0</v>
      </c>
      <c r="W9" s="17">
        <v>0</v>
      </c>
      <c r="X9" s="17">
        <v>0</v>
      </c>
      <c r="Y9" s="17">
        <v>0</v>
      </c>
      <c r="Z9" s="17"/>
      <c r="AA9" s="17">
        <v>6.6279529110402904E-3</v>
      </c>
      <c r="AB9" s="17">
        <v>8.6011109103069205E-3</v>
      </c>
      <c r="AC9" s="17"/>
      <c r="AD9" s="17">
        <v>2.0378877296820599E-2</v>
      </c>
      <c r="AE9" s="17">
        <v>3.4126948052664902E-4</v>
      </c>
      <c r="AF9" s="17">
        <v>2.40452506169092E-3</v>
      </c>
      <c r="AG9" s="17"/>
      <c r="AH9" s="17">
        <v>2.3355684939590899E-4</v>
      </c>
      <c r="AI9" s="17">
        <v>8.3622039673928207E-3</v>
      </c>
      <c r="AJ9" s="17"/>
      <c r="AK9" s="17">
        <v>1.8735128836515999E-3</v>
      </c>
      <c r="AL9" s="17">
        <v>8.7127543659572503E-3</v>
      </c>
      <c r="AM9" s="17"/>
      <c r="AN9" s="17">
        <v>7.4014305737344901E-3</v>
      </c>
      <c r="AO9" s="17">
        <v>1.11227623194539E-2</v>
      </c>
      <c r="AP9" s="17"/>
      <c r="AQ9" s="17">
        <v>1.5541294450929799E-2</v>
      </c>
      <c r="AR9" s="17">
        <v>1.84865699254812E-3</v>
      </c>
      <c r="AS9" s="17"/>
      <c r="AT9" s="17">
        <v>2.1803116203839802E-3</v>
      </c>
      <c r="AU9" s="17">
        <v>6.9372899831252697E-3</v>
      </c>
      <c r="AV9" s="17">
        <v>1.2211072521224499E-2</v>
      </c>
      <c r="AW9" s="17">
        <v>7.5751412834396603E-4</v>
      </c>
      <c r="AX9" s="17"/>
      <c r="AY9" s="17">
        <v>7.4217713135171599E-3</v>
      </c>
      <c r="AZ9" s="17" t="s">
        <v>99</v>
      </c>
      <c r="BA9" s="17"/>
      <c r="BB9" s="17">
        <v>2.56309091555759E-2</v>
      </c>
      <c r="BC9" s="17">
        <v>4.72660678110042E-3</v>
      </c>
      <c r="BD9" s="17"/>
      <c r="BE9" s="17">
        <v>5.24790610545154E-2</v>
      </c>
      <c r="BF9" s="17">
        <v>4.3933139807218703E-3</v>
      </c>
      <c r="BG9" s="17"/>
      <c r="BH9" s="17">
        <v>1.22509973153894E-3</v>
      </c>
      <c r="BI9" s="17">
        <v>7.6936336341627103E-3</v>
      </c>
      <c r="BJ9" s="17"/>
      <c r="BK9" s="17">
        <v>1.06153839902929E-3</v>
      </c>
      <c r="BL9" s="17">
        <v>8.0162456354801598E-3</v>
      </c>
      <c r="BM9" s="17"/>
      <c r="BN9" s="17">
        <v>9.8854636040745505E-4</v>
      </c>
      <c r="BO9" s="17">
        <v>7.7373028898194097E-3</v>
      </c>
      <c r="BP9" s="17"/>
      <c r="BQ9" s="17">
        <v>3.31872348782567E-3</v>
      </c>
      <c r="BR9" s="17">
        <v>7.9838626451255394E-3</v>
      </c>
      <c r="BS9" s="17"/>
      <c r="BT9" s="17">
        <v>3.1195910519494299E-2</v>
      </c>
      <c r="BU9" s="17">
        <v>4.46154645462234E-3</v>
      </c>
      <c r="BV9" s="17"/>
      <c r="BW9" s="17">
        <v>6.5797352594638902E-3</v>
      </c>
      <c r="BX9" s="17">
        <v>8.6477632685163404E-3</v>
      </c>
      <c r="BY9" s="17"/>
      <c r="BZ9" s="17">
        <v>6.5797352594638902E-3</v>
      </c>
      <c r="CA9" s="17">
        <v>8.6477632685163404E-3</v>
      </c>
    </row>
    <row r="10" spans="2:79" x14ac:dyDescent="0.25">
      <c r="B10" s="18" t="s">
        <v>573</v>
      </c>
      <c r="C10" s="17">
        <v>6.7142144501745804E-3</v>
      </c>
      <c r="D10" s="17">
        <v>2.6330575915890302E-3</v>
      </c>
      <c r="E10" s="17">
        <v>9.8180581506965101E-3</v>
      </c>
      <c r="F10" s="17">
        <v>2.0344716861109401E-3</v>
      </c>
      <c r="G10" s="17">
        <v>2.94298621844441E-3</v>
      </c>
      <c r="H10" s="17">
        <v>4.4160770651564899E-4</v>
      </c>
      <c r="I10" s="17">
        <v>2.4955575498914199E-2</v>
      </c>
      <c r="J10" s="17">
        <v>1.21754572533362E-2</v>
      </c>
      <c r="K10" s="17">
        <v>1.62175119715604E-3</v>
      </c>
      <c r="L10" s="17">
        <v>2.7717788423495E-3</v>
      </c>
      <c r="M10" s="17"/>
      <c r="N10" s="17">
        <v>3.00401672893895E-3</v>
      </c>
      <c r="O10" s="17">
        <v>3.6683856054812503E-2</v>
      </c>
      <c r="P10" s="17">
        <v>3.0357600501728001E-2</v>
      </c>
      <c r="Q10" s="17">
        <v>1.4978625486557101E-2</v>
      </c>
      <c r="R10" s="17"/>
      <c r="S10" s="17">
        <v>1.9016419826848301E-2</v>
      </c>
      <c r="T10" s="17">
        <v>1.2684606270204799E-3</v>
      </c>
      <c r="U10" s="17">
        <v>2.05511466875151E-2</v>
      </c>
      <c r="V10" s="17">
        <v>2.0542375067549401E-3</v>
      </c>
      <c r="W10" s="17">
        <v>9.7446219032130705E-4</v>
      </c>
      <c r="X10" s="17">
        <v>9.7999757668104691E-4</v>
      </c>
      <c r="Y10" s="17">
        <v>1.38337595768079E-3</v>
      </c>
      <c r="Z10" s="17"/>
      <c r="AA10" s="17">
        <v>1.1099944776361699E-2</v>
      </c>
      <c r="AB10" s="17">
        <v>1.9853603005276E-4</v>
      </c>
      <c r="AC10" s="17"/>
      <c r="AD10" s="17">
        <v>3.46215274149504E-2</v>
      </c>
      <c r="AE10" s="17">
        <v>5.4738312738791903E-3</v>
      </c>
      <c r="AF10" s="17">
        <v>1.4473779479191799E-3</v>
      </c>
      <c r="AG10" s="17"/>
      <c r="AH10" s="17">
        <v>4.8596681809627397E-3</v>
      </c>
      <c r="AI10" s="17">
        <v>6.9568443659061398E-3</v>
      </c>
      <c r="AJ10" s="17"/>
      <c r="AK10" s="17">
        <v>1.6787370650135199E-2</v>
      </c>
      <c r="AL10" s="17">
        <v>4.3703665376961902E-3</v>
      </c>
      <c r="AM10" s="17"/>
      <c r="AN10" s="17">
        <v>6.6687930389692004E-3</v>
      </c>
      <c r="AO10" s="17">
        <v>1.4978625486557101E-2</v>
      </c>
      <c r="AP10" s="17"/>
      <c r="AQ10" s="17">
        <v>3.0662624821830901E-3</v>
      </c>
      <c r="AR10" s="17">
        <v>9.21811190953928E-3</v>
      </c>
      <c r="AS10" s="17"/>
      <c r="AT10" s="17">
        <v>2.12344193029692E-4</v>
      </c>
      <c r="AU10" s="17">
        <v>7.3398957970225304E-3</v>
      </c>
      <c r="AV10" s="17">
        <v>5.15829056893878E-3</v>
      </c>
      <c r="AW10" s="17">
        <v>2.2740521399917E-3</v>
      </c>
      <c r="AX10" s="17"/>
      <c r="AY10" s="17">
        <v>6.7142144501745804E-3</v>
      </c>
      <c r="AZ10" s="17" t="s">
        <v>99</v>
      </c>
      <c r="BA10" s="17"/>
      <c r="BB10" s="17">
        <v>9.0311701970669702E-3</v>
      </c>
      <c r="BC10" s="17">
        <v>6.3719524525767297E-3</v>
      </c>
      <c r="BD10" s="17"/>
      <c r="BE10" s="17">
        <v>1.6359478158974601E-3</v>
      </c>
      <c r="BF10" s="17">
        <v>7.0555424331684704E-3</v>
      </c>
      <c r="BG10" s="17"/>
      <c r="BH10" s="17">
        <v>4.24971211936558E-3</v>
      </c>
      <c r="BI10" s="17">
        <v>6.8223378699857401E-3</v>
      </c>
      <c r="BJ10" s="17"/>
      <c r="BK10" s="17">
        <v>1.54787149926208E-3</v>
      </c>
      <c r="BL10" s="17">
        <v>7.1970990023701503E-3</v>
      </c>
      <c r="BM10" s="17"/>
      <c r="BN10" s="17">
        <v>1.53213824377292E-2</v>
      </c>
      <c r="BO10" s="17">
        <v>6.2920570870469896E-3</v>
      </c>
      <c r="BP10" s="17"/>
      <c r="BQ10" s="17">
        <v>9.2309402951397195E-4</v>
      </c>
      <c r="BR10" s="17">
        <v>7.5075609396723E-3</v>
      </c>
      <c r="BS10" s="17"/>
      <c r="BT10" s="17">
        <v>9.5686288953816595E-4</v>
      </c>
      <c r="BU10" s="17">
        <v>7.4310881532993599E-3</v>
      </c>
      <c r="BV10" s="17"/>
      <c r="BW10" s="17">
        <v>1.10780743377392E-2</v>
      </c>
      <c r="BX10" s="17">
        <v>3.6049944100775502E-4</v>
      </c>
      <c r="BY10" s="17"/>
      <c r="BZ10" s="17">
        <v>1.10780743377392E-2</v>
      </c>
      <c r="CA10" s="17">
        <v>3.6049944100775502E-4</v>
      </c>
    </row>
    <row r="11" spans="2:79" x14ac:dyDescent="0.25">
      <c r="B11" s="18" t="s">
        <v>574</v>
      </c>
      <c r="C11" s="17">
        <v>3.9414205309477798E-2</v>
      </c>
      <c r="D11" s="17">
        <v>6.5199560986173698E-3</v>
      </c>
      <c r="E11" s="17">
        <v>1.77208543650585E-3</v>
      </c>
      <c r="F11" s="17">
        <v>8.2879435336198903E-2</v>
      </c>
      <c r="G11" s="17">
        <v>2.51742815374928E-2</v>
      </c>
      <c r="H11" s="17">
        <v>3.6755775534121099E-2</v>
      </c>
      <c r="I11" s="17">
        <v>5.9574413624303699E-2</v>
      </c>
      <c r="J11" s="17">
        <v>9.7377051156425004E-2</v>
      </c>
      <c r="K11" s="17">
        <v>1.3964017535934899E-2</v>
      </c>
      <c r="L11" s="17">
        <v>1.7549276458585399E-4</v>
      </c>
      <c r="M11" s="17"/>
      <c r="N11" s="17">
        <v>3.9553706118422599E-2</v>
      </c>
      <c r="O11" s="17">
        <v>3.5081279166929998E-2</v>
      </c>
      <c r="P11" s="17">
        <v>5.2228540488661997E-2</v>
      </c>
      <c r="Q11" s="17">
        <v>3.6874203929976097E-2</v>
      </c>
      <c r="R11" s="17"/>
      <c r="S11" s="17">
        <v>6.6238730072452706E-2</v>
      </c>
      <c r="T11" s="17">
        <v>0.24269236347586401</v>
      </c>
      <c r="U11" s="17">
        <v>9.9525740222383099E-2</v>
      </c>
      <c r="V11" s="17">
        <v>1.07995622433873E-2</v>
      </c>
      <c r="W11" s="17">
        <v>5.3269824614376E-3</v>
      </c>
      <c r="X11" s="17">
        <v>4.2465405271780304E-3</v>
      </c>
      <c r="Y11" s="17">
        <v>6.5100885612983999E-4</v>
      </c>
      <c r="Z11" s="17"/>
      <c r="AA11" s="17">
        <v>5.46820196455877E-2</v>
      </c>
      <c r="AB11" s="17">
        <v>1.6731513718017101E-2</v>
      </c>
      <c r="AC11" s="17"/>
      <c r="AD11" s="17">
        <v>4.4160954388039901E-2</v>
      </c>
      <c r="AE11" s="17">
        <v>8.6272903181147196E-3</v>
      </c>
      <c r="AF11" s="17">
        <v>8.5271684795900096E-2</v>
      </c>
      <c r="AG11" s="17"/>
      <c r="AH11" s="17">
        <v>8.8217629244872007E-3</v>
      </c>
      <c r="AI11" s="17">
        <v>4.3416608399182002E-2</v>
      </c>
      <c r="AJ11" s="17"/>
      <c r="AK11" s="17">
        <v>3.0615684528601101E-2</v>
      </c>
      <c r="AL11" s="17">
        <v>4.14614677717869E-2</v>
      </c>
      <c r="AM11" s="17"/>
      <c r="AN11" s="17">
        <v>3.94281652210327E-2</v>
      </c>
      <c r="AO11" s="17">
        <v>3.6874203929976097E-2</v>
      </c>
      <c r="AP11" s="17"/>
      <c r="AQ11" s="17">
        <v>3.3846291152225198E-2</v>
      </c>
      <c r="AR11" s="17">
        <v>4.3235934936028099E-2</v>
      </c>
      <c r="AS11" s="17"/>
      <c r="AT11" s="17">
        <v>4.11111318029505E-2</v>
      </c>
      <c r="AU11" s="17">
        <v>3.3300252220096402E-2</v>
      </c>
      <c r="AV11" s="17">
        <v>4.1059162189075099E-2</v>
      </c>
      <c r="AW11" s="17">
        <v>7.62178105617142E-2</v>
      </c>
      <c r="AX11" s="17"/>
      <c r="AY11" s="17">
        <v>3.9414205309477798E-2</v>
      </c>
      <c r="AZ11" s="17" t="s">
        <v>99</v>
      </c>
      <c r="BA11" s="17"/>
      <c r="BB11" s="17">
        <v>2.63888530646074E-2</v>
      </c>
      <c r="BC11" s="17">
        <v>4.1347336919830502E-2</v>
      </c>
      <c r="BD11" s="17"/>
      <c r="BE11" s="17">
        <v>6.3163722120083504E-2</v>
      </c>
      <c r="BF11" s="17">
        <v>3.7817917588914403E-2</v>
      </c>
      <c r="BG11" s="17"/>
      <c r="BH11" s="17">
        <v>9.2268616364073696E-4</v>
      </c>
      <c r="BI11" s="17">
        <v>4.1102917319098202E-2</v>
      </c>
      <c r="BJ11" s="17"/>
      <c r="BK11" s="17">
        <v>6.4043585928968104E-3</v>
      </c>
      <c r="BL11" s="17">
        <v>4.24995492754578E-2</v>
      </c>
      <c r="BM11" s="17"/>
      <c r="BN11" s="17">
        <v>8.71102246651934E-2</v>
      </c>
      <c r="BO11" s="17">
        <v>3.70748498104327E-2</v>
      </c>
      <c r="BP11" s="17"/>
      <c r="BQ11" s="17">
        <v>2.79306561602683E-2</v>
      </c>
      <c r="BR11" s="17">
        <v>4.0987378157342901E-2</v>
      </c>
      <c r="BS11" s="17"/>
      <c r="BT11" s="17">
        <v>7.7397506336959701E-2</v>
      </c>
      <c r="BU11" s="17">
        <v>3.4684733888860897E-2</v>
      </c>
      <c r="BV11" s="17"/>
      <c r="BW11" s="17">
        <v>5.4790315580609698E-2</v>
      </c>
      <c r="BX11" s="17">
        <v>1.7026817737596799E-2</v>
      </c>
      <c r="BY11" s="17"/>
      <c r="BZ11" s="17">
        <v>5.4790315580609698E-2</v>
      </c>
      <c r="CA11" s="17">
        <v>1.7026817737596799E-2</v>
      </c>
    </row>
    <row r="12" spans="2:79" x14ac:dyDescent="0.25">
      <c r="B12" s="18" t="s">
        <v>575</v>
      </c>
      <c r="C12" s="17">
        <v>4.6382363081208203E-2</v>
      </c>
      <c r="D12" s="17">
        <v>5.3580993671122103E-2</v>
      </c>
      <c r="E12" s="17">
        <v>9.2175002722176103E-2</v>
      </c>
      <c r="F12" s="17">
        <v>2.1354871765123899E-2</v>
      </c>
      <c r="G12" s="17">
        <v>1.8367901562420701E-3</v>
      </c>
      <c r="H12" s="17">
        <v>7.6152149675729501E-3</v>
      </c>
      <c r="I12" s="17">
        <v>3.92242223163069E-2</v>
      </c>
      <c r="J12" s="17">
        <v>0.111359155746507</v>
      </c>
      <c r="K12" s="17">
        <v>1.5842919440058899E-2</v>
      </c>
      <c r="L12" s="17">
        <v>0.12562584072781699</v>
      </c>
      <c r="M12" s="17"/>
      <c r="N12" s="17">
        <v>4.3581661149050203E-2</v>
      </c>
      <c r="O12" s="17">
        <v>6.9517537337790897E-2</v>
      </c>
      <c r="P12" s="17">
        <v>6.3209825854861595E-2</v>
      </c>
      <c r="Q12" s="17">
        <v>4.8267986803585697E-2</v>
      </c>
      <c r="R12" s="17"/>
      <c r="S12" s="17">
        <v>7.1283425786893298E-2</v>
      </c>
      <c r="T12" s="17">
        <v>0.25089184472197201</v>
      </c>
      <c r="U12" s="17">
        <v>7.3468026043362694E-2</v>
      </c>
      <c r="V12" s="17">
        <v>2.63581678576122E-3</v>
      </c>
      <c r="W12" s="17">
        <v>1.9651148507425199E-2</v>
      </c>
      <c r="X12" s="17">
        <v>7.6097785007412003E-2</v>
      </c>
      <c r="Y12" s="17">
        <v>2.6008027261915402E-4</v>
      </c>
      <c r="Z12" s="17"/>
      <c r="AA12" s="17">
        <v>4.62411268432638E-2</v>
      </c>
      <c r="AB12" s="17">
        <v>4.6592191282960098E-2</v>
      </c>
      <c r="AC12" s="17"/>
      <c r="AD12" s="17">
        <v>2.94129700667012E-2</v>
      </c>
      <c r="AE12" s="17">
        <v>3.9756778189209202E-3</v>
      </c>
      <c r="AF12" s="17">
        <v>4.3786681280301699E-2</v>
      </c>
      <c r="AG12" s="17"/>
      <c r="AH12" s="17">
        <v>8.0449569833849599E-2</v>
      </c>
      <c r="AI12" s="17">
        <v>4.1925357267535102E-2</v>
      </c>
      <c r="AJ12" s="17"/>
      <c r="AK12" s="17">
        <v>6.3708651713714995E-2</v>
      </c>
      <c r="AL12" s="17">
        <v>4.23508376450734E-2</v>
      </c>
      <c r="AM12" s="17"/>
      <c r="AN12" s="17">
        <v>4.6371999645738203E-2</v>
      </c>
      <c r="AO12" s="17">
        <v>4.8267986803585697E-2</v>
      </c>
      <c r="AP12" s="17"/>
      <c r="AQ12" s="17">
        <v>6.020146766305E-3</v>
      </c>
      <c r="AR12" s="17">
        <v>7.4086360220418895E-2</v>
      </c>
      <c r="AS12" s="17"/>
      <c r="AT12" s="17">
        <v>7.7854697469197903E-2</v>
      </c>
      <c r="AU12" s="17">
        <v>5.4603867056066797E-2</v>
      </c>
      <c r="AV12" s="17">
        <v>2.3020555679642899E-2</v>
      </c>
      <c r="AW12" s="17">
        <v>1.14451751314488E-2</v>
      </c>
      <c r="AX12" s="17"/>
      <c r="AY12" s="17">
        <v>4.6382363081208203E-2</v>
      </c>
      <c r="AZ12" s="17" t="s">
        <v>99</v>
      </c>
      <c r="BA12" s="17"/>
      <c r="BB12" s="17">
        <v>6.9762115506257398E-3</v>
      </c>
      <c r="BC12" s="17">
        <v>5.2222231692453297E-2</v>
      </c>
      <c r="BD12" s="17"/>
      <c r="BE12" s="17">
        <v>3.3914483005914099E-3</v>
      </c>
      <c r="BF12" s="17">
        <v>4.9271932157806897E-2</v>
      </c>
      <c r="BG12" s="17"/>
      <c r="BH12" s="17">
        <v>3.0358101085873002E-2</v>
      </c>
      <c r="BI12" s="17">
        <v>4.70853845331363E-2</v>
      </c>
      <c r="BJ12" s="17"/>
      <c r="BK12" s="17">
        <v>1.47472506220786E-2</v>
      </c>
      <c r="BL12" s="17">
        <v>4.9339214234650298E-2</v>
      </c>
      <c r="BM12" s="17"/>
      <c r="BN12" s="17">
        <v>4.0893554368752801E-3</v>
      </c>
      <c r="BO12" s="17">
        <v>4.8456716063708598E-2</v>
      </c>
      <c r="BP12" s="17"/>
      <c r="BQ12" s="17">
        <v>9.1110072899386899E-2</v>
      </c>
      <c r="BR12" s="17">
        <v>4.0254952668375303E-2</v>
      </c>
      <c r="BS12" s="17"/>
      <c r="BT12" s="17">
        <v>0.16572939526519301</v>
      </c>
      <c r="BU12" s="17">
        <v>3.1521928032626802E-2</v>
      </c>
      <c r="BV12" s="17"/>
      <c r="BW12" s="17">
        <v>4.6205050702843697E-2</v>
      </c>
      <c r="BX12" s="17">
        <v>4.6640527263549503E-2</v>
      </c>
      <c r="BY12" s="17"/>
      <c r="BZ12" s="17">
        <v>4.6205050702843697E-2</v>
      </c>
      <c r="CA12" s="17">
        <v>4.6640527263549503E-2</v>
      </c>
    </row>
    <row r="13" spans="2:79" x14ac:dyDescent="0.25">
      <c r="B13" s="18" t="s">
        <v>576</v>
      </c>
      <c r="C13" s="17">
        <v>1.00600694620793E-2</v>
      </c>
      <c r="D13" s="17">
        <v>7.8901743641934395E-4</v>
      </c>
      <c r="E13" s="17">
        <v>8.5996525774891897E-4</v>
      </c>
      <c r="F13" s="17">
        <v>4.5715437310517096E-3</v>
      </c>
      <c r="G13" s="17">
        <v>2.48062423848135E-2</v>
      </c>
      <c r="H13" s="17">
        <v>3.7908572005829602E-2</v>
      </c>
      <c r="I13" s="17">
        <v>6.0812422388374504E-3</v>
      </c>
      <c r="J13" s="17">
        <v>6.4906015114812898E-4</v>
      </c>
      <c r="K13" s="17">
        <v>1.53289428847614E-4</v>
      </c>
      <c r="L13" s="17">
        <v>2.1537932587297401E-3</v>
      </c>
      <c r="M13" s="17"/>
      <c r="N13" s="17">
        <v>8.3124983070051693E-3</v>
      </c>
      <c r="O13" s="17">
        <v>1.9721909757264299E-2</v>
      </c>
      <c r="P13" s="17">
        <v>2.71523887414474E-2</v>
      </c>
      <c r="Q13" s="17">
        <v>6.3569105129761799E-2</v>
      </c>
      <c r="R13" s="17"/>
      <c r="S13" s="17">
        <v>1.6555865910816699E-2</v>
      </c>
      <c r="T13" s="17">
        <v>2.9353073740054602E-4</v>
      </c>
      <c r="U13" s="17">
        <v>7.6333711564476603E-3</v>
      </c>
      <c r="V13" s="17">
        <v>1.5912892926645401E-2</v>
      </c>
      <c r="W13" s="17">
        <v>5.5572109019592199E-3</v>
      </c>
      <c r="X13" s="17">
        <v>1.62951358834341E-4</v>
      </c>
      <c r="Y13" s="17">
        <v>3.34178738887913E-3</v>
      </c>
      <c r="Z13" s="17"/>
      <c r="AA13" s="17">
        <v>1.1045880716622001E-2</v>
      </c>
      <c r="AB13" s="17">
        <v>8.5954948895881293E-3</v>
      </c>
      <c r="AC13" s="17"/>
      <c r="AD13" s="17">
        <v>2.2279095221997502E-3</v>
      </c>
      <c r="AE13" s="17">
        <v>9.1475307547394906E-3</v>
      </c>
      <c r="AF13" s="17">
        <v>1.6162847177359999E-2</v>
      </c>
      <c r="AG13" s="17"/>
      <c r="AH13" s="17">
        <v>5.83169033958172E-3</v>
      </c>
      <c r="AI13" s="17">
        <v>1.0613267452986601E-2</v>
      </c>
      <c r="AJ13" s="17"/>
      <c r="AK13" s="17">
        <v>2.0764120064408E-2</v>
      </c>
      <c r="AL13" s="17">
        <v>7.5694234161627696E-3</v>
      </c>
      <c r="AM13" s="17"/>
      <c r="AN13" s="17">
        <v>9.7659824543584097E-3</v>
      </c>
      <c r="AO13" s="17">
        <v>6.3569105129761799E-2</v>
      </c>
      <c r="AP13" s="17"/>
      <c r="AQ13" s="17">
        <v>2.8904915896723199E-3</v>
      </c>
      <c r="AR13" s="17">
        <v>1.4981156136726801E-2</v>
      </c>
      <c r="AS13" s="17"/>
      <c r="AT13" s="17">
        <v>2.2075921372210201E-4</v>
      </c>
      <c r="AU13" s="17">
        <v>1.67100910496173E-2</v>
      </c>
      <c r="AV13" s="17">
        <v>6.6692032462737803E-3</v>
      </c>
      <c r="AW13" s="17">
        <v>9.7080297159933097E-3</v>
      </c>
      <c r="AX13" s="17"/>
      <c r="AY13" s="17">
        <v>1.00600694620793E-2</v>
      </c>
      <c r="AZ13" s="17" t="s">
        <v>99</v>
      </c>
      <c r="BA13" s="17"/>
      <c r="BB13" s="17">
        <v>3.08568860897563E-2</v>
      </c>
      <c r="BC13" s="17">
        <v>6.9820834321906002E-3</v>
      </c>
      <c r="BD13" s="17"/>
      <c r="BE13" s="17">
        <v>2.1840455062203498E-3</v>
      </c>
      <c r="BF13" s="17">
        <v>1.05894444564365E-2</v>
      </c>
      <c r="BG13" s="17"/>
      <c r="BH13" s="17">
        <v>7.7379228333754897E-3</v>
      </c>
      <c r="BI13" s="17">
        <v>1.01619474078453E-2</v>
      </c>
      <c r="BJ13" s="17"/>
      <c r="BK13" s="17">
        <v>2.1244903866055498E-3</v>
      </c>
      <c r="BL13" s="17">
        <v>1.08017872660814E-2</v>
      </c>
      <c r="BM13" s="17"/>
      <c r="BN13" s="17">
        <v>2.7780017410160599E-4</v>
      </c>
      <c r="BO13" s="17">
        <v>1.0539862236426001E-2</v>
      </c>
      <c r="BP13" s="17"/>
      <c r="BQ13" s="17">
        <v>2.9514349025645498E-2</v>
      </c>
      <c r="BR13" s="17">
        <v>7.3949574843694497E-3</v>
      </c>
      <c r="BS13" s="17"/>
      <c r="BT13" s="17">
        <v>3.1782550218622098E-4</v>
      </c>
      <c r="BU13" s="17">
        <v>1.1273120016786301E-2</v>
      </c>
      <c r="BV13" s="17"/>
      <c r="BW13" s="17">
        <v>1.0554697004493799E-2</v>
      </c>
      <c r="BX13" s="17">
        <v>9.3398991263766492E-3</v>
      </c>
      <c r="BY13" s="17"/>
      <c r="BZ13" s="17">
        <v>1.0554697004493799E-2</v>
      </c>
      <c r="CA13" s="17">
        <v>9.3398991263766492E-3</v>
      </c>
    </row>
    <row r="14" spans="2:79" x14ac:dyDescent="0.25">
      <c r="B14" s="18" t="s">
        <v>577</v>
      </c>
      <c r="C14" s="17">
        <v>0.272557391119435</v>
      </c>
      <c r="D14" s="17">
        <v>0.16414756337884501</v>
      </c>
      <c r="E14" s="17">
        <v>0.24785266765337499</v>
      </c>
      <c r="F14" s="17">
        <v>0.34462762246572898</v>
      </c>
      <c r="G14" s="17">
        <v>0.46882196810590299</v>
      </c>
      <c r="H14" s="17">
        <v>0.199893166290115</v>
      </c>
      <c r="I14" s="17">
        <v>0.22192835457927701</v>
      </c>
      <c r="J14" s="17">
        <v>0.15832361042045501</v>
      </c>
      <c r="K14" s="17">
        <v>0.36572508310382301</v>
      </c>
      <c r="L14" s="17">
        <v>0.15309938257254199</v>
      </c>
      <c r="M14" s="17"/>
      <c r="N14" s="17">
        <v>0.29473759890513401</v>
      </c>
      <c r="O14" s="17">
        <v>9.7646391005147007E-2</v>
      </c>
      <c r="P14" s="17">
        <v>0.13730566111841599</v>
      </c>
      <c r="Q14" s="17">
        <v>0.12832274954855899</v>
      </c>
      <c r="R14" s="17"/>
      <c r="S14" s="17">
        <v>0.14384890455990501</v>
      </c>
      <c r="T14" s="17">
        <v>0.130056133440345</v>
      </c>
      <c r="U14" s="17">
        <v>0.32811122183112701</v>
      </c>
      <c r="V14" s="17">
        <v>0.57141583462275602</v>
      </c>
      <c r="W14" s="17">
        <v>0.159581119544114</v>
      </c>
      <c r="X14" s="17">
        <v>0.154795138022435</v>
      </c>
      <c r="Y14" s="17">
        <v>8.1792427705437001E-2</v>
      </c>
      <c r="Z14" s="17"/>
      <c r="AA14" s="17">
        <v>0.16043581594338899</v>
      </c>
      <c r="AB14" s="17">
        <v>0.439131273567826</v>
      </c>
      <c r="AC14" s="17"/>
      <c r="AD14" s="17">
        <v>0.18647864059761099</v>
      </c>
      <c r="AE14" s="17">
        <v>0.103855316067845</v>
      </c>
      <c r="AF14" s="17">
        <v>0.184620710611067</v>
      </c>
      <c r="AG14" s="17"/>
      <c r="AH14" s="17">
        <v>0.13981652463512301</v>
      </c>
      <c r="AI14" s="17">
        <v>0.28992385200741799</v>
      </c>
      <c r="AJ14" s="17"/>
      <c r="AK14" s="17">
        <v>0.28892306651789601</v>
      </c>
      <c r="AL14" s="17">
        <v>0.26874938364317502</v>
      </c>
      <c r="AM14" s="17"/>
      <c r="AN14" s="17">
        <v>0.273350108342236</v>
      </c>
      <c r="AO14" s="17">
        <v>0.12832274954855899</v>
      </c>
      <c r="AP14" s="17"/>
      <c r="AQ14" s="17">
        <v>0.19345133448735799</v>
      </c>
      <c r="AR14" s="17">
        <v>0.32685455729908602</v>
      </c>
      <c r="AS14" s="17"/>
      <c r="AT14" s="17">
        <v>0.605770167085114</v>
      </c>
      <c r="AU14" s="17">
        <v>0.273360349514912</v>
      </c>
      <c r="AV14" s="17">
        <v>0.110522070847559</v>
      </c>
      <c r="AW14" s="17">
        <v>9.9063437453317693E-2</v>
      </c>
      <c r="AX14" s="17"/>
      <c r="AY14" s="17">
        <v>0.272557391119435</v>
      </c>
      <c r="AZ14" s="17" t="s">
        <v>99</v>
      </c>
      <c r="BA14" s="17"/>
      <c r="BB14" s="17">
        <v>0.326623474712608</v>
      </c>
      <c r="BC14" s="17">
        <v>0.26458426454384298</v>
      </c>
      <c r="BD14" s="17"/>
      <c r="BE14" s="17">
        <v>0.216021397734522</v>
      </c>
      <c r="BF14" s="17">
        <v>0.27635737209293798</v>
      </c>
      <c r="BG14" s="17"/>
      <c r="BH14" s="17">
        <v>0.25233741216965999</v>
      </c>
      <c r="BI14" s="17">
        <v>0.27344448838253299</v>
      </c>
      <c r="BJ14" s="17"/>
      <c r="BK14" s="17">
        <v>0.26548877981547903</v>
      </c>
      <c r="BL14" s="17">
        <v>0.27321807571520901</v>
      </c>
      <c r="BM14" s="17"/>
      <c r="BN14" s="17">
        <v>0.19136784515449101</v>
      </c>
      <c r="BO14" s="17">
        <v>0.27653950982417602</v>
      </c>
      <c r="BP14" s="17"/>
      <c r="BQ14" s="17">
        <v>9.0515262487134193E-2</v>
      </c>
      <c r="BR14" s="17">
        <v>0.29749599940253701</v>
      </c>
      <c r="BS14" s="17"/>
      <c r="BT14" s="17">
        <v>8.2376601393751497E-2</v>
      </c>
      <c r="BU14" s="17">
        <v>0.29623765548369302</v>
      </c>
      <c r="BV14" s="17"/>
      <c r="BW14" s="17">
        <v>0.16058867664378201</v>
      </c>
      <c r="BX14" s="17">
        <v>0.43558217194439802</v>
      </c>
      <c r="BY14" s="17"/>
      <c r="BZ14" s="17">
        <v>0.16058867664378201</v>
      </c>
      <c r="CA14" s="17">
        <v>0.43558217194439802</v>
      </c>
    </row>
    <row r="15" spans="2:79" x14ac:dyDescent="0.25">
      <c r="B15" s="18" t="s">
        <v>578</v>
      </c>
      <c r="C15" s="17">
        <v>0.120578073669505</v>
      </c>
      <c r="D15" s="17">
        <v>0.20774154031832201</v>
      </c>
      <c r="E15" s="17">
        <v>0.31665973853361301</v>
      </c>
      <c r="F15" s="17">
        <v>0.138358284980719</v>
      </c>
      <c r="G15" s="17">
        <v>3.7342239476149598E-2</v>
      </c>
      <c r="H15" s="17">
        <v>7.4900875352015894E-2</v>
      </c>
      <c r="I15" s="17">
        <v>9.2874313342840395E-2</v>
      </c>
      <c r="J15" s="17">
        <v>7.8543041357468993E-3</v>
      </c>
      <c r="K15" s="17">
        <v>9.7932484403693704E-2</v>
      </c>
      <c r="L15" s="17">
        <v>0.128893604856434</v>
      </c>
      <c r="M15" s="17"/>
      <c r="N15" s="17">
        <v>0.111978192712389</v>
      </c>
      <c r="O15" s="17">
        <v>0.190514109298383</v>
      </c>
      <c r="P15" s="17">
        <v>0.16878616991790399</v>
      </c>
      <c r="Q15" s="17">
        <v>0.15855104583624999</v>
      </c>
      <c r="R15" s="17"/>
      <c r="S15" s="17">
        <v>0.124060421152932</v>
      </c>
      <c r="T15" s="17">
        <v>2.4973936454351101E-2</v>
      </c>
      <c r="U15" s="17">
        <v>0.23547695686063699</v>
      </c>
      <c r="V15" s="17">
        <v>7.2495562303150393E-2</v>
      </c>
      <c r="W15" s="17">
        <v>0.35089916248219799</v>
      </c>
      <c r="X15" s="17">
        <v>0.16343720586924801</v>
      </c>
      <c r="Y15" s="17">
        <v>6.1157982560044503E-2</v>
      </c>
      <c r="Z15" s="17"/>
      <c r="AA15" s="17">
        <v>0.139587015602958</v>
      </c>
      <c r="AB15" s="17">
        <v>9.2337360371286398E-2</v>
      </c>
      <c r="AC15" s="17"/>
      <c r="AD15" s="17">
        <v>6.11943209676181E-2</v>
      </c>
      <c r="AE15" s="17">
        <v>0.27832186075154502</v>
      </c>
      <c r="AF15" s="17">
        <v>0.111925728519884</v>
      </c>
      <c r="AG15" s="17"/>
      <c r="AH15" s="17">
        <v>0.197881645111781</v>
      </c>
      <c r="AI15" s="17">
        <v>0.110464462951796</v>
      </c>
      <c r="AJ15" s="17"/>
      <c r="AK15" s="17">
        <v>7.0483168365278404E-2</v>
      </c>
      <c r="AL15" s="17">
        <v>0.13223428517782801</v>
      </c>
      <c r="AM15" s="17"/>
      <c r="AN15" s="17">
        <v>0.12036937325808</v>
      </c>
      <c r="AO15" s="17">
        <v>0.15855104583624999</v>
      </c>
      <c r="AP15" s="17"/>
      <c r="AQ15" s="17">
        <v>9.9648424388149498E-2</v>
      </c>
      <c r="AR15" s="17">
        <v>0.134943859217343</v>
      </c>
      <c r="AS15" s="17"/>
      <c r="AT15" s="17">
        <v>5.3954742717743899E-2</v>
      </c>
      <c r="AU15" s="17">
        <v>0.12868042948092301</v>
      </c>
      <c r="AV15" s="17">
        <v>0.144877398247823</v>
      </c>
      <c r="AW15" s="17">
        <v>0.141109277438144</v>
      </c>
      <c r="AX15" s="17"/>
      <c r="AY15" s="17">
        <v>0.120578073669505</v>
      </c>
      <c r="AZ15" s="17" t="s">
        <v>99</v>
      </c>
      <c r="BA15" s="17"/>
      <c r="BB15" s="17">
        <v>3.6950042468121697E-2</v>
      </c>
      <c r="BC15" s="17">
        <v>0.132974075326659</v>
      </c>
      <c r="BD15" s="17"/>
      <c r="BE15" s="17">
        <v>0.17743774587639299</v>
      </c>
      <c r="BF15" s="17">
        <v>0.116756337115328</v>
      </c>
      <c r="BG15" s="17"/>
      <c r="BH15" s="17">
        <v>9.4506142054528106E-2</v>
      </c>
      <c r="BI15" s="17">
        <v>0.121721909636732</v>
      </c>
      <c r="BJ15" s="17"/>
      <c r="BK15" s="17">
        <v>6.6223262555612394E-2</v>
      </c>
      <c r="BL15" s="17">
        <v>0.12565847558509399</v>
      </c>
      <c r="BM15" s="17"/>
      <c r="BN15" s="17">
        <v>7.3474713904576605E-2</v>
      </c>
      <c r="BO15" s="17">
        <v>0.12288836088378501</v>
      </c>
      <c r="BP15" s="17"/>
      <c r="BQ15" s="17">
        <v>0.28116562595233802</v>
      </c>
      <c r="BR15" s="17">
        <v>9.8578605240892E-2</v>
      </c>
      <c r="BS15" s="17"/>
      <c r="BT15" s="17">
        <v>0.151781726643576</v>
      </c>
      <c r="BU15" s="17">
        <v>0.11669276668018</v>
      </c>
      <c r="BV15" s="17"/>
      <c r="BW15" s="17">
        <v>0.139392804620733</v>
      </c>
      <c r="BX15" s="17">
        <v>9.3184105595756503E-2</v>
      </c>
      <c r="BY15" s="17"/>
      <c r="BZ15" s="17">
        <v>0.139392804620733</v>
      </c>
      <c r="CA15" s="17">
        <v>9.3184105595756503E-2</v>
      </c>
    </row>
    <row r="16" spans="2:79" x14ac:dyDescent="0.25">
      <c r="B16" s="18" t="s">
        <v>579</v>
      </c>
      <c r="C16" s="17">
        <v>0.19083070430698601</v>
      </c>
      <c r="D16" s="17">
        <v>0.1932251242427</v>
      </c>
      <c r="E16" s="17">
        <v>0.253224416439638</v>
      </c>
      <c r="F16" s="17">
        <v>0.205385677840524</v>
      </c>
      <c r="G16" s="17">
        <v>0.144896204096676</v>
      </c>
      <c r="H16" s="17">
        <v>0.155266707003162</v>
      </c>
      <c r="I16" s="17">
        <v>0.119147978736832</v>
      </c>
      <c r="J16" s="17">
        <v>0.35660095366771999</v>
      </c>
      <c r="K16" s="17">
        <v>3.33895173715721E-2</v>
      </c>
      <c r="L16" s="17">
        <v>0.238300823551303</v>
      </c>
      <c r="M16" s="17"/>
      <c r="N16" s="17">
        <v>0.17753458393185301</v>
      </c>
      <c r="O16" s="17">
        <v>0.29643591974247402</v>
      </c>
      <c r="P16" s="17">
        <v>0.26578069098357399</v>
      </c>
      <c r="Q16" s="17">
        <v>0.28953491760511602</v>
      </c>
      <c r="R16" s="17"/>
      <c r="S16" s="17">
        <v>0.23887531288644601</v>
      </c>
      <c r="T16" s="17">
        <v>3.4491508662903299E-2</v>
      </c>
      <c r="U16" s="17">
        <v>0.12183193266332699</v>
      </c>
      <c r="V16" s="17">
        <v>0.17010391700045799</v>
      </c>
      <c r="W16" s="17">
        <v>0.32265566435349802</v>
      </c>
      <c r="X16" s="17">
        <v>0.22339492847137801</v>
      </c>
      <c r="Y16" s="17">
        <v>0.16196207917104999</v>
      </c>
      <c r="Z16" s="17"/>
      <c r="AA16" s="17">
        <v>0.22520938152028999</v>
      </c>
      <c r="AB16" s="17">
        <v>0.139755880145191</v>
      </c>
      <c r="AC16" s="17"/>
      <c r="AD16" s="17">
        <v>0.17840771674113801</v>
      </c>
      <c r="AE16" s="17">
        <v>0.28540380689665601</v>
      </c>
      <c r="AF16" s="17">
        <v>0.22553970320814201</v>
      </c>
      <c r="AG16" s="17"/>
      <c r="AH16" s="17">
        <v>0.14004295733584299</v>
      </c>
      <c r="AI16" s="17">
        <v>0.19747525503746799</v>
      </c>
      <c r="AJ16" s="17"/>
      <c r="AK16" s="17">
        <v>0.17690633226663299</v>
      </c>
      <c r="AL16" s="17">
        <v>0.194070663034072</v>
      </c>
      <c r="AM16" s="17"/>
      <c r="AN16" s="17">
        <v>0.190288223464712</v>
      </c>
      <c r="AO16" s="17">
        <v>0.28953491760511602</v>
      </c>
      <c r="AP16" s="17"/>
      <c r="AQ16" s="17">
        <v>0.239646099375317</v>
      </c>
      <c r="AR16" s="17">
        <v>0.15732457682450901</v>
      </c>
      <c r="AS16" s="17"/>
      <c r="AT16" s="17">
        <v>9.3514310603114104E-2</v>
      </c>
      <c r="AU16" s="17">
        <v>0.222608666732525</v>
      </c>
      <c r="AV16" s="17">
        <v>0.20503947348352999</v>
      </c>
      <c r="AW16" s="17">
        <v>0.183836153307816</v>
      </c>
      <c r="AX16" s="17"/>
      <c r="AY16" s="17">
        <v>0.19083070430698601</v>
      </c>
      <c r="AZ16" s="17" t="s">
        <v>99</v>
      </c>
      <c r="BA16" s="17"/>
      <c r="BB16" s="17">
        <v>0.172214801860059</v>
      </c>
      <c r="BC16" s="17">
        <v>0.19360926806317</v>
      </c>
      <c r="BD16" s="17"/>
      <c r="BE16" s="17">
        <v>0.21275103243478899</v>
      </c>
      <c r="BF16" s="17">
        <v>0.189357362727022</v>
      </c>
      <c r="BG16" s="17"/>
      <c r="BH16" s="17">
        <v>0.44076914461987399</v>
      </c>
      <c r="BI16" s="17">
        <v>0.179865326603316</v>
      </c>
      <c r="BJ16" s="17"/>
      <c r="BK16" s="17">
        <v>0.21522402549781</v>
      </c>
      <c r="BL16" s="17">
        <v>0.18855072442727</v>
      </c>
      <c r="BM16" s="17"/>
      <c r="BN16" s="17">
        <v>0.30134568062561601</v>
      </c>
      <c r="BO16" s="17">
        <v>0.185410255785912</v>
      </c>
      <c r="BP16" s="17"/>
      <c r="BQ16" s="17">
        <v>0.13301347248930201</v>
      </c>
      <c r="BR16" s="17">
        <v>0.19875129558521101</v>
      </c>
      <c r="BS16" s="17"/>
      <c r="BT16" s="17">
        <v>0.12958460290912099</v>
      </c>
      <c r="BU16" s="17">
        <v>0.198456731491296</v>
      </c>
      <c r="BV16" s="17"/>
      <c r="BW16" s="17">
        <v>0.22490162507275599</v>
      </c>
      <c r="BX16" s="17">
        <v>0.14122395106028299</v>
      </c>
      <c r="BY16" s="17"/>
      <c r="BZ16" s="17">
        <v>0.22490162507275599</v>
      </c>
      <c r="CA16" s="17">
        <v>0.14122395106028299</v>
      </c>
    </row>
    <row r="17" spans="2:79" x14ac:dyDescent="0.25">
      <c r="B17" s="18" t="s">
        <v>580</v>
      </c>
      <c r="C17" s="17">
        <v>0.13246124153840599</v>
      </c>
      <c r="D17" s="17">
        <v>0.17134337368164099</v>
      </c>
      <c r="E17" s="17">
        <v>4.6699331020774698E-2</v>
      </c>
      <c r="F17" s="17">
        <v>0.11071993809169201</v>
      </c>
      <c r="G17" s="17">
        <v>0.113693425099139</v>
      </c>
      <c r="H17" s="17">
        <v>0.195116144659846</v>
      </c>
      <c r="I17" s="17">
        <v>0.16286740176572401</v>
      </c>
      <c r="J17" s="17">
        <v>9.3619158147021805E-2</v>
      </c>
      <c r="K17" s="17">
        <v>0.19320507457991601</v>
      </c>
      <c r="L17" s="17">
        <v>0.15080129026758499</v>
      </c>
      <c r="M17" s="17"/>
      <c r="N17" s="17">
        <v>0.13435953695977801</v>
      </c>
      <c r="O17" s="17">
        <v>0.113845149990697</v>
      </c>
      <c r="P17" s="17">
        <v>0.12974396267652999</v>
      </c>
      <c r="Q17" s="17">
        <v>0.14468438864236</v>
      </c>
      <c r="R17" s="17"/>
      <c r="S17" s="17">
        <v>7.5977093827451297E-2</v>
      </c>
      <c r="T17" s="17">
        <v>7.8539525509479305E-2</v>
      </c>
      <c r="U17" s="17">
        <v>0.11328477791979</v>
      </c>
      <c r="V17" s="17">
        <v>8.2256679612643699E-2</v>
      </c>
      <c r="W17" s="17">
        <v>8.9266302471571801E-2</v>
      </c>
      <c r="X17" s="17">
        <v>0.29288461677175698</v>
      </c>
      <c r="Y17" s="17">
        <v>0.29071469851538001</v>
      </c>
      <c r="Z17" s="17"/>
      <c r="AA17" s="17">
        <v>0.16820401476354699</v>
      </c>
      <c r="AB17" s="17">
        <v>7.93598424879918E-2</v>
      </c>
      <c r="AC17" s="17"/>
      <c r="AD17" s="17">
        <v>0.21807786353901801</v>
      </c>
      <c r="AE17" s="17">
        <v>9.2134108210059601E-2</v>
      </c>
      <c r="AF17" s="17">
        <v>0.19850871954190399</v>
      </c>
      <c r="AG17" s="17"/>
      <c r="AH17" s="17">
        <v>0.17659611820669699</v>
      </c>
      <c r="AI17" s="17">
        <v>0.12668708449275801</v>
      </c>
      <c r="AJ17" s="17"/>
      <c r="AK17" s="17">
        <v>0.15026073531756001</v>
      </c>
      <c r="AL17" s="17">
        <v>0.12831960951074001</v>
      </c>
      <c r="AM17" s="17"/>
      <c r="AN17" s="17">
        <v>0.13239406281406699</v>
      </c>
      <c r="AO17" s="17">
        <v>0.14468438864236</v>
      </c>
      <c r="AP17" s="17"/>
      <c r="AQ17" s="17">
        <v>0.14128230104980999</v>
      </c>
      <c r="AR17" s="17">
        <v>0.12640660356802899</v>
      </c>
      <c r="AS17" s="17"/>
      <c r="AT17" s="17">
        <v>3.4106013193363198E-2</v>
      </c>
      <c r="AU17" s="17">
        <v>0.122444657829909</v>
      </c>
      <c r="AV17" s="17">
        <v>0.184705494688959</v>
      </c>
      <c r="AW17" s="17">
        <v>0.24479309744609401</v>
      </c>
      <c r="AX17" s="17"/>
      <c r="AY17" s="17">
        <v>0.13246124153840599</v>
      </c>
      <c r="AZ17" s="17" t="s">
        <v>99</v>
      </c>
      <c r="BA17" s="17"/>
      <c r="BB17" s="17">
        <v>0.19264419455768</v>
      </c>
      <c r="BC17" s="17">
        <v>0.12344918854247899</v>
      </c>
      <c r="BD17" s="17"/>
      <c r="BE17" s="17">
        <v>0.16272036926993999</v>
      </c>
      <c r="BF17" s="17">
        <v>0.13042742020140799</v>
      </c>
      <c r="BG17" s="17"/>
      <c r="BH17" s="17">
        <v>0.15298833995566199</v>
      </c>
      <c r="BI17" s="17">
        <v>0.13156067023363199</v>
      </c>
      <c r="BJ17" s="17"/>
      <c r="BK17" s="17">
        <v>0.190183859412765</v>
      </c>
      <c r="BL17" s="17">
        <v>0.12706605954049099</v>
      </c>
      <c r="BM17" s="17"/>
      <c r="BN17" s="17">
        <v>0.25170361333510199</v>
      </c>
      <c r="BO17" s="17">
        <v>0.12661273883419899</v>
      </c>
      <c r="BP17" s="17"/>
      <c r="BQ17" s="17">
        <v>0.13301782364120199</v>
      </c>
      <c r="BR17" s="17">
        <v>0.132384993347159</v>
      </c>
      <c r="BS17" s="17"/>
      <c r="BT17" s="17">
        <v>0.122780681864175</v>
      </c>
      <c r="BU17" s="17">
        <v>0.13366661150563799</v>
      </c>
      <c r="BV17" s="17"/>
      <c r="BW17" s="17">
        <v>0.16836921211222999</v>
      </c>
      <c r="BX17" s="17">
        <v>8.0179771128742597E-2</v>
      </c>
      <c r="BY17" s="17"/>
      <c r="BZ17" s="17">
        <v>0.16836921211222999</v>
      </c>
      <c r="CA17" s="17">
        <v>8.0179771128742597E-2</v>
      </c>
    </row>
    <row r="18" spans="2:79" x14ac:dyDescent="0.25">
      <c r="B18" s="18" t="s">
        <v>581</v>
      </c>
      <c r="C18" s="17">
        <v>6.9240571136686996E-2</v>
      </c>
      <c r="D18" s="17">
        <v>4.67961349372489E-2</v>
      </c>
      <c r="E18" s="17">
        <v>1.62486235031233E-2</v>
      </c>
      <c r="F18" s="17">
        <v>4.7249744611486698E-2</v>
      </c>
      <c r="G18" s="17">
        <v>8.3999502532399198E-2</v>
      </c>
      <c r="H18" s="17">
        <v>5.9142839040097997E-2</v>
      </c>
      <c r="I18" s="17">
        <v>0.137511645767875</v>
      </c>
      <c r="J18" s="17">
        <v>5.6140666965488202E-2</v>
      </c>
      <c r="K18" s="17">
        <v>0.18646415544252501</v>
      </c>
      <c r="L18" s="17">
        <v>1.9471289255813699E-2</v>
      </c>
      <c r="M18" s="17"/>
      <c r="N18" s="17">
        <v>6.9024512841189198E-2</v>
      </c>
      <c r="O18" s="17">
        <v>7.5304129593158797E-2</v>
      </c>
      <c r="P18" s="17">
        <v>5.4116369656197802E-2</v>
      </c>
      <c r="Q18" s="17">
        <v>6.4842985811137496E-2</v>
      </c>
      <c r="R18" s="17"/>
      <c r="S18" s="17">
        <v>0.136375051548624</v>
      </c>
      <c r="T18" s="17">
        <v>0.121593594699969</v>
      </c>
      <c r="U18" s="17">
        <v>1.1682661541093601E-4</v>
      </c>
      <c r="V18" s="17">
        <v>2.912917700368E-2</v>
      </c>
      <c r="W18" s="17">
        <v>6.2916642149840798E-3</v>
      </c>
      <c r="X18" s="17">
        <v>4.8820887550159599E-2</v>
      </c>
      <c r="Y18" s="17">
        <v>0.13998014117874399</v>
      </c>
      <c r="Z18" s="17"/>
      <c r="AA18" s="17">
        <v>6.9871551910277704E-2</v>
      </c>
      <c r="AB18" s="17">
        <v>6.8303151937551904E-2</v>
      </c>
      <c r="AC18" s="17"/>
      <c r="AD18" s="17">
        <v>6.9912014713246207E-2</v>
      </c>
      <c r="AE18" s="17">
        <v>0.102417478276307</v>
      </c>
      <c r="AF18" s="17">
        <v>3.66101462712572E-2</v>
      </c>
      <c r="AG18" s="17"/>
      <c r="AH18" s="17">
        <v>0.11910663999880799</v>
      </c>
      <c r="AI18" s="17">
        <v>6.2716603367998003E-2</v>
      </c>
      <c r="AJ18" s="17"/>
      <c r="AK18" s="17">
        <v>5.3170664075164298E-2</v>
      </c>
      <c r="AL18" s="17">
        <v>7.2979758475012896E-2</v>
      </c>
      <c r="AM18" s="17"/>
      <c r="AN18" s="17">
        <v>6.9264740376394796E-2</v>
      </c>
      <c r="AO18" s="17">
        <v>6.4842985811137496E-2</v>
      </c>
      <c r="AP18" s="17"/>
      <c r="AQ18" s="17">
        <v>0.10407707429044501</v>
      </c>
      <c r="AR18" s="17">
        <v>4.5329337517053599E-2</v>
      </c>
      <c r="AS18" s="17"/>
      <c r="AT18" s="17">
        <v>8.5856367796781994E-3</v>
      </c>
      <c r="AU18" s="17">
        <v>5.2268897291996498E-2</v>
      </c>
      <c r="AV18" s="17">
        <v>0.13496155651167199</v>
      </c>
      <c r="AW18" s="17">
        <v>2.41735279824071E-2</v>
      </c>
      <c r="AX18" s="17"/>
      <c r="AY18" s="17">
        <v>6.9240571136686996E-2</v>
      </c>
      <c r="AZ18" s="17" t="s">
        <v>99</v>
      </c>
      <c r="BA18" s="17"/>
      <c r="BB18" s="17">
        <v>4.3852426179772697E-2</v>
      </c>
      <c r="BC18" s="17">
        <v>7.3007615528713099E-2</v>
      </c>
      <c r="BD18" s="17"/>
      <c r="BE18" s="17">
        <v>1.50575747272688E-2</v>
      </c>
      <c r="BF18" s="17">
        <v>7.2882398990340894E-2</v>
      </c>
      <c r="BG18" s="17"/>
      <c r="BH18" s="17">
        <v>9.30965561815111E-4</v>
      </c>
      <c r="BI18" s="17">
        <v>7.2237471593373598E-2</v>
      </c>
      <c r="BJ18" s="17"/>
      <c r="BK18" s="17">
        <v>0.122842895367701</v>
      </c>
      <c r="BL18" s="17">
        <v>6.4230502200329706E-2</v>
      </c>
      <c r="BM18" s="17"/>
      <c r="BN18" s="17">
        <v>9.4003114819689697E-3</v>
      </c>
      <c r="BO18" s="17">
        <v>7.2175567439911603E-2</v>
      </c>
      <c r="BP18" s="17"/>
      <c r="BQ18" s="17">
        <v>8.6799153410288293E-2</v>
      </c>
      <c r="BR18" s="17">
        <v>6.6835157573256102E-2</v>
      </c>
      <c r="BS18" s="17"/>
      <c r="BT18" s="17">
        <v>0.10869650482168999</v>
      </c>
      <c r="BU18" s="17">
        <v>6.4327735609254505E-2</v>
      </c>
      <c r="BV18" s="17"/>
      <c r="BW18" s="17">
        <v>6.98957882062331E-2</v>
      </c>
      <c r="BX18" s="17">
        <v>6.8286584840999406E-2</v>
      </c>
      <c r="BY18" s="17"/>
      <c r="BZ18" s="17">
        <v>6.98957882062331E-2</v>
      </c>
      <c r="CA18" s="17">
        <v>6.8286584840999406E-2</v>
      </c>
    </row>
    <row r="19" spans="2:79" x14ac:dyDescent="0.25">
      <c r="B19" s="18" t="s">
        <v>582</v>
      </c>
      <c r="C19" s="17">
        <v>5.3581687208984999E-2</v>
      </c>
      <c r="D19" s="17">
        <v>5.1198340114129499E-2</v>
      </c>
      <c r="E19" s="17">
        <v>1.42733820825557E-2</v>
      </c>
      <c r="F19" s="17">
        <v>1.7724599313992801E-2</v>
      </c>
      <c r="G19" s="17">
        <v>4.93707461165648E-2</v>
      </c>
      <c r="H19" s="17">
        <v>8.32313787276346E-2</v>
      </c>
      <c r="I19" s="17">
        <v>5.3285898273260801E-2</v>
      </c>
      <c r="J19" s="17">
        <v>4.9574309543861203E-2</v>
      </c>
      <c r="K19" s="17">
        <v>9.0029367497351701E-2</v>
      </c>
      <c r="L19" s="17">
        <v>0.134511556819191</v>
      </c>
      <c r="M19" s="17"/>
      <c r="N19" s="17">
        <v>5.7531181491998797E-2</v>
      </c>
      <c r="O19" s="17">
        <v>2.3568260022749001E-2</v>
      </c>
      <c r="P19" s="17">
        <v>2.8143727987027099E-2</v>
      </c>
      <c r="Q19" s="17">
        <v>1.4650372947991E-2</v>
      </c>
      <c r="R19" s="17"/>
      <c r="S19" s="17">
        <v>3.8927103535612899E-2</v>
      </c>
      <c r="T19" s="17">
        <v>0.11351287591603</v>
      </c>
      <c r="U19" s="17">
        <v>0</v>
      </c>
      <c r="V19" s="17">
        <v>3.1408753154779097E-2</v>
      </c>
      <c r="W19" s="17">
        <v>1.05433792855075E-3</v>
      </c>
      <c r="X19" s="17">
        <v>3.6654415629014401E-3</v>
      </c>
      <c r="Y19" s="17">
        <v>0.193535626352283</v>
      </c>
      <c r="Z19" s="17"/>
      <c r="AA19" s="17">
        <v>7.4246736562412499E-2</v>
      </c>
      <c r="AB19" s="17">
        <v>2.2880571064449601E-2</v>
      </c>
      <c r="AC19" s="17"/>
      <c r="AD19" s="17">
        <v>6.2387826475131899E-2</v>
      </c>
      <c r="AE19" s="17">
        <v>0.10998121545407</v>
      </c>
      <c r="AF19" s="17">
        <v>6.6273706122207607E-2</v>
      </c>
      <c r="AG19" s="17"/>
      <c r="AH19" s="17">
        <v>0.12588939352492401</v>
      </c>
      <c r="AI19" s="17">
        <v>4.41216845218401E-2</v>
      </c>
      <c r="AJ19" s="17"/>
      <c r="AK19" s="17">
        <v>8.1004246236176303E-2</v>
      </c>
      <c r="AL19" s="17">
        <v>4.72009355900486E-2</v>
      </c>
      <c r="AM19" s="17"/>
      <c r="AN19" s="17">
        <v>5.3795654692696697E-2</v>
      </c>
      <c r="AO19" s="17">
        <v>1.4650372947991E-2</v>
      </c>
      <c r="AP19" s="17"/>
      <c r="AQ19" s="17">
        <v>0.10245829431675001</v>
      </c>
      <c r="AR19" s="17">
        <v>2.0033544735255399E-2</v>
      </c>
      <c r="AS19" s="17"/>
      <c r="AT19" s="17">
        <v>0</v>
      </c>
      <c r="AU19" s="17">
        <v>4.2739902473907798E-2</v>
      </c>
      <c r="AV19" s="17">
        <v>7.6502008277689298E-2</v>
      </c>
      <c r="AW19" s="17">
        <v>0.19431185506801699</v>
      </c>
      <c r="AX19" s="17"/>
      <c r="AY19" s="17">
        <v>5.3581687208984999E-2</v>
      </c>
      <c r="AZ19" s="17" t="s">
        <v>99</v>
      </c>
      <c r="BA19" s="17"/>
      <c r="BB19" s="17">
        <v>6.3902693528417404E-2</v>
      </c>
      <c r="BC19" s="17">
        <v>5.2059829533209402E-2</v>
      </c>
      <c r="BD19" s="17"/>
      <c r="BE19" s="17">
        <v>8.8805376881190196E-2</v>
      </c>
      <c r="BF19" s="17">
        <v>5.1214180377369398E-2</v>
      </c>
      <c r="BG19" s="17"/>
      <c r="BH19" s="17">
        <v>9.0587975655863108E-3</v>
      </c>
      <c r="BI19" s="17">
        <v>5.5535009398190997E-2</v>
      </c>
      <c r="BJ19" s="17"/>
      <c r="BK19" s="17">
        <v>0.100558746224926</v>
      </c>
      <c r="BL19" s="17">
        <v>4.9190864469977398E-2</v>
      </c>
      <c r="BM19" s="17"/>
      <c r="BN19" s="17">
        <v>6.4852206365359905E-2</v>
      </c>
      <c r="BO19" s="17">
        <v>5.3028899967581797E-2</v>
      </c>
      <c r="BP19" s="17"/>
      <c r="BQ19" s="17">
        <v>9.3822580676634904E-2</v>
      </c>
      <c r="BR19" s="17">
        <v>4.8068941963191898E-2</v>
      </c>
      <c r="BS19" s="17"/>
      <c r="BT19" s="17">
        <v>0.12849971693062301</v>
      </c>
      <c r="BU19" s="17">
        <v>4.4253306818848398E-2</v>
      </c>
      <c r="BV19" s="17"/>
      <c r="BW19" s="17">
        <v>7.4720329912697406E-2</v>
      </c>
      <c r="BX19" s="17">
        <v>2.2804138231593999E-2</v>
      </c>
      <c r="BY19" s="17"/>
      <c r="BZ19" s="17">
        <v>7.4720329912697406E-2</v>
      </c>
      <c r="CA19" s="17">
        <v>2.2804138231593999E-2</v>
      </c>
    </row>
    <row r="20" spans="2:79" x14ac:dyDescent="0.25">
      <c r="B20" s="18" t="s">
        <v>75</v>
      </c>
      <c r="C20" s="19">
        <v>5.0757707403539097E-2</v>
      </c>
      <c r="D20" s="19">
        <v>9.5851817601582706E-2</v>
      </c>
      <c r="E20" s="19">
        <v>0</v>
      </c>
      <c r="F20" s="19">
        <v>2.27854753861025E-2</v>
      </c>
      <c r="G20" s="19">
        <v>4.6845538441563798E-2</v>
      </c>
      <c r="H20" s="19">
        <v>9.2312455444397506E-2</v>
      </c>
      <c r="I20" s="19">
        <v>8.2548953855828194E-2</v>
      </c>
      <c r="J20" s="19">
        <v>5.6274309508862697E-2</v>
      </c>
      <c r="K20" s="19">
        <v>1.67233999912111E-3</v>
      </c>
      <c r="L20" s="19">
        <v>4.4195147083649598E-2</v>
      </c>
      <c r="M20" s="19"/>
      <c r="N20" s="19">
        <v>5.3270517533255998E-2</v>
      </c>
      <c r="O20" s="19">
        <v>3.0141672003992599E-2</v>
      </c>
      <c r="P20" s="19">
        <v>4.1153593360898903E-2</v>
      </c>
      <c r="Q20" s="19">
        <v>2.4600855939250401E-2</v>
      </c>
      <c r="R20" s="19"/>
      <c r="S20" s="19">
        <v>3.5788314088376301E-2</v>
      </c>
      <c r="T20" s="19">
        <v>8.8622570637682295E-4</v>
      </c>
      <c r="U20" s="19">
        <v>0</v>
      </c>
      <c r="V20" s="19">
        <v>1.17875668399832E-2</v>
      </c>
      <c r="W20" s="19">
        <v>3.8741944943940503E-2</v>
      </c>
      <c r="X20" s="19">
        <v>3.1514507282014298E-2</v>
      </c>
      <c r="Y20" s="19">
        <v>6.52207920417536E-2</v>
      </c>
      <c r="Z20" s="19"/>
      <c r="AA20" s="19">
        <v>3.2748558804249497E-2</v>
      </c>
      <c r="AB20" s="19">
        <v>7.7513073594778395E-2</v>
      </c>
      <c r="AC20" s="19"/>
      <c r="AD20" s="19">
        <v>9.2739378277525097E-2</v>
      </c>
      <c r="AE20" s="19">
        <v>3.20614697336986E-4</v>
      </c>
      <c r="AF20" s="19">
        <v>2.74481694623675E-2</v>
      </c>
      <c r="AG20" s="19"/>
      <c r="AH20" s="19">
        <v>4.7047305854690903E-4</v>
      </c>
      <c r="AI20" s="19">
        <v>5.7336776167719303E-2</v>
      </c>
      <c r="AJ20" s="19"/>
      <c r="AK20" s="19">
        <v>4.5502447380781498E-2</v>
      </c>
      <c r="AL20" s="19">
        <v>5.1980514832447998E-2</v>
      </c>
      <c r="AM20" s="19"/>
      <c r="AN20" s="19">
        <v>5.0901466117979501E-2</v>
      </c>
      <c r="AO20" s="19">
        <v>2.4600855939250401E-2</v>
      </c>
      <c r="AP20" s="19"/>
      <c r="AQ20" s="19">
        <v>5.8071985650854099E-2</v>
      </c>
      <c r="AR20" s="19">
        <v>4.5737300643462701E-2</v>
      </c>
      <c r="AS20" s="19"/>
      <c r="AT20" s="19">
        <v>8.2489885321702594E-2</v>
      </c>
      <c r="AU20" s="19">
        <v>3.9005700569898799E-2</v>
      </c>
      <c r="AV20" s="19">
        <v>5.5273713737613202E-2</v>
      </c>
      <c r="AW20" s="19">
        <v>1.2310069626712199E-2</v>
      </c>
      <c r="AX20" s="19"/>
      <c r="AY20" s="19">
        <v>5.0757707403539097E-2</v>
      </c>
      <c r="AZ20" s="19" t="s">
        <v>99</v>
      </c>
      <c r="BA20" s="19"/>
      <c r="BB20" s="19">
        <v>6.49283366357086E-2</v>
      </c>
      <c r="BC20" s="19">
        <v>4.8665547183774603E-2</v>
      </c>
      <c r="BD20" s="19"/>
      <c r="BE20" s="19">
        <v>4.3522782785885101E-3</v>
      </c>
      <c r="BF20" s="19">
        <v>5.3876777878545799E-2</v>
      </c>
      <c r="BG20" s="19"/>
      <c r="BH20" s="19">
        <v>4.9156761390807104E-3</v>
      </c>
      <c r="BI20" s="19">
        <v>5.2768903387994198E-2</v>
      </c>
      <c r="BJ20" s="19"/>
      <c r="BK20" s="19">
        <v>1.3592921625834699E-2</v>
      </c>
      <c r="BL20" s="19">
        <v>5.4231402647588203E-2</v>
      </c>
      <c r="BM20" s="19"/>
      <c r="BN20" s="19">
        <v>6.8320058578747996E-5</v>
      </c>
      <c r="BO20" s="19">
        <v>5.3243879177000797E-2</v>
      </c>
      <c r="BP20" s="19"/>
      <c r="BQ20" s="19">
        <v>2.88691857404598E-2</v>
      </c>
      <c r="BR20" s="19">
        <v>5.37562949928675E-2</v>
      </c>
      <c r="BS20" s="19"/>
      <c r="BT20" s="19">
        <v>6.8266492369361404E-4</v>
      </c>
      <c r="BU20" s="19">
        <v>5.69927758648942E-2</v>
      </c>
      <c r="BV20" s="19"/>
      <c r="BW20" s="19">
        <v>3.2923690546417798E-2</v>
      </c>
      <c r="BX20" s="19">
        <v>7.6723770361179597E-2</v>
      </c>
      <c r="BY20" s="19"/>
      <c r="BZ20" s="19">
        <v>3.2923690546417798E-2</v>
      </c>
      <c r="CA20" s="19">
        <v>7.6723770361179597E-2</v>
      </c>
    </row>
    <row r="21" spans="2:79" x14ac:dyDescent="0.25">
      <c r="B21" s="16" t="s">
        <v>707</v>
      </c>
    </row>
    <row r="22" spans="2:79" x14ac:dyDescent="0.25">
      <c r="B22" t="s">
        <v>78</v>
      </c>
    </row>
    <row r="23" spans="2:79" x14ac:dyDescent="0.25">
      <c r="B23" t="s">
        <v>79</v>
      </c>
    </row>
    <row r="25" spans="2:79" x14ac:dyDescent="0.25">
      <c r="B25"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CA24"/>
  <sheetViews>
    <sheetView showGridLines="0" topLeftCell="A7" workbookViewId="0">
      <pane xSplit="2" topLeftCell="C1" activePane="topRight" state="frozen"/>
      <selection pane="topRight" activeCell="B20" sqref="B20"/>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593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1479</v>
      </c>
      <c r="D7" s="10">
        <v>186</v>
      </c>
      <c r="E7" s="10">
        <v>153</v>
      </c>
      <c r="F7" s="10">
        <v>188</v>
      </c>
      <c r="G7" s="10">
        <v>239</v>
      </c>
      <c r="H7" s="10">
        <v>203</v>
      </c>
      <c r="I7" s="10">
        <v>198</v>
      </c>
      <c r="J7" s="10">
        <v>134</v>
      </c>
      <c r="K7" s="10">
        <v>80</v>
      </c>
      <c r="L7" s="10">
        <v>98</v>
      </c>
      <c r="M7" s="10"/>
      <c r="N7" s="10">
        <v>212</v>
      </c>
      <c r="O7" s="10">
        <v>188</v>
      </c>
      <c r="P7" s="10">
        <v>310</v>
      </c>
      <c r="Q7" s="10">
        <v>769</v>
      </c>
      <c r="R7" s="10"/>
      <c r="S7" s="10">
        <v>129</v>
      </c>
      <c r="T7" s="10">
        <v>102</v>
      </c>
      <c r="U7" s="10">
        <v>139</v>
      </c>
      <c r="V7" s="10">
        <v>247</v>
      </c>
      <c r="W7" s="10">
        <v>260</v>
      </c>
      <c r="X7" s="10">
        <v>305</v>
      </c>
      <c r="Y7" s="10">
        <v>230</v>
      </c>
      <c r="Z7" s="10"/>
      <c r="AA7" s="10">
        <v>1255</v>
      </c>
      <c r="AB7" s="10">
        <v>224</v>
      </c>
      <c r="AC7" s="10"/>
      <c r="AD7" s="10">
        <v>425</v>
      </c>
      <c r="AE7" s="10">
        <v>392</v>
      </c>
      <c r="AF7" s="10">
        <v>432</v>
      </c>
      <c r="AG7" s="10"/>
      <c r="AH7" s="10">
        <v>391</v>
      </c>
      <c r="AI7" s="10">
        <v>1088</v>
      </c>
      <c r="AJ7" s="10"/>
      <c r="AK7" s="10">
        <v>275</v>
      </c>
      <c r="AL7" s="10">
        <v>1204</v>
      </c>
      <c r="AM7" s="10"/>
      <c r="AN7" s="10">
        <v>710</v>
      </c>
      <c r="AO7" s="10">
        <v>769</v>
      </c>
      <c r="AP7" s="10"/>
      <c r="AQ7" s="10">
        <v>767</v>
      </c>
      <c r="AR7" s="10">
        <v>712</v>
      </c>
      <c r="AS7" s="10"/>
      <c r="AT7" s="10">
        <v>101</v>
      </c>
      <c r="AU7" s="10">
        <v>320</v>
      </c>
      <c r="AV7" s="10">
        <v>690</v>
      </c>
      <c r="AW7" s="10">
        <v>363</v>
      </c>
      <c r="AX7" s="10"/>
      <c r="AY7" s="10">
        <v>1479</v>
      </c>
      <c r="AZ7" s="10" t="s">
        <v>98</v>
      </c>
      <c r="BA7" s="10"/>
      <c r="BB7" s="10">
        <v>174</v>
      </c>
      <c r="BC7" s="10">
        <v>1304</v>
      </c>
      <c r="BD7" s="10"/>
      <c r="BE7" s="10">
        <v>185</v>
      </c>
      <c r="BF7" s="10">
        <v>1294</v>
      </c>
      <c r="BG7" s="10"/>
      <c r="BH7" s="10">
        <v>95</v>
      </c>
      <c r="BI7" s="10">
        <v>1384</v>
      </c>
      <c r="BJ7" s="10"/>
      <c r="BK7" s="10">
        <v>222</v>
      </c>
      <c r="BL7" s="10">
        <v>1257</v>
      </c>
      <c r="BM7" s="10"/>
      <c r="BN7" s="10">
        <v>94</v>
      </c>
      <c r="BO7" s="10">
        <v>1385</v>
      </c>
      <c r="BP7" s="10"/>
      <c r="BQ7" s="10">
        <v>289</v>
      </c>
      <c r="BR7" s="10">
        <v>1190</v>
      </c>
      <c r="BS7" s="10"/>
      <c r="BT7" s="10">
        <v>154</v>
      </c>
      <c r="BU7" s="10">
        <v>1325</v>
      </c>
      <c r="BV7" s="10"/>
      <c r="BW7" s="10">
        <v>557</v>
      </c>
      <c r="BX7" s="10">
        <v>922</v>
      </c>
      <c r="BY7" s="10"/>
      <c r="BZ7" s="10">
        <v>557</v>
      </c>
      <c r="CA7" s="10">
        <v>922</v>
      </c>
    </row>
    <row r="8" spans="2:79" ht="30" customHeight="1" x14ac:dyDescent="0.25">
      <c r="B8" s="11" t="s">
        <v>27</v>
      </c>
      <c r="C8" s="11">
        <v>767</v>
      </c>
      <c r="D8" s="11">
        <v>86</v>
      </c>
      <c r="E8" s="11">
        <v>85</v>
      </c>
      <c r="F8" s="11">
        <v>116</v>
      </c>
      <c r="G8" s="11">
        <v>126</v>
      </c>
      <c r="H8" s="11">
        <v>84</v>
      </c>
      <c r="I8" s="11">
        <v>91</v>
      </c>
      <c r="J8" s="11">
        <v>78</v>
      </c>
      <c r="K8" s="11">
        <v>47</v>
      </c>
      <c r="L8" s="11">
        <v>54</v>
      </c>
      <c r="M8" s="11"/>
      <c r="N8" s="11">
        <v>677</v>
      </c>
      <c r="O8" s="11">
        <v>69</v>
      </c>
      <c r="P8" s="11">
        <v>17</v>
      </c>
      <c r="Q8" s="11">
        <v>4</v>
      </c>
      <c r="R8" s="11"/>
      <c r="S8" s="11">
        <v>171</v>
      </c>
      <c r="T8" s="11">
        <v>43</v>
      </c>
      <c r="U8" s="11">
        <v>54</v>
      </c>
      <c r="V8" s="11">
        <v>222</v>
      </c>
      <c r="W8" s="11">
        <v>59</v>
      </c>
      <c r="X8" s="11">
        <v>91</v>
      </c>
      <c r="Y8" s="11">
        <v>92</v>
      </c>
      <c r="Z8" s="11"/>
      <c r="AA8" s="11">
        <v>458</v>
      </c>
      <c r="AB8" s="11">
        <v>309</v>
      </c>
      <c r="AC8" s="11"/>
      <c r="AD8" s="11">
        <v>121</v>
      </c>
      <c r="AE8" s="11">
        <v>104</v>
      </c>
      <c r="AF8" s="11">
        <v>221</v>
      </c>
      <c r="AG8" s="11"/>
      <c r="AH8" s="11">
        <v>89</v>
      </c>
      <c r="AI8" s="11">
        <v>678</v>
      </c>
      <c r="AJ8" s="11"/>
      <c r="AK8" s="11">
        <v>145</v>
      </c>
      <c r="AL8" s="11">
        <v>622</v>
      </c>
      <c r="AM8" s="11"/>
      <c r="AN8" s="11">
        <v>763</v>
      </c>
      <c r="AO8" s="11">
        <v>4</v>
      </c>
      <c r="AP8" s="11"/>
      <c r="AQ8" s="11">
        <v>312</v>
      </c>
      <c r="AR8" s="11">
        <v>455</v>
      </c>
      <c r="AS8" s="11"/>
      <c r="AT8" s="11">
        <v>141</v>
      </c>
      <c r="AU8" s="11">
        <v>338</v>
      </c>
      <c r="AV8" s="11">
        <v>246</v>
      </c>
      <c r="AW8" s="11">
        <v>40</v>
      </c>
      <c r="AX8" s="11"/>
      <c r="AY8" s="11">
        <v>767</v>
      </c>
      <c r="AZ8" s="11" t="s">
        <v>98</v>
      </c>
      <c r="BA8" s="11"/>
      <c r="BB8" s="11">
        <v>99</v>
      </c>
      <c r="BC8" s="11">
        <v>668</v>
      </c>
      <c r="BD8" s="11"/>
      <c r="BE8" s="11">
        <v>48</v>
      </c>
      <c r="BF8" s="11">
        <v>719</v>
      </c>
      <c r="BG8" s="11"/>
      <c r="BH8" s="11">
        <v>32</v>
      </c>
      <c r="BI8" s="11">
        <v>735</v>
      </c>
      <c r="BJ8" s="11"/>
      <c r="BK8" s="11">
        <v>66</v>
      </c>
      <c r="BL8" s="11">
        <v>701</v>
      </c>
      <c r="BM8" s="11"/>
      <c r="BN8" s="11">
        <v>36</v>
      </c>
      <c r="BO8" s="11">
        <v>731</v>
      </c>
      <c r="BP8" s="11"/>
      <c r="BQ8" s="11">
        <v>92</v>
      </c>
      <c r="BR8" s="11">
        <v>675</v>
      </c>
      <c r="BS8" s="11"/>
      <c r="BT8" s="11">
        <v>85</v>
      </c>
      <c r="BU8" s="11">
        <v>682</v>
      </c>
      <c r="BV8" s="11"/>
      <c r="BW8" s="11">
        <v>455</v>
      </c>
      <c r="BX8" s="11">
        <v>312</v>
      </c>
      <c r="BY8" s="11"/>
      <c r="BZ8" s="11">
        <v>455</v>
      </c>
      <c r="CA8" s="11">
        <v>312</v>
      </c>
    </row>
    <row r="9" spans="2:79" x14ac:dyDescent="0.25">
      <c r="B9" s="18" t="s">
        <v>584</v>
      </c>
      <c r="C9" s="17">
        <v>0.488411604665341</v>
      </c>
      <c r="D9" s="17">
        <v>0.57632290168170397</v>
      </c>
      <c r="E9" s="17">
        <v>0.430794874887236</v>
      </c>
      <c r="F9" s="17">
        <v>0.60695487375109503</v>
      </c>
      <c r="G9" s="17">
        <v>0.39330510816419101</v>
      </c>
      <c r="H9" s="17">
        <v>0.36580659716693298</v>
      </c>
      <c r="I9" s="17">
        <v>0.45475489539077302</v>
      </c>
      <c r="J9" s="17">
        <v>0.63214674462613596</v>
      </c>
      <c r="K9" s="17">
        <v>0.56903843814843102</v>
      </c>
      <c r="L9" s="17">
        <v>0.37810154419724801</v>
      </c>
      <c r="M9" s="17"/>
      <c r="N9" s="17">
        <v>0.50213579613105397</v>
      </c>
      <c r="O9" s="17">
        <v>0.39107680065606398</v>
      </c>
      <c r="P9" s="17">
        <v>0.37507568776168099</v>
      </c>
      <c r="Q9" s="17">
        <v>0.33860602162150799</v>
      </c>
      <c r="R9" s="17"/>
      <c r="S9" s="17">
        <v>0.49965841323573301</v>
      </c>
      <c r="T9" s="17">
        <v>0.42077131627046599</v>
      </c>
      <c r="U9" s="17">
        <v>0.58817251993370601</v>
      </c>
      <c r="V9" s="17">
        <v>0.45880380382772801</v>
      </c>
      <c r="W9" s="17">
        <v>0.50208028438895702</v>
      </c>
      <c r="X9" s="17">
        <v>0.443314454505295</v>
      </c>
      <c r="Y9" s="17">
        <v>0.51399573155176403</v>
      </c>
      <c r="Z9" s="17"/>
      <c r="AA9" s="17">
        <v>0.48756176424473302</v>
      </c>
      <c r="AB9" s="17">
        <v>0.48967417360535098</v>
      </c>
      <c r="AC9" s="17"/>
      <c r="AD9" s="17">
        <v>0.46244226192349502</v>
      </c>
      <c r="AE9" s="17">
        <v>0.51859587900040904</v>
      </c>
      <c r="AF9" s="17">
        <v>0.488367181907924</v>
      </c>
      <c r="AG9" s="17"/>
      <c r="AH9" s="17">
        <v>0.28621186550361299</v>
      </c>
      <c r="AI9" s="17">
        <v>0.51486535590801097</v>
      </c>
      <c r="AJ9" s="17"/>
      <c r="AK9" s="17">
        <v>0.52664439322451195</v>
      </c>
      <c r="AL9" s="17">
        <v>0.479515501013836</v>
      </c>
      <c r="AM9" s="17"/>
      <c r="AN9" s="17">
        <v>0.48923493992278799</v>
      </c>
      <c r="AO9" s="17">
        <v>0.33860602162150799</v>
      </c>
      <c r="AP9" s="17"/>
      <c r="AQ9" s="17">
        <v>0.49326278919947403</v>
      </c>
      <c r="AR9" s="17">
        <v>0.485081827097953</v>
      </c>
      <c r="AS9" s="17"/>
      <c r="AT9" s="17">
        <v>0.43117245126530102</v>
      </c>
      <c r="AU9" s="17">
        <v>0.548633662809904</v>
      </c>
      <c r="AV9" s="17">
        <v>0.47229608141757301</v>
      </c>
      <c r="AW9" s="17">
        <v>0.29565823385144302</v>
      </c>
      <c r="AX9" s="17"/>
      <c r="AY9" s="17">
        <v>0.488411604665341</v>
      </c>
      <c r="AZ9" s="17" t="s">
        <v>99</v>
      </c>
      <c r="BA9" s="17"/>
      <c r="BB9" s="17">
        <v>0.61756389847227999</v>
      </c>
      <c r="BC9" s="17">
        <v>0.46934649833725001</v>
      </c>
      <c r="BD9" s="17"/>
      <c r="BE9" s="17">
        <v>0.43809500827857201</v>
      </c>
      <c r="BF9" s="17">
        <v>0.491793558310683</v>
      </c>
      <c r="BG9" s="17"/>
      <c r="BH9" s="17">
        <v>0.44381652502752</v>
      </c>
      <c r="BI9" s="17">
        <v>0.490368093996641</v>
      </c>
      <c r="BJ9" s="17"/>
      <c r="BK9" s="17">
        <v>0.61199075160248395</v>
      </c>
      <c r="BL9" s="17">
        <v>0.476860985282066</v>
      </c>
      <c r="BM9" s="17"/>
      <c r="BN9" s="17">
        <v>0.63766043163054598</v>
      </c>
      <c r="BO9" s="17">
        <v>0.481091369794519</v>
      </c>
      <c r="BP9" s="17"/>
      <c r="BQ9" s="17">
        <v>0.4145233395788</v>
      </c>
      <c r="BR9" s="17">
        <v>0.49853382479952302</v>
      </c>
      <c r="BS9" s="17"/>
      <c r="BT9" s="17">
        <v>0.407954217259684</v>
      </c>
      <c r="BU9" s="17">
        <v>0.49842971536186098</v>
      </c>
      <c r="BV9" s="17"/>
      <c r="BW9" s="17">
        <v>0.48870241397972602</v>
      </c>
      <c r="BX9" s="17">
        <v>0.48798819063436299</v>
      </c>
      <c r="BY9" s="17"/>
      <c r="BZ9" s="17">
        <v>0.48870241397972602</v>
      </c>
      <c r="CA9" s="17">
        <v>0.48798819063436299</v>
      </c>
    </row>
    <row r="10" spans="2:79" ht="30" x14ac:dyDescent="0.25">
      <c r="B10" s="18" t="s">
        <v>585</v>
      </c>
      <c r="C10" s="17">
        <v>0.43836342815159701</v>
      </c>
      <c r="D10" s="17">
        <v>0.30478424042686802</v>
      </c>
      <c r="E10" s="17">
        <v>0.42011177728367399</v>
      </c>
      <c r="F10" s="17">
        <v>0.50492437479090502</v>
      </c>
      <c r="G10" s="17">
        <v>0.362652742559467</v>
      </c>
      <c r="H10" s="17">
        <v>0.57136469833660497</v>
      </c>
      <c r="I10" s="17">
        <v>0.59890190479640404</v>
      </c>
      <c r="J10" s="17">
        <v>0.399727512051058</v>
      </c>
      <c r="K10" s="17">
        <v>0.198146781300025</v>
      </c>
      <c r="L10" s="17">
        <v>0.50107144148965299</v>
      </c>
      <c r="M10" s="17"/>
      <c r="N10" s="17">
        <v>0.460134125327823</v>
      </c>
      <c r="O10" s="17">
        <v>0.24348765119784699</v>
      </c>
      <c r="P10" s="17">
        <v>0.37751690747873201</v>
      </c>
      <c r="Q10" s="17">
        <v>0.39036749960946798</v>
      </c>
      <c r="R10" s="17"/>
      <c r="S10" s="17">
        <v>0.474436626824281</v>
      </c>
      <c r="T10" s="17">
        <v>0.77906697625266996</v>
      </c>
      <c r="U10" s="17">
        <v>0.585742708105642</v>
      </c>
      <c r="V10" s="17">
        <v>0.38689202577389997</v>
      </c>
      <c r="W10" s="17">
        <v>0.42216727913793101</v>
      </c>
      <c r="X10" s="17">
        <v>0.40662203388263701</v>
      </c>
      <c r="Y10" s="17">
        <v>0.27056237609133998</v>
      </c>
      <c r="Z10" s="17"/>
      <c r="AA10" s="17">
        <v>0.42176347012196103</v>
      </c>
      <c r="AB10" s="17">
        <v>0.46302522453766498</v>
      </c>
      <c r="AC10" s="17"/>
      <c r="AD10" s="17">
        <v>0.433362879257638</v>
      </c>
      <c r="AE10" s="17">
        <v>0.37508529798958601</v>
      </c>
      <c r="AF10" s="17">
        <v>0.45629967228818002</v>
      </c>
      <c r="AG10" s="17"/>
      <c r="AH10" s="17">
        <v>0.470196268511128</v>
      </c>
      <c r="AI10" s="17">
        <v>0.43419874404414099</v>
      </c>
      <c r="AJ10" s="17"/>
      <c r="AK10" s="17">
        <v>0.37015442950819399</v>
      </c>
      <c r="AL10" s="17">
        <v>0.45423447352297802</v>
      </c>
      <c r="AM10" s="17"/>
      <c r="AN10" s="17">
        <v>0.438627214983701</v>
      </c>
      <c r="AO10" s="17">
        <v>0.39036749960946798</v>
      </c>
      <c r="AP10" s="17"/>
      <c r="AQ10" s="17">
        <v>0.46513003572347</v>
      </c>
      <c r="AR10" s="17">
        <v>0.41999124527115</v>
      </c>
      <c r="AS10" s="17"/>
      <c r="AT10" s="17">
        <v>0.314108616723211</v>
      </c>
      <c r="AU10" s="17">
        <v>0.45198049545631902</v>
      </c>
      <c r="AV10" s="17">
        <v>0.51112209739724301</v>
      </c>
      <c r="AW10" s="17">
        <v>0.32649027257924401</v>
      </c>
      <c r="AX10" s="17"/>
      <c r="AY10" s="17">
        <v>0.43836342815159701</v>
      </c>
      <c r="AZ10" s="17" t="s">
        <v>99</v>
      </c>
      <c r="BA10" s="17"/>
      <c r="BB10" s="17">
        <v>0.35359729806088303</v>
      </c>
      <c r="BC10" s="17">
        <v>0.4509650821956</v>
      </c>
      <c r="BD10" s="17"/>
      <c r="BE10" s="17">
        <v>0.298031737231987</v>
      </c>
      <c r="BF10" s="17">
        <v>0.447795609732691</v>
      </c>
      <c r="BG10" s="17"/>
      <c r="BH10" s="17">
        <v>0.49236522716251102</v>
      </c>
      <c r="BI10" s="17">
        <v>0.43599424427539502</v>
      </c>
      <c r="BJ10" s="17"/>
      <c r="BK10" s="17">
        <v>0.44824182660310102</v>
      </c>
      <c r="BL10" s="17">
        <v>0.43744012010604399</v>
      </c>
      <c r="BM10" s="17"/>
      <c r="BN10" s="17">
        <v>0.62143832993564496</v>
      </c>
      <c r="BO10" s="17">
        <v>0.42938411952142402</v>
      </c>
      <c r="BP10" s="17"/>
      <c r="BQ10" s="17">
        <v>0.50139394850201302</v>
      </c>
      <c r="BR10" s="17">
        <v>0.429728649659888</v>
      </c>
      <c r="BS10" s="17"/>
      <c r="BT10" s="17">
        <v>0.44087120017847797</v>
      </c>
      <c r="BU10" s="17">
        <v>0.438051174192364</v>
      </c>
      <c r="BV10" s="17"/>
      <c r="BW10" s="17">
        <v>0.421851904326703</v>
      </c>
      <c r="BX10" s="17">
        <v>0.46240396094904102</v>
      </c>
      <c r="BY10" s="17"/>
      <c r="BZ10" s="17">
        <v>0.421851904326703</v>
      </c>
      <c r="CA10" s="17">
        <v>0.46240396094904102</v>
      </c>
    </row>
    <row r="11" spans="2:79" ht="30" x14ac:dyDescent="0.25">
      <c r="B11" s="18" t="s">
        <v>586</v>
      </c>
      <c r="C11" s="17">
        <v>0.27857619805707501</v>
      </c>
      <c r="D11" s="17">
        <v>0.20636370883770699</v>
      </c>
      <c r="E11" s="17">
        <v>0.38644557171941302</v>
      </c>
      <c r="F11" s="17">
        <v>0.38208286218328902</v>
      </c>
      <c r="G11" s="17">
        <v>9.6969267083195698E-2</v>
      </c>
      <c r="H11" s="17">
        <v>0.58462011371302403</v>
      </c>
      <c r="I11" s="17">
        <v>0.41296672807283602</v>
      </c>
      <c r="J11" s="17">
        <v>0.16454552595987801</v>
      </c>
      <c r="K11" s="17">
        <v>0.10704973724194</v>
      </c>
      <c r="L11" s="17">
        <v>3.8354310872095398E-2</v>
      </c>
      <c r="M11" s="17"/>
      <c r="N11" s="17">
        <v>0.28001279477517299</v>
      </c>
      <c r="O11" s="17">
        <v>0.26117590552113601</v>
      </c>
      <c r="P11" s="17">
        <v>0.28631451686305898</v>
      </c>
      <c r="Q11" s="17">
        <v>0.303095273689169</v>
      </c>
      <c r="R11" s="17"/>
      <c r="S11" s="17">
        <v>0.40633936751893102</v>
      </c>
      <c r="T11" s="17">
        <v>0.383164708672312</v>
      </c>
      <c r="U11" s="17">
        <v>0.434061563338412</v>
      </c>
      <c r="V11" s="17">
        <v>0.14931656236440699</v>
      </c>
      <c r="W11" s="17">
        <v>0.282475466115574</v>
      </c>
      <c r="X11" s="17">
        <v>0.33896908471499299</v>
      </c>
      <c r="Y11" s="17">
        <v>0.12353984122268501</v>
      </c>
      <c r="Z11" s="17"/>
      <c r="AA11" s="17">
        <v>0.28806623971849699</v>
      </c>
      <c r="AB11" s="17">
        <v>0.26447727836514301</v>
      </c>
      <c r="AC11" s="17"/>
      <c r="AD11" s="17">
        <v>0.39538564853839397</v>
      </c>
      <c r="AE11" s="17">
        <v>0.27813000228158202</v>
      </c>
      <c r="AF11" s="17">
        <v>0.226821705982685</v>
      </c>
      <c r="AG11" s="17"/>
      <c r="AH11" s="17">
        <v>0.38711749544151702</v>
      </c>
      <c r="AI11" s="17">
        <v>0.26437576193154599</v>
      </c>
      <c r="AJ11" s="17"/>
      <c r="AK11" s="17">
        <v>0.27728958633714701</v>
      </c>
      <c r="AL11" s="17">
        <v>0.27887557018375198</v>
      </c>
      <c r="AM11" s="17"/>
      <c r="AN11" s="17">
        <v>0.27844144059985798</v>
      </c>
      <c r="AO11" s="17">
        <v>0.303095273689169</v>
      </c>
      <c r="AP11" s="17"/>
      <c r="AQ11" s="17">
        <v>0.27177655257343097</v>
      </c>
      <c r="AR11" s="17">
        <v>0.283243368897171</v>
      </c>
      <c r="AS11" s="17"/>
      <c r="AT11" s="17">
        <v>0.18477803335944201</v>
      </c>
      <c r="AU11" s="17">
        <v>0.225395941972344</v>
      </c>
      <c r="AV11" s="17">
        <v>0.386759630323534</v>
      </c>
      <c r="AW11" s="17">
        <v>0.40147461912575899</v>
      </c>
      <c r="AX11" s="17"/>
      <c r="AY11" s="17">
        <v>0.27857619805707501</v>
      </c>
      <c r="AZ11" s="17" t="s">
        <v>99</v>
      </c>
      <c r="BA11" s="17"/>
      <c r="BB11" s="17">
        <v>0.44064516990982</v>
      </c>
      <c r="BC11" s="17">
        <v>0.25449605270112602</v>
      </c>
      <c r="BD11" s="17"/>
      <c r="BE11" s="17">
        <v>0.52332694156194104</v>
      </c>
      <c r="BF11" s="17">
        <v>0.26212564836500302</v>
      </c>
      <c r="BG11" s="17"/>
      <c r="BH11" s="17">
        <v>0.23712792920397399</v>
      </c>
      <c r="BI11" s="17">
        <v>0.280394629517913</v>
      </c>
      <c r="BJ11" s="17"/>
      <c r="BK11" s="17">
        <v>0.244655195480349</v>
      </c>
      <c r="BL11" s="17">
        <v>0.28174670537626001</v>
      </c>
      <c r="BM11" s="17"/>
      <c r="BN11" s="17">
        <v>0.32718207562081703</v>
      </c>
      <c r="BO11" s="17">
        <v>0.27619221657391202</v>
      </c>
      <c r="BP11" s="17"/>
      <c r="BQ11" s="17">
        <v>0.532383338840417</v>
      </c>
      <c r="BR11" s="17">
        <v>0.243806241723315</v>
      </c>
      <c r="BS11" s="17"/>
      <c r="BT11" s="17">
        <v>0.44626587323956901</v>
      </c>
      <c r="BU11" s="17">
        <v>0.257696403387983</v>
      </c>
      <c r="BV11" s="17"/>
      <c r="BW11" s="17">
        <v>0.28773803217263799</v>
      </c>
      <c r="BX11" s="17">
        <v>0.265236704023953</v>
      </c>
      <c r="BY11" s="17"/>
      <c r="BZ11" s="17">
        <v>0.28773803217263799</v>
      </c>
      <c r="CA11" s="17">
        <v>0.265236704023953</v>
      </c>
    </row>
    <row r="12" spans="2:79" x14ac:dyDescent="0.25">
      <c r="B12" s="18" t="s">
        <v>587</v>
      </c>
      <c r="C12" s="17">
        <v>0.20862037374874001</v>
      </c>
      <c r="D12" s="17">
        <v>0.26519271215871099</v>
      </c>
      <c r="E12" s="17">
        <v>0.20656045494783701</v>
      </c>
      <c r="F12" s="17">
        <v>0.164068470863067</v>
      </c>
      <c r="G12" s="17">
        <v>0.26828889939945999</v>
      </c>
      <c r="H12" s="17">
        <v>0.17944214838478501</v>
      </c>
      <c r="I12" s="17">
        <v>0.26375275477793703</v>
      </c>
      <c r="J12" s="17">
        <v>0.13460422649373399</v>
      </c>
      <c r="K12" s="17">
        <v>0.116102254306839</v>
      </c>
      <c r="L12" s="17">
        <v>0.21642106244001799</v>
      </c>
      <c r="M12" s="17"/>
      <c r="N12" s="17">
        <v>0.18404397304592501</v>
      </c>
      <c r="O12" s="17">
        <v>0.40339902436966202</v>
      </c>
      <c r="P12" s="17">
        <v>0.37658488344931701</v>
      </c>
      <c r="Q12" s="17">
        <v>0.27944941994158101</v>
      </c>
      <c r="R12" s="17"/>
      <c r="S12" s="17">
        <v>0.18918167913568701</v>
      </c>
      <c r="T12" s="17">
        <v>0.27237259757299598</v>
      </c>
      <c r="U12" s="17">
        <v>0.16947490844143001</v>
      </c>
      <c r="V12" s="17">
        <v>0.18072883415465901</v>
      </c>
      <c r="W12" s="17">
        <v>0.129612306561632</v>
      </c>
      <c r="X12" s="17">
        <v>0.29795484524346</v>
      </c>
      <c r="Y12" s="17">
        <v>0.33585779879786598</v>
      </c>
      <c r="Z12" s="17"/>
      <c r="AA12" s="17">
        <v>0.25658239711081998</v>
      </c>
      <c r="AB12" s="17">
        <v>0.13736539513326801</v>
      </c>
      <c r="AC12" s="17"/>
      <c r="AD12" s="17">
        <v>0.275128402685625</v>
      </c>
      <c r="AE12" s="17">
        <v>0.34442899698144402</v>
      </c>
      <c r="AF12" s="17">
        <v>0.19716921044861699</v>
      </c>
      <c r="AG12" s="17"/>
      <c r="AH12" s="17">
        <v>0.37583401098258601</v>
      </c>
      <c r="AI12" s="17">
        <v>0.18674384719086801</v>
      </c>
      <c r="AJ12" s="17"/>
      <c r="AK12" s="17">
        <v>0.26128507440388898</v>
      </c>
      <c r="AL12" s="17">
        <v>0.196366215643621</v>
      </c>
      <c r="AM12" s="17"/>
      <c r="AN12" s="17">
        <v>0.20823109552694699</v>
      </c>
      <c r="AO12" s="17">
        <v>0.27944941994158101</v>
      </c>
      <c r="AP12" s="17"/>
      <c r="AQ12" s="17">
        <v>0.230049211360253</v>
      </c>
      <c r="AR12" s="17">
        <v>0.193911953099728</v>
      </c>
      <c r="AS12" s="17"/>
      <c r="AT12" s="17">
        <v>0.128688184290596</v>
      </c>
      <c r="AU12" s="17">
        <v>0.171892284110194</v>
      </c>
      <c r="AV12" s="17">
        <v>0.28541008709068399</v>
      </c>
      <c r="AW12" s="17">
        <v>0.33345100513602399</v>
      </c>
      <c r="AX12" s="17"/>
      <c r="AY12" s="17">
        <v>0.20862037374874001</v>
      </c>
      <c r="AZ12" s="17" t="s">
        <v>99</v>
      </c>
      <c r="BA12" s="17"/>
      <c r="BB12" s="17">
        <v>0.10748922861685301</v>
      </c>
      <c r="BC12" s="17">
        <v>0.223618165434741</v>
      </c>
      <c r="BD12" s="17"/>
      <c r="BE12" s="17">
        <v>0.216776220144968</v>
      </c>
      <c r="BF12" s="17">
        <v>0.20807219091382501</v>
      </c>
      <c r="BG12" s="17"/>
      <c r="BH12" s="17">
        <v>0.227537780674259</v>
      </c>
      <c r="BI12" s="17">
        <v>0.207790423334339</v>
      </c>
      <c r="BJ12" s="17"/>
      <c r="BK12" s="17">
        <v>0.247568891096034</v>
      </c>
      <c r="BL12" s="17">
        <v>0.20497995778397901</v>
      </c>
      <c r="BM12" s="17"/>
      <c r="BN12" s="17">
        <v>0.22189442601367701</v>
      </c>
      <c r="BO12" s="17">
        <v>0.20796931884772199</v>
      </c>
      <c r="BP12" s="17"/>
      <c r="BQ12" s="17">
        <v>0.22591673116088001</v>
      </c>
      <c r="BR12" s="17">
        <v>0.206250883315582</v>
      </c>
      <c r="BS12" s="17"/>
      <c r="BT12" s="17">
        <v>0.21692599760291101</v>
      </c>
      <c r="BU12" s="17">
        <v>0.207586203216266</v>
      </c>
      <c r="BV12" s="17"/>
      <c r="BW12" s="17">
        <v>0.25638380426711099</v>
      </c>
      <c r="BX12" s="17">
        <v>0.13907753021275401</v>
      </c>
      <c r="BY12" s="17"/>
      <c r="BZ12" s="17">
        <v>0.25638380426711099</v>
      </c>
      <c r="CA12" s="17">
        <v>0.13907753021275401</v>
      </c>
    </row>
    <row r="13" spans="2:79" ht="30" x14ac:dyDescent="0.25">
      <c r="B13" s="18" t="s">
        <v>588</v>
      </c>
      <c r="C13" s="17">
        <v>0.19530886238645101</v>
      </c>
      <c r="D13" s="17">
        <v>0.462984014617424</v>
      </c>
      <c r="E13" s="17">
        <v>0.15975643772249901</v>
      </c>
      <c r="F13" s="17">
        <v>0.24922479954440199</v>
      </c>
      <c r="G13" s="17">
        <v>0.20118101555484899</v>
      </c>
      <c r="H13" s="17">
        <v>7.1884637091200201E-2</v>
      </c>
      <c r="I13" s="17">
        <v>0.12917329619332599</v>
      </c>
      <c r="J13" s="17">
        <v>9.4627322941428393E-2</v>
      </c>
      <c r="K13" s="17">
        <v>0.101859714298347</v>
      </c>
      <c r="L13" s="17">
        <v>0.22358038687996101</v>
      </c>
      <c r="M13" s="17"/>
      <c r="N13" s="17">
        <v>0.19481758370191499</v>
      </c>
      <c r="O13" s="17">
        <v>0.19676508340871099</v>
      </c>
      <c r="P13" s="17">
        <v>0.21095579887584301</v>
      </c>
      <c r="Q13" s="17">
        <v>0.18748881333112599</v>
      </c>
      <c r="R13" s="17"/>
      <c r="S13" s="17">
        <v>0.219895667290016</v>
      </c>
      <c r="T13" s="17">
        <v>0.185083489579975</v>
      </c>
      <c r="U13" s="17">
        <v>0.51071732027516203</v>
      </c>
      <c r="V13" s="17">
        <v>6.52432605443342E-2</v>
      </c>
      <c r="W13" s="17">
        <v>0.17165164120241</v>
      </c>
      <c r="X13" s="17">
        <v>0.21977819620759201</v>
      </c>
      <c r="Y13" s="17">
        <v>0.21135369660446199</v>
      </c>
      <c r="Z13" s="17"/>
      <c r="AA13" s="17">
        <v>0.22900519215030701</v>
      </c>
      <c r="AB13" s="17">
        <v>0.145247770538485</v>
      </c>
      <c r="AC13" s="17"/>
      <c r="AD13" s="17">
        <v>0.319250762654329</v>
      </c>
      <c r="AE13" s="17">
        <v>0.31223256626999402</v>
      </c>
      <c r="AF13" s="17">
        <v>0.14255357999873799</v>
      </c>
      <c r="AG13" s="17"/>
      <c r="AH13" s="17">
        <v>0.27665845625102498</v>
      </c>
      <c r="AI13" s="17">
        <v>0.18466591136827801</v>
      </c>
      <c r="AJ13" s="17"/>
      <c r="AK13" s="17">
        <v>0.210523357319224</v>
      </c>
      <c r="AL13" s="17">
        <v>0.19176871454403699</v>
      </c>
      <c r="AM13" s="17"/>
      <c r="AN13" s="17">
        <v>0.19535184157301699</v>
      </c>
      <c r="AO13" s="17">
        <v>0.18748881333112599</v>
      </c>
      <c r="AP13" s="17"/>
      <c r="AQ13" s="17">
        <v>0.26775648778181999</v>
      </c>
      <c r="AR13" s="17">
        <v>0.145581939785454</v>
      </c>
      <c r="AS13" s="17"/>
      <c r="AT13" s="17">
        <v>0.14727566964427899</v>
      </c>
      <c r="AU13" s="17">
        <v>0.21138066289691901</v>
      </c>
      <c r="AV13" s="17">
        <v>0.17736883797109701</v>
      </c>
      <c r="AW13" s="17">
        <v>0.32494482171396599</v>
      </c>
      <c r="AX13" s="17"/>
      <c r="AY13" s="17">
        <v>0.19530886238645101</v>
      </c>
      <c r="AZ13" s="17" t="s">
        <v>99</v>
      </c>
      <c r="BA13" s="17"/>
      <c r="BB13" s="17">
        <v>0.243104560537651</v>
      </c>
      <c r="BC13" s="17">
        <v>0.18825509498172499</v>
      </c>
      <c r="BD13" s="17"/>
      <c r="BE13" s="17">
        <v>0.34595234764716798</v>
      </c>
      <c r="BF13" s="17">
        <v>0.18518358920206501</v>
      </c>
      <c r="BG13" s="17"/>
      <c r="BH13" s="17">
        <v>0.247725545917485</v>
      </c>
      <c r="BI13" s="17">
        <v>0.19300922119411601</v>
      </c>
      <c r="BJ13" s="17"/>
      <c r="BK13" s="17">
        <v>0.34006608593606102</v>
      </c>
      <c r="BL13" s="17">
        <v>0.18177878361797101</v>
      </c>
      <c r="BM13" s="17"/>
      <c r="BN13" s="17">
        <v>0.22752574621277999</v>
      </c>
      <c r="BO13" s="17">
        <v>0.19372871491588101</v>
      </c>
      <c r="BP13" s="17"/>
      <c r="BQ13" s="17">
        <v>0.28797372269015697</v>
      </c>
      <c r="BR13" s="17">
        <v>0.182614368699277</v>
      </c>
      <c r="BS13" s="17"/>
      <c r="BT13" s="17">
        <v>0.27898867731393201</v>
      </c>
      <c r="BU13" s="17">
        <v>0.18488951276500401</v>
      </c>
      <c r="BV13" s="17"/>
      <c r="BW13" s="17">
        <v>0.229222843270836</v>
      </c>
      <c r="BX13" s="17">
        <v>0.145930611269877</v>
      </c>
      <c r="BY13" s="17"/>
      <c r="BZ13" s="17">
        <v>0.229222843270836</v>
      </c>
      <c r="CA13" s="17">
        <v>0.145930611269877</v>
      </c>
    </row>
    <row r="14" spans="2:79" x14ac:dyDescent="0.25">
      <c r="B14" s="18" t="s">
        <v>589</v>
      </c>
      <c r="C14" s="17">
        <v>0.12500010384042501</v>
      </c>
      <c r="D14" s="17">
        <v>0.15194328147459299</v>
      </c>
      <c r="E14" s="17">
        <v>0.108055015953069</v>
      </c>
      <c r="F14" s="17">
        <v>0.20749738314959801</v>
      </c>
      <c r="G14" s="17">
        <v>0.111397449926865</v>
      </c>
      <c r="H14" s="17">
        <v>1.9630263115968001E-2</v>
      </c>
      <c r="I14" s="17">
        <v>9.7984961904271403E-2</v>
      </c>
      <c r="J14" s="17">
        <v>0.22616145500816501</v>
      </c>
      <c r="K14" s="17">
        <v>0.12274837885607</v>
      </c>
      <c r="L14" s="17">
        <v>2.9402205934933898E-2</v>
      </c>
      <c r="M14" s="17"/>
      <c r="N14" s="17">
        <v>0.10852862642481299</v>
      </c>
      <c r="O14" s="17">
        <v>0.23234749370438901</v>
      </c>
      <c r="P14" s="17">
        <v>0.30790760956504598</v>
      </c>
      <c r="Q14" s="17">
        <v>0.27241861689277602</v>
      </c>
      <c r="R14" s="17"/>
      <c r="S14" s="17">
        <v>0.149258414690561</v>
      </c>
      <c r="T14" s="17">
        <v>0.10571756350811</v>
      </c>
      <c r="U14" s="17">
        <v>9.9833695141991405E-2</v>
      </c>
      <c r="V14" s="17">
        <v>9.7829014419690496E-2</v>
      </c>
      <c r="W14" s="17">
        <v>6.5304087001888694E-2</v>
      </c>
      <c r="X14" s="17">
        <v>0.157236709845719</v>
      </c>
      <c r="Y14" s="17">
        <v>0.213205677972718</v>
      </c>
      <c r="Z14" s="17"/>
      <c r="AA14" s="17">
        <v>0.18116743752944001</v>
      </c>
      <c r="AB14" s="17">
        <v>4.1554871960090202E-2</v>
      </c>
      <c r="AC14" s="17"/>
      <c r="AD14" s="17">
        <v>0.11484468385940901</v>
      </c>
      <c r="AE14" s="17">
        <v>0.19841465895104801</v>
      </c>
      <c r="AF14" s="17">
        <v>0.199297855109621</v>
      </c>
      <c r="AG14" s="17"/>
      <c r="AH14" s="17">
        <v>0.18597137180060999</v>
      </c>
      <c r="AI14" s="17">
        <v>0.117023245105316</v>
      </c>
      <c r="AJ14" s="17"/>
      <c r="AK14" s="17">
        <v>0.164161431318815</v>
      </c>
      <c r="AL14" s="17">
        <v>0.11588794536317799</v>
      </c>
      <c r="AM14" s="17"/>
      <c r="AN14" s="17">
        <v>0.124189887979772</v>
      </c>
      <c r="AO14" s="17">
        <v>0.27241861689277602</v>
      </c>
      <c r="AP14" s="17"/>
      <c r="AQ14" s="17">
        <v>0.118459851399384</v>
      </c>
      <c r="AR14" s="17">
        <v>0.129489231332897</v>
      </c>
      <c r="AS14" s="17"/>
      <c r="AT14" s="17">
        <v>3.5080847292675903E-2</v>
      </c>
      <c r="AU14" s="17">
        <v>0.177259161360967</v>
      </c>
      <c r="AV14" s="17">
        <v>9.6858038370101804E-2</v>
      </c>
      <c r="AW14" s="17">
        <v>0.177203108578983</v>
      </c>
      <c r="AX14" s="17"/>
      <c r="AY14" s="17">
        <v>0.12500010384042501</v>
      </c>
      <c r="AZ14" s="17" t="s">
        <v>99</v>
      </c>
      <c r="BA14" s="17"/>
      <c r="BB14" s="17">
        <v>8.8550595778677799E-2</v>
      </c>
      <c r="BC14" s="17">
        <v>0.13029451255232699</v>
      </c>
      <c r="BD14" s="17"/>
      <c r="BE14" s="17">
        <v>0.30132979093373602</v>
      </c>
      <c r="BF14" s="17">
        <v>0.113148371591618</v>
      </c>
      <c r="BG14" s="17"/>
      <c r="BH14" s="17">
        <v>0.117586528513613</v>
      </c>
      <c r="BI14" s="17">
        <v>0.125325354544124</v>
      </c>
      <c r="BJ14" s="17"/>
      <c r="BK14" s="17">
        <v>0.17314356981964599</v>
      </c>
      <c r="BL14" s="17">
        <v>0.120500260095748</v>
      </c>
      <c r="BM14" s="17"/>
      <c r="BN14" s="17">
        <v>0.18637921928821499</v>
      </c>
      <c r="BO14" s="17">
        <v>0.121989630991979</v>
      </c>
      <c r="BP14" s="17"/>
      <c r="BQ14" s="17">
        <v>0.18728602569612601</v>
      </c>
      <c r="BR14" s="17">
        <v>0.116467330584138</v>
      </c>
      <c r="BS14" s="17"/>
      <c r="BT14" s="17">
        <v>0.34579713143183299</v>
      </c>
      <c r="BU14" s="17">
        <v>9.7507674180475401E-2</v>
      </c>
      <c r="BV14" s="17"/>
      <c r="BW14" s="17">
        <v>0.180410302796952</v>
      </c>
      <c r="BX14" s="17">
        <v>4.4323679335080697E-2</v>
      </c>
      <c r="BY14" s="17"/>
      <c r="BZ14" s="17">
        <v>0.180410302796952</v>
      </c>
      <c r="CA14" s="17">
        <v>4.4323679335080697E-2</v>
      </c>
    </row>
    <row r="15" spans="2:79" x14ac:dyDescent="0.25">
      <c r="B15" s="18" t="s">
        <v>590</v>
      </c>
      <c r="C15" s="17">
        <v>0.113460506104725</v>
      </c>
      <c r="D15" s="17">
        <v>8.3084913523325005E-2</v>
      </c>
      <c r="E15" s="17">
        <v>6.2424759274110099E-2</v>
      </c>
      <c r="F15" s="17">
        <v>0.103558034647314</v>
      </c>
      <c r="G15" s="17">
        <v>7.0744471820455193E-2</v>
      </c>
      <c r="H15" s="17">
        <v>0.150012055009103</v>
      </c>
      <c r="I15" s="17">
        <v>0.127021801973207</v>
      </c>
      <c r="J15" s="17">
        <v>0.17705878930319099</v>
      </c>
      <c r="K15" s="17">
        <v>0.191023981077523</v>
      </c>
      <c r="L15" s="17">
        <v>0.12522787501354901</v>
      </c>
      <c r="M15" s="17"/>
      <c r="N15" s="17">
        <v>9.5177316421122399E-2</v>
      </c>
      <c r="O15" s="17">
        <v>0.248862470763343</v>
      </c>
      <c r="P15" s="17">
        <v>0.25139683616067299</v>
      </c>
      <c r="Q15" s="17">
        <v>0.27084674804903403</v>
      </c>
      <c r="R15" s="17"/>
      <c r="S15" s="17">
        <v>7.5766536561283598E-2</v>
      </c>
      <c r="T15" s="17">
        <v>0.16258027506572001</v>
      </c>
      <c r="U15" s="17">
        <v>1.10272608547805E-2</v>
      </c>
      <c r="V15" s="17">
        <v>9.1577799511602206E-2</v>
      </c>
      <c r="W15" s="17">
        <v>0.11333144298400501</v>
      </c>
      <c r="X15" s="17">
        <v>0.26249869595525099</v>
      </c>
      <c r="Y15" s="17">
        <v>0.124240092744575</v>
      </c>
      <c r="Z15" s="17"/>
      <c r="AA15" s="17">
        <v>0.14918234678266901</v>
      </c>
      <c r="AB15" s="17">
        <v>6.0390205579735297E-2</v>
      </c>
      <c r="AC15" s="17"/>
      <c r="AD15" s="17">
        <v>0.11983844562543</v>
      </c>
      <c r="AE15" s="17">
        <v>0.13830942348125</v>
      </c>
      <c r="AF15" s="17">
        <v>0.14862840302389299</v>
      </c>
      <c r="AG15" s="17"/>
      <c r="AH15" s="17">
        <v>0.21460037531754</v>
      </c>
      <c r="AI15" s="17">
        <v>0.100228397339579</v>
      </c>
      <c r="AJ15" s="17"/>
      <c r="AK15" s="17">
        <v>0.175284381628906</v>
      </c>
      <c r="AL15" s="17">
        <v>9.9075167615757298E-2</v>
      </c>
      <c r="AM15" s="17"/>
      <c r="AN15" s="17">
        <v>0.112595507355032</v>
      </c>
      <c r="AO15" s="17">
        <v>0.27084674804903403</v>
      </c>
      <c r="AP15" s="17"/>
      <c r="AQ15" s="17">
        <v>0.15101222839211401</v>
      </c>
      <c r="AR15" s="17">
        <v>8.7685588327523004E-2</v>
      </c>
      <c r="AS15" s="17"/>
      <c r="AT15" s="17">
        <v>7.0274240166732393E-2</v>
      </c>
      <c r="AU15" s="17">
        <v>6.3758510019626194E-2</v>
      </c>
      <c r="AV15" s="17">
        <v>0.16002768950457399</v>
      </c>
      <c r="AW15" s="17">
        <v>0.40215742725423298</v>
      </c>
      <c r="AX15" s="17"/>
      <c r="AY15" s="17">
        <v>0.113460506104725</v>
      </c>
      <c r="AZ15" s="17" t="s">
        <v>99</v>
      </c>
      <c r="BA15" s="17"/>
      <c r="BB15" s="17">
        <v>0.173188125124625</v>
      </c>
      <c r="BC15" s="17">
        <v>0.10451364852243</v>
      </c>
      <c r="BD15" s="17"/>
      <c r="BE15" s="17">
        <v>0.18014085578699199</v>
      </c>
      <c r="BF15" s="17">
        <v>0.10897868762186901</v>
      </c>
      <c r="BG15" s="17"/>
      <c r="BH15" s="17">
        <v>2.7542514706078401E-2</v>
      </c>
      <c r="BI15" s="17">
        <v>0.117229927191163</v>
      </c>
      <c r="BJ15" s="17"/>
      <c r="BK15" s="17">
        <v>0.14359638094575899</v>
      </c>
      <c r="BL15" s="17">
        <v>0.11064378476704</v>
      </c>
      <c r="BM15" s="17"/>
      <c r="BN15" s="17">
        <v>0.25282167597381999</v>
      </c>
      <c r="BO15" s="17">
        <v>0.106625232983603</v>
      </c>
      <c r="BP15" s="17"/>
      <c r="BQ15" s="17">
        <v>9.8795443655895002E-2</v>
      </c>
      <c r="BR15" s="17">
        <v>0.115469525943189</v>
      </c>
      <c r="BS15" s="17"/>
      <c r="BT15" s="17">
        <v>0.17753627010216599</v>
      </c>
      <c r="BU15" s="17">
        <v>0.10548214492013901</v>
      </c>
      <c r="BV15" s="17"/>
      <c r="BW15" s="17">
        <v>0.148406681236294</v>
      </c>
      <c r="BX15" s="17">
        <v>6.2579395535811294E-2</v>
      </c>
      <c r="BY15" s="17"/>
      <c r="BZ15" s="17">
        <v>0.148406681236294</v>
      </c>
      <c r="CA15" s="17">
        <v>6.2579395535811294E-2</v>
      </c>
    </row>
    <row r="16" spans="2:79" x14ac:dyDescent="0.25">
      <c r="B16" s="18" t="s">
        <v>591</v>
      </c>
      <c r="C16" s="17">
        <v>9.1437974824044796E-2</v>
      </c>
      <c r="D16" s="17">
        <v>1.0339404325426601E-2</v>
      </c>
      <c r="E16" s="17">
        <v>0.159238262979297</v>
      </c>
      <c r="F16" s="17">
        <v>8.7334929801642397E-2</v>
      </c>
      <c r="G16" s="17">
        <v>5.9405205233618197E-2</v>
      </c>
      <c r="H16" s="17">
        <v>0.119661537106208</v>
      </c>
      <c r="I16" s="17">
        <v>9.7653810440008093E-2</v>
      </c>
      <c r="J16" s="17">
        <v>2.6310959379968E-2</v>
      </c>
      <c r="K16" s="17">
        <v>0.21436818489404599</v>
      </c>
      <c r="L16" s="17">
        <v>0.13102850480345399</v>
      </c>
      <c r="M16" s="17"/>
      <c r="N16" s="17">
        <v>7.8785671742890806E-2</v>
      </c>
      <c r="O16" s="17">
        <v>0.18831539655667001</v>
      </c>
      <c r="P16" s="17">
        <v>0.17257080040356401</v>
      </c>
      <c r="Q16" s="17">
        <v>0.205557242211068</v>
      </c>
      <c r="R16" s="17"/>
      <c r="S16" s="17">
        <v>6.6105244556430201E-2</v>
      </c>
      <c r="T16" s="17">
        <v>2.88737433592056E-2</v>
      </c>
      <c r="U16" s="17">
        <v>0.10208408639329</v>
      </c>
      <c r="V16" s="17">
        <v>3.4352565728707402E-2</v>
      </c>
      <c r="W16" s="17">
        <v>0.140248449387746</v>
      </c>
      <c r="X16" s="17">
        <v>8.4146887641410206E-2</v>
      </c>
      <c r="Y16" s="17">
        <v>0.206983170642067</v>
      </c>
      <c r="Z16" s="17"/>
      <c r="AA16" s="17">
        <v>0.12515416857398901</v>
      </c>
      <c r="AB16" s="17">
        <v>4.1347371962891198E-2</v>
      </c>
      <c r="AC16" s="17"/>
      <c r="AD16" s="17">
        <v>0.115100032182957</v>
      </c>
      <c r="AE16" s="17">
        <v>0.23350847253201301</v>
      </c>
      <c r="AF16" s="17">
        <v>5.3793432639957901E-2</v>
      </c>
      <c r="AG16" s="17"/>
      <c r="AH16" s="17">
        <v>8.8036539705441702E-2</v>
      </c>
      <c r="AI16" s="17">
        <v>9.1882983897096301E-2</v>
      </c>
      <c r="AJ16" s="17"/>
      <c r="AK16" s="17">
        <v>8.0485541455679002E-2</v>
      </c>
      <c r="AL16" s="17">
        <v>9.3986415211289406E-2</v>
      </c>
      <c r="AM16" s="17"/>
      <c r="AN16" s="17">
        <v>9.0810772456250702E-2</v>
      </c>
      <c r="AO16" s="17">
        <v>0.205557242211068</v>
      </c>
      <c r="AP16" s="17"/>
      <c r="AQ16" s="17">
        <v>7.5907918723274098E-2</v>
      </c>
      <c r="AR16" s="17">
        <v>0.102097563644213</v>
      </c>
      <c r="AS16" s="17"/>
      <c r="AT16" s="17">
        <v>2.6100180986444199E-3</v>
      </c>
      <c r="AU16" s="17">
        <v>6.5040334369228806E-2</v>
      </c>
      <c r="AV16" s="17">
        <v>0.16304232074324801</v>
      </c>
      <c r="AW16" s="17">
        <v>0.16903651629657401</v>
      </c>
      <c r="AX16" s="17"/>
      <c r="AY16" s="17">
        <v>9.1437974824044796E-2</v>
      </c>
      <c r="AZ16" s="17" t="s">
        <v>99</v>
      </c>
      <c r="BA16" s="17"/>
      <c r="BB16" s="17">
        <v>0.16159866959320601</v>
      </c>
      <c r="BC16" s="17">
        <v>8.1060720257609298E-2</v>
      </c>
      <c r="BD16" s="17"/>
      <c r="BE16" s="17">
        <v>0.276848863216067</v>
      </c>
      <c r="BF16" s="17">
        <v>7.8975863415244596E-2</v>
      </c>
      <c r="BG16" s="17"/>
      <c r="BH16" s="17">
        <v>9.89489422425711E-2</v>
      </c>
      <c r="BI16" s="17">
        <v>9.1108451303929194E-2</v>
      </c>
      <c r="BJ16" s="17"/>
      <c r="BK16" s="17">
        <v>0.130227716253172</v>
      </c>
      <c r="BL16" s="17">
        <v>8.7812399228743301E-2</v>
      </c>
      <c r="BM16" s="17"/>
      <c r="BN16" s="17">
        <v>8.2128340884335002E-2</v>
      </c>
      <c r="BO16" s="17">
        <v>9.1894586164889297E-2</v>
      </c>
      <c r="BP16" s="17"/>
      <c r="BQ16" s="17">
        <v>0.144559360446887</v>
      </c>
      <c r="BR16" s="17">
        <v>8.4160684465725902E-2</v>
      </c>
      <c r="BS16" s="17"/>
      <c r="BT16" s="17">
        <v>0.141752621044442</v>
      </c>
      <c r="BU16" s="17">
        <v>8.5173072224724894E-2</v>
      </c>
      <c r="BV16" s="17"/>
      <c r="BW16" s="17">
        <v>0.124371238569997</v>
      </c>
      <c r="BX16" s="17">
        <v>4.3487633256071002E-2</v>
      </c>
      <c r="BY16" s="17"/>
      <c r="BZ16" s="17">
        <v>0.124371238569997</v>
      </c>
      <c r="CA16" s="17">
        <v>4.3487633256071002E-2</v>
      </c>
    </row>
    <row r="17" spans="2:79" ht="30" x14ac:dyDescent="0.25">
      <c r="B17" s="18" t="s">
        <v>592</v>
      </c>
      <c r="C17" s="17">
        <v>8.3213552019359302E-2</v>
      </c>
      <c r="D17" s="17">
        <v>3.4183421931461098E-5</v>
      </c>
      <c r="E17" s="17">
        <v>0.14748683609525901</v>
      </c>
      <c r="F17" s="17">
        <v>1.82846211086099E-3</v>
      </c>
      <c r="G17" s="17">
        <v>0.21770697414718501</v>
      </c>
      <c r="H17" s="17">
        <v>3.11205209499122E-2</v>
      </c>
      <c r="I17" s="17">
        <v>5.8407690742330799E-2</v>
      </c>
      <c r="J17" s="17">
        <v>7.5558419450308598E-2</v>
      </c>
      <c r="K17" s="17">
        <v>0.20770477550536801</v>
      </c>
      <c r="L17" s="17">
        <v>6.9174543155777098E-4</v>
      </c>
      <c r="M17" s="17"/>
      <c r="N17" s="17">
        <v>8.8736239237532294E-2</v>
      </c>
      <c r="O17" s="17">
        <v>5.1857688007705002E-2</v>
      </c>
      <c r="P17" s="17">
        <v>9.5229535354734492E-3</v>
      </c>
      <c r="Q17" s="17">
        <v>6.9809555986513304E-3</v>
      </c>
      <c r="R17" s="17"/>
      <c r="S17" s="17">
        <v>3.4412296654927503E-2</v>
      </c>
      <c r="T17" s="17">
        <v>5.4847651627715904E-3</v>
      </c>
      <c r="U17" s="17">
        <v>2.3606823632560701E-4</v>
      </c>
      <c r="V17" s="17">
        <v>0.182284766387037</v>
      </c>
      <c r="W17" s="17">
        <v>0.104955116344758</v>
      </c>
      <c r="X17" s="17">
        <v>3.51422012338823E-2</v>
      </c>
      <c r="Y17" s="17">
        <v>8.2422540106700498E-2</v>
      </c>
      <c r="Z17" s="17"/>
      <c r="AA17" s="17">
        <v>3.0905651516887501E-2</v>
      </c>
      <c r="AB17" s="17">
        <v>0.16092500100444601</v>
      </c>
      <c r="AC17" s="17"/>
      <c r="AD17" s="17">
        <v>1.8988583307774001E-3</v>
      </c>
      <c r="AE17" s="17">
        <v>3.8493358936225797E-2</v>
      </c>
      <c r="AF17" s="17">
        <v>4.5057817823483698E-2</v>
      </c>
      <c r="AG17" s="17"/>
      <c r="AH17" s="17">
        <v>3.8882375943946203E-2</v>
      </c>
      <c r="AI17" s="17">
        <v>8.9013390876995099E-2</v>
      </c>
      <c r="AJ17" s="17"/>
      <c r="AK17" s="17">
        <v>0.108397893420685</v>
      </c>
      <c r="AL17" s="17">
        <v>7.7353594638685394E-2</v>
      </c>
      <c r="AM17" s="17"/>
      <c r="AN17" s="17">
        <v>8.3632528289299804E-2</v>
      </c>
      <c r="AO17" s="17">
        <v>6.9809555986513304E-3</v>
      </c>
      <c r="AP17" s="17"/>
      <c r="AQ17" s="17">
        <v>4.2786692563557299E-2</v>
      </c>
      <c r="AR17" s="17">
        <v>0.11096191920447</v>
      </c>
      <c r="AS17" s="17"/>
      <c r="AT17" s="17">
        <v>0.24609067208486601</v>
      </c>
      <c r="AU17" s="17">
        <v>6.1294729409836997E-2</v>
      </c>
      <c r="AV17" s="17">
        <v>2.9939906079196599E-2</v>
      </c>
      <c r="AW17" s="17">
        <v>1.4130096390045701E-2</v>
      </c>
      <c r="AX17" s="17"/>
      <c r="AY17" s="17">
        <v>8.3213552019359302E-2</v>
      </c>
      <c r="AZ17" s="17" t="s">
        <v>99</v>
      </c>
      <c r="BA17" s="17"/>
      <c r="BB17" s="17">
        <v>4.6791889627699999E-3</v>
      </c>
      <c r="BC17" s="17">
        <v>9.4851021194367294E-2</v>
      </c>
      <c r="BD17" s="17"/>
      <c r="BE17" s="17">
        <v>5.3803289553845503E-3</v>
      </c>
      <c r="BF17" s="17">
        <v>8.8444993956460702E-2</v>
      </c>
      <c r="BG17" s="17"/>
      <c r="BH17" s="17">
        <v>0</v>
      </c>
      <c r="BI17" s="17">
        <v>8.6864323092484499E-2</v>
      </c>
      <c r="BJ17" s="17"/>
      <c r="BK17" s="17">
        <v>0</v>
      </c>
      <c r="BL17" s="17">
        <v>9.0991304906703804E-2</v>
      </c>
      <c r="BM17" s="17"/>
      <c r="BN17" s="17">
        <v>0</v>
      </c>
      <c r="BO17" s="17">
        <v>8.7294942524083693E-2</v>
      </c>
      <c r="BP17" s="17"/>
      <c r="BQ17" s="17">
        <v>5.2826319526536901E-2</v>
      </c>
      <c r="BR17" s="17">
        <v>8.7376408681383605E-2</v>
      </c>
      <c r="BS17" s="17"/>
      <c r="BT17" s="17">
        <v>4.7016491916177299E-3</v>
      </c>
      <c r="BU17" s="17">
        <v>9.2989421692545399E-2</v>
      </c>
      <c r="BV17" s="17"/>
      <c r="BW17" s="17">
        <v>3.10968710286635E-2</v>
      </c>
      <c r="BX17" s="17">
        <v>0.15909466341391901</v>
      </c>
      <c r="BY17" s="17"/>
      <c r="BZ17" s="17">
        <v>3.10968710286635E-2</v>
      </c>
      <c r="CA17" s="17">
        <v>0.15909466341391901</v>
      </c>
    </row>
    <row r="18" spans="2:79" x14ac:dyDescent="0.25">
      <c r="B18" s="18" t="s">
        <v>96</v>
      </c>
      <c r="C18" s="17">
        <v>2.5815120099857199E-2</v>
      </c>
      <c r="D18" s="17">
        <v>2.9043808814825101E-2</v>
      </c>
      <c r="E18" s="17">
        <v>0</v>
      </c>
      <c r="F18" s="17">
        <v>4.2157525687398299E-2</v>
      </c>
      <c r="G18" s="17">
        <v>3.006588209608E-2</v>
      </c>
      <c r="H18" s="17">
        <v>1.0256966050418701E-3</v>
      </c>
      <c r="I18" s="17">
        <v>4.3727367765349298E-5</v>
      </c>
      <c r="J18" s="17">
        <v>5.0344721733892303E-2</v>
      </c>
      <c r="K18" s="17">
        <v>9.0345509756107403E-2</v>
      </c>
      <c r="L18" s="17">
        <v>7.1928974501858697E-3</v>
      </c>
      <c r="M18" s="17"/>
      <c r="N18" s="17">
        <v>2.6762719931230701E-2</v>
      </c>
      <c r="O18" s="17">
        <v>1.8716438457034901E-2</v>
      </c>
      <c r="P18" s="17">
        <v>9.6604856980163304E-3</v>
      </c>
      <c r="Q18" s="17">
        <v>5.5280254580454602E-2</v>
      </c>
      <c r="R18" s="17"/>
      <c r="S18" s="17">
        <v>1.6560962186965701E-3</v>
      </c>
      <c r="T18" s="17">
        <v>0</v>
      </c>
      <c r="U18" s="17">
        <v>0</v>
      </c>
      <c r="V18" s="17">
        <v>7.1842518717961296E-2</v>
      </c>
      <c r="W18" s="17">
        <v>4.5965312032073803E-2</v>
      </c>
      <c r="X18" s="17">
        <v>5.1140301112827403E-3</v>
      </c>
      <c r="Y18" s="17">
        <v>3.3190617240506501E-3</v>
      </c>
      <c r="Z18" s="17"/>
      <c r="AA18" s="17">
        <v>1.9403819873862201E-2</v>
      </c>
      <c r="AB18" s="17">
        <v>3.5340094829380997E-2</v>
      </c>
      <c r="AC18" s="17"/>
      <c r="AD18" s="17">
        <v>9.6491415862073396E-3</v>
      </c>
      <c r="AE18" s="17">
        <v>4.0814970275244297E-3</v>
      </c>
      <c r="AF18" s="17">
        <v>3.3077869478644502E-2</v>
      </c>
      <c r="AG18" s="17"/>
      <c r="AH18" s="17">
        <v>5.2398293200452799E-3</v>
      </c>
      <c r="AI18" s="17">
        <v>2.8506981257993599E-2</v>
      </c>
      <c r="AJ18" s="17"/>
      <c r="AK18" s="17">
        <v>4.3130813542180298E-2</v>
      </c>
      <c r="AL18" s="17">
        <v>2.1786059979845999E-2</v>
      </c>
      <c r="AM18" s="17"/>
      <c r="AN18" s="17">
        <v>2.5653178978636001E-2</v>
      </c>
      <c r="AO18" s="17">
        <v>5.5280254580454602E-2</v>
      </c>
      <c r="AP18" s="17"/>
      <c r="AQ18" s="17">
        <v>2.54440140563327E-2</v>
      </c>
      <c r="AR18" s="17">
        <v>2.6069841512773001E-2</v>
      </c>
      <c r="AS18" s="17"/>
      <c r="AT18" s="17">
        <v>5.96937865984647E-2</v>
      </c>
      <c r="AU18" s="17">
        <v>2.4025493763997499E-2</v>
      </c>
      <c r="AV18" s="17">
        <v>1.3036237204320801E-2</v>
      </c>
      <c r="AW18" s="17">
        <v>1.19702343567257E-3</v>
      </c>
      <c r="AX18" s="17"/>
      <c r="AY18" s="17">
        <v>2.5815120099857199E-2</v>
      </c>
      <c r="AZ18" s="17" t="s">
        <v>99</v>
      </c>
      <c r="BA18" s="17"/>
      <c r="BB18" s="17">
        <v>2.8922481722569799E-2</v>
      </c>
      <c r="BC18" s="17">
        <v>2.5358063892571E-2</v>
      </c>
      <c r="BD18" s="17"/>
      <c r="BE18" s="17">
        <v>8.6975620156317691E-3</v>
      </c>
      <c r="BF18" s="17">
        <v>2.6965650781966801E-2</v>
      </c>
      <c r="BG18" s="17"/>
      <c r="BH18" s="17">
        <v>0</v>
      </c>
      <c r="BI18" s="17">
        <v>2.6947689151685199E-2</v>
      </c>
      <c r="BJ18" s="17"/>
      <c r="BK18" s="17">
        <v>1.10771958808253E-2</v>
      </c>
      <c r="BL18" s="17">
        <v>2.7192635298599999E-2</v>
      </c>
      <c r="BM18" s="17"/>
      <c r="BN18" s="17">
        <v>7.9057946150448508E-3</v>
      </c>
      <c r="BO18" s="17">
        <v>2.6693522105371001E-2</v>
      </c>
      <c r="BP18" s="17"/>
      <c r="BQ18" s="17">
        <v>4.5463235573541504E-3</v>
      </c>
      <c r="BR18" s="17">
        <v>2.8728809308017599E-2</v>
      </c>
      <c r="BS18" s="17"/>
      <c r="BT18" s="17">
        <v>4.94706688624899E-3</v>
      </c>
      <c r="BU18" s="17">
        <v>2.8413495138568699E-2</v>
      </c>
      <c r="BV18" s="17"/>
      <c r="BW18" s="17">
        <v>1.9092502115541601E-2</v>
      </c>
      <c r="BX18" s="17">
        <v>3.5603151770983603E-2</v>
      </c>
      <c r="BY18" s="17"/>
      <c r="BZ18" s="17">
        <v>1.9092502115541601E-2</v>
      </c>
      <c r="CA18" s="17">
        <v>3.5603151770983603E-2</v>
      </c>
    </row>
    <row r="19" spans="2:79" x14ac:dyDescent="0.25">
      <c r="B19" s="18" t="s">
        <v>97</v>
      </c>
      <c r="C19" s="19">
        <v>2.4763997741962501E-2</v>
      </c>
      <c r="D19" s="19">
        <v>0</v>
      </c>
      <c r="E19" s="19">
        <v>8.0638422892958E-2</v>
      </c>
      <c r="F19" s="19">
        <v>2.8677422407059998E-3</v>
      </c>
      <c r="G19" s="19">
        <v>5.4150386048013699E-2</v>
      </c>
      <c r="H19" s="19">
        <v>0</v>
      </c>
      <c r="I19" s="19">
        <v>4.3727367765349298E-5</v>
      </c>
      <c r="J19" s="19">
        <v>5.1963303427722703E-5</v>
      </c>
      <c r="K19" s="19">
        <v>0</v>
      </c>
      <c r="L19" s="19">
        <v>9.1413966288211607E-2</v>
      </c>
      <c r="M19" s="19"/>
      <c r="N19" s="19">
        <v>2.75511248457526E-2</v>
      </c>
      <c r="O19" s="19">
        <v>3.85667004991211E-3</v>
      </c>
      <c r="P19" s="19">
        <v>3.8334790310416201E-3</v>
      </c>
      <c r="Q19" s="19">
        <v>4.7838524014187896E-3</v>
      </c>
      <c r="R19" s="19"/>
      <c r="S19" s="19">
        <v>5.3502120979363903E-2</v>
      </c>
      <c r="T19" s="19">
        <v>0</v>
      </c>
      <c r="U19" s="19">
        <v>4.88893566324934E-2</v>
      </c>
      <c r="V19" s="19">
        <v>0</v>
      </c>
      <c r="W19" s="19">
        <v>4.2093124140566802E-5</v>
      </c>
      <c r="X19" s="19">
        <v>2.6964664389331101E-2</v>
      </c>
      <c r="Y19" s="19">
        <v>5.0563907436688003E-2</v>
      </c>
      <c r="Z19" s="19"/>
      <c r="AA19" s="19">
        <v>1.1715678469781899E-2</v>
      </c>
      <c r="AB19" s="19">
        <v>4.4149287300912797E-2</v>
      </c>
      <c r="AC19" s="19"/>
      <c r="AD19" s="19">
        <v>2.2602560334321399E-3</v>
      </c>
      <c r="AE19" s="19">
        <v>3.89163697257022E-5</v>
      </c>
      <c r="AF19" s="19">
        <v>3.3574549338397999E-2</v>
      </c>
      <c r="AG19" s="19"/>
      <c r="AH19" s="19">
        <v>3.2744787355817102E-2</v>
      </c>
      <c r="AI19" s="19">
        <v>2.3719872640514401E-2</v>
      </c>
      <c r="AJ19" s="19"/>
      <c r="AK19" s="19">
        <v>4.8591971607953303E-5</v>
      </c>
      <c r="AL19" s="19">
        <v>3.0514841973001802E-2</v>
      </c>
      <c r="AM19" s="19"/>
      <c r="AN19" s="19">
        <v>2.48738091239788E-2</v>
      </c>
      <c r="AO19" s="19">
        <v>4.7838524014187896E-3</v>
      </c>
      <c r="AP19" s="19"/>
      <c r="AQ19" s="19">
        <v>3.06093260909172E-2</v>
      </c>
      <c r="AR19" s="19">
        <v>2.0751855331502301E-2</v>
      </c>
      <c r="AS19" s="19"/>
      <c r="AT19" s="19">
        <v>3.35800201405606E-2</v>
      </c>
      <c r="AU19" s="19">
        <v>2.7478784702858201E-2</v>
      </c>
      <c r="AV19" s="19">
        <v>2.0112377772517901E-2</v>
      </c>
      <c r="AW19" s="19">
        <v>2.7618748097161698E-4</v>
      </c>
      <c r="AX19" s="19"/>
      <c r="AY19" s="19">
        <v>2.4763997741962501E-2</v>
      </c>
      <c r="AZ19" s="19" t="s">
        <v>99</v>
      </c>
      <c r="BA19" s="19"/>
      <c r="BB19" s="19">
        <v>2.6635679964497099E-2</v>
      </c>
      <c r="BC19" s="19">
        <v>2.44897724859643E-2</v>
      </c>
      <c r="BD19" s="19"/>
      <c r="BE19" s="19">
        <v>0</v>
      </c>
      <c r="BF19" s="19">
        <v>2.6428472258340899E-2</v>
      </c>
      <c r="BG19" s="19"/>
      <c r="BH19" s="19">
        <v>0</v>
      </c>
      <c r="BI19" s="19">
        <v>2.5850451623780399E-2</v>
      </c>
      <c r="BJ19" s="19"/>
      <c r="BK19" s="19">
        <v>0.145704554107841</v>
      </c>
      <c r="BL19" s="19">
        <v>1.34600005126058E-2</v>
      </c>
      <c r="BM19" s="19"/>
      <c r="BN19" s="19">
        <v>7.3463541037668001E-2</v>
      </c>
      <c r="BO19" s="19">
        <v>2.23754222182873E-2</v>
      </c>
      <c r="BP19" s="19"/>
      <c r="BQ19" s="19">
        <v>2.9344241957102199E-3</v>
      </c>
      <c r="BR19" s="19">
        <v>2.77545098159932E-2</v>
      </c>
      <c r="BS19" s="19"/>
      <c r="BT19" s="19">
        <v>8.0555498949310106E-2</v>
      </c>
      <c r="BU19" s="19">
        <v>1.78171473278146E-2</v>
      </c>
      <c r="BV19" s="19"/>
      <c r="BW19" s="19">
        <v>1.17731143812961E-2</v>
      </c>
      <c r="BX19" s="19">
        <v>4.36785304532923E-2</v>
      </c>
      <c r="BY19" s="19"/>
      <c r="BZ19" s="19">
        <v>1.17731143812961E-2</v>
      </c>
      <c r="CA19" s="19">
        <v>4.36785304532923E-2</v>
      </c>
    </row>
    <row r="20" spans="2:79" x14ac:dyDescent="0.25">
      <c r="B20" s="16" t="s">
        <v>707</v>
      </c>
    </row>
    <row r="21" spans="2:79" x14ac:dyDescent="0.25">
      <c r="B21" t="s">
        <v>78</v>
      </c>
    </row>
    <row r="22" spans="2:79" x14ac:dyDescent="0.25">
      <c r="B22" t="s">
        <v>79</v>
      </c>
    </row>
    <row r="24" spans="2:79" x14ac:dyDescent="0.25">
      <c r="B24"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H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20.7109375" customWidth="1"/>
  </cols>
  <sheetData>
    <row r="2" spans="2:8" ht="39.950000000000003" customHeight="1" x14ac:dyDescent="0.25">
      <c r="D2" s="30" t="s">
        <v>606</v>
      </c>
      <c r="E2" s="26"/>
      <c r="F2" s="26"/>
      <c r="G2" s="26"/>
      <c r="H2" s="26"/>
    </row>
    <row r="6" spans="2:8" ht="50.1" customHeight="1" x14ac:dyDescent="0.25">
      <c r="B6" s="23" t="s">
        <v>15</v>
      </c>
      <c r="C6" s="23" t="s">
        <v>594</v>
      </c>
      <c r="D6" s="23" t="s">
        <v>595</v>
      </c>
      <c r="E6" s="23" t="s">
        <v>596</v>
      </c>
      <c r="F6" s="23" t="s">
        <v>597</v>
      </c>
      <c r="G6" s="23" t="s">
        <v>598</v>
      </c>
    </row>
    <row r="7" spans="2:8" x14ac:dyDescent="0.25">
      <c r="B7" s="18" t="s">
        <v>599</v>
      </c>
      <c r="C7" s="17">
        <v>0.25428601281115798</v>
      </c>
      <c r="D7" s="17">
        <v>7.2104264678074806E-2</v>
      </c>
      <c r="E7" s="17">
        <v>0.13620494289632501</v>
      </c>
      <c r="F7" s="17">
        <v>7.9316721114875893E-2</v>
      </c>
      <c r="G7" s="17">
        <v>9.7799158548538101E-2</v>
      </c>
    </row>
    <row r="8" spans="2:8" x14ac:dyDescent="0.25">
      <c r="B8" s="18" t="s">
        <v>600</v>
      </c>
      <c r="C8" s="17">
        <v>0.36269251796248803</v>
      </c>
      <c r="D8" s="17">
        <v>0.19444550696132101</v>
      </c>
      <c r="E8" s="17">
        <v>0.33867354578776798</v>
      </c>
      <c r="F8" s="17">
        <v>0.17248459031781599</v>
      </c>
      <c r="G8" s="17">
        <v>0.18157327857519201</v>
      </c>
    </row>
    <row r="9" spans="2:8" x14ac:dyDescent="0.25">
      <c r="B9" s="18" t="s">
        <v>601</v>
      </c>
      <c r="C9" s="17">
        <v>0.19976191399333201</v>
      </c>
      <c r="D9" s="17">
        <v>0.29389580608909999</v>
      </c>
      <c r="E9" s="17">
        <v>0.21202613593182101</v>
      </c>
      <c r="F9" s="17">
        <v>0.28886946436584099</v>
      </c>
      <c r="G9" s="17">
        <v>0.272314638130283</v>
      </c>
    </row>
    <row r="10" spans="2:8" x14ac:dyDescent="0.25">
      <c r="B10" s="18" t="s">
        <v>602</v>
      </c>
      <c r="C10" s="17">
        <v>7.6389306542144195E-2</v>
      </c>
      <c r="D10" s="17">
        <v>0.11814352382028501</v>
      </c>
      <c r="E10" s="17">
        <v>0.150287376845853</v>
      </c>
      <c r="F10" s="17">
        <v>0.107085584097328</v>
      </c>
      <c r="G10" s="17">
        <v>8.9419867435762204E-2</v>
      </c>
    </row>
    <row r="11" spans="2:8" x14ac:dyDescent="0.25">
      <c r="B11" s="18" t="s">
        <v>603</v>
      </c>
      <c r="C11" s="17">
        <v>8.1985613560258699E-2</v>
      </c>
      <c r="D11" s="17">
        <v>0.11345439355676799</v>
      </c>
      <c r="E11" s="17">
        <v>0.142569782460783</v>
      </c>
      <c r="F11" s="17">
        <v>0.21885211232475901</v>
      </c>
      <c r="G11" s="17">
        <v>0.24452007811797</v>
      </c>
    </row>
    <row r="12" spans="2:8" x14ac:dyDescent="0.25">
      <c r="B12" s="18" t="s">
        <v>103</v>
      </c>
      <c r="C12" s="17">
        <v>2.4884635130619399E-2</v>
      </c>
      <c r="D12" s="17">
        <v>0.20795650489445</v>
      </c>
      <c r="E12" s="17">
        <v>2.0238216077449901E-2</v>
      </c>
      <c r="F12" s="17">
        <v>0.13339152777937999</v>
      </c>
      <c r="G12" s="17">
        <v>0.114372979192255</v>
      </c>
    </row>
    <row r="13" spans="2:8" x14ac:dyDescent="0.25">
      <c r="B13" s="22" t="s">
        <v>604</v>
      </c>
      <c r="C13" s="20">
        <v>0.61697853077364595</v>
      </c>
      <c r="D13" s="20">
        <v>0.26654977163939603</v>
      </c>
      <c r="E13" s="20">
        <v>0.47487848868409299</v>
      </c>
      <c r="F13" s="20">
        <v>0.25180131143269202</v>
      </c>
      <c r="G13" s="20">
        <v>0.27937243712373</v>
      </c>
    </row>
    <row r="14" spans="2:8" x14ac:dyDescent="0.25">
      <c r="B14" s="22" t="s">
        <v>605</v>
      </c>
      <c r="C14" s="20">
        <v>0.15837492010240301</v>
      </c>
      <c r="D14" s="20">
        <v>0.23159791737705299</v>
      </c>
      <c r="E14" s="20">
        <v>0.29285715930663597</v>
      </c>
      <c r="F14" s="20">
        <v>0.32593769642208698</v>
      </c>
      <c r="G14" s="20">
        <v>0.33393994555373202</v>
      </c>
    </row>
    <row r="15" spans="2:8" x14ac:dyDescent="0.25">
      <c r="B15" s="22" t="s">
        <v>166</v>
      </c>
      <c r="C15" s="21">
        <v>0.458603610671243</v>
      </c>
      <c r="D15" s="21">
        <v>3.4951854262343297E-2</v>
      </c>
      <c r="E15" s="21">
        <v>0.18202132937745699</v>
      </c>
      <c r="F15" s="21">
        <v>-7.4136384989394899E-2</v>
      </c>
      <c r="G15" s="21">
        <v>-5.4567508430001799E-2</v>
      </c>
    </row>
    <row r="16" spans="2:8" x14ac:dyDescent="0.25">
      <c r="B16" s="16"/>
      <c r="C16" s="16"/>
      <c r="D16" s="16"/>
      <c r="E16" s="16"/>
      <c r="F16" s="16"/>
      <c r="G16" s="16"/>
    </row>
    <row r="17" spans="2:2" x14ac:dyDescent="0.25">
      <c r="B17" t="s">
        <v>78</v>
      </c>
    </row>
    <row r="18" spans="2:2" x14ac:dyDescent="0.25">
      <c r="B18" t="s">
        <v>79</v>
      </c>
    </row>
    <row r="22" spans="2:2" x14ac:dyDescent="0.2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CA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607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599</v>
      </c>
      <c r="C9" s="17">
        <v>0.25428601281115798</v>
      </c>
      <c r="D9" s="17">
        <v>0.28453449591433999</v>
      </c>
      <c r="E9" s="17">
        <v>0.19660197308196201</v>
      </c>
      <c r="F9" s="17">
        <v>0.26295225721802401</v>
      </c>
      <c r="G9" s="17">
        <v>0.187977947814154</v>
      </c>
      <c r="H9" s="17">
        <v>0.24994454220009801</v>
      </c>
      <c r="I9" s="17">
        <v>0.33436481515065303</v>
      </c>
      <c r="J9" s="17">
        <v>0.23145083821905299</v>
      </c>
      <c r="K9" s="17">
        <v>0.32476212436400498</v>
      </c>
      <c r="L9" s="17">
        <v>0.25380921998932499</v>
      </c>
      <c r="M9" s="17"/>
      <c r="N9" s="17">
        <v>0.24890364610080901</v>
      </c>
      <c r="O9" s="17">
        <v>0.305975097293952</v>
      </c>
      <c r="P9" s="17">
        <v>0.404211156352</v>
      </c>
      <c r="Q9" s="17">
        <v>0.47741054658380599</v>
      </c>
      <c r="R9" s="17"/>
      <c r="S9" s="17">
        <v>0.24652226448532299</v>
      </c>
      <c r="T9" s="17">
        <v>0.214517554096086</v>
      </c>
      <c r="U9" s="17">
        <v>0.34233492234614898</v>
      </c>
      <c r="V9" s="17">
        <v>0.214155458383266</v>
      </c>
      <c r="W9" s="17">
        <v>0.32298077500521899</v>
      </c>
      <c r="X9" s="17">
        <v>0.352607952748616</v>
      </c>
      <c r="Y9" s="17">
        <v>0.32695690284373102</v>
      </c>
      <c r="Z9" s="17"/>
      <c r="AA9" s="17">
        <v>0.38524436538047402</v>
      </c>
      <c r="AB9" s="17">
        <v>0.18655474482939899</v>
      </c>
      <c r="AC9" s="17"/>
      <c r="AD9" s="17">
        <v>0.42584072244632198</v>
      </c>
      <c r="AE9" s="17">
        <v>0.413950456517101</v>
      </c>
      <c r="AF9" s="17">
        <v>0.35480688297128099</v>
      </c>
      <c r="AG9" s="17"/>
      <c r="AH9" s="17">
        <v>0.50238913692589704</v>
      </c>
      <c r="AI9" s="17">
        <v>0.24510525521332299</v>
      </c>
      <c r="AJ9" s="17"/>
      <c r="AK9" s="17">
        <v>0.25339788623569998</v>
      </c>
      <c r="AL9" s="17">
        <v>0.25488094341918899</v>
      </c>
      <c r="AM9" s="17"/>
      <c r="AN9" s="17">
        <v>0.253845632536145</v>
      </c>
      <c r="AO9" s="17">
        <v>0.47741054658380599</v>
      </c>
      <c r="AP9" s="17"/>
      <c r="AQ9" s="17">
        <v>0.46340881081657798</v>
      </c>
      <c r="AR9" s="17">
        <v>0.20006253949948599</v>
      </c>
      <c r="AS9" s="17"/>
      <c r="AT9" s="17">
        <v>0.113485105985733</v>
      </c>
      <c r="AU9" s="17">
        <v>0.26371257361481698</v>
      </c>
      <c r="AV9" s="17">
        <v>0.47614655145054302</v>
      </c>
      <c r="AW9" s="17">
        <v>0.58777607922030295</v>
      </c>
      <c r="AX9" s="17"/>
      <c r="AY9" s="17">
        <v>0.466298685020055</v>
      </c>
      <c r="AZ9" s="17">
        <v>0.228945532969313</v>
      </c>
      <c r="BA9" s="17"/>
      <c r="BB9" s="17">
        <v>0.29848433056957502</v>
      </c>
      <c r="BC9" s="17">
        <v>0.244642891026603</v>
      </c>
      <c r="BD9" s="17"/>
      <c r="BE9" s="17">
        <v>0.297277988493025</v>
      </c>
      <c r="BF9" s="17">
        <v>0.25102347864750701</v>
      </c>
      <c r="BG9" s="17"/>
      <c r="BH9" s="17">
        <v>0.22288026658744001</v>
      </c>
      <c r="BI9" s="17">
        <v>0.25672093140912899</v>
      </c>
      <c r="BJ9" s="17"/>
      <c r="BK9" s="17">
        <v>0.226939230838484</v>
      </c>
      <c r="BL9" s="17">
        <v>0.25603626369884702</v>
      </c>
      <c r="BM9" s="17"/>
      <c r="BN9" s="17">
        <v>0.33986265572608998</v>
      </c>
      <c r="BO9" s="17">
        <v>0.25247342652869897</v>
      </c>
      <c r="BP9" s="17"/>
      <c r="BQ9" s="17">
        <v>0.51811295762810095</v>
      </c>
      <c r="BR9" s="17">
        <v>0.24753106218788501</v>
      </c>
      <c r="BS9" s="17"/>
      <c r="BT9" s="17">
        <v>0.37728304011018399</v>
      </c>
      <c r="BU9" s="17">
        <v>0.24452520799316399</v>
      </c>
      <c r="BV9" s="17"/>
      <c r="BW9" s="17">
        <v>0.38463089347998602</v>
      </c>
      <c r="BX9" s="17">
        <v>0.187350848967239</v>
      </c>
      <c r="BY9" s="17"/>
      <c r="BZ9" s="17">
        <v>0.38463089347998602</v>
      </c>
      <c r="CA9" s="17">
        <v>0.187350848967239</v>
      </c>
    </row>
    <row r="10" spans="2:79" x14ac:dyDescent="0.25">
      <c r="B10" s="18" t="s">
        <v>600</v>
      </c>
      <c r="C10" s="17">
        <v>0.36269251796248803</v>
      </c>
      <c r="D10" s="17">
        <v>0.30008353936008197</v>
      </c>
      <c r="E10" s="17">
        <v>0.36516668619359699</v>
      </c>
      <c r="F10" s="17">
        <v>0.40867988351593698</v>
      </c>
      <c r="G10" s="17">
        <v>0.314167434885811</v>
      </c>
      <c r="H10" s="17">
        <v>0.36260639894900398</v>
      </c>
      <c r="I10" s="17">
        <v>0.39962215183028599</v>
      </c>
      <c r="J10" s="17">
        <v>0.35736790703729099</v>
      </c>
      <c r="K10" s="17">
        <v>0.40115413795210503</v>
      </c>
      <c r="L10" s="17">
        <v>0.42250555279472002</v>
      </c>
      <c r="M10" s="17"/>
      <c r="N10" s="17">
        <v>0.35883865854867197</v>
      </c>
      <c r="O10" s="17">
        <v>0.41702330886279398</v>
      </c>
      <c r="P10" s="17">
        <v>0.39525621286336898</v>
      </c>
      <c r="Q10" s="17">
        <v>0.36338550022230798</v>
      </c>
      <c r="R10" s="17"/>
      <c r="S10" s="17">
        <v>0.34843038169986201</v>
      </c>
      <c r="T10" s="17">
        <v>0.45892742442715301</v>
      </c>
      <c r="U10" s="17">
        <v>0.29355758565817802</v>
      </c>
      <c r="V10" s="17">
        <v>0.361462876544211</v>
      </c>
      <c r="W10" s="17">
        <v>0.32753954656498402</v>
      </c>
      <c r="X10" s="17">
        <v>0.358989091194445</v>
      </c>
      <c r="Y10" s="17">
        <v>0.39572593876338302</v>
      </c>
      <c r="Z10" s="17"/>
      <c r="AA10" s="17">
        <v>0.40373536491857198</v>
      </c>
      <c r="AB10" s="17">
        <v>0.341465280360782</v>
      </c>
      <c r="AC10" s="17"/>
      <c r="AD10" s="17">
        <v>0.380694370435951</v>
      </c>
      <c r="AE10" s="17">
        <v>0.44277165020439802</v>
      </c>
      <c r="AF10" s="17">
        <v>0.42242813604426499</v>
      </c>
      <c r="AG10" s="17"/>
      <c r="AH10" s="17">
        <v>0.31618058735186999</v>
      </c>
      <c r="AI10" s="17">
        <v>0.36441363599301302</v>
      </c>
      <c r="AJ10" s="17"/>
      <c r="AK10" s="17">
        <v>0.36657741390978699</v>
      </c>
      <c r="AL10" s="17">
        <v>0.36009013720739003</v>
      </c>
      <c r="AM10" s="17"/>
      <c r="AN10" s="17">
        <v>0.362691150225319</v>
      </c>
      <c r="AO10" s="17">
        <v>0.36338550022230798</v>
      </c>
      <c r="AP10" s="17"/>
      <c r="AQ10" s="17">
        <v>0.30988026525272999</v>
      </c>
      <c r="AR10" s="17">
        <v>0.37638621278031797</v>
      </c>
      <c r="AS10" s="17"/>
      <c r="AT10" s="17">
        <v>0.293892783100559</v>
      </c>
      <c r="AU10" s="17">
        <v>0.44035143773846602</v>
      </c>
      <c r="AV10" s="17">
        <v>0.35184496361788697</v>
      </c>
      <c r="AW10" s="17">
        <v>0.238224296740805</v>
      </c>
      <c r="AX10" s="17"/>
      <c r="AY10" s="17">
        <v>0.32161815369050101</v>
      </c>
      <c r="AZ10" s="17">
        <v>0.36760186648871801</v>
      </c>
      <c r="BA10" s="17"/>
      <c r="BB10" s="17">
        <v>0.33462612006242098</v>
      </c>
      <c r="BC10" s="17">
        <v>0.368814534623357</v>
      </c>
      <c r="BD10" s="17"/>
      <c r="BE10" s="17">
        <v>0.36582901372866999</v>
      </c>
      <c r="BF10" s="17">
        <v>0.36245449855470302</v>
      </c>
      <c r="BG10" s="17"/>
      <c r="BH10" s="17">
        <v>0.34136773908151702</v>
      </c>
      <c r="BI10" s="17">
        <v>0.36434584918171797</v>
      </c>
      <c r="BJ10" s="17"/>
      <c r="BK10" s="17">
        <v>0.41070842447772099</v>
      </c>
      <c r="BL10" s="17">
        <v>0.35961940014242899</v>
      </c>
      <c r="BM10" s="17"/>
      <c r="BN10" s="17">
        <v>0.29466666021583698</v>
      </c>
      <c r="BO10" s="17">
        <v>0.36413336364659199</v>
      </c>
      <c r="BP10" s="17"/>
      <c r="BQ10" s="17">
        <v>0.303957550401946</v>
      </c>
      <c r="BR10" s="17">
        <v>0.36419635149247997</v>
      </c>
      <c r="BS10" s="17"/>
      <c r="BT10" s="17">
        <v>0.34409910133585597</v>
      </c>
      <c r="BU10" s="17">
        <v>0.364168055335851</v>
      </c>
      <c r="BV10" s="17"/>
      <c r="BW10" s="17">
        <v>0.404011065751405</v>
      </c>
      <c r="BX10" s="17">
        <v>0.34147447125553099</v>
      </c>
      <c r="BY10" s="17"/>
      <c r="BZ10" s="17">
        <v>0.404011065751405</v>
      </c>
      <c r="CA10" s="17">
        <v>0.34147447125553099</v>
      </c>
    </row>
    <row r="11" spans="2:79" x14ac:dyDescent="0.25">
      <c r="B11" s="18" t="s">
        <v>601</v>
      </c>
      <c r="C11" s="17">
        <v>0.19976191399333201</v>
      </c>
      <c r="D11" s="17">
        <v>0.179047456546399</v>
      </c>
      <c r="E11" s="17">
        <v>0.22743527047324499</v>
      </c>
      <c r="F11" s="17">
        <v>0.22740335907728901</v>
      </c>
      <c r="G11" s="17">
        <v>0.24830227410276101</v>
      </c>
      <c r="H11" s="17">
        <v>0.17564209599356201</v>
      </c>
      <c r="I11" s="17">
        <v>0.172269667787912</v>
      </c>
      <c r="J11" s="17">
        <v>0.170001798907502</v>
      </c>
      <c r="K11" s="17">
        <v>0.14873561951709999</v>
      </c>
      <c r="L11" s="17">
        <v>0.191859268967976</v>
      </c>
      <c r="M11" s="17"/>
      <c r="N11" s="17">
        <v>0.20236108322739599</v>
      </c>
      <c r="O11" s="17">
        <v>0.17380277165027599</v>
      </c>
      <c r="P11" s="17">
        <v>0.12861438469709799</v>
      </c>
      <c r="Q11" s="17">
        <v>0.116252954526504</v>
      </c>
      <c r="R11" s="17"/>
      <c r="S11" s="17">
        <v>0.20076594532349301</v>
      </c>
      <c r="T11" s="17">
        <v>0.21844834296014701</v>
      </c>
      <c r="U11" s="17">
        <v>0.23992532411853201</v>
      </c>
      <c r="V11" s="17">
        <v>0.22045257552623301</v>
      </c>
      <c r="W11" s="17">
        <v>0.16717442442260899</v>
      </c>
      <c r="X11" s="17">
        <v>0.15558726139224999</v>
      </c>
      <c r="Y11" s="17">
        <v>0.179876350766078</v>
      </c>
      <c r="Z11" s="17"/>
      <c r="AA11" s="17">
        <v>0.14018189317711</v>
      </c>
      <c r="AB11" s="17">
        <v>0.23057652243250201</v>
      </c>
      <c r="AC11" s="17"/>
      <c r="AD11" s="17">
        <v>0.14638290836638099</v>
      </c>
      <c r="AE11" s="17">
        <v>9.7435939289341897E-2</v>
      </c>
      <c r="AF11" s="17">
        <v>0.13867526137577199</v>
      </c>
      <c r="AG11" s="17"/>
      <c r="AH11" s="17">
        <v>0.15941019756232799</v>
      </c>
      <c r="AI11" s="17">
        <v>0.20125508070991899</v>
      </c>
      <c r="AJ11" s="17"/>
      <c r="AK11" s="17">
        <v>0.18523569159278599</v>
      </c>
      <c r="AL11" s="17">
        <v>0.20949261518385701</v>
      </c>
      <c r="AM11" s="17"/>
      <c r="AN11" s="17">
        <v>0.19992673539559599</v>
      </c>
      <c r="AO11" s="17">
        <v>0.116252954526504</v>
      </c>
      <c r="AP11" s="17"/>
      <c r="AQ11" s="17">
        <v>0.154203453421728</v>
      </c>
      <c r="AR11" s="17">
        <v>0.21157477224927901</v>
      </c>
      <c r="AS11" s="17"/>
      <c r="AT11" s="17">
        <v>0.23843255317484399</v>
      </c>
      <c r="AU11" s="17">
        <v>0.209669160155144</v>
      </c>
      <c r="AV11" s="17">
        <v>0.113413198076595</v>
      </c>
      <c r="AW11" s="17">
        <v>0.109755667239662</v>
      </c>
      <c r="AX11" s="17"/>
      <c r="AY11" s="17">
        <v>0.148065225477681</v>
      </c>
      <c r="AZ11" s="17">
        <v>0.20594087905033601</v>
      </c>
      <c r="BA11" s="17"/>
      <c r="BB11" s="17">
        <v>0.19785361136306101</v>
      </c>
      <c r="BC11" s="17">
        <v>0.200180482818371</v>
      </c>
      <c r="BD11" s="17"/>
      <c r="BE11" s="17">
        <v>0.180991970245588</v>
      </c>
      <c r="BF11" s="17">
        <v>0.201186309633578</v>
      </c>
      <c r="BG11" s="17"/>
      <c r="BH11" s="17">
        <v>0.22430468081176</v>
      </c>
      <c r="BI11" s="17">
        <v>0.19785908898334301</v>
      </c>
      <c r="BJ11" s="17"/>
      <c r="BK11" s="17">
        <v>0.20298194427899</v>
      </c>
      <c r="BL11" s="17">
        <v>0.199555825362081</v>
      </c>
      <c r="BM11" s="17"/>
      <c r="BN11" s="17">
        <v>0.146007702615506</v>
      </c>
      <c r="BO11" s="17">
        <v>0.200900474035523</v>
      </c>
      <c r="BP11" s="17"/>
      <c r="BQ11" s="17">
        <v>9.35653970447924E-2</v>
      </c>
      <c r="BR11" s="17">
        <v>0.202480939636632</v>
      </c>
      <c r="BS11" s="17"/>
      <c r="BT11" s="17">
        <v>0.16012005384220401</v>
      </c>
      <c r="BU11" s="17">
        <v>0.20290781489886001</v>
      </c>
      <c r="BV11" s="17"/>
      <c r="BW11" s="17">
        <v>0.14033695478455299</v>
      </c>
      <c r="BX11" s="17">
        <v>0.23027802909235001</v>
      </c>
      <c r="BY11" s="17"/>
      <c r="BZ11" s="17">
        <v>0.14033695478455299</v>
      </c>
      <c r="CA11" s="17">
        <v>0.23027802909235001</v>
      </c>
    </row>
    <row r="12" spans="2:79" x14ac:dyDescent="0.25">
      <c r="B12" s="18" t="s">
        <v>602</v>
      </c>
      <c r="C12" s="17">
        <v>7.6389306542144195E-2</v>
      </c>
      <c r="D12" s="17">
        <v>0.102915828055887</v>
      </c>
      <c r="E12" s="17">
        <v>8.20373998208834E-2</v>
      </c>
      <c r="F12" s="17">
        <v>5.0474505189093001E-2</v>
      </c>
      <c r="G12" s="17">
        <v>9.2348010018333204E-2</v>
      </c>
      <c r="H12" s="17">
        <v>7.5248630770788694E-2</v>
      </c>
      <c r="I12" s="17">
        <v>4.6888069010597298E-2</v>
      </c>
      <c r="J12" s="17">
        <v>0.11504325966061101</v>
      </c>
      <c r="K12" s="17">
        <v>3.6079033631400199E-2</v>
      </c>
      <c r="L12" s="17">
        <v>7.8615090063129694E-2</v>
      </c>
      <c r="M12" s="17"/>
      <c r="N12" s="17">
        <v>7.7410002189411797E-2</v>
      </c>
      <c r="O12" s="17">
        <v>6.6808686554088004E-2</v>
      </c>
      <c r="P12" s="17">
        <v>4.85051121508734E-2</v>
      </c>
      <c r="Q12" s="17">
        <v>2.4631492332085302E-2</v>
      </c>
      <c r="R12" s="17"/>
      <c r="S12" s="17">
        <v>9.76295060283566E-2</v>
      </c>
      <c r="T12" s="17">
        <v>6.46619307443142E-2</v>
      </c>
      <c r="U12" s="17">
        <v>3.7543073293218002E-2</v>
      </c>
      <c r="V12" s="17">
        <v>8.8219307940938199E-2</v>
      </c>
      <c r="W12" s="17">
        <v>6.9134106646330101E-2</v>
      </c>
      <c r="X12" s="17">
        <v>7.2675686351869204E-2</v>
      </c>
      <c r="Y12" s="17">
        <v>2.4144205090151701E-2</v>
      </c>
      <c r="Z12" s="17"/>
      <c r="AA12" s="17">
        <v>4.7496793161755403E-2</v>
      </c>
      <c r="AB12" s="17">
        <v>9.1332427985259895E-2</v>
      </c>
      <c r="AC12" s="17"/>
      <c r="AD12" s="17">
        <v>3.6890258873072602E-2</v>
      </c>
      <c r="AE12" s="17">
        <v>2.17224244357818E-2</v>
      </c>
      <c r="AF12" s="17">
        <v>5.1480914103030101E-2</v>
      </c>
      <c r="AG12" s="17"/>
      <c r="AH12" s="17">
        <v>2.16211554287392E-2</v>
      </c>
      <c r="AI12" s="17">
        <v>7.8415936078744503E-2</v>
      </c>
      <c r="AJ12" s="17"/>
      <c r="AK12" s="17">
        <v>6.3152672532662005E-2</v>
      </c>
      <c r="AL12" s="17">
        <v>8.5256149329143299E-2</v>
      </c>
      <c r="AM12" s="17"/>
      <c r="AN12" s="17">
        <v>7.6491460796857896E-2</v>
      </c>
      <c r="AO12" s="17">
        <v>2.4631492332085302E-2</v>
      </c>
      <c r="AP12" s="17"/>
      <c r="AQ12" s="17">
        <v>3.9797448130501303E-2</v>
      </c>
      <c r="AR12" s="17">
        <v>8.5877213537137398E-2</v>
      </c>
      <c r="AS12" s="17"/>
      <c r="AT12" s="17">
        <v>0.13275734447988399</v>
      </c>
      <c r="AU12" s="17">
        <v>4.4459663782103601E-2</v>
      </c>
      <c r="AV12" s="17">
        <v>3.3292045949535602E-2</v>
      </c>
      <c r="AW12" s="17">
        <v>6.1420860778376697E-2</v>
      </c>
      <c r="AX12" s="17"/>
      <c r="AY12" s="17">
        <v>3.6268579584755503E-2</v>
      </c>
      <c r="AZ12" s="17">
        <v>8.1184673074301994E-2</v>
      </c>
      <c r="BA12" s="17"/>
      <c r="BB12" s="17">
        <v>7.0238806895449493E-2</v>
      </c>
      <c r="BC12" s="17">
        <v>7.7730850718873298E-2</v>
      </c>
      <c r="BD12" s="17"/>
      <c r="BE12" s="17">
        <v>5.6898101313047497E-2</v>
      </c>
      <c r="BF12" s="17">
        <v>7.7868436587742104E-2</v>
      </c>
      <c r="BG12" s="17"/>
      <c r="BH12" s="17">
        <v>8.5036817684595395E-2</v>
      </c>
      <c r="BI12" s="17">
        <v>7.5718856441805094E-2</v>
      </c>
      <c r="BJ12" s="17"/>
      <c r="BK12" s="17">
        <v>6.3796281377436495E-2</v>
      </c>
      <c r="BL12" s="17">
        <v>7.7195286327818802E-2</v>
      </c>
      <c r="BM12" s="17"/>
      <c r="BN12" s="17">
        <v>0.116496063912818</v>
      </c>
      <c r="BO12" s="17">
        <v>7.5539811215291394E-2</v>
      </c>
      <c r="BP12" s="17"/>
      <c r="BQ12" s="17">
        <v>8.2669354169940798E-2</v>
      </c>
      <c r="BR12" s="17">
        <v>7.6228513975384202E-2</v>
      </c>
      <c r="BS12" s="17"/>
      <c r="BT12" s="17">
        <v>8.1966030205501098E-2</v>
      </c>
      <c r="BU12" s="17">
        <v>7.5946748600726796E-2</v>
      </c>
      <c r="BV12" s="17"/>
      <c r="BW12" s="17">
        <v>4.7627524109519002E-2</v>
      </c>
      <c r="BX12" s="17">
        <v>9.1159158719632205E-2</v>
      </c>
      <c r="BY12" s="17"/>
      <c r="BZ12" s="17">
        <v>4.7627524109519002E-2</v>
      </c>
      <c r="CA12" s="17">
        <v>9.1159158719632205E-2</v>
      </c>
    </row>
    <row r="13" spans="2:79" x14ac:dyDescent="0.25">
      <c r="B13" s="18" t="s">
        <v>603</v>
      </c>
      <c r="C13" s="17">
        <v>8.1985613560258699E-2</v>
      </c>
      <c r="D13" s="17">
        <v>0.112653679485226</v>
      </c>
      <c r="E13" s="17">
        <v>0.116309674714178</v>
      </c>
      <c r="F13" s="17">
        <v>3.0743625933879901E-2</v>
      </c>
      <c r="G13" s="17">
        <v>0.118765838371015</v>
      </c>
      <c r="H13" s="17">
        <v>8.8273136236149297E-2</v>
      </c>
      <c r="I13" s="17">
        <v>3.4553197006237102E-2</v>
      </c>
      <c r="J13" s="17">
        <v>0.108344889638689</v>
      </c>
      <c r="K13" s="17">
        <v>7.13177422904374E-2</v>
      </c>
      <c r="L13" s="17">
        <v>1.7745346336868702E-2</v>
      </c>
      <c r="M13" s="17"/>
      <c r="N13" s="17">
        <v>8.6495203177199706E-2</v>
      </c>
      <c r="O13" s="17">
        <v>2.52029096151428E-2</v>
      </c>
      <c r="P13" s="17">
        <v>1.5871517000985599E-2</v>
      </c>
      <c r="Q13" s="17">
        <v>1.2300220715120099E-2</v>
      </c>
      <c r="R13" s="17"/>
      <c r="S13" s="17">
        <v>8.9544130306501199E-2</v>
      </c>
      <c r="T13" s="17">
        <v>2.5614332618667801E-2</v>
      </c>
      <c r="U13" s="17">
        <v>7.8893620167327705E-2</v>
      </c>
      <c r="V13" s="17">
        <v>8.0985623407341001E-2</v>
      </c>
      <c r="W13" s="17">
        <v>9.4332617345909697E-2</v>
      </c>
      <c r="X13" s="17">
        <v>4.28765955526373E-2</v>
      </c>
      <c r="Y13" s="17">
        <v>5.8411766556915302E-2</v>
      </c>
      <c r="Z13" s="17"/>
      <c r="AA13" s="17">
        <v>1.64091881950356E-2</v>
      </c>
      <c r="AB13" s="17">
        <v>0.11590154448453301</v>
      </c>
      <c r="AC13" s="17"/>
      <c r="AD13" s="17">
        <v>1.3186287438350999E-3</v>
      </c>
      <c r="AE13" s="17">
        <v>1.30263407421499E-2</v>
      </c>
      <c r="AF13" s="17">
        <v>2.56322654215238E-2</v>
      </c>
      <c r="AG13" s="17"/>
      <c r="AH13" s="17">
        <v>1.04084817076296E-4</v>
      </c>
      <c r="AI13" s="17">
        <v>8.5015541014068705E-2</v>
      </c>
      <c r="AJ13" s="17"/>
      <c r="AK13" s="17">
        <v>9.2792311747444803E-2</v>
      </c>
      <c r="AL13" s="17">
        <v>7.4746515327000607E-2</v>
      </c>
      <c r="AM13" s="17"/>
      <c r="AN13" s="17">
        <v>8.2123151427326194E-2</v>
      </c>
      <c r="AO13" s="17">
        <v>1.2300220715120099E-2</v>
      </c>
      <c r="AP13" s="17"/>
      <c r="AQ13" s="17">
        <v>2.1607798058801999E-2</v>
      </c>
      <c r="AR13" s="17">
        <v>9.7640983987042199E-2</v>
      </c>
      <c r="AS13" s="17"/>
      <c r="AT13" s="17">
        <v>0.175038319840677</v>
      </c>
      <c r="AU13" s="17">
        <v>2.90750561573399E-2</v>
      </c>
      <c r="AV13" s="17">
        <v>1.5093064722974101E-2</v>
      </c>
      <c r="AW13" s="17">
        <v>4.23950172405955E-4</v>
      </c>
      <c r="AX13" s="17"/>
      <c r="AY13" s="17">
        <v>1.53475124849225E-2</v>
      </c>
      <c r="AZ13" s="17">
        <v>8.9950427358438598E-2</v>
      </c>
      <c r="BA13" s="17"/>
      <c r="BB13" s="17">
        <v>7.6703720516557702E-2</v>
      </c>
      <c r="BC13" s="17">
        <v>8.31379145610677E-2</v>
      </c>
      <c r="BD13" s="17"/>
      <c r="BE13" s="17">
        <v>8.1790848517038606E-2</v>
      </c>
      <c r="BF13" s="17">
        <v>8.2000393704630206E-2</v>
      </c>
      <c r="BG13" s="17"/>
      <c r="BH13" s="17">
        <v>7.4198142546291701E-2</v>
      </c>
      <c r="BI13" s="17">
        <v>8.2589383897954102E-2</v>
      </c>
      <c r="BJ13" s="17"/>
      <c r="BK13" s="17">
        <v>8.1901051214500406E-2</v>
      </c>
      <c r="BL13" s="17">
        <v>8.1991025726153702E-2</v>
      </c>
      <c r="BM13" s="17"/>
      <c r="BN13" s="17">
        <v>9.0997875996576702E-2</v>
      </c>
      <c r="BO13" s="17">
        <v>8.1794726155593606E-2</v>
      </c>
      <c r="BP13" s="17"/>
      <c r="BQ13" s="17">
        <v>1.6947407552194301E-3</v>
      </c>
      <c r="BR13" s="17">
        <v>8.4041358403431701E-2</v>
      </c>
      <c r="BS13" s="17"/>
      <c r="BT13" s="17">
        <v>3.6531774506254798E-2</v>
      </c>
      <c r="BU13" s="17">
        <v>8.5592741805366607E-2</v>
      </c>
      <c r="BV13" s="17"/>
      <c r="BW13" s="17">
        <v>1.6442983841564601E-2</v>
      </c>
      <c r="BX13" s="17">
        <v>0.115643296443321</v>
      </c>
      <c r="BY13" s="17"/>
      <c r="BZ13" s="17">
        <v>1.6442983841564601E-2</v>
      </c>
      <c r="CA13" s="17">
        <v>0.115643296443321</v>
      </c>
    </row>
    <row r="14" spans="2:79" x14ac:dyDescent="0.25">
      <c r="B14" s="18" t="s">
        <v>103</v>
      </c>
      <c r="C14" s="17">
        <v>2.4884635130619399E-2</v>
      </c>
      <c r="D14" s="17">
        <v>2.0765000638066099E-2</v>
      </c>
      <c r="E14" s="17">
        <v>1.24489957161345E-2</v>
      </c>
      <c r="F14" s="17">
        <v>1.9746369065776499E-2</v>
      </c>
      <c r="G14" s="17">
        <v>3.8438494807926202E-2</v>
      </c>
      <c r="H14" s="17">
        <v>4.8285195850397998E-2</v>
      </c>
      <c r="I14" s="17">
        <v>1.2302099214315E-2</v>
      </c>
      <c r="J14" s="17">
        <v>1.77913065368543E-2</v>
      </c>
      <c r="K14" s="17">
        <v>1.7951342244951801E-2</v>
      </c>
      <c r="L14" s="17">
        <v>3.5465521847980297E-2</v>
      </c>
      <c r="M14" s="17"/>
      <c r="N14" s="17">
        <v>2.5991406756510901E-2</v>
      </c>
      <c r="O14" s="17">
        <v>1.1187226023747001E-2</v>
      </c>
      <c r="P14" s="17">
        <v>7.5416169356743896E-3</v>
      </c>
      <c r="Q14" s="17">
        <v>6.0192856201760399E-3</v>
      </c>
      <c r="R14" s="17"/>
      <c r="S14" s="17">
        <v>1.7107772156463599E-2</v>
      </c>
      <c r="T14" s="17">
        <v>1.7830415153632002E-2</v>
      </c>
      <c r="U14" s="17">
        <v>7.7454744165962397E-3</v>
      </c>
      <c r="V14" s="17">
        <v>3.4724158198010599E-2</v>
      </c>
      <c r="W14" s="17">
        <v>1.8838530014948E-2</v>
      </c>
      <c r="X14" s="17">
        <v>1.7263412760182801E-2</v>
      </c>
      <c r="Y14" s="17">
        <v>1.4884835979740999E-2</v>
      </c>
      <c r="Z14" s="17"/>
      <c r="AA14" s="17">
        <v>6.9323951670526201E-3</v>
      </c>
      <c r="AB14" s="17">
        <v>3.4169479907523503E-2</v>
      </c>
      <c r="AC14" s="17"/>
      <c r="AD14" s="17">
        <v>8.8731111344386698E-3</v>
      </c>
      <c r="AE14" s="17">
        <v>1.1093188811227801E-2</v>
      </c>
      <c r="AF14" s="17">
        <v>6.9765400841278902E-3</v>
      </c>
      <c r="AG14" s="17"/>
      <c r="AH14" s="17">
        <v>2.94837914088654E-4</v>
      </c>
      <c r="AI14" s="17">
        <v>2.57945509909311E-2</v>
      </c>
      <c r="AJ14" s="17"/>
      <c r="AK14" s="17">
        <v>3.8844023981620499E-2</v>
      </c>
      <c r="AL14" s="17">
        <v>1.55336395334195E-2</v>
      </c>
      <c r="AM14" s="17"/>
      <c r="AN14" s="17">
        <v>2.4921869618755501E-2</v>
      </c>
      <c r="AO14" s="17">
        <v>6.0192856201760399E-3</v>
      </c>
      <c r="AP14" s="17"/>
      <c r="AQ14" s="17">
        <v>1.1102224319661199E-2</v>
      </c>
      <c r="AR14" s="17">
        <v>2.8458277946737099E-2</v>
      </c>
      <c r="AS14" s="17"/>
      <c r="AT14" s="17">
        <v>4.6393893418302697E-2</v>
      </c>
      <c r="AU14" s="17">
        <v>1.27321085521288E-2</v>
      </c>
      <c r="AV14" s="17">
        <v>1.0210176182465201E-2</v>
      </c>
      <c r="AW14" s="17">
        <v>2.3991458484469599E-3</v>
      </c>
      <c r="AX14" s="17"/>
      <c r="AY14" s="17">
        <v>1.24018437420847E-2</v>
      </c>
      <c r="AZ14" s="17">
        <v>2.6376621058891901E-2</v>
      </c>
      <c r="BA14" s="17"/>
      <c r="BB14" s="17">
        <v>2.20934105929366E-2</v>
      </c>
      <c r="BC14" s="17">
        <v>2.5493326251727601E-2</v>
      </c>
      <c r="BD14" s="17"/>
      <c r="BE14" s="17">
        <v>1.7212077702630699E-2</v>
      </c>
      <c r="BF14" s="17">
        <v>2.5466882871840301E-2</v>
      </c>
      <c r="BG14" s="17"/>
      <c r="BH14" s="17">
        <v>5.2212353288396698E-2</v>
      </c>
      <c r="BI14" s="17">
        <v>2.2765890086050799E-2</v>
      </c>
      <c r="BJ14" s="17"/>
      <c r="BK14" s="17">
        <v>1.3673067812867999E-2</v>
      </c>
      <c r="BL14" s="17">
        <v>2.5602198742670501E-2</v>
      </c>
      <c r="BM14" s="17"/>
      <c r="BN14" s="17">
        <v>1.1969041533172201E-2</v>
      </c>
      <c r="BO14" s="17">
        <v>2.51581984183008E-2</v>
      </c>
      <c r="BP14" s="17"/>
      <c r="BQ14" s="17">
        <v>0</v>
      </c>
      <c r="BR14" s="17">
        <v>2.5521774304186898E-2</v>
      </c>
      <c r="BS14" s="17"/>
      <c r="BT14" s="17">
        <v>0</v>
      </c>
      <c r="BU14" s="17">
        <v>2.6859431366031201E-2</v>
      </c>
      <c r="BV14" s="17"/>
      <c r="BW14" s="17">
        <v>6.9505780329714396E-3</v>
      </c>
      <c r="BX14" s="17">
        <v>3.4094195521926302E-2</v>
      </c>
      <c r="BY14" s="17"/>
      <c r="BZ14" s="17">
        <v>6.9505780329714396E-3</v>
      </c>
      <c r="CA14" s="17">
        <v>3.4094195521926302E-2</v>
      </c>
    </row>
    <row r="15" spans="2:79" x14ac:dyDescent="0.25">
      <c r="B15" s="18" t="s">
        <v>604</v>
      </c>
      <c r="C15" s="20">
        <v>0.61697853077364595</v>
      </c>
      <c r="D15" s="20">
        <v>0.58461803527442202</v>
      </c>
      <c r="E15" s="20">
        <v>0.56176865927555897</v>
      </c>
      <c r="F15" s="20">
        <v>0.67163214073396205</v>
      </c>
      <c r="G15" s="20">
        <v>0.502145382699964</v>
      </c>
      <c r="H15" s="20">
        <v>0.61255094114910202</v>
      </c>
      <c r="I15" s="20">
        <v>0.73398696698093902</v>
      </c>
      <c r="J15" s="20">
        <v>0.58881874525634403</v>
      </c>
      <c r="K15" s="20">
        <v>0.72591626231610995</v>
      </c>
      <c r="L15" s="20">
        <v>0.67631477278404495</v>
      </c>
      <c r="M15" s="20"/>
      <c r="N15" s="20">
        <v>0.60774230464948198</v>
      </c>
      <c r="O15" s="20">
        <v>0.72299840615674604</v>
      </c>
      <c r="P15" s="20">
        <v>0.79946736921536898</v>
      </c>
      <c r="Q15" s="20">
        <v>0.84079604680611397</v>
      </c>
      <c r="R15" s="20"/>
      <c r="S15" s="20">
        <v>0.59495264618518495</v>
      </c>
      <c r="T15" s="20">
        <v>0.67344497852323904</v>
      </c>
      <c r="U15" s="20">
        <v>0.63589250800432595</v>
      </c>
      <c r="V15" s="20">
        <v>0.57561833492747705</v>
      </c>
      <c r="W15" s="20">
        <v>0.65052032157020301</v>
      </c>
      <c r="X15" s="20">
        <v>0.71159704394306</v>
      </c>
      <c r="Y15" s="20">
        <v>0.72268284160711405</v>
      </c>
      <c r="Z15" s="20"/>
      <c r="AA15" s="20">
        <v>0.788979730299047</v>
      </c>
      <c r="AB15" s="20">
        <v>0.52802002519018099</v>
      </c>
      <c r="AC15" s="20"/>
      <c r="AD15" s="20">
        <v>0.80653509288227299</v>
      </c>
      <c r="AE15" s="20">
        <v>0.85672210672149895</v>
      </c>
      <c r="AF15" s="20">
        <v>0.77723501901554604</v>
      </c>
      <c r="AG15" s="20"/>
      <c r="AH15" s="20">
        <v>0.81856972427776797</v>
      </c>
      <c r="AI15" s="20">
        <v>0.60951889120633596</v>
      </c>
      <c r="AJ15" s="20"/>
      <c r="AK15" s="20">
        <v>0.61997530014548696</v>
      </c>
      <c r="AL15" s="20">
        <v>0.61497108062657901</v>
      </c>
      <c r="AM15" s="20"/>
      <c r="AN15" s="20">
        <v>0.61653678276146395</v>
      </c>
      <c r="AO15" s="20">
        <v>0.84079604680611397</v>
      </c>
      <c r="AP15" s="20"/>
      <c r="AQ15" s="20">
        <v>0.77328907606930797</v>
      </c>
      <c r="AR15" s="20">
        <v>0.57644875227980397</v>
      </c>
      <c r="AS15" s="20"/>
      <c r="AT15" s="20">
        <v>0.40737788908629202</v>
      </c>
      <c r="AU15" s="20">
        <v>0.704064011353284</v>
      </c>
      <c r="AV15" s="20">
        <v>0.82799151506843005</v>
      </c>
      <c r="AW15" s="20">
        <v>0.82600037596110798</v>
      </c>
      <c r="AX15" s="20"/>
      <c r="AY15" s="20">
        <v>0.78791683871055596</v>
      </c>
      <c r="AZ15" s="20">
        <v>0.59654739945803104</v>
      </c>
      <c r="BA15" s="20"/>
      <c r="BB15" s="20">
        <v>0.633110450631996</v>
      </c>
      <c r="BC15" s="20">
        <v>0.61345742564995998</v>
      </c>
      <c r="BD15" s="20"/>
      <c r="BE15" s="20">
        <v>0.66310700222169505</v>
      </c>
      <c r="BF15" s="20">
        <v>0.61347797720220998</v>
      </c>
      <c r="BG15" s="20"/>
      <c r="BH15" s="20">
        <v>0.56424800566895605</v>
      </c>
      <c r="BI15" s="20">
        <v>0.62106678059084697</v>
      </c>
      <c r="BJ15" s="20"/>
      <c r="BK15" s="20">
        <v>0.63764765531620504</v>
      </c>
      <c r="BL15" s="20">
        <v>0.61565566384127601</v>
      </c>
      <c r="BM15" s="20"/>
      <c r="BN15" s="20">
        <v>0.63452931594192696</v>
      </c>
      <c r="BO15" s="20">
        <v>0.61660679017529096</v>
      </c>
      <c r="BP15" s="20"/>
      <c r="BQ15" s="20">
        <v>0.822070508030047</v>
      </c>
      <c r="BR15" s="20">
        <v>0.61172741368036498</v>
      </c>
      <c r="BS15" s="20"/>
      <c r="BT15" s="20">
        <v>0.72138214144603996</v>
      </c>
      <c r="BU15" s="20">
        <v>0.60869326332901497</v>
      </c>
      <c r="BV15" s="20"/>
      <c r="BW15" s="20">
        <v>0.78864195923139102</v>
      </c>
      <c r="BX15" s="20">
        <v>0.52882532022276996</v>
      </c>
      <c r="BY15" s="20"/>
      <c r="BZ15" s="20">
        <v>0.78864195923139102</v>
      </c>
      <c r="CA15" s="20">
        <v>0.52882532022276996</v>
      </c>
    </row>
    <row r="16" spans="2:79" x14ac:dyDescent="0.25">
      <c r="B16" s="18" t="s">
        <v>605</v>
      </c>
      <c r="C16" s="20">
        <v>0.15837492010240301</v>
      </c>
      <c r="D16" s="20">
        <v>0.21556950754111401</v>
      </c>
      <c r="E16" s="20">
        <v>0.19834707453506201</v>
      </c>
      <c r="F16" s="20">
        <v>8.1218131122972895E-2</v>
      </c>
      <c r="G16" s="20">
        <v>0.21111384838934799</v>
      </c>
      <c r="H16" s="20">
        <v>0.16352176700693799</v>
      </c>
      <c r="I16" s="20">
        <v>8.1441266016834393E-2</v>
      </c>
      <c r="J16" s="20">
        <v>0.22338814929930001</v>
      </c>
      <c r="K16" s="20">
        <v>0.10739677592183799</v>
      </c>
      <c r="L16" s="20">
        <v>9.6360436399998403E-2</v>
      </c>
      <c r="M16" s="20"/>
      <c r="N16" s="20">
        <v>0.16390520536661199</v>
      </c>
      <c r="O16" s="20">
        <v>9.2011596169230797E-2</v>
      </c>
      <c r="P16" s="20">
        <v>6.4376629151859002E-2</v>
      </c>
      <c r="Q16" s="20">
        <v>3.6931713047205501E-2</v>
      </c>
      <c r="R16" s="20"/>
      <c r="S16" s="20">
        <v>0.18717363633485801</v>
      </c>
      <c r="T16" s="20">
        <v>9.0276263362982001E-2</v>
      </c>
      <c r="U16" s="20">
        <v>0.116436693460546</v>
      </c>
      <c r="V16" s="20">
        <v>0.16920493134827899</v>
      </c>
      <c r="W16" s="20">
        <v>0.16346672399223999</v>
      </c>
      <c r="X16" s="20">
        <v>0.115552281904506</v>
      </c>
      <c r="Y16" s="20">
        <v>8.25559716470671E-2</v>
      </c>
      <c r="Z16" s="20"/>
      <c r="AA16" s="20">
        <v>6.3905981356791E-2</v>
      </c>
      <c r="AB16" s="20">
        <v>0.207233972469793</v>
      </c>
      <c r="AC16" s="20"/>
      <c r="AD16" s="20">
        <v>3.8208887616907702E-2</v>
      </c>
      <c r="AE16" s="20">
        <v>3.4748765177931698E-2</v>
      </c>
      <c r="AF16" s="20">
        <v>7.7113179524553904E-2</v>
      </c>
      <c r="AG16" s="20"/>
      <c r="AH16" s="20">
        <v>2.17252402458155E-2</v>
      </c>
      <c r="AI16" s="20">
        <v>0.163431477092813</v>
      </c>
      <c r="AJ16" s="20"/>
      <c r="AK16" s="20">
        <v>0.155944984280107</v>
      </c>
      <c r="AL16" s="20">
        <v>0.16000266465614399</v>
      </c>
      <c r="AM16" s="20"/>
      <c r="AN16" s="20">
        <v>0.15861461222418399</v>
      </c>
      <c r="AO16" s="20">
        <v>3.6931713047205501E-2</v>
      </c>
      <c r="AP16" s="20"/>
      <c r="AQ16" s="20">
        <v>6.1405246189303299E-2</v>
      </c>
      <c r="AR16" s="20">
        <v>0.18351819752418</v>
      </c>
      <c r="AS16" s="20"/>
      <c r="AT16" s="20">
        <v>0.30779566432056099</v>
      </c>
      <c r="AU16" s="20">
        <v>7.3534719939443396E-2</v>
      </c>
      <c r="AV16" s="20">
        <v>4.8385110672509703E-2</v>
      </c>
      <c r="AW16" s="20">
        <v>6.1844810950782703E-2</v>
      </c>
      <c r="AX16" s="20"/>
      <c r="AY16" s="20">
        <v>5.1616092069677898E-2</v>
      </c>
      <c r="AZ16" s="20">
        <v>0.17113510043274099</v>
      </c>
      <c r="BA16" s="20"/>
      <c r="BB16" s="20">
        <v>0.146942527412007</v>
      </c>
      <c r="BC16" s="20">
        <v>0.16086876527994101</v>
      </c>
      <c r="BD16" s="20"/>
      <c r="BE16" s="20">
        <v>0.13868894983008601</v>
      </c>
      <c r="BF16" s="20">
        <v>0.15986883029237201</v>
      </c>
      <c r="BG16" s="20"/>
      <c r="BH16" s="20">
        <v>0.15923496023088701</v>
      </c>
      <c r="BI16" s="20">
        <v>0.15830824033975899</v>
      </c>
      <c r="BJ16" s="20"/>
      <c r="BK16" s="20">
        <v>0.14569733259193701</v>
      </c>
      <c r="BL16" s="20">
        <v>0.15918631205397199</v>
      </c>
      <c r="BM16" s="20"/>
      <c r="BN16" s="20">
        <v>0.20749393990939499</v>
      </c>
      <c r="BO16" s="20">
        <v>0.15733453737088501</v>
      </c>
      <c r="BP16" s="20"/>
      <c r="BQ16" s="20">
        <v>8.4364094925160199E-2</v>
      </c>
      <c r="BR16" s="20">
        <v>0.16026987237881599</v>
      </c>
      <c r="BS16" s="20"/>
      <c r="BT16" s="20">
        <v>0.118497804711756</v>
      </c>
      <c r="BU16" s="20">
        <v>0.161539490406093</v>
      </c>
      <c r="BV16" s="20"/>
      <c r="BW16" s="20">
        <v>6.4070507951083697E-2</v>
      </c>
      <c r="BX16" s="20">
        <v>0.20680245516295401</v>
      </c>
      <c r="BY16" s="20"/>
      <c r="BZ16" s="20">
        <v>6.4070507951083697E-2</v>
      </c>
      <c r="CA16" s="20">
        <v>0.20680245516295401</v>
      </c>
    </row>
    <row r="17" spans="2:79" x14ac:dyDescent="0.25">
      <c r="B17" s="18" t="s">
        <v>166</v>
      </c>
      <c r="C17" s="21">
        <v>0.458603610671243</v>
      </c>
      <c r="D17" s="21">
        <v>0.36904852773330798</v>
      </c>
      <c r="E17" s="21">
        <v>0.36342158474049702</v>
      </c>
      <c r="F17" s="21">
        <v>0.590414009610989</v>
      </c>
      <c r="G17" s="21">
        <v>0.29103153431061601</v>
      </c>
      <c r="H17" s="21">
        <v>0.44902917414216398</v>
      </c>
      <c r="I17" s="21">
        <v>0.65254570096410502</v>
      </c>
      <c r="J17" s="21">
        <v>0.36543059595704402</v>
      </c>
      <c r="K17" s="21">
        <v>0.61851948639427301</v>
      </c>
      <c r="L17" s="21">
        <v>0.57995433638404703</v>
      </c>
      <c r="M17" s="21"/>
      <c r="N17" s="21">
        <v>0.44383709928287002</v>
      </c>
      <c r="O17" s="21">
        <v>0.630986809987515</v>
      </c>
      <c r="P17" s="21">
        <v>0.73509074006351005</v>
      </c>
      <c r="Q17" s="21">
        <v>0.80386433375890898</v>
      </c>
      <c r="R17" s="21"/>
      <c r="S17" s="21">
        <v>0.407779009850327</v>
      </c>
      <c r="T17" s="21">
        <v>0.58316871516025703</v>
      </c>
      <c r="U17" s="21">
        <v>0.51945581454378098</v>
      </c>
      <c r="V17" s="21">
        <v>0.40641340357919797</v>
      </c>
      <c r="W17" s="21">
        <v>0.48705359757796401</v>
      </c>
      <c r="X17" s="21">
        <v>0.59604476203855405</v>
      </c>
      <c r="Y17" s="21">
        <v>0.64012686996004697</v>
      </c>
      <c r="Z17" s="21"/>
      <c r="AA17" s="21">
        <v>0.72507374894225596</v>
      </c>
      <c r="AB17" s="21">
        <v>0.32078605272038802</v>
      </c>
      <c r="AC17" s="21"/>
      <c r="AD17" s="21">
        <v>0.76832620526536499</v>
      </c>
      <c r="AE17" s="21">
        <v>0.82197334154356705</v>
      </c>
      <c r="AF17" s="21">
        <v>0.70012183949099205</v>
      </c>
      <c r="AG17" s="21"/>
      <c r="AH17" s="21">
        <v>0.79684448403195196</v>
      </c>
      <c r="AI17" s="21">
        <v>0.44608741411352298</v>
      </c>
      <c r="AJ17" s="21"/>
      <c r="AK17" s="21">
        <v>0.46403031586538002</v>
      </c>
      <c r="AL17" s="21">
        <v>0.45496841597043503</v>
      </c>
      <c r="AM17" s="21"/>
      <c r="AN17" s="21">
        <v>0.45792217053728002</v>
      </c>
      <c r="AO17" s="21">
        <v>0.80386433375890898</v>
      </c>
      <c r="AP17" s="21"/>
      <c r="AQ17" s="21">
        <v>0.71188382988000398</v>
      </c>
      <c r="AR17" s="21">
        <v>0.392930554755624</v>
      </c>
      <c r="AS17" s="21"/>
      <c r="AT17" s="21">
        <v>9.95822247657311E-2</v>
      </c>
      <c r="AU17" s="21">
        <v>0.63052929141383995</v>
      </c>
      <c r="AV17" s="21">
        <v>0.77960640439592099</v>
      </c>
      <c r="AW17" s="21">
        <v>0.764155565010325</v>
      </c>
      <c r="AX17" s="21"/>
      <c r="AY17" s="21">
        <v>0.73630074664087797</v>
      </c>
      <c r="AZ17" s="21">
        <v>0.42541229902528999</v>
      </c>
      <c r="BA17" s="21"/>
      <c r="BB17" s="21">
        <v>0.48616792321998797</v>
      </c>
      <c r="BC17" s="21">
        <v>0.45258866037001899</v>
      </c>
      <c r="BD17" s="21"/>
      <c r="BE17" s="21">
        <v>0.52441805239160899</v>
      </c>
      <c r="BF17" s="21">
        <v>0.453609146909837</v>
      </c>
      <c r="BG17" s="21"/>
      <c r="BH17" s="21">
        <v>0.40501304543806899</v>
      </c>
      <c r="BI17" s="21">
        <v>0.46275854025108798</v>
      </c>
      <c r="BJ17" s="21"/>
      <c r="BK17" s="21">
        <v>0.49195032272426797</v>
      </c>
      <c r="BL17" s="21">
        <v>0.45646935178730402</v>
      </c>
      <c r="BM17" s="21"/>
      <c r="BN17" s="21">
        <v>0.427035376032532</v>
      </c>
      <c r="BO17" s="21">
        <v>0.45927225280440598</v>
      </c>
      <c r="BP17" s="21"/>
      <c r="BQ17" s="21">
        <v>0.73770641310488705</v>
      </c>
      <c r="BR17" s="21">
        <v>0.45145754130154903</v>
      </c>
      <c r="BS17" s="21"/>
      <c r="BT17" s="21">
        <v>0.60288433673428499</v>
      </c>
      <c r="BU17" s="21">
        <v>0.44715377292292102</v>
      </c>
      <c r="BV17" s="21"/>
      <c r="BW17" s="21">
        <v>0.72457145128030798</v>
      </c>
      <c r="BX17" s="21">
        <v>0.32202286505981698</v>
      </c>
      <c r="BY17" s="21"/>
      <c r="BZ17" s="21">
        <v>0.72457145128030798</v>
      </c>
      <c r="CA17" s="21">
        <v>0.32202286505981698</v>
      </c>
    </row>
    <row r="18" spans="2:79" x14ac:dyDescent="0.25">
      <c r="B18" s="16"/>
    </row>
    <row r="19" spans="2:79" x14ac:dyDescent="0.25">
      <c r="B19" t="s">
        <v>78</v>
      </c>
    </row>
    <row r="20" spans="2:79" x14ac:dyDescent="0.25">
      <c r="B20" t="s">
        <v>79</v>
      </c>
    </row>
    <row r="22" spans="2:79" x14ac:dyDescent="0.2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CA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608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599</v>
      </c>
      <c r="C9" s="17">
        <v>7.2104264678074806E-2</v>
      </c>
      <c r="D9" s="17">
        <v>0.111154434427783</v>
      </c>
      <c r="E9" s="17">
        <v>5.4175947488003903E-2</v>
      </c>
      <c r="F9" s="17">
        <v>5.4823487300792798E-2</v>
      </c>
      <c r="G9" s="17">
        <v>4.5647833097665E-2</v>
      </c>
      <c r="H9" s="17">
        <v>4.3055655568908897E-2</v>
      </c>
      <c r="I9" s="17">
        <v>0.107302351411658</v>
      </c>
      <c r="J9" s="17">
        <v>0.106240872236622</v>
      </c>
      <c r="K9" s="17">
        <v>9.1925800217617801E-2</v>
      </c>
      <c r="L9" s="17">
        <v>4.84848950145143E-2</v>
      </c>
      <c r="M9" s="17"/>
      <c r="N9" s="17">
        <v>7.0210448144101004E-2</v>
      </c>
      <c r="O9" s="17">
        <v>8.6254780992862906E-2</v>
      </c>
      <c r="P9" s="17">
        <v>0.14039286520410699</v>
      </c>
      <c r="Q9" s="17">
        <v>0.19700786455845201</v>
      </c>
      <c r="R9" s="17"/>
      <c r="S9" s="17">
        <v>7.0230515183180298E-2</v>
      </c>
      <c r="T9" s="17">
        <v>3.5048045063145898E-2</v>
      </c>
      <c r="U9" s="17">
        <v>6.5582246199808805E-2</v>
      </c>
      <c r="V9" s="17">
        <v>6.5175922104940498E-2</v>
      </c>
      <c r="W9" s="17">
        <v>9.3692007395533003E-2</v>
      </c>
      <c r="X9" s="17">
        <v>0.117294617519393</v>
      </c>
      <c r="Y9" s="17">
        <v>9.5536248189155001E-2</v>
      </c>
      <c r="Z9" s="17"/>
      <c r="AA9" s="17">
        <v>0.15321357267664601</v>
      </c>
      <c r="AB9" s="17">
        <v>3.01547733467874E-2</v>
      </c>
      <c r="AC9" s="17"/>
      <c r="AD9" s="17">
        <v>0.14682926937941501</v>
      </c>
      <c r="AE9" s="17">
        <v>0.22546061496200401</v>
      </c>
      <c r="AF9" s="17">
        <v>0.140175565485542</v>
      </c>
      <c r="AG9" s="17"/>
      <c r="AH9" s="17">
        <v>0.22647660497767599</v>
      </c>
      <c r="AI9" s="17">
        <v>6.6391901961329602E-2</v>
      </c>
      <c r="AJ9" s="17"/>
      <c r="AK9" s="17">
        <v>6.9833782543958306E-2</v>
      </c>
      <c r="AL9" s="17">
        <v>7.3625195763687604E-2</v>
      </c>
      <c r="AM9" s="17"/>
      <c r="AN9" s="17">
        <v>7.1857742788548007E-2</v>
      </c>
      <c r="AO9" s="17">
        <v>0.19700786455845201</v>
      </c>
      <c r="AP9" s="17"/>
      <c r="AQ9" s="17">
        <v>0.14412765552318499</v>
      </c>
      <c r="AR9" s="17">
        <v>5.3429311738679298E-2</v>
      </c>
      <c r="AS9" s="17"/>
      <c r="AT9" s="17">
        <v>1.8973741835387699E-2</v>
      </c>
      <c r="AU9" s="17">
        <v>7.3913094060169202E-2</v>
      </c>
      <c r="AV9" s="17">
        <v>0.13635890151909499</v>
      </c>
      <c r="AW9" s="17">
        <v>0.40900094492723998</v>
      </c>
      <c r="AX9" s="17"/>
      <c r="AY9" s="17">
        <v>0.15012024676060301</v>
      </c>
      <c r="AZ9" s="17">
        <v>6.27795276201117E-2</v>
      </c>
      <c r="BA9" s="17"/>
      <c r="BB9" s="17">
        <v>8.65706058089733E-2</v>
      </c>
      <c r="BC9" s="17">
        <v>6.8938967824910199E-2</v>
      </c>
      <c r="BD9" s="17"/>
      <c r="BE9" s="17">
        <v>0.133359216839115</v>
      </c>
      <c r="BF9" s="17">
        <v>6.7455807124110798E-2</v>
      </c>
      <c r="BG9" s="17"/>
      <c r="BH9" s="17">
        <v>5.1061800498993601E-2</v>
      </c>
      <c r="BI9" s="17">
        <v>7.3735707758962002E-2</v>
      </c>
      <c r="BJ9" s="17"/>
      <c r="BK9" s="17">
        <v>8.4887964251519801E-2</v>
      </c>
      <c r="BL9" s="17">
        <v>7.1286081333916201E-2</v>
      </c>
      <c r="BM9" s="17"/>
      <c r="BN9" s="17">
        <v>0.122020142564749</v>
      </c>
      <c r="BO9" s="17">
        <v>7.1047003812814993E-2</v>
      </c>
      <c r="BP9" s="17"/>
      <c r="BQ9" s="17">
        <v>0.25658055593477902</v>
      </c>
      <c r="BR9" s="17">
        <v>6.7380985789831802E-2</v>
      </c>
      <c r="BS9" s="17"/>
      <c r="BT9" s="17">
        <v>9.5635928051305802E-2</v>
      </c>
      <c r="BU9" s="17">
        <v>7.0236837649367598E-2</v>
      </c>
      <c r="BV9" s="17"/>
      <c r="BW9" s="17">
        <v>0.15284107736751601</v>
      </c>
      <c r="BX9" s="17">
        <v>3.06440112498335E-2</v>
      </c>
      <c r="BY9" s="17"/>
      <c r="BZ9" s="17">
        <v>0.15284107736751601</v>
      </c>
      <c r="CA9" s="17">
        <v>3.06440112498335E-2</v>
      </c>
    </row>
    <row r="10" spans="2:79" x14ac:dyDescent="0.25">
      <c r="B10" s="18" t="s">
        <v>600</v>
      </c>
      <c r="C10" s="17">
        <v>0.19444550696132101</v>
      </c>
      <c r="D10" s="17">
        <v>0.15971168400166799</v>
      </c>
      <c r="E10" s="17">
        <v>0.13659854760152201</v>
      </c>
      <c r="F10" s="17">
        <v>0.198668816609188</v>
      </c>
      <c r="G10" s="17">
        <v>0.128501467397028</v>
      </c>
      <c r="H10" s="17">
        <v>0.171761944908563</v>
      </c>
      <c r="I10" s="17">
        <v>0.31553169798755598</v>
      </c>
      <c r="J10" s="17">
        <v>0.25027304208999601</v>
      </c>
      <c r="K10" s="17">
        <v>0.165350691338602</v>
      </c>
      <c r="L10" s="17">
        <v>0.31075840688428902</v>
      </c>
      <c r="M10" s="17"/>
      <c r="N10" s="17">
        <v>0.18945442958965</v>
      </c>
      <c r="O10" s="17">
        <v>0.23920814122254699</v>
      </c>
      <c r="P10" s="17">
        <v>0.36045356280809698</v>
      </c>
      <c r="Q10" s="17">
        <v>0.36490170945565897</v>
      </c>
      <c r="R10" s="17"/>
      <c r="S10" s="17">
        <v>0.173727848185806</v>
      </c>
      <c r="T10" s="17">
        <v>0.27537593565677299</v>
      </c>
      <c r="U10" s="17">
        <v>0.178733834869088</v>
      </c>
      <c r="V10" s="17">
        <v>0.198073033673763</v>
      </c>
      <c r="W10" s="17">
        <v>0.19278919545342799</v>
      </c>
      <c r="X10" s="17">
        <v>0.23432839409994899</v>
      </c>
      <c r="Y10" s="17">
        <v>0.19402531767916301</v>
      </c>
      <c r="Z10" s="17"/>
      <c r="AA10" s="17">
        <v>0.33782878362373397</v>
      </c>
      <c r="AB10" s="17">
        <v>0.120288105427241</v>
      </c>
      <c r="AC10" s="17"/>
      <c r="AD10" s="17">
        <v>0.35012840747631502</v>
      </c>
      <c r="AE10" s="17">
        <v>0.35073355331271899</v>
      </c>
      <c r="AF10" s="17">
        <v>0.34409239928290603</v>
      </c>
      <c r="AG10" s="17"/>
      <c r="AH10" s="17">
        <v>0.40406310680136998</v>
      </c>
      <c r="AI10" s="17">
        <v>0.18668885988467501</v>
      </c>
      <c r="AJ10" s="17"/>
      <c r="AK10" s="17">
        <v>0.16509677101904099</v>
      </c>
      <c r="AL10" s="17">
        <v>0.21410538630911699</v>
      </c>
      <c r="AM10" s="17"/>
      <c r="AN10" s="17">
        <v>0.19410907802604099</v>
      </c>
      <c r="AO10" s="17">
        <v>0.36490170945565897</v>
      </c>
      <c r="AP10" s="17"/>
      <c r="AQ10" s="17">
        <v>0.253781541583881</v>
      </c>
      <c r="AR10" s="17">
        <v>0.17906026001329001</v>
      </c>
      <c r="AS10" s="17"/>
      <c r="AT10" s="17">
        <v>9.9634522965098504E-2</v>
      </c>
      <c r="AU10" s="17">
        <v>0.20662027995285101</v>
      </c>
      <c r="AV10" s="17">
        <v>0.34453679285684102</v>
      </c>
      <c r="AW10" s="17">
        <v>0.32070052967561702</v>
      </c>
      <c r="AX10" s="17"/>
      <c r="AY10" s="17">
        <v>0.27618031062448201</v>
      </c>
      <c r="AZ10" s="17">
        <v>0.184676283626583</v>
      </c>
      <c r="BA10" s="17"/>
      <c r="BB10" s="17">
        <v>0.19145509934371899</v>
      </c>
      <c r="BC10" s="17">
        <v>0.19509985573473801</v>
      </c>
      <c r="BD10" s="17"/>
      <c r="BE10" s="17">
        <v>0.18437412222831001</v>
      </c>
      <c r="BF10" s="17">
        <v>0.195209794627696</v>
      </c>
      <c r="BG10" s="17"/>
      <c r="BH10" s="17">
        <v>0.195078081600769</v>
      </c>
      <c r="BI10" s="17">
        <v>0.19439646282324499</v>
      </c>
      <c r="BJ10" s="17"/>
      <c r="BK10" s="17">
        <v>0.25911360154836699</v>
      </c>
      <c r="BL10" s="17">
        <v>0.190306614492392</v>
      </c>
      <c r="BM10" s="17"/>
      <c r="BN10" s="17">
        <v>0.31125629399324301</v>
      </c>
      <c r="BO10" s="17">
        <v>0.191971354867885</v>
      </c>
      <c r="BP10" s="17"/>
      <c r="BQ10" s="17">
        <v>0.25313617700146301</v>
      </c>
      <c r="BR10" s="17">
        <v>0.19294280761253799</v>
      </c>
      <c r="BS10" s="17"/>
      <c r="BT10" s="17">
        <v>0.26984406130170502</v>
      </c>
      <c r="BU10" s="17">
        <v>0.18846202436311099</v>
      </c>
      <c r="BV10" s="17"/>
      <c r="BW10" s="17">
        <v>0.33753016962115001</v>
      </c>
      <c r="BX10" s="17">
        <v>0.120968165238779</v>
      </c>
      <c r="BY10" s="17"/>
      <c r="BZ10" s="17">
        <v>0.33753016962115001</v>
      </c>
      <c r="CA10" s="17">
        <v>0.120968165238779</v>
      </c>
    </row>
    <row r="11" spans="2:79" x14ac:dyDescent="0.25">
      <c r="B11" s="18" t="s">
        <v>601</v>
      </c>
      <c r="C11" s="17">
        <v>0.29389580608909999</v>
      </c>
      <c r="D11" s="17">
        <v>0.284534030059379</v>
      </c>
      <c r="E11" s="17">
        <v>0.28975712265802001</v>
      </c>
      <c r="F11" s="17">
        <v>0.38396047335381001</v>
      </c>
      <c r="G11" s="17">
        <v>0.28478628789549998</v>
      </c>
      <c r="H11" s="17">
        <v>0.30038414142618097</v>
      </c>
      <c r="I11" s="17">
        <v>0.29165207606217602</v>
      </c>
      <c r="J11" s="17">
        <v>0.223118719418783</v>
      </c>
      <c r="K11" s="17">
        <v>0.25450280107796602</v>
      </c>
      <c r="L11" s="17">
        <v>0.205714579171168</v>
      </c>
      <c r="M11" s="17"/>
      <c r="N11" s="17">
        <v>0.29323067163206801</v>
      </c>
      <c r="O11" s="17">
        <v>0.30911593025307899</v>
      </c>
      <c r="P11" s="17">
        <v>0.27004916846234001</v>
      </c>
      <c r="Q11" s="17">
        <v>0.26123643205203401</v>
      </c>
      <c r="R11" s="17"/>
      <c r="S11" s="17">
        <v>0.31333354656433898</v>
      </c>
      <c r="T11" s="17">
        <v>0.26650692494369099</v>
      </c>
      <c r="U11" s="17">
        <v>0.32884397589597297</v>
      </c>
      <c r="V11" s="17">
        <v>0.310597445694552</v>
      </c>
      <c r="W11" s="17">
        <v>0.289999177032987</v>
      </c>
      <c r="X11" s="17">
        <v>0.27627937560214699</v>
      </c>
      <c r="Y11" s="17">
        <v>0.28762802143119298</v>
      </c>
      <c r="Z11" s="17"/>
      <c r="AA11" s="17">
        <v>0.27656454490399002</v>
      </c>
      <c r="AB11" s="17">
        <v>0.302859482500417</v>
      </c>
      <c r="AC11" s="17"/>
      <c r="AD11" s="17">
        <v>0.278344753729105</v>
      </c>
      <c r="AE11" s="17">
        <v>0.21115615587064901</v>
      </c>
      <c r="AF11" s="17">
        <v>0.27804693241400702</v>
      </c>
      <c r="AG11" s="17"/>
      <c r="AH11" s="17">
        <v>0.236232627570056</v>
      </c>
      <c r="AI11" s="17">
        <v>0.29602956263163799</v>
      </c>
      <c r="AJ11" s="17"/>
      <c r="AK11" s="17">
        <v>0.30201906564856201</v>
      </c>
      <c r="AL11" s="17">
        <v>0.28845426669319801</v>
      </c>
      <c r="AM11" s="17"/>
      <c r="AN11" s="17">
        <v>0.29396026580528201</v>
      </c>
      <c r="AO11" s="17">
        <v>0.26123643205203401</v>
      </c>
      <c r="AP11" s="17"/>
      <c r="AQ11" s="17">
        <v>0.27718498479540699</v>
      </c>
      <c r="AR11" s="17">
        <v>0.29822875678159799</v>
      </c>
      <c r="AS11" s="17"/>
      <c r="AT11" s="17">
        <v>0.27330816822721199</v>
      </c>
      <c r="AU11" s="17">
        <v>0.32829858164264802</v>
      </c>
      <c r="AV11" s="17">
        <v>0.27340647939180002</v>
      </c>
      <c r="AW11" s="17">
        <v>0.22151212136891099</v>
      </c>
      <c r="AX11" s="17"/>
      <c r="AY11" s="17">
        <v>0.27412186662572402</v>
      </c>
      <c r="AZ11" s="17">
        <v>0.29625925497706002</v>
      </c>
      <c r="BA11" s="17"/>
      <c r="BB11" s="17">
        <v>0.31308119374681997</v>
      </c>
      <c r="BC11" s="17">
        <v>0.289718143169027</v>
      </c>
      <c r="BD11" s="17"/>
      <c r="BE11" s="17">
        <v>0.26841762939930602</v>
      </c>
      <c r="BF11" s="17">
        <v>0.29582926973108498</v>
      </c>
      <c r="BG11" s="17"/>
      <c r="BH11" s="17">
        <v>0.27277410729981899</v>
      </c>
      <c r="BI11" s="17">
        <v>0.29553339230776199</v>
      </c>
      <c r="BJ11" s="17"/>
      <c r="BK11" s="17">
        <v>0.29342982730179501</v>
      </c>
      <c r="BL11" s="17">
        <v>0.29392562970004399</v>
      </c>
      <c r="BM11" s="17"/>
      <c r="BN11" s="17">
        <v>0.25123393379841302</v>
      </c>
      <c r="BO11" s="17">
        <v>0.29479942092913303</v>
      </c>
      <c r="BP11" s="17"/>
      <c r="BQ11" s="17">
        <v>0.30762833821186097</v>
      </c>
      <c r="BR11" s="17">
        <v>0.293544202212983</v>
      </c>
      <c r="BS11" s="17"/>
      <c r="BT11" s="17">
        <v>0.32192863359290202</v>
      </c>
      <c r="BU11" s="17">
        <v>0.29167117543119098</v>
      </c>
      <c r="BV11" s="17"/>
      <c r="BW11" s="17">
        <v>0.27671589166645599</v>
      </c>
      <c r="BX11" s="17">
        <v>0.30271809646831199</v>
      </c>
      <c r="BY11" s="17"/>
      <c r="BZ11" s="17">
        <v>0.27671589166645599</v>
      </c>
      <c r="CA11" s="17">
        <v>0.30271809646831199</v>
      </c>
    </row>
    <row r="12" spans="2:79" x14ac:dyDescent="0.25">
      <c r="B12" s="18" t="s">
        <v>602</v>
      </c>
      <c r="C12" s="17">
        <v>0.11814352382028501</v>
      </c>
      <c r="D12" s="17">
        <v>0.136919227257321</v>
      </c>
      <c r="E12" s="17">
        <v>9.9800642748069102E-2</v>
      </c>
      <c r="F12" s="17">
        <v>0.10040877551140701</v>
      </c>
      <c r="G12" s="17">
        <v>0.15868911666910701</v>
      </c>
      <c r="H12" s="17">
        <v>0.133201006107771</v>
      </c>
      <c r="I12" s="17">
        <v>0.107197731145685</v>
      </c>
      <c r="J12" s="17">
        <v>6.8186662993572705E-2</v>
      </c>
      <c r="K12" s="17">
        <v>0.13398601305779101</v>
      </c>
      <c r="L12" s="17">
        <v>9.5633548447536396E-2</v>
      </c>
      <c r="M12" s="17"/>
      <c r="N12" s="17">
        <v>0.11924936304688501</v>
      </c>
      <c r="O12" s="17">
        <v>0.108921637963449</v>
      </c>
      <c r="P12" s="17">
        <v>8.1357808085607303E-2</v>
      </c>
      <c r="Q12" s="17">
        <v>5.9200767818143901E-2</v>
      </c>
      <c r="R12" s="17"/>
      <c r="S12" s="17">
        <v>0.14482711577210999</v>
      </c>
      <c r="T12" s="17">
        <v>0.160933566380938</v>
      </c>
      <c r="U12" s="17">
        <v>0.124993490600632</v>
      </c>
      <c r="V12" s="17">
        <v>9.55844328695553E-2</v>
      </c>
      <c r="W12" s="17">
        <v>0.14403195187135701</v>
      </c>
      <c r="X12" s="17">
        <v>0.14303959532829899</v>
      </c>
      <c r="Y12" s="17">
        <v>8.1712101401188397E-2</v>
      </c>
      <c r="Z12" s="17"/>
      <c r="AA12" s="17">
        <v>9.9138622591259204E-2</v>
      </c>
      <c r="AB12" s="17">
        <v>0.127972801852998</v>
      </c>
      <c r="AC12" s="17"/>
      <c r="AD12" s="17">
        <v>9.9961709773131804E-2</v>
      </c>
      <c r="AE12" s="17">
        <v>8.4576165181797294E-2</v>
      </c>
      <c r="AF12" s="17">
        <v>0.101314973575411</v>
      </c>
      <c r="AG12" s="17"/>
      <c r="AH12" s="17">
        <v>9.9046494506252705E-2</v>
      </c>
      <c r="AI12" s="17">
        <v>0.118850186413093</v>
      </c>
      <c r="AJ12" s="17"/>
      <c r="AK12" s="17">
        <v>9.2726588063539894E-2</v>
      </c>
      <c r="AL12" s="17">
        <v>0.13516960260442801</v>
      </c>
      <c r="AM12" s="17"/>
      <c r="AN12" s="17">
        <v>0.118259858974735</v>
      </c>
      <c r="AO12" s="17">
        <v>5.9200767818143901E-2</v>
      </c>
      <c r="AP12" s="17"/>
      <c r="AQ12" s="17">
        <v>9.34661162112429E-2</v>
      </c>
      <c r="AR12" s="17">
        <v>0.124542131555322</v>
      </c>
      <c r="AS12" s="17"/>
      <c r="AT12" s="17">
        <v>0.122191741102415</v>
      </c>
      <c r="AU12" s="17">
        <v>0.12737384893400699</v>
      </c>
      <c r="AV12" s="17">
        <v>0.101157646962134</v>
      </c>
      <c r="AW12" s="17">
        <v>2.89700684091297E-2</v>
      </c>
      <c r="AX12" s="17"/>
      <c r="AY12" s="17">
        <v>9.7629223139145904E-2</v>
      </c>
      <c r="AZ12" s="17">
        <v>0.12059546321364201</v>
      </c>
      <c r="BA12" s="17"/>
      <c r="BB12" s="17">
        <v>9.5726162381946103E-2</v>
      </c>
      <c r="BC12" s="17">
        <v>0.12303106664564099</v>
      </c>
      <c r="BD12" s="17"/>
      <c r="BE12" s="17">
        <v>0.170921334181971</v>
      </c>
      <c r="BF12" s="17">
        <v>0.11413837154112701</v>
      </c>
      <c r="BG12" s="17"/>
      <c r="BH12" s="17">
        <v>9.9522723819197995E-2</v>
      </c>
      <c r="BI12" s="17">
        <v>0.119587212879884</v>
      </c>
      <c r="BJ12" s="17"/>
      <c r="BK12" s="17">
        <v>9.4982196802901403E-2</v>
      </c>
      <c r="BL12" s="17">
        <v>0.11962589689119101</v>
      </c>
      <c r="BM12" s="17"/>
      <c r="BN12" s="17">
        <v>0.10118888310455799</v>
      </c>
      <c r="BO12" s="17">
        <v>0.11850263757070199</v>
      </c>
      <c r="BP12" s="17"/>
      <c r="BQ12" s="17">
        <v>0.10324438963884899</v>
      </c>
      <c r="BR12" s="17">
        <v>0.118524997046209</v>
      </c>
      <c r="BS12" s="17"/>
      <c r="BT12" s="17">
        <v>6.8756239528075802E-2</v>
      </c>
      <c r="BU12" s="17">
        <v>0.12206280262769099</v>
      </c>
      <c r="BV12" s="17"/>
      <c r="BW12" s="17">
        <v>9.9337556482975306E-2</v>
      </c>
      <c r="BX12" s="17">
        <v>0.127800830639755</v>
      </c>
      <c r="BY12" s="17"/>
      <c r="BZ12" s="17">
        <v>9.9337556482975306E-2</v>
      </c>
      <c r="CA12" s="17">
        <v>0.127800830639755</v>
      </c>
    </row>
    <row r="13" spans="2:79" x14ac:dyDescent="0.25">
      <c r="B13" s="18" t="s">
        <v>603</v>
      </c>
      <c r="C13" s="17">
        <v>0.11345439355676799</v>
      </c>
      <c r="D13" s="17">
        <v>0.14939565736853999</v>
      </c>
      <c r="E13" s="17">
        <v>0.16035168706803599</v>
      </c>
      <c r="F13" s="17">
        <v>8.9527904729755706E-2</v>
      </c>
      <c r="G13" s="17">
        <v>8.4676265716669905E-2</v>
      </c>
      <c r="H13" s="17">
        <v>0.144597634161483</v>
      </c>
      <c r="I13" s="17">
        <v>7.5907937938882203E-2</v>
      </c>
      <c r="J13" s="17">
        <v>0.11639825783614299</v>
      </c>
      <c r="K13" s="17">
        <v>5.93743802810082E-3</v>
      </c>
      <c r="L13" s="17">
        <v>0.13182364125193199</v>
      </c>
      <c r="M13" s="17"/>
      <c r="N13" s="17">
        <v>0.116807919728946</v>
      </c>
      <c r="O13" s="17">
        <v>7.6717131993747398E-2</v>
      </c>
      <c r="P13" s="17">
        <v>3.7508106836012599E-2</v>
      </c>
      <c r="Q13" s="17">
        <v>2.6413973661362E-2</v>
      </c>
      <c r="R13" s="17"/>
      <c r="S13" s="17">
        <v>0.120937085711283</v>
      </c>
      <c r="T13" s="17">
        <v>0.100049510305421</v>
      </c>
      <c r="U13" s="17">
        <v>0.11177606481188999</v>
      </c>
      <c r="V13" s="17">
        <v>0.121365333162886</v>
      </c>
      <c r="W13" s="17">
        <v>0.10318944657240001</v>
      </c>
      <c r="X13" s="17">
        <v>6.4319186794503394E-2</v>
      </c>
      <c r="Y13" s="17">
        <v>9.3803609621484194E-2</v>
      </c>
      <c r="Z13" s="17"/>
      <c r="AA13" s="17">
        <v>5.4116918673294503E-2</v>
      </c>
      <c r="AB13" s="17">
        <v>0.14414355796547801</v>
      </c>
      <c r="AC13" s="17"/>
      <c r="AD13" s="17">
        <v>6.38427642812881E-2</v>
      </c>
      <c r="AE13" s="17">
        <v>6.6346168849817103E-2</v>
      </c>
      <c r="AF13" s="17">
        <v>4.4574722064385397E-2</v>
      </c>
      <c r="AG13" s="17"/>
      <c r="AH13" s="17">
        <v>2.7266596237128199E-3</v>
      </c>
      <c r="AI13" s="17">
        <v>0.117551740126765</v>
      </c>
      <c r="AJ13" s="17"/>
      <c r="AK13" s="17">
        <v>0.106703124268863</v>
      </c>
      <c r="AL13" s="17">
        <v>0.117976875884653</v>
      </c>
      <c r="AM13" s="17"/>
      <c r="AN13" s="17">
        <v>0.113626184992711</v>
      </c>
      <c r="AO13" s="17">
        <v>2.6413973661362E-2</v>
      </c>
      <c r="AP13" s="17"/>
      <c r="AQ13" s="17">
        <v>9.7428924021821503E-2</v>
      </c>
      <c r="AR13" s="17">
        <v>0.11760963931630899</v>
      </c>
      <c r="AS13" s="17"/>
      <c r="AT13" s="17">
        <v>0.16424861994137599</v>
      </c>
      <c r="AU13" s="17">
        <v>9.2972512302221394E-2</v>
      </c>
      <c r="AV13" s="17">
        <v>6.4865309007240496E-2</v>
      </c>
      <c r="AW13" s="17">
        <v>1.63024292182486E-2</v>
      </c>
      <c r="AX13" s="17"/>
      <c r="AY13" s="17">
        <v>8.6872423137226498E-2</v>
      </c>
      <c r="AZ13" s="17">
        <v>0.11663156159373</v>
      </c>
      <c r="BA13" s="17"/>
      <c r="BB13" s="17">
        <v>0.10739690888676499</v>
      </c>
      <c r="BC13" s="17">
        <v>0.11477615531730501</v>
      </c>
      <c r="BD13" s="17"/>
      <c r="BE13" s="17">
        <v>0.104845506887273</v>
      </c>
      <c r="BF13" s="17">
        <v>0.114107696560986</v>
      </c>
      <c r="BG13" s="17"/>
      <c r="BH13" s="17">
        <v>6.2445518781322297E-2</v>
      </c>
      <c r="BI13" s="17">
        <v>0.117409162119424</v>
      </c>
      <c r="BJ13" s="17"/>
      <c r="BK13" s="17">
        <v>0.119328615488764</v>
      </c>
      <c r="BL13" s="17">
        <v>0.113078431143303</v>
      </c>
      <c r="BM13" s="17"/>
      <c r="BN13" s="17">
        <v>8.8987292734362594E-2</v>
      </c>
      <c r="BO13" s="17">
        <v>0.113972627619377</v>
      </c>
      <c r="BP13" s="17"/>
      <c r="BQ13" s="17">
        <v>1.18040141881287E-2</v>
      </c>
      <c r="BR13" s="17">
        <v>0.116057021176736</v>
      </c>
      <c r="BS13" s="17"/>
      <c r="BT13" s="17">
        <v>9.9842243372184294E-2</v>
      </c>
      <c r="BU13" s="17">
        <v>0.11453462731544201</v>
      </c>
      <c r="BV13" s="17"/>
      <c r="BW13" s="17">
        <v>5.4275812851824701E-2</v>
      </c>
      <c r="BX13" s="17">
        <v>0.14384398749563701</v>
      </c>
      <c r="BY13" s="17"/>
      <c r="BZ13" s="17">
        <v>5.4275812851824701E-2</v>
      </c>
      <c r="CA13" s="17">
        <v>0.14384398749563701</v>
      </c>
    </row>
    <row r="14" spans="2:79" x14ac:dyDescent="0.25">
      <c r="B14" s="18" t="s">
        <v>103</v>
      </c>
      <c r="C14" s="17">
        <v>0.20795650489445</v>
      </c>
      <c r="D14" s="17">
        <v>0.15828496688530799</v>
      </c>
      <c r="E14" s="17">
        <v>0.25931605243634998</v>
      </c>
      <c r="F14" s="17">
        <v>0.17261054249504701</v>
      </c>
      <c r="G14" s="17">
        <v>0.29769902922403002</v>
      </c>
      <c r="H14" s="17">
        <v>0.206999617827093</v>
      </c>
      <c r="I14" s="17">
        <v>0.102408205454042</v>
      </c>
      <c r="J14" s="17">
        <v>0.235782445424884</v>
      </c>
      <c r="K14" s="17">
        <v>0.34829725627992197</v>
      </c>
      <c r="L14" s="17">
        <v>0.20758492923056099</v>
      </c>
      <c r="M14" s="17"/>
      <c r="N14" s="17">
        <v>0.21104716785835101</v>
      </c>
      <c r="O14" s="17">
        <v>0.17978237757431501</v>
      </c>
      <c r="P14" s="17">
        <v>0.110238488603836</v>
      </c>
      <c r="Q14" s="17">
        <v>9.1239252454349107E-2</v>
      </c>
      <c r="R14" s="17"/>
      <c r="S14" s="17">
        <v>0.176943888583281</v>
      </c>
      <c r="T14" s="17">
        <v>0.162086017650031</v>
      </c>
      <c r="U14" s="17">
        <v>0.190070387622607</v>
      </c>
      <c r="V14" s="17">
        <v>0.20920383249430299</v>
      </c>
      <c r="W14" s="17">
        <v>0.17629822167429399</v>
      </c>
      <c r="X14" s="17">
        <v>0.16473883065570899</v>
      </c>
      <c r="Y14" s="17">
        <v>0.247294701677816</v>
      </c>
      <c r="Z14" s="17"/>
      <c r="AA14" s="17">
        <v>7.9137557531076305E-2</v>
      </c>
      <c r="AB14" s="17">
        <v>0.27458127890707801</v>
      </c>
      <c r="AC14" s="17"/>
      <c r="AD14" s="17">
        <v>6.0893095360745102E-2</v>
      </c>
      <c r="AE14" s="17">
        <v>6.1727341823014002E-2</v>
      </c>
      <c r="AF14" s="17">
        <v>9.1795407177749505E-2</v>
      </c>
      <c r="AG14" s="17"/>
      <c r="AH14" s="17">
        <v>3.1454506520933102E-2</v>
      </c>
      <c r="AI14" s="17">
        <v>0.21448774898249801</v>
      </c>
      <c r="AJ14" s="17"/>
      <c r="AK14" s="17">
        <v>0.26362066845603499</v>
      </c>
      <c r="AL14" s="17">
        <v>0.17066867274491701</v>
      </c>
      <c r="AM14" s="17"/>
      <c r="AN14" s="17">
        <v>0.208186869412683</v>
      </c>
      <c r="AO14" s="17">
        <v>9.1239252454349107E-2</v>
      </c>
      <c r="AP14" s="17"/>
      <c r="AQ14" s="17">
        <v>0.134010777864463</v>
      </c>
      <c r="AR14" s="17">
        <v>0.22712990059480201</v>
      </c>
      <c r="AS14" s="17"/>
      <c r="AT14" s="17">
        <v>0.32164320592851098</v>
      </c>
      <c r="AU14" s="17">
        <v>0.170821683108103</v>
      </c>
      <c r="AV14" s="17">
        <v>7.9674870262889899E-2</v>
      </c>
      <c r="AW14" s="17">
        <v>3.5139064008535901E-3</v>
      </c>
      <c r="AX14" s="17"/>
      <c r="AY14" s="17">
        <v>0.11507592971281801</v>
      </c>
      <c r="AZ14" s="17">
        <v>0.21905790896887301</v>
      </c>
      <c r="BA14" s="17"/>
      <c r="BB14" s="17">
        <v>0.205770029831777</v>
      </c>
      <c r="BC14" s="17">
        <v>0.20843581130837899</v>
      </c>
      <c r="BD14" s="17"/>
      <c r="BE14" s="17">
        <v>0.13808219046402501</v>
      </c>
      <c r="BF14" s="17">
        <v>0.21325906041499401</v>
      </c>
      <c r="BG14" s="17"/>
      <c r="BH14" s="17">
        <v>0.31911776799989799</v>
      </c>
      <c r="BI14" s="17">
        <v>0.199338062110722</v>
      </c>
      <c r="BJ14" s="17"/>
      <c r="BK14" s="17">
        <v>0.148257794606653</v>
      </c>
      <c r="BL14" s="17">
        <v>0.211777346439154</v>
      </c>
      <c r="BM14" s="17"/>
      <c r="BN14" s="17">
        <v>0.12531345380467401</v>
      </c>
      <c r="BO14" s="17">
        <v>0.209706955200088</v>
      </c>
      <c r="BP14" s="17"/>
      <c r="BQ14" s="17">
        <v>6.7606525024920205E-2</v>
      </c>
      <c r="BR14" s="17">
        <v>0.21154998616170201</v>
      </c>
      <c r="BS14" s="17"/>
      <c r="BT14" s="17">
        <v>0.14399289415382699</v>
      </c>
      <c r="BU14" s="17">
        <v>0.21303253261319699</v>
      </c>
      <c r="BV14" s="17"/>
      <c r="BW14" s="17">
        <v>7.9299492010077494E-2</v>
      </c>
      <c r="BX14" s="17">
        <v>0.274024908907682</v>
      </c>
      <c r="BY14" s="17"/>
      <c r="BZ14" s="17">
        <v>7.9299492010077494E-2</v>
      </c>
      <c r="CA14" s="17">
        <v>0.274024908907682</v>
      </c>
    </row>
    <row r="15" spans="2:79" x14ac:dyDescent="0.25">
      <c r="B15" s="18" t="s">
        <v>604</v>
      </c>
      <c r="C15" s="20">
        <v>0.26654977163939603</v>
      </c>
      <c r="D15" s="20">
        <v>0.27086611842945102</v>
      </c>
      <c r="E15" s="20">
        <v>0.19077449508952499</v>
      </c>
      <c r="F15" s="20">
        <v>0.25349230390998001</v>
      </c>
      <c r="G15" s="20">
        <v>0.17414930049469299</v>
      </c>
      <c r="H15" s="20">
        <v>0.214817600477472</v>
      </c>
      <c r="I15" s="20">
        <v>0.42283404939921398</v>
      </c>
      <c r="J15" s="20">
        <v>0.356513914326618</v>
      </c>
      <c r="K15" s="20">
        <v>0.25727649155622001</v>
      </c>
      <c r="L15" s="20">
        <v>0.35924330189880299</v>
      </c>
      <c r="M15" s="20"/>
      <c r="N15" s="20">
        <v>0.25966487773375102</v>
      </c>
      <c r="O15" s="20">
        <v>0.32546292221540901</v>
      </c>
      <c r="P15" s="20">
        <v>0.50084642801220403</v>
      </c>
      <c r="Q15" s="20">
        <v>0.56190957401411101</v>
      </c>
      <c r="R15" s="20"/>
      <c r="S15" s="20">
        <v>0.24395836336898599</v>
      </c>
      <c r="T15" s="20">
        <v>0.310423980719919</v>
      </c>
      <c r="U15" s="20">
        <v>0.24431608106889699</v>
      </c>
      <c r="V15" s="20">
        <v>0.263248955778703</v>
      </c>
      <c r="W15" s="20">
        <v>0.286481202848961</v>
      </c>
      <c r="X15" s="20">
        <v>0.35162301161934201</v>
      </c>
      <c r="Y15" s="20">
        <v>0.28956156586831799</v>
      </c>
      <c r="Z15" s="20"/>
      <c r="AA15" s="20">
        <v>0.49104235630038001</v>
      </c>
      <c r="AB15" s="20">
        <v>0.15044287877402801</v>
      </c>
      <c r="AC15" s="20"/>
      <c r="AD15" s="20">
        <v>0.49695767685573</v>
      </c>
      <c r="AE15" s="20">
        <v>0.57619416827472303</v>
      </c>
      <c r="AF15" s="20">
        <v>0.48426796476844802</v>
      </c>
      <c r="AG15" s="20"/>
      <c r="AH15" s="20">
        <v>0.630539711779045</v>
      </c>
      <c r="AI15" s="20">
        <v>0.25308076184600498</v>
      </c>
      <c r="AJ15" s="20"/>
      <c r="AK15" s="20">
        <v>0.23493055356299999</v>
      </c>
      <c r="AL15" s="20">
        <v>0.287730582072805</v>
      </c>
      <c r="AM15" s="20"/>
      <c r="AN15" s="20">
        <v>0.265966820814589</v>
      </c>
      <c r="AO15" s="20">
        <v>0.56190957401411101</v>
      </c>
      <c r="AP15" s="20"/>
      <c r="AQ15" s="20">
        <v>0.39790919710706601</v>
      </c>
      <c r="AR15" s="20">
        <v>0.23248957175196899</v>
      </c>
      <c r="AS15" s="20"/>
      <c r="AT15" s="20">
        <v>0.118608264800486</v>
      </c>
      <c r="AU15" s="20">
        <v>0.28053337401301998</v>
      </c>
      <c r="AV15" s="20">
        <v>0.48089569437593499</v>
      </c>
      <c r="AW15" s="20">
        <v>0.72970147460285695</v>
      </c>
      <c r="AX15" s="20"/>
      <c r="AY15" s="20">
        <v>0.42630055738508499</v>
      </c>
      <c r="AZ15" s="20">
        <v>0.247455811246694</v>
      </c>
      <c r="BA15" s="20"/>
      <c r="BB15" s="20">
        <v>0.27802570515269198</v>
      </c>
      <c r="BC15" s="20">
        <v>0.26403882355964797</v>
      </c>
      <c r="BD15" s="20"/>
      <c r="BE15" s="20">
        <v>0.31773333906742501</v>
      </c>
      <c r="BF15" s="20">
        <v>0.26266560175180698</v>
      </c>
      <c r="BG15" s="20"/>
      <c r="BH15" s="20">
        <v>0.24613988209976301</v>
      </c>
      <c r="BI15" s="20">
        <v>0.26813217058220701</v>
      </c>
      <c r="BJ15" s="20"/>
      <c r="BK15" s="20">
        <v>0.344001565799887</v>
      </c>
      <c r="BL15" s="20">
        <v>0.26159269582630801</v>
      </c>
      <c r="BM15" s="20"/>
      <c r="BN15" s="20">
        <v>0.43327643655799303</v>
      </c>
      <c r="BO15" s="20">
        <v>0.2630183586807</v>
      </c>
      <c r="BP15" s="20"/>
      <c r="BQ15" s="20">
        <v>0.50971673293624198</v>
      </c>
      <c r="BR15" s="20">
        <v>0.26032379340237</v>
      </c>
      <c r="BS15" s="20"/>
      <c r="BT15" s="20">
        <v>0.36547998935301101</v>
      </c>
      <c r="BU15" s="20">
        <v>0.25869886201247799</v>
      </c>
      <c r="BV15" s="20"/>
      <c r="BW15" s="20">
        <v>0.49037124698866602</v>
      </c>
      <c r="BX15" s="20">
        <v>0.151612176488613</v>
      </c>
      <c r="BY15" s="20"/>
      <c r="BZ15" s="20">
        <v>0.49037124698866602</v>
      </c>
      <c r="CA15" s="20">
        <v>0.151612176488613</v>
      </c>
    </row>
    <row r="16" spans="2:79" x14ac:dyDescent="0.25">
      <c r="B16" s="18" t="s">
        <v>605</v>
      </c>
      <c r="C16" s="20">
        <v>0.23159791737705299</v>
      </c>
      <c r="D16" s="20">
        <v>0.28631488462586102</v>
      </c>
      <c r="E16" s="20">
        <v>0.26015232981610498</v>
      </c>
      <c r="F16" s="20">
        <v>0.189936680241162</v>
      </c>
      <c r="G16" s="20">
        <v>0.24336538238577701</v>
      </c>
      <c r="H16" s="20">
        <v>0.27779864026925399</v>
      </c>
      <c r="I16" s="20">
        <v>0.18310566908456699</v>
      </c>
      <c r="J16" s="20">
        <v>0.184584920829716</v>
      </c>
      <c r="K16" s="20">
        <v>0.13992345108589199</v>
      </c>
      <c r="L16" s="20">
        <v>0.22745718969946899</v>
      </c>
      <c r="M16" s="20"/>
      <c r="N16" s="20">
        <v>0.23605728277582999</v>
      </c>
      <c r="O16" s="20">
        <v>0.185638769957196</v>
      </c>
      <c r="P16" s="20">
        <v>0.11886591492162001</v>
      </c>
      <c r="Q16" s="20">
        <v>8.5614741479505999E-2</v>
      </c>
      <c r="R16" s="20"/>
      <c r="S16" s="20">
        <v>0.26576420148339303</v>
      </c>
      <c r="T16" s="20">
        <v>0.26098307668635901</v>
      </c>
      <c r="U16" s="20">
        <v>0.23676955541252201</v>
      </c>
      <c r="V16" s="20">
        <v>0.21694976603244101</v>
      </c>
      <c r="W16" s="20">
        <v>0.24722139844375701</v>
      </c>
      <c r="X16" s="20">
        <v>0.20735878212280201</v>
      </c>
      <c r="Y16" s="20">
        <v>0.17551571102267299</v>
      </c>
      <c r="Z16" s="20"/>
      <c r="AA16" s="20">
        <v>0.15325554126455401</v>
      </c>
      <c r="AB16" s="20">
        <v>0.27211635981847598</v>
      </c>
      <c r="AC16" s="20"/>
      <c r="AD16" s="20">
        <v>0.16380447405442</v>
      </c>
      <c r="AE16" s="20">
        <v>0.15092233403161401</v>
      </c>
      <c r="AF16" s="20">
        <v>0.14588969563979601</v>
      </c>
      <c r="AG16" s="20"/>
      <c r="AH16" s="20">
        <v>0.101773154129966</v>
      </c>
      <c r="AI16" s="20">
        <v>0.236401926539858</v>
      </c>
      <c r="AJ16" s="20"/>
      <c r="AK16" s="20">
        <v>0.199429712332403</v>
      </c>
      <c r="AL16" s="20">
        <v>0.25314647848908001</v>
      </c>
      <c r="AM16" s="20"/>
      <c r="AN16" s="20">
        <v>0.231886043967446</v>
      </c>
      <c r="AO16" s="20">
        <v>8.5614741479505999E-2</v>
      </c>
      <c r="AP16" s="20"/>
      <c r="AQ16" s="20">
        <v>0.190895040233064</v>
      </c>
      <c r="AR16" s="20">
        <v>0.24215177087163001</v>
      </c>
      <c r="AS16" s="20"/>
      <c r="AT16" s="20">
        <v>0.286440361043791</v>
      </c>
      <c r="AU16" s="20">
        <v>0.220346361236229</v>
      </c>
      <c r="AV16" s="20">
        <v>0.166022955969375</v>
      </c>
      <c r="AW16" s="20">
        <v>4.5272497627378297E-2</v>
      </c>
      <c r="AX16" s="20"/>
      <c r="AY16" s="20">
        <v>0.184501646276372</v>
      </c>
      <c r="AZ16" s="20">
        <v>0.23722702480737201</v>
      </c>
      <c r="BA16" s="20"/>
      <c r="BB16" s="20">
        <v>0.20312307126871099</v>
      </c>
      <c r="BC16" s="20">
        <v>0.23780722196294601</v>
      </c>
      <c r="BD16" s="20"/>
      <c r="BE16" s="20">
        <v>0.27576684106924398</v>
      </c>
      <c r="BF16" s="20">
        <v>0.22824606810211401</v>
      </c>
      <c r="BG16" s="20"/>
      <c r="BH16" s="20">
        <v>0.16196824260052001</v>
      </c>
      <c r="BI16" s="20">
        <v>0.23699637499930901</v>
      </c>
      <c r="BJ16" s="20"/>
      <c r="BK16" s="20">
        <v>0.21431081229166499</v>
      </c>
      <c r="BL16" s="20">
        <v>0.23270432803449401</v>
      </c>
      <c r="BM16" s="20"/>
      <c r="BN16" s="20">
        <v>0.19017617583891999</v>
      </c>
      <c r="BO16" s="20">
        <v>0.23247526519007999</v>
      </c>
      <c r="BP16" s="20"/>
      <c r="BQ16" s="20">
        <v>0.11504840382697699</v>
      </c>
      <c r="BR16" s="20">
        <v>0.234582018222944</v>
      </c>
      <c r="BS16" s="20"/>
      <c r="BT16" s="20">
        <v>0.16859848290026</v>
      </c>
      <c r="BU16" s="20">
        <v>0.23659742994313299</v>
      </c>
      <c r="BV16" s="20"/>
      <c r="BW16" s="20">
        <v>0.15361336933479999</v>
      </c>
      <c r="BX16" s="20">
        <v>0.27164481813539199</v>
      </c>
      <c r="BY16" s="20"/>
      <c r="BZ16" s="20">
        <v>0.15361336933479999</v>
      </c>
      <c r="CA16" s="20">
        <v>0.27164481813539199</v>
      </c>
    </row>
    <row r="17" spans="2:79" x14ac:dyDescent="0.25">
      <c r="B17" s="18" t="s">
        <v>166</v>
      </c>
      <c r="C17" s="21">
        <v>3.4951854262343297E-2</v>
      </c>
      <c r="D17" s="21">
        <v>-1.54487661964099E-2</v>
      </c>
      <c r="E17" s="21">
        <v>-6.9377834726579699E-2</v>
      </c>
      <c r="F17" s="21">
        <v>6.3555623668818007E-2</v>
      </c>
      <c r="G17" s="21">
        <v>-6.9216081891083997E-2</v>
      </c>
      <c r="H17" s="21">
        <v>-6.2981039791782101E-2</v>
      </c>
      <c r="I17" s="21">
        <v>0.23972838031464699</v>
      </c>
      <c r="J17" s="21">
        <v>0.17192899349690199</v>
      </c>
      <c r="K17" s="21">
        <v>0.117353040470328</v>
      </c>
      <c r="L17" s="21">
        <v>0.131786112199334</v>
      </c>
      <c r="M17" s="21"/>
      <c r="N17" s="21">
        <v>2.3607594957920801E-2</v>
      </c>
      <c r="O17" s="21">
        <v>0.13982415225821301</v>
      </c>
      <c r="P17" s="21">
        <v>0.38198051309058401</v>
      </c>
      <c r="Q17" s="21">
        <v>0.47629483253460497</v>
      </c>
      <c r="R17" s="21"/>
      <c r="S17" s="21">
        <v>-2.1805838114406201E-2</v>
      </c>
      <c r="T17" s="21">
        <v>4.9440904033560301E-2</v>
      </c>
      <c r="U17" s="21">
        <v>7.5465256563746804E-3</v>
      </c>
      <c r="V17" s="21">
        <v>4.6299189746262001E-2</v>
      </c>
      <c r="W17" s="21">
        <v>3.9259804405204199E-2</v>
      </c>
      <c r="X17" s="21">
        <v>0.14426422949654</v>
      </c>
      <c r="Y17" s="21">
        <v>0.114045854845646</v>
      </c>
      <c r="Z17" s="21"/>
      <c r="AA17" s="21">
        <v>0.33778681503582603</v>
      </c>
      <c r="AB17" s="21">
        <v>-0.121673481044448</v>
      </c>
      <c r="AC17" s="21"/>
      <c r="AD17" s="21">
        <v>0.33315320280131</v>
      </c>
      <c r="AE17" s="21">
        <v>0.42527183424310799</v>
      </c>
      <c r="AF17" s="21">
        <v>0.33837826912865199</v>
      </c>
      <c r="AG17" s="21"/>
      <c r="AH17" s="21">
        <v>0.52876655764907998</v>
      </c>
      <c r="AI17" s="21">
        <v>1.6678835306146899E-2</v>
      </c>
      <c r="AJ17" s="21"/>
      <c r="AK17" s="21">
        <v>3.5500841230597199E-2</v>
      </c>
      <c r="AL17" s="21">
        <v>3.4584103583724303E-2</v>
      </c>
      <c r="AM17" s="21"/>
      <c r="AN17" s="21">
        <v>3.4080776847142599E-2</v>
      </c>
      <c r="AO17" s="21">
        <v>0.47629483253460497</v>
      </c>
      <c r="AP17" s="21"/>
      <c r="AQ17" s="21">
        <v>0.20701415687400099</v>
      </c>
      <c r="AR17" s="21">
        <v>-9.6621991196613206E-3</v>
      </c>
      <c r="AS17" s="21"/>
      <c r="AT17" s="21">
        <v>-0.167832096243305</v>
      </c>
      <c r="AU17" s="21">
        <v>6.0187012776791803E-2</v>
      </c>
      <c r="AV17" s="21">
        <v>0.31487273840655999</v>
      </c>
      <c r="AW17" s="21">
        <v>0.684428976975479</v>
      </c>
      <c r="AX17" s="21"/>
      <c r="AY17" s="21">
        <v>0.24179891110871299</v>
      </c>
      <c r="AZ17" s="21">
        <v>1.02287864393222E-2</v>
      </c>
      <c r="BA17" s="21"/>
      <c r="BB17" s="21">
        <v>7.4902633883981704E-2</v>
      </c>
      <c r="BC17" s="21">
        <v>2.62316015967024E-2</v>
      </c>
      <c r="BD17" s="21"/>
      <c r="BE17" s="21">
        <v>4.1966497998181099E-2</v>
      </c>
      <c r="BF17" s="21">
        <v>3.44195336496931E-2</v>
      </c>
      <c r="BG17" s="21"/>
      <c r="BH17" s="21">
        <v>8.4171639499242307E-2</v>
      </c>
      <c r="BI17" s="21">
        <v>3.11357955828983E-2</v>
      </c>
      <c r="BJ17" s="21"/>
      <c r="BK17" s="21">
        <v>0.12969075350822201</v>
      </c>
      <c r="BL17" s="21">
        <v>2.88883677918138E-2</v>
      </c>
      <c r="BM17" s="21"/>
      <c r="BN17" s="21">
        <v>0.24310026071907201</v>
      </c>
      <c r="BO17" s="21">
        <v>3.05430934906201E-2</v>
      </c>
      <c r="BP17" s="21"/>
      <c r="BQ17" s="21">
        <v>0.39466832910926403</v>
      </c>
      <c r="BR17" s="21">
        <v>2.57417751794254E-2</v>
      </c>
      <c r="BS17" s="21"/>
      <c r="BT17" s="21">
        <v>0.19688150645275099</v>
      </c>
      <c r="BU17" s="21">
        <v>2.2101432069345599E-2</v>
      </c>
      <c r="BV17" s="21"/>
      <c r="BW17" s="21">
        <v>0.336757877653866</v>
      </c>
      <c r="BX17" s="21">
        <v>-0.120032641646779</v>
      </c>
      <c r="BY17" s="21"/>
      <c r="BZ17" s="21">
        <v>0.336757877653866</v>
      </c>
      <c r="CA17" s="21">
        <v>-0.120032641646779</v>
      </c>
    </row>
    <row r="18" spans="2:79" x14ac:dyDescent="0.25">
      <c r="B18" s="16"/>
    </row>
    <row r="19" spans="2:79" x14ac:dyDescent="0.25">
      <c r="B19" t="s">
        <v>78</v>
      </c>
    </row>
    <row r="20" spans="2:79" x14ac:dyDescent="0.25">
      <c r="B20" t="s">
        <v>79</v>
      </c>
    </row>
    <row r="22" spans="2:79" x14ac:dyDescent="0.2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CA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609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599</v>
      </c>
      <c r="C9" s="17">
        <v>7.9316721114875893E-2</v>
      </c>
      <c r="D9" s="17">
        <v>9.8233459748731294E-2</v>
      </c>
      <c r="E9" s="17">
        <v>6.3312944356504502E-2</v>
      </c>
      <c r="F9" s="17">
        <v>6.5437238393409702E-2</v>
      </c>
      <c r="G9" s="17">
        <v>3.0681871688166398E-2</v>
      </c>
      <c r="H9" s="17">
        <v>4.2765028089206202E-2</v>
      </c>
      <c r="I9" s="17">
        <v>0.15188902272889299</v>
      </c>
      <c r="J9" s="17">
        <v>8.4136912386290605E-2</v>
      </c>
      <c r="K9" s="17">
        <v>9.4037802362364101E-2</v>
      </c>
      <c r="L9" s="17">
        <v>0.133508557954504</v>
      </c>
      <c r="M9" s="17"/>
      <c r="N9" s="17">
        <v>7.4853328554847498E-2</v>
      </c>
      <c r="O9" s="17">
        <v>0.111239433925437</v>
      </c>
      <c r="P9" s="17">
        <v>0.265627293716931</v>
      </c>
      <c r="Q9" s="17">
        <v>0.292168229627016</v>
      </c>
      <c r="R9" s="17"/>
      <c r="S9" s="17">
        <v>7.1020085498853497E-2</v>
      </c>
      <c r="T9" s="17">
        <v>6.7626902851100804E-2</v>
      </c>
      <c r="U9" s="17">
        <v>0.115053950715301</v>
      </c>
      <c r="V9" s="17">
        <v>5.6267445292781597E-2</v>
      </c>
      <c r="W9" s="17">
        <v>0.11074361455180901</v>
      </c>
      <c r="X9" s="17">
        <v>0.129647548266697</v>
      </c>
      <c r="Y9" s="17">
        <v>0.13054543625429799</v>
      </c>
      <c r="Z9" s="17"/>
      <c r="AA9" s="17">
        <v>0.175899516753841</v>
      </c>
      <c r="AB9" s="17">
        <v>2.9364388289157901E-2</v>
      </c>
      <c r="AC9" s="17"/>
      <c r="AD9" s="17">
        <v>0.226594488381474</v>
      </c>
      <c r="AE9" s="17">
        <v>0.25891274998960701</v>
      </c>
      <c r="AF9" s="17">
        <v>0.13813262509713001</v>
      </c>
      <c r="AG9" s="17"/>
      <c r="AH9" s="17">
        <v>0.33297661211260998</v>
      </c>
      <c r="AI9" s="17">
        <v>6.9930342044266805E-2</v>
      </c>
      <c r="AJ9" s="17"/>
      <c r="AK9" s="17">
        <v>6.5194534870113896E-2</v>
      </c>
      <c r="AL9" s="17">
        <v>8.8776770033001495E-2</v>
      </c>
      <c r="AM9" s="17"/>
      <c r="AN9" s="17">
        <v>7.8896616681398399E-2</v>
      </c>
      <c r="AO9" s="17">
        <v>0.292168229627016</v>
      </c>
      <c r="AP9" s="17"/>
      <c r="AQ9" s="17">
        <v>0.18393663960600601</v>
      </c>
      <c r="AR9" s="17">
        <v>5.2189810934446801E-2</v>
      </c>
      <c r="AS9" s="17"/>
      <c r="AT9" s="17">
        <v>1.5186294979654701E-2</v>
      </c>
      <c r="AU9" s="17">
        <v>6.5610363714313294E-2</v>
      </c>
      <c r="AV9" s="17">
        <v>0.19847197584073101</v>
      </c>
      <c r="AW9" s="17">
        <v>0.40944677345430402</v>
      </c>
      <c r="AX9" s="17"/>
      <c r="AY9" s="17">
        <v>0.170967909782893</v>
      </c>
      <c r="AZ9" s="17">
        <v>6.8362257522083095E-2</v>
      </c>
      <c r="BA9" s="17"/>
      <c r="BB9" s="17">
        <v>8.6338132250097399E-2</v>
      </c>
      <c r="BC9" s="17">
        <v>7.7774180390862702E-2</v>
      </c>
      <c r="BD9" s="17"/>
      <c r="BE9" s="17">
        <v>0.148238800562804</v>
      </c>
      <c r="BF9" s="17">
        <v>7.4086427897074605E-2</v>
      </c>
      <c r="BG9" s="17"/>
      <c r="BH9" s="17">
        <v>8.6953980150336493E-2</v>
      </c>
      <c r="BI9" s="17">
        <v>7.8724596860591398E-2</v>
      </c>
      <c r="BJ9" s="17"/>
      <c r="BK9" s="17">
        <v>6.90060125075415E-2</v>
      </c>
      <c r="BL9" s="17">
        <v>7.9976627896987507E-2</v>
      </c>
      <c r="BM9" s="17"/>
      <c r="BN9" s="17">
        <v>0.15705599621746</v>
      </c>
      <c r="BO9" s="17">
        <v>7.7670136966917394E-2</v>
      </c>
      <c r="BP9" s="17"/>
      <c r="BQ9" s="17">
        <v>0.22280387196505999</v>
      </c>
      <c r="BR9" s="17">
        <v>7.5642916607381094E-2</v>
      </c>
      <c r="BS9" s="17"/>
      <c r="BT9" s="17">
        <v>0.112983339720948</v>
      </c>
      <c r="BU9" s="17">
        <v>7.6645003754611696E-2</v>
      </c>
      <c r="BV9" s="17"/>
      <c r="BW9" s="17">
        <v>0.17511212531109499</v>
      </c>
      <c r="BX9" s="17">
        <v>3.0123526549301099E-2</v>
      </c>
      <c r="BY9" s="17"/>
      <c r="BZ9" s="17">
        <v>0.17511212531109499</v>
      </c>
      <c r="CA9" s="17">
        <v>3.0123526549301099E-2</v>
      </c>
    </row>
    <row r="10" spans="2:79" x14ac:dyDescent="0.25">
      <c r="B10" s="18" t="s">
        <v>600</v>
      </c>
      <c r="C10" s="17">
        <v>0.17248459031781599</v>
      </c>
      <c r="D10" s="17">
        <v>0.146011605153026</v>
      </c>
      <c r="E10" s="17">
        <v>0.12174547562889999</v>
      </c>
      <c r="F10" s="17">
        <v>0.197002462953387</v>
      </c>
      <c r="G10" s="17">
        <v>0.12892449644305201</v>
      </c>
      <c r="H10" s="17">
        <v>0.17342166990515601</v>
      </c>
      <c r="I10" s="17">
        <v>0.26970734791954498</v>
      </c>
      <c r="J10" s="17">
        <v>0.16882209273978099</v>
      </c>
      <c r="K10" s="17">
        <v>0.103177891684867</v>
      </c>
      <c r="L10" s="17">
        <v>0.23191873604604599</v>
      </c>
      <c r="M10" s="17"/>
      <c r="N10" s="17">
        <v>0.15974185298082499</v>
      </c>
      <c r="O10" s="17">
        <v>0.33503010180903497</v>
      </c>
      <c r="P10" s="17">
        <v>0.34350532276858498</v>
      </c>
      <c r="Q10" s="17">
        <v>0.383438271576727</v>
      </c>
      <c r="R10" s="17"/>
      <c r="S10" s="17">
        <v>0.160283052493604</v>
      </c>
      <c r="T10" s="17">
        <v>0.24250588365450301</v>
      </c>
      <c r="U10" s="17">
        <v>0.20823560100521599</v>
      </c>
      <c r="V10" s="17">
        <v>0.15627205661462601</v>
      </c>
      <c r="W10" s="17">
        <v>0.20000264080868499</v>
      </c>
      <c r="X10" s="17">
        <v>0.19918419899488701</v>
      </c>
      <c r="Y10" s="17">
        <v>0.176883026946105</v>
      </c>
      <c r="Z10" s="17"/>
      <c r="AA10" s="17">
        <v>0.335655749012019</v>
      </c>
      <c r="AB10" s="17">
        <v>8.8092955423345998E-2</v>
      </c>
      <c r="AC10" s="17"/>
      <c r="AD10" s="17">
        <v>0.31860564194471702</v>
      </c>
      <c r="AE10" s="17">
        <v>0.365921831372502</v>
      </c>
      <c r="AF10" s="17">
        <v>0.34391415243177598</v>
      </c>
      <c r="AG10" s="17"/>
      <c r="AH10" s="17">
        <v>0.28196100693827197</v>
      </c>
      <c r="AI10" s="17">
        <v>0.168433547239426</v>
      </c>
      <c r="AJ10" s="17"/>
      <c r="AK10" s="17">
        <v>0.16605560082583101</v>
      </c>
      <c r="AL10" s="17">
        <v>0.17679118662197299</v>
      </c>
      <c r="AM10" s="17"/>
      <c r="AN10" s="17">
        <v>0.172068231620738</v>
      </c>
      <c r="AO10" s="17">
        <v>0.383438271576727</v>
      </c>
      <c r="AP10" s="17"/>
      <c r="AQ10" s="17">
        <v>0.22926440096464201</v>
      </c>
      <c r="AR10" s="17">
        <v>0.15776214696579999</v>
      </c>
      <c r="AS10" s="17"/>
      <c r="AT10" s="17">
        <v>6.7234240350931798E-2</v>
      </c>
      <c r="AU10" s="17">
        <v>0.176954810082394</v>
      </c>
      <c r="AV10" s="17">
        <v>0.35036824477931999</v>
      </c>
      <c r="AW10" s="17">
        <v>0.37203336467628001</v>
      </c>
      <c r="AX10" s="17"/>
      <c r="AY10" s="17">
        <v>0.25272189781702598</v>
      </c>
      <c r="AZ10" s="17">
        <v>0.16289435284727399</v>
      </c>
      <c r="BA10" s="17"/>
      <c r="BB10" s="17">
        <v>0.23950389850458301</v>
      </c>
      <c r="BC10" s="17">
        <v>0.157879671995414</v>
      </c>
      <c r="BD10" s="17"/>
      <c r="BE10" s="17">
        <v>0.12581889906694599</v>
      </c>
      <c r="BF10" s="17">
        <v>0.17602591191473399</v>
      </c>
      <c r="BG10" s="17"/>
      <c r="BH10" s="17">
        <v>0.18270249096628699</v>
      </c>
      <c r="BI10" s="17">
        <v>0.171692386364312</v>
      </c>
      <c r="BJ10" s="17"/>
      <c r="BK10" s="17">
        <v>0.30272510806556102</v>
      </c>
      <c r="BL10" s="17">
        <v>0.16414892647155799</v>
      </c>
      <c r="BM10" s="17"/>
      <c r="BN10" s="17">
        <v>0.23757711525756101</v>
      </c>
      <c r="BO10" s="17">
        <v>0.171105875124307</v>
      </c>
      <c r="BP10" s="17"/>
      <c r="BQ10" s="17">
        <v>0.28124546342213702</v>
      </c>
      <c r="BR10" s="17">
        <v>0.16969990762335799</v>
      </c>
      <c r="BS10" s="17"/>
      <c r="BT10" s="17">
        <v>0.18509323318374499</v>
      </c>
      <c r="BU10" s="17">
        <v>0.171483992947809</v>
      </c>
      <c r="BV10" s="17"/>
      <c r="BW10" s="17">
        <v>0.335322903042507</v>
      </c>
      <c r="BX10" s="17">
        <v>8.8863284391829195E-2</v>
      </c>
      <c r="BY10" s="17"/>
      <c r="BZ10" s="17">
        <v>0.335322903042507</v>
      </c>
      <c r="CA10" s="17">
        <v>8.8863284391829195E-2</v>
      </c>
    </row>
    <row r="11" spans="2:79" x14ac:dyDescent="0.25">
      <c r="B11" s="18" t="s">
        <v>601</v>
      </c>
      <c r="C11" s="17">
        <v>0.28886946436584099</v>
      </c>
      <c r="D11" s="17">
        <v>0.24444638008318401</v>
      </c>
      <c r="E11" s="17">
        <v>0.2502245835229</v>
      </c>
      <c r="F11" s="17">
        <v>0.37602360959551101</v>
      </c>
      <c r="G11" s="17">
        <v>0.29372904561824198</v>
      </c>
      <c r="H11" s="17">
        <v>0.26169021411125498</v>
      </c>
      <c r="I11" s="17">
        <v>0.27822761612444702</v>
      </c>
      <c r="J11" s="17">
        <v>0.333935573453016</v>
      </c>
      <c r="K11" s="17">
        <v>0.37977384339231401</v>
      </c>
      <c r="L11" s="17">
        <v>0.22353963624037701</v>
      </c>
      <c r="M11" s="17"/>
      <c r="N11" s="17">
        <v>0.29081088244627401</v>
      </c>
      <c r="O11" s="17">
        <v>0.27279525500054802</v>
      </c>
      <c r="P11" s="17">
        <v>0.22200342869399101</v>
      </c>
      <c r="Q11" s="17">
        <v>0.19312205561484799</v>
      </c>
      <c r="R11" s="17"/>
      <c r="S11" s="17">
        <v>0.2809648537219</v>
      </c>
      <c r="T11" s="17">
        <v>0.28675516149168201</v>
      </c>
      <c r="U11" s="17">
        <v>0.26673005440707898</v>
      </c>
      <c r="V11" s="17">
        <v>0.31674219307903301</v>
      </c>
      <c r="W11" s="17">
        <v>0.24448957731498999</v>
      </c>
      <c r="X11" s="17">
        <v>0.30678810222179498</v>
      </c>
      <c r="Y11" s="17">
        <v>0.29655302238880299</v>
      </c>
      <c r="Z11" s="17"/>
      <c r="AA11" s="17">
        <v>0.30321582600840902</v>
      </c>
      <c r="AB11" s="17">
        <v>0.28144956906392299</v>
      </c>
      <c r="AC11" s="17"/>
      <c r="AD11" s="17">
        <v>0.28811369938388698</v>
      </c>
      <c r="AE11" s="17">
        <v>0.23054919864607901</v>
      </c>
      <c r="AF11" s="17">
        <v>0.30730227501303498</v>
      </c>
      <c r="AG11" s="17"/>
      <c r="AH11" s="17">
        <v>0.24359390468802</v>
      </c>
      <c r="AI11" s="17">
        <v>0.29054483197756098</v>
      </c>
      <c r="AJ11" s="17"/>
      <c r="AK11" s="17">
        <v>0.27673221339147203</v>
      </c>
      <c r="AL11" s="17">
        <v>0.29699986188072097</v>
      </c>
      <c r="AM11" s="17"/>
      <c r="AN11" s="17">
        <v>0.28905844076159898</v>
      </c>
      <c r="AO11" s="17">
        <v>0.19312205561484799</v>
      </c>
      <c r="AP11" s="17"/>
      <c r="AQ11" s="17">
        <v>0.28158239345402702</v>
      </c>
      <c r="AR11" s="17">
        <v>0.29075892978460799</v>
      </c>
      <c r="AS11" s="17"/>
      <c r="AT11" s="17">
        <v>0.25026858944957198</v>
      </c>
      <c r="AU11" s="17">
        <v>0.33427255553121499</v>
      </c>
      <c r="AV11" s="17">
        <v>0.28588043024307902</v>
      </c>
      <c r="AW11" s="17">
        <v>0.17448712725471499</v>
      </c>
      <c r="AX11" s="17"/>
      <c r="AY11" s="17">
        <v>0.28011263130713898</v>
      </c>
      <c r="AZ11" s="17">
        <v>0.28991611100865899</v>
      </c>
      <c r="BA11" s="17"/>
      <c r="BB11" s="17">
        <v>0.26091433017182403</v>
      </c>
      <c r="BC11" s="17">
        <v>0.29496625324805298</v>
      </c>
      <c r="BD11" s="17"/>
      <c r="BE11" s="17">
        <v>0.31662434919243798</v>
      </c>
      <c r="BF11" s="17">
        <v>0.286763228062</v>
      </c>
      <c r="BG11" s="17"/>
      <c r="BH11" s="17">
        <v>0.25079446664891097</v>
      </c>
      <c r="BI11" s="17">
        <v>0.29182145663497</v>
      </c>
      <c r="BJ11" s="17"/>
      <c r="BK11" s="17">
        <v>0.262683925768539</v>
      </c>
      <c r="BL11" s="17">
        <v>0.29054539326381301</v>
      </c>
      <c r="BM11" s="17"/>
      <c r="BN11" s="17">
        <v>0.22835410504169101</v>
      </c>
      <c r="BO11" s="17">
        <v>0.29015123128789799</v>
      </c>
      <c r="BP11" s="17"/>
      <c r="BQ11" s="17">
        <v>0.26457730669610902</v>
      </c>
      <c r="BR11" s="17">
        <v>0.28949143391374099</v>
      </c>
      <c r="BS11" s="17"/>
      <c r="BT11" s="17">
        <v>0.30119000526541601</v>
      </c>
      <c r="BU11" s="17">
        <v>0.28789173020743303</v>
      </c>
      <c r="BV11" s="17"/>
      <c r="BW11" s="17">
        <v>0.30380294194576102</v>
      </c>
      <c r="BX11" s="17">
        <v>0.28120077217446099</v>
      </c>
      <c r="BY11" s="17"/>
      <c r="BZ11" s="17">
        <v>0.30380294194576102</v>
      </c>
      <c r="CA11" s="17">
        <v>0.28120077217446099</v>
      </c>
    </row>
    <row r="12" spans="2:79" x14ac:dyDescent="0.25">
      <c r="B12" s="18" t="s">
        <v>602</v>
      </c>
      <c r="C12" s="17">
        <v>0.107085584097328</v>
      </c>
      <c r="D12" s="17">
        <v>0.122866303702747</v>
      </c>
      <c r="E12" s="17">
        <v>9.7287076327144298E-2</v>
      </c>
      <c r="F12" s="17">
        <v>0.103910263983459</v>
      </c>
      <c r="G12" s="17">
        <v>9.6831051151394995E-2</v>
      </c>
      <c r="H12" s="17">
        <v>0.15049292584791299</v>
      </c>
      <c r="I12" s="17">
        <v>8.5098140637374003E-2</v>
      </c>
      <c r="J12" s="17">
        <v>9.9049086984700302E-2</v>
      </c>
      <c r="K12" s="17">
        <v>7.5972658501255702E-2</v>
      </c>
      <c r="L12" s="17">
        <v>0.10417871652043501</v>
      </c>
      <c r="M12" s="17"/>
      <c r="N12" s="17">
        <v>0.109457855512216</v>
      </c>
      <c r="O12" s="17">
        <v>8.1690954082386996E-2</v>
      </c>
      <c r="P12" s="17">
        <v>5.1535733650960897E-2</v>
      </c>
      <c r="Q12" s="17">
        <v>3.6441962632177402E-2</v>
      </c>
      <c r="R12" s="17"/>
      <c r="S12" s="17">
        <v>0.12631902809580001</v>
      </c>
      <c r="T12" s="17">
        <v>0.12282283165987901</v>
      </c>
      <c r="U12" s="17">
        <v>0.122461362631732</v>
      </c>
      <c r="V12" s="17">
        <v>0.106772625124815</v>
      </c>
      <c r="W12" s="17">
        <v>8.8878874277140404E-2</v>
      </c>
      <c r="X12" s="17">
        <v>0.132355461886901</v>
      </c>
      <c r="Y12" s="17">
        <v>7.4196483398152199E-2</v>
      </c>
      <c r="Z12" s="17"/>
      <c r="AA12" s="17">
        <v>7.6486235519388004E-2</v>
      </c>
      <c r="AB12" s="17">
        <v>0.12291147559594599</v>
      </c>
      <c r="AC12" s="17"/>
      <c r="AD12" s="17">
        <v>7.2429175666668594E-2</v>
      </c>
      <c r="AE12" s="17">
        <v>6.6261193144278696E-2</v>
      </c>
      <c r="AF12" s="17">
        <v>8.1625015624403205E-2</v>
      </c>
      <c r="AG12" s="17"/>
      <c r="AH12" s="17">
        <v>8.7411822346706705E-2</v>
      </c>
      <c r="AI12" s="17">
        <v>0.10781358798004601</v>
      </c>
      <c r="AJ12" s="17"/>
      <c r="AK12" s="17">
        <v>0.100603728155954</v>
      </c>
      <c r="AL12" s="17">
        <v>0.111427594124875</v>
      </c>
      <c r="AM12" s="17"/>
      <c r="AN12" s="17">
        <v>0.107225013217572</v>
      </c>
      <c r="AO12" s="17">
        <v>3.6441962632177402E-2</v>
      </c>
      <c r="AP12" s="17"/>
      <c r="AQ12" s="17">
        <v>9.4190085349675795E-2</v>
      </c>
      <c r="AR12" s="17">
        <v>0.110429259386934</v>
      </c>
      <c r="AS12" s="17"/>
      <c r="AT12" s="17">
        <v>0.10742325336361799</v>
      </c>
      <c r="AU12" s="17">
        <v>0.139153135647101</v>
      </c>
      <c r="AV12" s="17">
        <v>4.7847301822296302E-2</v>
      </c>
      <c r="AW12" s="17">
        <v>4.1204910896892502E-2</v>
      </c>
      <c r="AX12" s="17"/>
      <c r="AY12" s="17">
        <v>8.1571282762890093E-2</v>
      </c>
      <c r="AZ12" s="17">
        <v>0.110135140672923</v>
      </c>
      <c r="BA12" s="17"/>
      <c r="BB12" s="17">
        <v>8.6317355235784904E-2</v>
      </c>
      <c r="BC12" s="17">
        <v>0.111613543638329</v>
      </c>
      <c r="BD12" s="17"/>
      <c r="BE12" s="17">
        <v>0.15985616126761801</v>
      </c>
      <c r="BF12" s="17">
        <v>0.10308098072372</v>
      </c>
      <c r="BG12" s="17"/>
      <c r="BH12" s="17">
        <v>8.9871718165673603E-2</v>
      </c>
      <c r="BI12" s="17">
        <v>0.10842019216559</v>
      </c>
      <c r="BJ12" s="17"/>
      <c r="BK12" s="17">
        <v>0.12445377231440399</v>
      </c>
      <c r="BL12" s="17">
        <v>0.105973983950924</v>
      </c>
      <c r="BM12" s="17"/>
      <c r="BN12" s="17">
        <v>9.4476137315793601E-2</v>
      </c>
      <c r="BO12" s="17">
        <v>0.107352662934346</v>
      </c>
      <c r="BP12" s="17"/>
      <c r="BQ12" s="17">
        <v>7.8909237578669897E-2</v>
      </c>
      <c r="BR12" s="17">
        <v>0.107807003320106</v>
      </c>
      <c r="BS12" s="17"/>
      <c r="BT12" s="17">
        <v>0.121988975897037</v>
      </c>
      <c r="BU12" s="17">
        <v>0.105902879915955</v>
      </c>
      <c r="BV12" s="17"/>
      <c r="BW12" s="17">
        <v>7.6700991155601694E-2</v>
      </c>
      <c r="BX12" s="17">
        <v>0.12268878766350901</v>
      </c>
      <c r="BY12" s="17"/>
      <c r="BZ12" s="17">
        <v>7.6700991155601694E-2</v>
      </c>
      <c r="CA12" s="17">
        <v>0.12268878766350901</v>
      </c>
    </row>
    <row r="13" spans="2:79" x14ac:dyDescent="0.25">
      <c r="B13" s="18" t="s">
        <v>603</v>
      </c>
      <c r="C13" s="17">
        <v>0.21885211232475901</v>
      </c>
      <c r="D13" s="17">
        <v>0.236196176463498</v>
      </c>
      <c r="E13" s="17">
        <v>0.32906926005110099</v>
      </c>
      <c r="F13" s="17">
        <v>0.114233797336981</v>
      </c>
      <c r="G13" s="17">
        <v>0.26541720881518599</v>
      </c>
      <c r="H13" s="17">
        <v>0.221679875879956</v>
      </c>
      <c r="I13" s="17">
        <v>0.168201049911547</v>
      </c>
      <c r="J13" s="17">
        <v>0.239083104853722</v>
      </c>
      <c r="K13" s="17">
        <v>0.13089386233592801</v>
      </c>
      <c r="L13" s="17">
        <v>0.197678880693783</v>
      </c>
      <c r="M13" s="17"/>
      <c r="N13" s="17">
        <v>0.22793596404767799</v>
      </c>
      <c r="O13" s="17">
        <v>0.110358928325154</v>
      </c>
      <c r="P13" s="17">
        <v>5.7553689551569497E-2</v>
      </c>
      <c r="Q13" s="17">
        <v>3.7755960382270401E-2</v>
      </c>
      <c r="R13" s="17"/>
      <c r="S13" s="17">
        <v>0.21496745517524701</v>
      </c>
      <c r="T13" s="17">
        <v>0.16147072125433801</v>
      </c>
      <c r="U13" s="17">
        <v>0.18621824350023899</v>
      </c>
      <c r="V13" s="17">
        <v>0.24759705988630601</v>
      </c>
      <c r="W13" s="17">
        <v>0.22428200927050301</v>
      </c>
      <c r="X13" s="17">
        <v>0.15551130714421099</v>
      </c>
      <c r="Y13" s="17">
        <v>0.18238599796740201</v>
      </c>
      <c r="Z13" s="17"/>
      <c r="AA13" s="17">
        <v>5.9946143585163397E-2</v>
      </c>
      <c r="AB13" s="17">
        <v>0.30103780374070499</v>
      </c>
      <c r="AC13" s="17"/>
      <c r="AD13" s="17">
        <v>5.8750220037876701E-2</v>
      </c>
      <c r="AE13" s="17">
        <v>2.1515107834648502E-2</v>
      </c>
      <c r="AF13" s="17">
        <v>8.1520252936503307E-2</v>
      </c>
      <c r="AG13" s="17"/>
      <c r="AH13" s="17">
        <v>2.6667695015131099E-2</v>
      </c>
      <c r="AI13" s="17">
        <v>0.225963665456935</v>
      </c>
      <c r="AJ13" s="17"/>
      <c r="AK13" s="17">
        <v>0.20270904342232801</v>
      </c>
      <c r="AL13" s="17">
        <v>0.22966589277339999</v>
      </c>
      <c r="AM13" s="17"/>
      <c r="AN13" s="17">
        <v>0.219209541298829</v>
      </c>
      <c r="AO13" s="17">
        <v>3.7755960382270401E-2</v>
      </c>
      <c r="AP13" s="17"/>
      <c r="AQ13" s="17">
        <v>0.123374632978085</v>
      </c>
      <c r="AR13" s="17">
        <v>0.24360847845317099</v>
      </c>
      <c r="AS13" s="17"/>
      <c r="AT13" s="17">
        <v>0.36900131088836902</v>
      </c>
      <c r="AU13" s="17">
        <v>0.156663438785623</v>
      </c>
      <c r="AV13" s="17">
        <v>7.2046398884295301E-2</v>
      </c>
      <c r="AW13" s="17">
        <v>3.0296436934162599E-4</v>
      </c>
      <c r="AX13" s="17"/>
      <c r="AY13" s="17">
        <v>0.13251183874216499</v>
      </c>
      <c r="AZ13" s="17">
        <v>0.22917179717880101</v>
      </c>
      <c r="BA13" s="17"/>
      <c r="BB13" s="17">
        <v>0.18186467779995499</v>
      </c>
      <c r="BC13" s="17">
        <v>0.226916610453296</v>
      </c>
      <c r="BD13" s="17"/>
      <c r="BE13" s="17">
        <v>0.15204578397969301</v>
      </c>
      <c r="BF13" s="17">
        <v>0.223921847435021</v>
      </c>
      <c r="BG13" s="17"/>
      <c r="BH13" s="17">
        <v>0.21030614679180001</v>
      </c>
      <c r="BI13" s="17">
        <v>0.21951468949345901</v>
      </c>
      <c r="BJ13" s="17"/>
      <c r="BK13" s="17">
        <v>0.14453082190583699</v>
      </c>
      <c r="BL13" s="17">
        <v>0.22360882939150301</v>
      </c>
      <c r="BM13" s="17"/>
      <c r="BN13" s="17">
        <v>0.22785572177860999</v>
      </c>
      <c r="BO13" s="17">
        <v>0.21866140819764199</v>
      </c>
      <c r="BP13" s="17"/>
      <c r="BQ13" s="17">
        <v>0.11350283573185301</v>
      </c>
      <c r="BR13" s="17">
        <v>0.22154944546514899</v>
      </c>
      <c r="BS13" s="17"/>
      <c r="BT13" s="17">
        <v>0.14698875038897299</v>
      </c>
      <c r="BU13" s="17">
        <v>0.22455504893081801</v>
      </c>
      <c r="BV13" s="17"/>
      <c r="BW13" s="17">
        <v>6.0160321082863399E-2</v>
      </c>
      <c r="BX13" s="17">
        <v>0.30034408188242101</v>
      </c>
      <c r="BY13" s="17"/>
      <c r="BZ13" s="17">
        <v>6.0160321082863399E-2</v>
      </c>
      <c r="CA13" s="17">
        <v>0.30034408188242101</v>
      </c>
    </row>
    <row r="14" spans="2:79" x14ac:dyDescent="0.25">
      <c r="B14" s="18" t="s">
        <v>103</v>
      </c>
      <c r="C14" s="17">
        <v>0.13339152777937999</v>
      </c>
      <c r="D14" s="17">
        <v>0.152246074848815</v>
      </c>
      <c r="E14" s="17">
        <v>0.13836066011345</v>
      </c>
      <c r="F14" s="17">
        <v>0.143392627737254</v>
      </c>
      <c r="G14" s="17">
        <v>0.18441632628395899</v>
      </c>
      <c r="H14" s="17">
        <v>0.14995028616651401</v>
      </c>
      <c r="I14" s="17">
        <v>4.6876822678193299E-2</v>
      </c>
      <c r="J14" s="17">
        <v>7.4973229582489795E-2</v>
      </c>
      <c r="K14" s="17">
        <v>0.216143941723271</v>
      </c>
      <c r="L14" s="17">
        <v>0.109175472544855</v>
      </c>
      <c r="M14" s="17"/>
      <c r="N14" s="17">
        <v>0.13720011645815999</v>
      </c>
      <c r="O14" s="17">
        <v>8.8885326857440605E-2</v>
      </c>
      <c r="P14" s="17">
        <v>5.9774531617961903E-2</v>
      </c>
      <c r="Q14" s="17">
        <v>5.7073520166961399E-2</v>
      </c>
      <c r="R14" s="17"/>
      <c r="S14" s="17">
        <v>0.14644552501459601</v>
      </c>
      <c r="T14" s="17">
        <v>0.118818499088497</v>
      </c>
      <c r="U14" s="17">
        <v>0.101300787740432</v>
      </c>
      <c r="V14" s="17">
        <v>0.11634862000243899</v>
      </c>
      <c r="W14" s="17">
        <v>0.131603283776873</v>
      </c>
      <c r="X14" s="17">
        <v>7.6513381485509305E-2</v>
      </c>
      <c r="Y14" s="17">
        <v>0.13943603304523999</v>
      </c>
      <c r="Z14" s="17"/>
      <c r="AA14" s="17">
        <v>4.8796529121179898E-2</v>
      </c>
      <c r="AB14" s="17">
        <v>0.17714380788692199</v>
      </c>
      <c r="AC14" s="17"/>
      <c r="AD14" s="17">
        <v>3.5506774585377501E-2</v>
      </c>
      <c r="AE14" s="17">
        <v>5.6839919012885202E-2</v>
      </c>
      <c r="AF14" s="17">
        <v>4.7505678897152702E-2</v>
      </c>
      <c r="AG14" s="17"/>
      <c r="AH14" s="17">
        <v>2.73889588992603E-2</v>
      </c>
      <c r="AI14" s="17">
        <v>0.13731402530176501</v>
      </c>
      <c r="AJ14" s="17"/>
      <c r="AK14" s="17">
        <v>0.1887048793343</v>
      </c>
      <c r="AL14" s="17">
        <v>9.6338694566029795E-2</v>
      </c>
      <c r="AM14" s="17"/>
      <c r="AN14" s="17">
        <v>0.133542156419864</v>
      </c>
      <c r="AO14" s="17">
        <v>5.7073520166961399E-2</v>
      </c>
      <c r="AP14" s="17"/>
      <c r="AQ14" s="17">
        <v>8.7651847647563605E-2</v>
      </c>
      <c r="AR14" s="17">
        <v>0.14525137447504</v>
      </c>
      <c r="AS14" s="17"/>
      <c r="AT14" s="17">
        <v>0.19088631096785599</v>
      </c>
      <c r="AU14" s="17">
        <v>0.12734569623935399</v>
      </c>
      <c r="AV14" s="17">
        <v>4.5385648430277301E-2</v>
      </c>
      <c r="AW14" s="17">
        <v>2.52485934846684E-3</v>
      </c>
      <c r="AX14" s="17"/>
      <c r="AY14" s="17">
        <v>8.2114439587886501E-2</v>
      </c>
      <c r="AZ14" s="17">
        <v>0.13952034077025899</v>
      </c>
      <c r="BA14" s="17"/>
      <c r="BB14" s="17">
        <v>0.145061606037756</v>
      </c>
      <c r="BC14" s="17">
        <v>0.130849740274046</v>
      </c>
      <c r="BD14" s="17"/>
      <c r="BE14" s="17">
        <v>9.7416005930501606E-2</v>
      </c>
      <c r="BF14" s="17">
        <v>0.13612160396744899</v>
      </c>
      <c r="BG14" s="17"/>
      <c r="BH14" s="17">
        <v>0.17937119727699299</v>
      </c>
      <c r="BI14" s="17">
        <v>0.12982667848107701</v>
      </c>
      <c r="BJ14" s="17"/>
      <c r="BK14" s="17">
        <v>9.6600359438116803E-2</v>
      </c>
      <c r="BL14" s="17">
        <v>0.13574623902521399</v>
      </c>
      <c r="BM14" s="17"/>
      <c r="BN14" s="17">
        <v>5.4680924388883903E-2</v>
      </c>
      <c r="BO14" s="17">
        <v>0.13505868548889</v>
      </c>
      <c r="BP14" s="17"/>
      <c r="BQ14" s="17">
        <v>3.8961284606171098E-2</v>
      </c>
      <c r="BR14" s="17">
        <v>0.13580929307026501</v>
      </c>
      <c r="BS14" s="17"/>
      <c r="BT14" s="17">
        <v>0.131755695543882</v>
      </c>
      <c r="BU14" s="17">
        <v>0.133521344243373</v>
      </c>
      <c r="BV14" s="17"/>
      <c r="BW14" s="17">
        <v>4.8900717462173102E-2</v>
      </c>
      <c r="BX14" s="17">
        <v>0.176779547338479</v>
      </c>
      <c r="BY14" s="17"/>
      <c r="BZ14" s="17">
        <v>4.8900717462173102E-2</v>
      </c>
      <c r="CA14" s="17">
        <v>0.176779547338479</v>
      </c>
    </row>
    <row r="15" spans="2:79" x14ac:dyDescent="0.25">
      <c r="B15" s="18" t="s">
        <v>604</v>
      </c>
      <c r="C15" s="20">
        <v>0.25180131143269202</v>
      </c>
      <c r="D15" s="20">
        <v>0.24424506490175699</v>
      </c>
      <c r="E15" s="20">
        <v>0.18505841998540501</v>
      </c>
      <c r="F15" s="20">
        <v>0.26243970134679601</v>
      </c>
      <c r="G15" s="20">
        <v>0.15960636813121801</v>
      </c>
      <c r="H15" s="20">
        <v>0.21618669799436199</v>
      </c>
      <c r="I15" s="20">
        <v>0.42159637064843802</v>
      </c>
      <c r="J15" s="20">
        <v>0.252959005126072</v>
      </c>
      <c r="K15" s="20">
        <v>0.19721569404723099</v>
      </c>
      <c r="L15" s="20">
        <v>0.36542729400055102</v>
      </c>
      <c r="M15" s="20"/>
      <c r="N15" s="20">
        <v>0.23459518153567199</v>
      </c>
      <c r="O15" s="20">
        <v>0.44626953573447098</v>
      </c>
      <c r="P15" s="20">
        <v>0.60913261648551598</v>
      </c>
      <c r="Q15" s="20">
        <v>0.67560650120374299</v>
      </c>
      <c r="R15" s="20"/>
      <c r="S15" s="20">
        <v>0.231303137992458</v>
      </c>
      <c r="T15" s="20">
        <v>0.310132786505603</v>
      </c>
      <c r="U15" s="20">
        <v>0.32328955172051799</v>
      </c>
      <c r="V15" s="20">
        <v>0.212539501907408</v>
      </c>
      <c r="W15" s="20">
        <v>0.31074625536049399</v>
      </c>
      <c r="X15" s="20">
        <v>0.32883174726158398</v>
      </c>
      <c r="Y15" s="20">
        <v>0.30742846320040301</v>
      </c>
      <c r="Z15" s="20"/>
      <c r="AA15" s="20">
        <v>0.51155526576585997</v>
      </c>
      <c r="AB15" s="20">
        <v>0.11745734371250401</v>
      </c>
      <c r="AC15" s="20"/>
      <c r="AD15" s="20">
        <v>0.54520013032618997</v>
      </c>
      <c r="AE15" s="20">
        <v>0.62483458136210901</v>
      </c>
      <c r="AF15" s="20">
        <v>0.48204677752890601</v>
      </c>
      <c r="AG15" s="20"/>
      <c r="AH15" s="20">
        <v>0.61493761905088196</v>
      </c>
      <c r="AI15" s="20">
        <v>0.23836388928369301</v>
      </c>
      <c r="AJ15" s="20"/>
      <c r="AK15" s="20">
        <v>0.23125013569594499</v>
      </c>
      <c r="AL15" s="20">
        <v>0.26556795665497401</v>
      </c>
      <c r="AM15" s="20"/>
      <c r="AN15" s="20">
        <v>0.250964848302137</v>
      </c>
      <c r="AO15" s="20">
        <v>0.67560650120374299</v>
      </c>
      <c r="AP15" s="20"/>
      <c r="AQ15" s="20">
        <v>0.41320104057064799</v>
      </c>
      <c r="AR15" s="20">
        <v>0.20995195790024701</v>
      </c>
      <c r="AS15" s="20"/>
      <c r="AT15" s="20">
        <v>8.2420535330586506E-2</v>
      </c>
      <c r="AU15" s="20">
        <v>0.242565173796707</v>
      </c>
      <c r="AV15" s="20">
        <v>0.548840220620052</v>
      </c>
      <c r="AW15" s="20">
        <v>0.78148013813058403</v>
      </c>
      <c r="AX15" s="20"/>
      <c r="AY15" s="20">
        <v>0.42368980759991998</v>
      </c>
      <c r="AZ15" s="20">
        <v>0.23125661036935699</v>
      </c>
      <c r="BA15" s="20"/>
      <c r="BB15" s="20">
        <v>0.32584203075467999</v>
      </c>
      <c r="BC15" s="20">
        <v>0.23565385238627701</v>
      </c>
      <c r="BD15" s="20"/>
      <c r="BE15" s="20">
        <v>0.27405769962975002</v>
      </c>
      <c r="BF15" s="20">
        <v>0.25011233981180903</v>
      </c>
      <c r="BG15" s="20"/>
      <c r="BH15" s="20">
        <v>0.269656471116623</v>
      </c>
      <c r="BI15" s="20">
        <v>0.25041698322490402</v>
      </c>
      <c r="BJ15" s="20"/>
      <c r="BK15" s="20">
        <v>0.37173112057310298</v>
      </c>
      <c r="BL15" s="20">
        <v>0.24412555436854499</v>
      </c>
      <c r="BM15" s="20"/>
      <c r="BN15" s="20">
        <v>0.394633111475021</v>
      </c>
      <c r="BO15" s="20">
        <v>0.24877601209122399</v>
      </c>
      <c r="BP15" s="20"/>
      <c r="BQ15" s="20">
        <v>0.50404933538719698</v>
      </c>
      <c r="BR15" s="20">
        <v>0.245342824230739</v>
      </c>
      <c r="BS15" s="20"/>
      <c r="BT15" s="20">
        <v>0.29807657290469303</v>
      </c>
      <c r="BU15" s="20">
        <v>0.248128996702421</v>
      </c>
      <c r="BV15" s="20"/>
      <c r="BW15" s="20">
        <v>0.51043502835360099</v>
      </c>
      <c r="BX15" s="20">
        <v>0.11898681094113001</v>
      </c>
      <c r="BY15" s="20"/>
      <c r="BZ15" s="20">
        <v>0.51043502835360099</v>
      </c>
      <c r="CA15" s="20">
        <v>0.11898681094113001</v>
      </c>
    </row>
    <row r="16" spans="2:79" x14ac:dyDescent="0.25">
      <c r="B16" s="18" t="s">
        <v>605</v>
      </c>
      <c r="C16" s="20">
        <v>0.32593769642208698</v>
      </c>
      <c r="D16" s="20">
        <v>0.35906248016624398</v>
      </c>
      <c r="E16" s="20">
        <v>0.42635633637824499</v>
      </c>
      <c r="F16" s="20">
        <v>0.21814406132043901</v>
      </c>
      <c r="G16" s="20">
        <v>0.362248259966581</v>
      </c>
      <c r="H16" s="20">
        <v>0.37217280172786898</v>
      </c>
      <c r="I16" s="20">
        <v>0.25329919054892103</v>
      </c>
      <c r="J16" s="20">
        <v>0.33813219183842302</v>
      </c>
      <c r="K16" s="20">
        <v>0.20686652083718299</v>
      </c>
      <c r="L16" s="20">
        <v>0.30185759721421701</v>
      </c>
      <c r="M16" s="20"/>
      <c r="N16" s="20">
        <v>0.337393819559894</v>
      </c>
      <c r="O16" s="20">
        <v>0.19204988240754101</v>
      </c>
      <c r="P16" s="20">
        <v>0.10908942320253</v>
      </c>
      <c r="Q16" s="20">
        <v>7.4197923014447803E-2</v>
      </c>
      <c r="R16" s="20"/>
      <c r="S16" s="20">
        <v>0.34128648327104599</v>
      </c>
      <c r="T16" s="20">
        <v>0.28429355291421698</v>
      </c>
      <c r="U16" s="20">
        <v>0.30867960613197098</v>
      </c>
      <c r="V16" s="20">
        <v>0.35436968501112098</v>
      </c>
      <c r="W16" s="20">
        <v>0.31316088354764399</v>
      </c>
      <c r="X16" s="20">
        <v>0.28786676903111202</v>
      </c>
      <c r="Y16" s="20">
        <v>0.256582481365554</v>
      </c>
      <c r="Z16" s="20"/>
      <c r="AA16" s="20">
        <v>0.136432379104551</v>
      </c>
      <c r="AB16" s="20">
        <v>0.423949279336651</v>
      </c>
      <c r="AC16" s="20"/>
      <c r="AD16" s="20">
        <v>0.13117939570454501</v>
      </c>
      <c r="AE16" s="20">
        <v>8.7776300978927205E-2</v>
      </c>
      <c r="AF16" s="20">
        <v>0.163145268560907</v>
      </c>
      <c r="AG16" s="20"/>
      <c r="AH16" s="20">
        <v>0.114079517361838</v>
      </c>
      <c r="AI16" s="20">
        <v>0.333777253436981</v>
      </c>
      <c r="AJ16" s="20"/>
      <c r="AK16" s="20">
        <v>0.30331277157828201</v>
      </c>
      <c r="AL16" s="20">
        <v>0.34109348689827501</v>
      </c>
      <c r="AM16" s="20"/>
      <c r="AN16" s="20">
        <v>0.32643455451640102</v>
      </c>
      <c r="AO16" s="20">
        <v>7.4197923014447803E-2</v>
      </c>
      <c r="AP16" s="20"/>
      <c r="AQ16" s="20">
        <v>0.217564718327761</v>
      </c>
      <c r="AR16" s="20">
        <v>0.354037737840105</v>
      </c>
      <c r="AS16" s="20"/>
      <c r="AT16" s="20">
        <v>0.47642456425198698</v>
      </c>
      <c r="AU16" s="20">
        <v>0.29581657443272402</v>
      </c>
      <c r="AV16" s="20">
        <v>0.119893700706592</v>
      </c>
      <c r="AW16" s="20">
        <v>4.1507875266234097E-2</v>
      </c>
      <c r="AX16" s="20"/>
      <c r="AY16" s="20">
        <v>0.21408312150505501</v>
      </c>
      <c r="AZ16" s="20">
        <v>0.339306937851724</v>
      </c>
      <c r="BA16" s="20"/>
      <c r="BB16" s="20">
        <v>0.26818203303574001</v>
      </c>
      <c r="BC16" s="20">
        <v>0.33853015409162501</v>
      </c>
      <c r="BD16" s="20"/>
      <c r="BE16" s="20">
        <v>0.31190194524731102</v>
      </c>
      <c r="BF16" s="20">
        <v>0.32700282815874099</v>
      </c>
      <c r="BG16" s="20"/>
      <c r="BH16" s="20">
        <v>0.30017786495747301</v>
      </c>
      <c r="BI16" s="20">
        <v>0.32793488165904899</v>
      </c>
      <c r="BJ16" s="20"/>
      <c r="BK16" s="20">
        <v>0.26898459422024101</v>
      </c>
      <c r="BL16" s="20">
        <v>0.329582813342428</v>
      </c>
      <c r="BM16" s="20"/>
      <c r="BN16" s="20">
        <v>0.32233185909440398</v>
      </c>
      <c r="BO16" s="20">
        <v>0.32601407113198799</v>
      </c>
      <c r="BP16" s="20"/>
      <c r="BQ16" s="20">
        <v>0.19241207331052301</v>
      </c>
      <c r="BR16" s="20">
        <v>0.329356448785255</v>
      </c>
      <c r="BS16" s="20"/>
      <c r="BT16" s="20">
        <v>0.26897772628600902</v>
      </c>
      <c r="BU16" s="20">
        <v>0.330457928846773</v>
      </c>
      <c r="BV16" s="20"/>
      <c r="BW16" s="20">
        <v>0.13686131223846501</v>
      </c>
      <c r="BX16" s="20">
        <v>0.42303286954593</v>
      </c>
      <c r="BY16" s="20"/>
      <c r="BZ16" s="20">
        <v>0.13686131223846501</v>
      </c>
      <c r="CA16" s="20">
        <v>0.42303286954593</v>
      </c>
    </row>
    <row r="17" spans="2:79" x14ac:dyDescent="0.25">
      <c r="B17" s="18" t="s">
        <v>166</v>
      </c>
      <c r="C17" s="21">
        <v>-7.4136384989394899E-2</v>
      </c>
      <c r="D17" s="21">
        <v>-0.11481741526448699</v>
      </c>
      <c r="E17" s="21">
        <v>-0.24129791639284001</v>
      </c>
      <c r="F17" s="21">
        <v>4.4295640026356997E-2</v>
      </c>
      <c r="G17" s="21">
        <v>-0.20264189183536299</v>
      </c>
      <c r="H17" s="21">
        <v>-0.15598610373350699</v>
      </c>
      <c r="I17" s="21">
        <v>0.168297180099516</v>
      </c>
      <c r="J17" s="21">
        <v>-8.5173186712350898E-2</v>
      </c>
      <c r="K17" s="21">
        <v>-9.6508267899522698E-3</v>
      </c>
      <c r="L17" s="21">
        <v>6.3569696786333202E-2</v>
      </c>
      <c r="M17" s="21"/>
      <c r="N17" s="21">
        <v>-0.102798638024222</v>
      </c>
      <c r="O17" s="21">
        <v>0.25421965332693103</v>
      </c>
      <c r="P17" s="21">
        <v>0.50004319328298596</v>
      </c>
      <c r="Q17" s="21">
        <v>0.60140857818929505</v>
      </c>
      <c r="R17" s="21"/>
      <c r="S17" s="21">
        <v>-0.109983345278588</v>
      </c>
      <c r="T17" s="21">
        <v>2.58392335913862E-2</v>
      </c>
      <c r="U17" s="21">
        <v>1.46099455885461E-2</v>
      </c>
      <c r="V17" s="21">
        <v>-0.14183018310371301</v>
      </c>
      <c r="W17" s="21">
        <v>-2.4146281871498302E-3</v>
      </c>
      <c r="X17" s="21">
        <v>4.0964978230471703E-2</v>
      </c>
      <c r="Y17" s="21">
        <v>5.0845981834848598E-2</v>
      </c>
      <c r="Z17" s="21"/>
      <c r="AA17" s="21">
        <v>0.375122886661309</v>
      </c>
      <c r="AB17" s="21">
        <v>-0.306491935624147</v>
      </c>
      <c r="AC17" s="21"/>
      <c r="AD17" s="21">
        <v>0.41402073462164501</v>
      </c>
      <c r="AE17" s="21">
        <v>0.53705828038318204</v>
      </c>
      <c r="AF17" s="21">
        <v>0.31890150896800001</v>
      </c>
      <c r="AG17" s="21"/>
      <c r="AH17" s="21">
        <v>0.50085810168904399</v>
      </c>
      <c r="AI17" s="21">
        <v>-9.5413364153287702E-2</v>
      </c>
      <c r="AJ17" s="21"/>
      <c r="AK17" s="21">
        <v>-7.2062635882337106E-2</v>
      </c>
      <c r="AL17" s="21">
        <v>-7.5525530243300804E-2</v>
      </c>
      <c r="AM17" s="21"/>
      <c r="AN17" s="21">
        <v>-7.5469706214264506E-2</v>
      </c>
      <c r="AO17" s="21">
        <v>0.60140857818929505</v>
      </c>
      <c r="AP17" s="21"/>
      <c r="AQ17" s="21">
        <v>0.19563632224288599</v>
      </c>
      <c r="AR17" s="21">
        <v>-0.14408577993985799</v>
      </c>
      <c r="AS17" s="21"/>
      <c r="AT17" s="21">
        <v>-0.39400402892140002</v>
      </c>
      <c r="AU17" s="21">
        <v>-5.3251400636017E-2</v>
      </c>
      <c r="AV17" s="21">
        <v>0.42894651991346</v>
      </c>
      <c r="AW17" s="21">
        <v>0.73997226286435003</v>
      </c>
      <c r="AX17" s="21"/>
      <c r="AY17" s="21">
        <v>0.20960668609486499</v>
      </c>
      <c r="AZ17" s="21">
        <v>-0.108050327482367</v>
      </c>
      <c r="BA17" s="21"/>
      <c r="BB17" s="21">
        <v>5.7659997718940599E-2</v>
      </c>
      <c r="BC17" s="21">
        <v>-0.10287630170534801</v>
      </c>
      <c r="BD17" s="21"/>
      <c r="BE17" s="21">
        <v>-3.7844245617561598E-2</v>
      </c>
      <c r="BF17" s="21">
        <v>-7.6890488346932198E-2</v>
      </c>
      <c r="BG17" s="21"/>
      <c r="BH17" s="21">
        <v>-3.0521393840850401E-2</v>
      </c>
      <c r="BI17" s="21">
        <v>-7.7517898434145693E-2</v>
      </c>
      <c r="BJ17" s="21"/>
      <c r="BK17" s="21">
        <v>0.10274652635286199</v>
      </c>
      <c r="BL17" s="21">
        <v>-8.54572589738824E-2</v>
      </c>
      <c r="BM17" s="21"/>
      <c r="BN17" s="21">
        <v>7.2301252380617298E-2</v>
      </c>
      <c r="BO17" s="21">
        <v>-7.7238059040764404E-2</v>
      </c>
      <c r="BP17" s="21"/>
      <c r="BQ17" s="21">
        <v>0.31163726207667403</v>
      </c>
      <c r="BR17" s="21">
        <v>-8.4013624554516705E-2</v>
      </c>
      <c r="BS17" s="21"/>
      <c r="BT17" s="21">
        <v>2.9098846618683501E-2</v>
      </c>
      <c r="BU17" s="21">
        <v>-8.2328932144351899E-2</v>
      </c>
      <c r="BV17" s="21"/>
      <c r="BW17" s="21">
        <v>0.37357371611513601</v>
      </c>
      <c r="BX17" s="21">
        <v>-0.304046058604799</v>
      </c>
      <c r="BY17" s="21"/>
      <c r="BZ17" s="21">
        <v>0.37357371611513601</v>
      </c>
      <c r="CA17" s="21">
        <v>-0.304046058604799</v>
      </c>
    </row>
    <row r="18" spans="2:79" x14ac:dyDescent="0.25">
      <c r="B18" s="16"/>
    </row>
    <row r="19" spans="2:79" x14ac:dyDescent="0.25">
      <c r="B19" t="s">
        <v>78</v>
      </c>
    </row>
    <row r="20" spans="2:79" x14ac:dyDescent="0.25">
      <c r="B20" t="s">
        <v>79</v>
      </c>
    </row>
    <row r="22" spans="2:79" x14ac:dyDescent="0.2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CA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610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7183</v>
      </c>
      <c r="D7" s="10">
        <v>1017</v>
      </c>
      <c r="E7" s="10">
        <v>1011</v>
      </c>
      <c r="F7" s="10">
        <v>1018</v>
      </c>
      <c r="G7" s="10">
        <v>1016</v>
      </c>
      <c r="H7" s="10">
        <v>1008</v>
      </c>
      <c r="I7" s="10">
        <v>1031</v>
      </c>
      <c r="J7" s="10">
        <v>508</v>
      </c>
      <c r="K7" s="10">
        <v>279</v>
      </c>
      <c r="L7" s="10">
        <v>295</v>
      </c>
      <c r="M7" s="10"/>
      <c r="N7" s="10">
        <v>2091</v>
      </c>
      <c r="O7" s="10">
        <v>1068</v>
      </c>
      <c r="P7" s="10">
        <v>1207</v>
      </c>
      <c r="Q7" s="10">
        <v>2817</v>
      </c>
      <c r="R7" s="10"/>
      <c r="S7" s="10">
        <v>927</v>
      </c>
      <c r="T7" s="10">
        <v>521</v>
      </c>
      <c r="U7" s="10">
        <v>564</v>
      </c>
      <c r="V7" s="10">
        <v>1628</v>
      </c>
      <c r="W7" s="10">
        <v>1070</v>
      </c>
      <c r="X7" s="10">
        <v>1134</v>
      </c>
      <c r="Y7" s="10">
        <v>780</v>
      </c>
      <c r="Z7" s="10"/>
      <c r="AA7" s="10">
        <v>4503</v>
      </c>
      <c r="AB7" s="10">
        <v>2680</v>
      </c>
      <c r="AC7" s="10"/>
      <c r="AD7" s="10">
        <v>1442</v>
      </c>
      <c r="AE7" s="10">
        <v>1077</v>
      </c>
      <c r="AF7" s="10">
        <v>1920</v>
      </c>
      <c r="AG7" s="10"/>
      <c r="AH7" s="10">
        <v>943</v>
      </c>
      <c r="AI7" s="10">
        <v>6240</v>
      </c>
      <c r="AJ7" s="10"/>
      <c r="AK7" s="10">
        <v>2180</v>
      </c>
      <c r="AL7" s="10">
        <v>5003</v>
      </c>
      <c r="AM7" s="10"/>
      <c r="AN7" s="10">
        <v>4366</v>
      </c>
      <c r="AO7" s="10">
        <v>2817</v>
      </c>
      <c r="AP7" s="10"/>
      <c r="AQ7" s="10">
        <v>2450</v>
      </c>
      <c r="AR7" s="10">
        <v>4733</v>
      </c>
      <c r="AS7" s="10"/>
      <c r="AT7" s="10">
        <v>1316</v>
      </c>
      <c r="AU7" s="10">
        <v>2176</v>
      </c>
      <c r="AV7" s="10">
        <v>2715</v>
      </c>
      <c r="AW7" s="10">
        <v>964</v>
      </c>
      <c r="AX7" s="10"/>
      <c r="AY7" s="10">
        <v>1479</v>
      </c>
      <c r="AZ7" s="10">
        <v>5704</v>
      </c>
      <c r="BA7" s="10"/>
      <c r="BB7" s="10">
        <v>1120</v>
      </c>
      <c r="BC7" s="10">
        <v>6062</v>
      </c>
      <c r="BD7" s="10"/>
      <c r="BE7" s="10">
        <v>857</v>
      </c>
      <c r="BF7" s="10">
        <v>6326</v>
      </c>
      <c r="BG7" s="10"/>
      <c r="BH7" s="10">
        <v>569</v>
      </c>
      <c r="BI7" s="10">
        <v>6614</v>
      </c>
      <c r="BJ7" s="10"/>
      <c r="BK7" s="10">
        <v>1081</v>
      </c>
      <c r="BL7" s="10">
        <v>6102</v>
      </c>
      <c r="BM7" s="10"/>
      <c r="BN7" s="10">
        <v>328</v>
      </c>
      <c r="BO7" s="10">
        <v>6855</v>
      </c>
      <c r="BP7" s="10"/>
      <c r="BQ7" s="10">
        <v>555</v>
      </c>
      <c r="BR7" s="10">
        <v>6628</v>
      </c>
      <c r="BS7" s="10"/>
      <c r="BT7" s="10">
        <v>455</v>
      </c>
      <c r="BU7" s="10">
        <v>6728</v>
      </c>
      <c r="BV7" s="10"/>
      <c r="BW7" s="10">
        <v>2216</v>
      </c>
      <c r="BX7" s="10">
        <v>4967</v>
      </c>
      <c r="BY7" s="10"/>
      <c r="BZ7" s="10">
        <v>2216</v>
      </c>
      <c r="CA7" s="10">
        <v>4967</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599</v>
      </c>
      <c r="C9" s="17">
        <v>9.7799158548538101E-2</v>
      </c>
      <c r="D9" s="17">
        <v>8.1407179803153901E-2</v>
      </c>
      <c r="E9" s="17">
        <v>7.2746746508326202E-2</v>
      </c>
      <c r="F9" s="17">
        <v>9.2964757713638199E-2</v>
      </c>
      <c r="G9" s="17">
        <v>7.0519093431438903E-2</v>
      </c>
      <c r="H9" s="17">
        <v>6.4495769970327799E-2</v>
      </c>
      <c r="I9" s="17">
        <v>0.19772029876373101</v>
      </c>
      <c r="J9" s="17">
        <v>0.118158107992618</v>
      </c>
      <c r="K9" s="17">
        <v>8.2463397053579704E-2</v>
      </c>
      <c r="L9" s="17">
        <v>9.4942291623299702E-2</v>
      </c>
      <c r="M9" s="17"/>
      <c r="N9" s="17">
        <v>9.2295857019763006E-2</v>
      </c>
      <c r="O9" s="17">
        <v>0.15633297607475499</v>
      </c>
      <c r="P9" s="17">
        <v>0.22125655262076999</v>
      </c>
      <c r="Q9" s="17">
        <v>0.29990415584969798</v>
      </c>
      <c r="R9" s="17"/>
      <c r="S9" s="17">
        <v>9.3137781573359293E-2</v>
      </c>
      <c r="T9" s="17">
        <v>0.11240315072278299</v>
      </c>
      <c r="U9" s="17">
        <v>0.144197234071227</v>
      </c>
      <c r="V9" s="17">
        <v>7.0772624400772199E-2</v>
      </c>
      <c r="W9" s="17">
        <v>0.12967481017063701</v>
      </c>
      <c r="X9" s="17">
        <v>0.157817163305873</v>
      </c>
      <c r="Y9" s="17">
        <v>0.125301105968674</v>
      </c>
      <c r="Z9" s="17"/>
      <c r="AA9" s="17">
        <v>0.21243169896265901</v>
      </c>
      <c r="AB9" s="17">
        <v>3.8511644338095001E-2</v>
      </c>
      <c r="AC9" s="17"/>
      <c r="AD9" s="17">
        <v>0.25257688111754301</v>
      </c>
      <c r="AE9" s="17">
        <v>0.23007988553259501</v>
      </c>
      <c r="AF9" s="17">
        <v>0.19492056027642601</v>
      </c>
      <c r="AG9" s="17"/>
      <c r="AH9" s="17">
        <v>0.31346871850769598</v>
      </c>
      <c r="AI9" s="17">
        <v>8.9818561563416693E-2</v>
      </c>
      <c r="AJ9" s="17"/>
      <c r="AK9" s="17">
        <v>9.96411309387501E-2</v>
      </c>
      <c r="AL9" s="17">
        <v>9.6565272795591794E-2</v>
      </c>
      <c r="AM9" s="17"/>
      <c r="AN9" s="17">
        <v>9.74003722803682E-2</v>
      </c>
      <c r="AO9" s="17">
        <v>0.29990415584969798</v>
      </c>
      <c r="AP9" s="17"/>
      <c r="AQ9" s="17">
        <v>0.19403392510394199</v>
      </c>
      <c r="AR9" s="17">
        <v>7.2846418608077695E-2</v>
      </c>
      <c r="AS9" s="17"/>
      <c r="AT9" s="17">
        <v>2.7212750861368502E-2</v>
      </c>
      <c r="AU9" s="17">
        <v>8.3008656320092203E-2</v>
      </c>
      <c r="AV9" s="17">
        <v>0.22380451550112601</v>
      </c>
      <c r="AW9" s="17">
        <v>0.50292166286268003</v>
      </c>
      <c r="AX9" s="17"/>
      <c r="AY9" s="17">
        <v>0.183561977944591</v>
      </c>
      <c r="AZ9" s="17">
        <v>8.7548486884901397E-2</v>
      </c>
      <c r="BA9" s="17"/>
      <c r="BB9" s="17">
        <v>0.147559726867804</v>
      </c>
      <c r="BC9" s="17">
        <v>8.6954875303198106E-2</v>
      </c>
      <c r="BD9" s="17"/>
      <c r="BE9" s="17">
        <v>0.14563810289835399</v>
      </c>
      <c r="BF9" s="17">
        <v>9.4168829636675902E-2</v>
      </c>
      <c r="BG9" s="17"/>
      <c r="BH9" s="17">
        <v>0.111921274381729</v>
      </c>
      <c r="BI9" s="17">
        <v>9.6704256298316998E-2</v>
      </c>
      <c r="BJ9" s="17"/>
      <c r="BK9" s="17">
        <v>0.10345716313744401</v>
      </c>
      <c r="BL9" s="17">
        <v>9.7437034289326693E-2</v>
      </c>
      <c r="BM9" s="17"/>
      <c r="BN9" s="17">
        <v>0.14825300803830399</v>
      </c>
      <c r="BO9" s="17">
        <v>9.6730502404941798E-2</v>
      </c>
      <c r="BP9" s="17"/>
      <c r="BQ9" s="17">
        <v>0.25607029041392398</v>
      </c>
      <c r="BR9" s="17">
        <v>9.3746826951729798E-2</v>
      </c>
      <c r="BS9" s="17"/>
      <c r="BT9" s="17">
        <v>0.16426486519605099</v>
      </c>
      <c r="BU9" s="17">
        <v>9.25246075579743E-2</v>
      </c>
      <c r="BV9" s="17"/>
      <c r="BW9" s="17">
        <v>0.21177518966448</v>
      </c>
      <c r="BX9" s="17">
        <v>3.9269737025237797E-2</v>
      </c>
      <c r="BY9" s="17"/>
      <c r="BZ9" s="17">
        <v>0.21177518966448</v>
      </c>
      <c r="CA9" s="17">
        <v>3.9269737025237797E-2</v>
      </c>
    </row>
    <row r="10" spans="2:79" x14ac:dyDescent="0.25">
      <c r="B10" s="18" t="s">
        <v>600</v>
      </c>
      <c r="C10" s="17">
        <v>0.18157327857519201</v>
      </c>
      <c r="D10" s="17">
        <v>0.16906547916023601</v>
      </c>
      <c r="E10" s="17">
        <v>0.14244081134427999</v>
      </c>
      <c r="F10" s="17">
        <v>0.20242702753731101</v>
      </c>
      <c r="G10" s="17">
        <v>0.14209249089967099</v>
      </c>
      <c r="H10" s="17">
        <v>0.192254259319598</v>
      </c>
      <c r="I10" s="17">
        <v>0.27533278341131301</v>
      </c>
      <c r="J10" s="17">
        <v>0.111322160227783</v>
      </c>
      <c r="K10" s="17">
        <v>0.113377103970837</v>
      </c>
      <c r="L10" s="17">
        <v>0.24407464345968299</v>
      </c>
      <c r="M10" s="17"/>
      <c r="N10" s="17">
        <v>0.17361996003914901</v>
      </c>
      <c r="O10" s="17">
        <v>0.26689058635325402</v>
      </c>
      <c r="P10" s="17">
        <v>0.37938510406881698</v>
      </c>
      <c r="Q10" s="17">
        <v>0.35597241661634799</v>
      </c>
      <c r="R10" s="17"/>
      <c r="S10" s="17">
        <v>0.174013574748171</v>
      </c>
      <c r="T10" s="17">
        <v>0.24572749066543001</v>
      </c>
      <c r="U10" s="17">
        <v>0.17537318297472401</v>
      </c>
      <c r="V10" s="17">
        <v>0.15900917863479</v>
      </c>
      <c r="W10" s="17">
        <v>0.18789233355137999</v>
      </c>
      <c r="X10" s="17">
        <v>0.28136647750251298</v>
      </c>
      <c r="Y10" s="17">
        <v>0.172851619830203</v>
      </c>
      <c r="Z10" s="17"/>
      <c r="AA10" s="17">
        <v>0.33730100808996999</v>
      </c>
      <c r="AB10" s="17">
        <v>0.101031488755186</v>
      </c>
      <c r="AC10" s="17"/>
      <c r="AD10" s="17">
        <v>0.2914857272245</v>
      </c>
      <c r="AE10" s="17">
        <v>0.40833025095630898</v>
      </c>
      <c r="AF10" s="17">
        <v>0.342598553457717</v>
      </c>
      <c r="AG10" s="17"/>
      <c r="AH10" s="17">
        <v>0.39894310829116603</v>
      </c>
      <c r="AI10" s="17">
        <v>0.173529765118698</v>
      </c>
      <c r="AJ10" s="17"/>
      <c r="AK10" s="17">
        <v>0.16158964668381301</v>
      </c>
      <c r="AL10" s="17">
        <v>0.19495975429758799</v>
      </c>
      <c r="AM10" s="17"/>
      <c r="AN10" s="17">
        <v>0.18122916050606899</v>
      </c>
      <c r="AO10" s="17">
        <v>0.35597241661634799</v>
      </c>
      <c r="AP10" s="17"/>
      <c r="AQ10" s="17">
        <v>0.237305679925924</v>
      </c>
      <c r="AR10" s="17">
        <v>0.16712240840696099</v>
      </c>
      <c r="AS10" s="17"/>
      <c r="AT10" s="17">
        <v>7.9156172550974693E-2</v>
      </c>
      <c r="AU10" s="17">
        <v>0.181000615443248</v>
      </c>
      <c r="AV10" s="17">
        <v>0.370501182708105</v>
      </c>
      <c r="AW10" s="17">
        <v>0.33150223102913801</v>
      </c>
      <c r="AX10" s="17"/>
      <c r="AY10" s="17">
        <v>0.24913056353667501</v>
      </c>
      <c r="AZ10" s="17">
        <v>0.17349859596210199</v>
      </c>
      <c r="BA10" s="17"/>
      <c r="BB10" s="17">
        <v>0.21611358258912</v>
      </c>
      <c r="BC10" s="17">
        <v>0.174034202912038</v>
      </c>
      <c r="BD10" s="17"/>
      <c r="BE10" s="17">
        <v>0.23311792980829499</v>
      </c>
      <c r="BF10" s="17">
        <v>0.177661736626125</v>
      </c>
      <c r="BG10" s="17"/>
      <c r="BH10" s="17">
        <v>0.15804361681694301</v>
      </c>
      <c r="BI10" s="17">
        <v>0.18339755759331899</v>
      </c>
      <c r="BJ10" s="17"/>
      <c r="BK10" s="17">
        <v>0.26244353588310898</v>
      </c>
      <c r="BL10" s="17">
        <v>0.176397411083447</v>
      </c>
      <c r="BM10" s="17"/>
      <c r="BN10" s="17">
        <v>0.25138001274992899</v>
      </c>
      <c r="BO10" s="17">
        <v>0.180094711605682</v>
      </c>
      <c r="BP10" s="17"/>
      <c r="BQ10" s="17">
        <v>0.22408259106540199</v>
      </c>
      <c r="BR10" s="17">
        <v>0.18048488154326101</v>
      </c>
      <c r="BS10" s="17"/>
      <c r="BT10" s="17">
        <v>0.15568876460479</v>
      </c>
      <c r="BU10" s="17">
        <v>0.183627408376699</v>
      </c>
      <c r="BV10" s="17"/>
      <c r="BW10" s="17">
        <v>0.33710628557393402</v>
      </c>
      <c r="BX10" s="17">
        <v>0.10170335471238</v>
      </c>
      <c r="BY10" s="17"/>
      <c r="BZ10" s="17">
        <v>0.33710628557393402</v>
      </c>
      <c r="CA10" s="17">
        <v>0.10170335471238</v>
      </c>
    </row>
    <row r="11" spans="2:79" x14ac:dyDescent="0.25">
      <c r="B11" s="18" t="s">
        <v>601</v>
      </c>
      <c r="C11" s="17">
        <v>0.272314638130283</v>
      </c>
      <c r="D11" s="17">
        <v>0.26879700442717702</v>
      </c>
      <c r="E11" s="17">
        <v>0.24132888508110101</v>
      </c>
      <c r="F11" s="17">
        <v>0.34100826935015799</v>
      </c>
      <c r="G11" s="17">
        <v>0.26695575163667901</v>
      </c>
      <c r="H11" s="17">
        <v>0.240597423163706</v>
      </c>
      <c r="I11" s="17">
        <v>0.23408709442114101</v>
      </c>
      <c r="J11" s="17">
        <v>0.30755808040270399</v>
      </c>
      <c r="K11" s="17">
        <v>0.366440474795103</v>
      </c>
      <c r="L11" s="17">
        <v>0.26441264150889898</v>
      </c>
      <c r="M11" s="17"/>
      <c r="N11" s="17">
        <v>0.274042960389971</v>
      </c>
      <c r="O11" s="17">
        <v>0.25960813135355998</v>
      </c>
      <c r="P11" s="17">
        <v>0.202567621434904</v>
      </c>
      <c r="Q11" s="17">
        <v>0.188580821237019</v>
      </c>
      <c r="R11" s="17"/>
      <c r="S11" s="17">
        <v>0.26868680600504302</v>
      </c>
      <c r="T11" s="17">
        <v>0.25491598491940998</v>
      </c>
      <c r="U11" s="17">
        <v>0.30700659195617203</v>
      </c>
      <c r="V11" s="17">
        <v>0.30353163458034799</v>
      </c>
      <c r="W11" s="17">
        <v>0.26047166649446801</v>
      </c>
      <c r="X11" s="17">
        <v>0.21750442597695199</v>
      </c>
      <c r="Y11" s="17">
        <v>0.30604979551420203</v>
      </c>
      <c r="Z11" s="17"/>
      <c r="AA11" s="17">
        <v>0.235875145732521</v>
      </c>
      <c r="AB11" s="17">
        <v>0.29116100510033299</v>
      </c>
      <c r="AC11" s="17"/>
      <c r="AD11" s="17">
        <v>0.267823907091636</v>
      </c>
      <c r="AE11" s="17">
        <v>0.17483349883643501</v>
      </c>
      <c r="AF11" s="17">
        <v>0.23179218090613499</v>
      </c>
      <c r="AG11" s="17"/>
      <c r="AH11" s="17">
        <v>0.15222794678298299</v>
      </c>
      <c r="AI11" s="17">
        <v>0.276758304112172</v>
      </c>
      <c r="AJ11" s="17"/>
      <c r="AK11" s="17">
        <v>0.26584388119950703</v>
      </c>
      <c r="AL11" s="17">
        <v>0.27664921710122098</v>
      </c>
      <c r="AM11" s="17"/>
      <c r="AN11" s="17">
        <v>0.272479858668144</v>
      </c>
      <c r="AO11" s="17">
        <v>0.188580821237019</v>
      </c>
      <c r="AP11" s="17"/>
      <c r="AQ11" s="17">
        <v>0.225115687998932</v>
      </c>
      <c r="AR11" s="17">
        <v>0.28455286730925999</v>
      </c>
      <c r="AS11" s="17"/>
      <c r="AT11" s="17">
        <v>0.248177129969857</v>
      </c>
      <c r="AU11" s="17">
        <v>0.32899534230617</v>
      </c>
      <c r="AV11" s="17">
        <v>0.22073008126767901</v>
      </c>
      <c r="AW11" s="17">
        <v>0.124995547639439</v>
      </c>
      <c r="AX11" s="17"/>
      <c r="AY11" s="17">
        <v>0.26624152101168302</v>
      </c>
      <c r="AZ11" s="17">
        <v>0.27304051829602299</v>
      </c>
      <c r="BA11" s="17"/>
      <c r="BB11" s="17">
        <v>0.22256343619864799</v>
      </c>
      <c r="BC11" s="17">
        <v>0.28316177956237698</v>
      </c>
      <c r="BD11" s="17"/>
      <c r="BE11" s="17">
        <v>0.30567371012605599</v>
      </c>
      <c r="BF11" s="17">
        <v>0.26978313570720303</v>
      </c>
      <c r="BG11" s="17"/>
      <c r="BH11" s="17">
        <v>0.295721166501068</v>
      </c>
      <c r="BI11" s="17">
        <v>0.27049990577107003</v>
      </c>
      <c r="BJ11" s="17"/>
      <c r="BK11" s="17">
        <v>0.239321589308887</v>
      </c>
      <c r="BL11" s="17">
        <v>0.27442626302839601</v>
      </c>
      <c r="BM11" s="17"/>
      <c r="BN11" s="17">
        <v>0.21096324640584899</v>
      </c>
      <c r="BO11" s="17">
        <v>0.27361411363804899</v>
      </c>
      <c r="BP11" s="17"/>
      <c r="BQ11" s="17">
        <v>0.24359920318411901</v>
      </c>
      <c r="BR11" s="17">
        <v>0.27304986042241502</v>
      </c>
      <c r="BS11" s="17"/>
      <c r="BT11" s="17">
        <v>0.27749956619649202</v>
      </c>
      <c r="BU11" s="17">
        <v>0.271903175304608</v>
      </c>
      <c r="BV11" s="17"/>
      <c r="BW11" s="17">
        <v>0.23615423918128101</v>
      </c>
      <c r="BX11" s="17">
        <v>0.29088386897482599</v>
      </c>
      <c r="BY11" s="17"/>
      <c r="BZ11" s="17">
        <v>0.23615423918128101</v>
      </c>
      <c r="CA11" s="17">
        <v>0.29088386897482599</v>
      </c>
    </row>
    <row r="12" spans="2:79" x14ac:dyDescent="0.25">
      <c r="B12" s="18" t="s">
        <v>602</v>
      </c>
      <c r="C12" s="17">
        <v>8.9419867435762204E-2</v>
      </c>
      <c r="D12" s="17">
        <v>7.9139214255954604E-2</v>
      </c>
      <c r="E12" s="17">
        <v>8.1713072019516095E-2</v>
      </c>
      <c r="F12" s="17">
        <v>7.5112842503683303E-2</v>
      </c>
      <c r="G12" s="17">
        <v>8.7346699929724603E-2</v>
      </c>
      <c r="H12" s="17">
        <v>0.13897949416375199</v>
      </c>
      <c r="I12" s="17">
        <v>7.0164125019815393E-2</v>
      </c>
      <c r="J12" s="17">
        <v>9.2765333195606703E-2</v>
      </c>
      <c r="K12" s="17">
        <v>7.6063443040716397E-2</v>
      </c>
      <c r="L12" s="17">
        <v>0.112443685973188</v>
      </c>
      <c r="M12" s="17"/>
      <c r="N12" s="17">
        <v>9.0470577538564703E-2</v>
      </c>
      <c r="O12" s="17">
        <v>7.7645962281418901E-2</v>
      </c>
      <c r="P12" s="17">
        <v>7.0317339349731903E-2</v>
      </c>
      <c r="Q12" s="17">
        <v>4.7040134299593299E-2</v>
      </c>
      <c r="R12" s="17"/>
      <c r="S12" s="17">
        <v>0.114693665525153</v>
      </c>
      <c r="T12" s="17">
        <v>0.10261736183053601</v>
      </c>
      <c r="U12" s="17">
        <v>7.89108173338567E-2</v>
      </c>
      <c r="V12" s="17">
        <v>7.8908365543069806E-2</v>
      </c>
      <c r="W12" s="17">
        <v>7.0075525491074597E-2</v>
      </c>
      <c r="X12" s="17">
        <v>9.9142799851897695E-2</v>
      </c>
      <c r="Y12" s="17">
        <v>8.9173398835952697E-2</v>
      </c>
      <c r="Z12" s="17"/>
      <c r="AA12" s="17">
        <v>8.5831273865921695E-2</v>
      </c>
      <c r="AB12" s="17">
        <v>9.12758743906706E-2</v>
      </c>
      <c r="AC12" s="17"/>
      <c r="AD12" s="17">
        <v>7.0758933799431406E-2</v>
      </c>
      <c r="AE12" s="17">
        <v>5.4754253292437098E-2</v>
      </c>
      <c r="AF12" s="17">
        <v>9.2334978751421007E-2</v>
      </c>
      <c r="AG12" s="17"/>
      <c r="AH12" s="17">
        <v>6.5893165720400604E-2</v>
      </c>
      <c r="AI12" s="17">
        <v>9.0290445206751502E-2</v>
      </c>
      <c r="AJ12" s="17"/>
      <c r="AK12" s="17">
        <v>8.5179162708711398E-2</v>
      </c>
      <c r="AL12" s="17">
        <v>9.2260596847867096E-2</v>
      </c>
      <c r="AM12" s="17"/>
      <c r="AN12" s="17">
        <v>8.95034895918152E-2</v>
      </c>
      <c r="AO12" s="17">
        <v>4.7040134299593299E-2</v>
      </c>
      <c r="AP12" s="17"/>
      <c r="AQ12" s="17">
        <v>0.10887209435898999</v>
      </c>
      <c r="AR12" s="17">
        <v>8.4376093994500898E-2</v>
      </c>
      <c r="AS12" s="17"/>
      <c r="AT12" s="17">
        <v>8.2964834728925504E-2</v>
      </c>
      <c r="AU12" s="17">
        <v>0.106264102351792</v>
      </c>
      <c r="AV12" s="17">
        <v>7.3012303034708195E-2</v>
      </c>
      <c r="AW12" s="17">
        <v>3.78522647788644E-2</v>
      </c>
      <c r="AX12" s="17"/>
      <c r="AY12" s="17">
        <v>7.4556874913615998E-2</v>
      </c>
      <c r="AZ12" s="17">
        <v>9.1196344204559104E-2</v>
      </c>
      <c r="BA12" s="17"/>
      <c r="BB12" s="17">
        <v>9.4177496388483203E-2</v>
      </c>
      <c r="BC12" s="17">
        <v>8.8384100907420104E-2</v>
      </c>
      <c r="BD12" s="17"/>
      <c r="BE12" s="17">
        <v>6.4930712801607393E-2</v>
      </c>
      <c r="BF12" s="17">
        <v>9.1278263086078906E-2</v>
      </c>
      <c r="BG12" s="17"/>
      <c r="BH12" s="17">
        <v>8.7641600026366298E-2</v>
      </c>
      <c r="BI12" s="17">
        <v>8.9557738347673804E-2</v>
      </c>
      <c r="BJ12" s="17"/>
      <c r="BK12" s="17">
        <v>0.103643102323996</v>
      </c>
      <c r="BL12" s="17">
        <v>8.8509550323685293E-2</v>
      </c>
      <c r="BM12" s="17"/>
      <c r="BN12" s="17">
        <v>9.1901607313156997E-2</v>
      </c>
      <c r="BO12" s="17">
        <v>8.9367302039987606E-2</v>
      </c>
      <c r="BP12" s="17"/>
      <c r="BQ12" s="17">
        <v>0.15829859497111601</v>
      </c>
      <c r="BR12" s="17">
        <v>8.7656314975817398E-2</v>
      </c>
      <c r="BS12" s="17"/>
      <c r="BT12" s="17">
        <v>0.118656271563598</v>
      </c>
      <c r="BU12" s="17">
        <v>8.7099740077893104E-2</v>
      </c>
      <c r="BV12" s="17"/>
      <c r="BW12" s="17">
        <v>8.6062462180803198E-2</v>
      </c>
      <c r="BX12" s="17">
        <v>9.1143975438717204E-2</v>
      </c>
      <c r="BY12" s="17"/>
      <c r="BZ12" s="17">
        <v>8.6062462180803198E-2</v>
      </c>
      <c r="CA12" s="17">
        <v>9.1143975438717204E-2</v>
      </c>
    </row>
    <row r="13" spans="2:79" x14ac:dyDescent="0.25">
      <c r="B13" s="18" t="s">
        <v>603</v>
      </c>
      <c r="C13" s="17">
        <v>0.24452007811797</v>
      </c>
      <c r="D13" s="17">
        <v>0.283427188807713</v>
      </c>
      <c r="E13" s="17">
        <v>0.36460498349507198</v>
      </c>
      <c r="F13" s="17">
        <v>0.144458342657171</v>
      </c>
      <c r="G13" s="17">
        <v>0.28384489657136902</v>
      </c>
      <c r="H13" s="17">
        <v>0.235133160389769</v>
      </c>
      <c r="I13" s="17">
        <v>0.18287074503834899</v>
      </c>
      <c r="J13" s="17">
        <v>0.28346808009771302</v>
      </c>
      <c r="K13" s="17">
        <v>0.11662346915067801</v>
      </c>
      <c r="L13" s="17">
        <v>0.21016026730659201</v>
      </c>
      <c r="M13" s="17"/>
      <c r="N13" s="17">
        <v>0.25225312678775502</v>
      </c>
      <c r="O13" s="17">
        <v>0.158186073915316</v>
      </c>
      <c r="P13" s="17">
        <v>7.8499300681626305E-2</v>
      </c>
      <c r="Q13" s="17">
        <v>4.8219402452765597E-2</v>
      </c>
      <c r="R13" s="17"/>
      <c r="S13" s="17">
        <v>0.238484370886347</v>
      </c>
      <c r="T13" s="17">
        <v>0.191438662766515</v>
      </c>
      <c r="U13" s="17">
        <v>0.20023597079427699</v>
      </c>
      <c r="V13" s="17">
        <v>0.27945795423528302</v>
      </c>
      <c r="W13" s="17">
        <v>0.26301125465109898</v>
      </c>
      <c r="X13" s="17">
        <v>0.16112428033241899</v>
      </c>
      <c r="Y13" s="17">
        <v>0.20585200570811499</v>
      </c>
      <c r="Z13" s="17"/>
      <c r="AA13" s="17">
        <v>7.9763587277311407E-2</v>
      </c>
      <c r="AB13" s="17">
        <v>0.32973150897949</v>
      </c>
      <c r="AC13" s="17"/>
      <c r="AD13" s="17">
        <v>7.63679220905783E-2</v>
      </c>
      <c r="AE13" s="17">
        <v>5.8677341573698E-2</v>
      </c>
      <c r="AF13" s="17">
        <v>9.5873918058188498E-2</v>
      </c>
      <c r="AG13" s="17"/>
      <c r="AH13" s="17">
        <v>2.9513595738773001E-2</v>
      </c>
      <c r="AI13" s="17">
        <v>0.25247613870149399</v>
      </c>
      <c r="AJ13" s="17"/>
      <c r="AK13" s="17">
        <v>0.22560106464247601</v>
      </c>
      <c r="AL13" s="17">
        <v>0.257193395759026</v>
      </c>
      <c r="AM13" s="17"/>
      <c r="AN13" s="17">
        <v>0.24490741150869799</v>
      </c>
      <c r="AO13" s="17">
        <v>4.8219402452765597E-2</v>
      </c>
      <c r="AP13" s="17"/>
      <c r="AQ13" s="17">
        <v>0.15189714789311201</v>
      </c>
      <c r="AR13" s="17">
        <v>0.26853630399091</v>
      </c>
      <c r="AS13" s="17"/>
      <c r="AT13" s="17">
        <v>0.40958407876404201</v>
      </c>
      <c r="AU13" s="17">
        <v>0.18304650244827</v>
      </c>
      <c r="AV13" s="17">
        <v>6.9702351440538796E-2</v>
      </c>
      <c r="AW13" s="17">
        <v>3.1163064504984201E-4</v>
      </c>
      <c r="AX13" s="17"/>
      <c r="AY13" s="17">
        <v>0.149417381737524</v>
      </c>
      <c r="AZ13" s="17">
        <v>0.25588708449424802</v>
      </c>
      <c r="BA13" s="17"/>
      <c r="BB13" s="17">
        <v>0.210917617805742</v>
      </c>
      <c r="BC13" s="17">
        <v>0.25184714831654698</v>
      </c>
      <c r="BD13" s="17"/>
      <c r="BE13" s="17">
        <v>0.168198688064011</v>
      </c>
      <c r="BF13" s="17">
        <v>0.25031183946789298</v>
      </c>
      <c r="BG13" s="17"/>
      <c r="BH13" s="17">
        <v>0.20318459299036801</v>
      </c>
      <c r="BI13" s="17">
        <v>0.24772486104248201</v>
      </c>
      <c r="BJ13" s="17"/>
      <c r="BK13" s="17">
        <v>0.218086932539165</v>
      </c>
      <c r="BL13" s="17">
        <v>0.246211855335705</v>
      </c>
      <c r="BM13" s="17"/>
      <c r="BN13" s="17">
        <v>0.20991165996066</v>
      </c>
      <c r="BO13" s="17">
        <v>0.245253114329438</v>
      </c>
      <c r="BP13" s="17"/>
      <c r="BQ13" s="17">
        <v>7.7120171571255905E-2</v>
      </c>
      <c r="BR13" s="17">
        <v>0.24880614041250701</v>
      </c>
      <c r="BS13" s="17"/>
      <c r="BT13" s="17">
        <v>0.21020149741664701</v>
      </c>
      <c r="BU13" s="17">
        <v>0.24724351420197799</v>
      </c>
      <c r="BV13" s="17"/>
      <c r="BW13" s="17">
        <v>8.0019228596587194E-2</v>
      </c>
      <c r="BX13" s="17">
        <v>0.32899520388177</v>
      </c>
      <c r="BY13" s="17"/>
      <c r="BZ13" s="17">
        <v>8.0019228596587194E-2</v>
      </c>
      <c r="CA13" s="17">
        <v>0.32899520388177</v>
      </c>
    </row>
    <row r="14" spans="2:79" x14ac:dyDescent="0.25">
      <c r="B14" s="18" t="s">
        <v>103</v>
      </c>
      <c r="C14" s="17">
        <v>0.114372979192255</v>
      </c>
      <c r="D14" s="17">
        <v>0.118163933545765</v>
      </c>
      <c r="E14" s="17">
        <v>9.7165501551704905E-2</v>
      </c>
      <c r="F14" s="17">
        <v>0.14402876023803901</v>
      </c>
      <c r="G14" s="17">
        <v>0.14924106753111699</v>
      </c>
      <c r="H14" s="17">
        <v>0.12853989299284699</v>
      </c>
      <c r="I14" s="17">
        <v>3.9824953345650699E-2</v>
      </c>
      <c r="J14" s="17">
        <v>8.6728238083574202E-2</v>
      </c>
      <c r="K14" s="17">
        <v>0.24503211198908501</v>
      </c>
      <c r="L14" s="17">
        <v>7.3966470128338901E-2</v>
      </c>
      <c r="M14" s="17"/>
      <c r="N14" s="17">
        <v>0.117317518224798</v>
      </c>
      <c r="O14" s="17">
        <v>8.1336270021696605E-2</v>
      </c>
      <c r="P14" s="17">
        <v>4.7974081844151299E-2</v>
      </c>
      <c r="Q14" s="17">
        <v>6.0283069544574901E-2</v>
      </c>
      <c r="R14" s="17"/>
      <c r="S14" s="17">
        <v>0.110983801261926</v>
      </c>
      <c r="T14" s="17">
        <v>9.2897349095326195E-2</v>
      </c>
      <c r="U14" s="17">
        <v>9.4276202869744294E-2</v>
      </c>
      <c r="V14" s="17">
        <v>0.108320242605738</v>
      </c>
      <c r="W14" s="17">
        <v>8.8874409641340996E-2</v>
      </c>
      <c r="X14" s="17">
        <v>8.3044853030345298E-2</v>
      </c>
      <c r="Y14" s="17">
        <v>0.100772074142853</v>
      </c>
      <c r="Z14" s="17"/>
      <c r="AA14" s="17">
        <v>4.8797286071617103E-2</v>
      </c>
      <c r="AB14" s="17">
        <v>0.148288478436225</v>
      </c>
      <c r="AC14" s="17"/>
      <c r="AD14" s="17">
        <v>4.0986628676311601E-2</v>
      </c>
      <c r="AE14" s="17">
        <v>7.33247698085258E-2</v>
      </c>
      <c r="AF14" s="17">
        <v>4.2479808550112803E-2</v>
      </c>
      <c r="AG14" s="17"/>
      <c r="AH14" s="17">
        <v>3.9953464958981701E-2</v>
      </c>
      <c r="AI14" s="17">
        <v>0.11712678529746801</v>
      </c>
      <c r="AJ14" s="17"/>
      <c r="AK14" s="17">
        <v>0.16214511382674199</v>
      </c>
      <c r="AL14" s="17">
        <v>8.2371763198705997E-2</v>
      </c>
      <c r="AM14" s="17"/>
      <c r="AN14" s="17">
        <v>0.114479707444906</v>
      </c>
      <c r="AO14" s="17">
        <v>6.0283069544574901E-2</v>
      </c>
      <c r="AP14" s="17"/>
      <c r="AQ14" s="17">
        <v>8.2775464719099398E-2</v>
      </c>
      <c r="AR14" s="17">
        <v>0.12256590769029101</v>
      </c>
      <c r="AS14" s="17"/>
      <c r="AT14" s="17">
        <v>0.152905033124832</v>
      </c>
      <c r="AU14" s="17">
        <v>0.117684781130428</v>
      </c>
      <c r="AV14" s="17">
        <v>4.2249566047841899E-2</v>
      </c>
      <c r="AW14" s="17">
        <v>2.4166630448281602E-3</v>
      </c>
      <c r="AX14" s="17"/>
      <c r="AY14" s="17">
        <v>7.7091680855911296E-2</v>
      </c>
      <c r="AZ14" s="17">
        <v>0.118828970158167</v>
      </c>
      <c r="BA14" s="17"/>
      <c r="BB14" s="17">
        <v>0.108668140150203</v>
      </c>
      <c r="BC14" s="17">
        <v>0.115617892998419</v>
      </c>
      <c r="BD14" s="17"/>
      <c r="BE14" s="17">
        <v>8.2440856301676094E-2</v>
      </c>
      <c r="BF14" s="17">
        <v>0.116796195476024</v>
      </c>
      <c r="BG14" s="17"/>
      <c r="BH14" s="17">
        <v>0.14348774928352501</v>
      </c>
      <c r="BI14" s="17">
        <v>0.112115680947138</v>
      </c>
      <c r="BJ14" s="17"/>
      <c r="BK14" s="17">
        <v>7.3047676807399806E-2</v>
      </c>
      <c r="BL14" s="17">
        <v>0.11701788593944</v>
      </c>
      <c r="BM14" s="17"/>
      <c r="BN14" s="17">
        <v>8.7590465532100106E-2</v>
      </c>
      <c r="BO14" s="17">
        <v>0.114940255981902</v>
      </c>
      <c r="BP14" s="17"/>
      <c r="BQ14" s="17">
        <v>4.0829148794183499E-2</v>
      </c>
      <c r="BR14" s="17">
        <v>0.116255975694269</v>
      </c>
      <c r="BS14" s="17"/>
      <c r="BT14" s="17">
        <v>7.3689035022421703E-2</v>
      </c>
      <c r="BU14" s="17">
        <v>0.117601554480848</v>
      </c>
      <c r="BV14" s="17"/>
      <c r="BW14" s="17">
        <v>4.8882594802913903E-2</v>
      </c>
      <c r="BX14" s="17">
        <v>0.148003859967068</v>
      </c>
      <c r="BY14" s="17"/>
      <c r="BZ14" s="17">
        <v>4.8882594802913903E-2</v>
      </c>
      <c r="CA14" s="17">
        <v>0.148003859967068</v>
      </c>
    </row>
    <row r="15" spans="2:79" x14ac:dyDescent="0.25">
      <c r="B15" s="18" t="s">
        <v>604</v>
      </c>
      <c r="C15" s="20">
        <v>0.27937243712373</v>
      </c>
      <c r="D15" s="20">
        <v>0.25047265896338999</v>
      </c>
      <c r="E15" s="20">
        <v>0.21518755785260599</v>
      </c>
      <c r="F15" s="20">
        <v>0.295391785250949</v>
      </c>
      <c r="G15" s="20">
        <v>0.21261158433110999</v>
      </c>
      <c r="H15" s="20">
        <v>0.25675002928992602</v>
      </c>
      <c r="I15" s="20">
        <v>0.47305308217504399</v>
      </c>
      <c r="J15" s="20">
        <v>0.22948026822040199</v>
      </c>
      <c r="K15" s="20">
        <v>0.195840501024417</v>
      </c>
      <c r="L15" s="20">
        <v>0.33901693508298197</v>
      </c>
      <c r="M15" s="20"/>
      <c r="N15" s="20">
        <v>0.26591581705891199</v>
      </c>
      <c r="O15" s="20">
        <v>0.42322356242800802</v>
      </c>
      <c r="P15" s="20">
        <v>0.60064165668958702</v>
      </c>
      <c r="Q15" s="20">
        <v>0.65587657246604703</v>
      </c>
      <c r="R15" s="20"/>
      <c r="S15" s="20">
        <v>0.26715135632153098</v>
      </c>
      <c r="T15" s="20">
        <v>0.35813064138821299</v>
      </c>
      <c r="U15" s="20">
        <v>0.31957041704595102</v>
      </c>
      <c r="V15" s="20">
        <v>0.229781803035562</v>
      </c>
      <c r="W15" s="20">
        <v>0.317567143722017</v>
      </c>
      <c r="X15" s="20">
        <v>0.43918364080838601</v>
      </c>
      <c r="Y15" s="20">
        <v>0.29815272579887703</v>
      </c>
      <c r="Z15" s="20"/>
      <c r="AA15" s="20">
        <v>0.549732707052628</v>
      </c>
      <c r="AB15" s="20">
        <v>0.13954313309328101</v>
      </c>
      <c r="AC15" s="20"/>
      <c r="AD15" s="20">
        <v>0.54406260834204301</v>
      </c>
      <c r="AE15" s="20">
        <v>0.63841013648890399</v>
      </c>
      <c r="AF15" s="20">
        <v>0.53751911373414196</v>
      </c>
      <c r="AG15" s="20"/>
      <c r="AH15" s="20">
        <v>0.71241182679886195</v>
      </c>
      <c r="AI15" s="20">
        <v>0.263348326682115</v>
      </c>
      <c r="AJ15" s="20"/>
      <c r="AK15" s="20">
        <v>0.26123077762256303</v>
      </c>
      <c r="AL15" s="20">
        <v>0.29152502709318001</v>
      </c>
      <c r="AM15" s="20"/>
      <c r="AN15" s="20">
        <v>0.27862953278643698</v>
      </c>
      <c r="AO15" s="20">
        <v>0.65587657246604703</v>
      </c>
      <c r="AP15" s="20"/>
      <c r="AQ15" s="20">
        <v>0.43133960502986601</v>
      </c>
      <c r="AR15" s="20">
        <v>0.23996882701503899</v>
      </c>
      <c r="AS15" s="20"/>
      <c r="AT15" s="20">
        <v>0.106368923412343</v>
      </c>
      <c r="AU15" s="20">
        <v>0.26400927176333999</v>
      </c>
      <c r="AV15" s="20">
        <v>0.59430569820923196</v>
      </c>
      <c r="AW15" s="20">
        <v>0.83442389389181904</v>
      </c>
      <c r="AX15" s="20"/>
      <c r="AY15" s="20">
        <v>0.43269254148126601</v>
      </c>
      <c r="AZ15" s="20">
        <v>0.26104708284700301</v>
      </c>
      <c r="BA15" s="20"/>
      <c r="BB15" s="20">
        <v>0.363673309456923</v>
      </c>
      <c r="BC15" s="20">
        <v>0.26098907821523698</v>
      </c>
      <c r="BD15" s="20"/>
      <c r="BE15" s="20">
        <v>0.37875603270664898</v>
      </c>
      <c r="BF15" s="20">
        <v>0.271830566262801</v>
      </c>
      <c r="BG15" s="20"/>
      <c r="BH15" s="20">
        <v>0.26996489119867301</v>
      </c>
      <c r="BI15" s="20">
        <v>0.28010181389163602</v>
      </c>
      <c r="BJ15" s="20"/>
      <c r="BK15" s="20">
        <v>0.365900699020553</v>
      </c>
      <c r="BL15" s="20">
        <v>0.27383444537277402</v>
      </c>
      <c r="BM15" s="20"/>
      <c r="BN15" s="20">
        <v>0.39963302078823398</v>
      </c>
      <c r="BO15" s="20">
        <v>0.27682521401062299</v>
      </c>
      <c r="BP15" s="20"/>
      <c r="BQ15" s="20">
        <v>0.480152881479326</v>
      </c>
      <c r="BR15" s="20">
        <v>0.27423170849499101</v>
      </c>
      <c r="BS15" s="20"/>
      <c r="BT15" s="20">
        <v>0.31995362980084102</v>
      </c>
      <c r="BU15" s="20">
        <v>0.27615201593467298</v>
      </c>
      <c r="BV15" s="20"/>
      <c r="BW15" s="20">
        <v>0.54888147523841502</v>
      </c>
      <c r="BX15" s="20">
        <v>0.14097309173761799</v>
      </c>
      <c r="BY15" s="20"/>
      <c r="BZ15" s="20">
        <v>0.54888147523841502</v>
      </c>
      <c r="CA15" s="20">
        <v>0.14097309173761799</v>
      </c>
    </row>
    <row r="16" spans="2:79" x14ac:dyDescent="0.25">
      <c r="B16" s="18" t="s">
        <v>605</v>
      </c>
      <c r="C16" s="20">
        <v>0.33393994555373202</v>
      </c>
      <c r="D16" s="20">
        <v>0.362566403063668</v>
      </c>
      <c r="E16" s="20">
        <v>0.44631805551458797</v>
      </c>
      <c r="F16" s="20">
        <v>0.219571185160854</v>
      </c>
      <c r="G16" s="20">
        <v>0.37119159650109301</v>
      </c>
      <c r="H16" s="20">
        <v>0.374112654553521</v>
      </c>
      <c r="I16" s="20">
        <v>0.253034870058164</v>
      </c>
      <c r="J16" s="20">
        <v>0.37623341329332</v>
      </c>
      <c r="K16" s="20">
        <v>0.192686912191394</v>
      </c>
      <c r="L16" s="20">
        <v>0.32260395327977998</v>
      </c>
      <c r="M16" s="20"/>
      <c r="N16" s="20">
        <v>0.34272370432631899</v>
      </c>
      <c r="O16" s="20">
        <v>0.23583203619673501</v>
      </c>
      <c r="P16" s="20">
        <v>0.148816640031358</v>
      </c>
      <c r="Q16" s="20">
        <v>9.5259536752358903E-2</v>
      </c>
      <c r="R16" s="20"/>
      <c r="S16" s="20">
        <v>0.35317803641149997</v>
      </c>
      <c r="T16" s="20">
        <v>0.29405602459705099</v>
      </c>
      <c r="U16" s="20">
        <v>0.27914678812813398</v>
      </c>
      <c r="V16" s="20">
        <v>0.35836631977835298</v>
      </c>
      <c r="W16" s="20">
        <v>0.33308678014217402</v>
      </c>
      <c r="X16" s="20">
        <v>0.26026708018431699</v>
      </c>
      <c r="Y16" s="20">
        <v>0.295025404544067</v>
      </c>
      <c r="Z16" s="20"/>
      <c r="AA16" s="20">
        <v>0.16559486114323299</v>
      </c>
      <c r="AB16" s="20">
        <v>0.42100738337016103</v>
      </c>
      <c r="AC16" s="20"/>
      <c r="AD16" s="20">
        <v>0.14712685589001001</v>
      </c>
      <c r="AE16" s="20">
        <v>0.11343159486613499</v>
      </c>
      <c r="AF16" s="20">
        <v>0.18820889680961</v>
      </c>
      <c r="AG16" s="20"/>
      <c r="AH16" s="20">
        <v>9.5406761459173595E-2</v>
      </c>
      <c r="AI16" s="20">
        <v>0.34276658390824499</v>
      </c>
      <c r="AJ16" s="20"/>
      <c r="AK16" s="20">
        <v>0.31078022735118699</v>
      </c>
      <c r="AL16" s="20">
        <v>0.34945399260689303</v>
      </c>
      <c r="AM16" s="20"/>
      <c r="AN16" s="20">
        <v>0.33441090110051302</v>
      </c>
      <c r="AO16" s="20">
        <v>9.5259536752358903E-2</v>
      </c>
      <c r="AP16" s="20"/>
      <c r="AQ16" s="20">
        <v>0.26076924225210302</v>
      </c>
      <c r="AR16" s="20">
        <v>0.35291239798541102</v>
      </c>
      <c r="AS16" s="20"/>
      <c r="AT16" s="20">
        <v>0.49254891349296798</v>
      </c>
      <c r="AU16" s="20">
        <v>0.28931060480006199</v>
      </c>
      <c r="AV16" s="20">
        <v>0.142714654475247</v>
      </c>
      <c r="AW16" s="20">
        <v>3.8163895423914303E-2</v>
      </c>
      <c r="AX16" s="20"/>
      <c r="AY16" s="20">
        <v>0.22397425665114001</v>
      </c>
      <c r="AZ16" s="20">
        <v>0.34708342869880698</v>
      </c>
      <c r="BA16" s="20"/>
      <c r="BB16" s="20">
        <v>0.30509511419422503</v>
      </c>
      <c r="BC16" s="20">
        <v>0.34023124922396702</v>
      </c>
      <c r="BD16" s="20"/>
      <c r="BE16" s="20">
        <v>0.23312940086561901</v>
      </c>
      <c r="BF16" s="20">
        <v>0.34159010255397199</v>
      </c>
      <c r="BG16" s="20"/>
      <c r="BH16" s="20">
        <v>0.29082619301673401</v>
      </c>
      <c r="BI16" s="20">
        <v>0.33728259939015598</v>
      </c>
      <c r="BJ16" s="20"/>
      <c r="BK16" s="20">
        <v>0.32173003486316099</v>
      </c>
      <c r="BL16" s="20">
        <v>0.33472140565939001</v>
      </c>
      <c r="BM16" s="20"/>
      <c r="BN16" s="20">
        <v>0.30181326727381702</v>
      </c>
      <c r="BO16" s="20">
        <v>0.33462041636942502</v>
      </c>
      <c r="BP16" s="20"/>
      <c r="BQ16" s="20">
        <v>0.23541876654237201</v>
      </c>
      <c r="BR16" s="20">
        <v>0.33646245538832498</v>
      </c>
      <c r="BS16" s="20"/>
      <c r="BT16" s="20">
        <v>0.32885776898024499</v>
      </c>
      <c r="BU16" s="20">
        <v>0.33434325427987099</v>
      </c>
      <c r="BV16" s="20"/>
      <c r="BW16" s="20">
        <v>0.16608169077738999</v>
      </c>
      <c r="BX16" s="20">
        <v>0.420139179320487</v>
      </c>
      <c r="BY16" s="20"/>
      <c r="BZ16" s="20">
        <v>0.16608169077738999</v>
      </c>
      <c r="CA16" s="20">
        <v>0.420139179320487</v>
      </c>
    </row>
    <row r="17" spans="2:79" x14ac:dyDescent="0.25">
      <c r="B17" s="18" t="s">
        <v>166</v>
      </c>
      <c r="C17" s="21">
        <v>-5.4567508430001799E-2</v>
      </c>
      <c r="D17" s="21">
        <v>-0.112093744100278</v>
      </c>
      <c r="E17" s="21">
        <v>-0.23113049766198299</v>
      </c>
      <c r="F17" s="21">
        <v>7.58206000900951E-2</v>
      </c>
      <c r="G17" s="21">
        <v>-0.15858001216998299</v>
      </c>
      <c r="H17" s="21">
        <v>-0.11736262526359501</v>
      </c>
      <c r="I17" s="21">
        <v>0.22001821211688</v>
      </c>
      <c r="J17" s="21">
        <v>-0.14675314507291801</v>
      </c>
      <c r="K17" s="21">
        <v>3.1535888330224702E-3</v>
      </c>
      <c r="L17" s="21">
        <v>1.64129818032023E-2</v>
      </c>
      <c r="M17" s="21"/>
      <c r="N17" s="21">
        <v>-7.6807887267407796E-2</v>
      </c>
      <c r="O17" s="21">
        <v>0.187391526231273</v>
      </c>
      <c r="P17" s="21">
        <v>0.451825016658229</v>
      </c>
      <c r="Q17" s="21">
        <v>0.56061703571368804</v>
      </c>
      <c r="R17" s="21"/>
      <c r="S17" s="21">
        <v>-8.6026680089968902E-2</v>
      </c>
      <c r="T17" s="21">
        <v>6.4074616791161401E-2</v>
      </c>
      <c r="U17" s="21">
        <v>4.0423628917816999E-2</v>
      </c>
      <c r="V17" s="21">
        <v>-0.12858451674279101</v>
      </c>
      <c r="W17" s="21">
        <v>-1.5519636420156999E-2</v>
      </c>
      <c r="X17" s="21">
        <v>0.17891656062406899</v>
      </c>
      <c r="Y17" s="21">
        <v>3.1273212548096302E-3</v>
      </c>
      <c r="Z17" s="21"/>
      <c r="AA17" s="21">
        <v>0.38413784590939498</v>
      </c>
      <c r="AB17" s="21">
        <v>-0.28146425027687999</v>
      </c>
      <c r="AC17" s="21"/>
      <c r="AD17" s="21">
        <v>0.396935752452033</v>
      </c>
      <c r="AE17" s="21">
        <v>0.52497854162276902</v>
      </c>
      <c r="AF17" s="21">
        <v>0.34931021692453301</v>
      </c>
      <c r="AG17" s="21"/>
      <c r="AH17" s="21">
        <v>0.61700506533968902</v>
      </c>
      <c r="AI17" s="21">
        <v>-7.9418257226130204E-2</v>
      </c>
      <c r="AJ17" s="21"/>
      <c r="AK17" s="21">
        <v>-4.9549449728623497E-2</v>
      </c>
      <c r="AL17" s="21">
        <v>-5.79289655137133E-2</v>
      </c>
      <c r="AM17" s="21"/>
      <c r="AN17" s="21">
        <v>-5.5781368314076402E-2</v>
      </c>
      <c r="AO17" s="21">
        <v>0.56061703571368804</v>
      </c>
      <c r="AP17" s="21"/>
      <c r="AQ17" s="21">
        <v>0.170570362777764</v>
      </c>
      <c r="AR17" s="21">
        <v>-0.112943570970372</v>
      </c>
      <c r="AS17" s="21"/>
      <c r="AT17" s="21">
        <v>-0.38617999008062398</v>
      </c>
      <c r="AU17" s="21">
        <v>-2.5301333036721399E-2</v>
      </c>
      <c r="AV17" s="21">
        <v>0.45159104373398501</v>
      </c>
      <c r="AW17" s="21">
        <v>0.79625999846790396</v>
      </c>
      <c r="AX17" s="21"/>
      <c r="AY17" s="21">
        <v>0.208718284830126</v>
      </c>
      <c r="AZ17" s="21">
        <v>-8.6036345851803295E-2</v>
      </c>
      <c r="BA17" s="21"/>
      <c r="BB17" s="21">
        <v>5.8578195262698002E-2</v>
      </c>
      <c r="BC17" s="21">
        <v>-7.9242171008730905E-2</v>
      </c>
      <c r="BD17" s="21"/>
      <c r="BE17" s="21">
        <v>0.14562663184103</v>
      </c>
      <c r="BF17" s="21">
        <v>-6.9759536291170904E-2</v>
      </c>
      <c r="BG17" s="21"/>
      <c r="BH17" s="21">
        <v>-2.0861301818061499E-2</v>
      </c>
      <c r="BI17" s="21">
        <v>-5.7180785498519703E-2</v>
      </c>
      <c r="BJ17" s="21"/>
      <c r="BK17" s="21">
        <v>4.4170664157392299E-2</v>
      </c>
      <c r="BL17" s="21">
        <v>-6.08869602866167E-2</v>
      </c>
      <c r="BM17" s="21"/>
      <c r="BN17" s="21">
        <v>9.7819753514416699E-2</v>
      </c>
      <c r="BO17" s="21">
        <v>-5.7795202358801999E-2</v>
      </c>
      <c r="BP17" s="21"/>
      <c r="BQ17" s="21">
        <v>0.24473411493695399</v>
      </c>
      <c r="BR17" s="21">
        <v>-6.2230746893334001E-2</v>
      </c>
      <c r="BS17" s="21"/>
      <c r="BT17" s="21">
        <v>-8.9041391794043596E-3</v>
      </c>
      <c r="BU17" s="21">
        <v>-5.8191238345197703E-2</v>
      </c>
      <c r="BV17" s="21"/>
      <c r="BW17" s="21">
        <v>0.38279978446102397</v>
      </c>
      <c r="BX17" s="21">
        <v>-0.27916608758286898</v>
      </c>
      <c r="BY17" s="21"/>
      <c r="BZ17" s="21">
        <v>0.38279978446102397</v>
      </c>
      <c r="CA17" s="21">
        <v>-0.27916608758286898</v>
      </c>
    </row>
    <row r="18" spans="2:79" x14ac:dyDescent="0.25">
      <c r="B18" s="16" t="s">
        <v>202</v>
      </c>
    </row>
    <row r="19" spans="2:79" x14ac:dyDescent="0.25">
      <c r="B19" t="s">
        <v>78</v>
      </c>
    </row>
    <row r="20" spans="2:79" x14ac:dyDescent="0.25">
      <c r="B20" t="s">
        <v>79</v>
      </c>
    </row>
    <row r="22" spans="2:79" x14ac:dyDescent="0.2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CA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611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599</v>
      </c>
      <c r="C9" s="17">
        <v>0.13620494289632501</v>
      </c>
      <c r="D9" s="17">
        <v>0.17383024783187101</v>
      </c>
      <c r="E9" s="17">
        <v>8.3185442790143102E-2</v>
      </c>
      <c r="F9" s="17">
        <v>0.15262913174273701</v>
      </c>
      <c r="G9" s="17">
        <v>5.6914210845223703E-2</v>
      </c>
      <c r="H9" s="17">
        <v>0.16500796522490799</v>
      </c>
      <c r="I9" s="17">
        <v>0.211486264257956</v>
      </c>
      <c r="J9" s="17">
        <v>0.100956922229702</v>
      </c>
      <c r="K9" s="17">
        <v>0.106700303823847</v>
      </c>
      <c r="L9" s="17">
        <v>0.131587437095744</v>
      </c>
      <c r="M9" s="17"/>
      <c r="N9" s="17">
        <v>0.13596323434091301</v>
      </c>
      <c r="O9" s="17">
        <v>0.12709614380756001</v>
      </c>
      <c r="P9" s="17">
        <v>0.19908773461475399</v>
      </c>
      <c r="Q9" s="17">
        <v>0.21768992672668</v>
      </c>
      <c r="R9" s="17"/>
      <c r="S9" s="17">
        <v>0.15659575988577901</v>
      </c>
      <c r="T9" s="17">
        <v>0.11993898864595801</v>
      </c>
      <c r="U9" s="17">
        <v>0.153408392317817</v>
      </c>
      <c r="V9" s="17">
        <v>0.11183263697729399</v>
      </c>
      <c r="W9" s="17">
        <v>0.14802280814094301</v>
      </c>
      <c r="X9" s="17">
        <v>0.16882213965401799</v>
      </c>
      <c r="Y9" s="17">
        <v>0.14606273463224601</v>
      </c>
      <c r="Z9" s="17"/>
      <c r="AA9" s="17">
        <v>0.18566528036763999</v>
      </c>
      <c r="AB9" s="17">
        <v>0.110624204394252</v>
      </c>
      <c r="AC9" s="17"/>
      <c r="AD9" s="17">
        <v>0.19836694599013999</v>
      </c>
      <c r="AE9" s="17">
        <v>0.16717459634307999</v>
      </c>
      <c r="AF9" s="17">
        <v>0.17704345944033101</v>
      </c>
      <c r="AG9" s="17"/>
      <c r="AH9" s="17">
        <v>0.265492329987772</v>
      </c>
      <c r="AI9" s="17">
        <v>0.13142081869160499</v>
      </c>
      <c r="AJ9" s="17"/>
      <c r="AK9" s="17">
        <v>0.15485393011774201</v>
      </c>
      <c r="AL9" s="17">
        <v>0.123712519391179</v>
      </c>
      <c r="AM9" s="17"/>
      <c r="AN9" s="17">
        <v>0.136044116209174</v>
      </c>
      <c r="AO9" s="17">
        <v>0.21768992672668</v>
      </c>
      <c r="AP9" s="17"/>
      <c r="AQ9" s="17">
        <v>0.20070834812740901</v>
      </c>
      <c r="AR9" s="17">
        <v>0.119479847854468</v>
      </c>
      <c r="AS9" s="17"/>
      <c r="AT9" s="17">
        <v>8.92064547609904E-2</v>
      </c>
      <c r="AU9" s="17">
        <v>0.14556986483725301</v>
      </c>
      <c r="AV9" s="17">
        <v>0.18375936734635201</v>
      </c>
      <c r="AW9" s="17">
        <v>0.36073151916152801</v>
      </c>
      <c r="AX9" s="17"/>
      <c r="AY9" s="17">
        <v>0.16271556922226799</v>
      </c>
      <c r="AZ9" s="17">
        <v>0.133036302149486</v>
      </c>
      <c r="BA9" s="17"/>
      <c r="BB9" s="17">
        <v>0.16934785301399999</v>
      </c>
      <c r="BC9" s="17">
        <v>0.128983078879331</v>
      </c>
      <c r="BD9" s="17"/>
      <c r="BE9" s="17">
        <v>0.18297074170480401</v>
      </c>
      <c r="BF9" s="17">
        <v>0.132656024432281</v>
      </c>
      <c r="BG9" s="17"/>
      <c r="BH9" s="17">
        <v>0.105093726659714</v>
      </c>
      <c r="BI9" s="17">
        <v>0.13861702629279599</v>
      </c>
      <c r="BJ9" s="17"/>
      <c r="BK9" s="17">
        <v>0.16517729455809901</v>
      </c>
      <c r="BL9" s="17">
        <v>0.134350652169718</v>
      </c>
      <c r="BM9" s="17"/>
      <c r="BN9" s="17">
        <v>0.223315664467162</v>
      </c>
      <c r="BO9" s="17">
        <v>0.13435986351956899</v>
      </c>
      <c r="BP9" s="17"/>
      <c r="BQ9" s="17">
        <v>0.22973432032444499</v>
      </c>
      <c r="BR9" s="17">
        <v>0.133810243117685</v>
      </c>
      <c r="BS9" s="17"/>
      <c r="BT9" s="17">
        <v>0.15401308647655401</v>
      </c>
      <c r="BU9" s="17">
        <v>0.13479172326431799</v>
      </c>
      <c r="BV9" s="17"/>
      <c r="BW9" s="17">
        <v>0.18538506621166201</v>
      </c>
      <c r="BX9" s="17">
        <v>0.11094979213716299</v>
      </c>
      <c r="BY9" s="17"/>
      <c r="BZ9" s="17">
        <v>0.18538506621166201</v>
      </c>
      <c r="CA9" s="17">
        <v>0.11094979213716299</v>
      </c>
    </row>
    <row r="10" spans="2:79" x14ac:dyDescent="0.25">
      <c r="B10" s="18" t="s">
        <v>600</v>
      </c>
      <c r="C10" s="17">
        <v>0.33867354578776798</v>
      </c>
      <c r="D10" s="17">
        <v>0.35386479905774199</v>
      </c>
      <c r="E10" s="17">
        <v>0.20258168179552899</v>
      </c>
      <c r="F10" s="17">
        <v>0.48744004855009399</v>
      </c>
      <c r="G10" s="17">
        <v>0.26162644805896301</v>
      </c>
      <c r="H10" s="17">
        <v>0.35807117954210399</v>
      </c>
      <c r="I10" s="17">
        <v>0.36418560853748999</v>
      </c>
      <c r="J10" s="17">
        <v>0.30939989774895799</v>
      </c>
      <c r="K10" s="17">
        <v>0.29667417390256701</v>
      </c>
      <c r="L10" s="17">
        <v>0.43931290193297901</v>
      </c>
      <c r="M10" s="17"/>
      <c r="N10" s="17">
        <v>0.33756755298917301</v>
      </c>
      <c r="O10" s="17">
        <v>0.34853654833257602</v>
      </c>
      <c r="P10" s="17">
        <v>0.37787299826718401</v>
      </c>
      <c r="Q10" s="17">
        <v>0.366263283372529</v>
      </c>
      <c r="R10" s="17"/>
      <c r="S10" s="17">
        <v>0.36518360733127397</v>
      </c>
      <c r="T10" s="17">
        <v>0.37468512261616799</v>
      </c>
      <c r="U10" s="17">
        <v>0.32783644805647499</v>
      </c>
      <c r="V10" s="17">
        <v>0.31828216579593699</v>
      </c>
      <c r="W10" s="17">
        <v>0.31622565304382599</v>
      </c>
      <c r="X10" s="17">
        <v>0.354001748490058</v>
      </c>
      <c r="Y10" s="17">
        <v>0.35817289502639499</v>
      </c>
      <c r="Z10" s="17"/>
      <c r="AA10" s="17">
        <v>0.39640961270184999</v>
      </c>
      <c r="AB10" s="17">
        <v>0.30881262478770799</v>
      </c>
      <c r="AC10" s="17"/>
      <c r="AD10" s="17">
        <v>0.35250398787335802</v>
      </c>
      <c r="AE10" s="17">
        <v>0.32109832394260401</v>
      </c>
      <c r="AF10" s="17">
        <v>0.43044122684428898</v>
      </c>
      <c r="AG10" s="17"/>
      <c r="AH10" s="17">
        <v>0.280851919945803</v>
      </c>
      <c r="AI10" s="17">
        <v>0.34081316548285201</v>
      </c>
      <c r="AJ10" s="17"/>
      <c r="AK10" s="17">
        <v>0.34069284619643903</v>
      </c>
      <c r="AL10" s="17">
        <v>0.337320874160633</v>
      </c>
      <c r="AM10" s="17"/>
      <c r="AN10" s="17">
        <v>0.33861909199902701</v>
      </c>
      <c r="AO10" s="17">
        <v>0.366263283372529</v>
      </c>
      <c r="AP10" s="17"/>
      <c r="AQ10" s="17">
        <v>0.344736714996975</v>
      </c>
      <c r="AR10" s="17">
        <v>0.33710142597617798</v>
      </c>
      <c r="AS10" s="17"/>
      <c r="AT10" s="17">
        <v>0.26446667908027099</v>
      </c>
      <c r="AU10" s="17">
        <v>0.37602160391856398</v>
      </c>
      <c r="AV10" s="17">
        <v>0.40568004212035202</v>
      </c>
      <c r="AW10" s="17">
        <v>0.38362259641313501</v>
      </c>
      <c r="AX10" s="17"/>
      <c r="AY10" s="17">
        <v>0.35614922098440999</v>
      </c>
      <c r="AZ10" s="17">
        <v>0.33658479330694102</v>
      </c>
      <c r="BA10" s="17"/>
      <c r="BB10" s="17">
        <v>0.341746256450978</v>
      </c>
      <c r="BC10" s="17">
        <v>0.33799507798464301</v>
      </c>
      <c r="BD10" s="17"/>
      <c r="BE10" s="17">
        <v>0.29824430668788798</v>
      </c>
      <c r="BF10" s="17">
        <v>0.34174160143493898</v>
      </c>
      <c r="BG10" s="17"/>
      <c r="BH10" s="17">
        <v>0.38600905519742301</v>
      </c>
      <c r="BI10" s="17">
        <v>0.335003576878736</v>
      </c>
      <c r="BJ10" s="17"/>
      <c r="BK10" s="17">
        <v>0.40894152099130798</v>
      </c>
      <c r="BL10" s="17">
        <v>0.334176249319795</v>
      </c>
      <c r="BM10" s="17"/>
      <c r="BN10" s="17">
        <v>0.28440620298520503</v>
      </c>
      <c r="BO10" s="17">
        <v>0.33982297439116899</v>
      </c>
      <c r="BP10" s="17"/>
      <c r="BQ10" s="17">
        <v>0.25310869345777998</v>
      </c>
      <c r="BR10" s="17">
        <v>0.34086432411398399</v>
      </c>
      <c r="BS10" s="17"/>
      <c r="BT10" s="17">
        <v>0.36378949740630601</v>
      </c>
      <c r="BU10" s="17">
        <v>0.33668039272585998</v>
      </c>
      <c r="BV10" s="17"/>
      <c r="BW10" s="17">
        <v>0.39656313224716799</v>
      </c>
      <c r="BX10" s="17">
        <v>0.308945880730009</v>
      </c>
      <c r="BY10" s="17"/>
      <c r="BZ10" s="17">
        <v>0.39656313224716799</v>
      </c>
      <c r="CA10" s="17">
        <v>0.308945880730009</v>
      </c>
    </row>
    <row r="11" spans="2:79" x14ac:dyDescent="0.25">
      <c r="B11" s="18" t="s">
        <v>601</v>
      </c>
      <c r="C11" s="17">
        <v>0.21202613593182101</v>
      </c>
      <c r="D11" s="17">
        <v>0.14792457296987499</v>
      </c>
      <c r="E11" s="17">
        <v>0.250091121163591</v>
      </c>
      <c r="F11" s="17">
        <v>0.244488085893702</v>
      </c>
      <c r="G11" s="17">
        <v>0.22384939709225901</v>
      </c>
      <c r="H11" s="17">
        <v>0.195067979377154</v>
      </c>
      <c r="I11" s="17">
        <v>0.22942479510736699</v>
      </c>
      <c r="J11" s="17">
        <v>0.20513894243698999</v>
      </c>
      <c r="K11" s="17">
        <v>0.25782595462390601</v>
      </c>
      <c r="L11" s="17">
        <v>0.115559011356135</v>
      </c>
      <c r="M11" s="17"/>
      <c r="N11" s="17">
        <v>0.20816639694865199</v>
      </c>
      <c r="O11" s="17">
        <v>0.27086291572575499</v>
      </c>
      <c r="P11" s="17">
        <v>0.213491913305519</v>
      </c>
      <c r="Q11" s="17">
        <v>0.231484792391602</v>
      </c>
      <c r="R11" s="17"/>
      <c r="S11" s="17">
        <v>0.18018018885442499</v>
      </c>
      <c r="T11" s="17">
        <v>0.29025175772781397</v>
      </c>
      <c r="U11" s="17">
        <v>0.26284818986067299</v>
      </c>
      <c r="V11" s="17">
        <v>0.229942083357005</v>
      </c>
      <c r="W11" s="17">
        <v>0.210514973900497</v>
      </c>
      <c r="X11" s="17">
        <v>0.16443251612100701</v>
      </c>
      <c r="Y11" s="17">
        <v>0.19091900838781001</v>
      </c>
      <c r="Z11" s="17"/>
      <c r="AA11" s="17">
        <v>0.20729866423989299</v>
      </c>
      <c r="AB11" s="17">
        <v>0.214471170141247</v>
      </c>
      <c r="AC11" s="17"/>
      <c r="AD11" s="17">
        <v>0.24323959515712401</v>
      </c>
      <c r="AE11" s="17">
        <v>0.279531643435949</v>
      </c>
      <c r="AF11" s="17">
        <v>0.17008144331493899</v>
      </c>
      <c r="AG11" s="17"/>
      <c r="AH11" s="17">
        <v>0.225386718298902</v>
      </c>
      <c r="AI11" s="17">
        <v>0.21153174365636801</v>
      </c>
      <c r="AJ11" s="17"/>
      <c r="AK11" s="17">
        <v>0.20592788022320699</v>
      </c>
      <c r="AL11" s="17">
        <v>0.21611118312769101</v>
      </c>
      <c r="AM11" s="17"/>
      <c r="AN11" s="17">
        <v>0.21198773043540001</v>
      </c>
      <c r="AO11" s="17">
        <v>0.231484792391602</v>
      </c>
      <c r="AP11" s="17"/>
      <c r="AQ11" s="17">
        <v>0.19687297026661399</v>
      </c>
      <c r="AR11" s="17">
        <v>0.21595520192496701</v>
      </c>
      <c r="AS11" s="17"/>
      <c r="AT11" s="17">
        <v>0.21911022386385001</v>
      </c>
      <c r="AU11" s="17">
        <v>0.19924727194606801</v>
      </c>
      <c r="AV11" s="17">
        <v>0.224298181354815</v>
      </c>
      <c r="AW11" s="17">
        <v>0.18065791291172401</v>
      </c>
      <c r="AX11" s="17"/>
      <c r="AY11" s="17">
        <v>0.14557790239263901</v>
      </c>
      <c r="AZ11" s="17">
        <v>0.21996825611257501</v>
      </c>
      <c r="BA11" s="17"/>
      <c r="BB11" s="17">
        <v>0.191929846514059</v>
      </c>
      <c r="BC11" s="17">
        <v>0.216409032050286</v>
      </c>
      <c r="BD11" s="17"/>
      <c r="BE11" s="17">
        <v>0.28673051283360401</v>
      </c>
      <c r="BF11" s="17">
        <v>0.206357041224011</v>
      </c>
      <c r="BG11" s="17"/>
      <c r="BH11" s="17">
        <v>0.204799290237443</v>
      </c>
      <c r="BI11" s="17">
        <v>0.21258644043344199</v>
      </c>
      <c r="BJ11" s="17"/>
      <c r="BK11" s="17">
        <v>0.16370600553005399</v>
      </c>
      <c r="BL11" s="17">
        <v>0.21511872471296101</v>
      </c>
      <c r="BM11" s="17"/>
      <c r="BN11" s="17">
        <v>0.265408998766482</v>
      </c>
      <c r="BO11" s="17">
        <v>0.21089544136848501</v>
      </c>
      <c r="BP11" s="17"/>
      <c r="BQ11" s="17">
        <v>0.22616999970426499</v>
      </c>
      <c r="BR11" s="17">
        <v>0.211664000436254</v>
      </c>
      <c r="BS11" s="17"/>
      <c r="BT11" s="17">
        <v>0.22492589999200999</v>
      </c>
      <c r="BU11" s="17">
        <v>0.211002435750161</v>
      </c>
      <c r="BV11" s="17"/>
      <c r="BW11" s="17">
        <v>0.20719309494545801</v>
      </c>
      <c r="BX11" s="17">
        <v>0.21450801622222199</v>
      </c>
      <c r="BY11" s="17"/>
      <c r="BZ11" s="17">
        <v>0.20719309494545801</v>
      </c>
      <c r="CA11" s="17">
        <v>0.21450801622222199</v>
      </c>
    </row>
    <row r="12" spans="2:79" x14ac:dyDescent="0.25">
      <c r="B12" s="18" t="s">
        <v>602</v>
      </c>
      <c r="C12" s="17">
        <v>0.150287376845853</v>
      </c>
      <c r="D12" s="17">
        <v>0.130623214950049</v>
      </c>
      <c r="E12" s="17">
        <v>0.234139509886238</v>
      </c>
      <c r="F12" s="17">
        <v>6.6627551712917094E-2</v>
      </c>
      <c r="G12" s="17">
        <v>0.238388804954941</v>
      </c>
      <c r="H12" s="17">
        <v>0.14752131004327901</v>
      </c>
      <c r="I12" s="17">
        <v>9.2160562735227797E-2</v>
      </c>
      <c r="J12" s="17">
        <v>9.8428379986980397E-2</v>
      </c>
      <c r="K12" s="17">
        <v>0.18882882776679599</v>
      </c>
      <c r="L12" s="17">
        <v>0.181438596131692</v>
      </c>
      <c r="M12" s="17"/>
      <c r="N12" s="17">
        <v>0.151456447751839</v>
      </c>
      <c r="O12" s="17">
        <v>0.13759387484980801</v>
      </c>
      <c r="P12" s="17">
        <v>0.122698712434523</v>
      </c>
      <c r="Q12" s="17">
        <v>0.12197365109457101</v>
      </c>
      <c r="R12" s="17"/>
      <c r="S12" s="17">
        <v>0.14956011491337301</v>
      </c>
      <c r="T12" s="17">
        <v>0.13259256510901399</v>
      </c>
      <c r="U12" s="17">
        <v>0.12684311744243501</v>
      </c>
      <c r="V12" s="17">
        <v>0.15033357254355401</v>
      </c>
      <c r="W12" s="17">
        <v>0.15898653476680399</v>
      </c>
      <c r="X12" s="17">
        <v>0.195421294930928</v>
      </c>
      <c r="Y12" s="17">
        <v>0.13952960301591499</v>
      </c>
      <c r="Z12" s="17"/>
      <c r="AA12" s="17">
        <v>0.12848033973881701</v>
      </c>
      <c r="AB12" s="17">
        <v>0.161565911167694</v>
      </c>
      <c r="AC12" s="17"/>
      <c r="AD12" s="17">
        <v>0.11483747919397901</v>
      </c>
      <c r="AE12" s="17">
        <v>0.14204546155342501</v>
      </c>
      <c r="AF12" s="17">
        <v>0.138899595122845</v>
      </c>
      <c r="AG12" s="17"/>
      <c r="AH12" s="17">
        <v>0.16571779681744001</v>
      </c>
      <c r="AI12" s="17">
        <v>0.14971639272021001</v>
      </c>
      <c r="AJ12" s="17"/>
      <c r="AK12" s="17">
        <v>0.12465242171923201</v>
      </c>
      <c r="AL12" s="17">
        <v>0.16745950057434</v>
      </c>
      <c r="AM12" s="17"/>
      <c r="AN12" s="17">
        <v>0.15034325956803599</v>
      </c>
      <c r="AO12" s="17">
        <v>0.12197365109457101</v>
      </c>
      <c r="AP12" s="17"/>
      <c r="AQ12" s="17">
        <v>0.13129821677388301</v>
      </c>
      <c r="AR12" s="17">
        <v>0.155211078250933</v>
      </c>
      <c r="AS12" s="17"/>
      <c r="AT12" s="17">
        <v>0.16861917228797901</v>
      </c>
      <c r="AU12" s="17">
        <v>0.15916923599580499</v>
      </c>
      <c r="AV12" s="17">
        <v>0.10676937682030201</v>
      </c>
      <c r="AW12" s="17">
        <v>5.8694465723687098E-2</v>
      </c>
      <c r="AX12" s="17"/>
      <c r="AY12" s="17">
        <v>0.19086376007855599</v>
      </c>
      <c r="AZ12" s="17">
        <v>0.145437548716947</v>
      </c>
      <c r="BA12" s="17"/>
      <c r="BB12" s="17">
        <v>0.14250946328432099</v>
      </c>
      <c r="BC12" s="17">
        <v>0.151984602502895</v>
      </c>
      <c r="BD12" s="17"/>
      <c r="BE12" s="17">
        <v>0.10619398053011</v>
      </c>
      <c r="BF12" s="17">
        <v>0.153633494571078</v>
      </c>
      <c r="BG12" s="17"/>
      <c r="BH12" s="17">
        <v>0.15026442768711001</v>
      </c>
      <c r="BI12" s="17">
        <v>0.15028915611685101</v>
      </c>
      <c r="BJ12" s="17"/>
      <c r="BK12" s="17">
        <v>0.16653032669741</v>
      </c>
      <c r="BL12" s="17">
        <v>0.149247794293698</v>
      </c>
      <c r="BM12" s="17"/>
      <c r="BN12" s="17">
        <v>9.1787622153749804E-2</v>
      </c>
      <c r="BO12" s="17">
        <v>0.15152645154276001</v>
      </c>
      <c r="BP12" s="17"/>
      <c r="BQ12" s="17">
        <v>0.218265828577517</v>
      </c>
      <c r="BR12" s="17">
        <v>0.148546875756351</v>
      </c>
      <c r="BS12" s="17"/>
      <c r="BT12" s="17">
        <v>0.164209468564262</v>
      </c>
      <c r="BU12" s="17">
        <v>0.14918254672999001</v>
      </c>
      <c r="BV12" s="17"/>
      <c r="BW12" s="17">
        <v>0.128565181920831</v>
      </c>
      <c r="BX12" s="17">
        <v>0.161442235163994</v>
      </c>
      <c r="BY12" s="17"/>
      <c r="BZ12" s="17">
        <v>0.128565181920831</v>
      </c>
      <c r="CA12" s="17">
        <v>0.161442235163994</v>
      </c>
    </row>
    <row r="13" spans="2:79" x14ac:dyDescent="0.25">
      <c r="B13" s="18" t="s">
        <v>603</v>
      </c>
      <c r="C13" s="17">
        <v>0.142569782460783</v>
      </c>
      <c r="D13" s="17">
        <v>0.16817558096237201</v>
      </c>
      <c r="E13" s="17">
        <v>0.21006748078422199</v>
      </c>
      <c r="F13" s="17">
        <v>3.5653585826841E-2</v>
      </c>
      <c r="G13" s="17">
        <v>0.18649961605061099</v>
      </c>
      <c r="H13" s="17">
        <v>0.11391577704608399</v>
      </c>
      <c r="I13" s="17">
        <v>8.8275733486938193E-2</v>
      </c>
      <c r="J13" s="17">
        <v>0.26098857725918001</v>
      </c>
      <c r="K13" s="17">
        <v>0.14508090529447501</v>
      </c>
      <c r="L13" s="17">
        <v>0.12208982402980501</v>
      </c>
      <c r="M13" s="17"/>
      <c r="N13" s="17">
        <v>0.14583194320822301</v>
      </c>
      <c r="O13" s="17">
        <v>0.105534292645577</v>
      </c>
      <c r="P13" s="17">
        <v>7.6665588678938398E-2</v>
      </c>
      <c r="Q13" s="17">
        <v>5.81823328099337E-2</v>
      </c>
      <c r="R13" s="17"/>
      <c r="S13" s="17">
        <v>0.13139892016173199</v>
      </c>
      <c r="T13" s="17">
        <v>6.8436890574855205E-2</v>
      </c>
      <c r="U13" s="17">
        <v>0.129051233973103</v>
      </c>
      <c r="V13" s="17">
        <v>0.16438927758090499</v>
      </c>
      <c r="W13" s="17">
        <v>0.14338920008160899</v>
      </c>
      <c r="X13" s="17">
        <v>0.10466485865356399</v>
      </c>
      <c r="Y13" s="17">
        <v>0.15492632155665401</v>
      </c>
      <c r="Z13" s="17"/>
      <c r="AA13" s="17">
        <v>7.4051674906419604E-2</v>
      </c>
      <c r="AB13" s="17">
        <v>0.17800714260862999</v>
      </c>
      <c r="AC13" s="17"/>
      <c r="AD13" s="17">
        <v>8.2251751861433395E-2</v>
      </c>
      <c r="AE13" s="17">
        <v>7.9056785913714303E-2</v>
      </c>
      <c r="AF13" s="17">
        <v>7.5769192453504802E-2</v>
      </c>
      <c r="AG13" s="17"/>
      <c r="AH13" s="17">
        <v>6.22393714879554E-2</v>
      </c>
      <c r="AI13" s="17">
        <v>0.14554231266775799</v>
      </c>
      <c r="AJ13" s="17"/>
      <c r="AK13" s="17">
        <v>0.150901565434167</v>
      </c>
      <c r="AL13" s="17">
        <v>0.13698855919001299</v>
      </c>
      <c r="AM13" s="17"/>
      <c r="AN13" s="17">
        <v>0.142736337736693</v>
      </c>
      <c r="AO13" s="17">
        <v>5.81823328099337E-2</v>
      </c>
      <c r="AP13" s="17"/>
      <c r="AQ13" s="17">
        <v>0.120858797137369</v>
      </c>
      <c r="AR13" s="17">
        <v>0.14819922623488399</v>
      </c>
      <c r="AS13" s="17"/>
      <c r="AT13" s="17">
        <v>0.21783973100541501</v>
      </c>
      <c r="AU13" s="17">
        <v>0.111917141563322</v>
      </c>
      <c r="AV13" s="17">
        <v>7.24993475621835E-2</v>
      </c>
      <c r="AW13" s="17">
        <v>1.38737761571785E-2</v>
      </c>
      <c r="AX13" s="17"/>
      <c r="AY13" s="17">
        <v>0.13472124143711101</v>
      </c>
      <c r="AZ13" s="17">
        <v>0.14350786693246201</v>
      </c>
      <c r="BA13" s="17"/>
      <c r="BB13" s="17">
        <v>0.135718592256764</v>
      </c>
      <c r="BC13" s="17">
        <v>0.14406492184542999</v>
      </c>
      <c r="BD13" s="17"/>
      <c r="BE13" s="17">
        <v>0.114691310088363</v>
      </c>
      <c r="BF13" s="17">
        <v>0.14468539745876499</v>
      </c>
      <c r="BG13" s="17"/>
      <c r="BH13" s="17">
        <v>0.11978882211677799</v>
      </c>
      <c r="BI13" s="17">
        <v>0.14433601287053399</v>
      </c>
      <c r="BJ13" s="17"/>
      <c r="BK13" s="17">
        <v>8.8056686102798001E-2</v>
      </c>
      <c r="BL13" s="17">
        <v>0.14605873393546101</v>
      </c>
      <c r="BM13" s="17"/>
      <c r="BN13" s="17">
        <v>0.135052221162731</v>
      </c>
      <c r="BO13" s="17">
        <v>0.142729010820558</v>
      </c>
      <c r="BP13" s="17"/>
      <c r="BQ13" s="17">
        <v>7.2696822249740597E-2</v>
      </c>
      <c r="BR13" s="17">
        <v>0.14435879001061799</v>
      </c>
      <c r="BS13" s="17"/>
      <c r="BT13" s="17">
        <v>8.8398004703595906E-2</v>
      </c>
      <c r="BU13" s="17">
        <v>0.14686874936220301</v>
      </c>
      <c r="BV13" s="17"/>
      <c r="BW13" s="17">
        <v>7.4173767181178907E-2</v>
      </c>
      <c r="BX13" s="17">
        <v>0.177692745982789</v>
      </c>
      <c r="BY13" s="17"/>
      <c r="BZ13" s="17">
        <v>7.4173767181178907E-2</v>
      </c>
      <c r="CA13" s="17">
        <v>0.177692745982789</v>
      </c>
    </row>
    <row r="14" spans="2:79" x14ac:dyDescent="0.25">
      <c r="B14" s="18" t="s">
        <v>103</v>
      </c>
      <c r="C14" s="17">
        <v>2.0238216077449901E-2</v>
      </c>
      <c r="D14" s="17">
        <v>2.5581584228091699E-2</v>
      </c>
      <c r="E14" s="17">
        <v>1.9934763580277601E-2</v>
      </c>
      <c r="F14" s="17">
        <v>1.3161596273709599E-2</v>
      </c>
      <c r="G14" s="17">
        <v>3.2721522998003003E-2</v>
      </c>
      <c r="H14" s="17">
        <v>2.0415788766469899E-2</v>
      </c>
      <c r="I14" s="17">
        <v>1.44670358750208E-2</v>
      </c>
      <c r="J14" s="17">
        <v>2.5087280338189601E-2</v>
      </c>
      <c r="K14" s="17">
        <v>4.8898345884091296E-3</v>
      </c>
      <c r="L14" s="17">
        <v>1.00122294536442E-2</v>
      </c>
      <c r="M14" s="17"/>
      <c r="N14" s="17">
        <v>2.1014424761200402E-2</v>
      </c>
      <c r="O14" s="17">
        <v>1.0376224638723E-2</v>
      </c>
      <c r="P14" s="17">
        <v>1.0183052699082099E-2</v>
      </c>
      <c r="Q14" s="17">
        <v>4.4060136046834399E-3</v>
      </c>
      <c r="R14" s="17"/>
      <c r="S14" s="17">
        <v>1.7081408853416798E-2</v>
      </c>
      <c r="T14" s="17">
        <v>1.40946753261906E-2</v>
      </c>
      <c r="U14" s="17">
        <v>1.2618349496459E-5</v>
      </c>
      <c r="V14" s="17">
        <v>2.5220263745305501E-2</v>
      </c>
      <c r="W14" s="17">
        <v>2.28608300663206E-2</v>
      </c>
      <c r="X14" s="17">
        <v>1.2657442150424801E-2</v>
      </c>
      <c r="Y14" s="17">
        <v>1.03894373809801E-2</v>
      </c>
      <c r="Z14" s="17"/>
      <c r="AA14" s="17">
        <v>8.0944280453791907E-3</v>
      </c>
      <c r="AB14" s="17">
        <v>2.6518946900468601E-2</v>
      </c>
      <c r="AC14" s="17"/>
      <c r="AD14" s="17">
        <v>8.8002399239652494E-3</v>
      </c>
      <c r="AE14" s="17">
        <v>1.1093188811227801E-2</v>
      </c>
      <c r="AF14" s="17">
        <v>7.7650828240914604E-3</v>
      </c>
      <c r="AG14" s="17"/>
      <c r="AH14" s="17">
        <v>3.1186346212716602E-4</v>
      </c>
      <c r="AI14" s="17">
        <v>2.09755667812066E-2</v>
      </c>
      <c r="AJ14" s="17"/>
      <c r="AK14" s="17">
        <v>2.2971356309213101E-2</v>
      </c>
      <c r="AL14" s="17">
        <v>1.8407363556143801E-2</v>
      </c>
      <c r="AM14" s="17"/>
      <c r="AN14" s="17">
        <v>2.0269464051669201E-2</v>
      </c>
      <c r="AO14" s="17">
        <v>4.4060136046834399E-3</v>
      </c>
      <c r="AP14" s="17"/>
      <c r="AQ14" s="17">
        <v>5.5249526977491801E-3</v>
      </c>
      <c r="AR14" s="17">
        <v>2.4053219758569899E-2</v>
      </c>
      <c r="AS14" s="17"/>
      <c r="AT14" s="17">
        <v>4.0757739001494701E-2</v>
      </c>
      <c r="AU14" s="17">
        <v>8.0748817389878092E-3</v>
      </c>
      <c r="AV14" s="17">
        <v>6.9936847959954501E-3</v>
      </c>
      <c r="AW14" s="17">
        <v>2.4197296327476102E-3</v>
      </c>
      <c r="AX14" s="17"/>
      <c r="AY14" s="17">
        <v>9.9723058850161601E-3</v>
      </c>
      <c r="AZ14" s="17">
        <v>2.1465232781589402E-2</v>
      </c>
      <c r="BA14" s="17"/>
      <c r="BB14" s="17">
        <v>1.8747988479877301E-2</v>
      </c>
      <c r="BC14" s="17">
        <v>2.0563286737415601E-2</v>
      </c>
      <c r="BD14" s="17"/>
      <c r="BE14" s="17">
        <v>1.1169148155230501E-2</v>
      </c>
      <c r="BF14" s="17">
        <v>2.0926440878925898E-2</v>
      </c>
      <c r="BG14" s="17"/>
      <c r="BH14" s="17">
        <v>3.4044678101532201E-2</v>
      </c>
      <c r="BI14" s="17">
        <v>1.9167787407640701E-2</v>
      </c>
      <c r="BJ14" s="17"/>
      <c r="BK14" s="17">
        <v>7.5881661203299096E-3</v>
      </c>
      <c r="BL14" s="17">
        <v>2.10478455683673E-2</v>
      </c>
      <c r="BM14" s="17"/>
      <c r="BN14" s="17">
        <v>2.9290464670642298E-5</v>
      </c>
      <c r="BO14" s="17">
        <v>2.0666258357460401E-2</v>
      </c>
      <c r="BP14" s="17"/>
      <c r="BQ14" s="17">
        <v>2.4335686252315099E-5</v>
      </c>
      <c r="BR14" s="17">
        <v>2.0755766565107699E-2</v>
      </c>
      <c r="BS14" s="17"/>
      <c r="BT14" s="17">
        <v>4.6640428572734599E-3</v>
      </c>
      <c r="BU14" s="17">
        <v>2.1474152167467599E-2</v>
      </c>
      <c r="BV14" s="17"/>
      <c r="BW14" s="17">
        <v>8.1197574937014599E-3</v>
      </c>
      <c r="BX14" s="17">
        <v>2.6461329763823701E-2</v>
      </c>
      <c r="BY14" s="17"/>
      <c r="BZ14" s="17">
        <v>8.1197574937014599E-3</v>
      </c>
      <c r="CA14" s="17">
        <v>2.6461329763823701E-2</v>
      </c>
    </row>
    <row r="15" spans="2:79" x14ac:dyDescent="0.25">
      <c r="B15" s="18" t="s">
        <v>604</v>
      </c>
      <c r="C15" s="20">
        <v>0.47487848868409299</v>
      </c>
      <c r="D15" s="20">
        <v>0.527695046889613</v>
      </c>
      <c r="E15" s="20">
        <v>0.28576712458567199</v>
      </c>
      <c r="F15" s="20">
        <v>0.640069180292831</v>
      </c>
      <c r="G15" s="20">
        <v>0.31854065890418598</v>
      </c>
      <c r="H15" s="20">
        <v>0.523079144767013</v>
      </c>
      <c r="I15" s="20">
        <v>0.57567187279544596</v>
      </c>
      <c r="J15" s="20">
        <v>0.41035681997866003</v>
      </c>
      <c r="K15" s="20">
        <v>0.40337447772641399</v>
      </c>
      <c r="L15" s="20">
        <v>0.57090033902872295</v>
      </c>
      <c r="M15" s="20"/>
      <c r="N15" s="20">
        <v>0.47353078733008602</v>
      </c>
      <c r="O15" s="20">
        <v>0.47563269214013598</v>
      </c>
      <c r="P15" s="20">
        <v>0.57696073288193805</v>
      </c>
      <c r="Q15" s="20">
        <v>0.58395321009920897</v>
      </c>
      <c r="R15" s="20"/>
      <c r="S15" s="20">
        <v>0.52177936721705298</v>
      </c>
      <c r="T15" s="20">
        <v>0.49462411126212602</v>
      </c>
      <c r="U15" s="20">
        <v>0.48124484037429299</v>
      </c>
      <c r="V15" s="20">
        <v>0.430114802773231</v>
      </c>
      <c r="W15" s="20">
        <v>0.46424846118476898</v>
      </c>
      <c r="X15" s="20">
        <v>0.52282388814407599</v>
      </c>
      <c r="Y15" s="20">
        <v>0.50423562965864099</v>
      </c>
      <c r="Z15" s="20"/>
      <c r="AA15" s="20">
        <v>0.58207489306949001</v>
      </c>
      <c r="AB15" s="20">
        <v>0.41943682918196101</v>
      </c>
      <c r="AC15" s="20"/>
      <c r="AD15" s="20">
        <v>0.55087093386349795</v>
      </c>
      <c r="AE15" s="20">
        <v>0.48827292028568398</v>
      </c>
      <c r="AF15" s="20">
        <v>0.60748468628462005</v>
      </c>
      <c r="AG15" s="20"/>
      <c r="AH15" s="20">
        <v>0.546344249933575</v>
      </c>
      <c r="AI15" s="20">
        <v>0.472233984174457</v>
      </c>
      <c r="AJ15" s="20"/>
      <c r="AK15" s="20">
        <v>0.49554677631418098</v>
      </c>
      <c r="AL15" s="20">
        <v>0.461033393551812</v>
      </c>
      <c r="AM15" s="20"/>
      <c r="AN15" s="20">
        <v>0.47466320820820102</v>
      </c>
      <c r="AO15" s="20">
        <v>0.58395321009920897</v>
      </c>
      <c r="AP15" s="20"/>
      <c r="AQ15" s="20">
        <v>0.54544506312438501</v>
      </c>
      <c r="AR15" s="20">
        <v>0.45658127383064601</v>
      </c>
      <c r="AS15" s="20"/>
      <c r="AT15" s="20">
        <v>0.35367313384126198</v>
      </c>
      <c r="AU15" s="20">
        <v>0.52159146875581797</v>
      </c>
      <c r="AV15" s="20">
        <v>0.58943940946670403</v>
      </c>
      <c r="AW15" s="20">
        <v>0.74435411557466302</v>
      </c>
      <c r="AX15" s="20"/>
      <c r="AY15" s="20">
        <v>0.51886479020667797</v>
      </c>
      <c r="AZ15" s="20">
        <v>0.469621095456427</v>
      </c>
      <c r="BA15" s="20"/>
      <c r="BB15" s="20">
        <v>0.51109410946497802</v>
      </c>
      <c r="BC15" s="20">
        <v>0.46697815686397398</v>
      </c>
      <c r="BD15" s="20"/>
      <c r="BE15" s="20">
        <v>0.48121504839269302</v>
      </c>
      <c r="BF15" s="20">
        <v>0.47439762586722001</v>
      </c>
      <c r="BG15" s="20"/>
      <c r="BH15" s="20">
        <v>0.49110278185713702</v>
      </c>
      <c r="BI15" s="20">
        <v>0.47362060317153298</v>
      </c>
      <c r="BJ15" s="20"/>
      <c r="BK15" s="20">
        <v>0.57411881554940802</v>
      </c>
      <c r="BL15" s="20">
        <v>0.46852690148951298</v>
      </c>
      <c r="BM15" s="20"/>
      <c r="BN15" s="20">
        <v>0.50772186745236703</v>
      </c>
      <c r="BO15" s="20">
        <v>0.47418283791073801</v>
      </c>
      <c r="BP15" s="20"/>
      <c r="BQ15" s="20">
        <v>0.48284301378222499</v>
      </c>
      <c r="BR15" s="20">
        <v>0.47467456723166901</v>
      </c>
      <c r="BS15" s="20"/>
      <c r="BT15" s="20">
        <v>0.51780258388285905</v>
      </c>
      <c r="BU15" s="20">
        <v>0.47147211599017802</v>
      </c>
      <c r="BV15" s="20"/>
      <c r="BW15" s="20">
        <v>0.58194819845883095</v>
      </c>
      <c r="BX15" s="20">
        <v>0.419895672867171</v>
      </c>
      <c r="BY15" s="20"/>
      <c r="BZ15" s="20">
        <v>0.58194819845883095</v>
      </c>
      <c r="CA15" s="20">
        <v>0.419895672867171</v>
      </c>
    </row>
    <row r="16" spans="2:79" x14ac:dyDescent="0.25">
      <c r="B16" s="18" t="s">
        <v>605</v>
      </c>
      <c r="C16" s="20">
        <v>0.29285715930663597</v>
      </c>
      <c r="D16" s="20">
        <v>0.29879879591242098</v>
      </c>
      <c r="E16" s="20">
        <v>0.44420699067045999</v>
      </c>
      <c r="F16" s="20">
        <v>0.102281137539758</v>
      </c>
      <c r="G16" s="20">
        <v>0.42488842100555202</v>
      </c>
      <c r="H16" s="20">
        <v>0.26143708708936297</v>
      </c>
      <c r="I16" s="20">
        <v>0.180436296222166</v>
      </c>
      <c r="J16" s="20">
        <v>0.35941695724616002</v>
      </c>
      <c r="K16" s="20">
        <v>0.33390973306127097</v>
      </c>
      <c r="L16" s="20">
        <v>0.303528420161497</v>
      </c>
      <c r="M16" s="20"/>
      <c r="N16" s="20">
        <v>0.29728839096006199</v>
      </c>
      <c r="O16" s="20">
        <v>0.24312816749538499</v>
      </c>
      <c r="P16" s="20">
        <v>0.19936430111346101</v>
      </c>
      <c r="Q16" s="20">
        <v>0.18015598390450499</v>
      </c>
      <c r="R16" s="20"/>
      <c r="S16" s="20">
        <v>0.280959035075105</v>
      </c>
      <c r="T16" s="20">
        <v>0.20102945568387001</v>
      </c>
      <c r="U16" s="20">
        <v>0.25589435141553801</v>
      </c>
      <c r="V16" s="20">
        <v>0.314722850124459</v>
      </c>
      <c r="W16" s="20">
        <v>0.30237573484841401</v>
      </c>
      <c r="X16" s="20">
        <v>0.30008615358449198</v>
      </c>
      <c r="Y16" s="20">
        <v>0.29445592457256903</v>
      </c>
      <c r="Z16" s="20"/>
      <c r="AA16" s="20">
        <v>0.20253201464523701</v>
      </c>
      <c r="AB16" s="20">
        <v>0.33957305377632402</v>
      </c>
      <c r="AC16" s="20"/>
      <c r="AD16" s="20">
        <v>0.19708923105541201</v>
      </c>
      <c r="AE16" s="20">
        <v>0.22110224746714</v>
      </c>
      <c r="AF16" s="20">
        <v>0.21466878757635</v>
      </c>
      <c r="AG16" s="20"/>
      <c r="AH16" s="20">
        <v>0.227957168305395</v>
      </c>
      <c r="AI16" s="20">
        <v>0.295258705387968</v>
      </c>
      <c r="AJ16" s="20"/>
      <c r="AK16" s="20">
        <v>0.27555398715339902</v>
      </c>
      <c r="AL16" s="20">
        <v>0.30444805976435302</v>
      </c>
      <c r="AM16" s="20"/>
      <c r="AN16" s="20">
        <v>0.29307959730472899</v>
      </c>
      <c r="AO16" s="20">
        <v>0.18015598390450499</v>
      </c>
      <c r="AP16" s="20"/>
      <c r="AQ16" s="20">
        <v>0.252157013911252</v>
      </c>
      <c r="AR16" s="20">
        <v>0.30341030448581702</v>
      </c>
      <c r="AS16" s="20"/>
      <c r="AT16" s="20">
        <v>0.386458903293394</v>
      </c>
      <c r="AU16" s="20">
        <v>0.27108637755912701</v>
      </c>
      <c r="AV16" s="20">
        <v>0.17926872438248501</v>
      </c>
      <c r="AW16" s="20">
        <v>7.2568241880865594E-2</v>
      </c>
      <c r="AX16" s="20"/>
      <c r="AY16" s="20">
        <v>0.32558500151566699</v>
      </c>
      <c r="AZ16" s="20">
        <v>0.28894541564940801</v>
      </c>
      <c r="BA16" s="20"/>
      <c r="BB16" s="20">
        <v>0.27822805554108598</v>
      </c>
      <c r="BC16" s="20">
        <v>0.29604952434832499</v>
      </c>
      <c r="BD16" s="20"/>
      <c r="BE16" s="20">
        <v>0.22088529061847201</v>
      </c>
      <c r="BF16" s="20">
        <v>0.29831889202984202</v>
      </c>
      <c r="BG16" s="20"/>
      <c r="BH16" s="20">
        <v>0.27005324980388801</v>
      </c>
      <c r="BI16" s="20">
        <v>0.294625168987385</v>
      </c>
      <c r="BJ16" s="20"/>
      <c r="BK16" s="20">
        <v>0.25458701280020801</v>
      </c>
      <c r="BL16" s="20">
        <v>0.29530652822915898</v>
      </c>
      <c r="BM16" s="20"/>
      <c r="BN16" s="20">
        <v>0.22683984331648099</v>
      </c>
      <c r="BO16" s="20">
        <v>0.29425546236331701</v>
      </c>
      <c r="BP16" s="20"/>
      <c r="BQ16" s="20">
        <v>0.29096265082725697</v>
      </c>
      <c r="BR16" s="20">
        <v>0.29290566576696903</v>
      </c>
      <c r="BS16" s="20"/>
      <c r="BT16" s="20">
        <v>0.25260747326785798</v>
      </c>
      <c r="BU16" s="20">
        <v>0.29605129609219299</v>
      </c>
      <c r="BV16" s="20"/>
      <c r="BW16" s="20">
        <v>0.20273894910201001</v>
      </c>
      <c r="BX16" s="20">
        <v>0.33913498114678298</v>
      </c>
      <c r="BY16" s="20"/>
      <c r="BZ16" s="20">
        <v>0.20273894910201001</v>
      </c>
      <c r="CA16" s="20">
        <v>0.33913498114678298</v>
      </c>
    </row>
    <row r="17" spans="2:79" x14ac:dyDescent="0.25">
      <c r="B17" s="18" t="s">
        <v>166</v>
      </c>
      <c r="C17" s="21">
        <v>0.18202132937745699</v>
      </c>
      <c r="D17" s="21">
        <v>0.22889625097719199</v>
      </c>
      <c r="E17" s="21">
        <v>-0.15843986608478799</v>
      </c>
      <c r="F17" s="21">
        <v>0.53778804275307202</v>
      </c>
      <c r="G17" s="21">
        <v>-0.106347762101366</v>
      </c>
      <c r="H17" s="21">
        <v>0.26164205767764998</v>
      </c>
      <c r="I17" s="21">
        <v>0.39523557657328001</v>
      </c>
      <c r="J17" s="21">
        <v>5.0939862732500098E-2</v>
      </c>
      <c r="K17" s="21">
        <v>6.9464744665143394E-2</v>
      </c>
      <c r="L17" s="21">
        <v>0.267371918867226</v>
      </c>
      <c r="M17" s="21"/>
      <c r="N17" s="21">
        <v>0.17624239637002401</v>
      </c>
      <c r="O17" s="21">
        <v>0.23250452464475099</v>
      </c>
      <c r="P17" s="21">
        <v>0.37759643176847602</v>
      </c>
      <c r="Q17" s="21">
        <v>0.40379722619470398</v>
      </c>
      <c r="R17" s="21"/>
      <c r="S17" s="21">
        <v>0.24082033214194801</v>
      </c>
      <c r="T17" s="21">
        <v>0.29359465557825598</v>
      </c>
      <c r="U17" s="21">
        <v>0.22535048895875401</v>
      </c>
      <c r="V17" s="21">
        <v>0.115391952648772</v>
      </c>
      <c r="W17" s="21">
        <v>0.16187272633635499</v>
      </c>
      <c r="X17" s="21">
        <v>0.22273773455958401</v>
      </c>
      <c r="Y17" s="21">
        <v>0.20977970508607199</v>
      </c>
      <c r="Z17" s="21"/>
      <c r="AA17" s="21">
        <v>0.37954287842425299</v>
      </c>
      <c r="AB17" s="21">
        <v>7.9863775405636994E-2</v>
      </c>
      <c r="AC17" s="21"/>
      <c r="AD17" s="21">
        <v>0.35378170280808502</v>
      </c>
      <c r="AE17" s="21">
        <v>0.26717067281854401</v>
      </c>
      <c r="AF17" s="21">
        <v>0.39281589870826999</v>
      </c>
      <c r="AG17" s="21"/>
      <c r="AH17" s="21">
        <v>0.31838708162818002</v>
      </c>
      <c r="AI17" s="21">
        <v>0.176975278786489</v>
      </c>
      <c r="AJ17" s="21"/>
      <c r="AK17" s="21">
        <v>0.21999278916078199</v>
      </c>
      <c r="AL17" s="21">
        <v>0.15658533378746001</v>
      </c>
      <c r="AM17" s="21"/>
      <c r="AN17" s="21">
        <v>0.181583610903472</v>
      </c>
      <c r="AO17" s="21">
        <v>0.40379722619470398</v>
      </c>
      <c r="AP17" s="21"/>
      <c r="AQ17" s="21">
        <v>0.29328804921313301</v>
      </c>
      <c r="AR17" s="21">
        <v>0.15317096934482899</v>
      </c>
      <c r="AS17" s="21"/>
      <c r="AT17" s="21">
        <v>-3.2785769452132497E-2</v>
      </c>
      <c r="AU17" s="21">
        <v>0.25050509119669101</v>
      </c>
      <c r="AV17" s="21">
        <v>0.410170685084219</v>
      </c>
      <c r="AW17" s="21">
        <v>0.67178587369379705</v>
      </c>
      <c r="AX17" s="21"/>
      <c r="AY17" s="21">
        <v>0.19327978869101101</v>
      </c>
      <c r="AZ17" s="21">
        <v>0.18067567980701901</v>
      </c>
      <c r="BA17" s="21"/>
      <c r="BB17" s="21">
        <v>0.23286605392389301</v>
      </c>
      <c r="BC17" s="21">
        <v>0.17092863251564899</v>
      </c>
      <c r="BD17" s="21"/>
      <c r="BE17" s="21">
        <v>0.26032975777422002</v>
      </c>
      <c r="BF17" s="21">
        <v>0.17607873383737799</v>
      </c>
      <c r="BG17" s="21"/>
      <c r="BH17" s="21">
        <v>0.22104953205324901</v>
      </c>
      <c r="BI17" s="21">
        <v>0.17899543418414701</v>
      </c>
      <c r="BJ17" s="21"/>
      <c r="BK17" s="21">
        <v>0.31953180274919901</v>
      </c>
      <c r="BL17" s="21">
        <v>0.173220373260354</v>
      </c>
      <c r="BM17" s="21"/>
      <c r="BN17" s="21">
        <v>0.28088202413588598</v>
      </c>
      <c r="BO17" s="21">
        <v>0.17992737554742</v>
      </c>
      <c r="BP17" s="21"/>
      <c r="BQ17" s="21">
        <v>0.19188036295496799</v>
      </c>
      <c r="BR17" s="21">
        <v>0.18176890146470001</v>
      </c>
      <c r="BS17" s="21"/>
      <c r="BT17" s="21">
        <v>0.26519511061500101</v>
      </c>
      <c r="BU17" s="21">
        <v>0.175420819897985</v>
      </c>
      <c r="BV17" s="21"/>
      <c r="BW17" s="21">
        <v>0.37920924935681999</v>
      </c>
      <c r="BX17" s="21">
        <v>8.0760691720388203E-2</v>
      </c>
      <c r="BY17" s="21"/>
      <c r="BZ17" s="21">
        <v>0.37920924935681999</v>
      </c>
      <c r="CA17" s="21">
        <v>8.0760691720388203E-2</v>
      </c>
    </row>
    <row r="18" spans="2:79" x14ac:dyDescent="0.25">
      <c r="B18" s="16"/>
    </row>
    <row r="19" spans="2:79" x14ac:dyDescent="0.25">
      <c r="B19" t="s">
        <v>78</v>
      </c>
    </row>
    <row r="20" spans="2:79" x14ac:dyDescent="0.25">
      <c r="B20" t="s">
        <v>79</v>
      </c>
    </row>
    <row r="22" spans="2:79" x14ac:dyDescent="0.2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CA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614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513</v>
      </c>
      <c r="C9" s="17">
        <v>0.142027455725004</v>
      </c>
      <c r="D9" s="17">
        <v>0.165040023552745</v>
      </c>
      <c r="E9" s="17">
        <v>0.12464465535951599</v>
      </c>
      <c r="F9" s="17">
        <v>0.139174745240121</v>
      </c>
      <c r="G9" s="17">
        <v>9.1164645318970297E-2</v>
      </c>
      <c r="H9" s="17">
        <v>8.4596033300861795E-2</v>
      </c>
      <c r="I9" s="17">
        <v>0.24341913985160599</v>
      </c>
      <c r="J9" s="17">
        <v>0.10583406473467501</v>
      </c>
      <c r="K9" s="17">
        <v>0.14379776373021</v>
      </c>
      <c r="L9" s="17">
        <v>0.210016302213933</v>
      </c>
      <c r="M9" s="17"/>
      <c r="N9" s="17">
        <v>0.139810048711736</v>
      </c>
      <c r="O9" s="17">
        <v>0.16361876186671401</v>
      </c>
      <c r="P9" s="17">
        <v>0.18345901411847099</v>
      </c>
      <c r="Q9" s="17">
        <v>0.32512421108938</v>
      </c>
      <c r="R9" s="17"/>
      <c r="S9" s="17">
        <v>0.150597037017802</v>
      </c>
      <c r="T9" s="17">
        <v>0.143514874599557</v>
      </c>
      <c r="U9" s="17">
        <v>0.16069430536156001</v>
      </c>
      <c r="V9" s="17">
        <v>0.111935984085545</v>
      </c>
      <c r="W9" s="17">
        <v>0.19514218993866</v>
      </c>
      <c r="X9" s="17">
        <v>0.168763348555278</v>
      </c>
      <c r="Y9" s="17">
        <v>0.16988763478393401</v>
      </c>
      <c r="Z9" s="17"/>
      <c r="AA9" s="17">
        <v>0.225965757124824</v>
      </c>
      <c r="AB9" s="17">
        <v>9.8614817473957006E-2</v>
      </c>
      <c r="AC9" s="17"/>
      <c r="AD9" s="17">
        <v>0.243127657210684</v>
      </c>
      <c r="AE9" s="17">
        <v>0.24965999660927499</v>
      </c>
      <c r="AF9" s="17">
        <v>0.21927071328772499</v>
      </c>
      <c r="AG9" s="17"/>
      <c r="AH9" s="17">
        <v>0.29131661912294599</v>
      </c>
      <c r="AI9" s="17">
        <v>0.13650318985358301</v>
      </c>
      <c r="AJ9" s="17"/>
      <c r="AK9" s="17">
        <v>0.16862539011442401</v>
      </c>
      <c r="AL9" s="17">
        <v>0.124210259712714</v>
      </c>
      <c r="AM9" s="17"/>
      <c r="AN9" s="17">
        <v>0.14166607816549501</v>
      </c>
      <c r="AO9" s="17">
        <v>0.32512421108938</v>
      </c>
      <c r="AP9" s="17"/>
      <c r="AQ9" s="17">
        <v>0.23980944733718301</v>
      </c>
      <c r="AR9" s="17">
        <v>0.116673552357627</v>
      </c>
      <c r="AS9" s="17"/>
      <c r="AT9" s="17">
        <v>8.4113468429967198E-2</v>
      </c>
      <c r="AU9" s="17">
        <v>0.12539015160112199</v>
      </c>
      <c r="AV9" s="17">
        <v>0.25488129977032897</v>
      </c>
      <c r="AW9" s="17">
        <v>0.47709135480715698</v>
      </c>
      <c r="AX9" s="17"/>
      <c r="AY9" s="17">
        <v>0.22111155436374599</v>
      </c>
      <c r="AZ9" s="17">
        <v>0.132575053722397</v>
      </c>
      <c r="BA9" s="17"/>
      <c r="BB9" s="17">
        <v>0.20834385507947401</v>
      </c>
      <c r="BC9" s="17">
        <v>0.12757533678778399</v>
      </c>
      <c r="BD9" s="17"/>
      <c r="BE9" s="17">
        <v>0.16294500300364601</v>
      </c>
      <c r="BF9" s="17">
        <v>0.140440084790452</v>
      </c>
      <c r="BG9" s="17"/>
      <c r="BH9" s="17">
        <v>0.13240624980619101</v>
      </c>
      <c r="BI9" s="17">
        <v>0.14277339734536099</v>
      </c>
      <c r="BJ9" s="17"/>
      <c r="BK9" s="17">
        <v>0.193264345315663</v>
      </c>
      <c r="BL9" s="17">
        <v>0.13874818829316901</v>
      </c>
      <c r="BM9" s="17"/>
      <c r="BN9" s="17">
        <v>0.239676890509882</v>
      </c>
      <c r="BO9" s="17">
        <v>0.139959157414251</v>
      </c>
      <c r="BP9" s="17"/>
      <c r="BQ9" s="17">
        <v>0.29222491326654598</v>
      </c>
      <c r="BR9" s="17">
        <v>0.138181842419138</v>
      </c>
      <c r="BS9" s="17"/>
      <c r="BT9" s="17">
        <v>0.189001797198038</v>
      </c>
      <c r="BU9" s="17">
        <v>0.138299663365785</v>
      </c>
      <c r="BV9" s="17"/>
      <c r="BW9" s="17">
        <v>0.225360595691</v>
      </c>
      <c r="BX9" s="17">
        <v>9.9233927136611999E-2</v>
      </c>
      <c r="BY9" s="17"/>
      <c r="BZ9" s="17">
        <v>0.225360595691</v>
      </c>
      <c r="CA9" s="17">
        <v>9.9233927136611999E-2</v>
      </c>
    </row>
    <row r="10" spans="2:79" x14ac:dyDescent="0.25">
      <c r="B10" s="18" t="s">
        <v>514</v>
      </c>
      <c r="C10" s="17">
        <v>0.31164339864671098</v>
      </c>
      <c r="D10" s="17">
        <v>0.32471403370093999</v>
      </c>
      <c r="E10" s="17">
        <v>0.248539756451859</v>
      </c>
      <c r="F10" s="17">
        <v>0.43165179436058698</v>
      </c>
      <c r="G10" s="17">
        <v>0.239241128067749</v>
      </c>
      <c r="H10" s="17">
        <v>0.29570292068945198</v>
      </c>
      <c r="I10" s="17">
        <v>0.34353850416721099</v>
      </c>
      <c r="J10" s="17">
        <v>0.29386641133140701</v>
      </c>
      <c r="K10" s="17">
        <v>0.21420278630397799</v>
      </c>
      <c r="L10" s="17">
        <v>0.38389368748776198</v>
      </c>
      <c r="M10" s="17"/>
      <c r="N10" s="17">
        <v>0.302484919537651</v>
      </c>
      <c r="O10" s="17">
        <v>0.41675272099995098</v>
      </c>
      <c r="P10" s="17">
        <v>0.51133948200950097</v>
      </c>
      <c r="Q10" s="17">
        <v>0.441757107409255</v>
      </c>
      <c r="R10" s="17"/>
      <c r="S10" s="17">
        <v>0.31030166983218499</v>
      </c>
      <c r="T10" s="17">
        <v>0.33181753456774898</v>
      </c>
      <c r="U10" s="17">
        <v>0.35943556355054002</v>
      </c>
      <c r="V10" s="17">
        <v>0.297699107467292</v>
      </c>
      <c r="W10" s="17">
        <v>0.32271439846768502</v>
      </c>
      <c r="X10" s="17">
        <v>0.36394776899991299</v>
      </c>
      <c r="Y10" s="17">
        <v>0.29557020429674502</v>
      </c>
      <c r="Z10" s="17"/>
      <c r="AA10" s="17">
        <v>0.39992527463739602</v>
      </c>
      <c r="AB10" s="17">
        <v>0.26598427661787799</v>
      </c>
      <c r="AC10" s="17"/>
      <c r="AD10" s="17">
        <v>0.38104199702959801</v>
      </c>
      <c r="AE10" s="17">
        <v>0.43357545391354002</v>
      </c>
      <c r="AF10" s="17">
        <v>0.409021837965938</v>
      </c>
      <c r="AG10" s="17"/>
      <c r="AH10" s="17">
        <v>0.51077101679985004</v>
      </c>
      <c r="AI10" s="17">
        <v>0.30427492072116702</v>
      </c>
      <c r="AJ10" s="17"/>
      <c r="AK10" s="17">
        <v>0.32649696364838698</v>
      </c>
      <c r="AL10" s="17">
        <v>0.30169342000395499</v>
      </c>
      <c r="AM10" s="17"/>
      <c r="AN10" s="17">
        <v>0.311386593579698</v>
      </c>
      <c r="AO10" s="17">
        <v>0.441757107409255</v>
      </c>
      <c r="AP10" s="17"/>
      <c r="AQ10" s="17">
        <v>0.32067866324671301</v>
      </c>
      <c r="AR10" s="17">
        <v>0.30930064389412099</v>
      </c>
      <c r="AS10" s="17"/>
      <c r="AT10" s="17">
        <v>0.20549912330594799</v>
      </c>
      <c r="AU10" s="17">
        <v>0.347844970706843</v>
      </c>
      <c r="AV10" s="17">
        <v>0.43910208310684101</v>
      </c>
      <c r="AW10" s="17">
        <v>0.35768220076499102</v>
      </c>
      <c r="AX10" s="17"/>
      <c r="AY10" s="17">
        <v>0.31747309103239901</v>
      </c>
      <c r="AZ10" s="17">
        <v>0.31094661387038403</v>
      </c>
      <c r="BA10" s="17"/>
      <c r="BB10" s="17">
        <v>0.34236176629655801</v>
      </c>
      <c r="BC10" s="17">
        <v>0.30493906038371499</v>
      </c>
      <c r="BD10" s="17"/>
      <c r="BE10" s="17">
        <v>0.31015802728049902</v>
      </c>
      <c r="BF10" s="17">
        <v>0.31175611909630901</v>
      </c>
      <c r="BG10" s="17"/>
      <c r="BH10" s="17">
        <v>0.32300635303355402</v>
      </c>
      <c r="BI10" s="17">
        <v>0.31076241754321099</v>
      </c>
      <c r="BJ10" s="17"/>
      <c r="BK10" s="17">
        <v>0.380595562360449</v>
      </c>
      <c r="BL10" s="17">
        <v>0.307230316849055</v>
      </c>
      <c r="BM10" s="17"/>
      <c r="BN10" s="17">
        <v>0.34932217205435601</v>
      </c>
      <c r="BO10" s="17">
        <v>0.31084533009094301</v>
      </c>
      <c r="BP10" s="17"/>
      <c r="BQ10" s="17">
        <v>0.36120103002591097</v>
      </c>
      <c r="BR10" s="17">
        <v>0.31037453904177198</v>
      </c>
      <c r="BS10" s="17"/>
      <c r="BT10" s="17">
        <v>0.314796284357033</v>
      </c>
      <c r="BU10" s="17">
        <v>0.31139319177010899</v>
      </c>
      <c r="BV10" s="17"/>
      <c r="BW10" s="17">
        <v>0.39969572769315798</v>
      </c>
      <c r="BX10" s="17">
        <v>0.26642645540106802</v>
      </c>
      <c r="BY10" s="17"/>
      <c r="BZ10" s="17">
        <v>0.39969572769315798</v>
      </c>
      <c r="CA10" s="17">
        <v>0.26642645540106802</v>
      </c>
    </row>
    <row r="11" spans="2:79" ht="30" x14ac:dyDescent="0.25">
      <c r="B11" s="18" t="s">
        <v>515</v>
      </c>
      <c r="C11" s="17">
        <v>0.29622264735889697</v>
      </c>
      <c r="D11" s="17">
        <v>0.27039808378795599</v>
      </c>
      <c r="E11" s="17">
        <v>0.30591776588700298</v>
      </c>
      <c r="F11" s="17">
        <v>0.27394590289328902</v>
      </c>
      <c r="G11" s="17">
        <v>0.30413615487345302</v>
      </c>
      <c r="H11" s="17">
        <v>0.40516095045954298</v>
      </c>
      <c r="I11" s="17">
        <v>0.24884159128275801</v>
      </c>
      <c r="J11" s="17">
        <v>0.30156854917647302</v>
      </c>
      <c r="K11" s="17">
        <v>0.29442145064471398</v>
      </c>
      <c r="L11" s="17">
        <v>0.18712893687618201</v>
      </c>
      <c r="M11" s="17"/>
      <c r="N11" s="17">
        <v>0.300005859357726</v>
      </c>
      <c r="O11" s="17">
        <v>0.25885530035156401</v>
      </c>
      <c r="P11" s="17">
        <v>0.19281728663030001</v>
      </c>
      <c r="Q11" s="17">
        <v>0.161201694391958</v>
      </c>
      <c r="R11" s="17"/>
      <c r="S11" s="17">
        <v>0.29385243663790001</v>
      </c>
      <c r="T11" s="17">
        <v>0.33281070238538302</v>
      </c>
      <c r="U11" s="17">
        <v>0.237993798427584</v>
      </c>
      <c r="V11" s="17">
        <v>0.310728170089834</v>
      </c>
      <c r="W11" s="17">
        <v>0.24860792926671099</v>
      </c>
      <c r="X11" s="17">
        <v>0.30789511518231699</v>
      </c>
      <c r="Y11" s="17">
        <v>0.28811325602217802</v>
      </c>
      <c r="Z11" s="17"/>
      <c r="AA11" s="17">
        <v>0.221972002715216</v>
      </c>
      <c r="AB11" s="17">
        <v>0.334624858531472</v>
      </c>
      <c r="AC11" s="17"/>
      <c r="AD11" s="17">
        <v>0.227663003999311</v>
      </c>
      <c r="AE11" s="17">
        <v>0.18667408762378501</v>
      </c>
      <c r="AF11" s="17">
        <v>0.21517519898290899</v>
      </c>
      <c r="AG11" s="17"/>
      <c r="AH11" s="17">
        <v>9.7819326972076806E-2</v>
      </c>
      <c r="AI11" s="17">
        <v>0.30356432351705098</v>
      </c>
      <c r="AJ11" s="17"/>
      <c r="AK11" s="17">
        <v>0.28414426763505901</v>
      </c>
      <c r="AL11" s="17">
        <v>0.30431360870573398</v>
      </c>
      <c r="AM11" s="17"/>
      <c r="AN11" s="17">
        <v>0.29648913784022002</v>
      </c>
      <c r="AO11" s="17">
        <v>0.161201694391958</v>
      </c>
      <c r="AP11" s="17"/>
      <c r="AQ11" s="17">
        <v>0.250104986489883</v>
      </c>
      <c r="AR11" s="17">
        <v>0.30818050072150699</v>
      </c>
      <c r="AS11" s="17"/>
      <c r="AT11" s="17">
        <v>0.35334812633752199</v>
      </c>
      <c r="AU11" s="17">
        <v>0.29971281360406898</v>
      </c>
      <c r="AV11" s="17">
        <v>0.19495577307180101</v>
      </c>
      <c r="AW11" s="17">
        <v>0.14340284550631099</v>
      </c>
      <c r="AX11" s="17"/>
      <c r="AY11" s="17">
        <v>0.25953804206647102</v>
      </c>
      <c r="AZ11" s="17">
        <v>0.30060731687526798</v>
      </c>
      <c r="BA11" s="17"/>
      <c r="BB11" s="17">
        <v>0.27600595949360301</v>
      </c>
      <c r="BC11" s="17">
        <v>0.300632899545556</v>
      </c>
      <c r="BD11" s="17"/>
      <c r="BE11" s="17">
        <v>0.25412272554997001</v>
      </c>
      <c r="BF11" s="17">
        <v>0.29941748618661301</v>
      </c>
      <c r="BG11" s="17"/>
      <c r="BH11" s="17">
        <v>0.32982322083548699</v>
      </c>
      <c r="BI11" s="17">
        <v>0.29361756163102298</v>
      </c>
      <c r="BJ11" s="17"/>
      <c r="BK11" s="17">
        <v>0.25509208335463002</v>
      </c>
      <c r="BL11" s="17">
        <v>0.29885508894677998</v>
      </c>
      <c r="BM11" s="17"/>
      <c r="BN11" s="17">
        <v>0.21183610816829701</v>
      </c>
      <c r="BO11" s="17">
        <v>0.29801002622947298</v>
      </c>
      <c r="BP11" s="17"/>
      <c r="BQ11" s="17">
        <v>0.21294873511190099</v>
      </c>
      <c r="BR11" s="17">
        <v>0.29835476910190301</v>
      </c>
      <c r="BS11" s="17"/>
      <c r="BT11" s="17">
        <v>0.30277002783888002</v>
      </c>
      <c r="BU11" s="17">
        <v>0.29570305998074897</v>
      </c>
      <c r="BV11" s="17"/>
      <c r="BW11" s="17">
        <v>0.22232285536788499</v>
      </c>
      <c r="BX11" s="17">
        <v>0.33417192975164101</v>
      </c>
      <c r="BY11" s="17"/>
      <c r="BZ11" s="17">
        <v>0.22232285536788499</v>
      </c>
      <c r="CA11" s="17">
        <v>0.33417192975164101</v>
      </c>
    </row>
    <row r="12" spans="2:79" x14ac:dyDescent="0.25">
      <c r="B12" s="18" t="s">
        <v>516</v>
      </c>
      <c r="C12" s="17">
        <v>8.2031455556604294E-2</v>
      </c>
      <c r="D12" s="17">
        <v>4.5287765376622199E-2</v>
      </c>
      <c r="E12" s="17">
        <v>0.117687622024018</v>
      </c>
      <c r="F12" s="17">
        <v>5.4063465515657799E-2</v>
      </c>
      <c r="G12" s="17">
        <v>9.9755874023359004E-2</v>
      </c>
      <c r="H12" s="17">
        <v>7.2328673837797702E-2</v>
      </c>
      <c r="I12" s="17">
        <v>6.5431121842845399E-2</v>
      </c>
      <c r="J12" s="17">
        <v>0.125335268946593</v>
      </c>
      <c r="K12" s="17">
        <v>0.11826933472479299</v>
      </c>
      <c r="L12" s="17">
        <v>0.104335518918898</v>
      </c>
      <c r="M12" s="17"/>
      <c r="N12" s="17">
        <v>8.2179373865640101E-2</v>
      </c>
      <c r="O12" s="17">
        <v>8.4393643551410602E-2</v>
      </c>
      <c r="P12" s="17">
        <v>6.2257733784591797E-2</v>
      </c>
      <c r="Q12" s="17">
        <v>3.7813321648345999E-2</v>
      </c>
      <c r="R12" s="17"/>
      <c r="S12" s="17">
        <v>8.8537743568937802E-2</v>
      </c>
      <c r="T12" s="17">
        <v>5.2285457352411503E-2</v>
      </c>
      <c r="U12" s="17">
        <v>0.11074727607933001</v>
      </c>
      <c r="V12" s="17">
        <v>8.1185577943123505E-2</v>
      </c>
      <c r="W12" s="17">
        <v>0.10128690362486301</v>
      </c>
      <c r="X12" s="17">
        <v>8.52941516800787E-2</v>
      </c>
      <c r="Y12" s="17">
        <v>6.8636461725002998E-2</v>
      </c>
      <c r="Z12" s="17"/>
      <c r="AA12" s="17">
        <v>7.6844635131663494E-2</v>
      </c>
      <c r="AB12" s="17">
        <v>8.4714063555883998E-2</v>
      </c>
      <c r="AC12" s="17"/>
      <c r="AD12" s="17">
        <v>8.0878150359093001E-2</v>
      </c>
      <c r="AE12" s="17">
        <v>7.2929169348331394E-2</v>
      </c>
      <c r="AF12" s="17">
        <v>7.3736023900397907E-2</v>
      </c>
      <c r="AG12" s="17"/>
      <c r="AH12" s="17">
        <v>8.5189812207634802E-2</v>
      </c>
      <c r="AI12" s="17">
        <v>8.1914584368770305E-2</v>
      </c>
      <c r="AJ12" s="17"/>
      <c r="AK12" s="17">
        <v>6.6908401927191705E-2</v>
      </c>
      <c r="AL12" s="17">
        <v>9.2161956928425895E-2</v>
      </c>
      <c r="AM12" s="17"/>
      <c r="AN12" s="17">
        <v>8.2118728765165599E-2</v>
      </c>
      <c r="AO12" s="17">
        <v>3.7813321648345999E-2</v>
      </c>
      <c r="AP12" s="17"/>
      <c r="AQ12" s="17">
        <v>8.1826012673428997E-2</v>
      </c>
      <c r="AR12" s="17">
        <v>8.2084724864394706E-2</v>
      </c>
      <c r="AS12" s="17"/>
      <c r="AT12" s="17">
        <v>9.5040122789559298E-2</v>
      </c>
      <c r="AU12" s="17">
        <v>8.8195021955476099E-2</v>
      </c>
      <c r="AV12" s="17">
        <v>5.26914434619008E-2</v>
      </c>
      <c r="AW12" s="17">
        <v>4.3191544020495997E-3</v>
      </c>
      <c r="AX12" s="17"/>
      <c r="AY12" s="17">
        <v>8.0391969881548606E-2</v>
      </c>
      <c r="AZ12" s="17">
        <v>8.2227412492889798E-2</v>
      </c>
      <c r="BA12" s="17"/>
      <c r="BB12" s="17">
        <v>5.9749299049640797E-2</v>
      </c>
      <c r="BC12" s="17">
        <v>8.6889051715762999E-2</v>
      </c>
      <c r="BD12" s="17"/>
      <c r="BE12" s="17">
        <v>0.12514487832554999</v>
      </c>
      <c r="BF12" s="17">
        <v>7.8759705131909399E-2</v>
      </c>
      <c r="BG12" s="17"/>
      <c r="BH12" s="17">
        <v>8.3755351047734405E-2</v>
      </c>
      <c r="BI12" s="17">
        <v>8.1897800232434995E-2</v>
      </c>
      <c r="BJ12" s="17"/>
      <c r="BK12" s="17">
        <v>8.2644675422076097E-2</v>
      </c>
      <c r="BL12" s="17">
        <v>8.1992208210610804E-2</v>
      </c>
      <c r="BM12" s="17"/>
      <c r="BN12" s="17">
        <v>8.2853141841451802E-2</v>
      </c>
      <c r="BO12" s="17">
        <v>8.2014051540301905E-2</v>
      </c>
      <c r="BP12" s="17"/>
      <c r="BQ12" s="17">
        <v>5.59747695242237E-2</v>
      </c>
      <c r="BR12" s="17">
        <v>8.2698603590619493E-2</v>
      </c>
      <c r="BS12" s="17"/>
      <c r="BT12" s="17">
        <v>9.0338786834908397E-2</v>
      </c>
      <c r="BU12" s="17">
        <v>8.1372201906767694E-2</v>
      </c>
      <c r="BV12" s="17"/>
      <c r="BW12" s="17">
        <v>7.7057363927435896E-2</v>
      </c>
      <c r="BX12" s="17">
        <v>8.4585768671662398E-2</v>
      </c>
      <c r="BY12" s="17"/>
      <c r="BZ12" s="17">
        <v>7.7057363927435896E-2</v>
      </c>
      <c r="CA12" s="17">
        <v>8.4585768671662398E-2</v>
      </c>
    </row>
    <row r="13" spans="2:79" x14ac:dyDescent="0.25">
      <c r="B13" s="18" t="s">
        <v>517</v>
      </c>
      <c r="C13" s="17">
        <v>0.11258192239075999</v>
      </c>
      <c r="D13" s="17">
        <v>9.9438020325475301E-2</v>
      </c>
      <c r="E13" s="17">
        <v>0.19093088191111199</v>
      </c>
      <c r="F13" s="17">
        <v>4.54754382337638E-2</v>
      </c>
      <c r="G13" s="17">
        <v>0.19678901820629499</v>
      </c>
      <c r="H13" s="17">
        <v>6.5289786754222395E-2</v>
      </c>
      <c r="I13" s="17">
        <v>6.9305351136695406E-2</v>
      </c>
      <c r="J13" s="17">
        <v>0.12405404402513701</v>
      </c>
      <c r="K13" s="17">
        <v>0.20930870099421101</v>
      </c>
      <c r="L13" s="17">
        <v>3.2710202991005098E-2</v>
      </c>
      <c r="M13" s="17"/>
      <c r="N13" s="17">
        <v>0.117740137781233</v>
      </c>
      <c r="O13" s="17">
        <v>4.7513997807049999E-2</v>
      </c>
      <c r="P13" s="17">
        <v>4.09907133938354E-2</v>
      </c>
      <c r="Q13" s="17">
        <v>1.6596794480663399E-2</v>
      </c>
      <c r="R13" s="17"/>
      <c r="S13" s="17">
        <v>0.10646315515968401</v>
      </c>
      <c r="T13" s="17">
        <v>0.117261369963872</v>
      </c>
      <c r="U13" s="17">
        <v>8.6880356771192394E-2</v>
      </c>
      <c r="V13" s="17">
        <v>0.13937704371942999</v>
      </c>
      <c r="W13" s="17">
        <v>9.1231140710512401E-2</v>
      </c>
      <c r="X13" s="17">
        <v>4.0868146465994702E-2</v>
      </c>
      <c r="Y13" s="17">
        <v>0.13182796231924099</v>
      </c>
      <c r="Z13" s="17"/>
      <c r="AA13" s="17">
        <v>5.0146247950440599E-2</v>
      </c>
      <c r="AB13" s="17">
        <v>0.14487346633715201</v>
      </c>
      <c r="AC13" s="17"/>
      <c r="AD13" s="17">
        <v>4.7278290095715901E-2</v>
      </c>
      <c r="AE13" s="17">
        <v>4.4241914625550299E-2</v>
      </c>
      <c r="AF13" s="17">
        <v>5.0331105632020499E-2</v>
      </c>
      <c r="AG13" s="17"/>
      <c r="AH13" s="17">
        <v>1.4579982411258199E-2</v>
      </c>
      <c r="AI13" s="17">
        <v>0.116208366266788</v>
      </c>
      <c r="AJ13" s="17"/>
      <c r="AK13" s="17">
        <v>8.3968443745335297E-2</v>
      </c>
      <c r="AL13" s="17">
        <v>0.13174927389087601</v>
      </c>
      <c r="AM13" s="17"/>
      <c r="AN13" s="17">
        <v>0.112771367972165</v>
      </c>
      <c r="AO13" s="17">
        <v>1.6596794480663399E-2</v>
      </c>
      <c r="AP13" s="17"/>
      <c r="AQ13" s="17">
        <v>7.2026263388978107E-2</v>
      </c>
      <c r="AR13" s="17">
        <v>0.12309760367704101</v>
      </c>
      <c r="AS13" s="17"/>
      <c r="AT13" s="17">
        <v>0.163218412959517</v>
      </c>
      <c r="AU13" s="17">
        <v>0.104769539661207</v>
      </c>
      <c r="AV13" s="17">
        <v>3.9903257866808199E-2</v>
      </c>
      <c r="AW13" s="17">
        <v>1.72028616651957E-2</v>
      </c>
      <c r="AX13" s="17"/>
      <c r="AY13" s="17">
        <v>9.9172683709272805E-2</v>
      </c>
      <c r="AZ13" s="17">
        <v>0.114184640468705</v>
      </c>
      <c r="BA13" s="17"/>
      <c r="BB13" s="17">
        <v>6.7683455015368904E-2</v>
      </c>
      <c r="BC13" s="17">
        <v>0.122369263849609</v>
      </c>
      <c r="BD13" s="17"/>
      <c r="BE13" s="17">
        <v>8.35147564307549E-2</v>
      </c>
      <c r="BF13" s="17">
        <v>0.11478774383722699</v>
      </c>
      <c r="BG13" s="17"/>
      <c r="BH13" s="17">
        <v>9.5365402555927195E-2</v>
      </c>
      <c r="BI13" s="17">
        <v>0.113916736218763</v>
      </c>
      <c r="BJ13" s="17"/>
      <c r="BK13" s="17">
        <v>6.75083552176894E-2</v>
      </c>
      <c r="BL13" s="17">
        <v>0.115466724377145</v>
      </c>
      <c r="BM13" s="17"/>
      <c r="BN13" s="17">
        <v>9.38775322237827E-2</v>
      </c>
      <c r="BO13" s="17">
        <v>0.112978097326859</v>
      </c>
      <c r="BP13" s="17"/>
      <c r="BQ13" s="17">
        <v>4.3764867900156497E-2</v>
      </c>
      <c r="BR13" s="17">
        <v>0.11434389482858499</v>
      </c>
      <c r="BS13" s="17"/>
      <c r="BT13" s="17">
        <v>7.9953032984189196E-2</v>
      </c>
      <c r="BU13" s="17">
        <v>0.11517128758046601</v>
      </c>
      <c r="BV13" s="17"/>
      <c r="BW13" s="17">
        <v>5.0334322404890802E-2</v>
      </c>
      <c r="BX13" s="17">
        <v>0.14454752995866299</v>
      </c>
      <c r="BY13" s="17"/>
      <c r="BZ13" s="17">
        <v>5.0334322404890802E-2</v>
      </c>
      <c r="CA13" s="17">
        <v>0.14454752995866299</v>
      </c>
    </row>
    <row r="14" spans="2:79" x14ac:dyDescent="0.25">
      <c r="B14" s="18" t="s">
        <v>103</v>
      </c>
      <c r="C14" s="17">
        <v>5.5493120322023498E-2</v>
      </c>
      <c r="D14" s="17">
        <v>9.5122073256261805E-2</v>
      </c>
      <c r="E14" s="17">
        <v>1.22793183664922E-2</v>
      </c>
      <c r="F14" s="17">
        <v>5.5688653756581198E-2</v>
      </c>
      <c r="G14" s="17">
        <v>6.8913179510174005E-2</v>
      </c>
      <c r="H14" s="17">
        <v>7.6921634958122695E-2</v>
      </c>
      <c r="I14" s="17">
        <v>2.94642917188844E-2</v>
      </c>
      <c r="J14" s="17">
        <v>4.9341661785713697E-2</v>
      </c>
      <c r="K14" s="17">
        <v>1.9999963602093301E-2</v>
      </c>
      <c r="L14" s="17">
        <v>8.1915351512220499E-2</v>
      </c>
      <c r="M14" s="17"/>
      <c r="N14" s="17">
        <v>5.7779660746013498E-2</v>
      </c>
      <c r="O14" s="17">
        <v>2.8865575423309701E-2</v>
      </c>
      <c r="P14" s="17">
        <v>9.1357700633008208E-3</v>
      </c>
      <c r="Q14" s="17">
        <v>1.7506870980397399E-2</v>
      </c>
      <c r="R14" s="17"/>
      <c r="S14" s="17">
        <v>5.0247957783490803E-2</v>
      </c>
      <c r="T14" s="17">
        <v>2.2310061131027101E-2</v>
      </c>
      <c r="U14" s="17">
        <v>4.4248699809794102E-2</v>
      </c>
      <c r="V14" s="17">
        <v>5.9074116694775101E-2</v>
      </c>
      <c r="W14" s="17">
        <v>4.1017437991568699E-2</v>
      </c>
      <c r="X14" s="17">
        <v>3.3231469116418999E-2</v>
      </c>
      <c r="Y14" s="17">
        <v>4.5964480852897997E-2</v>
      </c>
      <c r="Z14" s="17"/>
      <c r="AA14" s="17">
        <v>2.5146082440459801E-2</v>
      </c>
      <c r="AB14" s="17">
        <v>7.1188517483657898E-2</v>
      </c>
      <c r="AC14" s="17"/>
      <c r="AD14" s="17">
        <v>2.0010901305597101E-2</v>
      </c>
      <c r="AE14" s="17">
        <v>1.29193778795179E-2</v>
      </c>
      <c r="AF14" s="17">
        <v>3.2465120231009399E-2</v>
      </c>
      <c r="AG14" s="17"/>
      <c r="AH14" s="17">
        <v>3.2324248623501401E-4</v>
      </c>
      <c r="AI14" s="17">
        <v>5.7534615272640303E-2</v>
      </c>
      <c r="AJ14" s="17"/>
      <c r="AK14" s="17">
        <v>6.9856532929603907E-2</v>
      </c>
      <c r="AL14" s="17">
        <v>4.58714807582958E-2</v>
      </c>
      <c r="AM14" s="17"/>
      <c r="AN14" s="17">
        <v>5.5568093677256597E-2</v>
      </c>
      <c r="AO14" s="17">
        <v>1.7506870980397399E-2</v>
      </c>
      <c r="AP14" s="17"/>
      <c r="AQ14" s="17">
        <v>3.55546268638137E-2</v>
      </c>
      <c r="AR14" s="17">
        <v>6.0662974485308697E-2</v>
      </c>
      <c r="AS14" s="17"/>
      <c r="AT14" s="17">
        <v>9.8780746177486806E-2</v>
      </c>
      <c r="AU14" s="17">
        <v>3.40875024712834E-2</v>
      </c>
      <c r="AV14" s="17">
        <v>1.8466142722320299E-2</v>
      </c>
      <c r="AW14" s="17">
        <v>3.0158285429593499E-4</v>
      </c>
      <c r="AX14" s="17"/>
      <c r="AY14" s="17">
        <v>2.23126589465624E-2</v>
      </c>
      <c r="AZ14" s="17">
        <v>5.9458962570356398E-2</v>
      </c>
      <c r="BA14" s="17"/>
      <c r="BB14" s="17">
        <v>4.5855665065354399E-2</v>
      </c>
      <c r="BC14" s="17">
        <v>5.7594387717572297E-2</v>
      </c>
      <c r="BD14" s="17"/>
      <c r="BE14" s="17">
        <v>6.4114609409579498E-2</v>
      </c>
      <c r="BF14" s="17">
        <v>5.4838860957489001E-2</v>
      </c>
      <c r="BG14" s="17"/>
      <c r="BH14" s="17">
        <v>3.56434227211073E-2</v>
      </c>
      <c r="BI14" s="17">
        <v>5.70320870292075E-2</v>
      </c>
      <c r="BJ14" s="17"/>
      <c r="BK14" s="17">
        <v>2.0894978329492199E-2</v>
      </c>
      <c r="BL14" s="17">
        <v>5.77074733232412E-2</v>
      </c>
      <c r="BM14" s="17"/>
      <c r="BN14" s="17">
        <v>2.2434155202230001E-2</v>
      </c>
      <c r="BO14" s="17">
        <v>5.6193337398171103E-2</v>
      </c>
      <c r="BP14" s="17"/>
      <c r="BQ14" s="17">
        <v>3.38856841712619E-2</v>
      </c>
      <c r="BR14" s="17">
        <v>5.6046351017982797E-2</v>
      </c>
      <c r="BS14" s="17"/>
      <c r="BT14" s="17">
        <v>2.3140070786952599E-2</v>
      </c>
      <c r="BU14" s="17">
        <v>5.8060595396123897E-2</v>
      </c>
      <c r="BV14" s="17"/>
      <c r="BW14" s="17">
        <v>2.5229134915630998E-2</v>
      </c>
      <c r="BX14" s="17">
        <v>7.1034389080354393E-2</v>
      </c>
      <c r="BY14" s="17"/>
      <c r="BZ14" s="17">
        <v>2.5229134915630998E-2</v>
      </c>
      <c r="CA14" s="17">
        <v>7.1034389080354393E-2</v>
      </c>
    </row>
    <row r="15" spans="2:79" x14ac:dyDescent="0.25">
      <c r="B15" s="18" t="s">
        <v>612</v>
      </c>
      <c r="C15" s="20">
        <v>0.453670854371716</v>
      </c>
      <c r="D15" s="20">
        <v>0.48975405725368498</v>
      </c>
      <c r="E15" s="20">
        <v>0.37318441181137502</v>
      </c>
      <c r="F15" s="20">
        <v>0.57082653960070895</v>
      </c>
      <c r="G15" s="20">
        <v>0.330405773386719</v>
      </c>
      <c r="H15" s="20">
        <v>0.38029895399031399</v>
      </c>
      <c r="I15" s="20">
        <v>0.586957644018817</v>
      </c>
      <c r="J15" s="20">
        <v>0.399700476066083</v>
      </c>
      <c r="K15" s="20">
        <v>0.35800055003418801</v>
      </c>
      <c r="L15" s="20">
        <v>0.59390998970169495</v>
      </c>
      <c r="M15" s="20"/>
      <c r="N15" s="20">
        <v>0.44229496824938702</v>
      </c>
      <c r="O15" s="20">
        <v>0.58037148286666596</v>
      </c>
      <c r="P15" s="20">
        <v>0.69479849612797195</v>
      </c>
      <c r="Q15" s="20">
        <v>0.76688131849863495</v>
      </c>
      <c r="R15" s="20"/>
      <c r="S15" s="20">
        <v>0.46089870684998702</v>
      </c>
      <c r="T15" s="20">
        <v>0.47533240916730601</v>
      </c>
      <c r="U15" s="20">
        <v>0.5201298689121</v>
      </c>
      <c r="V15" s="20">
        <v>0.40963509155283701</v>
      </c>
      <c r="W15" s="20">
        <v>0.51785658840634496</v>
      </c>
      <c r="X15" s="20">
        <v>0.53271111755518996</v>
      </c>
      <c r="Y15" s="20">
        <v>0.46545783908068</v>
      </c>
      <c r="Z15" s="20"/>
      <c r="AA15" s="20">
        <v>0.62589103176222005</v>
      </c>
      <c r="AB15" s="20">
        <v>0.364599094091835</v>
      </c>
      <c r="AC15" s="20"/>
      <c r="AD15" s="20">
        <v>0.62416965424028303</v>
      </c>
      <c r="AE15" s="20">
        <v>0.68323545052281498</v>
      </c>
      <c r="AF15" s="20">
        <v>0.62829255125366301</v>
      </c>
      <c r="AG15" s="20"/>
      <c r="AH15" s="20">
        <v>0.80208763592279497</v>
      </c>
      <c r="AI15" s="20">
        <v>0.44077811057475003</v>
      </c>
      <c r="AJ15" s="20"/>
      <c r="AK15" s="20">
        <v>0.49512235376281</v>
      </c>
      <c r="AL15" s="20">
        <v>0.42590367971666798</v>
      </c>
      <c r="AM15" s="20"/>
      <c r="AN15" s="20">
        <v>0.45305267174519298</v>
      </c>
      <c r="AO15" s="20">
        <v>0.76688131849863495</v>
      </c>
      <c r="AP15" s="20"/>
      <c r="AQ15" s="20">
        <v>0.56048811058389603</v>
      </c>
      <c r="AR15" s="20">
        <v>0.42597419625174798</v>
      </c>
      <c r="AS15" s="20"/>
      <c r="AT15" s="20">
        <v>0.28961259173591503</v>
      </c>
      <c r="AU15" s="20">
        <v>0.47323512230796499</v>
      </c>
      <c r="AV15" s="20">
        <v>0.69398338287716899</v>
      </c>
      <c r="AW15" s="20">
        <v>0.83477355557214805</v>
      </c>
      <c r="AX15" s="20"/>
      <c r="AY15" s="20">
        <v>0.53858464539614503</v>
      </c>
      <c r="AZ15" s="20">
        <v>0.44352166759278</v>
      </c>
      <c r="BA15" s="20"/>
      <c r="BB15" s="20">
        <v>0.55070562137603296</v>
      </c>
      <c r="BC15" s="20">
        <v>0.43251439717149898</v>
      </c>
      <c r="BD15" s="20"/>
      <c r="BE15" s="20">
        <v>0.47310303028414502</v>
      </c>
      <c r="BF15" s="20">
        <v>0.45219620388676202</v>
      </c>
      <c r="BG15" s="20"/>
      <c r="BH15" s="20">
        <v>0.455412602839744</v>
      </c>
      <c r="BI15" s="20">
        <v>0.45353581488857198</v>
      </c>
      <c r="BJ15" s="20"/>
      <c r="BK15" s="20">
        <v>0.57385990767611195</v>
      </c>
      <c r="BL15" s="20">
        <v>0.44597850514222298</v>
      </c>
      <c r="BM15" s="20"/>
      <c r="BN15" s="20">
        <v>0.58899906256423795</v>
      </c>
      <c r="BO15" s="20">
        <v>0.45080448750519397</v>
      </c>
      <c r="BP15" s="20"/>
      <c r="BQ15" s="20">
        <v>0.65342594329245696</v>
      </c>
      <c r="BR15" s="20">
        <v>0.44855638146090898</v>
      </c>
      <c r="BS15" s="20"/>
      <c r="BT15" s="20">
        <v>0.50379808155507</v>
      </c>
      <c r="BU15" s="20">
        <v>0.44969285513589302</v>
      </c>
      <c r="BV15" s="20"/>
      <c r="BW15" s="20">
        <v>0.62505632338415695</v>
      </c>
      <c r="BX15" s="20">
        <v>0.36566038253768002</v>
      </c>
      <c r="BY15" s="20"/>
      <c r="BZ15" s="20">
        <v>0.62505632338415695</v>
      </c>
      <c r="CA15" s="20">
        <v>0.36566038253768002</v>
      </c>
    </row>
    <row r="16" spans="2:79" x14ac:dyDescent="0.25">
      <c r="B16" s="18" t="s">
        <v>613</v>
      </c>
      <c r="C16" s="20">
        <v>0.194613377947364</v>
      </c>
      <c r="D16" s="20">
        <v>0.14472578570209799</v>
      </c>
      <c r="E16" s="20">
        <v>0.30861850393513002</v>
      </c>
      <c r="F16" s="20">
        <v>9.9538903749421606E-2</v>
      </c>
      <c r="G16" s="20">
        <v>0.29654489222965402</v>
      </c>
      <c r="H16" s="20">
        <v>0.13761846059201999</v>
      </c>
      <c r="I16" s="20">
        <v>0.134736472979541</v>
      </c>
      <c r="J16" s="20">
        <v>0.24938931297173</v>
      </c>
      <c r="K16" s="20">
        <v>0.32757803571900501</v>
      </c>
      <c r="L16" s="20">
        <v>0.137045721909903</v>
      </c>
      <c r="M16" s="20"/>
      <c r="N16" s="20">
        <v>0.19991951164687399</v>
      </c>
      <c r="O16" s="20">
        <v>0.131907641358461</v>
      </c>
      <c r="P16" s="20">
        <v>0.103248447178427</v>
      </c>
      <c r="Q16" s="20">
        <v>5.4410116129009402E-2</v>
      </c>
      <c r="R16" s="20"/>
      <c r="S16" s="20">
        <v>0.195000898728622</v>
      </c>
      <c r="T16" s="20">
        <v>0.16954682731628401</v>
      </c>
      <c r="U16" s="20">
        <v>0.19762763285052201</v>
      </c>
      <c r="V16" s="20">
        <v>0.220562621662554</v>
      </c>
      <c r="W16" s="20">
        <v>0.192518044335376</v>
      </c>
      <c r="X16" s="20">
        <v>0.12616229814607299</v>
      </c>
      <c r="Y16" s="20">
        <v>0.200464424044244</v>
      </c>
      <c r="Z16" s="20"/>
      <c r="AA16" s="20">
        <v>0.12699088308210399</v>
      </c>
      <c r="AB16" s="20">
        <v>0.22958752989303599</v>
      </c>
      <c r="AC16" s="20"/>
      <c r="AD16" s="20">
        <v>0.12815644045480901</v>
      </c>
      <c r="AE16" s="20">
        <v>0.117171083973882</v>
      </c>
      <c r="AF16" s="20">
        <v>0.124067129532418</v>
      </c>
      <c r="AG16" s="20"/>
      <c r="AH16" s="20">
        <v>9.9769794618893001E-2</v>
      </c>
      <c r="AI16" s="20">
        <v>0.19812295063555799</v>
      </c>
      <c r="AJ16" s="20"/>
      <c r="AK16" s="20">
        <v>0.15087684567252699</v>
      </c>
      <c r="AL16" s="20">
        <v>0.223911230819302</v>
      </c>
      <c r="AM16" s="20"/>
      <c r="AN16" s="20">
        <v>0.19489009673732999</v>
      </c>
      <c r="AO16" s="20">
        <v>5.4410116129009402E-2</v>
      </c>
      <c r="AP16" s="20"/>
      <c r="AQ16" s="20">
        <v>0.15385227606240701</v>
      </c>
      <c r="AR16" s="20">
        <v>0.205182328541436</v>
      </c>
      <c r="AS16" s="20"/>
      <c r="AT16" s="20">
        <v>0.25825853574907598</v>
      </c>
      <c r="AU16" s="20">
        <v>0.19296456161668299</v>
      </c>
      <c r="AV16" s="20">
        <v>9.2594701328709103E-2</v>
      </c>
      <c r="AW16" s="20">
        <v>2.1522016067245301E-2</v>
      </c>
      <c r="AX16" s="20"/>
      <c r="AY16" s="20">
        <v>0.17956465359082099</v>
      </c>
      <c r="AZ16" s="20">
        <v>0.196412052961595</v>
      </c>
      <c r="BA16" s="20"/>
      <c r="BB16" s="20">
        <v>0.12743275406501001</v>
      </c>
      <c r="BC16" s="20">
        <v>0.209258315565372</v>
      </c>
      <c r="BD16" s="20"/>
      <c r="BE16" s="20">
        <v>0.208659634756305</v>
      </c>
      <c r="BF16" s="20">
        <v>0.193547448969136</v>
      </c>
      <c r="BG16" s="20"/>
      <c r="BH16" s="20">
        <v>0.179120753603662</v>
      </c>
      <c r="BI16" s="20">
        <v>0.19581453645119801</v>
      </c>
      <c r="BJ16" s="20"/>
      <c r="BK16" s="20">
        <v>0.15015303063976601</v>
      </c>
      <c r="BL16" s="20">
        <v>0.19745893258775599</v>
      </c>
      <c r="BM16" s="20"/>
      <c r="BN16" s="20">
        <v>0.17673067406523499</v>
      </c>
      <c r="BO16" s="20">
        <v>0.19499214886716101</v>
      </c>
      <c r="BP16" s="20"/>
      <c r="BQ16" s="20">
        <v>9.9739637424380204E-2</v>
      </c>
      <c r="BR16" s="20">
        <v>0.19704249841920499</v>
      </c>
      <c r="BS16" s="20"/>
      <c r="BT16" s="20">
        <v>0.17029181981909799</v>
      </c>
      <c r="BU16" s="20">
        <v>0.19654348948723399</v>
      </c>
      <c r="BV16" s="20"/>
      <c r="BW16" s="20">
        <v>0.127391686332327</v>
      </c>
      <c r="BX16" s="20">
        <v>0.229133298630325</v>
      </c>
      <c r="BY16" s="20"/>
      <c r="BZ16" s="20">
        <v>0.127391686332327</v>
      </c>
      <c r="CA16" s="20">
        <v>0.229133298630325</v>
      </c>
    </row>
    <row r="17" spans="2:79" x14ac:dyDescent="0.25">
      <c r="B17" s="18" t="s">
        <v>166</v>
      </c>
      <c r="C17" s="21">
        <v>0.25905747642435101</v>
      </c>
      <c r="D17" s="21">
        <v>0.34502827155158799</v>
      </c>
      <c r="E17" s="21">
        <v>6.4565907876244305E-2</v>
      </c>
      <c r="F17" s="21">
        <v>0.47128763585128702</v>
      </c>
      <c r="G17" s="21">
        <v>3.3860881157065599E-2</v>
      </c>
      <c r="H17" s="21">
        <v>0.24268049339829401</v>
      </c>
      <c r="I17" s="21">
        <v>0.452221171039276</v>
      </c>
      <c r="J17" s="21">
        <v>0.150311163094352</v>
      </c>
      <c r="K17" s="21">
        <v>3.0422514315182999E-2</v>
      </c>
      <c r="L17" s="21">
        <v>0.45686426779179201</v>
      </c>
      <c r="M17" s="21"/>
      <c r="N17" s="21">
        <v>0.242375456602514</v>
      </c>
      <c r="O17" s="21">
        <v>0.44846384150820501</v>
      </c>
      <c r="P17" s="21">
        <v>0.59155004894954499</v>
      </c>
      <c r="Q17" s="21">
        <v>0.71247120236962502</v>
      </c>
      <c r="R17" s="21"/>
      <c r="S17" s="21">
        <v>0.26589780812136499</v>
      </c>
      <c r="T17" s="21">
        <v>0.305785581851022</v>
      </c>
      <c r="U17" s="21">
        <v>0.32250223606157802</v>
      </c>
      <c r="V17" s="21">
        <v>0.18907246989028301</v>
      </c>
      <c r="W17" s="21">
        <v>0.32533854407096902</v>
      </c>
      <c r="X17" s="21">
        <v>0.40654881940911702</v>
      </c>
      <c r="Y17" s="21">
        <v>0.26499341503643598</v>
      </c>
      <c r="Z17" s="21"/>
      <c r="AA17" s="21">
        <v>0.49890014868011601</v>
      </c>
      <c r="AB17" s="21">
        <v>0.13501156419879901</v>
      </c>
      <c r="AC17" s="21"/>
      <c r="AD17" s="21">
        <v>0.49601321378547403</v>
      </c>
      <c r="AE17" s="21">
        <v>0.56606436654893399</v>
      </c>
      <c r="AF17" s="21">
        <v>0.50422542172124496</v>
      </c>
      <c r="AG17" s="21"/>
      <c r="AH17" s="21">
        <v>0.70231784130390196</v>
      </c>
      <c r="AI17" s="21">
        <v>0.24265515993919101</v>
      </c>
      <c r="AJ17" s="21"/>
      <c r="AK17" s="21">
        <v>0.34424550809028298</v>
      </c>
      <c r="AL17" s="21">
        <v>0.20199244889736601</v>
      </c>
      <c r="AM17" s="21"/>
      <c r="AN17" s="21">
        <v>0.25816257500786299</v>
      </c>
      <c r="AO17" s="21">
        <v>0.71247120236962502</v>
      </c>
      <c r="AP17" s="21"/>
      <c r="AQ17" s="21">
        <v>0.40663583452148899</v>
      </c>
      <c r="AR17" s="21">
        <v>0.22079186771031201</v>
      </c>
      <c r="AS17" s="21"/>
      <c r="AT17" s="21">
        <v>3.1354055986839401E-2</v>
      </c>
      <c r="AU17" s="21">
        <v>0.28027056069128198</v>
      </c>
      <c r="AV17" s="21">
        <v>0.60138868154846004</v>
      </c>
      <c r="AW17" s="21">
        <v>0.81325153950490203</v>
      </c>
      <c r="AX17" s="21"/>
      <c r="AY17" s="21">
        <v>0.35901999180532401</v>
      </c>
      <c r="AZ17" s="21">
        <v>0.247109614631185</v>
      </c>
      <c r="BA17" s="21"/>
      <c r="BB17" s="21">
        <v>0.42327286731102298</v>
      </c>
      <c r="BC17" s="21">
        <v>0.223256081606127</v>
      </c>
      <c r="BD17" s="21"/>
      <c r="BE17" s="21">
        <v>0.26444339552784002</v>
      </c>
      <c r="BF17" s="21">
        <v>0.25864875491762601</v>
      </c>
      <c r="BG17" s="21"/>
      <c r="BH17" s="21">
        <v>0.27629184923608302</v>
      </c>
      <c r="BI17" s="21">
        <v>0.25772127843737402</v>
      </c>
      <c r="BJ17" s="21"/>
      <c r="BK17" s="21">
        <v>0.42370687703634702</v>
      </c>
      <c r="BL17" s="21">
        <v>0.24851957255446799</v>
      </c>
      <c r="BM17" s="21"/>
      <c r="BN17" s="21">
        <v>0.41226838849900399</v>
      </c>
      <c r="BO17" s="21">
        <v>0.25581233863803299</v>
      </c>
      <c r="BP17" s="21"/>
      <c r="BQ17" s="21">
        <v>0.55368630586807699</v>
      </c>
      <c r="BR17" s="21">
        <v>0.25151388304170402</v>
      </c>
      <c r="BS17" s="21"/>
      <c r="BT17" s="21">
        <v>0.33350626173597298</v>
      </c>
      <c r="BU17" s="21">
        <v>0.25314936564865897</v>
      </c>
      <c r="BV17" s="21"/>
      <c r="BW17" s="21">
        <v>0.497664637051831</v>
      </c>
      <c r="BX17" s="21">
        <v>0.13652708390735499</v>
      </c>
      <c r="BY17" s="21"/>
      <c r="BZ17" s="21">
        <v>0.497664637051831</v>
      </c>
      <c r="CA17" s="21">
        <v>0.13652708390735499</v>
      </c>
    </row>
    <row r="18" spans="2:79" x14ac:dyDescent="0.25">
      <c r="B18" s="16"/>
    </row>
    <row r="19" spans="2:79" x14ac:dyDescent="0.25">
      <c r="B19" t="s">
        <v>78</v>
      </c>
    </row>
    <row r="20" spans="2:79" x14ac:dyDescent="0.25">
      <c r="B20" t="s">
        <v>79</v>
      </c>
    </row>
    <row r="22" spans="2:79" x14ac:dyDescent="0.2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CA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620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615</v>
      </c>
      <c r="C9" s="17">
        <v>0.11849246232081601</v>
      </c>
      <c r="D9" s="17">
        <v>7.6641357018109493E-2</v>
      </c>
      <c r="E9" s="17">
        <v>0.122564606552063</v>
      </c>
      <c r="F9" s="17">
        <v>0.143086637234486</v>
      </c>
      <c r="G9" s="17">
        <v>0.117669980307917</v>
      </c>
      <c r="H9" s="17">
        <v>7.1662012946297399E-2</v>
      </c>
      <c r="I9" s="17">
        <v>0.191280583708062</v>
      </c>
      <c r="J9" s="17">
        <v>9.2766203722561599E-2</v>
      </c>
      <c r="K9" s="17">
        <v>0.13347627869255099</v>
      </c>
      <c r="L9" s="17">
        <v>0.10269664080509899</v>
      </c>
      <c r="M9" s="17"/>
      <c r="N9" s="17">
        <v>0.116378655880525</v>
      </c>
      <c r="O9" s="17">
        <v>0.13539558205987401</v>
      </c>
      <c r="P9" s="17">
        <v>0.18771972263450001</v>
      </c>
      <c r="Q9" s="17">
        <v>0.25859456298808398</v>
      </c>
      <c r="R9" s="17"/>
      <c r="S9" s="17">
        <v>0.111560319678479</v>
      </c>
      <c r="T9" s="17">
        <v>0.15318959549556199</v>
      </c>
      <c r="U9" s="17">
        <v>0.13122078640117399</v>
      </c>
      <c r="V9" s="17">
        <v>9.4133662537361995E-2</v>
      </c>
      <c r="W9" s="17">
        <v>0.16244791641279999</v>
      </c>
      <c r="X9" s="17">
        <v>0.119069318134829</v>
      </c>
      <c r="Y9" s="17">
        <v>0.14912788374614699</v>
      </c>
      <c r="Z9" s="17"/>
      <c r="AA9" s="17">
        <v>0.15867338225491301</v>
      </c>
      <c r="AB9" s="17">
        <v>9.7711010795076506E-2</v>
      </c>
      <c r="AC9" s="17"/>
      <c r="AD9" s="17">
        <v>0.18200575804792499</v>
      </c>
      <c r="AE9" s="17">
        <v>0.18171922959654899</v>
      </c>
      <c r="AF9" s="17">
        <v>0.147127642100019</v>
      </c>
      <c r="AG9" s="17"/>
      <c r="AH9" s="17">
        <v>0.239724962062701</v>
      </c>
      <c r="AI9" s="17">
        <v>0.114006399531074</v>
      </c>
      <c r="AJ9" s="17"/>
      <c r="AK9" s="17">
        <v>0.134929175968451</v>
      </c>
      <c r="AL9" s="17">
        <v>0.107481977650461</v>
      </c>
      <c r="AM9" s="17"/>
      <c r="AN9" s="17">
        <v>0.118215943192334</v>
      </c>
      <c r="AO9" s="17">
        <v>0.25859456298808398</v>
      </c>
      <c r="AP9" s="17"/>
      <c r="AQ9" s="17">
        <v>0.17129376133227001</v>
      </c>
      <c r="AR9" s="17">
        <v>0.104801607688625</v>
      </c>
      <c r="AS9" s="17"/>
      <c r="AT9" s="17">
        <v>5.5723866507899303E-2</v>
      </c>
      <c r="AU9" s="17">
        <v>0.130903016225425</v>
      </c>
      <c r="AV9" s="17">
        <v>0.18944107716935699</v>
      </c>
      <c r="AW9" s="17">
        <v>0.37498322402051099</v>
      </c>
      <c r="AX9" s="17"/>
      <c r="AY9" s="17">
        <v>0.142914225304479</v>
      </c>
      <c r="AZ9" s="17">
        <v>0.11557348966629399</v>
      </c>
      <c r="BA9" s="17"/>
      <c r="BB9" s="17">
        <v>0.14589016494191201</v>
      </c>
      <c r="BC9" s="17">
        <v>0.11252256124181199</v>
      </c>
      <c r="BD9" s="17"/>
      <c r="BE9" s="17">
        <v>0.105273093431637</v>
      </c>
      <c r="BF9" s="17">
        <v>0.119495641214989</v>
      </c>
      <c r="BG9" s="17"/>
      <c r="BH9" s="17">
        <v>8.5168641194128605E-2</v>
      </c>
      <c r="BI9" s="17">
        <v>0.12107609116500299</v>
      </c>
      <c r="BJ9" s="17"/>
      <c r="BK9" s="17">
        <v>0.16090095085846301</v>
      </c>
      <c r="BL9" s="17">
        <v>0.115778230906576</v>
      </c>
      <c r="BM9" s="17"/>
      <c r="BN9" s="17">
        <v>0.16788122143095999</v>
      </c>
      <c r="BO9" s="17">
        <v>0.117446366280805</v>
      </c>
      <c r="BP9" s="17"/>
      <c r="BQ9" s="17">
        <v>0.17005965914078899</v>
      </c>
      <c r="BR9" s="17">
        <v>0.11717215036958099</v>
      </c>
      <c r="BS9" s="17"/>
      <c r="BT9" s="17">
        <v>0.128481505825254</v>
      </c>
      <c r="BU9" s="17">
        <v>0.11769975126017999</v>
      </c>
      <c r="BV9" s="17"/>
      <c r="BW9" s="17">
        <v>0.15809195601001999</v>
      </c>
      <c r="BX9" s="17">
        <v>9.8157190351389104E-2</v>
      </c>
      <c r="BY9" s="17"/>
      <c r="BZ9" s="17">
        <v>0.15809195601001999</v>
      </c>
      <c r="CA9" s="17">
        <v>9.8157190351389104E-2</v>
      </c>
    </row>
    <row r="10" spans="2:79" x14ac:dyDescent="0.25">
      <c r="B10" s="18" t="s">
        <v>616</v>
      </c>
      <c r="C10" s="17">
        <v>0.31175187836576002</v>
      </c>
      <c r="D10" s="17">
        <v>0.351756706478635</v>
      </c>
      <c r="E10" s="17">
        <v>0.27477854647532701</v>
      </c>
      <c r="F10" s="17">
        <v>0.39814976077435099</v>
      </c>
      <c r="G10" s="17">
        <v>0.26695812339505298</v>
      </c>
      <c r="H10" s="17">
        <v>0.271307214247545</v>
      </c>
      <c r="I10" s="17">
        <v>0.31867608615471399</v>
      </c>
      <c r="J10" s="17">
        <v>0.32943179863903299</v>
      </c>
      <c r="K10" s="17">
        <v>0.23883791907640101</v>
      </c>
      <c r="L10" s="17">
        <v>0.30932456326112701</v>
      </c>
      <c r="M10" s="17"/>
      <c r="N10" s="17">
        <v>0.30406271561088399</v>
      </c>
      <c r="O10" s="17">
        <v>0.39655820917581103</v>
      </c>
      <c r="P10" s="17">
        <v>0.48526192751281599</v>
      </c>
      <c r="Q10" s="17">
        <v>0.49694491312192601</v>
      </c>
      <c r="R10" s="17"/>
      <c r="S10" s="17">
        <v>0.32381758301519697</v>
      </c>
      <c r="T10" s="17">
        <v>0.310579130041441</v>
      </c>
      <c r="U10" s="17">
        <v>0.32239812534861501</v>
      </c>
      <c r="V10" s="17">
        <v>0.26914485822324702</v>
      </c>
      <c r="W10" s="17">
        <v>0.329553464250332</v>
      </c>
      <c r="X10" s="17">
        <v>0.43450236613603899</v>
      </c>
      <c r="Y10" s="17">
        <v>0.343627365793305</v>
      </c>
      <c r="Z10" s="17"/>
      <c r="AA10" s="17">
        <v>0.40723233173394702</v>
      </c>
      <c r="AB10" s="17">
        <v>0.26236967366310499</v>
      </c>
      <c r="AC10" s="17"/>
      <c r="AD10" s="17">
        <v>0.41418148195847998</v>
      </c>
      <c r="AE10" s="17">
        <v>0.399362107593287</v>
      </c>
      <c r="AF10" s="17">
        <v>0.40056701679859702</v>
      </c>
      <c r="AG10" s="17"/>
      <c r="AH10" s="17">
        <v>0.45125756237470699</v>
      </c>
      <c r="AI10" s="17">
        <v>0.306589638377948</v>
      </c>
      <c r="AJ10" s="17"/>
      <c r="AK10" s="17">
        <v>0.31281312452450799</v>
      </c>
      <c r="AL10" s="17">
        <v>0.31104097989707202</v>
      </c>
      <c r="AM10" s="17"/>
      <c r="AN10" s="17">
        <v>0.31138636338541498</v>
      </c>
      <c r="AO10" s="17">
        <v>0.49694491312192601</v>
      </c>
      <c r="AP10" s="17"/>
      <c r="AQ10" s="17">
        <v>0.31579477449395299</v>
      </c>
      <c r="AR10" s="17">
        <v>0.31070359538370401</v>
      </c>
      <c r="AS10" s="17"/>
      <c r="AT10" s="17">
        <v>0.22139543008568399</v>
      </c>
      <c r="AU10" s="17">
        <v>0.32941882685172702</v>
      </c>
      <c r="AV10" s="17">
        <v>0.44548840818143298</v>
      </c>
      <c r="AW10" s="17">
        <v>0.36359881603674599</v>
      </c>
      <c r="AX10" s="17"/>
      <c r="AY10" s="17">
        <v>0.36006065296092399</v>
      </c>
      <c r="AZ10" s="17">
        <v>0.30597784837001102</v>
      </c>
      <c r="BA10" s="17"/>
      <c r="BB10" s="17">
        <v>0.35428186024102198</v>
      </c>
      <c r="BC10" s="17">
        <v>0.30247313968158301</v>
      </c>
      <c r="BD10" s="17"/>
      <c r="BE10" s="17">
        <v>0.38575978207175599</v>
      </c>
      <c r="BF10" s="17">
        <v>0.30613563695346202</v>
      </c>
      <c r="BG10" s="17"/>
      <c r="BH10" s="17">
        <v>0.33691503268685202</v>
      </c>
      <c r="BI10" s="17">
        <v>0.30980095409847502</v>
      </c>
      <c r="BJ10" s="17"/>
      <c r="BK10" s="17">
        <v>0.30670384714146198</v>
      </c>
      <c r="BL10" s="17">
        <v>0.31207496285666098</v>
      </c>
      <c r="BM10" s="17"/>
      <c r="BN10" s="17">
        <v>0.35594536086444201</v>
      </c>
      <c r="BO10" s="17">
        <v>0.31081582271526198</v>
      </c>
      <c r="BP10" s="17"/>
      <c r="BQ10" s="17">
        <v>0.38975410340225503</v>
      </c>
      <c r="BR10" s="17">
        <v>0.30975473141402399</v>
      </c>
      <c r="BS10" s="17"/>
      <c r="BT10" s="17">
        <v>0.33368195243309501</v>
      </c>
      <c r="BU10" s="17">
        <v>0.31001155034876599</v>
      </c>
      <c r="BV10" s="17"/>
      <c r="BW10" s="17">
        <v>0.40680069640622601</v>
      </c>
      <c r="BX10" s="17">
        <v>0.26294207336180397</v>
      </c>
      <c r="BY10" s="17"/>
      <c r="BZ10" s="17">
        <v>0.40680069640622601</v>
      </c>
      <c r="CA10" s="17">
        <v>0.26294207336180397</v>
      </c>
    </row>
    <row r="11" spans="2:79" x14ac:dyDescent="0.25">
      <c r="B11" s="18" t="s">
        <v>617</v>
      </c>
      <c r="C11" s="17">
        <v>0.45622422327406698</v>
      </c>
      <c r="D11" s="17">
        <v>0.41062542212756797</v>
      </c>
      <c r="E11" s="17">
        <v>0.524221059550524</v>
      </c>
      <c r="F11" s="17">
        <v>0.35653406742594401</v>
      </c>
      <c r="G11" s="17">
        <v>0.53572538736775099</v>
      </c>
      <c r="H11" s="17">
        <v>0.50126418805342898</v>
      </c>
      <c r="I11" s="17">
        <v>0.40406586161212699</v>
      </c>
      <c r="J11" s="17">
        <v>0.44392815328768898</v>
      </c>
      <c r="K11" s="17">
        <v>0.482849691988395</v>
      </c>
      <c r="L11" s="17">
        <v>0.47482903543802601</v>
      </c>
      <c r="M11" s="17"/>
      <c r="N11" s="17">
        <v>0.46332323349353099</v>
      </c>
      <c r="O11" s="17">
        <v>0.38428025613136702</v>
      </c>
      <c r="P11" s="17">
        <v>0.27444065176532501</v>
      </c>
      <c r="Q11" s="17">
        <v>0.198109855732581</v>
      </c>
      <c r="R11" s="17"/>
      <c r="S11" s="17">
        <v>0.44018374192838899</v>
      </c>
      <c r="T11" s="17">
        <v>0.43396901758161099</v>
      </c>
      <c r="U11" s="17">
        <v>0.43496052323856499</v>
      </c>
      <c r="V11" s="17">
        <v>0.53112915712461495</v>
      </c>
      <c r="W11" s="17">
        <v>0.43001938729662897</v>
      </c>
      <c r="X11" s="17">
        <v>0.34782477716952098</v>
      </c>
      <c r="Y11" s="17">
        <v>0.42516453289300898</v>
      </c>
      <c r="Z11" s="17"/>
      <c r="AA11" s="17">
        <v>0.353747035821737</v>
      </c>
      <c r="AB11" s="17">
        <v>0.50922511790334901</v>
      </c>
      <c r="AC11" s="17"/>
      <c r="AD11" s="17">
        <v>0.32778989086719501</v>
      </c>
      <c r="AE11" s="17">
        <v>0.38282153344926401</v>
      </c>
      <c r="AF11" s="17">
        <v>0.36677963313523099</v>
      </c>
      <c r="AG11" s="17"/>
      <c r="AH11" s="17">
        <v>0.26960803620402901</v>
      </c>
      <c r="AI11" s="17">
        <v>0.46312973074574998</v>
      </c>
      <c r="AJ11" s="17"/>
      <c r="AK11" s="17">
        <v>0.42319384798878001</v>
      </c>
      <c r="AL11" s="17">
        <v>0.47835032758732499</v>
      </c>
      <c r="AM11" s="17"/>
      <c r="AN11" s="17">
        <v>0.45673366288718698</v>
      </c>
      <c r="AO11" s="17">
        <v>0.198109855732581</v>
      </c>
      <c r="AP11" s="17"/>
      <c r="AQ11" s="17">
        <v>0.39761267315228299</v>
      </c>
      <c r="AR11" s="17">
        <v>0.471421618556153</v>
      </c>
      <c r="AS11" s="17"/>
      <c r="AT11" s="17">
        <v>0.55281904993446196</v>
      </c>
      <c r="AU11" s="17">
        <v>0.45506626763197</v>
      </c>
      <c r="AV11" s="17">
        <v>0.29441670073659798</v>
      </c>
      <c r="AW11" s="17">
        <v>0.221396013879056</v>
      </c>
      <c r="AX11" s="17"/>
      <c r="AY11" s="17">
        <v>0.42847065658814898</v>
      </c>
      <c r="AZ11" s="17">
        <v>0.45954142450461799</v>
      </c>
      <c r="BA11" s="17"/>
      <c r="BB11" s="17">
        <v>0.39109423608213001</v>
      </c>
      <c r="BC11" s="17">
        <v>0.47042567736979302</v>
      </c>
      <c r="BD11" s="17"/>
      <c r="BE11" s="17">
        <v>0.38001580691632503</v>
      </c>
      <c r="BF11" s="17">
        <v>0.46200745509771501</v>
      </c>
      <c r="BG11" s="17"/>
      <c r="BH11" s="17">
        <v>0.46232454614555202</v>
      </c>
      <c r="BI11" s="17">
        <v>0.45575125920221898</v>
      </c>
      <c r="BJ11" s="17"/>
      <c r="BK11" s="17">
        <v>0.439947886862806</v>
      </c>
      <c r="BL11" s="17">
        <v>0.45726594263543902</v>
      </c>
      <c r="BM11" s="17"/>
      <c r="BN11" s="17">
        <v>0.28141986412921499</v>
      </c>
      <c r="BO11" s="17">
        <v>0.45992672868567702</v>
      </c>
      <c r="BP11" s="17"/>
      <c r="BQ11" s="17">
        <v>0.33003498591728297</v>
      </c>
      <c r="BR11" s="17">
        <v>0.45945513688724998</v>
      </c>
      <c r="BS11" s="17"/>
      <c r="BT11" s="17">
        <v>0.426879041009744</v>
      </c>
      <c r="BU11" s="17">
        <v>0.458552999852823</v>
      </c>
      <c r="BV11" s="17"/>
      <c r="BW11" s="17">
        <v>0.35454469217736301</v>
      </c>
      <c r="BX11" s="17">
        <v>0.50843905548387802</v>
      </c>
      <c r="BY11" s="17"/>
      <c r="BZ11" s="17">
        <v>0.35454469217736301</v>
      </c>
      <c r="CA11" s="17">
        <v>0.50843905548387802</v>
      </c>
    </row>
    <row r="12" spans="2:79" x14ac:dyDescent="0.25">
      <c r="B12" s="18" t="s">
        <v>618</v>
      </c>
      <c r="C12" s="17">
        <v>2.1742937858617199E-2</v>
      </c>
      <c r="D12" s="17">
        <v>2.17696446762927E-2</v>
      </c>
      <c r="E12" s="17">
        <v>1.6423417351060701E-2</v>
      </c>
      <c r="F12" s="17">
        <v>1.8050466369810999E-2</v>
      </c>
      <c r="G12" s="17">
        <v>1.4012808328009E-2</v>
      </c>
      <c r="H12" s="17">
        <v>2.53900824027831E-2</v>
      </c>
      <c r="I12" s="17">
        <v>2.8014955168937698E-2</v>
      </c>
      <c r="J12" s="17">
        <v>1.9774309004996E-2</v>
      </c>
      <c r="K12" s="17">
        <v>7.1203423790303005E-2</v>
      </c>
      <c r="L12" s="17">
        <v>1.46426382080484E-3</v>
      </c>
      <c r="M12" s="17"/>
      <c r="N12" s="17">
        <v>2.1568796472075401E-2</v>
      </c>
      <c r="O12" s="17">
        <v>2.5210795104927498E-2</v>
      </c>
      <c r="P12" s="17">
        <v>1.78142748734701E-2</v>
      </c>
      <c r="Q12" s="17">
        <v>1.75332733898515E-2</v>
      </c>
      <c r="R12" s="17"/>
      <c r="S12" s="17">
        <v>3.0472563142320799E-2</v>
      </c>
      <c r="T12" s="17">
        <v>3.57437093381507E-2</v>
      </c>
      <c r="U12" s="17">
        <v>3.6020146688164202E-2</v>
      </c>
      <c r="V12" s="17">
        <v>1.25731769781787E-2</v>
      </c>
      <c r="W12" s="17">
        <v>1.5844745205346501E-2</v>
      </c>
      <c r="X12" s="17">
        <v>2.7369537712790801E-2</v>
      </c>
      <c r="Y12" s="17">
        <v>9.1314717605251103E-3</v>
      </c>
      <c r="Z12" s="17"/>
      <c r="AA12" s="17">
        <v>3.6392934759046397E-2</v>
      </c>
      <c r="AB12" s="17">
        <v>1.4166003310134E-2</v>
      </c>
      <c r="AC12" s="17"/>
      <c r="AD12" s="17">
        <v>4.2069035137830099E-2</v>
      </c>
      <c r="AE12" s="17">
        <v>2.0702669760269E-2</v>
      </c>
      <c r="AF12" s="17">
        <v>3.7985152959547901E-2</v>
      </c>
      <c r="AG12" s="17"/>
      <c r="AH12" s="17">
        <v>1.4217507560205799E-2</v>
      </c>
      <c r="AI12" s="17">
        <v>2.2021407352444199E-2</v>
      </c>
      <c r="AJ12" s="17"/>
      <c r="AK12" s="17">
        <v>2.0551289133285001E-2</v>
      </c>
      <c r="AL12" s="17">
        <v>2.25411892794301E-2</v>
      </c>
      <c r="AM12" s="17"/>
      <c r="AN12" s="17">
        <v>2.17512464617328E-2</v>
      </c>
      <c r="AO12" s="17">
        <v>1.75332733898515E-2</v>
      </c>
      <c r="AP12" s="17"/>
      <c r="AQ12" s="17">
        <v>4.3950292612623197E-2</v>
      </c>
      <c r="AR12" s="17">
        <v>1.5984790400225601E-2</v>
      </c>
      <c r="AS12" s="17"/>
      <c r="AT12" s="17">
        <v>1.3132515981268101E-2</v>
      </c>
      <c r="AU12" s="17">
        <v>2.57109610594673E-2</v>
      </c>
      <c r="AV12" s="17">
        <v>2.95389859279457E-2</v>
      </c>
      <c r="AW12" s="17">
        <v>3.2410975845228999E-2</v>
      </c>
      <c r="AX12" s="17"/>
      <c r="AY12" s="17">
        <v>2.1103173097811501E-2</v>
      </c>
      <c r="AZ12" s="17">
        <v>2.1819404731355602E-2</v>
      </c>
      <c r="BA12" s="17"/>
      <c r="BB12" s="17">
        <v>2.8740248136631199E-2</v>
      </c>
      <c r="BC12" s="17">
        <v>2.02181260581057E-2</v>
      </c>
      <c r="BD12" s="17"/>
      <c r="BE12" s="17">
        <v>2.93706499871869E-2</v>
      </c>
      <c r="BF12" s="17">
        <v>2.1164093294829201E-2</v>
      </c>
      <c r="BG12" s="17"/>
      <c r="BH12" s="17">
        <v>2.9432537798926399E-2</v>
      </c>
      <c r="BI12" s="17">
        <v>2.1146755562159801E-2</v>
      </c>
      <c r="BJ12" s="17"/>
      <c r="BK12" s="17">
        <v>1.54598163680003E-2</v>
      </c>
      <c r="BL12" s="17">
        <v>2.2145070693749401E-2</v>
      </c>
      <c r="BM12" s="17"/>
      <c r="BN12" s="17">
        <v>9.8935067379265398E-2</v>
      </c>
      <c r="BO12" s="17">
        <v>2.0107942720726701E-2</v>
      </c>
      <c r="BP12" s="17"/>
      <c r="BQ12" s="17">
        <v>6.4819367346338003E-2</v>
      </c>
      <c r="BR12" s="17">
        <v>2.06400211174241E-2</v>
      </c>
      <c r="BS12" s="17"/>
      <c r="BT12" s="17">
        <v>3.6422253639180502E-2</v>
      </c>
      <c r="BU12" s="17">
        <v>2.0578015914224E-2</v>
      </c>
      <c r="BV12" s="17"/>
      <c r="BW12" s="17">
        <v>3.6493524300725201E-2</v>
      </c>
      <c r="BX12" s="17">
        <v>1.4168164570781501E-2</v>
      </c>
      <c r="BY12" s="17"/>
      <c r="BZ12" s="17">
        <v>3.6493524300725201E-2</v>
      </c>
      <c r="CA12" s="17">
        <v>1.4168164570781501E-2</v>
      </c>
    </row>
    <row r="13" spans="2:79" x14ac:dyDescent="0.25">
      <c r="B13" s="18" t="s">
        <v>619</v>
      </c>
      <c r="C13" s="17">
        <v>1.7305757653285899E-2</v>
      </c>
      <c r="D13" s="17">
        <v>7.4849830483007199E-4</v>
      </c>
      <c r="E13" s="17">
        <v>1.80840242347436E-2</v>
      </c>
      <c r="F13" s="17">
        <v>2.0737343837913098E-2</v>
      </c>
      <c r="G13" s="17">
        <v>9.3601638360298403E-3</v>
      </c>
      <c r="H13" s="17">
        <v>2.53834726718302E-2</v>
      </c>
      <c r="I13" s="17">
        <v>1.46298053949833E-2</v>
      </c>
      <c r="J13" s="17">
        <v>4.67014435914637E-2</v>
      </c>
      <c r="K13" s="17">
        <v>1.5754323522945701E-2</v>
      </c>
      <c r="L13" s="17">
        <v>1.9812902810947101E-2</v>
      </c>
      <c r="M13" s="17"/>
      <c r="N13" s="17">
        <v>1.79858289273407E-2</v>
      </c>
      <c r="O13" s="17">
        <v>7.9199202366936894E-3</v>
      </c>
      <c r="P13" s="17">
        <v>1.2337195428187E-2</v>
      </c>
      <c r="Q13" s="17">
        <v>7.2077486438939901E-3</v>
      </c>
      <c r="R13" s="17"/>
      <c r="S13" s="17">
        <v>1.8041556368961702E-2</v>
      </c>
      <c r="T13" s="17">
        <v>2.2260000949667201E-2</v>
      </c>
      <c r="U13" s="17">
        <v>2.2821108191378298E-2</v>
      </c>
      <c r="V13" s="17">
        <v>2.3845552684333901E-2</v>
      </c>
      <c r="W13" s="17">
        <v>1.0779049184606801E-3</v>
      </c>
      <c r="X13" s="17">
        <v>1.29402177458938E-2</v>
      </c>
      <c r="Y13" s="17">
        <v>4.7754285911651402E-3</v>
      </c>
      <c r="Z13" s="17"/>
      <c r="AA13" s="17">
        <v>9.1329140478074809E-3</v>
      </c>
      <c r="AB13" s="17">
        <v>2.1532727904172801E-2</v>
      </c>
      <c r="AC13" s="17"/>
      <c r="AD13" s="17">
        <v>1.00959769185373E-2</v>
      </c>
      <c r="AE13" s="17">
        <v>1.08058681372069E-4</v>
      </c>
      <c r="AF13" s="17">
        <v>6.84311637914634E-3</v>
      </c>
      <c r="AG13" s="17"/>
      <c r="AH13" s="17">
        <v>2.27828792449291E-2</v>
      </c>
      <c r="AI13" s="17">
        <v>1.7103083358690999E-2</v>
      </c>
      <c r="AJ13" s="17"/>
      <c r="AK13" s="17">
        <v>8.9758822106222394E-3</v>
      </c>
      <c r="AL13" s="17">
        <v>2.2885703123748598E-2</v>
      </c>
      <c r="AM13" s="17"/>
      <c r="AN13" s="17">
        <v>1.7325688065730701E-2</v>
      </c>
      <c r="AO13" s="17">
        <v>7.2077486438939901E-3</v>
      </c>
      <c r="AP13" s="17"/>
      <c r="AQ13" s="17">
        <v>1.07774122880892E-2</v>
      </c>
      <c r="AR13" s="17">
        <v>1.8998493041562099E-2</v>
      </c>
      <c r="AS13" s="17"/>
      <c r="AT13" s="17">
        <v>2.4564257714568601E-2</v>
      </c>
      <c r="AU13" s="17">
        <v>1.4633801667218199E-2</v>
      </c>
      <c r="AV13" s="17">
        <v>1.01889115087578E-2</v>
      </c>
      <c r="AW13" s="17">
        <v>3.0684857203586899E-3</v>
      </c>
      <c r="AX13" s="17"/>
      <c r="AY13" s="17">
        <v>1.0885552774977301E-2</v>
      </c>
      <c r="AZ13" s="17">
        <v>1.8073122502774701E-2</v>
      </c>
      <c r="BA13" s="17"/>
      <c r="BB13" s="17">
        <v>7.0883010963148398E-3</v>
      </c>
      <c r="BC13" s="17">
        <v>1.9532933773259001E-2</v>
      </c>
      <c r="BD13" s="17"/>
      <c r="BE13" s="17">
        <v>3.0221288171363599E-2</v>
      </c>
      <c r="BF13" s="17">
        <v>1.6325636156457799E-2</v>
      </c>
      <c r="BG13" s="17"/>
      <c r="BH13" s="17">
        <v>6.6249970601946803E-4</v>
      </c>
      <c r="BI13" s="17">
        <v>1.8596125919588199E-2</v>
      </c>
      <c r="BJ13" s="17"/>
      <c r="BK13" s="17">
        <v>2.93805740062478E-2</v>
      </c>
      <c r="BL13" s="17">
        <v>1.65329443086818E-2</v>
      </c>
      <c r="BM13" s="17"/>
      <c r="BN13" s="17">
        <v>8.4114874927282798E-2</v>
      </c>
      <c r="BO13" s="17">
        <v>1.58906835701111E-2</v>
      </c>
      <c r="BP13" s="17"/>
      <c r="BQ13" s="17">
        <v>9.5580763730417995E-5</v>
      </c>
      <c r="BR13" s="17">
        <v>1.7746402164358899E-2</v>
      </c>
      <c r="BS13" s="17"/>
      <c r="BT13" s="17">
        <v>1.17049372993707E-2</v>
      </c>
      <c r="BU13" s="17">
        <v>1.7750227861190199E-2</v>
      </c>
      <c r="BV13" s="17"/>
      <c r="BW13" s="17">
        <v>9.1404789992519699E-3</v>
      </c>
      <c r="BX13" s="17">
        <v>2.1498820409065599E-2</v>
      </c>
      <c r="BY13" s="17"/>
      <c r="BZ13" s="17">
        <v>9.1404789992519699E-3</v>
      </c>
      <c r="CA13" s="17">
        <v>2.1498820409065599E-2</v>
      </c>
    </row>
    <row r="14" spans="2:79" x14ac:dyDescent="0.25">
      <c r="B14" s="18" t="s">
        <v>75</v>
      </c>
      <c r="C14" s="19">
        <v>7.4482740527454003E-2</v>
      </c>
      <c r="D14" s="19">
        <v>0.13845837139456399</v>
      </c>
      <c r="E14" s="19">
        <v>4.3928345836281503E-2</v>
      </c>
      <c r="F14" s="19">
        <v>6.3441724357495094E-2</v>
      </c>
      <c r="G14" s="19">
        <v>5.6273536765240197E-2</v>
      </c>
      <c r="H14" s="19">
        <v>0.104993029678116</v>
      </c>
      <c r="I14" s="19">
        <v>4.3332707961176498E-2</v>
      </c>
      <c r="J14" s="19">
        <v>6.7398091754256303E-2</v>
      </c>
      <c r="K14" s="19">
        <v>5.7878362929404903E-2</v>
      </c>
      <c r="L14" s="19">
        <v>9.1872593863995794E-2</v>
      </c>
      <c r="M14" s="19"/>
      <c r="N14" s="19">
        <v>7.6680769615644198E-2</v>
      </c>
      <c r="O14" s="19">
        <v>5.0635237291327302E-2</v>
      </c>
      <c r="P14" s="19">
        <v>2.2426227785702101E-2</v>
      </c>
      <c r="Q14" s="19">
        <v>2.1609646123663E-2</v>
      </c>
      <c r="R14" s="19"/>
      <c r="S14" s="19">
        <v>7.59242358666532E-2</v>
      </c>
      <c r="T14" s="19">
        <v>4.4258546593568801E-2</v>
      </c>
      <c r="U14" s="19">
        <v>5.2579310132102902E-2</v>
      </c>
      <c r="V14" s="19">
        <v>6.9173592452264204E-2</v>
      </c>
      <c r="W14" s="19">
        <v>6.1056581916430701E-2</v>
      </c>
      <c r="X14" s="19">
        <v>5.8293783100927199E-2</v>
      </c>
      <c r="Y14" s="19">
        <v>6.8173317215848406E-2</v>
      </c>
      <c r="Z14" s="19"/>
      <c r="AA14" s="19">
        <v>3.4821401382549501E-2</v>
      </c>
      <c r="AB14" s="19">
        <v>9.49954664241629E-2</v>
      </c>
      <c r="AC14" s="19"/>
      <c r="AD14" s="19">
        <v>2.38578570700324E-2</v>
      </c>
      <c r="AE14" s="19">
        <v>1.52864009192588E-2</v>
      </c>
      <c r="AF14" s="19">
        <v>4.0697438627458601E-2</v>
      </c>
      <c r="AG14" s="19"/>
      <c r="AH14" s="19">
        <v>2.4090525534287799E-3</v>
      </c>
      <c r="AI14" s="19">
        <v>7.7149740634093106E-2</v>
      </c>
      <c r="AJ14" s="19"/>
      <c r="AK14" s="19">
        <v>9.9536680174353506E-2</v>
      </c>
      <c r="AL14" s="19">
        <v>5.7699822461963798E-2</v>
      </c>
      <c r="AM14" s="19"/>
      <c r="AN14" s="19">
        <v>7.4587096007600606E-2</v>
      </c>
      <c r="AO14" s="19">
        <v>2.1609646123663E-2</v>
      </c>
      <c r="AP14" s="19"/>
      <c r="AQ14" s="19">
        <v>6.05710861207817E-2</v>
      </c>
      <c r="AR14" s="19">
        <v>7.8089894929729398E-2</v>
      </c>
      <c r="AS14" s="19"/>
      <c r="AT14" s="19">
        <v>0.13236487977611799</v>
      </c>
      <c r="AU14" s="19">
        <v>4.4267126564192599E-2</v>
      </c>
      <c r="AV14" s="19">
        <v>3.0925916475909001E-2</v>
      </c>
      <c r="AW14" s="19">
        <v>4.5424844980994899E-3</v>
      </c>
      <c r="AX14" s="19"/>
      <c r="AY14" s="19">
        <v>3.6565739273659303E-2</v>
      </c>
      <c r="AZ14" s="19">
        <v>7.9014710224945994E-2</v>
      </c>
      <c r="BA14" s="19"/>
      <c r="BB14" s="19">
        <v>7.2905189501989306E-2</v>
      </c>
      <c r="BC14" s="19">
        <v>7.4827561875447507E-2</v>
      </c>
      <c r="BD14" s="19"/>
      <c r="BE14" s="19">
        <v>6.9359379421730996E-2</v>
      </c>
      <c r="BF14" s="19">
        <v>7.4871537282547002E-2</v>
      </c>
      <c r="BG14" s="19"/>
      <c r="BH14" s="19">
        <v>8.5496742468522305E-2</v>
      </c>
      <c r="BI14" s="19">
        <v>7.3628814052554906E-2</v>
      </c>
      <c r="BJ14" s="19"/>
      <c r="BK14" s="19">
        <v>4.7606924763020801E-2</v>
      </c>
      <c r="BL14" s="19">
        <v>7.6202848598893105E-2</v>
      </c>
      <c r="BM14" s="19"/>
      <c r="BN14" s="19">
        <v>1.1703611268834201E-2</v>
      </c>
      <c r="BO14" s="19">
        <v>7.5812456027418207E-2</v>
      </c>
      <c r="BP14" s="19"/>
      <c r="BQ14" s="19">
        <v>4.52363034296039E-2</v>
      </c>
      <c r="BR14" s="19">
        <v>7.5231558047361702E-2</v>
      </c>
      <c r="BS14" s="19"/>
      <c r="BT14" s="19">
        <v>6.2830309793356104E-2</v>
      </c>
      <c r="BU14" s="19">
        <v>7.5407454762816906E-2</v>
      </c>
      <c r="BV14" s="19"/>
      <c r="BW14" s="19">
        <v>3.4928652106413799E-2</v>
      </c>
      <c r="BX14" s="19">
        <v>9.4794695823081795E-2</v>
      </c>
      <c r="BY14" s="19"/>
      <c r="BZ14" s="19">
        <v>3.4928652106413799E-2</v>
      </c>
      <c r="CA14" s="19">
        <v>9.4794695823081795E-2</v>
      </c>
    </row>
    <row r="15" spans="2:79" x14ac:dyDescent="0.25">
      <c r="B15" s="16"/>
    </row>
    <row r="16" spans="2:79" x14ac:dyDescent="0.25">
      <c r="B16" t="s">
        <v>78</v>
      </c>
    </row>
    <row r="17" spans="2:2" x14ac:dyDescent="0.25">
      <c r="B17" t="s">
        <v>79</v>
      </c>
    </row>
    <row r="19" spans="2:2" x14ac:dyDescent="0.2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CA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621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39</v>
      </c>
      <c r="C9" s="17">
        <v>0.440889340534935</v>
      </c>
      <c r="D9" s="17">
        <v>0.57251909843214199</v>
      </c>
      <c r="E9" s="17">
        <v>0.35879282079794</v>
      </c>
      <c r="F9" s="17">
        <v>0.43773855956011198</v>
      </c>
      <c r="G9" s="17">
        <v>0.48657757942882801</v>
      </c>
      <c r="H9" s="17">
        <v>0.32885668941486601</v>
      </c>
      <c r="I9" s="17">
        <v>0.44596607158288798</v>
      </c>
      <c r="J9" s="17">
        <v>0.35139905138197702</v>
      </c>
      <c r="K9" s="17">
        <v>0.51414534495328701</v>
      </c>
      <c r="L9" s="17">
        <v>0.57224472660598402</v>
      </c>
      <c r="M9" s="17"/>
      <c r="N9" s="17">
        <v>0.43491462285733601</v>
      </c>
      <c r="O9" s="17">
        <v>0.499906415255709</v>
      </c>
      <c r="P9" s="17">
        <v>0.59786959637857295</v>
      </c>
      <c r="Q9" s="17">
        <v>0.68517557311125998</v>
      </c>
      <c r="R9" s="17"/>
      <c r="S9" s="17">
        <v>0.41334979748518902</v>
      </c>
      <c r="T9" s="17">
        <v>0.33482810883915198</v>
      </c>
      <c r="U9" s="17">
        <v>0.479348193869652</v>
      </c>
      <c r="V9" s="17">
        <v>0.46219394596386898</v>
      </c>
      <c r="W9" s="17">
        <v>0.44054473849799902</v>
      </c>
      <c r="X9" s="17">
        <v>0.53121653704141503</v>
      </c>
      <c r="Y9" s="17">
        <v>0.47033039784363001</v>
      </c>
      <c r="Z9" s="17"/>
      <c r="AA9" s="17">
        <v>0.54482190505157702</v>
      </c>
      <c r="AB9" s="17">
        <v>0.387135729244032</v>
      </c>
      <c r="AC9" s="17"/>
      <c r="AD9" s="17">
        <v>0.623445390614915</v>
      </c>
      <c r="AE9" s="17">
        <v>0.57005021005054102</v>
      </c>
      <c r="AF9" s="17">
        <v>0.53143371636566605</v>
      </c>
      <c r="AG9" s="17"/>
      <c r="AH9" s="17">
        <v>0.71844662324470199</v>
      </c>
      <c r="AI9" s="17">
        <v>0.43061866723662801</v>
      </c>
      <c r="AJ9" s="17"/>
      <c r="AK9" s="17">
        <v>0.45548310050985302</v>
      </c>
      <c r="AL9" s="17">
        <v>0.43111339785372998</v>
      </c>
      <c r="AM9" s="17"/>
      <c r="AN9" s="17">
        <v>0.44040719347353902</v>
      </c>
      <c r="AO9" s="17">
        <v>0.68517557311125998</v>
      </c>
      <c r="AP9" s="17"/>
      <c r="AQ9" s="17">
        <v>0.568058273683681</v>
      </c>
      <c r="AR9" s="17">
        <v>0.40791569386210302</v>
      </c>
      <c r="AS9" s="17"/>
      <c r="AT9" s="17">
        <v>0.35301671730920797</v>
      </c>
      <c r="AU9" s="17">
        <v>0.433679503478275</v>
      </c>
      <c r="AV9" s="17">
        <v>0.59065905283463904</v>
      </c>
      <c r="AW9" s="17">
        <v>0.79899002058731095</v>
      </c>
      <c r="AX9" s="17"/>
      <c r="AY9" s="17">
        <v>0.49797252462092001</v>
      </c>
      <c r="AZ9" s="17">
        <v>0.434066563101075</v>
      </c>
      <c r="BA9" s="17"/>
      <c r="BB9" s="17">
        <v>0.46329869879965802</v>
      </c>
      <c r="BC9" s="17">
        <v>0.435997704435171</v>
      </c>
      <c r="BD9" s="17"/>
      <c r="BE9" s="17">
        <v>0.41208096121434901</v>
      </c>
      <c r="BF9" s="17">
        <v>0.443075523427025</v>
      </c>
      <c r="BG9" s="17"/>
      <c r="BH9" s="17">
        <v>0.47042515321990103</v>
      </c>
      <c r="BI9" s="17">
        <v>0.43859939973555101</v>
      </c>
      <c r="BJ9" s="17"/>
      <c r="BK9" s="17">
        <v>0.48555006878099799</v>
      </c>
      <c r="BL9" s="17">
        <v>0.43803096109798201</v>
      </c>
      <c r="BM9" s="17"/>
      <c r="BN9" s="17">
        <v>0.53923508927919706</v>
      </c>
      <c r="BO9" s="17">
        <v>0.43880629370065899</v>
      </c>
      <c r="BP9" s="17"/>
      <c r="BQ9" s="17">
        <v>0.570101792582827</v>
      </c>
      <c r="BR9" s="17">
        <v>0.43758102138617999</v>
      </c>
      <c r="BS9" s="17"/>
      <c r="BT9" s="17">
        <v>0.48080774465389903</v>
      </c>
      <c r="BU9" s="17">
        <v>0.43772149363808499</v>
      </c>
      <c r="BV9" s="17"/>
      <c r="BW9" s="17">
        <v>0.54390777990378902</v>
      </c>
      <c r="BX9" s="17">
        <v>0.38798694741664502</v>
      </c>
      <c r="BY9" s="17"/>
      <c r="BZ9" s="17">
        <v>0.54390777990378902</v>
      </c>
      <c r="CA9" s="17">
        <v>0.38798694741664502</v>
      </c>
    </row>
    <row r="10" spans="2:79" x14ac:dyDescent="0.25">
      <c r="B10" s="18" t="s">
        <v>40</v>
      </c>
      <c r="C10" s="17">
        <v>0.270098597867311</v>
      </c>
      <c r="D10" s="17">
        <v>0.265689487539021</v>
      </c>
      <c r="E10" s="17">
        <v>0.324398224854337</v>
      </c>
      <c r="F10" s="17">
        <v>0.27268232855480001</v>
      </c>
      <c r="G10" s="17">
        <v>0.20001408701295101</v>
      </c>
      <c r="H10" s="17">
        <v>0.219801822176974</v>
      </c>
      <c r="I10" s="17">
        <v>0.36695815411284</v>
      </c>
      <c r="J10" s="17">
        <v>0.34697778273012098</v>
      </c>
      <c r="K10" s="17">
        <v>0.166280873605678</v>
      </c>
      <c r="L10" s="17">
        <v>0.13098175263544901</v>
      </c>
      <c r="M10" s="17"/>
      <c r="N10" s="17">
        <v>0.27073654744335401</v>
      </c>
      <c r="O10" s="17">
        <v>0.26736849845295702</v>
      </c>
      <c r="P10" s="17">
        <v>0.24273830623312001</v>
      </c>
      <c r="Q10" s="17">
        <v>0.187453605591756</v>
      </c>
      <c r="R10" s="17"/>
      <c r="S10" s="17">
        <v>0.29351977950700098</v>
      </c>
      <c r="T10" s="17">
        <v>0.35738879344239399</v>
      </c>
      <c r="U10" s="17">
        <v>0.30919583281715501</v>
      </c>
      <c r="V10" s="17">
        <v>0.228248212089073</v>
      </c>
      <c r="W10" s="17">
        <v>0.31735967027023498</v>
      </c>
      <c r="X10" s="17">
        <v>0.24203793596550699</v>
      </c>
      <c r="Y10" s="17">
        <v>0.29803492138523902</v>
      </c>
      <c r="Z10" s="17"/>
      <c r="AA10" s="17">
        <v>0.25230777843017499</v>
      </c>
      <c r="AB10" s="17">
        <v>0.27929995643108801</v>
      </c>
      <c r="AC10" s="17"/>
      <c r="AD10" s="17">
        <v>0.22325269660688299</v>
      </c>
      <c r="AE10" s="17">
        <v>0.234116366241749</v>
      </c>
      <c r="AF10" s="17">
        <v>0.25649875283568302</v>
      </c>
      <c r="AG10" s="17"/>
      <c r="AH10" s="17">
        <v>0.201765610062938</v>
      </c>
      <c r="AI10" s="17">
        <v>0.27262717786486801</v>
      </c>
      <c r="AJ10" s="17"/>
      <c r="AK10" s="17">
        <v>0.24688748348382</v>
      </c>
      <c r="AL10" s="17">
        <v>0.28564705996137901</v>
      </c>
      <c r="AM10" s="17"/>
      <c r="AN10" s="17">
        <v>0.270261714059921</v>
      </c>
      <c r="AO10" s="17">
        <v>0.187453605591756</v>
      </c>
      <c r="AP10" s="17"/>
      <c r="AQ10" s="17">
        <v>0.207421618927562</v>
      </c>
      <c r="AR10" s="17">
        <v>0.28635011863506499</v>
      </c>
      <c r="AS10" s="17"/>
      <c r="AT10" s="17">
        <v>0.27917098615907598</v>
      </c>
      <c r="AU10" s="17">
        <v>0.27716212712481197</v>
      </c>
      <c r="AV10" s="17">
        <v>0.25063744542329203</v>
      </c>
      <c r="AW10" s="17">
        <v>0.13099672209723701</v>
      </c>
      <c r="AX10" s="17"/>
      <c r="AY10" s="17">
        <v>0.26931905210499502</v>
      </c>
      <c r="AZ10" s="17">
        <v>0.270191771843518</v>
      </c>
      <c r="BA10" s="17"/>
      <c r="BB10" s="17">
        <v>0.28530172236357798</v>
      </c>
      <c r="BC10" s="17">
        <v>0.266788574581168</v>
      </c>
      <c r="BD10" s="17"/>
      <c r="BE10" s="17">
        <v>0.26587458694865101</v>
      </c>
      <c r="BF10" s="17">
        <v>0.270419145590723</v>
      </c>
      <c r="BG10" s="17"/>
      <c r="BH10" s="17">
        <v>0.25091747487240001</v>
      </c>
      <c r="BI10" s="17">
        <v>0.27158572932337</v>
      </c>
      <c r="BJ10" s="17"/>
      <c r="BK10" s="17">
        <v>0.30956167163284998</v>
      </c>
      <c r="BL10" s="17">
        <v>0.26757287912065603</v>
      </c>
      <c r="BM10" s="17"/>
      <c r="BN10" s="17">
        <v>0.245169473642777</v>
      </c>
      <c r="BO10" s="17">
        <v>0.27062661797962201</v>
      </c>
      <c r="BP10" s="17"/>
      <c r="BQ10" s="17">
        <v>0.26903058785128398</v>
      </c>
      <c r="BR10" s="17">
        <v>0.27012594289428898</v>
      </c>
      <c r="BS10" s="17"/>
      <c r="BT10" s="17">
        <v>0.28091081562417902</v>
      </c>
      <c r="BU10" s="17">
        <v>0.26924056129933899</v>
      </c>
      <c r="BV10" s="17"/>
      <c r="BW10" s="17">
        <v>0.25271632945466399</v>
      </c>
      <c r="BX10" s="17">
        <v>0.27902480178271999</v>
      </c>
      <c r="BY10" s="17"/>
      <c r="BZ10" s="17">
        <v>0.25271632945466399</v>
      </c>
      <c r="CA10" s="17">
        <v>0.27902480178271999</v>
      </c>
    </row>
    <row r="11" spans="2:79" x14ac:dyDescent="0.25">
      <c r="B11" s="18" t="s">
        <v>105</v>
      </c>
      <c r="C11" s="19">
        <v>0.289012061597753</v>
      </c>
      <c r="D11" s="19">
        <v>0.16179141402883701</v>
      </c>
      <c r="E11" s="19">
        <v>0.31680895434772299</v>
      </c>
      <c r="F11" s="19">
        <v>0.289579111885088</v>
      </c>
      <c r="G11" s="19">
        <v>0.31340833355822101</v>
      </c>
      <c r="H11" s="19">
        <v>0.45134148840815902</v>
      </c>
      <c r="I11" s="19">
        <v>0.187075774304272</v>
      </c>
      <c r="J11" s="19">
        <v>0.301623165887902</v>
      </c>
      <c r="K11" s="19">
        <v>0.31957378144103499</v>
      </c>
      <c r="L11" s="19">
        <v>0.296773520758567</v>
      </c>
      <c r="M11" s="19"/>
      <c r="N11" s="19">
        <v>0.29434882969930998</v>
      </c>
      <c r="O11" s="19">
        <v>0.23272508629133301</v>
      </c>
      <c r="P11" s="19">
        <v>0.15939209738830701</v>
      </c>
      <c r="Q11" s="19">
        <v>0.12737082129698399</v>
      </c>
      <c r="R11" s="19"/>
      <c r="S11" s="19">
        <v>0.29313042300781</v>
      </c>
      <c r="T11" s="19">
        <v>0.30778309771845402</v>
      </c>
      <c r="U11" s="19">
        <v>0.21145597331319299</v>
      </c>
      <c r="V11" s="19">
        <v>0.30955784194705799</v>
      </c>
      <c r="W11" s="19">
        <v>0.24209559123176699</v>
      </c>
      <c r="X11" s="19">
        <v>0.22674552699307801</v>
      </c>
      <c r="Y11" s="19">
        <v>0.231634680771131</v>
      </c>
      <c r="Z11" s="19"/>
      <c r="AA11" s="19">
        <v>0.202870316518248</v>
      </c>
      <c r="AB11" s="19">
        <v>0.33356431432487899</v>
      </c>
      <c r="AC11" s="19"/>
      <c r="AD11" s="19">
        <v>0.15330191277820199</v>
      </c>
      <c r="AE11" s="19">
        <v>0.19583342370771001</v>
      </c>
      <c r="AF11" s="19">
        <v>0.21206753079865101</v>
      </c>
      <c r="AG11" s="19"/>
      <c r="AH11" s="19">
        <v>7.9787766692359804E-2</v>
      </c>
      <c r="AI11" s="19">
        <v>0.29675415489850498</v>
      </c>
      <c r="AJ11" s="19"/>
      <c r="AK11" s="19">
        <v>0.29762941600632697</v>
      </c>
      <c r="AL11" s="19">
        <v>0.283239542184891</v>
      </c>
      <c r="AM11" s="19"/>
      <c r="AN11" s="19">
        <v>0.28933109246653999</v>
      </c>
      <c r="AO11" s="19">
        <v>0.12737082129698399</v>
      </c>
      <c r="AP11" s="19"/>
      <c r="AQ11" s="19">
        <v>0.22452010738875799</v>
      </c>
      <c r="AR11" s="19">
        <v>0.30573418750283199</v>
      </c>
      <c r="AS11" s="19"/>
      <c r="AT11" s="19">
        <v>0.36781229653171599</v>
      </c>
      <c r="AU11" s="19">
        <v>0.28915836939691297</v>
      </c>
      <c r="AV11" s="19">
        <v>0.15870350174206899</v>
      </c>
      <c r="AW11" s="19">
        <v>7.0013257315451702E-2</v>
      </c>
      <c r="AX11" s="19"/>
      <c r="AY11" s="19">
        <v>0.232708423274085</v>
      </c>
      <c r="AZ11" s="19">
        <v>0.295741665055407</v>
      </c>
      <c r="BA11" s="19"/>
      <c r="BB11" s="19">
        <v>0.251399578836764</v>
      </c>
      <c r="BC11" s="19">
        <v>0.297213720983661</v>
      </c>
      <c r="BD11" s="19"/>
      <c r="BE11" s="19">
        <v>0.32204445183699998</v>
      </c>
      <c r="BF11" s="19">
        <v>0.286505330982252</v>
      </c>
      <c r="BG11" s="19"/>
      <c r="BH11" s="19">
        <v>0.27865737190769901</v>
      </c>
      <c r="BI11" s="19">
        <v>0.28981487094107899</v>
      </c>
      <c r="BJ11" s="19"/>
      <c r="BK11" s="19">
        <v>0.20488825958615201</v>
      </c>
      <c r="BL11" s="19">
        <v>0.29439615978136202</v>
      </c>
      <c r="BM11" s="19"/>
      <c r="BN11" s="19">
        <v>0.215595437078025</v>
      </c>
      <c r="BO11" s="19">
        <v>0.290567088319719</v>
      </c>
      <c r="BP11" s="19"/>
      <c r="BQ11" s="19">
        <v>0.16086761956588899</v>
      </c>
      <c r="BR11" s="19">
        <v>0.29229303571953102</v>
      </c>
      <c r="BS11" s="19"/>
      <c r="BT11" s="19">
        <v>0.23828143972192201</v>
      </c>
      <c r="BU11" s="19">
        <v>0.29303794506257502</v>
      </c>
      <c r="BV11" s="19"/>
      <c r="BW11" s="19">
        <v>0.20337589064154701</v>
      </c>
      <c r="BX11" s="19">
        <v>0.33298825080063499</v>
      </c>
      <c r="BY11" s="19"/>
      <c r="BZ11" s="19">
        <v>0.20337589064154701</v>
      </c>
      <c r="CA11" s="19">
        <v>0.33298825080063499</v>
      </c>
    </row>
    <row r="12" spans="2:79" x14ac:dyDescent="0.25">
      <c r="B12" s="16"/>
    </row>
    <row r="13" spans="2:79" x14ac:dyDescent="0.25">
      <c r="B13" t="s">
        <v>78</v>
      </c>
    </row>
    <row r="14" spans="2:79" x14ac:dyDescent="0.25">
      <c r="B14" t="s">
        <v>79</v>
      </c>
    </row>
    <row r="16" spans="2:79" x14ac:dyDescent="0.25">
      <c r="B1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CA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627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40</v>
      </c>
      <c r="C9" s="17">
        <v>0.57746833841308598</v>
      </c>
      <c r="D9" s="17">
        <v>0.498916146459987</v>
      </c>
      <c r="E9" s="17">
        <v>0.62340432584032601</v>
      </c>
      <c r="F9" s="17">
        <v>0.45513355363083202</v>
      </c>
      <c r="G9" s="17">
        <v>0.71078520212812901</v>
      </c>
      <c r="H9" s="17">
        <v>0.50697451161429097</v>
      </c>
      <c r="I9" s="17">
        <v>0.58521276575787795</v>
      </c>
      <c r="J9" s="17">
        <v>0.73858879506971298</v>
      </c>
      <c r="K9" s="17">
        <v>0.68050565873056401</v>
      </c>
      <c r="L9" s="17">
        <v>0.492994900003139</v>
      </c>
      <c r="M9" s="17"/>
      <c r="N9" s="17">
        <v>0.58772729617210495</v>
      </c>
      <c r="O9" s="17">
        <v>0.47443632930788598</v>
      </c>
      <c r="P9" s="17">
        <v>0.31051092847265499</v>
      </c>
      <c r="Q9" s="17">
        <v>0.19692885012168701</v>
      </c>
      <c r="R9" s="17"/>
      <c r="S9" s="17">
        <v>0.54900157788925597</v>
      </c>
      <c r="T9" s="17">
        <v>0.53868369315256404</v>
      </c>
      <c r="U9" s="17">
        <v>0.56726900432796201</v>
      </c>
      <c r="V9" s="17">
        <v>0.612580713221197</v>
      </c>
      <c r="W9" s="17">
        <v>0.55311880241544897</v>
      </c>
      <c r="X9" s="17">
        <v>0.56707271328795805</v>
      </c>
      <c r="Y9" s="17">
        <v>0.61378396585918904</v>
      </c>
      <c r="Z9" s="17"/>
      <c r="AA9" s="17">
        <v>0.45555136149228598</v>
      </c>
      <c r="AB9" s="17">
        <v>0.64052343397087197</v>
      </c>
      <c r="AC9" s="17"/>
      <c r="AD9" s="17">
        <v>0.42478163778620598</v>
      </c>
      <c r="AE9" s="17">
        <v>0.39510868242825797</v>
      </c>
      <c r="AF9" s="17">
        <v>0.47296324917569899</v>
      </c>
      <c r="AG9" s="17"/>
      <c r="AH9" s="17">
        <v>0.29509369480123698</v>
      </c>
      <c r="AI9" s="17">
        <v>0.58791727235547497</v>
      </c>
      <c r="AJ9" s="17"/>
      <c r="AK9" s="17">
        <v>0.54111481959670604</v>
      </c>
      <c r="AL9" s="17">
        <v>0.60182052159410704</v>
      </c>
      <c r="AM9" s="17"/>
      <c r="AN9" s="17">
        <v>0.57821940814832995</v>
      </c>
      <c r="AO9" s="17">
        <v>0.19692885012168701</v>
      </c>
      <c r="AP9" s="17"/>
      <c r="AQ9" s="17">
        <v>0.43305644400268301</v>
      </c>
      <c r="AR9" s="17">
        <v>0.61491291440927798</v>
      </c>
      <c r="AS9" s="17"/>
      <c r="AT9" s="17">
        <v>0.69463892195032795</v>
      </c>
      <c r="AU9" s="17">
        <v>0.56500798854274803</v>
      </c>
      <c r="AV9" s="17">
        <v>0.42176410594248598</v>
      </c>
      <c r="AW9" s="17">
        <v>0.121059467822415</v>
      </c>
      <c r="AX9" s="17"/>
      <c r="AY9" s="17">
        <v>0.55211040098445996</v>
      </c>
      <c r="AZ9" s="17">
        <v>0.580499205839763</v>
      </c>
      <c r="BA9" s="17"/>
      <c r="BB9" s="17">
        <v>0.52416547959019499</v>
      </c>
      <c r="BC9" s="17">
        <v>0.58909361431717799</v>
      </c>
      <c r="BD9" s="17"/>
      <c r="BE9" s="17">
        <v>0.59570003316200504</v>
      </c>
      <c r="BF9" s="17">
        <v>0.57608478890096804</v>
      </c>
      <c r="BG9" s="17"/>
      <c r="BH9" s="17">
        <v>0.51987828333425601</v>
      </c>
      <c r="BI9" s="17">
        <v>0.58193335240035804</v>
      </c>
      <c r="BJ9" s="17"/>
      <c r="BK9" s="17">
        <v>0.479219553477788</v>
      </c>
      <c r="BL9" s="17">
        <v>0.583756464863183</v>
      </c>
      <c r="BM9" s="17"/>
      <c r="BN9" s="17">
        <v>0.42424832976021198</v>
      </c>
      <c r="BO9" s="17">
        <v>0.58071366887268905</v>
      </c>
      <c r="BP9" s="17"/>
      <c r="BQ9" s="17">
        <v>0.31818378589045498</v>
      </c>
      <c r="BR9" s="17">
        <v>0.58410698690625995</v>
      </c>
      <c r="BS9" s="17"/>
      <c r="BT9" s="17">
        <v>0.49871259199366502</v>
      </c>
      <c r="BU9" s="17">
        <v>0.58371824124387905</v>
      </c>
      <c r="BV9" s="17"/>
      <c r="BW9" s="17">
        <v>0.45688921901270302</v>
      </c>
      <c r="BX9" s="17">
        <v>0.63938855401193395</v>
      </c>
      <c r="BY9" s="17"/>
      <c r="BZ9" s="17">
        <v>0.45688921901270302</v>
      </c>
      <c r="CA9" s="17">
        <v>0.63938855401193395</v>
      </c>
    </row>
    <row r="10" spans="2:79" ht="30" x14ac:dyDescent="0.25">
      <c r="B10" s="18" t="s">
        <v>622</v>
      </c>
      <c r="C10" s="17">
        <v>2.9912428200641002E-2</v>
      </c>
      <c r="D10" s="17">
        <v>3.7215015449005101E-2</v>
      </c>
      <c r="E10" s="17">
        <v>2.9693657360825802E-2</v>
      </c>
      <c r="F10" s="17">
        <v>3.2713997322452899E-2</v>
      </c>
      <c r="G10" s="17">
        <v>1.78815435467716E-2</v>
      </c>
      <c r="H10" s="17">
        <v>3.6083512729465798E-2</v>
      </c>
      <c r="I10" s="17">
        <v>2.9364363498434298E-2</v>
      </c>
      <c r="J10" s="17">
        <v>3.6540342362573398E-2</v>
      </c>
      <c r="K10" s="17">
        <v>5.1488560385817804E-3</v>
      </c>
      <c r="L10" s="17">
        <v>3.0069425439852901E-2</v>
      </c>
      <c r="M10" s="17"/>
      <c r="N10" s="17">
        <v>2.8575081582942901E-2</v>
      </c>
      <c r="O10" s="17">
        <v>4.0366643512581901E-2</v>
      </c>
      <c r="P10" s="17">
        <v>8.0677383582416398E-2</v>
      </c>
      <c r="Q10" s="17">
        <v>9.1525649526866801E-2</v>
      </c>
      <c r="R10" s="17"/>
      <c r="S10" s="17">
        <v>3.75773849084102E-2</v>
      </c>
      <c r="T10" s="17">
        <v>2.2723069480183399E-2</v>
      </c>
      <c r="U10" s="17">
        <v>3.1900096479200599E-2</v>
      </c>
      <c r="V10" s="17">
        <v>2.1234360341875601E-2</v>
      </c>
      <c r="W10" s="17">
        <v>3.8048853813363398E-2</v>
      </c>
      <c r="X10" s="17">
        <v>5.3438192512151601E-2</v>
      </c>
      <c r="Y10" s="17">
        <v>3.0993799717894899E-2</v>
      </c>
      <c r="Z10" s="17"/>
      <c r="AA10" s="17">
        <v>5.3793195092911097E-2</v>
      </c>
      <c r="AB10" s="17">
        <v>1.7561367040688398E-2</v>
      </c>
      <c r="AC10" s="17"/>
      <c r="AD10" s="17">
        <v>5.67519942979351E-2</v>
      </c>
      <c r="AE10" s="17">
        <v>7.4257996244954105E-2</v>
      </c>
      <c r="AF10" s="17">
        <v>5.1744483268764699E-2</v>
      </c>
      <c r="AG10" s="17"/>
      <c r="AH10" s="17">
        <v>0.107314431214464</v>
      </c>
      <c r="AI10" s="17">
        <v>2.7048260206818601E-2</v>
      </c>
      <c r="AJ10" s="17"/>
      <c r="AK10" s="17">
        <v>3.1416474802694598E-2</v>
      </c>
      <c r="AL10" s="17">
        <v>2.89049103713215E-2</v>
      </c>
      <c r="AM10" s="17"/>
      <c r="AN10" s="17">
        <v>2.9790822356167899E-2</v>
      </c>
      <c r="AO10" s="17">
        <v>9.1525649526866801E-2</v>
      </c>
      <c r="AP10" s="17"/>
      <c r="AQ10" s="17">
        <v>5.4004852590034499E-2</v>
      </c>
      <c r="AR10" s="17">
        <v>2.3665500829011799E-2</v>
      </c>
      <c r="AS10" s="17"/>
      <c r="AT10" s="17">
        <v>4.5510668839174899E-3</v>
      </c>
      <c r="AU10" s="17">
        <v>2.9454787576423301E-2</v>
      </c>
      <c r="AV10" s="17">
        <v>7.4814118899574497E-2</v>
      </c>
      <c r="AW10" s="17">
        <v>8.8871757698133602E-2</v>
      </c>
      <c r="AX10" s="17"/>
      <c r="AY10" s="17">
        <v>4.3626065586020002E-2</v>
      </c>
      <c r="AZ10" s="17">
        <v>2.827332734831E-2</v>
      </c>
      <c r="BA10" s="17"/>
      <c r="BB10" s="17">
        <v>2.4035267281521701E-2</v>
      </c>
      <c r="BC10" s="17">
        <v>3.1193781530993499E-2</v>
      </c>
      <c r="BD10" s="17"/>
      <c r="BE10" s="17">
        <v>3.7281301916602602E-2</v>
      </c>
      <c r="BF10" s="17">
        <v>2.9353226120144401E-2</v>
      </c>
      <c r="BG10" s="17"/>
      <c r="BH10" s="17">
        <v>4.13662797925844E-2</v>
      </c>
      <c r="BI10" s="17">
        <v>2.9024399746836502E-2</v>
      </c>
      <c r="BJ10" s="17"/>
      <c r="BK10" s="17">
        <v>4.0156081553787498E-2</v>
      </c>
      <c r="BL10" s="17">
        <v>2.9256813094174501E-2</v>
      </c>
      <c r="BM10" s="17"/>
      <c r="BN10" s="17">
        <v>0.108348651660982</v>
      </c>
      <c r="BO10" s="17">
        <v>2.82510820920607E-2</v>
      </c>
      <c r="BP10" s="17"/>
      <c r="BQ10" s="17">
        <v>4.8970724964668401E-2</v>
      </c>
      <c r="BR10" s="17">
        <v>2.9424464949980501E-2</v>
      </c>
      <c r="BS10" s="17"/>
      <c r="BT10" s="17">
        <v>2.6305643119744E-2</v>
      </c>
      <c r="BU10" s="17">
        <v>3.01986556483133E-2</v>
      </c>
      <c r="BV10" s="17"/>
      <c r="BW10" s="17">
        <v>5.3625558533743199E-2</v>
      </c>
      <c r="BX10" s="17">
        <v>1.7735177694492101E-2</v>
      </c>
      <c r="BY10" s="17"/>
      <c r="BZ10" s="17">
        <v>5.3625558533743199E-2</v>
      </c>
      <c r="CA10" s="17">
        <v>1.7735177694492101E-2</v>
      </c>
    </row>
    <row r="11" spans="2:79" ht="30" x14ac:dyDescent="0.25">
      <c r="B11" s="18" t="s">
        <v>623</v>
      </c>
      <c r="C11" s="17">
        <v>3.05900815800185E-2</v>
      </c>
      <c r="D11" s="17">
        <v>4.9450710304650897E-2</v>
      </c>
      <c r="E11" s="17">
        <v>2.8044316844133801E-2</v>
      </c>
      <c r="F11" s="17">
        <v>5.21492305458797E-2</v>
      </c>
      <c r="G11" s="17">
        <v>2.02063126668337E-2</v>
      </c>
      <c r="H11" s="17">
        <v>1.14092761951435E-2</v>
      </c>
      <c r="I11" s="17">
        <v>2.2383863535833302E-2</v>
      </c>
      <c r="J11" s="17">
        <v>2.15410353348468E-2</v>
      </c>
      <c r="K11" s="17">
        <v>4.5035214897050597E-2</v>
      </c>
      <c r="L11" s="17">
        <v>3.1864559675096701E-2</v>
      </c>
      <c r="M11" s="17"/>
      <c r="N11" s="17">
        <v>2.62083711840321E-2</v>
      </c>
      <c r="O11" s="17">
        <v>7.1621481595443307E-2</v>
      </c>
      <c r="P11" s="17">
        <v>0.165744480178384</v>
      </c>
      <c r="Q11" s="17">
        <v>0.17958455331373499</v>
      </c>
      <c r="R11" s="17"/>
      <c r="S11" s="17">
        <v>3.7356017053900799E-2</v>
      </c>
      <c r="T11" s="17">
        <v>3.6489987673763297E-2</v>
      </c>
      <c r="U11" s="17">
        <v>5.1383885190231002E-2</v>
      </c>
      <c r="V11" s="17">
        <v>1.5640302820470801E-2</v>
      </c>
      <c r="W11" s="17">
        <v>6.2420772879463897E-2</v>
      </c>
      <c r="X11" s="17">
        <v>5.4555167835179802E-2</v>
      </c>
      <c r="Y11" s="17">
        <v>1.47439416586464E-2</v>
      </c>
      <c r="Z11" s="17"/>
      <c r="AA11" s="17">
        <v>5.9328127131661801E-2</v>
      </c>
      <c r="AB11" s="17">
        <v>1.5726850435597298E-2</v>
      </c>
      <c r="AC11" s="17"/>
      <c r="AD11" s="17">
        <v>6.2601949353035605E-2</v>
      </c>
      <c r="AE11" s="17">
        <v>7.9571607279294604E-2</v>
      </c>
      <c r="AF11" s="17">
        <v>5.6755810289642099E-2</v>
      </c>
      <c r="AG11" s="17"/>
      <c r="AH11" s="17">
        <v>9.4843734719513406E-2</v>
      </c>
      <c r="AI11" s="17">
        <v>2.8212452453606401E-2</v>
      </c>
      <c r="AJ11" s="17"/>
      <c r="AK11" s="17">
        <v>2.8243817190261498E-2</v>
      </c>
      <c r="AL11" s="17">
        <v>3.2161777032639297E-2</v>
      </c>
      <c r="AM11" s="17"/>
      <c r="AN11" s="17">
        <v>3.0296011603364301E-2</v>
      </c>
      <c r="AO11" s="17">
        <v>0.17958455331373499</v>
      </c>
      <c r="AP11" s="17"/>
      <c r="AQ11" s="17">
        <v>3.90983608329704E-2</v>
      </c>
      <c r="AR11" s="17">
        <v>2.83839689160672E-2</v>
      </c>
      <c r="AS11" s="17"/>
      <c r="AT11" s="17">
        <v>9.2558577726472493E-3</v>
      </c>
      <c r="AU11" s="17">
        <v>3.5002364882332597E-2</v>
      </c>
      <c r="AV11" s="17">
        <v>5.7957153056864497E-2</v>
      </c>
      <c r="AW11" s="17">
        <v>8.4384875876308399E-2</v>
      </c>
      <c r="AX11" s="17"/>
      <c r="AY11" s="17">
        <v>5.3083809645095799E-2</v>
      </c>
      <c r="AZ11" s="17">
        <v>2.7901554254447E-2</v>
      </c>
      <c r="BA11" s="17"/>
      <c r="BB11" s="17">
        <v>4.3009502056483302E-2</v>
      </c>
      <c r="BC11" s="17">
        <v>2.7870372001675098E-2</v>
      </c>
      <c r="BD11" s="17"/>
      <c r="BE11" s="17">
        <v>1.8936804541529201E-2</v>
      </c>
      <c r="BF11" s="17">
        <v>3.1474414385235398E-2</v>
      </c>
      <c r="BG11" s="17"/>
      <c r="BH11" s="17">
        <v>3.2743022698395498E-2</v>
      </c>
      <c r="BI11" s="17">
        <v>3.04231619235922E-2</v>
      </c>
      <c r="BJ11" s="17"/>
      <c r="BK11" s="17">
        <v>6.0548316430806902E-2</v>
      </c>
      <c r="BL11" s="17">
        <v>2.8672692280114799E-2</v>
      </c>
      <c r="BM11" s="17"/>
      <c r="BN11" s="17">
        <v>9.0558995457380401E-2</v>
      </c>
      <c r="BO11" s="17">
        <v>2.9319888838570202E-2</v>
      </c>
      <c r="BP11" s="17"/>
      <c r="BQ11" s="17">
        <v>0.127165753311443</v>
      </c>
      <c r="BR11" s="17">
        <v>2.8117385341930302E-2</v>
      </c>
      <c r="BS11" s="17"/>
      <c r="BT11" s="17">
        <v>3.4062291144588003E-2</v>
      </c>
      <c r="BU11" s="17">
        <v>3.03145337835296E-2</v>
      </c>
      <c r="BV11" s="17"/>
      <c r="BW11" s="17">
        <v>5.8667733230875201E-2</v>
      </c>
      <c r="BX11" s="17">
        <v>1.6171546659743598E-2</v>
      </c>
      <c r="BY11" s="17"/>
      <c r="BZ11" s="17">
        <v>5.8667733230875201E-2</v>
      </c>
      <c r="CA11" s="17">
        <v>1.6171546659743598E-2</v>
      </c>
    </row>
    <row r="12" spans="2:79" ht="30" x14ac:dyDescent="0.25">
      <c r="B12" s="18" t="s">
        <v>624</v>
      </c>
      <c r="C12" s="17">
        <v>6.8257441375313005E-2</v>
      </c>
      <c r="D12" s="17">
        <v>5.1526850976528801E-2</v>
      </c>
      <c r="E12" s="17">
        <v>6.7623690706753101E-2</v>
      </c>
      <c r="F12" s="17">
        <v>8.5302777045454706E-2</v>
      </c>
      <c r="G12" s="17">
        <v>6.7823342390756602E-2</v>
      </c>
      <c r="H12" s="17">
        <v>5.0083115783748397E-2</v>
      </c>
      <c r="I12" s="17">
        <v>9.6617796386495799E-2</v>
      </c>
      <c r="J12" s="17">
        <v>4.9825694587315401E-2</v>
      </c>
      <c r="K12" s="17">
        <v>2.2898341706654599E-2</v>
      </c>
      <c r="L12" s="17">
        <v>0.10846594928787499</v>
      </c>
      <c r="M12" s="17"/>
      <c r="N12" s="17">
        <v>6.1355241984248202E-2</v>
      </c>
      <c r="O12" s="17">
        <v>0.14845571335823901</v>
      </c>
      <c r="P12" s="17">
        <v>0.19513391853689399</v>
      </c>
      <c r="Q12" s="17">
        <v>0.25276969778613601</v>
      </c>
      <c r="R12" s="17"/>
      <c r="S12" s="17">
        <v>6.7282170008862094E-2</v>
      </c>
      <c r="T12" s="17">
        <v>0.106510860124629</v>
      </c>
      <c r="U12" s="17">
        <v>8.8695379591668302E-2</v>
      </c>
      <c r="V12" s="17">
        <v>5.6507184074657199E-2</v>
      </c>
      <c r="W12" s="17">
        <v>0.110085378379147</v>
      </c>
      <c r="X12" s="17">
        <v>7.7164630079592497E-2</v>
      </c>
      <c r="Y12" s="17">
        <v>6.2709485439917098E-2</v>
      </c>
      <c r="Z12" s="17"/>
      <c r="AA12" s="17">
        <v>0.122216245050026</v>
      </c>
      <c r="AB12" s="17">
        <v>4.0350109617053001E-2</v>
      </c>
      <c r="AC12" s="17"/>
      <c r="AD12" s="17">
        <v>0.162547110361354</v>
      </c>
      <c r="AE12" s="17">
        <v>0.130640699616735</v>
      </c>
      <c r="AF12" s="17">
        <v>0.108619744577926</v>
      </c>
      <c r="AG12" s="17"/>
      <c r="AH12" s="17">
        <v>0.169934056008435</v>
      </c>
      <c r="AI12" s="17">
        <v>6.4495020584983007E-2</v>
      </c>
      <c r="AJ12" s="17"/>
      <c r="AK12" s="17">
        <v>6.7087669782520204E-2</v>
      </c>
      <c r="AL12" s="17">
        <v>6.9041037930340707E-2</v>
      </c>
      <c r="AM12" s="17"/>
      <c r="AN12" s="17">
        <v>6.7893270045304793E-2</v>
      </c>
      <c r="AO12" s="17">
        <v>0.25276969778613601</v>
      </c>
      <c r="AP12" s="17"/>
      <c r="AQ12" s="17">
        <v>8.2066266592811299E-2</v>
      </c>
      <c r="AR12" s="17">
        <v>6.4676949564816399E-2</v>
      </c>
      <c r="AS12" s="17"/>
      <c r="AT12" s="17">
        <v>2.7869377044867701E-2</v>
      </c>
      <c r="AU12" s="17">
        <v>6.5212021913954393E-2</v>
      </c>
      <c r="AV12" s="17">
        <v>0.136824698011907</v>
      </c>
      <c r="AW12" s="17">
        <v>0.23313470314100199</v>
      </c>
      <c r="AX12" s="17"/>
      <c r="AY12" s="17">
        <v>9.8115774537341396E-2</v>
      </c>
      <c r="AZ12" s="17">
        <v>6.4688671255487495E-2</v>
      </c>
      <c r="BA12" s="17"/>
      <c r="BB12" s="17">
        <v>0.101099045873216</v>
      </c>
      <c r="BC12" s="17">
        <v>6.1100348960403797E-2</v>
      </c>
      <c r="BD12" s="17"/>
      <c r="BE12" s="17">
        <v>8.9779237199865899E-2</v>
      </c>
      <c r="BF12" s="17">
        <v>6.6624215801770803E-2</v>
      </c>
      <c r="BG12" s="17"/>
      <c r="BH12" s="17">
        <v>6.97623421346103E-2</v>
      </c>
      <c r="BI12" s="17">
        <v>6.8140764929518302E-2</v>
      </c>
      <c r="BJ12" s="17"/>
      <c r="BK12" s="17">
        <v>0.107223297035663</v>
      </c>
      <c r="BL12" s="17">
        <v>6.5763545620878106E-2</v>
      </c>
      <c r="BM12" s="17"/>
      <c r="BN12" s="17">
        <v>8.2381767613239398E-2</v>
      </c>
      <c r="BO12" s="17">
        <v>6.7958276099417805E-2</v>
      </c>
      <c r="BP12" s="17"/>
      <c r="BQ12" s="17">
        <v>0.16370866798590999</v>
      </c>
      <c r="BR12" s="17">
        <v>6.5813535112695401E-2</v>
      </c>
      <c r="BS12" s="17"/>
      <c r="BT12" s="17">
        <v>4.4533532263867699E-2</v>
      </c>
      <c r="BU12" s="17">
        <v>7.0140124651825606E-2</v>
      </c>
      <c r="BV12" s="17"/>
      <c r="BW12" s="17">
        <v>0.121473947438859</v>
      </c>
      <c r="BX12" s="17">
        <v>4.0929513080111703E-2</v>
      </c>
      <c r="BY12" s="17"/>
      <c r="BZ12" s="17">
        <v>0.121473947438859</v>
      </c>
      <c r="CA12" s="17">
        <v>4.0929513080111703E-2</v>
      </c>
    </row>
    <row r="13" spans="2:79" ht="30" x14ac:dyDescent="0.25">
      <c r="B13" s="18" t="s">
        <v>625</v>
      </c>
      <c r="C13" s="17">
        <v>5.3519438767889699E-2</v>
      </c>
      <c r="D13" s="17">
        <v>7.1303198249148894E-2</v>
      </c>
      <c r="E13" s="17">
        <v>5.1103881906400798E-2</v>
      </c>
      <c r="F13" s="17">
        <v>6.4582946700346699E-2</v>
      </c>
      <c r="G13" s="17">
        <v>3.0608877036911501E-2</v>
      </c>
      <c r="H13" s="17">
        <v>6.5328116201061298E-2</v>
      </c>
      <c r="I13" s="17">
        <v>7.5230123911922298E-2</v>
      </c>
      <c r="J13" s="17">
        <v>8.7536814448106095E-3</v>
      </c>
      <c r="K13" s="17">
        <v>2.1801217979432502E-2</v>
      </c>
      <c r="L13" s="17">
        <v>3.2035508572804003E-2</v>
      </c>
      <c r="M13" s="17"/>
      <c r="N13" s="17">
        <v>5.1345679098856699E-2</v>
      </c>
      <c r="O13" s="17">
        <v>7.9307300384043003E-2</v>
      </c>
      <c r="P13" s="17">
        <v>9.1157072036104306E-2</v>
      </c>
      <c r="Q13" s="17">
        <v>0.106906751084168</v>
      </c>
      <c r="R13" s="17"/>
      <c r="S13" s="17">
        <v>5.9946110470192597E-2</v>
      </c>
      <c r="T13" s="17">
        <v>8.562287790716E-2</v>
      </c>
      <c r="U13" s="17">
        <v>6.6514816245360306E-2</v>
      </c>
      <c r="V13" s="17">
        <v>4.6169240933463203E-2</v>
      </c>
      <c r="W13" s="17">
        <v>2.36886737614764E-2</v>
      </c>
      <c r="X13" s="17">
        <v>7.6260433231730707E-2</v>
      </c>
      <c r="Y13" s="17">
        <v>6.0360791394688598E-2</v>
      </c>
      <c r="Z13" s="17"/>
      <c r="AA13" s="17">
        <v>8.4750577680106798E-2</v>
      </c>
      <c r="AB13" s="17">
        <v>3.7366787199374703E-2</v>
      </c>
      <c r="AC13" s="17"/>
      <c r="AD13" s="17">
        <v>0.113553199960978</v>
      </c>
      <c r="AE13" s="17">
        <v>9.6578440653774994E-2</v>
      </c>
      <c r="AF13" s="17">
        <v>7.0413036703677906E-2</v>
      </c>
      <c r="AG13" s="17"/>
      <c r="AH13" s="17">
        <v>0.16363152686575899</v>
      </c>
      <c r="AI13" s="17">
        <v>4.94448734312984E-2</v>
      </c>
      <c r="AJ13" s="17"/>
      <c r="AK13" s="17">
        <v>5.0333654881657003E-2</v>
      </c>
      <c r="AL13" s="17">
        <v>5.5653504335642402E-2</v>
      </c>
      <c r="AM13" s="17"/>
      <c r="AN13" s="17">
        <v>5.3414068377271903E-2</v>
      </c>
      <c r="AO13" s="17">
        <v>0.106906751084168</v>
      </c>
      <c r="AP13" s="17"/>
      <c r="AQ13" s="17">
        <v>8.3507870989754804E-2</v>
      </c>
      <c r="AR13" s="17">
        <v>4.5743734876441997E-2</v>
      </c>
      <c r="AS13" s="17"/>
      <c r="AT13" s="17">
        <v>3.2207484387722002E-2</v>
      </c>
      <c r="AU13" s="17">
        <v>4.7840303599602098E-2</v>
      </c>
      <c r="AV13" s="17">
        <v>8.3412491636693495E-2</v>
      </c>
      <c r="AW13" s="17">
        <v>0.27428867542494001</v>
      </c>
      <c r="AX13" s="17"/>
      <c r="AY13" s="17">
        <v>7.1553248215419904E-2</v>
      </c>
      <c r="AZ13" s="17">
        <v>5.13639761721136E-2</v>
      </c>
      <c r="BA13" s="17"/>
      <c r="BB13" s="17">
        <v>7.8229141803861202E-2</v>
      </c>
      <c r="BC13" s="17">
        <v>4.8134540849697899E-2</v>
      </c>
      <c r="BD13" s="17"/>
      <c r="BE13" s="17">
        <v>5.22468906195864E-2</v>
      </c>
      <c r="BF13" s="17">
        <v>5.3616008691529701E-2</v>
      </c>
      <c r="BG13" s="17"/>
      <c r="BH13" s="17">
        <v>3.4475458045383003E-2</v>
      </c>
      <c r="BI13" s="17">
        <v>5.4995937447791E-2</v>
      </c>
      <c r="BJ13" s="17"/>
      <c r="BK13" s="17">
        <v>9.4611046282615699E-2</v>
      </c>
      <c r="BL13" s="17">
        <v>5.0889490476309897E-2</v>
      </c>
      <c r="BM13" s="17"/>
      <c r="BN13" s="17">
        <v>0.107937892178292</v>
      </c>
      <c r="BO13" s="17">
        <v>5.2366809512937901E-2</v>
      </c>
      <c r="BP13" s="17"/>
      <c r="BQ13" s="17">
        <v>0.12374348869184</v>
      </c>
      <c r="BR13" s="17">
        <v>5.1721442016148998E-2</v>
      </c>
      <c r="BS13" s="17"/>
      <c r="BT13" s="17">
        <v>5.4921026897691301E-2</v>
      </c>
      <c r="BU13" s="17">
        <v>5.34082114604447E-2</v>
      </c>
      <c r="BV13" s="17"/>
      <c r="BW13" s="17">
        <v>8.4568772353186994E-2</v>
      </c>
      <c r="BX13" s="17">
        <v>3.7574875236800601E-2</v>
      </c>
      <c r="BY13" s="17"/>
      <c r="BZ13" s="17">
        <v>8.4568772353186994E-2</v>
      </c>
      <c r="CA13" s="17">
        <v>3.7574875236800601E-2</v>
      </c>
    </row>
    <row r="14" spans="2:79" ht="30" x14ac:dyDescent="0.25">
      <c r="B14" s="18" t="s">
        <v>626</v>
      </c>
      <c r="C14" s="17">
        <v>9.76553843936563E-2</v>
      </c>
      <c r="D14" s="17">
        <v>0.147671169778994</v>
      </c>
      <c r="E14" s="17">
        <v>0.104010491552033</v>
      </c>
      <c r="F14" s="17">
        <v>7.8652581055048298E-2</v>
      </c>
      <c r="G14" s="17">
        <v>7.0343707367947095E-2</v>
      </c>
      <c r="H14" s="17">
        <v>7.2894132403878695E-2</v>
      </c>
      <c r="I14" s="17">
        <v>0.11556835410779601</v>
      </c>
      <c r="J14" s="17">
        <v>6.4871289925011094E-2</v>
      </c>
      <c r="K14" s="17">
        <v>8.9748888626921E-2</v>
      </c>
      <c r="L14" s="17">
        <v>0.14910797539137099</v>
      </c>
      <c r="M14" s="17"/>
      <c r="N14" s="17">
        <v>0.101483997468056</v>
      </c>
      <c r="O14" s="17">
        <v>4.8929575281660399E-2</v>
      </c>
      <c r="P14" s="17">
        <v>4.3616995856583303E-2</v>
      </c>
      <c r="Q14" s="17">
        <v>4.3951671723916202E-2</v>
      </c>
      <c r="R14" s="17"/>
      <c r="S14" s="17">
        <v>0.111432448316825</v>
      </c>
      <c r="T14" s="17">
        <v>6.6782371258450296E-2</v>
      </c>
      <c r="U14" s="17">
        <v>7.8319884525552094E-2</v>
      </c>
      <c r="V14" s="17">
        <v>0.107814062415543</v>
      </c>
      <c r="W14" s="17">
        <v>9.6346215486837097E-2</v>
      </c>
      <c r="X14" s="17">
        <v>7.2059274455113398E-2</v>
      </c>
      <c r="Y14" s="17">
        <v>0.102244592221475</v>
      </c>
      <c r="Z14" s="17"/>
      <c r="AA14" s="17">
        <v>0.11008714187167901</v>
      </c>
      <c r="AB14" s="17">
        <v>9.1225716635102705E-2</v>
      </c>
      <c r="AC14" s="17"/>
      <c r="AD14" s="17">
        <v>0.11510354152494599</v>
      </c>
      <c r="AE14" s="17">
        <v>0.112478551575841</v>
      </c>
      <c r="AF14" s="17">
        <v>0.11024897174109601</v>
      </c>
      <c r="AG14" s="17"/>
      <c r="AH14" s="17">
        <v>0.12205751163362299</v>
      </c>
      <c r="AI14" s="17">
        <v>9.67524130350286E-2</v>
      </c>
      <c r="AJ14" s="17"/>
      <c r="AK14" s="17">
        <v>0.104890454649764</v>
      </c>
      <c r="AL14" s="17">
        <v>9.2808817625409296E-2</v>
      </c>
      <c r="AM14" s="17"/>
      <c r="AN14" s="17">
        <v>9.7761379262776296E-2</v>
      </c>
      <c r="AO14" s="17">
        <v>4.3951671723916202E-2</v>
      </c>
      <c r="AP14" s="17"/>
      <c r="AQ14" s="17">
        <v>0.157376003408561</v>
      </c>
      <c r="AR14" s="17">
        <v>8.2170418516204394E-2</v>
      </c>
      <c r="AS14" s="17"/>
      <c r="AT14" s="17">
        <v>7.8744298022068698E-2</v>
      </c>
      <c r="AU14" s="17">
        <v>0.110298484622486</v>
      </c>
      <c r="AV14" s="17">
        <v>0.10519265246966</v>
      </c>
      <c r="AW14" s="17">
        <v>0.11475949609267901</v>
      </c>
      <c r="AX14" s="17"/>
      <c r="AY14" s="17">
        <v>9.9745679022759506E-2</v>
      </c>
      <c r="AZ14" s="17">
        <v>9.7405545229042004E-2</v>
      </c>
      <c r="BA14" s="17"/>
      <c r="BB14" s="17">
        <v>9.0195798810462205E-2</v>
      </c>
      <c r="BC14" s="17">
        <v>9.9282532083964203E-2</v>
      </c>
      <c r="BD14" s="17"/>
      <c r="BE14" s="17">
        <v>6.2621929478897997E-2</v>
      </c>
      <c r="BF14" s="17">
        <v>0.100313969902169</v>
      </c>
      <c r="BG14" s="17"/>
      <c r="BH14" s="17">
        <v>0.132366065115604</v>
      </c>
      <c r="BI14" s="17">
        <v>9.4964230951988401E-2</v>
      </c>
      <c r="BJ14" s="17"/>
      <c r="BK14" s="17">
        <v>0.110251670936169</v>
      </c>
      <c r="BL14" s="17">
        <v>9.6849195873023194E-2</v>
      </c>
      <c r="BM14" s="17"/>
      <c r="BN14" s="17">
        <v>8.2142011198986703E-2</v>
      </c>
      <c r="BO14" s="17">
        <v>9.7983970868768103E-2</v>
      </c>
      <c r="BP14" s="17"/>
      <c r="BQ14" s="17">
        <v>0.101259691412384</v>
      </c>
      <c r="BR14" s="17">
        <v>9.7563100734155403E-2</v>
      </c>
      <c r="BS14" s="17"/>
      <c r="BT14" s="17">
        <v>0.179700958712149</v>
      </c>
      <c r="BU14" s="17">
        <v>9.1144407220557305E-2</v>
      </c>
      <c r="BV14" s="17"/>
      <c r="BW14" s="17">
        <v>0.11041688301064</v>
      </c>
      <c r="BX14" s="17">
        <v>9.1102054516497499E-2</v>
      </c>
      <c r="BY14" s="17"/>
      <c r="BZ14" s="17">
        <v>0.11041688301064</v>
      </c>
      <c r="CA14" s="17">
        <v>9.1102054516497499E-2</v>
      </c>
    </row>
    <row r="15" spans="2:79" x14ac:dyDescent="0.25">
      <c r="B15" s="18" t="s">
        <v>75</v>
      </c>
      <c r="C15" s="19">
        <v>0.14259688726939601</v>
      </c>
      <c r="D15" s="19">
        <v>0.143916908781685</v>
      </c>
      <c r="E15" s="19">
        <v>9.6119635789526606E-2</v>
      </c>
      <c r="F15" s="19">
        <v>0.23146491369998601</v>
      </c>
      <c r="G15" s="19">
        <v>8.2351014862649993E-2</v>
      </c>
      <c r="H15" s="19">
        <v>0.25722733507241102</v>
      </c>
      <c r="I15" s="19">
        <v>7.5622732801639794E-2</v>
      </c>
      <c r="J15" s="19">
        <v>7.9879161275729194E-2</v>
      </c>
      <c r="K15" s="19">
        <v>0.134861822020796</v>
      </c>
      <c r="L15" s="19">
        <v>0.15546168162986199</v>
      </c>
      <c r="M15" s="19"/>
      <c r="N15" s="19">
        <v>0.14330433250975899</v>
      </c>
      <c r="O15" s="19">
        <v>0.13688295656014701</v>
      </c>
      <c r="P15" s="19">
        <v>0.113159221336963</v>
      </c>
      <c r="Q15" s="19">
        <v>0.128332826443492</v>
      </c>
      <c r="R15" s="19"/>
      <c r="S15" s="19">
        <v>0.137404291352554</v>
      </c>
      <c r="T15" s="19">
        <v>0.14318714040325001</v>
      </c>
      <c r="U15" s="19">
        <v>0.115916933640025</v>
      </c>
      <c r="V15" s="19">
        <v>0.140054136192794</v>
      </c>
      <c r="W15" s="19">
        <v>0.116291303264263</v>
      </c>
      <c r="X15" s="19">
        <v>9.9449588598274297E-2</v>
      </c>
      <c r="Y15" s="19">
        <v>0.11516342370818899</v>
      </c>
      <c r="Z15" s="19"/>
      <c r="AA15" s="19">
        <v>0.114273351681329</v>
      </c>
      <c r="AB15" s="19">
        <v>0.15724573510131201</v>
      </c>
      <c r="AC15" s="19"/>
      <c r="AD15" s="19">
        <v>6.4660566715545806E-2</v>
      </c>
      <c r="AE15" s="19">
        <v>0.111364022201142</v>
      </c>
      <c r="AF15" s="19">
        <v>0.12925470424319499</v>
      </c>
      <c r="AG15" s="19"/>
      <c r="AH15" s="19">
        <v>4.7125044756969402E-2</v>
      </c>
      <c r="AI15" s="19">
        <v>0.14612970793279001</v>
      </c>
      <c r="AJ15" s="19"/>
      <c r="AK15" s="19">
        <v>0.17691310909639599</v>
      </c>
      <c r="AL15" s="19">
        <v>0.11960943111054</v>
      </c>
      <c r="AM15" s="19"/>
      <c r="AN15" s="19">
        <v>0.14262504020678499</v>
      </c>
      <c r="AO15" s="19">
        <v>0.128332826443492</v>
      </c>
      <c r="AP15" s="19"/>
      <c r="AQ15" s="19">
        <v>0.150890201583185</v>
      </c>
      <c r="AR15" s="19">
        <v>0.14044651288818</v>
      </c>
      <c r="AS15" s="19"/>
      <c r="AT15" s="19">
        <v>0.152732993938449</v>
      </c>
      <c r="AU15" s="19">
        <v>0.14718404886245301</v>
      </c>
      <c r="AV15" s="19">
        <v>0.120034779982815</v>
      </c>
      <c r="AW15" s="19">
        <v>8.3501023944521996E-2</v>
      </c>
      <c r="AX15" s="19"/>
      <c r="AY15" s="19">
        <v>8.1765022008903093E-2</v>
      </c>
      <c r="AZ15" s="19">
        <v>0.149867719900837</v>
      </c>
      <c r="BA15" s="19"/>
      <c r="BB15" s="19">
        <v>0.13926576458426099</v>
      </c>
      <c r="BC15" s="19">
        <v>0.14332481025608801</v>
      </c>
      <c r="BD15" s="19"/>
      <c r="BE15" s="19">
        <v>0.14343380308151299</v>
      </c>
      <c r="BF15" s="19">
        <v>0.14253337619818299</v>
      </c>
      <c r="BG15" s="19"/>
      <c r="BH15" s="19">
        <v>0.16940854887916701</v>
      </c>
      <c r="BI15" s="19">
        <v>0.14051815259991601</v>
      </c>
      <c r="BJ15" s="19"/>
      <c r="BK15" s="19">
        <v>0.10799003428317</v>
      </c>
      <c r="BL15" s="19">
        <v>0.14481179779231601</v>
      </c>
      <c r="BM15" s="19"/>
      <c r="BN15" s="19">
        <v>0.104382352130908</v>
      </c>
      <c r="BO15" s="19">
        <v>0.14340630371555699</v>
      </c>
      <c r="BP15" s="19"/>
      <c r="BQ15" s="19">
        <v>0.116967887743298</v>
      </c>
      <c r="BR15" s="19">
        <v>0.14325308493882999</v>
      </c>
      <c r="BS15" s="19"/>
      <c r="BT15" s="19">
        <v>0.16176395586829601</v>
      </c>
      <c r="BU15" s="19">
        <v>0.14107582599144999</v>
      </c>
      <c r="BV15" s="19"/>
      <c r="BW15" s="19">
        <v>0.114357886419993</v>
      </c>
      <c r="BX15" s="19">
        <v>0.15709827880041999</v>
      </c>
      <c r="BY15" s="19"/>
      <c r="BZ15" s="19">
        <v>0.114357886419993</v>
      </c>
      <c r="CA15" s="19">
        <v>0.15709827880041999</v>
      </c>
    </row>
    <row r="16" spans="2:79" x14ac:dyDescent="0.25">
      <c r="B16" s="16"/>
    </row>
    <row r="17" spans="2:2" x14ac:dyDescent="0.25">
      <c r="B17" t="s">
        <v>78</v>
      </c>
    </row>
    <row r="18" spans="2:2" x14ac:dyDescent="0.25">
      <c r="B18" t="s">
        <v>79</v>
      </c>
    </row>
    <row r="20" spans="2:2" x14ac:dyDescent="0.25">
      <c r="B20"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CA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633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628</v>
      </c>
      <c r="C9" s="17">
        <v>1.8461632064625901E-2</v>
      </c>
      <c r="D9" s="17">
        <v>3.14423410607974E-2</v>
      </c>
      <c r="E9" s="17">
        <v>1.9306580249383299E-2</v>
      </c>
      <c r="F9" s="17">
        <v>2.1508499300233599E-2</v>
      </c>
      <c r="G9" s="17">
        <v>2.04776596372706E-2</v>
      </c>
      <c r="H9" s="17">
        <v>1.0281914627471401E-2</v>
      </c>
      <c r="I9" s="17">
        <v>1.01296955588924E-2</v>
      </c>
      <c r="J9" s="17">
        <v>1.7908157305313199E-2</v>
      </c>
      <c r="K9" s="17">
        <v>5.7600861962433698E-3</v>
      </c>
      <c r="L9" s="17">
        <v>2.3420409677924602E-2</v>
      </c>
      <c r="M9" s="17"/>
      <c r="N9" s="17">
        <v>1.6404822772814E-2</v>
      </c>
      <c r="O9" s="17">
        <v>3.5009551172677199E-2</v>
      </c>
      <c r="P9" s="17">
        <v>8.4326676391471594E-2</v>
      </c>
      <c r="Q9" s="17">
        <v>0.15909257435531499</v>
      </c>
      <c r="R9" s="17"/>
      <c r="S9" s="17">
        <v>2.85079473915959E-2</v>
      </c>
      <c r="T9" s="17">
        <v>6.2104786610782002E-3</v>
      </c>
      <c r="U9" s="17">
        <v>1.8027563576365001E-2</v>
      </c>
      <c r="V9" s="17">
        <v>1.21730308951324E-2</v>
      </c>
      <c r="W9" s="17">
        <v>2.0554800703787401E-2</v>
      </c>
      <c r="X9" s="17">
        <v>2.4349739443784602E-2</v>
      </c>
      <c r="Y9" s="17">
        <v>2.7159296938203702E-2</v>
      </c>
      <c r="Z9" s="17"/>
      <c r="AA9" s="17">
        <v>3.6671239795379999E-2</v>
      </c>
      <c r="AB9" s="17">
        <v>9.0436774488514594E-3</v>
      </c>
      <c r="AC9" s="17"/>
      <c r="AD9" s="17">
        <v>3.8140878840667899E-2</v>
      </c>
      <c r="AE9" s="17">
        <v>4.9483866713415203E-2</v>
      </c>
      <c r="AF9" s="17">
        <v>3.4192835682498403E-2</v>
      </c>
      <c r="AG9" s="17"/>
      <c r="AH9" s="17">
        <v>8.6199287378271497E-2</v>
      </c>
      <c r="AI9" s="17">
        <v>1.59550816296034E-2</v>
      </c>
      <c r="AJ9" s="17"/>
      <c r="AK9" s="17">
        <v>2.3396763567585101E-2</v>
      </c>
      <c r="AL9" s="17">
        <v>1.51557285291381E-2</v>
      </c>
      <c r="AM9" s="17"/>
      <c r="AN9" s="17">
        <v>1.8184069162895E-2</v>
      </c>
      <c r="AO9" s="17">
        <v>0.15909257435531499</v>
      </c>
      <c r="AP9" s="17"/>
      <c r="AQ9" s="17">
        <v>3.5527588021896699E-2</v>
      </c>
      <c r="AR9" s="17">
        <v>1.40365984661215E-2</v>
      </c>
      <c r="AS9" s="17"/>
      <c r="AT9" s="17">
        <v>7.2897259019395104E-3</v>
      </c>
      <c r="AU9" s="17">
        <v>2.2333617347222001E-2</v>
      </c>
      <c r="AV9" s="17">
        <v>1.7102462528261801E-2</v>
      </c>
      <c r="AW9" s="17">
        <v>0.15822238296062599</v>
      </c>
      <c r="AX9" s="17"/>
      <c r="AY9" s="17">
        <v>3.6149327590928197E-2</v>
      </c>
      <c r="AZ9" s="17">
        <v>1.63475381887121E-2</v>
      </c>
      <c r="BA9" s="17"/>
      <c r="BB9" s="17">
        <v>1.0937033469965701E-2</v>
      </c>
      <c r="BC9" s="17">
        <v>2.0101901291977101E-2</v>
      </c>
      <c r="BD9" s="17"/>
      <c r="BE9" s="17">
        <v>4.8757548484181998E-2</v>
      </c>
      <c r="BF9" s="17">
        <v>1.6162564371870101E-2</v>
      </c>
      <c r="BG9" s="17"/>
      <c r="BH9" s="17">
        <v>2.1840791222056101E-2</v>
      </c>
      <c r="BI9" s="17">
        <v>1.8199642509615199E-2</v>
      </c>
      <c r="BJ9" s="17"/>
      <c r="BK9" s="17">
        <v>2.5446257378971E-2</v>
      </c>
      <c r="BL9" s="17">
        <v>1.80146015266699E-2</v>
      </c>
      <c r="BM9" s="17"/>
      <c r="BN9" s="17">
        <v>5.5721971870865201E-2</v>
      </c>
      <c r="BO9" s="17">
        <v>1.7672426289404301E-2</v>
      </c>
      <c r="BP9" s="17"/>
      <c r="BQ9" s="17">
        <v>8.9488515814542202E-2</v>
      </c>
      <c r="BR9" s="17">
        <v>1.6643079782225401E-2</v>
      </c>
      <c r="BS9" s="17"/>
      <c r="BT9" s="17">
        <v>2.99210720849197E-2</v>
      </c>
      <c r="BU9" s="17">
        <v>1.7552233196882101E-2</v>
      </c>
      <c r="BV9" s="17"/>
      <c r="BW9" s="17">
        <v>3.5954548997683598E-2</v>
      </c>
      <c r="BX9" s="17">
        <v>9.4786075299132695E-3</v>
      </c>
      <c r="BY9" s="17"/>
      <c r="BZ9" s="17">
        <v>3.5954548997683598E-2</v>
      </c>
      <c r="CA9" s="17">
        <v>9.4786075299132695E-3</v>
      </c>
    </row>
    <row r="10" spans="2:79" x14ac:dyDescent="0.25">
      <c r="B10" s="18" t="s">
        <v>629</v>
      </c>
      <c r="C10" s="17">
        <v>6.3477833205392603E-2</v>
      </c>
      <c r="D10" s="17">
        <v>5.3327576495995302E-2</v>
      </c>
      <c r="E10" s="17">
        <v>6.3614194899363097E-2</v>
      </c>
      <c r="F10" s="17">
        <v>0.13012298906803499</v>
      </c>
      <c r="G10" s="17">
        <v>5.9106558918907703E-2</v>
      </c>
      <c r="H10" s="17">
        <v>4.4612621220211202E-2</v>
      </c>
      <c r="I10" s="17">
        <v>4.9104919546309703E-2</v>
      </c>
      <c r="J10" s="17">
        <v>3.54486058773699E-2</v>
      </c>
      <c r="K10" s="17">
        <v>7.6328377859081101E-2</v>
      </c>
      <c r="L10" s="17">
        <v>3.3947032513443401E-2</v>
      </c>
      <c r="M10" s="17"/>
      <c r="N10" s="17">
        <v>5.6405886465784497E-2</v>
      </c>
      <c r="O10" s="17">
        <v>0.13337323361820799</v>
      </c>
      <c r="P10" s="17">
        <v>0.26442509492328597</v>
      </c>
      <c r="Q10" s="17">
        <v>0.27679892459392003</v>
      </c>
      <c r="R10" s="17"/>
      <c r="S10" s="17">
        <v>5.9773930998593697E-2</v>
      </c>
      <c r="T10" s="17">
        <v>7.2809471589537697E-2</v>
      </c>
      <c r="U10" s="17">
        <v>8.01676105692367E-2</v>
      </c>
      <c r="V10" s="17">
        <v>5.98545665868822E-2</v>
      </c>
      <c r="W10" s="17">
        <v>6.0813684657162297E-2</v>
      </c>
      <c r="X10" s="17">
        <v>0.100441614080913</v>
      </c>
      <c r="Y10" s="17">
        <v>7.4442780894767094E-2</v>
      </c>
      <c r="Z10" s="17"/>
      <c r="AA10" s="17">
        <v>0.130640559217816</v>
      </c>
      <c r="AB10" s="17">
        <v>2.8741472334289999E-2</v>
      </c>
      <c r="AC10" s="17"/>
      <c r="AD10" s="17">
        <v>0.174828265899765</v>
      </c>
      <c r="AE10" s="17">
        <v>0.199118184765503</v>
      </c>
      <c r="AF10" s="17">
        <v>9.9040126116739402E-2</v>
      </c>
      <c r="AG10" s="17"/>
      <c r="AH10" s="17">
        <v>0.26432329404541499</v>
      </c>
      <c r="AI10" s="17">
        <v>5.6045788578075198E-2</v>
      </c>
      <c r="AJ10" s="17"/>
      <c r="AK10" s="17">
        <v>6.5409189127901501E-2</v>
      </c>
      <c r="AL10" s="17">
        <v>6.2184073075864398E-2</v>
      </c>
      <c r="AM10" s="17"/>
      <c r="AN10" s="17">
        <v>6.3056801957491193E-2</v>
      </c>
      <c r="AO10" s="17">
        <v>0.27679892459392003</v>
      </c>
      <c r="AP10" s="17"/>
      <c r="AQ10" s="17">
        <v>0.105929579975412</v>
      </c>
      <c r="AR10" s="17">
        <v>5.2470515112994602E-2</v>
      </c>
      <c r="AS10" s="17"/>
      <c r="AT10" s="17">
        <v>2.6120359085021399E-2</v>
      </c>
      <c r="AU10" s="17">
        <v>5.42155704881832E-2</v>
      </c>
      <c r="AV10" s="17">
        <v>0.133918872770764</v>
      </c>
      <c r="AW10" s="17">
        <v>0.26815839252826501</v>
      </c>
      <c r="AX10" s="17"/>
      <c r="AY10" s="17">
        <v>0.11603618426227801</v>
      </c>
      <c r="AZ10" s="17">
        <v>5.7195879293857797E-2</v>
      </c>
      <c r="BA10" s="17"/>
      <c r="BB10" s="17">
        <v>8.3561846143357599E-2</v>
      </c>
      <c r="BC10" s="17">
        <v>5.90880217918675E-2</v>
      </c>
      <c r="BD10" s="17"/>
      <c r="BE10" s="17">
        <v>9.0149493933044597E-2</v>
      </c>
      <c r="BF10" s="17">
        <v>6.1453799581788301E-2</v>
      </c>
      <c r="BG10" s="17"/>
      <c r="BH10" s="17">
        <v>4.0322872763048197E-2</v>
      </c>
      <c r="BI10" s="17">
        <v>6.5273060213046699E-2</v>
      </c>
      <c r="BJ10" s="17"/>
      <c r="BK10" s="17">
        <v>9.03498193896424E-2</v>
      </c>
      <c r="BL10" s="17">
        <v>6.1757970235045298E-2</v>
      </c>
      <c r="BM10" s="17"/>
      <c r="BN10" s="17">
        <v>0.142752544200625</v>
      </c>
      <c r="BO10" s="17">
        <v>6.1798727215704799E-2</v>
      </c>
      <c r="BP10" s="17"/>
      <c r="BQ10" s="17">
        <v>0.23389128595206801</v>
      </c>
      <c r="BR10" s="17">
        <v>5.9114615264769001E-2</v>
      </c>
      <c r="BS10" s="17"/>
      <c r="BT10" s="17">
        <v>6.15972678497358E-2</v>
      </c>
      <c r="BU10" s="17">
        <v>6.3627071213717995E-2</v>
      </c>
      <c r="BV10" s="17"/>
      <c r="BW10" s="17">
        <v>0.12977304653418201</v>
      </c>
      <c r="BX10" s="17">
        <v>2.9433680926757799E-2</v>
      </c>
      <c r="BY10" s="17"/>
      <c r="BZ10" s="17">
        <v>0.12977304653418201</v>
      </c>
      <c r="CA10" s="17">
        <v>2.9433680926757799E-2</v>
      </c>
    </row>
    <row r="11" spans="2:79" ht="30" x14ac:dyDescent="0.25">
      <c r="B11" s="18" t="s">
        <v>630</v>
      </c>
      <c r="C11" s="17">
        <v>0.105270260428829</v>
      </c>
      <c r="D11" s="17">
        <v>0.118242623004016</v>
      </c>
      <c r="E11" s="17">
        <v>0.134587250640364</v>
      </c>
      <c r="F11" s="17">
        <v>9.3933022643045094E-2</v>
      </c>
      <c r="G11" s="17">
        <v>8.4122962627526707E-2</v>
      </c>
      <c r="H11" s="17">
        <v>9.4177902314714304E-2</v>
      </c>
      <c r="I11" s="17">
        <v>0.131007717555751</v>
      </c>
      <c r="J11" s="17">
        <v>9.0397749010644304E-2</v>
      </c>
      <c r="K11" s="17">
        <v>7.3610789026138199E-2</v>
      </c>
      <c r="L11" s="17">
        <v>7.5574301462056598E-2</v>
      </c>
      <c r="M11" s="17"/>
      <c r="N11" s="17">
        <v>0.102374207744773</v>
      </c>
      <c r="O11" s="17">
        <v>0.13521052983019199</v>
      </c>
      <c r="P11" s="17">
        <v>0.18247668882788401</v>
      </c>
      <c r="Q11" s="17">
        <v>0.177558071814129</v>
      </c>
      <c r="R11" s="17"/>
      <c r="S11" s="17">
        <v>9.8620671012559294E-2</v>
      </c>
      <c r="T11" s="17">
        <v>0.12169701825294101</v>
      </c>
      <c r="U11" s="17">
        <v>0.16043190840236801</v>
      </c>
      <c r="V11" s="17">
        <v>9.8190529063510001E-2</v>
      </c>
      <c r="W11" s="17">
        <v>0.13527368114903801</v>
      </c>
      <c r="X11" s="17">
        <v>0.133768444550142</v>
      </c>
      <c r="Y11" s="17">
        <v>6.8332828158333705E-2</v>
      </c>
      <c r="Z11" s="17"/>
      <c r="AA11" s="17">
        <v>0.17167025276658701</v>
      </c>
      <c r="AB11" s="17">
        <v>7.0928383131349998E-2</v>
      </c>
      <c r="AC11" s="17"/>
      <c r="AD11" s="17">
        <v>0.16097781922731499</v>
      </c>
      <c r="AE11" s="17">
        <v>0.24400846265734699</v>
      </c>
      <c r="AF11" s="17">
        <v>0.16192651375929901</v>
      </c>
      <c r="AG11" s="17"/>
      <c r="AH11" s="17">
        <v>0.20434391680091801</v>
      </c>
      <c r="AI11" s="17">
        <v>0.101604158977149</v>
      </c>
      <c r="AJ11" s="17"/>
      <c r="AK11" s="17">
        <v>9.4938240369121005E-2</v>
      </c>
      <c r="AL11" s="17">
        <v>0.112191385351972</v>
      </c>
      <c r="AM11" s="17"/>
      <c r="AN11" s="17">
        <v>0.10512758617548799</v>
      </c>
      <c r="AO11" s="17">
        <v>0.177558071814129</v>
      </c>
      <c r="AP11" s="17"/>
      <c r="AQ11" s="17">
        <v>0.13343839490557799</v>
      </c>
      <c r="AR11" s="17">
        <v>9.7966541740061003E-2</v>
      </c>
      <c r="AS11" s="17"/>
      <c r="AT11" s="17">
        <v>4.7721521070349E-2</v>
      </c>
      <c r="AU11" s="17">
        <v>0.112568621347856</v>
      </c>
      <c r="AV11" s="17">
        <v>0.18093414233716701</v>
      </c>
      <c r="AW11" s="17">
        <v>0.31839371181474202</v>
      </c>
      <c r="AX11" s="17"/>
      <c r="AY11" s="17">
        <v>0.166687373918425</v>
      </c>
      <c r="AZ11" s="17">
        <v>9.7929476927010595E-2</v>
      </c>
      <c r="BA11" s="17"/>
      <c r="BB11" s="17">
        <v>0.11686030062970799</v>
      </c>
      <c r="BC11" s="17">
        <v>0.10274554535363201</v>
      </c>
      <c r="BD11" s="17"/>
      <c r="BE11" s="17">
        <v>0.10250989196162499</v>
      </c>
      <c r="BF11" s="17">
        <v>0.105479736645859</v>
      </c>
      <c r="BG11" s="17"/>
      <c r="BH11" s="17">
        <v>0.128546994939637</v>
      </c>
      <c r="BI11" s="17">
        <v>0.10346559215708399</v>
      </c>
      <c r="BJ11" s="17"/>
      <c r="BK11" s="17">
        <v>0.10725747964936</v>
      </c>
      <c r="BL11" s="17">
        <v>0.105143074268196</v>
      </c>
      <c r="BM11" s="17"/>
      <c r="BN11" s="17">
        <v>0.13821198858516301</v>
      </c>
      <c r="BO11" s="17">
        <v>0.10457252653155499</v>
      </c>
      <c r="BP11" s="17"/>
      <c r="BQ11" s="17">
        <v>8.4632248049662004E-2</v>
      </c>
      <c r="BR11" s="17">
        <v>0.105798670272184</v>
      </c>
      <c r="BS11" s="17"/>
      <c r="BT11" s="17">
        <v>0.11710833624132599</v>
      </c>
      <c r="BU11" s="17">
        <v>0.104330813761183</v>
      </c>
      <c r="BV11" s="17"/>
      <c r="BW11" s="17">
        <v>0.17160485624015001</v>
      </c>
      <c r="BX11" s="17">
        <v>7.1205884318561202E-2</v>
      </c>
      <c r="BY11" s="17"/>
      <c r="BZ11" s="17">
        <v>0.17160485624015001</v>
      </c>
      <c r="CA11" s="17">
        <v>7.1205884318561202E-2</v>
      </c>
    </row>
    <row r="12" spans="2:79" x14ac:dyDescent="0.25">
      <c r="B12" s="18" t="s">
        <v>631</v>
      </c>
      <c r="C12" s="17">
        <v>0.16062692161521</v>
      </c>
      <c r="D12" s="17">
        <v>0.111433599701073</v>
      </c>
      <c r="E12" s="17">
        <v>0.203048172461673</v>
      </c>
      <c r="F12" s="17">
        <v>0.184115384657425</v>
      </c>
      <c r="G12" s="17">
        <v>9.2328000037802394E-2</v>
      </c>
      <c r="H12" s="17">
        <v>0.23875269629852899</v>
      </c>
      <c r="I12" s="17">
        <v>0.11415520321742199</v>
      </c>
      <c r="J12" s="17">
        <v>0.11058226320319101</v>
      </c>
      <c r="K12" s="17">
        <v>0.236466754256942</v>
      </c>
      <c r="L12" s="17">
        <v>0.248657365645642</v>
      </c>
      <c r="M12" s="17"/>
      <c r="N12" s="17">
        <v>0.155993902047146</v>
      </c>
      <c r="O12" s="17">
        <v>0.230250060903544</v>
      </c>
      <c r="P12" s="17">
        <v>0.17606710316510599</v>
      </c>
      <c r="Q12" s="17">
        <v>0.14706447002905401</v>
      </c>
      <c r="R12" s="17"/>
      <c r="S12" s="17">
        <v>0.132620947051656</v>
      </c>
      <c r="T12" s="17">
        <v>0.28125546773878601</v>
      </c>
      <c r="U12" s="17">
        <v>0.21563063701221</v>
      </c>
      <c r="V12" s="17">
        <v>0.156870805385317</v>
      </c>
      <c r="W12" s="17">
        <v>0.181769396137171</v>
      </c>
      <c r="X12" s="17">
        <v>0.14048587011270899</v>
      </c>
      <c r="Y12" s="17">
        <v>0.17310727196444101</v>
      </c>
      <c r="Z12" s="17"/>
      <c r="AA12" s="17">
        <v>0.17833301095833801</v>
      </c>
      <c r="AB12" s="17">
        <v>0.15146938520245101</v>
      </c>
      <c r="AC12" s="17"/>
      <c r="AD12" s="17">
        <v>0.17641580061700499</v>
      </c>
      <c r="AE12" s="17">
        <v>9.6014281325514594E-2</v>
      </c>
      <c r="AF12" s="17">
        <v>0.192221702961793</v>
      </c>
      <c r="AG12" s="17"/>
      <c r="AH12" s="17">
        <v>0.11888067500873099</v>
      </c>
      <c r="AI12" s="17">
        <v>0.162171691243085</v>
      </c>
      <c r="AJ12" s="17"/>
      <c r="AK12" s="17">
        <v>0.16249133911466301</v>
      </c>
      <c r="AL12" s="17">
        <v>0.15937800162202001</v>
      </c>
      <c r="AM12" s="17"/>
      <c r="AN12" s="17">
        <v>0.16065368978838401</v>
      </c>
      <c r="AO12" s="17">
        <v>0.14706447002905401</v>
      </c>
      <c r="AP12" s="17"/>
      <c r="AQ12" s="17">
        <v>0.18412516690730299</v>
      </c>
      <c r="AR12" s="17">
        <v>0.154534059007117</v>
      </c>
      <c r="AS12" s="17"/>
      <c r="AT12" s="17">
        <v>9.9897287636426094E-2</v>
      </c>
      <c r="AU12" s="17">
        <v>0.18535968176947101</v>
      </c>
      <c r="AV12" s="17">
        <v>0.23393709935354301</v>
      </c>
      <c r="AW12" s="17">
        <v>0.112951162927835</v>
      </c>
      <c r="AX12" s="17"/>
      <c r="AY12" s="17">
        <v>0.14534787929729501</v>
      </c>
      <c r="AZ12" s="17">
        <v>0.16245312502006201</v>
      </c>
      <c r="BA12" s="17"/>
      <c r="BB12" s="17">
        <v>0.207362113179068</v>
      </c>
      <c r="BC12" s="17">
        <v>0.15044287349674301</v>
      </c>
      <c r="BD12" s="17"/>
      <c r="BE12" s="17">
        <v>0.167191418106138</v>
      </c>
      <c r="BF12" s="17">
        <v>0.16012876134857501</v>
      </c>
      <c r="BG12" s="17"/>
      <c r="BH12" s="17">
        <v>0.169744383694057</v>
      </c>
      <c r="BI12" s="17">
        <v>0.159920035753497</v>
      </c>
      <c r="BJ12" s="17"/>
      <c r="BK12" s="17">
        <v>0.212362502344386</v>
      </c>
      <c r="BL12" s="17">
        <v>0.157315736913958</v>
      </c>
      <c r="BM12" s="17"/>
      <c r="BN12" s="17">
        <v>0.18094404301730599</v>
      </c>
      <c r="BO12" s="17">
        <v>0.16019658765610501</v>
      </c>
      <c r="BP12" s="17"/>
      <c r="BQ12" s="17">
        <v>0.206369146475607</v>
      </c>
      <c r="BR12" s="17">
        <v>0.15945575060178299</v>
      </c>
      <c r="BS12" s="17"/>
      <c r="BT12" s="17">
        <v>0.16668619094943801</v>
      </c>
      <c r="BU12" s="17">
        <v>0.16014606978805701</v>
      </c>
      <c r="BV12" s="17"/>
      <c r="BW12" s="17">
        <v>0.178542187505219</v>
      </c>
      <c r="BX12" s="17">
        <v>0.15142701095126901</v>
      </c>
      <c r="BY12" s="17"/>
      <c r="BZ12" s="17">
        <v>0.178542187505219</v>
      </c>
      <c r="CA12" s="17">
        <v>0.15142701095126901</v>
      </c>
    </row>
    <row r="13" spans="2:79" x14ac:dyDescent="0.25">
      <c r="B13" s="18" t="s">
        <v>632</v>
      </c>
      <c r="C13" s="19">
        <v>0.65216335268594305</v>
      </c>
      <c r="D13" s="19">
        <v>0.685553859738118</v>
      </c>
      <c r="E13" s="19">
        <v>0.57944380174921695</v>
      </c>
      <c r="F13" s="19">
        <v>0.57032010433126101</v>
      </c>
      <c r="G13" s="19">
        <v>0.74396481877849296</v>
      </c>
      <c r="H13" s="19">
        <v>0.61217486553907396</v>
      </c>
      <c r="I13" s="19">
        <v>0.69560246412162496</v>
      </c>
      <c r="J13" s="19">
        <v>0.745663224603482</v>
      </c>
      <c r="K13" s="19">
        <v>0.60783399266159599</v>
      </c>
      <c r="L13" s="19">
        <v>0.61840089070093296</v>
      </c>
      <c r="M13" s="19"/>
      <c r="N13" s="19">
        <v>0.66882118096948195</v>
      </c>
      <c r="O13" s="19">
        <v>0.46615662447537798</v>
      </c>
      <c r="P13" s="19">
        <v>0.29270443669225199</v>
      </c>
      <c r="Q13" s="19">
        <v>0.23948595920758201</v>
      </c>
      <c r="R13" s="19"/>
      <c r="S13" s="19">
        <v>0.68047650354559597</v>
      </c>
      <c r="T13" s="19">
        <v>0.51802756375765802</v>
      </c>
      <c r="U13" s="19">
        <v>0.52574228043981996</v>
      </c>
      <c r="V13" s="19">
        <v>0.67291106806915801</v>
      </c>
      <c r="W13" s="19">
        <v>0.60158843735284095</v>
      </c>
      <c r="X13" s="19">
        <v>0.60095433181245295</v>
      </c>
      <c r="Y13" s="19">
        <v>0.65695782204425501</v>
      </c>
      <c r="Z13" s="19"/>
      <c r="AA13" s="19">
        <v>0.48268493726188</v>
      </c>
      <c r="AB13" s="19">
        <v>0.73981708188305695</v>
      </c>
      <c r="AC13" s="19"/>
      <c r="AD13" s="19">
        <v>0.44963723541524703</v>
      </c>
      <c r="AE13" s="19">
        <v>0.41137520453822002</v>
      </c>
      <c r="AF13" s="19">
        <v>0.51261882147966997</v>
      </c>
      <c r="AG13" s="19"/>
      <c r="AH13" s="19">
        <v>0.32625282676666401</v>
      </c>
      <c r="AI13" s="19">
        <v>0.66422327957208704</v>
      </c>
      <c r="AJ13" s="19"/>
      <c r="AK13" s="19">
        <v>0.65376446782073006</v>
      </c>
      <c r="AL13" s="19">
        <v>0.651090811421006</v>
      </c>
      <c r="AM13" s="19"/>
      <c r="AN13" s="19">
        <v>0.65297785291574195</v>
      </c>
      <c r="AO13" s="19">
        <v>0.23948595920758201</v>
      </c>
      <c r="AP13" s="19"/>
      <c r="AQ13" s="19">
        <v>0.54097927018981096</v>
      </c>
      <c r="AR13" s="19">
        <v>0.68099228567370595</v>
      </c>
      <c r="AS13" s="19"/>
      <c r="AT13" s="19">
        <v>0.81897110630626402</v>
      </c>
      <c r="AU13" s="19">
        <v>0.62552250904726803</v>
      </c>
      <c r="AV13" s="19">
        <v>0.434107423010265</v>
      </c>
      <c r="AW13" s="19">
        <v>0.14227434976853101</v>
      </c>
      <c r="AX13" s="19"/>
      <c r="AY13" s="19">
        <v>0.53577923493107504</v>
      </c>
      <c r="AZ13" s="19">
        <v>0.66607398057035705</v>
      </c>
      <c r="BA13" s="19"/>
      <c r="BB13" s="19">
        <v>0.58127870657790004</v>
      </c>
      <c r="BC13" s="19">
        <v>0.667621658065781</v>
      </c>
      <c r="BD13" s="19"/>
      <c r="BE13" s="19">
        <v>0.59139164751501105</v>
      </c>
      <c r="BF13" s="19">
        <v>0.65677513805190701</v>
      </c>
      <c r="BG13" s="19"/>
      <c r="BH13" s="19">
        <v>0.63954495738120198</v>
      </c>
      <c r="BI13" s="19">
        <v>0.65314166936675699</v>
      </c>
      <c r="BJ13" s="19"/>
      <c r="BK13" s="19">
        <v>0.56458394123764</v>
      </c>
      <c r="BL13" s="19">
        <v>0.65776861705613099</v>
      </c>
      <c r="BM13" s="19"/>
      <c r="BN13" s="19">
        <v>0.482369452326041</v>
      </c>
      <c r="BO13" s="19">
        <v>0.65575973230723095</v>
      </c>
      <c r="BP13" s="19"/>
      <c r="BQ13" s="19">
        <v>0.38561880370812102</v>
      </c>
      <c r="BR13" s="19">
        <v>0.65898788407903797</v>
      </c>
      <c r="BS13" s="19"/>
      <c r="BT13" s="19">
        <v>0.62468713287458</v>
      </c>
      <c r="BU13" s="19">
        <v>0.65434381204016001</v>
      </c>
      <c r="BV13" s="19"/>
      <c r="BW13" s="19">
        <v>0.48412536072276502</v>
      </c>
      <c r="BX13" s="19">
        <v>0.73845481627349896</v>
      </c>
      <c r="BY13" s="19"/>
      <c r="BZ13" s="19">
        <v>0.48412536072276502</v>
      </c>
      <c r="CA13" s="19">
        <v>0.73845481627349896</v>
      </c>
    </row>
    <row r="14" spans="2:79" x14ac:dyDescent="0.25">
      <c r="B14" s="16"/>
    </row>
    <row r="15" spans="2:79" x14ac:dyDescent="0.25">
      <c r="B15" t="s">
        <v>78</v>
      </c>
    </row>
    <row r="16" spans="2:79" x14ac:dyDescent="0.25">
      <c r="B16" t="s">
        <v>79</v>
      </c>
    </row>
    <row r="18" spans="2:2" x14ac:dyDescent="0.25">
      <c r="B18"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CA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634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39</v>
      </c>
      <c r="C9" s="17">
        <v>2.8701774179411398E-2</v>
      </c>
      <c r="D9" s="17">
        <v>3.04440235214949E-2</v>
      </c>
      <c r="E9" s="17">
        <v>2.4424060393866701E-2</v>
      </c>
      <c r="F9" s="17">
        <v>3.3158089377289701E-2</v>
      </c>
      <c r="G9" s="17">
        <v>1.7225001307628801E-2</v>
      </c>
      <c r="H9" s="17">
        <v>1.56334799714433E-2</v>
      </c>
      <c r="I9" s="17">
        <v>5.7910106763140803E-2</v>
      </c>
      <c r="J9" s="17">
        <v>2.0239722665093201E-2</v>
      </c>
      <c r="K9" s="17">
        <v>1.5731672165827399E-2</v>
      </c>
      <c r="L9" s="17">
        <v>3.0960323179047199E-2</v>
      </c>
      <c r="M9" s="17"/>
      <c r="N9" s="17">
        <v>2.5121135945541301E-2</v>
      </c>
      <c r="O9" s="17">
        <v>5.78275594730032E-2</v>
      </c>
      <c r="P9" s="17">
        <v>0.14614916340623399</v>
      </c>
      <c r="Q9" s="17">
        <v>0.25011025861730701</v>
      </c>
      <c r="R9" s="17"/>
      <c r="S9" s="17">
        <v>3.3213352830460001E-2</v>
      </c>
      <c r="T9" s="17">
        <v>2.7592498417148101E-2</v>
      </c>
      <c r="U9" s="17">
        <v>4.9740313618358699E-2</v>
      </c>
      <c r="V9" s="17">
        <v>1.2634640101134E-2</v>
      </c>
      <c r="W9" s="17">
        <v>4.1369709277807101E-2</v>
      </c>
      <c r="X9" s="17">
        <v>5.9263775409597597E-2</v>
      </c>
      <c r="Y9" s="17">
        <v>3.85168508279531E-2</v>
      </c>
      <c r="Z9" s="17"/>
      <c r="AA9" s="17">
        <v>6.5762690652268793E-2</v>
      </c>
      <c r="AB9" s="17">
        <v>9.5339791054466997E-3</v>
      </c>
      <c r="AC9" s="17"/>
      <c r="AD9" s="17">
        <v>0.10240052040664401</v>
      </c>
      <c r="AE9" s="17">
        <v>8.4177831938768294E-2</v>
      </c>
      <c r="AF9" s="17">
        <v>4.2350471477341702E-2</v>
      </c>
      <c r="AG9" s="17"/>
      <c r="AH9" s="17">
        <v>0.2207030888623</v>
      </c>
      <c r="AI9" s="17">
        <v>2.1596996539634799E-2</v>
      </c>
      <c r="AJ9" s="17"/>
      <c r="AK9" s="17">
        <v>3.5631601909148901E-2</v>
      </c>
      <c r="AL9" s="17">
        <v>2.40596806549889E-2</v>
      </c>
      <c r="AM9" s="17"/>
      <c r="AN9" s="17">
        <v>2.8264780866222899E-2</v>
      </c>
      <c r="AO9" s="17">
        <v>0.25011025861730701</v>
      </c>
      <c r="AP9" s="17"/>
      <c r="AQ9" s="17">
        <v>5.4423254091494802E-2</v>
      </c>
      <c r="AR9" s="17">
        <v>2.2032448822003999E-2</v>
      </c>
      <c r="AS9" s="17"/>
      <c r="AT9" s="17">
        <v>6.4437826019273104E-3</v>
      </c>
      <c r="AU9" s="17">
        <v>1.88428701174536E-2</v>
      </c>
      <c r="AV9" s="17">
        <v>6.5380231305494294E-2</v>
      </c>
      <c r="AW9" s="17">
        <v>0.28164235254511599</v>
      </c>
      <c r="AX9" s="17"/>
      <c r="AY9" s="17">
        <v>8.1642298509313593E-2</v>
      </c>
      <c r="AZ9" s="17">
        <v>2.2374141610935601E-2</v>
      </c>
      <c r="BA9" s="17"/>
      <c r="BB9" s="17">
        <v>3.2673925873766399E-2</v>
      </c>
      <c r="BC9" s="17">
        <v>2.78231651282554E-2</v>
      </c>
      <c r="BD9" s="17"/>
      <c r="BE9" s="17">
        <v>5.1213412320720297E-2</v>
      </c>
      <c r="BF9" s="17">
        <v>2.6993432393510399E-2</v>
      </c>
      <c r="BG9" s="17"/>
      <c r="BH9" s="17">
        <v>5.2976543569128898E-2</v>
      </c>
      <c r="BI9" s="17">
        <v>2.6819727275401099E-2</v>
      </c>
      <c r="BJ9" s="17"/>
      <c r="BK9" s="17">
        <v>7.3092940035958898E-2</v>
      </c>
      <c r="BL9" s="17">
        <v>2.5860647295683999E-2</v>
      </c>
      <c r="BM9" s="17"/>
      <c r="BN9" s="17">
        <v>0.20423646876017701</v>
      </c>
      <c r="BO9" s="17">
        <v>2.49837996403896E-2</v>
      </c>
      <c r="BP9" s="17"/>
      <c r="BQ9" s="17">
        <v>0.16193416136147901</v>
      </c>
      <c r="BR9" s="17">
        <v>2.5290529746209E-2</v>
      </c>
      <c r="BS9" s="17"/>
      <c r="BT9" s="17">
        <v>5.19885717991884E-2</v>
      </c>
      <c r="BU9" s="17">
        <v>2.6853779220556401E-2</v>
      </c>
      <c r="BV9" s="17"/>
      <c r="BW9" s="17">
        <v>6.4668616265838502E-2</v>
      </c>
      <c r="BX9" s="17">
        <v>1.0231954301176099E-2</v>
      </c>
      <c r="BY9" s="17"/>
      <c r="BZ9" s="17">
        <v>6.4668616265838502E-2</v>
      </c>
      <c r="CA9" s="17">
        <v>1.0231954301176099E-2</v>
      </c>
    </row>
    <row r="10" spans="2:79" x14ac:dyDescent="0.25">
      <c r="B10" s="18" t="s">
        <v>40</v>
      </c>
      <c r="C10" s="17">
        <v>0.48241933044548102</v>
      </c>
      <c r="D10" s="17">
        <v>0.74700817314911805</v>
      </c>
      <c r="E10" s="17">
        <v>0.51313868396864304</v>
      </c>
      <c r="F10" s="17">
        <v>0.427246847764018</v>
      </c>
      <c r="G10" s="17">
        <v>0.163660454473607</v>
      </c>
      <c r="H10" s="17">
        <v>0.71517242846259199</v>
      </c>
      <c r="I10" s="17">
        <v>0.27861930893030801</v>
      </c>
      <c r="J10" s="17">
        <v>0.76409451326286304</v>
      </c>
      <c r="K10" s="17">
        <v>0.313707795205311</v>
      </c>
      <c r="L10" s="17">
        <v>0.34387681540685</v>
      </c>
      <c r="M10" s="17"/>
      <c r="N10" s="17">
        <v>0.48233459006850299</v>
      </c>
      <c r="O10" s="17">
        <v>0.489372408159372</v>
      </c>
      <c r="P10" s="17">
        <v>0.47216044248928601</v>
      </c>
      <c r="Q10" s="17">
        <v>0.36110619687788997</v>
      </c>
      <c r="R10" s="17"/>
      <c r="S10" s="17">
        <v>0.51102273683246002</v>
      </c>
      <c r="T10" s="17">
        <v>0.45610305282153601</v>
      </c>
      <c r="U10" s="17">
        <v>0.54274826709089397</v>
      </c>
      <c r="V10" s="17">
        <v>0.495041484128113</v>
      </c>
      <c r="W10" s="17">
        <v>0.50007712250259795</v>
      </c>
      <c r="X10" s="17">
        <v>0.47879958204213002</v>
      </c>
      <c r="Y10" s="17">
        <v>0.44061096666475402</v>
      </c>
      <c r="Z10" s="17"/>
      <c r="AA10" s="17">
        <v>0.46405535054772701</v>
      </c>
      <c r="AB10" s="17">
        <v>0.49191712588398201</v>
      </c>
      <c r="AC10" s="17"/>
      <c r="AD10" s="17">
        <v>0.47582239443321001</v>
      </c>
      <c r="AE10" s="17">
        <v>0.456592907668044</v>
      </c>
      <c r="AF10" s="17">
        <v>0.45938499743949501</v>
      </c>
      <c r="AG10" s="17"/>
      <c r="AH10" s="17">
        <v>0.39615569446839699</v>
      </c>
      <c r="AI10" s="17">
        <v>0.48561141250506501</v>
      </c>
      <c r="AJ10" s="17"/>
      <c r="AK10" s="17">
        <v>0.49180788674091103</v>
      </c>
      <c r="AL10" s="17">
        <v>0.476130204931484</v>
      </c>
      <c r="AM10" s="17"/>
      <c r="AN10" s="17">
        <v>0.48265876584158002</v>
      </c>
      <c r="AO10" s="17">
        <v>0.36110619687788997</v>
      </c>
      <c r="AP10" s="17"/>
      <c r="AQ10" s="17">
        <v>0.50994883357404197</v>
      </c>
      <c r="AR10" s="17">
        <v>0.47528120254927497</v>
      </c>
      <c r="AS10" s="17"/>
      <c r="AT10" s="17">
        <v>0.50314707586051299</v>
      </c>
      <c r="AU10" s="17">
        <v>0.46282307454073501</v>
      </c>
      <c r="AV10" s="17">
        <v>0.47979977066688501</v>
      </c>
      <c r="AW10" s="17">
        <v>0.47104065499970199</v>
      </c>
      <c r="AX10" s="17"/>
      <c r="AY10" s="17">
        <v>0.42817730220912598</v>
      </c>
      <c r="AZ10" s="17">
        <v>0.48890252321307998</v>
      </c>
      <c r="BA10" s="17"/>
      <c r="BB10" s="17">
        <v>0.52547843147957696</v>
      </c>
      <c r="BC10" s="17">
        <v>0.47304076504798998</v>
      </c>
      <c r="BD10" s="17"/>
      <c r="BE10" s="17">
        <v>0.43478730832074902</v>
      </c>
      <c r="BF10" s="17">
        <v>0.486033984040739</v>
      </c>
      <c r="BG10" s="17"/>
      <c r="BH10" s="17">
        <v>0.383875418915819</v>
      </c>
      <c r="BI10" s="17">
        <v>0.49005953746973502</v>
      </c>
      <c r="BJ10" s="17"/>
      <c r="BK10" s="17">
        <v>0.50027429282236602</v>
      </c>
      <c r="BL10" s="17">
        <v>0.48127657574106902</v>
      </c>
      <c r="BM10" s="17"/>
      <c r="BN10" s="17">
        <v>0.47489452122721099</v>
      </c>
      <c r="BO10" s="17">
        <v>0.48257871232238803</v>
      </c>
      <c r="BP10" s="17"/>
      <c r="BQ10" s="17">
        <v>0.47387903107143198</v>
      </c>
      <c r="BR10" s="17">
        <v>0.482637993859939</v>
      </c>
      <c r="BS10" s="17"/>
      <c r="BT10" s="17">
        <v>0.48227514454735199</v>
      </c>
      <c r="BU10" s="17">
        <v>0.482430772757869</v>
      </c>
      <c r="BV10" s="17"/>
      <c r="BW10" s="17">
        <v>0.46445845309897299</v>
      </c>
      <c r="BX10" s="17">
        <v>0.49164266366578202</v>
      </c>
      <c r="BY10" s="17"/>
      <c r="BZ10" s="17">
        <v>0.46445845309897299</v>
      </c>
      <c r="CA10" s="17">
        <v>0.49164266366578202</v>
      </c>
    </row>
    <row r="11" spans="2:79" x14ac:dyDescent="0.25">
      <c r="B11" s="18" t="s">
        <v>75</v>
      </c>
      <c r="C11" s="19">
        <v>0.48887889537510798</v>
      </c>
      <c r="D11" s="19">
        <v>0.22254780332938701</v>
      </c>
      <c r="E11" s="19">
        <v>0.46243725563749</v>
      </c>
      <c r="F11" s="19">
        <v>0.53959506285869197</v>
      </c>
      <c r="G11" s="19">
        <v>0.81911454421876395</v>
      </c>
      <c r="H11" s="19">
        <v>0.26919409156596502</v>
      </c>
      <c r="I11" s="19">
        <v>0.66347058430655104</v>
      </c>
      <c r="J11" s="19">
        <v>0.21566576407204399</v>
      </c>
      <c r="K11" s="19">
        <v>0.67056053262886195</v>
      </c>
      <c r="L11" s="19">
        <v>0.62516286141410304</v>
      </c>
      <c r="M11" s="19"/>
      <c r="N11" s="19">
        <v>0.49254427398595502</v>
      </c>
      <c r="O11" s="19">
        <v>0.452800032367625</v>
      </c>
      <c r="P11" s="19">
        <v>0.38169039410448102</v>
      </c>
      <c r="Q11" s="19">
        <v>0.38878354450480401</v>
      </c>
      <c r="R11" s="19"/>
      <c r="S11" s="19">
        <v>0.45576391033708002</v>
      </c>
      <c r="T11" s="19">
        <v>0.51630444876131598</v>
      </c>
      <c r="U11" s="19">
        <v>0.40751141929074702</v>
      </c>
      <c r="V11" s="19">
        <v>0.49232387577075298</v>
      </c>
      <c r="W11" s="19">
        <v>0.45855316821959502</v>
      </c>
      <c r="X11" s="19">
        <v>0.46193664254827299</v>
      </c>
      <c r="Y11" s="19">
        <v>0.52087218250729295</v>
      </c>
      <c r="Z11" s="19"/>
      <c r="AA11" s="19">
        <v>0.47018195880000502</v>
      </c>
      <c r="AB11" s="19">
        <v>0.49854889501057198</v>
      </c>
      <c r="AC11" s="19"/>
      <c r="AD11" s="19">
        <v>0.421777085160146</v>
      </c>
      <c r="AE11" s="19">
        <v>0.45922926039318701</v>
      </c>
      <c r="AF11" s="19">
        <v>0.49826453108316299</v>
      </c>
      <c r="AG11" s="19"/>
      <c r="AH11" s="19">
        <v>0.38314121666930301</v>
      </c>
      <c r="AI11" s="19">
        <v>0.49279159095530001</v>
      </c>
      <c r="AJ11" s="19"/>
      <c r="AK11" s="19">
        <v>0.47256051134993998</v>
      </c>
      <c r="AL11" s="19">
        <v>0.49981011441352702</v>
      </c>
      <c r="AM11" s="19"/>
      <c r="AN11" s="19">
        <v>0.48907645329219801</v>
      </c>
      <c r="AO11" s="19">
        <v>0.38878354450480401</v>
      </c>
      <c r="AP11" s="19"/>
      <c r="AQ11" s="19">
        <v>0.43562791233446302</v>
      </c>
      <c r="AR11" s="19">
        <v>0.50268634862872097</v>
      </c>
      <c r="AS11" s="19"/>
      <c r="AT11" s="19">
        <v>0.49040914153755999</v>
      </c>
      <c r="AU11" s="19">
        <v>0.51833405534181098</v>
      </c>
      <c r="AV11" s="19">
        <v>0.45481999802762002</v>
      </c>
      <c r="AW11" s="19">
        <v>0.24731699245518199</v>
      </c>
      <c r="AX11" s="19"/>
      <c r="AY11" s="19">
        <v>0.49018039928155999</v>
      </c>
      <c r="AZ11" s="19">
        <v>0.48872333517598399</v>
      </c>
      <c r="BA11" s="19"/>
      <c r="BB11" s="19">
        <v>0.44184764264665699</v>
      </c>
      <c r="BC11" s="19">
        <v>0.49913606982375502</v>
      </c>
      <c r="BD11" s="19"/>
      <c r="BE11" s="19">
        <v>0.51399927935852996</v>
      </c>
      <c r="BF11" s="19">
        <v>0.48697258356575002</v>
      </c>
      <c r="BG11" s="19"/>
      <c r="BH11" s="19">
        <v>0.56314803751505205</v>
      </c>
      <c r="BI11" s="19">
        <v>0.48312073525486399</v>
      </c>
      <c r="BJ11" s="19"/>
      <c r="BK11" s="19">
        <v>0.42663276714167497</v>
      </c>
      <c r="BL11" s="19">
        <v>0.49286277696324698</v>
      </c>
      <c r="BM11" s="19"/>
      <c r="BN11" s="19">
        <v>0.32086901001261298</v>
      </c>
      <c r="BO11" s="19">
        <v>0.49243748803722298</v>
      </c>
      <c r="BP11" s="19"/>
      <c r="BQ11" s="19">
        <v>0.36418680756708899</v>
      </c>
      <c r="BR11" s="19">
        <v>0.49207147639385201</v>
      </c>
      <c r="BS11" s="19"/>
      <c r="BT11" s="19">
        <v>0.46573628365345898</v>
      </c>
      <c r="BU11" s="19">
        <v>0.49071544802157502</v>
      </c>
      <c r="BV11" s="19"/>
      <c r="BW11" s="19">
        <v>0.47087293063518898</v>
      </c>
      <c r="BX11" s="19">
        <v>0.49812538203304202</v>
      </c>
      <c r="BY11" s="19"/>
      <c r="BZ11" s="19">
        <v>0.47087293063518898</v>
      </c>
      <c r="CA11" s="19">
        <v>0.49812538203304202</v>
      </c>
    </row>
    <row r="12" spans="2:79" x14ac:dyDescent="0.25">
      <c r="B12" s="16"/>
    </row>
    <row r="13" spans="2:79" x14ac:dyDescent="0.25">
      <c r="B13" t="s">
        <v>78</v>
      </c>
    </row>
    <row r="14" spans="2:79" x14ac:dyDescent="0.25">
      <c r="B14" t="s">
        <v>79</v>
      </c>
    </row>
    <row r="16" spans="2:79" x14ac:dyDescent="0.25">
      <c r="B16"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CA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640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635</v>
      </c>
      <c r="C9" s="17">
        <v>0.30672664009323702</v>
      </c>
      <c r="D9" s="17">
        <v>0.29804853216769001</v>
      </c>
      <c r="E9" s="17">
        <v>0.24274258201382801</v>
      </c>
      <c r="F9" s="17">
        <v>0.38996987021492002</v>
      </c>
      <c r="G9" s="17">
        <v>0.356707604919965</v>
      </c>
      <c r="H9" s="17">
        <v>0.20525960622105799</v>
      </c>
      <c r="I9" s="17">
        <v>0.37841302171257202</v>
      </c>
      <c r="J9" s="17">
        <v>0.20810424364441199</v>
      </c>
      <c r="K9" s="17">
        <v>0.35206745213898399</v>
      </c>
      <c r="L9" s="17">
        <v>0.31999076999506998</v>
      </c>
      <c r="M9" s="17"/>
      <c r="N9" s="17">
        <v>0.30403507862630802</v>
      </c>
      <c r="O9" s="17">
        <v>0.32658505642882502</v>
      </c>
      <c r="P9" s="17">
        <v>0.40921533998274101</v>
      </c>
      <c r="Q9" s="17">
        <v>0.46516339809837898</v>
      </c>
      <c r="R9" s="17"/>
      <c r="S9" s="17">
        <v>0.34922844123568397</v>
      </c>
      <c r="T9" s="17">
        <v>0.362960801520464</v>
      </c>
      <c r="U9" s="17">
        <v>0.38797027210131202</v>
      </c>
      <c r="V9" s="17">
        <v>0.25846339485311198</v>
      </c>
      <c r="W9" s="17">
        <v>0.29932505058396502</v>
      </c>
      <c r="X9" s="17">
        <v>0.33444968585469997</v>
      </c>
      <c r="Y9" s="17">
        <v>0.346625097277168</v>
      </c>
      <c r="Z9" s="17"/>
      <c r="AA9" s="17">
        <v>0.37850869647779301</v>
      </c>
      <c r="AB9" s="17">
        <v>0.26960117537963102</v>
      </c>
      <c r="AC9" s="17"/>
      <c r="AD9" s="17">
        <v>0.39377373502426299</v>
      </c>
      <c r="AE9" s="17">
        <v>0.42178484100625302</v>
      </c>
      <c r="AF9" s="17">
        <v>0.35788839158072699</v>
      </c>
      <c r="AG9" s="17"/>
      <c r="AH9" s="17">
        <v>0.521906216334319</v>
      </c>
      <c r="AI9" s="17">
        <v>0.298764178771869</v>
      </c>
      <c r="AJ9" s="17"/>
      <c r="AK9" s="17">
        <v>0.26326358257197902</v>
      </c>
      <c r="AL9" s="17">
        <v>0.33584130004433999</v>
      </c>
      <c r="AM9" s="17"/>
      <c r="AN9" s="17">
        <v>0.30641393390229099</v>
      </c>
      <c r="AO9" s="17">
        <v>0.46516339809837898</v>
      </c>
      <c r="AP9" s="17"/>
      <c r="AQ9" s="17">
        <v>0.33797355708249699</v>
      </c>
      <c r="AR9" s="17">
        <v>0.29862462354793801</v>
      </c>
      <c r="AS9" s="17"/>
      <c r="AT9" s="17">
        <v>0.21627827346091599</v>
      </c>
      <c r="AU9" s="17">
        <v>0.35396538767871899</v>
      </c>
      <c r="AV9" s="17">
        <v>0.38381668837907901</v>
      </c>
      <c r="AW9" s="17">
        <v>0.34073604979477901</v>
      </c>
      <c r="AX9" s="17"/>
      <c r="AY9" s="17">
        <v>0.45492652532195998</v>
      </c>
      <c r="AZ9" s="17">
        <v>0.28901328284399602</v>
      </c>
      <c r="BA9" s="17"/>
      <c r="BB9" s="17">
        <v>0.32554007345480901</v>
      </c>
      <c r="BC9" s="17">
        <v>0.30261697818449301</v>
      </c>
      <c r="BD9" s="17"/>
      <c r="BE9" s="17">
        <v>0.312754203391168</v>
      </c>
      <c r="BF9" s="17">
        <v>0.30626922610210999</v>
      </c>
      <c r="BG9" s="17"/>
      <c r="BH9" s="17">
        <v>0.32313916406264298</v>
      </c>
      <c r="BI9" s="17">
        <v>0.30545416086067601</v>
      </c>
      <c r="BJ9" s="17"/>
      <c r="BK9" s="17">
        <v>0.31032939959237099</v>
      </c>
      <c r="BL9" s="17">
        <v>0.30649605599680502</v>
      </c>
      <c r="BM9" s="17"/>
      <c r="BN9" s="17">
        <v>0.44100870184853402</v>
      </c>
      <c r="BO9" s="17">
        <v>0.30388243150048</v>
      </c>
      <c r="BP9" s="17"/>
      <c r="BQ9" s="17">
        <v>0.48304820626845901</v>
      </c>
      <c r="BR9" s="17">
        <v>0.30221215248410299</v>
      </c>
      <c r="BS9" s="17"/>
      <c r="BT9" s="17">
        <v>0.42315653115082003</v>
      </c>
      <c r="BU9" s="17">
        <v>0.29748699043218901</v>
      </c>
      <c r="BV9" s="17"/>
      <c r="BW9" s="17">
        <v>0.37808039189944498</v>
      </c>
      <c r="BX9" s="17">
        <v>0.27008480925554101</v>
      </c>
      <c r="BY9" s="17"/>
      <c r="BZ9" s="17">
        <v>0.37808039189944498</v>
      </c>
      <c r="CA9" s="17">
        <v>0.27008480925554101</v>
      </c>
    </row>
    <row r="10" spans="2:79" x14ac:dyDescent="0.25">
      <c r="B10" s="18" t="s">
        <v>636</v>
      </c>
      <c r="C10" s="17">
        <v>9.1991714121541002E-2</v>
      </c>
      <c r="D10" s="17">
        <v>7.4403514884346406E-2</v>
      </c>
      <c r="E10" s="17">
        <v>7.5434784929787196E-2</v>
      </c>
      <c r="F10" s="17">
        <v>8.18300367831932E-2</v>
      </c>
      <c r="G10" s="17">
        <v>7.6684306444082306E-2</v>
      </c>
      <c r="H10" s="17">
        <v>0.134141577523401</v>
      </c>
      <c r="I10" s="17">
        <v>9.4790836056526301E-2</v>
      </c>
      <c r="J10" s="17">
        <v>8.7661709711170904E-2</v>
      </c>
      <c r="K10" s="17">
        <v>0.15072493237419901</v>
      </c>
      <c r="L10" s="17">
        <v>9.5114206431140602E-2</v>
      </c>
      <c r="M10" s="17"/>
      <c r="N10" s="17">
        <v>8.7360071324668206E-2</v>
      </c>
      <c r="O10" s="17">
        <v>0.14128265873186699</v>
      </c>
      <c r="P10" s="17">
        <v>0.19397969587029201</v>
      </c>
      <c r="Q10" s="17">
        <v>0.27061917791062701</v>
      </c>
      <c r="R10" s="17"/>
      <c r="S10" s="17">
        <v>8.9681151740785101E-2</v>
      </c>
      <c r="T10" s="17">
        <v>0.12316268006286001</v>
      </c>
      <c r="U10" s="17">
        <v>0.105212903892243</v>
      </c>
      <c r="V10" s="17">
        <v>7.2819158337280199E-2</v>
      </c>
      <c r="W10" s="17">
        <v>0.101963673012978</v>
      </c>
      <c r="X10" s="17">
        <v>0.12019249727529301</v>
      </c>
      <c r="Y10" s="17">
        <v>9.6439407975719496E-2</v>
      </c>
      <c r="Z10" s="17"/>
      <c r="AA10" s="17">
        <v>0.148249924023442</v>
      </c>
      <c r="AB10" s="17">
        <v>6.2895136344855801E-2</v>
      </c>
      <c r="AC10" s="17"/>
      <c r="AD10" s="17">
        <v>0.190257331427506</v>
      </c>
      <c r="AE10" s="17">
        <v>0.116843004922157</v>
      </c>
      <c r="AF10" s="17">
        <v>0.13331856311215301</v>
      </c>
      <c r="AG10" s="17"/>
      <c r="AH10" s="17">
        <v>0.204553946509237</v>
      </c>
      <c r="AI10" s="17">
        <v>8.7826484143442698E-2</v>
      </c>
      <c r="AJ10" s="17"/>
      <c r="AK10" s="17">
        <v>9.1449113805465401E-2</v>
      </c>
      <c r="AL10" s="17">
        <v>9.2355186564412203E-2</v>
      </c>
      <c r="AM10" s="17"/>
      <c r="AN10" s="17">
        <v>9.1639157590449494E-2</v>
      </c>
      <c r="AO10" s="17">
        <v>0.27061917791062701</v>
      </c>
      <c r="AP10" s="17"/>
      <c r="AQ10" s="17">
        <v>0.15125007260934001</v>
      </c>
      <c r="AR10" s="17">
        <v>7.6626607827040394E-2</v>
      </c>
      <c r="AS10" s="17"/>
      <c r="AT10" s="17">
        <v>4.9786147208140397E-2</v>
      </c>
      <c r="AU10" s="17">
        <v>8.9138616853689998E-2</v>
      </c>
      <c r="AV10" s="17">
        <v>0.170639368915324</v>
      </c>
      <c r="AW10" s="17">
        <v>0.19689247318808001</v>
      </c>
      <c r="AX10" s="17"/>
      <c r="AY10" s="17">
        <v>0.13030755397384</v>
      </c>
      <c r="AZ10" s="17">
        <v>8.7412073870396595E-2</v>
      </c>
      <c r="BA10" s="17"/>
      <c r="BB10" s="17">
        <v>0.12516191808236399</v>
      </c>
      <c r="BC10" s="17">
        <v>8.4763315968385197E-2</v>
      </c>
      <c r="BD10" s="17"/>
      <c r="BE10" s="17">
        <v>0.14128322728506301</v>
      </c>
      <c r="BF10" s="17">
        <v>8.82511266485657E-2</v>
      </c>
      <c r="BG10" s="17"/>
      <c r="BH10" s="17">
        <v>0.12386151558294201</v>
      </c>
      <c r="BI10" s="17">
        <v>8.9520816861554706E-2</v>
      </c>
      <c r="BJ10" s="17"/>
      <c r="BK10" s="17">
        <v>0.10767882957123601</v>
      </c>
      <c r="BL10" s="17">
        <v>9.0987706126430201E-2</v>
      </c>
      <c r="BM10" s="17"/>
      <c r="BN10" s="17">
        <v>0.25086085111741402</v>
      </c>
      <c r="BO10" s="17">
        <v>8.8626730305676304E-2</v>
      </c>
      <c r="BP10" s="17"/>
      <c r="BQ10" s="17">
        <v>0.225591521329957</v>
      </c>
      <c r="BR10" s="17">
        <v>8.8571062369697501E-2</v>
      </c>
      <c r="BS10" s="17"/>
      <c r="BT10" s="17">
        <v>0.170146307221518</v>
      </c>
      <c r="BU10" s="17">
        <v>8.5789517648743693E-2</v>
      </c>
      <c r="BV10" s="17"/>
      <c r="BW10" s="17">
        <v>0.14757624412647999</v>
      </c>
      <c r="BX10" s="17">
        <v>6.3447749801832001E-2</v>
      </c>
      <c r="BY10" s="17"/>
      <c r="BZ10" s="17">
        <v>0.14757624412647999</v>
      </c>
      <c r="CA10" s="17">
        <v>6.3447749801832001E-2</v>
      </c>
    </row>
    <row r="11" spans="2:79" x14ac:dyDescent="0.25">
      <c r="B11" s="18" t="s">
        <v>637</v>
      </c>
      <c r="C11" s="17">
        <v>8.6627934541538595E-2</v>
      </c>
      <c r="D11" s="17">
        <v>4.7876199039151197E-2</v>
      </c>
      <c r="E11" s="17">
        <v>5.5903723266473297E-2</v>
      </c>
      <c r="F11" s="17">
        <v>0.13816044959249901</v>
      </c>
      <c r="G11" s="17">
        <v>9.7929679040432593E-2</v>
      </c>
      <c r="H11" s="17">
        <v>5.4764288575622599E-2</v>
      </c>
      <c r="I11" s="17">
        <v>0.13296884050837399</v>
      </c>
      <c r="J11" s="17">
        <v>5.3299646451342997E-2</v>
      </c>
      <c r="K11" s="17">
        <v>0.140385205789159</v>
      </c>
      <c r="L11" s="17">
        <v>6.2341345229574498E-2</v>
      </c>
      <c r="M11" s="17"/>
      <c r="N11" s="17">
        <v>8.2000782907293707E-2</v>
      </c>
      <c r="O11" s="17">
        <v>0.14104174089215499</v>
      </c>
      <c r="P11" s="17">
        <v>0.16220873505074301</v>
      </c>
      <c r="Q11" s="17">
        <v>0.237225171229558</v>
      </c>
      <c r="R11" s="17"/>
      <c r="S11" s="17">
        <v>9.1919266880963399E-2</v>
      </c>
      <c r="T11" s="17">
        <v>0.113676241880327</v>
      </c>
      <c r="U11" s="17">
        <v>0.105055905514064</v>
      </c>
      <c r="V11" s="17">
        <v>5.5424652553727097E-2</v>
      </c>
      <c r="W11" s="17">
        <v>7.8526124706239306E-2</v>
      </c>
      <c r="X11" s="17">
        <v>0.140852532566966</v>
      </c>
      <c r="Y11" s="17">
        <v>0.13664307840933801</v>
      </c>
      <c r="Z11" s="17"/>
      <c r="AA11" s="17">
        <v>0.13642103061804201</v>
      </c>
      <c r="AB11" s="17">
        <v>6.08750942848316E-2</v>
      </c>
      <c r="AC11" s="17"/>
      <c r="AD11" s="17">
        <v>0.14532753115664801</v>
      </c>
      <c r="AE11" s="17">
        <v>0.23068681717388501</v>
      </c>
      <c r="AF11" s="17">
        <v>0.108430158430481</v>
      </c>
      <c r="AG11" s="17"/>
      <c r="AH11" s="17">
        <v>0.25627200357976299</v>
      </c>
      <c r="AI11" s="17">
        <v>8.0350459877293806E-2</v>
      </c>
      <c r="AJ11" s="17"/>
      <c r="AK11" s="17">
        <v>5.7088800973565501E-2</v>
      </c>
      <c r="AL11" s="17">
        <v>0.10641535581674801</v>
      </c>
      <c r="AM11" s="17"/>
      <c r="AN11" s="17">
        <v>8.6330701192128295E-2</v>
      </c>
      <c r="AO11" s="17">
        <v>0.237225171229558</v>
      </c>
      <c r="AP11" s="17"/>
      <c r="AQ11" s="17">
        <v>0.12917806057831899</v>
      </c>
      <c r="AR11" s="17">
        <v>7.5595107678234005E-2</v>
      </c>
      <c r="AS11" s="17"/>
      <c r="AT11" s="17">
        <v>4.7888551046971699E-2</v>
      </c>
      <c r="AU11" s="17">
        <v>9.0261631950313795E-2</v>
      </c>
      <c r="AV11" s="17">
        <v>0.14515282873393501</v>
      </c>
      <c r="AW11" s="17">
        <v>0.18367976494007399</v>
      </c>
      <c r="AX11" s="17"/>
      <c r="AY11" s="17">
        <v>0.15623324315805301</v>
      </c>
      <c r="AZ11" s="17">
        <v>7.8308469947722698E-2</v>
      </c>
      <c r="BA11" s="17"/>
      <c r="BB11" s="17">
        <v>7.9391875725104893E-2</v>
      </c>
      <c r="BC11" s="17">
        <v>8.8206217443926704E-2</v>
      </c>
      <c r="BD11" s="17"/>
      <c r="BE11" s="17">
        <v>0.157448336616482</v>
      </c>
      <c r="BF11" s="17">
        <v>8.12535832215905E-2</v>
      </c>
      <c r="BG11" s="17"/>
      <c r="BH11" s="17">
        <v>6.3628474417448996E-2</v>
      </c>
      <c r="BI11" s="17">
        <v>8.8411105455565298E-2</v>
      </c>
      <c r="BJ11" s="17"/>
      <c r="BK11" s="17">
        <v>0.11194636691625499</v>
      </c>
      <c r="BL11" s="17">
        <v>8.5007502244128397E-2</v>
      </c>
      <c r="BM11" s="17"/>
      <c r="BN11" s="17">
        <v>0.21821249306356</v>
      </c>
      <c r="BO11" s="17">
        <v>8.3840861367874803E-2</v>
      </c>
      <c r="BP11" s="17"/>
      <c r="BQ11" s="17">
        <v>0.26871627849091101</v>
      </c>
      <c r="BR11" s="17">
        <v>8.1965795982094095E-2</v>
      </c>
      <c r="BS11" s="17"/>
      <c r="BT11" s="17">
        <v>0.10969809547077999</v>
      </c>
      <c r="BU11" s="17">
        <v>8.4797131449016905E-2</v>
      </c>
      <c r="BV11" s="17"/>
      <c r="BW11" s="17">
        <v>0.13582926766636</v>
      </c>
      <c r="BX11" s="17">
        <v>6.1361892046041401E-2</v>
      </c>
      <c r="BY11" s="17"/>
      <c r="BZ11" s="17">
        <v>0.13582926766636</v>
      </c>
      <c r="CA11" s="17">
        <v>6.1361892046041401E-2</v>
      </c>
    </row>
    <row r="12" spans="2:79" x14ac:dyDescent="0.25">
      <c r="B12" s="18" t="s">
        <v>638</v>
      </c>
      <c r="C12" s="17">
        <v>8.2461912914722907E-2</v>
      </c>
      <c r="D12" s="17">
        <v>0.105311897628243</v>
      </c>
      <c r="E12" s="17">
        <v>7.8605768079212199E-2</v>
      </c>
      <c r="F12" s="17">
        <v>4.3367896696276803E-2</v>
      </c>
      <c r="G12" s="17">
        <v>6.0405676405597998E-2</v>
      </c>
      <c r="H12" s="17">
        <v>0.117784629047385</v>
      </c>
      <c r="I12" s="17">
        <v>8.9774076631110297E-2</v>
      </c>
      <c r="J12" s="17">
        <v>8.5266988545551703E-2</v>
      </c>
      <c r="K12" s="17">
        <v>8.4947996218372193E-2</v>
      </c>
      <c r="L12" s="17">
        <v>7.4220949369060096E-2</v>
      </c>
      <c r="M12" s="17"/>
      <c r="N12" s="17">
        <v>7.8213775982720904E-2</v>
      </c>
      <c r="O12" s="17">
        <v>0.130345139087404</v>
      </c>
      <c r="P12" s="17">
        <v>0.174086645460759</v>
      </c>
      <c r="Q12" s="17">
        <v>0.17430848658731801</v>
      </c>
      <c r="R12" s="17"/>
      <c r="S12" s="17">
        <v>0.103576019331081</v>
      </c>
      <c r="T12" s="17">
        <v>8.3020475018720702E-2</v>
      </c>
      <c r="U12" s="17">
        <v>7.7349276871693504E-2</v>
      </c>
      <c r="V12" s="17">
        <v>4.7818864449797202E-2</v>
      </c>
      <c r="W12" s="17">
        <v>0.109659915306726</v>
      </c>
      <c r="X12" s="17">
        <v>0.11673352126617</v>
      </c>
      <c r="Y12" s="17">
        <v>0.133650978118735</v>
      </c>
      <c r="Z12" s="17"/>
      <c r="AA12" s="17">
        <v>0.13639695228384299</v>
      </c>
      <c r="AB12" s="17">
        <v>5.4566871984187498E-2</v>
      </c>
      <c r="AC12" s="17"/>
      <c r="AD12" s="17">
        <v>0.13591264933004299</v>
      </c>
      <c r="AE12" s="17">
        <v>0.13378545732028599</v>
      </c>
      <c r="AF12" s="17">
        <v>0.127287515616817</v>
      </c>
      <c r="AG12" s="17"/>
      <c r="AH12" s="17">
        <v>0.16079721975523401</v>
      </c>
      <c r="AI12" s="17">
        <v>7.9563209135716406E-2</v>
      </c>
      <c r="AJ12" s="17"/>
      <c r="AK12" s="17">
        <v>7.9207545413402705E-2</v>
      </c>
      <c r="AL12" s="17">
        <v>8.4641920685932306E-2</v>
      </c>
      <c r="AM12" s="17"/>
      <c r="AN12" s="17">
        <v>8.2280635586367099E-2</v>
      </c>
      <c r="AO12" s="17">
        <v>0.17430848658731801</v>
      </c>
      <c r="AP12" s="17"/>
      <c r="AQ12" s="17">
        <v>0.124006730150604</v>
      </c>
      <c r="AR12" s="17">
        <v>7.1689752681051405E-2</v>
      </c>
      <c r="AS12" s="17"/>
      <c r="AT12" s="17">
        <v>3.9587474313253199E-2</v>
      </c>
      <c r="AU12" s="17">
        <v>8.7142327647837498E-2</v>
      </c>
      <c r="AV12" s="17">
        <v>0.15004274852157001</v>
      </c>
      <c r="AW12" s="17">
        <v>0.15725700651337299</v>
      </c>
      <c r="AX12" s="17"/>
      <c r="AY12" s="17">
        <v>0.12637500640761201</v>
      </c>
      <c r="AZ12" s="17">
        <v>7.7213269761198605E-2</v>
      </c>
      <c r="BA12" s="17"/>
      <c r="BB12" s="17">
        <v>0.14633646736574299</v>
      </c>
      <c r="BC12" s="17">
        <v>6.8527979858230698E-2</v>
      </c>
      <c r="BD12" s="17"/>
      <c r="BE12" s="17">
        <v>6.8225910203269596E-2</v>
      </c>
      <c r="BF12" s="17">
        <v>8.3542241149545907E-2</v>
      </c>
      <c r="BG12" s="17"/>
      <c r="BH12" s="17">
        <v>0.121082983287901</v>
      </c>
      <c r="BI12" s="17">
        <v>7.9467583091915497E-2</v>
      </c>
      <c r="BJ12" s="17"/>
      <c r="BK12" s="17">
        <v>0.14351486225107801</v>
      </c>
      <c r="BL12" s="17">
        <v>7.85543972560689E-2</v>
      </c>
      <c r="BM12" s="17"/>
      <c r="BN12" s="17">
        <v>0.23121968543435201</v>
      </c>
      <c r="BO12" s="17">
        <v>7.9311096422117103E-2</v>
      </c>
      <c r="BP12" s="17"/>
      <c r="BQ12" s="17">
        <v>0.23010241756543701</v>
      </c>
      <c r="BR12" s="17">
        <v>7.8681767108908299E-2</v>
      </c>
      <c r="BS12" s="17"/>
      <c r="BT12" s="17">
        <v>0.11939557678057799</v>
      </c>
      <c r="BU12" s="17">
        <v>7.9530929198087602E-2</v>
      </c>
      <c r="BV12" s="17"/>
      <c r="BW12" s="17">
        <v>0.13612543910601599</v>
      </c>
      <c r="BX12" s="17">
        <v>5.49044292634632E-2</v>
      </c>
      <c r="BY12" s="17"/>
      <c r="BZ12" s="17">
        <v>0.13612543910601599</v>
      </c>
      <c r="CA12" s="17">
        <v>5.49044292634632E-2</v>
      </c>
    </row>
    <row r="13" spans="2:79" x14ac:dyDescent="0.25">
      <c r="B13" s="18" t="s">
        <v>639</v>
      </c>
      <c r="C13" s="17">
        <v>7.7057151113697098E-2</v>
      </c>
      <c r="D13" s="17">
        <v>8.2870170348452801E-2</v>
      </c>
      <c r="E13" s="17">
        <v>6.3566287444268704E-2</v>
      </c>
      <c r="F13" s="17">
        <v>6.9658108622274603E-2</v>
      </c>
      <c r="G13" s="17">
        <v>4.9291364855710798E-2</v>
      </c>
      <c r="H13" s="17">
        <v>0.107902811931521</v>
      </c>
      <c r="I13" s="17">
        <v>9.82337994589077E-2</v>
      </c>
      <c r="J13" s="17">
        <v>3.7193977808326902E-2</v>
      </c>
      <c r="K13" s="17">
        <v>7.2533001554473897E-2</v>
      </c>
      <c r="L13" s="17">
        <v>0.117823321355936</v>
      </c>
      <c r="M13" s="17"/>
      <c r="N13" s="17">
        <v>7.2676832728082993E-2</v>
      </c>
      <c r="O13" s="17">
        <v>0.122037394723248</v>
      </c>
      <c r="P13" s="17">
        <v>0.188003518083635</v>
      </c>
      <c r="Q13" s="17">
        <v>0.224407381465863</v>
      </c>
      <c r="R13" s="17"/>
      <c r="S13" s="17">
        <v>7.8701044365808798E-2</v>
      </c>
      <c r="T13" s="17">
        <v>0.101212336798795</v>
      </c>
      <c r="U13" s="17">
        <v>8.5316694244051597E-2</v>
      </c>
      <c r="V13" s="17">
        <v>5.6681410158949397E-2</v>
      </c>
      <c r="W13" s="17">
        <v>0.106150446819501</v>
      </c>
      <c r="X13" s="17">
        <v>0.11313866013006001</v>
      </c>
      <c r="Y13" s="17">
        <v>7.9948022305767003E-2</v>
      </c>
      <c r="Z13" s="17"/>
      <c r="AA13" s="17">
        <v>0.13027453241687001</v>
      </c>
      <c r="AB13" s="17">
        <v>4.9533280786870797E-2</v>
      </c>
      <c r="AC13" s="17"/>
      <c r="AD13" s="17">
        <v>0.10989910748192799</v>
      </c>
      <c r="AE13" s="17">
        <v>0.156820265070858</v>
      </c>
      <c r="AF13" s="17">
        <v>0.13291495408106199</v>
      </c>
      <c r="AG13" s="17"/>
      <c r="AH13" s="17">
        <v>0.178641596641641</v>
      </c>
      <c r="AI13" s="17">
        <v>7.3298140930209102E-2</v>
      </c>
      <c r="AJ13" s="17"/>
      <c r="AK13" s="17">
        <v>7.2799677154898906E-2</v>
      </c>
      <c r="AL13" s="17">
        <v>7.9909111229491098E-2</v>
      </c>
      <c r="AM13" s="17"/>
      <c r="AN13" s="17">
        <v>7.6766326371708701E-2</v>
      </c>
      <c r="AO13" s="17">
        <v>0.224407381465863</v>
      </c>
      <c r="AP13" s="17"/>
      <c r="AQ13" s="17">
        <v>0.105981254670982</v>
      </c>
      <c r="AR13" s="17">
        <v>6.9557417118832496E-2</v>
      </c>
      <c r="AS13" s="17"/>
      <c r="AT13" s="17">
        <v>3.2490266745915201E-2</v>
      </c>
      <c r="AU13" s="17">
        <v>7.8770693128786498E-2</v>
      </c>
      <c r="AV13" s="17">
        <v>0.15116050688704799</v>
      </c>
      <c r="AW13" s="17">
        <v>0.177975315818868</v>
      </c>
      <c r="AX13" s="17"/>
      <c r="AY13" s="17">
        <v>0.118670145560153</v>
      </c>
      <c r="AZ13" s="17">
        <v>7.2083423666451596E-2</v>
      </c>
      <c r="BA13" s="17"/>
      <c r="BB13" s="17">
        <v>9.1929773618522198E-2</v>
      </c>
      <c r="BC13" s="17">
        <v>7.3816606910954305E-2</v>
      </c>
      <c r="BD13" s="17"/>
      <c r="BE13" s="17">
        <v>9.65046256958184E-2</v>
      </c>
      <c r="BF13" s="17">
        <v>7.5581339657847399E-2</v>
      </c>
      <c r="BG13" s="17"/>
      <c r="BH13" s="17">
        <v>0.120901905329172</v>
      </c>
      <c r="BI13" s="17">
        <v>7.3657823910890305E-2</v>
      </c>
      <c r="BJ13" s="17"/>
      <c r="BK13" s="17">
        <v>0.12662486464617601</v>
      </c>
      <c r="BL13" s="17">
        <v>7.38847144190376E-2</v>
      </c>
      <c r="BM13" s="17"/>
      <c r="BN13" s="17">
        <v>0.22902038009285999</v>
      </c>
      <c r="BO13" s="17">
        <v>7.3838440319449403E-2</v>
      </c>
      <c r="BP13" s="17"/>
      <c r="BQ13" s="17">
        <v>0.20022153563403899</v>
      </c>
      <c r="BR13" s="17">
        <v>7.3903684978697301E-2</v>
      </c>
      <c r="BS13" s="17"/>
      <c r="BT13" s="17">
        <v>0.15816749817800099</v>
      </c>
      <c r="BU13" s="17">
        <v>7.0620391756175099E-2</v>
      </c>
      <c r="BV13" s="17"/>
      <c r="BW13" s="17">
        <v>0.12970442333471199</v>
      </c>
      <c r="BX13" s="17">
        <v>5.0021537793351702E-2</v>
      </c>
      <c r="BY13" s="17"/>
      <c r="BZ13" s="17">
        <v>0.12970442333471199</v>
      </c>
      <c r="CA13" s="17">
        <v>5.0021537793351702E-2</v>
      </c>
    </row>
    <row r="14" spans="2:79" x14ac:dyDescent="0.25">
      <c r="B14" s="18" t="s">
        <v>115</v>
      </c>
      <c r="C14" s="19">
        <v>0.57830405210447799</v>
      </c>
      <c r="D14" s="19">
        <v>0.61267396525614204</v>
      </c>
      <c r="E14" s="19">
        <v>0.63717326448426304</v>
      </c>
      <c r="F14" s="19">
        <v>0.52660799071335895</v>
      </c>
      <c r="G14" s="19">
        <v>0.58874552131902502</v>
      </c>
      <c r="H14" s="19">
        <v>0.62312454250134997</v>
      </c>
      <c r="I14" s="19">
        <v>0.48337206881172101</v>
      </c>
      <c r="J14" s="19">
        <v>0.65595209593528303</v>
      </c>
      <c r="K14" s="19">
        <v>0.472801515245931</v>
      </c>
      <c r="L14" s="19">
        <v>0.54504332017378399</v>
      </c>
      <c r="M14" s="19"/>
      <c r="N14" s="19">
        <v>0.58780908464577997</v>
      </c>
      <c r="O14" s="19">
        <v>0.48056869639977601</v>
      </c>
      <c r="P14" s="19">
        <v>0.33319456668798902</v>
      </c>
      <c r="Q14" s="19">
        <v>0.28404865682373398</v>
      </c>
      <c r="R14" s="19"/>
      <c r="S14" s="19">
        <v>0.53463474124614796</v>
      </c>
      <c r="T14" s="19">
        <v>0.45740605787290101</v>
      </c>
      <c r="U14" s="19">
        <v>0.51519901194567097</v>
      </c>
      <c r="V14" s="19">
        <v>0.65441627411493397</v>
      </c>
      <c r="W14" s="19">
        <v>0.55547358125601398</v>
      </c>
      <c r="X14" s="19">
        <v>0.51453852611721296</v>
      </c>
      <c r="Y14" s="19">
        <v>0.52441818975448595</v>
      </c>
      <c r="Z14" s="19"/>
      <c r="AA14" s="19">
        <v>0.42917446978734503</v>
      </c>
      <c r="AB14" s="19">
        <v>0.65543342572410301</v>
      </c>
      <c r="AC14" s="19"/>
      <c r="AD14" s="19">
        <v>0.38414139787731799</v>
      </c>
      <c r="AE14" s="19">
        <v>0.396336472601589</v>
      </c>
      <c r="AF14" s="19">
        <v>0.46553492237207</v>
      </c>
      <c r="AG14" s="19"/>
      <c r="AH14" s="19">
        <v>0.30829477530682098</v>
      </c>
      <c r="AI14" s="19">
        <v>0.58829542052553596</v>
      </c>
      <c r="AJ14" s="19"/>
      <c r="AK14" s="19">
        <v>0.63093209744741596</v>
      </c>
      <c r="AL14" s="19">
        <v>0.54305002876979902</v>
      </c>
      <c r="AM14" s="19"/>
      <c r="AN14" s="19">
        <v>0.57888482316405898</v>
      </c>
      <c r="AO14" s="19">
        <v>0.28404865682373398</v>
      </c>
      <c r="AP14" s="19"/>
      <c r="AQ14" s="19">
        <v>0.48179087051585101</v>
      </c>
      <c r="AR14" s="19">
        <v>0.60332896558119897</v>
      </c>
      <c r="AS14" s="19"/>
      <c r="AT14" s="19">
        <v>0.722042003230153</v>
      </c>
      <c r="AU14" s="19">
        <v>0.52795005215805701</v>
      </c>
      <c r="AV14" s="19">
        <v>0.41361880186538702</v>
      </c>
      <c r="AW14" s="19">
        <v>0.437774631806154</v>
      </c>
      <c r="AX14" s="19"/>
      <c r="AY14" s="19">
        <v>0.388609581730465</v>
      </c>
      <c r="AZ14" s="19">
        <v>0.60097698411623002</v>
      </c>
      <c r="BA14" s="19"/>
      <c r="BB14" s="19">
        <v>0.52858215117053697</v>
      </c>
      <c r="BC14" s="19">
        <v>0.58914885094690295</v>
      </c>
      <c r="BD14" s="19"/>
      <c r="BE14" s="19">
        <v>0.53578545743434902</v>
      </c>
      <c r="BF14" s="19">
        <v>0.58153066278011201</v>
      </c>
      <c r="BG14" s="19"/>
      <c r="BH14" s="19">
        <v>0.50049067227668298</v>
      </c>
      <c r="BI14" s="19">
        <v>0.58433700048163095</v>
      </c>
      <c r="BJ14" s="19"/>
      <c r="BK14" s="19">
        <v>0.54209386592140096</v>
      </c>
      <c r="BL14" s="19">
        <v>0.58062157928459202</v>
      </c>
      <c r="BM14" s="19"/>
      <c r="BN14" s="19">
        <v>0.36510382068638098</v>
      </c>
      <c r="BO14" s="19">
        <v>0.58281981483741896</v>
      </c>
      <c r="BP14" s="19"/>
      <c r="BQ14" s="19">
        <v>0.28770214775565001</v>
      </c>
      <c r="BR14" s="19">
        <v>0.58574454123369601</v>
      </c>
      <c r="BS14" s="19"/>
      <c r="BT14" s="19">
        <v>0.396723730499218</v>
      </c>
      <c r="BU14" s="19">
        <v>0.592713913195417</v>
      </c>
      <c r="BV14" s="19"/>
      <c r="BW14" s="19">
        <v>0.430000283496632</v>
      </c>
      <c r="BX14" s="19">
        <v>0.65446152756113196</v>
      </c>
      <c r="BY14" s="19"/>
      <c r="BZ14" s="19">
        <v>0.430000283496632</v>
      </c>
      <c r="CA14" s="19">
        <v>0.65446152756113196</v>
      </c>
    </row>
    <row r="15" spans="2:79" x14ac:dyDescent="0.25">
      <c r="B15" s="16"/>
    </row>
    <row r="16" spans="2:79" x14ac:dyDescent="0.25">
      <c r="B16" t="s">
        <v>78</v>
      </c>
    </row>
    <row r="17" spans="2:2" x14ac:dyDescent="0.25">
      <c r="B17" t="s">
        <v>79</v>
      </c>
    </row>
    <row r="19" spans="2:2" x14ac:dyDescent="0.2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CA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642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218</v>
      </c>
      <c r="C9" s="17">
        <v>0.13845223665689599</v>
      </c>
      <c r="D9" s="17">
        <v>0.177384952151147</v>
      </c>
      <c r="E9" s="17">
        <v>0.18296072019340501</v>
      </c>
      <c r="F9" s="17">
        <v>7.3074454256564905E-2</v>
      </c>
      <c r="G9" s="17">
        <v>0.14961975149034401</v>
      </c>
      <c r="H9" s="17">
        <v>7.2621893095749498E-2</v>
      </c>
      <c r="I9" s="17">
        <v>0.14271100640690301</v>
      </c>
      <c r="J9" s="17">
        <v>0.103014082650897</v>
      </c>
      <c r="K9" s="17">
        <v>0.18405911527810701</v>
      </c>
      <c r="L9" s="17">
        <v>0.26701504027613099</v>
      </c>
      <c r="M9" s="17"/>
      <c r="N9" s="17">
        <v>0.13631049962338501</v>
      </c>
      <c r="O9" s="17">
        <v>0.15927748025125299</v>
      </c>
      <c r="P9" s="17">
        <v>0.19292478009025901</v>
      </c>
      <c r="Q9" s="17">
        <v>0.24495482350039999</v>
      </c>
      <c r="R9" s="17"/>
      <c r="S9" s="17">
        <v>0.115540770705668</v>
      </c>
      <c r="T9" s="17">
        <v>6.9987511623767901E-2</v>
      </c>
      <c r="U9" s="17">
        <v>0.156971842544851</v>
      </c>
      <c r="V9" s="17">
        <v>0.15298333818707499</v>
      </c>
      <c r="W9" s="17">
        <v>0.161827793340281</v>
      </c>
      <c r="X9" s="17">
        <v>0.14925348362780799</v>
      </c>
      <c r="Y9" s="17">
        <v>0.17433683337209799</v>
      </c>
      <c r="Z9" s="17"/>
      <c r="AA9" s="17">
        <v>0.15785073684127099</v>
      </c>
      <c r="AB9" s="17">
        <v>0.12841939042254399</v>
      </c>
      <c r="AC9" s="17"/>
      <c r="AD9" s="17">
        <v>0.21917744150795301</v>
      </c>
      <c r="AE9" s="17">
        <v>0.25760919803943</v>
      </c>
      <c r="AF9" s="17">
        <v>0.12530513279390901</v>
      </c>
      <c r="AG9" s="17"/>
      <c r="AH9" s="17">
        <v>0.312395137438716</v>
      </c>
      <c r="AI9" s="17">
        <v>0.13201568889620199</v>
      </c>
      <c r="AJ9" s="17"/>
      <c r="AK9" s="17">
        <v>0.13528197324875299</v>
      </c>
      <c r="AL9" s="17">
        <v>0.14057590549999099</v>
      </c>
      <c r="AM9" s="17"/>
      <c r="AN9" s="17">
        <v>0.13824203279589201</v>
      </c>
      <c r="AO9" s="17">
        <v>0.24495482350039999</v>
      </c>
      <c r="AP9" s="17"/>
      <c r="AQ9" s="17">
        <v>0.23018375010091</v>
      </c>
      <c r="AR9" s="17">
        <v>0.114667162439681</v>
      </c>
      <c r="AS9" s="17"/>
      <c r="AT9" s="17">
        <v>0.115943349438402</v>
      </c>
      <c r="AU9" s="17">
        <v>0.13443546925208599</v>
      </c>
      <c r="AV9" s="17">
        <v>0.169871689974888</v>
      </c>
      <c r="AW9" s="17">
        <v>0.338294084477259</v>
      </c>
      <c r="AX9" s="17"/>
      <c r="AY9" s="17">
        <v>0.240081967698384</v>
      </c>
      <c r="AZ9" s="17">
        <v>0.12630510354472299</v>
      </c>
      <c r="BA9" s="17"/>
      <c r="BB9" s="17">
        <v>0.10233002174172</v>
      </c>
      <c r="BC9" s="17">
        <v>0.146327091388194</v>
      </c>
      <c r="BD9" s="17"/>
      <c r="BE9" s="17">
        <v>0.153928036855771</v>
      </c>
      <c r="BF9" s="17">
        <v>0.13727782384943901</v>
      </c>
      <c r="BG9" s="17"/>
      <c r="BH9" s="17">
        <v>0.101492358107029</v>
      </c>
      <c r="BI9" s="17">
        <v>0.14131777263298001</v>
      </c>
      <c r="BJ9" s="17"/>
      <c r="BK9" s="17">
        <v>0.18859492576998901</v>
      </c>
      <c r="BL9" s="17">
        <v>0.135243000329967</v>
      </c>
      <c r="BM9" s="17"/>
      <c r="BN9" s="17">
        <v>0.174404230442888</v>
      </c>
      <c r="BO9" s="17">
        <v>0.137690742766229</v>
      </c>
      <c r="BP9" s="17"/>
      <c r="BQ9" s="17">
        <v>0.27567075862379198</v>
      </c>
      <c r="BR9" s="17">
        <v>0.13493893235384999</v>
      </c>
      <c r="BS9" s="17"/>
      <c r="BT9" s="17">
        <v>0.207494212448219</v>
      </c>
      <c r="BU9" s="17">
        <v>0.132973199766766</v>
      </c>
      <c r="BV9" s="17"/>
      <c r="BW9" s="17">
        <v>0.15735843690610499</v>
      </c>
      <c r="BX9" s="17">
        <v>0.128743457878219</v>
      </c>
      <c r="BY9" s="17"/>
      <c r="BZ9" s="17">
        <v>0.15735843690610499</v>
      </c>
      <c r="CA9" s="17">
        <v>0.128743457878219</v>
      </c>
    </row>
    <row r="10" spans="2:79" x14ac:dyDescent="0.25">
      <c r="B10" s="18" t="s">
        <v>219</v>
      </c>
      <c r="C10" s="17">
        <v>0.49046218428057298</v>
      </c>
      <c r="D10" s="17">
        <v>0.44155118153171302</v>
      </c>
      <c r="E10" s="17">
        <v>0.49453626100270498</v>
      </c>
      <c r="F10" s="17">
        <v>0.468537047664283</v>
      </c>
      <c r="G10" s="17">
        <v>0.49542981133501002</v>
      </c>
      <c r="H10" s="17">
        <v>0.43747802614661901</v>
      </c>
      <c r="I10" s="17">
        <v>0.53191670621235698</v>
      </c>
      <c r="J10" s="17">
        <v>0.51846297057312296</v>
      </c>
      <c r="K10" s="17">
        <v>0.58745349702906502</v>
      </c>
      <c r="L10" s="17">
        <v>0.60006457718691597</v>
      </c>
      <c r="M10" s="17"/>
      <c r="N10" s="17">
        <v>0.486208696313638</v>
      </c>
      <c r="O10" s="17">
        <v>0.54735670739669595</v>
      </c>
      <c r="P10" s="17">
        <v>0.53120571227074898</v>
      </c>
      <c r="Q10" s="17">
        <v>0.56107971730108297</v>
      </c>
      <c r="R10" s="17"/>
      <c r="S10" s="17">
        <v>0.46884199600176801</v>
      </c>
      <c r="T10" s="17">
        <v>0.55327945966582204</v>
      </c>
      <c r="U10" s="17">
        <v>0.50483948637010001</v>
      </c>
      <c r="V10" s="17">
        <v>0.49879203254754001</v>
      </c>
      <c r="W10" s="17">
        <v>0.53345816256603695</v>
      </c>
      <c r="X10" s="17">
        <v>0.479391315015741</v>
      </c>
      <c r="Y10" s="17">
        <v>0.49495652232716902</v>
      </c>
      <c r="Z10" s="17"/>
      <c r="AA10" s="17">
        <v>0.56281378426128403</v>
      </c>
      <c r="AB10" s="17">
        <v>0.453042153323718</v>
      </c>
      <c r="AC10" s="17"/>
      <c r="AD10" s="17">
        <v>0.54756487982697299</v>
      </c>
      <c r="AE10" s="17">
        <v>0.58141679670049695</v>
      </c>
      <c r="AF10" s="17">
        <v>0.58020421438153003</v>
      </c>
      <c r="AG10" s="17"/>
      <c r="AH10" s="17">
        <v>0.52157254753094195</v>
      </c>
      <c r="AI10" s="17">
        <v>0.489310982719523</v>
      </c>
      <c r="AJ10" s="17"/>
      <c r="AK10" s="17">
        <v>0.46534016877610601</v>
      </c>
      <c r="AL10" s="17">
        <v>0.50729070441726998</v>
      </c>
      <c r="AM10" s="17"/>
      <c r="AN10" s="17">
        <v>0.49032280665102002</v>
      </c>
      <c r="AO10" s="17">
        <v>0.56107971730108297</v>
      </c>
      <c r="AP10" s="17"/>
      <c r="AQ10" s="17">
        <v>0.51977424202994205</v>
      </c>
      <c r="AR10" s="17">
        <v>0.48286185760054301</v>
      </c>
      <c r="AS10" s="17"/>
      <c r="AT10" s="17">
        <v>0.419934901894642</v>
      </c>
      <c r="AU10" s="17">
        <v>0.50961090612859195</v>
      </c>
      <c r="AV10" s="17">
        <v>0.59228488874574403</v>
      </c>
      <c r="AW10" s="17">
        <v>0.486836146783516</v>
      </c>
      <c r="AX10" s="17"/>
      <c r="AY10" s="17">
        <v>0.57674658750358698</v>
      </c>
      <c r="AZ10" s="17">
        <v>0.48014917724303102</v>
      </c>
      <c r="BA10" s="17"/>
      <c r="BB10" s="17">
        <v>0.467298709003798</v>
      </c>
      <c r="BC10" s="17">
        <v>0.49550403707560797</v>
      </c>
      <c r="BD10" s="17"/>
      <c r="BE10" s="17">
        <v>0.52506267577410404</v>
      </c>
      <c r="BF10" s="17">
        <v>0.48783645508840701</v>
      </c>
      <c r="BG10" s="17"/>
      <c r="BH10" s="17">
        <v>0.50916294712182697</v>
      </c>
      <c r="BI10" s="17">
        <v>0.48901229562280801</v>
      </c>
      <c r="BJ10" s="17"/>
      <c r="BK10" s="17">
        <v>0.40397381042672698</v>
      </c>
      <c r="BL10" s="17">
        <v>0.49599761997694802</v>
      </c>
      <c r="BM10" s="17"/>
      <c r="BN10" s="17">
        <v>0.50132450124140404</v>
      </c>
      <c r="BO10" s="17">
        <v>0.49023211114322801</v>
      </c>
      <c r="BP10" s="17"/>
      <c r="BQ10" s="17">
        <v>0.53600160717436596</v>
      </c>
      <c r="BR10" s="17">
        <v>0.48929620575145299</v>
      </c>
      <c r="BS10" s="17"/>
      <c r="BT10" s="17">
        <v>0.54392706096394605</v>
      </c>
      <c r="BU10" s="17">
        <v>0.48621931567322202</v>
      </c>
      <c r="BV10" s="17"/>
      <c r="BW10" s="17">
        <v>0.56280424902829396</v>
      </c>
      <c r="BX10" s="17">
        <v>0.45331283148781598</v>
      </c>
      <c r="BY10" s="17"/>
      <c r="BZ10" s="17">
        <v>0.56280424902829396</v>
      </c>
      <c r="CA10" s="17">
        <v>0.45331283148781598</v>
      </c>
    </row>
    <row r="11" spans="2:79" ht="30" x14ac:dyDescent="0.25">
      <c r="B11" s="18" t="s">
        <v>641</v>
      </c>
      <c r="C11" s="17">
        <v>0.257636074575255</v>
      </c>
      <c r="D11" s="17">
        <v>0.23782443769054401</v>
      </c>
      <c r="E11" s="17">
        <v>0.24488832814566999</v>
      </c>
      <c r="F11" s="17">
        <v>0.32911551916340498</v>
      </c>
      <c r="G11" s="17">
        <v>0.21721696590658199</v>
      </c>
      <c r="H11" s="17">
        <v>0.36632202352901799</v>
      </c>
      <c r="I11" s="17">
        <v>0.24303314884097599</v>
      </c>
      <c r="J11" s="17">
        <v>0.25532071301731202</v>
      </c>
      <c r="K11" s="17">
        <v>0.161797051472196</v>
      </c>
      <c r="L11" s="17">
        <v>3.6086688848301303E-2</v>
      </c>
      <c r="M11" s="17"/>
      <c r="N11" s="17">
        <v>0.26340201301635702</v>
      </c>
      <c r="O11" s="17">
        <v>0.18032858864106699</v>
      </c>
      <c r="P11" s="17">
        <v>0.20643444345887799</v>
      </c>
      <c r="Q11" s="17">
        <v>0.147608968556738</v>
      </c>
      <c r="R11" s="17"/>
      <c r="S11" s="17">
        <v>0.293910545338535</v>
      </c>
      <c r="T11" s="17">
        <v>0.31623491895401501</v>
      </c>
      <c r="U11" s="17">
        <v>0.22374943904928399</v>
      </c>
      <c r="V11" s="17">
        <v>0.24167269811528799</v>
      </c>
      <c r="W11" s="17">
        <v>0.20565889126069101</v>
      </c>
      <c r="X11" s="17">
        <v>0.25028998379858702</v>
      </c>
      <c r="Y11" s="17">
        <v>0.234613570990378</v>
      </c>
      <c r="Z11" s="17"/>
      <c r="AA11" s="17">
        <v>0.206333387321425</v>
      </c>
      <c r="AB11" s="17">
        <v>0.28416967087056899</v>
      </c>
      <c r="AC11" s="17"/>
      <c r="AD11" s="17">
        <v>0.18055232001466701</v>
      </c>
      <c r="AE11" s="17">
        <v>0.115576684409888</v>
      </c>
      <c r="AF11" s="17">
        <v>0.21248035705163501</v>
      </c>
      <c r="AG11" s="17"/>
      <c r="AH11" s="17">
        <v>9.8991045120611798E-2</v>
      </c>
      <c r="AI11" s="17">
        <v>0.26350654301341497</v>
      </c>
      <c r="AJ11" s="17"/>
      <c r="AK11" s="17">
        <v>0.26986311422581599</v>
      </c>
      <c r="AL11" s="17">
        <v>0.24944553019257701</v>
      </c>
      <c r="AM11" s="17"/>
      <c r="AN11" s="17">
        <v>0.25785323477000399</v>
      </c>
      <c r="AO11" s="17">
        <v>0.147608968556738</v>
      </c>
      <c r="AP11" s="17"/>
      <c r="AQ11" s="17">
        <v>0.18875763195374101</v>
      </c>
      <c r="AR11" s="17">
        <v>0.27549557354360998</v>
      </c>
      <c r="AS11" s="17"/>
      <c r="AT11" s="17">
        <v>0.29003128038836601</v>
      </c>
      <c r="AU11" s="17">
        <v>0.26942625919454899</v>
      </c>
      <c r="AV11" s="17">
        <v>0.183243515474837</v>
      </c>
      <c r="AW11" s="17">
        <v>0.102058106767786</v>
      </c>
      <c r="AX11" s="17"/>
      <c r="AY11" s="17">
        <v>0.142424729996704</v>
      </c>
      <c r="AZ11" s="17">
        <v>0.27140652859777797</v>
      </c>
      <c r="BA11" s="17"/>
      <c r="BB11" s="17">
        <v>0.29527359119931501</v>
      </c>
      <c r="BC11" s="17">
        <v>0.24943619556296101</v>
      </c>
      <c r="BD11" s="17"/>
      <c r="BE11" s="17">
        <v>0.22207931112740101</v>
      </c>
      <c r="BF11" s="17">
        <v>0.260334372424042</v>
      </c>
      <c r="BG11" s="17"/>
      <c r="BH11" s="17">
        <v>0.21113402947406601</v>
      </c>
      <c r="BI11" s="17">
        <v>0.26124142417128099</v>
      </c>
      <c r="BJ11" s="17"/>
      <c r="BK11" s="17">
        <v>0.27229297264220198</v>
      </c>
      <c r="BL11" s="17">
        <v>0.25669800263399101</v>
      </c>
      <c r="BM11" s="17"/>
      <c r="BN11" s="17">
        <v>0.193900138108485</v>
      </c>
      <c r="BO11" s="17">
        <v>0.25898605606791802</v>
      </c>
      <c r="BP11" s="17"/>
      <c r="BQ11" s="17">
        <v>0.121062550393565</v>
      </c>
      <c r="BR11" s="17">
        <v>0.26113286453707601</v>
      </c>
      <c r="BS11" s="17"/>
      <c r="BT11" s="17">
        <v>0.15682140614231099</v>
      </c>
      <c r="BU11" s="17">
        <v>0.26563653054540098</v>
      </c>
      <c r="BV11" s="17"/>
      <c r="BW11" s="17">
        <v>0.20664025586719501</v>
      </c>
      <c r="BX11" s="17">
        <v>0.28382362765032698</v>
      </c>
      <c r="BY11" s="17"/>
      <c r="BZ11" s="17">
        <v>0.20664025586719501</v>
      </c>
      <c r="CA11" s="17">
        <v>0.28382362765032698</v>
      </c>
    </row>
    <row r="12" spans="2:79" x14ac:dyDescent="0.25">
      <c r="B12" s="18" t="s">
        <v>221</v>
      </c>
      <c r="C12" s="17">
        <v>5.8691045567192797E-2</v>
      </c>
      <c r="D12" s="17">
        <v>7.6923452013546806E-2</v>
      </c>
      <c r="E12" s="17">
        <v>5.1055832414536199E-2</v>
      </c>
      <c r="F12" s="17">
        <v>5.4906769399969503E-2</v>
      </c>
      <c r="G12" s="17">
        <v>8.1590358048765299E-2</v>
      </c>
      <c r="H12" s="17">
        <v>5.5135165319774297E-2</v>
      </c>
      <c r="I12" s="17">
        <v>3.7268229070908099E-2</v>
      </c>
      <c r="J12" s="17">
        <v>6.0363723894809103E-2</v>
      </c>
      <c r="K12" s="17">
        <v>3.5610935663570202E-2</v>
      </c>
      <c r="L12" s="17">
        <v>6.2175696044455699E-2</v>
      </c>
      <c r="M12" s="17"/>
      <c r="N12" s="17">
        <v>5.9309624265529798E-2</v>
      </c>
      <c r="O12" s="17">
        <v>5.2910224193100798E-2</v>
      </c>
      <c r="P12" s="17">
        <v>4.1535158673004897E-2</v>
      </c>
      <c r="Q12" s="17">
        <v>2.7817509386064199E-2</v>
      </c>
      <c r="R12" s="17"/>
      <c r="S12" s="17">
        <v>6.9179657403428393E-2</v>
      </c>
      <c r="T12" s="17">
        <v>3.7591074987940599E-2</v>
      </c>
      <c r="U12" s="17">
        <v>6.9573552734202307E-2</v>
      </c>
      <c r="V12" s="17">
        <v>5.2002525081565103E-2</v>
      </c>
      <c r="W12" s="17">
        <v>4.8421579302969697E-2</v>
      </c>
      <c r="X12" s="17">
        <v>9.2641866225479E-2</v>
      </c>
      <c r="Y12" s="17">
        <v>4.3526385948985301E-2</v>
      </c>
      <c r="Z12" s="17"/>
      <c r="AA12" s="17">
        <v>4.6689582778739497E-2</v>
      </c>
      <c r="AB12" s="17">
        <v>6.4898166200201599E-2</v>
      </c>
      <c r="AC12" s="17"/>
      <c r="AD12" s="17">
        <v>3.9026682259260599E-2</v>
      </c>
      <c r="AE12" s="17">
        <v>2.0002803813103799E-2</v>
      </c>
      <c r="AF12" s="17">
        <v>5.2698310497898297E-2</v>
      </c>
      <c r="AG12" s="17"/>
      <c r="AH12" s="17">
        <v>6.4950744749867298E-2</v>
      </c>
      <c r="AI12" s="17">
        <v>5.8459412930415101E-2</v>
      </c>
      <c r="AJ12" s="17"/>
      <c r="AK12" s="17">
        <v>6.5124498535127806E-2</v>
      </c>
      <c r="AL12" s="17">
        <v>5.4381459308075197E-2</v>
      </c>
      <c r="AM12" s="17"/>
      <c r="AN12" s="17">
        <v>5.8751980580139099E-2</v>
      </c>
      <c r="AO12" s="17">
        <v>2.7817509386064199E-2</v>
      </c>
      <c r="AP12" s="17"/>
      <c r="AQ12" s="17">
        <v>3.0552163475603002E-2</v>
      </c>
      <c r="AR12" s="17">
        <v>6.5987179401792898E-2</v>
      </c>
      <c r="AS12" s="17"/>
      <c r="AT12" s="17">
        <v>7.6132553208755893E-2</v>
      </c>
      <c r="AU12" s="17">
        <v>5.4219446402093002E-2</v>
      </c>
      <c r="AV12" s="17">
        <v>3.2897441962027499E-2</v>
      </c>
      <c r="AW12" s="17">
        <v>6.7277745101564201E-2</v>
      </c>
      <c r="AX12" s="17"/>
      <c r="AY12" s="17">
        <v>3.2116863969474101E-2</v>
      </c>
      <c r="AZ12" s="17">
        <v>6.1867282657525897E-2</v>
      </c>
      <c r="BA12" s="17"/>
      <c r="BB12" s="17">
        <v>6.4896778966020405E-2</v>
      </c>
      <c r="BC12" s="17">
        <v>5.7339251130588499E-2</v>
      </c>
      <c r="BD12" s="17"/>
      <c r="BE12" s="17">
        <v>6.1572794902297001E-2</v>
      </c>
      <c r="BF12" s="17">
        <v>5.8472358114296297E-2</v>
      </c>
      <c r="BG12" s="17"/>
      <c r="BH12" s="17">
        <v>7.7778970407016396E-2</v>
      </c>
      <c r="BI12" s="17">
        <v>5.7211139856369102E-2</v>
      </c>
      <c r="BJ12" s="17"/>
      <c r="BK12" s="17">
        <v>0.10498054232807599</v>
      </c>
      <c r="BL12" s="17">
        <v>5.5728421559827199E-2</v>
      </c>
      <c r="BM12" s="17"/>
      <c r="BN12" s="17">
        <v>6.2425968745138102E-2</v>
      </c>
      <c r="BO12" s="17">
        <v>5.8611936708890103E-2</v>
      </c>
      <c r="BP12" s="17"/>
      <c r="BQ12" s="17">
        <v>3.9490410796732503E-2</v>
      </c>
      <c r="BR12" s="17">
        <v>5.91826531999914E-2</v>
      </c>
      <c r="BS12" s="17"/>
      <c r="BT12" s="17">
        <v>6.6332932131401096E-2</v>
      </c>
      <c r="BU12" s="17">
        <v>5.8084600315364603E-2</v>
      </c>
      <c r="BV12" s="17"/>
      <c r="BW12" s="17">
        <v>4.6804840093042997E-2</v>
      </c>
      <c r="BX12" s="17">
        <v>6.4794891815793204E-2</v>
      </c>
      <c r="BY12" s="17"/>
      <c r="BZ12" s="17">
        <v>4.6804840093042997E-2</v>
      </c>
      <c r="CA12" s="17">
        <v>6.4794891815793204E-2</v>
      </c>
    </row>
    <row r="13" spans="2:79" x14ac:dyDescent="0.25">
      <c r="B13" s="18" t="s">
        <v>222</v>
      </c>
      <c r="C13" s="17">
        <v>1.6419803374376301E-2</v>
      </c>
      <c r="D13" s="17">
        <v>3.09964010541178E-2</v>
      </c>
      <c r="E13" s="17">
        <v>8.1631591113458593E-3</v>
      </c>
      <c r="F13" s="17">
        <v>1.26506977298132E-2</v>
      </c>
      <c r="G13" s="17">
        <v>8.6211380617545099E-3</v>
      </c>
      <c r="H13" s="17">
        <v>1.4852347494525299E-2</v>
      </c>
      <c r="I13" s="17">
        <v>1.54594265256136E-2</v>
      </c>
      <c r="J13" s="17">
        <v>3.6084560330236999E-2</v>
      </c>
      <c r="K13" s="17">
        <v>2.6130620548358598E-2</v>
      </c>
      <c r="L13" s="17">
        <v>0</v>
      </c>
      <c r="M13" s="17"/>
      <c r="N13" s="17">
        <v>1.64174485075726E-2</v>
      </c>
      <c r="O13" s="17">
        <v>1.8175635118547501E-2</v>
      </c>
      <c r="P13" s="17">
        <v>8.4175240508496205E-3</v>
      </c>
      <c r="Q13" s="17">
        <v>3.4799212921454198E-3</v>
      </c>
      <c r="R13" s="17"/>
      <c r="S13" s="17">
        <v>2.6179953671759501E-2</v>
      </c>
      <c r="T13" s="17">
        <v>5.0726041221840603E-3</v>
      </c>
      <c r="U13" s="17">
        <v>1.0205129228775801E-2</v>
      </c>
      <c r="V13" s="17">
        <v>1.1823343470538599E-2</v>
      </c>
      <c r="W13" s="17">
        <v>2.53922447637271E-2</v>
      </c>
      <c r="X13" s="17">
        <v>9.8451937009222494E-3</v>
      </c>
      <c r="Y13" s="17">
        <v>1.01390844826794E-2</v>
      </c>
      <c r="Z13" s="17"/>
      <c r="AA13" s="17">
        <v>9.4630925776132205E-3</v>
      </c>
      <c r="AB13" s="17">
        <v>2.0017793376562398E-2</v>
      </c>
      <c r="AC13" s="17"/>
      <c r="AD13" s="17">
        <v>2.51320967431957E-3</v>
      </c>
      <c r="AE13" s="17">
        <v>3.7264487601446701E-4</v>
      </c>
      <c r="AF13" s="17">
        <v>1.10649317448913E-2</v>
      </c>
      <c r="AG13" s="17"/>
      <c r="AH13" s="17">
        <v>2.03391400302924E-3</v>
      </c>
      <c r="AI13" s="17">
        <v>1.6952135901904399E-2</v>
      </c>
      <c r="AJ13" s="17"/>
      <c r="AK13" s="17">
        <v>1.9113538817266199E-2</v>
      </c>
      <c r="AL13" s="17">
        <v>1.46153469948496E-2</v>
      </c>
      <c r="AM13" s="17"/>
      <c r="AN13" s="17">
        <v>1.6445342783842701E-2</v>
      </c>
      <c r="AO13" s="17">
        <v>3.4799212921454198E-3</v>
      </c>
      <c r="AP13" s="17"/>
      <c r="AQ13" s="17">
        <v>6.7468152782299597E-3</v>
      </c>
      <c r="AR13" s="17">
        <v>1.89279135224718E-2</v>
      </c>
      <c r="AS13" s="17"/>
      <c r="AT13" s="17">
        <v>2.48018730972502E-2</v>
      </c>
      <c r="AU13" s="17">
        <v>1.37511320911879E-2</v>
      </c>
      <c r="AV13" s="17">
        <v>6.7688290601384902E-3</v>
      </c>
      <c r="AW13" s="17">
        <v>4.8073547219672098E-3</v>
      </c>
      <c r="AX13" s="17"/>
      <c r="AY13" s="17">
        <v>7.3799905032662701E-3</v>
      </c>
      <c r="AZ13" s="17">
        <v>1.7500272732399999E-2</v>
      </c>
      <c r="BA13" s="17"/>
      <c r="BB13" s="17">
        <v>2.43838810667487E-2</v>
      </c>
      <c r="BC13" s="17">
        <v>1.46842091923634E-2</v>
      </c>
      <c r="BD13" s="17"/>
      <c r="BE13" s="17">
        <v>1.7596437253937301E-3</v>
      </c>
      <c r="BF13" s="17">
        <v>1.75323196274863E-2</v>
      </c>
      <c r="BG13" s="17"/>
      <c r="BH13" s="17">
        <v>2.0504928276199E-2</v>
      </c>
      <c r="BI13" s="17">
        <v>1.61030795962618E-2</v>
      </c>
      <c r="BJ13" s="17"/>
      <c r="BK13" s="17">
        <v>4.7983489016648097E-3</v>
      </c>
      <c r="BL13" s="17">
        <v>1.7163600616312599E-2</v>
      </c>
      <c r="BM13" s="17"/>
      <c r="BN13" s="17">
        <v>1.5440654004039199E-2</v>
      </c>
      <c r="BO13" s="17">
        <v>1.64405425931246E-2</v>
      </c>
      <c r="BP13" s="17"/>
      <c r="BQ13" s="17">
        <v>1.35720944878336E-2</v>
      </c>
      <c r="BR13" s="17">
        <v>1.6492715308869602E-2</v>
      </c>
      <c r="BS13" s="17"/>
      <c r="BT13" s="17">
        <v>1.8933979372041498E-2</v>
      </c>
      <c r="BU13" s="17">
        <v>1.6220283258076E-2</v>
      </c>
      <c r="BV13" s="17"/>
      <c r="BW13" s="17">
        <v>9.4953479108678095E-3</v>
      </c>
      <c r="BX13" s="17">
        <v>1.99756742194881E-2</v>
      </c>
      <c r="BY13" s="17"/>
      <c r="BZ13" s="17">
        <v>9.4953479108678095E-3</v>
      </c>
      <c r="CA13" s="17">
        <v>1.99756742194881E-2</v>
      </c>
    </row>
    <row r="14" spans="2:79" x14ac:dyDescent="0.25">
      <c r="B14" s="18" t="s">
        <v>75</v>
      </c>
      <c r="C14" s="17">
        <v>3.8338655545706202E-2</v>
      </c>
      <c r="D14" s="17">
        <v>3.5319575558931199E-2</v>
      </c>
      <c r="E14" s="17">
        <v>1.8395699132338E-2</v>
      </c>
      <c r="F14" s="17">
        <v>6.1715511785964301E-2</v>
      </c>
      <c r="G14" s="17">
        <v>4.7521975157544603E-2</v>
      </c>
      <c r="H14" s="17">
        <v>5.3590544414314101E-2</v>
      </c>
      <c r="I14" s="17">
        <v>2.9611482943241001E-2</v>
      </c>
      <c r="J14" s="17">
        <v>2.67539495336215E-2</v>
      </c>
      <c r="K14" s="17">
        <v>4.9487800087033903E-3</v>
      </c>
      <c r="L14" s="17">
        <v>3.4657997644195603E-2</v>
      </c>
      <c r="M14" s="17"/>
      <c r="N14" s="17">
        <v>3.8351718273517403E-2</v>
      </c>
      <c r="O14" s="17">
        <v>4.1951364399335299E-2</v>
      </c>
      <c r="P14" s="17">
        <v>1.9482381456259901E-2</v>
      </c>
      <c r="Q14" s="17">
        <v>1.5059059963568299E-2</v>
      </c>
      <c r="R14" s="17"/>
      <c r="S14" s="17">
        <v>2.63470768788421E-2</v>
      </c>
      <c r="T14" s="17">
        <v>1.7834430646270799E-2</v>
      </c>
      <c r="U14" s="17">
        <v>3.4660550072786303E-2</v>
      </c>
      <c r="V14" s="17">
        <v>4.2726062597993802E-2</v>
      </c>
      <c r="W14" s="17">
        <v>2.5241328766295201E-2</v>
      </c>
      <c r="X14" s="17">
        <v>1.8578157631463001E-2</v>
      </c>
      <c r="Y14" s="17">
        <v>4.24276028786909E-2</v>
      </c>
      <c r="Z14" s="17"/>
      <c r="AA14" s="17">
        <v>1.6849416219667599E-2</v>
      </c>
      <c r="AB14" s="17">
        <v>4.94528258064054E-2</v>
      </c>
      <c r="AC14" s="17"/>
      <c r="AD14" s="17">
        <v>1.1165466716825801E-2</v>
      </c>
      <c r="AE14" s="17">
        <v>2.5021872161065901E-2</v>
      </c>
      <c r="AF14" s="17">
        <v>1.82470535301377E-2</v>
      </c>
      <c r="AG14" s="17"/>
      <c r="AH14" s="17">
        <v>5.6611156834051202E-5</v>
      </c>
      <c r="AI14" s="17">
        <v>3.97552365385406E-2</v>
      </c>
      <c r="AJ14" s="17"/>
      <c r="AK14" s="17">
        <v>4.5276706396930697E-2</v>
      </c>
      <c r="AL14" s="17">
        <v>3.3691053587236702E-2</v>
      </c>
      <c r="AM14" s="17"/>
      <c r="AN14" s="17">
        <v>3.83846024191015E-2</v>
      </c>
      <c r="AO14" s="17">
        <v>1.5059059963568299E-2</v>
      </c>
      <c r="AP14" s="17"/>
      <c r="AQ14" s="17">
        <v>2.3985397161574301E-2</v>
      </c>
      <c r="AR14" s="17">
        <v>4.2060313491901702E-2</v>
      </c>
      <c r="AS14" s="17"/>
      <c r="AT14" s="17">
        <v>7.3156041972584102E-2</v>
      </c>
      <c r="AU14" s="17">
        <v>1.8556786931492299E-2</v>
      </c>
      <c r="AV14" s="17">
        <v>1.49336347823643E-2</v>
      </c>
      <c r="AW14" s="17">
        <v>7.26562147907244E-4</v>
      </c>
      <c r="AX14" s="17"/>
      <c r="AY14" s="17">
        <v>1.24986032858558E-3</v>
      </c>
      <c r="AZ14" s="17">
        <v>4.2771635224542297E-2</v>
      </c>
      <c r="BA14" s="17"/>
      <c r="BB14" s="17">
        <v>4.5817018022397599E-2</v>
      </c>
      <c r="BC14" s="17">
        <v>3.67092156502851E-2</v>
      </c>
      <c r="BD14" s="17"/>
      <c r="BE14" s="17">
        <v>3.5597537615033203E-2</v>
      </c>
      <c r="BF14" s="17">
        <v>3.8546670896328697E-2</v>
      </c>
      <c r="BG14" s="17"/>
      <c r="BH14" s="17">
        <v>7.9926766613862596E-2</v>
      </c>
      <c r="BI14" s="17">
        <v>3.5114288120299701E-2</v>
      </c>
      <c r="BJ14" s="17"/>
      <c r="BK14" s="17">
        <v>2.53593999313407E-2</v>
      </c>
      <c r="BL14" s="17">
        <v>3.9169354882955199E-2</v>
      </c>
      <c r="BM14" s="17"/>
      <c r="BN14" s="17">
        <v>5.25045074580461E-2</v>
      </c>
      <c r="BO14" s="17">
        <v>3.8038610720610898E-2</v>
      </c>
      <c r="BP14" s="17"/>
      <c r="BQ14" s="17">
        <v>1.42025785237103E-2</v>
      </c>
      <c r="BR14" s="17">
        <v>3.8956628848759903E-2</v>
      </c>
      <c r="BS14" s="17"/>
      <c r="BT14" s="17">
        <v>6.4904089420800498E-3</v>
      </c>
      <c r="BU14" s="17">
        <v>4.0866070441169897E-2</v>
      </c>
      <c r="BV14" s="17"/>
      <c r="BW14" s="17">
        <v>1.68968701944948E-2</v>
      </c>
      <c r="BX14" s="17">
        <v>4.93495169483565E-2</v>
      </c>
      <c r="BY14" s="17"/>
      <c r="BZ14" s="17">
        <v>1.68968701944948E-2</v>
      </c>
      <c r="CA14" s="17">
        <v>4.93495169483565E-2</v>
      </c>
    </row>
    <row r="15" spans="2:79" x14ac:dyDescent="0.25">
      <c r="B15" s="18" t="s">
        <v>223</v>
      </c>
      <c r="C15" s="20">
        <v>0.62891442093746897</v>
      </c>
      <c r="D15" s="20">
        <v>0.61893613368286005</v>
      </c>
      <c r="E15" s="20">
        <v>0.67749698119611002</v>
      </c>
      <c r="F15" s="20">
        <v>0.54161150192084795</v>
      </c>
      <c r="G15" s="20">
        <v>0.64504956282535397</v>
      </c>
      <c r="H15" s="20">
        <v>0.51009991924236897</v>
      </c>
      <c r="I15" s="20">
        <v>0.67462771261926102</v>
      </c>
      <c r="J15" s="20">
        <v>0.62147705322402003</v>
      </c>
      <c r="K15" s="20">
        <v>0.77151261230717205</v>
      </c>
      <c r="L15" s="20">
        <v>0.86707961746304796</v>
      </c>
      <c r="M15" s="20"/>
      <c r="N15" s="20">
        <v>0.62251919593702298</v>
      </c>
      <c r="O15" s="20">
        <v>0.70663418764794905</v>
      </c>
      <c r="P15" s="20">
        <v>0.72413049236100802</v>
      </c>
      <c r="Q15" s="20">
        <v>0.80603454080148396</v>
      </c>
      <c r="R15" s="20"/>
      <c r="S15" s="20">
        <v>0.58438276670743505</v>
      </c>
      <c r="T15" s="20">
        <v>0.62326697128958997</v>
      </c>
      <c r="U15" s="20">
        <v>0.66181132891495198</v>
      </c>
      <c r="V15" s="20">
        <v>0.651775370734615</v>
      </c>
      <c r="W15" s="20">
        <v>0.69528595590631803</v>
      </c>
      <c r="X15" s="20">
        <v>0.62864479864354805</v>
      </c>
      <c r="Y15" s="20">
        <v>0.66929335569926696</v>
      </c>
      <c r="Z15" s="20"/>
      <c r="AA15" s="20">
        <v>0.72066452110255497</v>
      </c>
      <c r="AB15" s="20">
        <v>0.58146154374626202</v>
      </c>
      <c r="AC15" s="20"/>
      <c r="AD15" s="20">
        <v>0.76674232133492704</v>
      </c>
      <c r="AE15" s="20">
        <v>0.839025994739928</v>
      </c>
      <c r="AF15" s="20">
        <v>0.70550934717543801</v>
      </c>
      <c r="AG15" s="20"/>
      <c r="AH15" s="20">
        <v>0.83396768496965801</v>
      </c>
      <c r="AI15" s="20">
        <v>0.62132667161572497</v>
      </c>
      <c r="AJ15" s="20"/>
      <c r="AK15" s="20">
        <v>0.60062214202485897</v>
      </c>
      <c r="AL15" s="20">
        <v>0.64786660991726097</v>
      </c>
      <c r="AM15" s="20"/>
      <c r="AN15" s="20">
        <v>0.62856483944691299</v>
      </c>
      <c r="AO15" s="20">
        <v>0.80603454080148396</v>
      </c>
      <c r="AP15" s="20"/>
      <c r="AQ15" s="20">
        <v>0.74995799213085101</v>
      </c>
      <c r="AR15" s="20">
        <v>0.59752902004022401</v>
      </c>
      <c r="AS15" s="20"/>
      <c r="AT15" s="20">
        <v>0.53587825133304401</v>
      </c>
      <c r="AU15" s="20">
        <v>0.64404637538067799</v>
      </c>
      <c r="AV15" s="20">
        <v>0.76215657872063203</v>
      </c>
      <c r="AW15" s="20">
        <v>0.825130231260775</v>
      </c>
      <c r="AX15" s="20"/>
      <c r="AY15" s="20">
        <v>0.81682855520196995</v>
      </c>
      <c r="AZ15" s="20">
        <v>0.60645428078775399</v>
      </c>
      <c r="BA15" s="20"/>
      <c r="BB15" s="20">
        <v>0.56962873074551801</v>
      </c>
      <c r="BC15" s="20">
        <v>0.64183112846380297</v>
      </c>
      <c r="BD15" s="20"/>
      <c r="BE15" s="20">
        <v>0.67899071262987598</v>
      </c>
      <c r="BF15" s="20">
        <v>0.62511427893784599</v>
      </c>
      <c r="BG15" s="20"/>
      <c r="BH15" s="20">
        <v>0.61065530522885603</v>
      </c>
      <c r="BI15" s="20">
        <v>0.63033006825578797</v>
      </c>
      <c r="BJ15" s="20"/>
      <c r="BK15" s="20">
        <v>0.59256873619671602</v>
      </c>
      <c r="BL15" s="20">
        <v>0.63124062030691497</v>
      </c>
      <c r="BM15" s="20"/>
      <c r="BN15" s="20">
        <v>0.67572873168429204</v>
      </c>
      <c r="BO15" s="20">
        <v>0.62792285390945701</v>
      </c>
      <c r="BP15" s="20"/>
      <c r="BQ15" s="20">
        <v>0.81167236579815905</v>
      </c>
      <c r="BR15" s="20">
        <v>0.62423513810530296</v>
      </c>
      <c r="BS15" s="20"/>
      <c r="BT15" s="20">
        <v>0.75142127341216602</v>
      </c>
      <c r="BU15" s="20">
        <v>0.61919251543998799</v>
      </c>
      <c r="BV15" s="20"/>
      <c r="BW15" s="20">
        <v>0.72016268593439903</v>
      </c>
      <c r="BX15" s="20">
        <v>0.58205628936603604</v>
      </c>
      <c r="BY15" s="20"/>
      <c r="BZ15" s="20">
        <v>0.72016268593439903</v>
      </c>
      <c r="CA15" s="20">
        <v>0.58205628936603604</v>
      </c>
    </row>
    <row r="16" spans="2:79" x14ac:dyDescent="0.25">
      <c r="B16" s="18" t="s">
        <v>224</v>
      </c>
      <c r="C16" s="20">
        <v>7.5110848941569205E-2</v>
      </c>
      <c r="D16" s="20">
        <v>0.10791985306766499</v>
      </c>
      <c r="E16" s="20">
        <v>5.92189915258821E-2</v>
      </c>
      <c r="F16" s="20">
        <v>6.7557467129782695E-2</v>
      </c>
      <c r="G16" s="20">
        <v>9.0211496110519804E-2</v>
      </c>
      <c r="H16" s="20">
        <v>6.9987512814299602E-2</v>
      </c>
      <c r="I16" s="20">
        <v>5.2727655596521698E-2</v>
      </c>
      <c r="J16" s="20">
        <v>9.6448284225046102E-2</v>
      </c>
      <c r="K16" s="20">
        <v>6.1741556211928901E-2</v>
      </c>
      <c r="L16" s="20">
        <v>6.2175696044455699E-2</v>
      </c>
      <c r="M16" s="20"/>
      <c r="N16" s="20">
        <v>7.5727072773102394E-2</v>
      </c>
      <c r="O16" s="20">
        <v>7.1085859311648306E-2</v>
      </c>
      <c r="P16" s="20">
        <v>4.9952682723854502E-2</v>
      </c>
      <c r="Q16" s="20">
        <v>3.1297430678209601E-2</v>
      </c>
      <c r="R16" s="20"/>
      <c r="S16" s="20">
        <v>9.5359611075188006E-2</v>
      </c>
      <c r="T16" s="20">
        <v>4.26636791101246E-2</v>
      </c>
      <c r="U16" s="20">
        <v>7.9778681962977993E-2</v>
      </c>
      <c r="V16" s="20">
        <v>6.3825868552103607E-2</v>
      </c>
      <c r="W16" s="20">
        <v>7.3813824066696801E-2</v>
      </c>
      <c r="X16" s="20">
        <v>0.102487059926401</v>
      </c>
      <c r="Y16" s="20">
        <v>5.36654704316646E-2</v>
      </c>
      <c r="Z16" s="20"/>
      <c r="AA16" s="20">
        <v>5.6152675356352703E-2</v>
      </c>
      <c r="AB16" s="20">
        <v>8.4915959576763997E-2</v>
      </c>
      <c r="AC16" s="20"/>
      <c r="AD16" s="20">
        <v>4.1539891933580202E-2</v>
      </c>
      <c r="AE16" s="20">
        <v>2.0375448689118301E-2</v>
      </c>
      <c r="AF16" s="20">
        <v>6.3763242242789606E-2</v>
      </c>
      <c r="AG16" s="20"/>
      <c r="AH16" s="20">
        <v>6.6984658752896498E-2</v>
      </c>
      <c r="AI16" s="20">
        <v>7.5411548832319403E-2</v>
      </c>
      <c r="AJ16" s="20"/>
      <c r="AK16" s="20">
        <v>8.4238037352394005E-2</v>
      </c>
      <c r="AL16" s="20">
        <v>6.8996806302924804E-2</v>
      </c>
      <c r="AM16" s="20"/>
      <c r="AN16" s="20">
        <v>7.51973233639818E-2</v>
      </c>
      <c r="AO16" s="20">
        <v>3.1297430678209601E-2</v>
      </c>
      <c r="AP16" s="20"/>
      <c r="AQ16" s="20">
        <v>3.7298978753832999E-2</v>
      </c>
      <c r="AR16" s="20">
        <v>8.4915092924264704E-2</v>
      </c>
      <c r="AS16" s="20"/>
      <c r="AT16" s="20">
        <v>0.10093442630600601</v>
      </c>
      <c r="AU16" s="20">
        <v>6.7970578493280906E-2</v>
      </c>
      <c r="AV16" s="20">
        <v>3.9666271022166001E-2</v>
      </c>
      <c r="AW16" s="20">
        <v>7.2085099823531396E-2</v>
      </c>
      <c r="AX16" s="20"/>
      <c r="AY16" s="20">
        <v>3.94968544727404E-2</v>
      </c>
      <c r="AZ16" s="20">
        <v>7.9367555389925903E-2</v>
      </c>
      <c r="BA16" s="20"/>
      <c r="BB16" s="20">
        <v>8.9280660032769105E-2</v>
      </c>
      <c r="BC16" s="20">
        <v>7.2023460322951899E-2</v>
      </c>
      <c r="BD16" s="20"/>
      <c r="BE16" s="20">
        <v>6.3332438627690696E-2</v>
      </c>
      <c r="BF16" s="20">
        <v>7.60046777417826E-2</v>
      </c>
      <c r="BG16" s="20"/>
      <c r="BH16" s="20">
        <v>9.8283898683215395E-2</v>
      </c>
      <c r="BI16" s="20">
        <v>7.3314219452630905E-2</v>
      </c>
      <c r="BJ16" s="20"/>
      <c r="BK16" s="20">
        <v>0.10977889122974099</v>
      </c>
      <c r="BL16" s="20">
        <v>7.2892022176139798E-2</v>
      </c>
      <c r="BM16" s="20"/>
      <c r="BN16" s="20">
        <v>7.78666227491773E-2</v>
      </c>
      <c r="BO16" s="20">
        <v>7.5052479302014599E-2</v>
      </c>
      <c r="BP16" s="20"/>
      <c r="BQ16" s="20">
        <v>5.3062505284566103E-2</v>
      </c>
      <c r="BR16" s="20">
        <v>7.5675368508861099E-2</v>
      </c>
      <c r="BS16" s="20"/>
      <c r="BT16" s="20">
        <v>8.5266911503442594E-2</v>
      </c>
      <c r="BU16" s="20">
        <v>7.4304883573440603E-2</v>
      </c>
      <c r="BV16" s="20"/>
      <c r="BW16" s="20">
        <v>5.6300188003910803E-2</v>
      </c>
      <c r="BX16" s="20">
        <v>8.4770566035281394E-2</v>
      </c>
      <c r="BY16" s="20"/>
      <c r="BZ16" s="20">
        <v>5.6300188003910803E-2</v>
      </c>
      <c r="CA16" s="20">
        <v>8.4770566035281394E-2</v>
      </c>
    </row>
    <row r="17" spans="2:79" x14ac:dyDescent="0.25">
      <c r="B17" s="18" t="s">
        <v>166</v>
      </c>
      <c r="C17" s="21">
        <v>0.55380357199590002</v>
      </c>
      <c r="D17" s="21">
        <v>0.51101628061519599</v>
      </c>
      <c r="E17" s="21">
        <v>0.61827798967022796</v>
      </c>
      <c r="F17" s="21">
        <v>0.474054034791065</v>
      </c>
      <c r="G17" s="21">
        <v>0.55483806671483404</v>
      </c>
      <c r="H17" s="21">
        <v>0.44011240642806898</v>
      </c>
      <c r="I17" s="21">
        <v>0.62190005702273898</v>
      </c>
      <c r="J17" s="21">
        <v>0.52502876899897399</v>
      </c>
      <c r="K17" s="21">
        <v>0.70977105609524305</v>
      </c>
      <c r="L17" s="21">
        <v>0.80490392141859202</v>
      </c>
      <c r="M17" s="21"/>
      <c r="N17" s="21">
        <v>0.54679212316392001</v>
      </c>
      <c r="O17" s="21">
        <v>0.63554832833630104</v>
      </c>
      <c r="P17" s="21">
        <v>0.67417780963715401</v>
      </c>
      <c r="Q17" s="21">
        <v>0.77473711012327395</v>
      </c>
      <c r="R17" s="21"/>
      <c r="S17" s="21">
        <v>0.48902315563224702</v>
      </c>
      <c r="T17" s="21">
        <v>0.58060329217946505</v>
      </c>
      <c r="U17" s="21">
        <v>0.58203264695197399</v>
      </c>
      <c r="V17" s="21">
        <v>0.58794950218251096</v>
      </c>
      <c r="W17" s="21">
        <v>0.62147213183962102</v>
      </c>
      <c r="X17" s="21">
        <v>0.52615773871714699</v>
      </c>
      <c r="Y17" s="21">
        <v>0.61562788526760204</v>
      </c>
      <c r="Z17" s="21"/>
      <c r="AA17" s="21">
        <v>0.66451184574620203</v>
      </c>
      <c r="AB17" s="21">
        <v>0.49654558416949801</v>
      </c>
      <c r="AC17" s="21"/>
      <c r="AD17" s="21">
        <v>0.72520242940134705</v>
      </c>
      <c r="AE17" s="21">
        <v>0.818650546050809</v>
      </c>
      <c r="AF17" s="21">
        <v>0.64174610493264905</v>
      </c>
      <c r="AG17" s="21"/>
      <c r="AH17" s="21">
        <v>0.76698302621676095</v>
      </c>
      <c r="AI17" s="21">
        <v>0.54591512278340604</v>
      </c>
      <c r="AJ17" s="21"/>
      <c r="AK17" s="21">
        <v>0.51638410467246498</v>
      </c>
      <c r="AL17" s="21">
        <v>0.57886980361433604</v>
      </c>
      <c r="AM17" s="21"/>
      <c r="AN17" s="21">
        <v>0.553367516082931</v>
      </c>
      <c r="AO17" s="21">
        <v>0.77473711012327395</v>
      </c>
      <c r="AP17" s="21"/>
      <c r="AQ17" s="21">
        <v>0.71265901337701798</v>
      </c>
      <c r="AR17" s="21">
        <v>0.51261392711595899</v>
      </c>
      <c r="AS17" s="21"/>
      <c r="AT17" s="21">
        <v>0.43494382502703799</v>
      </c>
      <c r="AU17" s="21">
        <v>0.57607579688739696</v>
      </c>
      <c r="AV17" s="21">
        <v>0.72249030769846601</v>
      </c>
      <c r="AW17" s="21">
        <v>0.75304513143724405</v>
      </c>
      <c r="AX17" s="21"/>
      <c r="AY17" s="21">
        <v>0.77733170072922997</v>
      </c>
      <c r="AZ17" s="21">
        <v>0.52708672539782897</v>
      </c>
      <c r="BA17" s="21"/>
      <c r="BB17" s="21">
        <v>0.48034807071274899</v>
      </c>
      <c r="BC17" s="21">
        <v>0.56980766814085104</v>
      </c>
      <c r="BD17" s="21"/>
      <c r="BE17" s="21">
        <v>0.61565827400218498</v>
      </c>
      <c r="BF17" s="21">
        <v>0.549109601196064</v>
      </c>
      <c r="BG17" s="21"/>
      <c r="BH17" s="21">
        <v>0.51237140654564095</v>
      </c>
      <c r="BI17" s="21">
        <v>0.55701584880315702</v>
      </c>
      <c r="BJ17" s="21"/>
      <c r="BK17" s="21">
        <v>0.48278984496697502</v>
      </c>
      <c r="BL17" s="21">
        <v>0.55834859813077498</v>
      </c>
      <c r="BM17" s="21"/>
      <c r="BN17" s="21">
        <v>0.59786210893511404</v>
      </c>
      <c r="BO17" s="21">
        <v>0.55287037460744204</v>
      </c>
      <c r="BP17" s="21"/>
      <c r="BQ17" s="21">
        <v>0.75860986051359303</v>
      </c>
      <c r="BR17" s="21">
        <v>0.54855976959644204</v>
      </c>
      <c r="BS17" s="21"/>
      <c r="BT17" s="21">
        <v>0.66615436190872301</v>
      </c>
      <c r="BU17" s="21">
        <v>0.54488763186654798</v>
      </c>
      <c r="BV17" s="21"/>
      <c r="BW17" s="21">
        <v>0.66386249793048802</v>
      </c>
      <c r="BX17" s="21">
        <v>0.49728572333075399</v>
      </c>
      <c r="BY17" s="21"/>
      <c r="BZ17" s="21">
        <v>0.66386249793048802</v>
      </c>
      <c r="CA17" s="21">
        <v>0.49728572333075399</v>
      </c>
    </row>
    <row r="18" spans="2:79" x14ac:dyDescent="0.25">
      <c r="B18" s="16"/>
    </row>
    <row r="19" spans="2:79" x14ac:dyDescent="0.25">
      <c r="B19" t="s">
        <v>78</v>
      </c>
    </row>
    <row r="20" spans="2:79" x14ac:dyDescent="0.25">
      <c r="B20" t="s">
        <v>79</v>
      </c>
    </row>
    <row r="22" spans="2:79" x14ac:dyDescent="0.2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CA22"/>
  <sheetViews>
    <sheetView showGridLines="0" topLeftCell="A7" workbookViewId="0">
      <pane xSplit="2" topLeftCell="C1" activePane="topRight" state="frozen"/>
      <selection pane="topRight" activeCell="B18" sqref="B18"/>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643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2701</v>
      </c>
      <c r="D7" s="10">
        <v>342</v>
      </c>
      <c r="E7" s="10">
        <v>420</v>
      </c>
      <c r="F7" s="10">
        <v>300</v>
      </c>
      <c r="G7" s="10">
        <v>361</v>
      </c>
      <c r="H7" s="10">
        <v>311</v>
      </c>
      <c r="I7" s="10">
        <v>355</v>
      </c>
      <c r="J7" s="10">
        <v>198</v>
      </c>
      <c r="K7" s="10">
        <v>119</v>
      </c>
      <c r="L7" s="10">
        <v>295</v>
      </c>
      <c r="M7" s="10"/>
      <c r="N7" s="10">
        <v>322</v>
      </c>
      <c r="O7" s="10">
        <v>333</v>
      </c>
      <c r="P7" s="10">
        <v>521</v>
      </c>
      <c r="Q7" s="10">
        <v>1525</v>
      </c>
      <c r="R7" s="10"/>
      <c r="S7" s="10">
        <v>233</v>
      </c>
      <c r="T7" s="10">
        <v>187</v>
      </c>
      <c r="U7" s="10">
        <v>247</v>
      </c>
      <c r="V7" s="10">
        <v>498</v>
      </c>
      <c r="W7" s="10">
        <v>515</v>
      </c>
      <c r="X7" s="10">
        <v>543</v>
      </c>
      <c r="Y7" s="10">
        <v>370</v>
      </c>
      <c r="Z7" s="10"/>
      <c r="AA7" s="10">
        <v>2614</v>
      </c>
      <c r="AB7" s="10">
        <v>87</v>
      </c>
      <c r="AC7" s="10"/>
      <c r="AD7" s="10">
        <v>1442</v>
      </c>
      <c r="AE7" s="10">
        <v>1077</v>
      </c>
      <c r="AF7" s="10">
        <v>147</v>
      </c>
      <c r="AG7" s="10"/>
      <c r="AH7" s="10">
        <v>943</v>
      </c>
      <c r="AI7" s="10">
        <v>1758</v>
      </c>
      <c r="AJ7" s="10"/>
      <c r="AK7" s="10">
        <v>697</v>
      </c>
      <c r="AL7" s="10">
        <v>2004</v>
      </c>
      <c r="AM7" s="10"/>
      <c r="AN7" s="10">
        <v>1176</v>
      </c>
      <c r="AO7" s="10">
        <v>1525</v>
      </c>
      <c r="AP7" s="10"/>
      <c r="AQ7" s="10">
        <v>1277</v>
      </c>
      <c r="AR7" s="10">
        <v>1424</v>
      </c>
      <c r="AS7" s="10"/>
      <c r="AT7" s="10">
        <v>138</v>
      </c>
      <c r="AU7" s="10">
        <v>591</v>
      </c>
      <c r="AV7" s="10">
        <v>1365</v>
      </c>
      <c r="AW7" s="10">
        <v>601</v>
      </c>
      <c r="AX7" s="10"/>
      <c r="AY7" s="10">
        <v>857</v>
      </c>
      <c r="AZ7" s="10">
        <v>1844</v>
      </c>
      <c r="BA7" s="10"/>
      <c r="BB7" s="10">
        <v>404</v>
      </c>
      <c r="BC7" s="10">
        <v>2296</v>
      </c>
      <c r="BD7" s="10"/>
      <c r="BE7" s="10">
        <v>424</v>
      </c>
      <c r="BF7" s="10">
        <v>2277</v>
      </c>
      <c r="BG7" s="10"/>
      <c r="BH7" s="10">
        <v>219</v>
      </c>
      <c r="BI7" s="10">
        <v>2482</v>
      </c>
      <c r="BJ7" s="10"/>
      <c r="BK7" s="10">
        <v>502</v>
      </c>
      <c r="BL7" s="10">
        <v>2199</v>
      </c>
      <c r="BM7" s="10"/>
      <c r="BN7" s="10">
        <v>168</v>
      </c>
      <c r="BO7" s="10">
        <v>2533</v>
      </c>
      <c r="BP7" s="10"/>
      <c r="BQ7" s="10">
        <v>347</v>
      </c>
      <c r="BR7" s="10">
        <v>2354</v>
      </c>
      <c r="BS7" s="10"/>
      <c r="BT7" s="10">
        <v>213</v>
      </c>
      <c r="BU7" s="10">
        <v>2488</v>
      </c>
      <c r="BV7" s="10"/>
      <c r="BW7" s="10">
        <v>1107</v>
      </c>
      <c r="BX7" s="10">
        <v>1594</v>
      </c>
      <c r="BY7" s="10"/>
      <c r="BZ7" s="10">
        <v>1107</v>
      </c>
      <c r="CA7" s="10">
        <v>1594</v>
      </c>
    </row>
    <row r="8" spans="2:79" ht="30" customHeight="1" x14ac:dyDescent="0.25">
      <c r="B8" s="11" t="s">
        <v>27</v>
      </c>
      <c r="C8" s="11">
        <v>1181</v>
      </c>
      <c r="D8" s="11">
        <v>86</v>
      </c>
      <c r="E8" s="11">
        <v>156</v>
      </c>
      <c r="F8" s="11">
        <v>136</v>
      </c>
      <c r="G8" s="11">
        <v>88</v>
      </c>
      <c r="H8" s="11">
        <v>104</v>
      </c>
      <c r="I8" s="11">
        <v>201</v>
      </c>
      <c r="J8" s="11">
        <v>67</v>
      </c>
      <c r="K8" s="11">
        <v>47</v>
      </c>
      <c r="L8" s="11">
        <v>295</v>
      </c>
      <c r="M8" s="11"/>
      <c r="N8" s="11">
        <v>1010</v>
      </c>
      <c r="O8" s="11">
        <v>132</v>
      </c>
      <c r="P8" s="11">
        <v>30</v>
      </c>
      <c r="Q8" s="11">
        <v>8</v>
      </c>
      <c r="R8" s="11"/>
      <c r="S8" s="11">
        <v>208</v>
      </c>
      <c r="T8" s="11">
        <v>101</v>
      </c>
      <c r="U8" s="11">
        <v>65</v>
      </c>
      <c r="V8" s="11">
        <v>372</v>
      </c>
      <c r="W8" s="11">
        <v>102</v>
      </c>
      <c r="X8" s="11">
        <v>132</v>
      </c>
      <c r="Y8" s="11">
        <v>140</v>
      </c>
      <c r="Z8" s="11"/>
      <c r="AA8" s="11">
        <v>1034</v>
      </c>
      <c r="AB8" s="11">
        <v>147</v>
      </c>
      <c r="AC8" s="11"/>
      <c r="AD8" s="11">
        <v>640</v>
      </c>
      <c r="AE8" s="11">
        <v>304</v>
      </c>
      <c r="AF8" s="11">
        <v>172</v>
      </c>
      <c r="AG8" s="11"/>
      <c r="AH8" s="11">
        <v>256</v>
      </c>
      <c r="AI8" s="11">
        <v>924</v>
      </c>
      <c r="AJ8" s="11"/>
      <c r="AK8" s="11">
        <v>424</v>
      </c>
      <c r="AL8" s="11">
        <v>757</v>
      </c>
      <c r="AM8" s="11"/>
      <c r="AN8" s="11">
        <v>1172</v>
      </c>
      <c r="AO8" s="11">
        <v>8</v>
      </c>
      <c r="AP8" s="11"/>
      <c r="AQ8" s="11">
        <v>415</v>
      </c>
      <c r="AR8" s="11">
        <v>765</v>
      </c>
      <c r="AS8" s="11"/>
      <c r="AT8" s="11">
        <v>170</v>
      </c>
      <c r="AU8" s="11">
        <v>465</v>
      </c>
      <c r="AV8" s="11">
        <v>468</v>
      </c>
      <c r="AW8" s="11">
        <v>76</v>
      </c>
      <c r="AX8" s="11"/>
      <c r="AY8" s="11">
        <v>260</v>
      </c>
      <c r="AZ8" s="11">
        <v>921</v>
      </c>
      <c r="BA8" s="11"/>
      <c r="BB8" s="11">
        <v>188</v>
      </c>
      <c r="BC8" s="11">
        <v>992</v>
      </c>
      <c r="BD8" s="11"/>
      <c r="BE8" s="11">
        <v>105</v>
      </c>
      <c r="BF8" s="11">
        <v>1075</v>
      </c>
      <c r="BG8" s="11"/>
      <c r="BH8" s="11">
        <v>124</v>
      </c>
      <c r="BI8" s="11">
        <v>1057</v>
      </c>
      <c r="BJ8" s="11"/>
      <c r="BK8" s="11">
        <v>106</v>
      </c>
      <c r="BL8" s="11">
        <v>1074</v>
      </c>
      <c r="BM8" s="11"/>
      <c r="BN8" s="11">
        <v>41</v>
      </c>
      <c r="BO8" s="11">
        <v>1139</v>
      </c>
      <c r="BP8" s="11"/>
      <c r="BQ8" s="11">
        <v>63</v>
      </c>
      <c r="BR8" s="11">
        <v>1118</v>
      </c>
      <c r="BS8" s="11"/>
      <c r="BT8" s="11">
        <v>121</v>
      </c>
      <c r="BU8" s="11">
        <v>1059</v>
      </c>
      <c r="BV8" s="11"/>
      <c r="BW8" s="11">
        <v>1025</v>
      </c>
      <c r="BX8" s="11">
        <v>155</v>
      </c>
      <c r="BY8" s="11"/>
      <c r="BZ8" s="11">
        <v>1025</v>
      </c>
      <c r="CA8" s="11">
        <v>155</v>
      </c>
    </row>
    <row r="9" spans="2:79" x14ac:dyDescent="0.25">
      <c r="B9" s="18" t="s">
        <v>218</v>
      </c>
      <c r="C9" s="17">
        <v>0.27997856162010398</v>
      </c>
      <c r="D9" s="17">
        <v>0.291846456414737</v>
      </c>
      <c r="E9" s="17">
        <v>0.30421901887748398</v>
      </c>
      <c r="F9" s="17">
        <v>0.105985819393008</v>
      </c>
      <c r="G9" s="17">
        <v>0.30111607634311599</v>
      </c>
      <c r="H9" s="17">
        <v>0.23787868961622499</v>
      </c>
      <c r="I9" s="17">
        <v>0.23471507323124699</v>
      </c>
      <c r="J9" s="17">
        <v>0.23866313358477501</v>
      </c>
      <c r="K9" s="17">
        <v>0.235598675129712</v>
      </c>
      <c r="L9" s="17">
        <v>0.399654738205305</v>
      </c>
      <c r="M9" s="17"/>
      <c r="N9" s="17">
        <v>0.286531132086565</v>
      </c>
      <c r="O9" s="17">
        <v>0.22303228981987799</v>
      </c>
      <c r="P9" s="17">
        <v>0.29290700523462199</v>
      </c>
      <c r="Q9" s="17">
        <v>0.34069926464025402</v>
      </c>
      <c r="R9" s="17"/>
      <c r="S9" s="17">
        <v>0.21046789322496401</v>
      </c>
      <c r="T9" s="17">
        <v>0.14658235521874299</v>
      </c>
      <c r="U9" s="17">
        <v>0.23902801025068901</v>
      </c>
      <c r="V9" s="17">
        <v>0.32765743160342697</v>
      </c>
      <c r="W9" s="17">
        <v>0.16486022526724201</v>
      </c>
      <c r="X9" s="17">
        <v>0.45402292289274099</v>
      </c>
      <c r="Y9" s="17">
        <v>0.36825086895739101</v>
      </c>
      <c r="Z9" s="17"/>
      <c r="AA9" s="17">
        <v>0.27934451431365098</v>
      </c>
      <c r="AB9" s="17">
        <v>0.28443582295171899</v>
      </c>
      <c r="AC9" s="17"/>
      <c r="AD9" s="17">
        <v>0.236648712233472</v>
      </c>
      <c r="AE9" s="17">
        <v>0.30751303919254702</v>
      </c>
      <c r="AF9" s="17">
        <v>0.49426190273672699</v>
      </c>
      <c r="AG9" s="17"/>
      <c r="AH9" s="17">
        <v>0.32278616036256602</v>
      </c>
      <c r="AI9" s="17">
        <v>0.26810494577503202</v>
      </c>
      <c r="AJ9" s="17"/>
      <c r="AK9" s="17">
        <v>0.289502108803601</v>
      </c>
      <c r="AL9" s="17">
        <v>0.27464926661742101</v>
      </c>
      <c r="AM9" s="17"/>
      <c r="AN9" s="17">
        <v>0.27955197944604898</v>
      </c>
      <c r="AO9" s="17">
        <v>0.34069926464025402</v>
      </c>
      <c r="AP9" s="17"/>
      <c r="AQ9" s="17">
        <v>0.29725227556187001</v>
      </c>
      <c r="AR9" s="17">
        <v>0.270599510492184</v>
      </c>
      <c r="AS9" s="17"/>
      <c r="AT9" s="17">
        <v>0.17461608347544599</v>
      </c>
      <c r="AU9" s="17">
        <v>0.287806593927878</v>
      </c>
      <c r="AV9" s="17">
        <v>0.28294137951495801</v>
      </c>
      <c r="AW9" s="17">
        <v>0.44838373261375403</v>
      </c>
      <c r="AX9" s="17"/>
      <c r="AY9" s="17">
        <v>0.34069222190599202</v>
      </c>
      <c r="AZ9" s="17">
        <v>0.26283713836092798</v>
      </c>
      <c r="BA9" s="17"/>
      <c r="BB9" s="17">
        <v>0.22139784306959001</v>
      </c>
      <c r="BC9" s="17">
        <v>0.29109737107268002</v>
      </c>
      <c r="BD9" s="17"/>
      <c r="BE9" s="17">
        <v>0.19188717327143701</v>
      </c>
      <c r="BF9" s="17">
        <v>0.28862140202745501</v>
      </c>
      <c r="BG9" s="17"/>
      <c r="BH9" s="17">
        <v>0.20298852372866499</v>
      </c>
      <c r="BI9" s="17">
        <v>0.28898536558667198</v>
      </c>
      <c r="BJ9" s="17"/>
      <c r="BK9" s="17">
        <v>0.34362665830728201</v>
      </c>
      <c r="BL9" s="17">
        <v>0.27367198472209903</v>
      </c>
      <c r="BM9" s="17"/>
      <c r="BN9" s="17">
        <v>0.40880898873552401</v>
      </c>
      <c r="BO9" s="17">
        <v>0.27529834065397601</v>
      </c>
      <c r="BP9" s="17"/>
      <c r="BQ9" s="17">
        <v>0.42741962249971399</v>
      </c>
      <c r="BR9" s="17">
        <v>0.271719464172756</v>
      </c>
      <c r="BS9" s="17"/>
      <c r="BT9" s="17">
        <v>0.48300252481914902</v>
      </c>
      <c r="BU9" s="17">
        <v>0.25676798964639802</v>
      </c>
      <c r="BV9" s="17"/>
      <c r="BW9" s="17">
        <v>0.27888904997703001</v>
      </c>
      <c r="BX9" s="17">
        <v>0.28718277818160098</v>
      </c>
      <c r="BY9" s="17"/>
      <c r="BZ9" s="17">
        <v>0.27888904997703001</v>
      </c>
      <c r="CA9" s="17">
        <v>0.28718277818160098</v>
      </c>
    </row>
    <row r="10" spans="2:79" x14ac:dyDescent="0.25">
      <c r="B10" s="18" t="s">
        <v>219</v>
      </c>
      <c r="C10" s="17">
        <v>0.50187766741486906</v>
      </c>
      <c r="D10" s="17">
        <v>0.48656682772916998</v>
      </c>
      <c r="E10" s="17">
        <v>0.45643667140136401</v>
      </c>
      <c r="F10" s="17">
        <v>0.59318533216383895</v>
      </c>
      <c r="G10" s="17">
        <v>0.61045589119528199</v>
      </c>
      <c r="H10" s="17">
        <v>0.47886295691645098</v>
      </c>
      <c r="I10" s="17">
        <v>0.61330136311877503</v>
      </c>
      <c r="J10" s="17">
        <v>0.49472174734427798</v>
      </c>
      <c r="K10" s="17">
        <v>0.59994185026383395</v>
      </c>
      <c r="L10" s="17">
        <v>0.37426257150417003</v>
      </c>
      <c r="M10" s="17"/>
      <c r="N10" s="17">
        <v>0.49429358867740603</v>
      </c>
      <c r="O10" s="17">
        <v>0.56434515708835797</v>
      </c>
      <c r="P10" s="17">
        <v>0.486092408468073</v>
      </c>
      <c r="Q10" s="17">
        <v>0.48972746116021998</v>
      </c>
      <c r="R10" s="17"/>
      <c r="S10" s="17">
        <v>0.52659169518568405</v>
      </c>
      <c r="T10" s="17">
        <v>0.46356985287861302</v>
      </c>
      <c r="U10" s="17">
        <v>0.45905670095722101</v>
      </c>
      <c r="V10" s="17">
        <v>0.446979684595879</v>
      </c>
      <c r="W10" s="17">
        <v>0.73889473891663904</v>
      </c>
      <c r="X10" s="17">
        <v>0.35763424719433401</v>
      </c>
      <c r="Y10" s="17">
        <v>0.57198445804835796</v>
      </c>
      <c r="Z10" s="17"/>
      <c r="AA10" s="17">
        <v>0.52017392998560597</v>
      </c>
      <c r="AB10" s="17">
        <v>0.37325757418281402</v>
      </c>
      <c r="AC10" s="17"/>
      <c r="AD10" s="17">
        <v>0.56503838762991498</v>
      </c>
      <c r="AE10" s="17">
        <v>0.47935138728763699</v>
      </c>
      <c r="AF10" s="17">
        <v>0.35189101890871999</v>
      </c>
      <c r="AG10" s="17"/>
      <c r="AH10" s="17">
        <v>0.462417033577876</v>
      </c>
      <c r="AI10" s="17">
        <v>0.51282292996048195</v>
      </c>
      <c r="AJ10" s="17"/>
      <c r="AK10" s="17">
        <v>0.439869177104381</v>
      </c>
      <c r="AL10" s="17">
        <v>0.53657708467698695</v>
      </c>
      <c r="AM10" s="17"/>
      <c r="AN10" s="17">
        <v>0.501963026462797</v>
      </c>
      <c r="AO10" s="17">
        <v>0.48972746116021998</v>
      </c>
      <c r="AP10" s="17"/>
      <c r="AQ10" s="17">
        <v>0.50230417075006795</v>
      </c>
      <c r="AR10" s="17">
        <v>0.50164609031451102</v>
      </c>
      <c r="AS10" s="17"/>
      <c r="AT10" s="17">
        <v>0.478286298537486</v>
      </c>
      <c r="AU10" s="17">
        <v>0.49065779809723697</v>
      </c>
      <c r="AV10" s="17">
        <v>0.53533762983072597</v>
      </c>
      <c r="AW10" s="17">
        <v>0.415190995356916</v>
      </c>
      <c r="AX10" s="17"/>
      <c r="AY10" s="17">
        <v>0.45685413838442301</v>
      </c>
      <c r="AZ10" s="17">
        <v>0.51458926088656198</v>
      </c>
      <c r="BA10" s="17"/>
      <c r="BB10" s="17">
        <v>0.53649176826527001</v>
      </c>
      <c r="BC10" s="17">
        <v>0.49528162496868799</v>
      </c>
      <c r="BD10" s="17"/>
      <c r="BE10" s="17">
        <v>0.51452655659681401</v>
      </c>
      <c r="BF10" s="17">
        <v>0.50063665699853699</v>
      </c>
      <c r="BG10" s="17"/>
      <c r="BH10" s="17">
        <v>0.66255086690301601</v>
      </c>
      <c r="BI10" s="17">
        <v>0.483081053591774</v>
      </c>
      <c r="BJ10" s="17"/>
      <c r="BK10" s="17">
        <v>0.34782648587482301</v>
      </c>
      <c r="BL10" s="17">
        <v>0.51714184141501096</v>
      </c>
      <c r="BM10" s="17"/>
      <c r="BN10" s="17">
        <v>0.21892720652564801</v>
      </c>
      <c r="BO10" s="17">
        <v>0.51215684376381498</v>
      </c>
      <c r="BP10" s="17"/>
      <c r="BQ10" s="17">
        <v>0.30126733057712601</v>
      </c>
      <c r="BR10" s="17">
        <v>0.513115109081415</v>
      </c>
      <c r="BS10" s="17"/>
      <c r="BT10" s="17">
        <v>0.27741308500606499</v>
      </c>
      <c r="BU10" s="17">
        <v>0.52753942311825697</v>
      </c>
      <c r="BV10" s="17"/>
      <c r="BW10" s="17">
        <v>0.52037271809779795</v>
      </c>
      <c r="BX10" s="17">
        <v>0.37958218642331298</v>
      </c>
      <c r="BY10" s="17"/>
      <c r="BZ10" s="17">
        <v>0.52037271809779795</v>
      </c>
      <c r="CA10" s="17">
        <v>0.37958218642331298</v>
      </c>
    </row>
    <row r="11" spans="2:79" ht="30" x14ac:dyDescent="0.25">
      <c r="B11" s="18" t="s">
        <v>641</v>
      </c>
      <c r="C11" s="17">
        <v>0.14413112997592001</v>
      </c>
      <c r="D11" s="17">
        <v>0.21485776547403701</v>
      </c>
      <c r="E11" s="17">
        <v>0.21905254806360899</v>
      </c>
      <c r="F11" s="17">
        <v>0.27393093951731301</v>
      </c>
      <c r="G11" s="17">
        <v>3.91551849898348E-2</v>
      </c>
      <c r="H11" s="17">
        <v>0.17468031289241501</v>
      </c>
      <c r="I11" s="17">
        <v>0.10991513820958</v>
      </c>
      <c r="J11" s="17">
        <v>7.1000503844235702E-2</v>
      </c>
      <c r="K11" s="17">
        <v>0.159052790393169</v>
      </c>
      <c r="L11" s="17">
        <v>8.1945971409320806E-2</v>
      </c>
      <c r="M11" s="17"/>
      <c r="N11" s="17">
        <v>0.142979438350546</v>
      </c>
      <c r="O11" s="17">
        <v>0.15198047325851399</v>
      </c>
      <c r="P11" s="17">
        <v>0.14899296165113901</v>
      </c>
      <c r="Q11" s="17">
        <v>0.14200553775378999</v>
      </c>
      <c r="R11" s="17"/>
      <c r="S11" s="17">
        <v>0.136950276801628</v>
      </c>
      <c r="T11" s="17">
        <v>0.31063491404618199</v>
      </c>
      <c r="U11" s="17">
        <v>0.20148341026075001</v>
      </c>
      <c r="V11" s="17">
        <v>0.16051066208609899</v>
      </c>
      <c r="W11" s="17">
        <v>6.1605913947151703E-2</v>
      </c>
      <c r="X11" s="17">
        <v>0.15629068482108299</v>
      </c>
      <c r="Y11" s="17">
        <v>2.6452855539534598E-2</v>
      </c>
      <c r="Z11" s="17"/>
      <c r="AA11" s="17">
        <v>0.150038493184218</v>
      </c>
      <c r="AB11" s="17">
        <v>0.102603216629172</v>
      </c>
      <c r="AC11" s="17"/>
      <c r="AD11" s="17">
        <v>0.15058343645613501</v>
      </c>
      <c r="AE11" s="17">
        <v>0.16538385300859601</v>
      </c>
      <c r="AF11" s="17">
        <v>5.3288940395132399E-2</v>
      </c>
      <c r="AG11" s="17"/>
      <c r="AH11" s="17">
        <v>0.17633925887224899</v>
      </c>
      <c r="AI11" s="17">
        <v>0.13519750695482199</v>
      </c>
      <c r="AJ11" s="17"/>
      <c r="AK11" s="17">
        <v>0.18091821563860999</v>
      </c>
      <c r="AL11" s="17">
        <v>0.123545393589252</v>
      </c>
      <c r="AM11" s="17"/>
      <c r="AN11" s="17">
        <v>0.144146062934634</v>
      </c>
      <c r="AO11" s="17">
        <v>0.14200553775378999</v>
      </c>
      <c r="AP11" s="17"/>
      <c r="AQ11" s="17">
        <v>0.13769032847137799</v>
      </c>
      <c r="AR11" s="17">
        <v>0.147628270591976</v>
      </c>
      <c r="AS11" s="17"/>
      <c r="AT11" s="17">
        <v>0.111980819790006</v>
      </c>
      <c r="AU11" s="17">
        <v>0.16817741226125801</v>
      </c>
      <c r="AV11" s="17">
        <v>0.13515310167318501</v>
      </c>
      <c r="AW11" s="17">
        <v>0.12684516843119301</v>
      </c>
      <c r="AX11" s="17"/>
      <c r="AY11" s="17">
        <v>0.16083645515203601</v>
      </c>
      <c r="AZ11" s="17">
        <v>0.139414678222268</v>
      </c>
      <c r="BA11" s="17"/>
      <c r="BB11" s="17">
        <v>0.157930696122807</v>
      </c>
      <c r="BC11" s="17">
        <v>0.141528456215298</v>
      </c>
      <c r="BD11" s="17"/>
      <c r="BE11" s="17">
        <v>0.26256628549783401</v>
      </c>
      <c r="BF11" s="17">
        <v>0.132511195644268</v>
      </c>
      <c r="BG11" s="17"/>
      <c r="BH11" s="17">
        <v>9.5885707583709706E-2</v>
      </c>
      <c r="BI11" s="17">
        <v>0.14977519865898201</v>
      </c>
      <c r="BJ11" s="17"/>
      <c r="BK11" s="17">
        <v>0.14013805152607101</v>
      </c>
      <c r="BL11" s="17">
        <v>0.14452678448272299</v>
      </c>
      <c r="BM11" s="17"/>
      <c r="BN11" s="17">
        <v>0.27085621681232802</v>
      </c>
      <c r="BO11" s="17">
        <v>0.13952739294247199</v>
      </c>
      <c r="BP11" s="17"/>
      <c r="BQ11" s="17">
        <v>0.26860516452643302</v>
      </c>
      <c r="BR11" s="17">
        <v>0.13715855954754599</v>
      </c>
      <c r="BS11" s="17"/>
      <c r="BT11" s="17">
        <v>0.199768435555604</v>
      </c>
      <c r="BU11" s="17">
        <v>0.137770434099275</v>
      </c>
      <c r="BV11" s="17"/>
      <c r="BW11" s="17">
        <v>0.15010654445160199</v>
      </c>
      <c r="BX11" s="17">
        <v>0.10461968445704201</v>
      </c>
      <c r="BY11" s="17"/>
      <c r="BZ11" s="17">
        <v>0.15010654445160199</v>
      </c>
      <c r="CA11" s="17">
        <v>0.10461968445704201</v>
      </c>
    </row>
    <row r="12" spans="2:79" x14ac:dyDescent="0.25">
      <c r="B12" s="18" t="s">
        <v>221</v>
      </c>
      <c r="C12" s="17">
        <v>4.0695538911631302E-2</v>
      </c>
      <c r="D12" s="17">
        <v>6.5208772644054103E-3</v>
      </c>
      <c r="E12" s="17">
        <v>1.13482493368634E-2</v>
      </c>
      <c r="F12" s="17">
        <v>4.8663886945407896E-3</v>
      </c>
      <c r="G12" s="17">
        <v>1.04196940127439E-2</v>
      </c>
      <c r="H12" s="17">
        <v>2.59081218195901E-2</v>
      </c>
      <c r="I12" s="17">
        <v>2.6993224508371098E-2</v>
      </c>
      <c r="J12" s="17">
        <v>0.19044917240355699</v>
      </c>
      <c r="K12" s="17">
        <v>3.78910531717787E-3</v>
      </c>
      <c r="L12" s="17">
        <v>7.8178066815579705E-2</v>
      </c>
      <c r="M12" s="17"/>
      <c r="N12" s="17">
        <v>4.1184145135193098E-2</v>
      </c>
      <c r="O12" s="17">
        <v>3.6319188072976898E-2</v>
      </c>
      <c r="P12" s="17">
        <v>4.9335095615492597E-2</v>
      </c>
      <c r="Q12" s="17">
        <v>1.9298305581743402E-2</v>
      </c>
      <c r="R12" s="17"/>
      <c r="S12" s="17">
        <v>0.100028483994595</v>
      </c>
      <c r="T12" s="17">
        <v>6.5331670752368398E-2</v>
      </c>
      <c r="U12" s="17">
        <v>5.95517129440419E-2</v>
      </c>
      <c r="V12" s="17">
        <v>2.76559687179346E-2</v>
      </c>
      <c r="W12" s="17">
        <v>7.7305279424298504E-3</v>
      </c>
      <c r="X12" s="17">
        <v>3.1744001224601998E-2</v>
      </c>
      <c r="Y12" s="17">
        <v>9.9137847427512599E-3</v>
      </c>
      <c r="Z12" s="17"/>
      <c r="AA12" s="17">
        <v>3.0806534772538301E-2</v>
      </c>
      <c r="AB12" s="17">
        <v>0.11021381508551099</v>
      </c>
      <c r="AC12" s="17"/>
      <c r="AD12" s="17">
        <v>3.06162342786469E-2</v>
      </c>
      <c r="AE12" s="17">
        <v>1.81261945302554E-2</v>
      </c>
      <c r="AF12" s="17">
        <v>9.9580641137001796E-2</v>
      </c>
      <c r="AG12" s="17"/>
      <c r="AH12" s="17">
        <v>3.2955319090066999E-2</v>
      </c>
      <c r="AI12" s="17">
        <v>4.2842456735043499E-2</v>
      </c>
      <c r="AJ12" s="17"/>
      <c r="AK12" s="17">
        <v>6.5302455709998306E-2</v>
      </c>
      <c r="AL12" s="17">
        <v>2.6925720145759301E-2</v>
      </c>
      <c r="AM12" s="17"/>
      <c r="AN12" s="17">
        <v>4.0845861254072101E-2</v>
      </c>
      <c r="AO12" s="17">
        <v>1.9298305581743402E-2</v>
      </c>
      <c r="AP12" s="17"/>
      <c r="AQ12" s="17">
        <v>4.4524422337770098E-2</v>
      </c>
      <c r="AR12" s="17">
        <v>3.8616582785712603E-2</v>
      </c>
      <c r="AS12" s="17"/>
      <c r="AT12" s="17">
        <v>0.11460761392162599</v>
      </c>
      <c r="AU12" s="17">
        <v>3.0834824119449201E-2</v>
      </c>
      <c r="AV12" s="17">
        <v>2.8775645388114699E-2</v>
      </c>
      <c r="AW12" s="17">
        <v>9.4722661048110297E-3</v>
      </c>
      <c r="AX12" s="17"/>
      <c r="AY12" s="17">
        <v>3.05785544300455E-2</v>
      </c>
      <c r="AZ12" s="17">
        <v>4.3551889727720998E-2</v>
      </c>
      <c r="BA12" s="17"/>
      <c r="BB12" s="17">
        <v>6.8081774432773301E-2</v>
      </c>
      <c r="BC12" s="17">
        <v>3.5511042458595501E-2</v>
      </c>
      <c r="BD12" s="17"/>
      <c r="BE12" s="17">
        <v>2.8642654950436702E-2</v>
      </c>
      <c r="BF12" s="17">
        <v>4.18780739411918E-2</v>
      </c>
      <c r="BG12" s="17"/>
      <c r="BH12" s="17">
        <v>4.8422037194302802E-4</v>
      </c>
      <c r="BI12" s="17">
        <v>4.5399724975740699E-2</v>
      </c>
      <c r="BJ12" s="17"/>
      <c r="BK12" s="17">
        <v>0.16320020535473101</v>
      </c>
      <c r="BL12" s="17">
        <v>2.85571539559097E-2</v>
      </c>
      <c r="BM12" s="17"/>
      <c r="BN12" s="17">
        <v>7.0829662820485403E-2</v>
      </c>
      <c r="BO12" s="17">
        <v>3.9600810269710698E-2</v>
      </c>
      <c r="BP12" s="17"/>
      <c r="BQ12" s="17">
        <v>2.7078823967271199E-3</v>
      </c>
      <c r="BR12" s="17">
        <v>4.2823465522313899E-2</v>
      </c>
      <c r="BS12" s="17"/>
      <c r="BT12" s="17">
        <v>2.0714908937014501E-2</v>
      </c>
      <c r="BU12" s="17">
        <v>4.2979810397609397E-2</v>
      </c>
      <c r="BV12" s="17"/>
      <c r="BW12" s="17">
        <v>3.08937901385841E-2</v>
      </c>
      <c r="BX12" s="17">
        <v>0.105507990702564</v>
      </c>
      <c r="BY12" s="17"/>
      <c r="BZ12" s="17">
        <v>3.08937901385841E-2</v>
      </c>
      <c r="CA12" s="17">
        <v>0.105507990702564</v>
      </c>
    </row>
    <row r="13" spans="2:79" x14ac:dyDescent="0.25">
      <c r="B13" s="18" t="s">
        <v>222</v>
      </c>
      <c r="C13" s="17">
        <v>3.9435846737725898E-3</v>
      </c>
      <c r="D13" s="17">
        <v>4.4806109250821603E-5</v>
      </c>
      <c r="E13" s="17">
        <v>8.9435123206795496E-3</v>
      </c>
      <c r="F13" s="17">
        <v>1.9666716597335899E-3</v>
      </c>
      <c r="G13" s="17">
        <v>6.3195839630674104E-5</v>
      </c>
      <c r="H13" s="17">
        <v>1.9530662502795701E-4</v>
      </c>
      <c r="I13" s="17">
        <v>1.42927214635492E-3</v>
      </c>
      <c r="J13" s="17">
        <v>4.2308062757364998E-3</v>
      </c>
      <c r="K13" s="17">
        <v>1.6175788961073701E-3</v>
      </c>
      <c r="L13" s="17">
        <v>7.8424090794674897E-3</v>
      </c>
      <c r="M13" s="17"/>
      <c r="N13" s="17">
        <v>2.2896907273678201E-3</v>
      </c>
      <c r="O13" s="17">
        <v>1.55219093659475E-2</v>
      </c>
      <c r="P13" s="17">
        <v>8.8363870204006094E-3</v>
      </c>
      <c r="Q13" s="17">
        <v>3.6107724935249999E-3</v>
      </c>
      <c r="R13" s="17"/>
      <c r="S13" s="17">
        <v>2.82927655834754E-4</v>
      </c>
      <c r="T13" s="17">
        <v>1.38812071040925E-2</v>
      </c>
      <c r="U13" s="17">
        <v>3.6373108685415901E-3</v>
      </c>
      <c r="V13" s="17">
        <v>7.1362132777116703E-3</v>
      </c>
      <c r="W13" s="17">
        <v>8.2585925099526696E-5</v>
      </c>
      <c r="X13" s="17">
        <v>5.3934773477932401E-5</v>
      </c>
      <c r="Y13" s="17">
        <v>0</v>
      </c>
      <c r="Z13" s="17"/>
      <c r="AA13" s="17">
        <v>2.2661214966206802E-3</v>
      </c>
      <c r="AB13" s="17">
        <v>1.57359094397986E-2</v>
      </c>
      <c r="AC13" s="17"/>
      <c r="AD13" s="17">
        <v>1.46546357334721E-3</v>
      </c>
      <c r="AE13" s="17">
        <v>4.6268215901971001E-3</v>
      </c>
      <c r="AF13" s="17">
        <v>0</v>
      </c>
      <c r="AG13" s="17"/>
      <c r="AH13" s="17">
        <v>5.4806179402659104E-3</v>
      </c>
      <c r="AI13" s="17">
        <v>3.5172551649105201E-3</v>
      </c>
      <c r="AJ13" s="17"/>
      <c r="AK13" s="17">
        <v>3.9363975517912797E-3</v>
      </c>
      <c r="AL13" s="17">
        <v>3.9476065253495904E-3</v>
      </c>
      <c r="AM13" s="17"/>
      <c r="AN13" s="17">
        <v>3.9459227847683503E-3</v>
      </c>
      <c r="AO13" s="17">
        <v>3.6107724935249999E-3</v>
      </c>
      <c r="AP13" s="17"/>
      <c r="AQ13" s="17">
        <v>4.5071078260646298E-5</v>
      </c>
      <c r="AR13" s="17">
        <v>6.06034766165505E-3</v>
      </c>
      <c r="AS13" s="17"/>
      <c r="AT13" s="17">
        <v>1.3631484678791101E-2</v>
      </c>
      <c r="AU13" s="17">
        <v>3.9120840668558999E-3</v>
      </c>
      <c r="AV13" s="17">
        <v>1.10021167331146E-3</v>
      </c>
      <c r="AW13" s="17">
        <v>0</v>
      </c>
      <c r="AX13" s="17"/>
      <c r="AY13" s="17">
        <v>1.44200543886046E-3</v>
      </c>
      <c r="AZ13" s="17">
        <v>4.6498611242465002E-3</v>
      </c>
      <c r="BA13" s="17"/>
      <c r="BB13" s="17">
        <v>4.2790463723003897E-4</v>
      </c>
      <c r="BC13" s="17">
        <v>4.6098603965356302E-3</v>
      </c>
      <c r="BD13" s="17"/>
      <c r="BE13" s="17">
        <v>2.3027537708682302E-3</v>
      </c>
      <c r="BF13" s="17">
        <v>4.1045702127122203E-3</v>
      </c>
      <c r="BG13" s="17"/>
      <c r="BH13" s="17">
        <v>1.0808776772101601E-2</v>
      </c>
      <c r="BI13" s="17">
        <v>3.1404490848582901E-3</v>
      </c>
      <c r="BJ13" s="17"/>
      <c r="BK13" s="17">
        <v>4.0859076311323701E-3</v>
      </c>
      <c r="BL13" s="17">
        <v>3.9294825918304898E-3</v>
      </c>
      <c r="BM13" s="17"/>
      <c r="BN13" s="17">
        <v>3.05779251060142E-2</v>
      </c>
      <c r="BO13" s="17">
        <v>2.9759980461330198E-3</v>
      </c>
      <c r="BP13" s="17"/>
      <c r="BQ13" s="17">
        <v>0</v>
      </c>
      <c r="BR13" s="17">
        <v>4.16448955548089E-3</v>
      </c>
      <c r="BS13" s="17"/>
      <c r="BT13" s="17">
        <v>1.9101045682167798E-2</v>
      </c>
      <c r="BU13" s="17">
        <v>2.2107185917077301E-3</v>
      </c>
      <c r="BV13" s="17"/>
      <c r="BW13" s="17">
        <v>2.2549417374493198E-3</v>
      </c>
      <c r="BX13" s="17">
        <v>1.51094583802586E-2</v>
      </c>
      <c r="BY13" s="17"/>
      <c r="BZ13" s="17">
        <v>2.2549417374493198E-3</v>
      </c>
      <c r="CA13" s="17">
        <v>1.51094583802586E-2</v>
      </c>
    </row>
    <row r="14" spans="2:79" x14ac:dyDescent="0.25">
      <c r="B14" s="18" t="s">
        <v>75</v>
      </c>
      <c r="C14" s="17">
        <v>2.9373517403702799E-2</v>
      </c>
      <c r="D14" s="17">
        <v>1.6326700839908899E-4</v>
      </c>
      <c r="E14" s="17">
        <v>0</v>
      </c>
      <c r="F14" s="17">
        <v>2.0064848571566301E-2</v>
      </c>
      <c r="G14" s="17">
        <v>3.87899576193926E-2</v>
      </c>
      <c r="H14" s="17">
        <v>8.2474612130291905E-2</v>
      </c>
      <c r="I14" s="17">
        <v>1.36459287856715E-2</v>
      </c>
      <c r="J14" s="17">
        <v>9.3463654741718404E-4</v>
      </c>
      <c r="K14" s="17">
        <v>0</v>
      </c>
      <c r="L14" s="17">
        <v>5.8116242986157501E-2</v>
      </c>
      <c r="M14" s="17"/>
      <c r="N14" s="17">
        <v>3.2722005022921899E-2</v>
      </c>
      <c r="O14" s="17">
        <v>8.8009823943256092E-3</v>
      </c>
      <c r="P14" s="17">
        <v>1.3836142010273099E-2</v>
      </c>
      <c r="Q14" s="17">
        <v>4.65865837046782E-3</v>
      </c>
      <c r="R14" s="17"/>
      <c r="S14" s="17">
        <v>2.5678723137295599E-2</v>
      </c>
      <c r="T14" s="17">
        <v>0</v>
      </c>
      <c r="U14" s="17">
        <v>3.7242854718755998E-2</v>
      </c>
      <c r="V14" s="17">
        <v>3.0060039718949001E-2</v>
      </c>
      <c r="W14" s="17">
        <v>2.6826008001437401E-2</v>
      </c>
      <c r="X14" s="17">
        <v>2.5420909376261299E-4</v>
      </c>
      <c r="Y14" s="17">
        <v>2.3398032711965701E-2</v>
      </c>
      <c r="Z14" s="17"/>
      <c r="AA14" s="17">
        <v>1.73704062473664E-2</v>
      </c>
      <c r="AB14" s="17">
        <v>0.113753661710984</v>
      </c>
      <c r="AC14" s="17"/>
      <c r="AD14" s="17">
        <v>1.5647765828483401E-2</v>
      </c>
      <c r="AE14" s="17">
        <v>2.4998704390768699E-2</v>
      </c>
      <c r="AF14" s="17">
        <v>9.77496822419259E-4</v>
      </c>
      <c r="AG14" s="17"/>
      <c r="AH14" s="17">
        <v>2.1610156975859599E-5</v>
      </c>
      <c r="AI14" s="17">
        <v>3.75149054097094E-2</v>
      </c>
      <c r="AJ14" s="17"/>
      <c r="AK14" s="17">
        <v>2.0471645191617899E-2</v>
      </c>
      <c r="AL14" s="17">
        <v>3.43549284452314E-2</v>
      </c>
      <c r="AM14" s="17"/>
      <c r="AN14" s="17">
        <v>2.9547147117679799E-2</v>
      </c>
      <c r="AO14" s="17">
        <v>4.65865837046782E-3</v>
      </c>
      <c r="AP14" s="17"/>
      <c r="AQ14" s="17">
        <v>1.8183731800653601E-2</v>
      </c>
      <c r="AR14" s="17">
        <v>3.5449198153961699E-2</v>
      </c>
      <c r="AS14" s="17"/>
      <c r="AT14" s="17">
        <v>0.106877699596645</v>
      </c>
      <c r="AU14" s="17">
        <v>1.8611287527321801E-2</v>
      </c>
      <c r="AV14" s="17">
        <v>1.66920319197063E-2</v>
      </c>
      <c r="AW14" s="17">
        <v>1.07837493325627E-4</v>
      </c>
      <c r="AX14" s="17"/>
      <c r="AY14" s="17">
        <v>9.5966246886432394E-3</v>
      </c>
      <c r="AZ14" s="17">
        <v>3.4957171678274002E-2</v>
      </c>
      <c r="BA14" s="17"/>
      <c r="BB14" s="17">
        <v>1.56700134723297E-2</v>
      </c>
      <c r="BC14" s="17">
        <v>3.1971644888203199E-2</v>
      </c>
      <c r="BD14" s="17"/>
      <c r="BE14" s="17">
        <v>7.4575912610633504E-5</v>
      </c>
      <c r="BF14" s="17">
        <v>3.2248101175836402E-2</v>
      </c>
      <c r="BG14" s="17"/>
      <c r="BH14" s="17">
        <v>2.7281904640565E-2</v>
      </c>
      <c r="BI14" s="17">
        <v>2.96182081019736E-2</v>
      </c>
      <c r="BJ14" s="17"/>
      <c r="BK14" s="17">
        <v>1.1226913059606499E-3</v>
      </c>
      <c r="BL14" s="17">
        <v>3.21727528324268E-2</v>
      </c>
      <c r="BM14" s="17"/>
      <c r="BN14" s="17">
        <v>0</v>
      </c>
      <c r="BO14" s="17">
        <v>3.0440614323893701E-2</v>
      </c>
      <c r="BP14" s="17"/>
      <c r="BQ14" s="17">
        <v>0</v>
      </c>
      <c r="BR14" s="17">
        <v>3.1018912120488299E-2</v>
      </c>
      <c r="BS14" s="17"/>
      <c r="BT14" s="17">
        <v>0</v>
      </c>
      <c r="BU14" s="17">
        <v>3.2731624146753402E-2</v>
      </c>
      <c r="BV14" s="17"/>
      <c r="BW14" s="17">
        <v>1.7482955597536199E-2</v>
      </c>
      <c r="BX14" s="17">
        <v>0.107997901855221</v>
      </c>
      <c r="BY14" s="17"/>
      <c r="BZ14" s="17">
        <v>1.7482955597536199E-2</v>
      </c>
      <c r="CA14" s="17">
        <v>0.107997901855221</v>
      </c>
    </row>
    <row r="15" spans="2:79" x14ac:dyDescent="0.25">
      <c r="B15" s="18" t="s">
        <v>223</v>
      </c>
      <c r="C15" s="20">
        <v>0.78185622903497398</v>
      </c>
      <c r="D15" s="20">
        <v>0.77841328414390698</v>
      </c>
      <c r="E15" s="20">
        <v>0.76065569027884805</v>
      </c>
      <c r="F15" s="20">
        <v>0.69917115155684695</v>
      </c>
      <c r="G15" s="20">
        <v>0.91157196753839798</v>
      </c>
      <c r="H15" s="20">
        <v>0.71674164653267503</v>
      </c>
      <c r="I15" s="20">
        <v>0.848016436350022</v>
      </c>
      <c r="J15" s="20">
        <v>0.73338488092905296</v>
      </c>
      <c r="K15" s="20">
        <v>0.83554052539354595</v>
      </c>
      <c r="L15" s="20">
        <v>0.77391730970947403</v>
      </c>
      <c r="M15" s="20"/>
      <c r="N15" s="20">
        <v>0.78082472076397103</v>
      </c>
      <c r="O15" s="20">
        <v>0.78737744690823597</v>
      </c>
      <c r="P15" s="20">
        <v>0.77899941370269499</v>
      </c>
      <c r="Q15" s="20">
        <v>0.83042672580047405</v>
      </c>
      <c r="R15" s="20"/>
      <c r="S15" s="20">
        <v>0.737059588410648</v>
      </c>
      <c r="T15" s="20">
        <v>0.61015220809735704</v>
      </c>
      <c r="U15" s="20">
        <v>0.69808471120791005</v>
      </c>
      <c r="V15" s="20">
        <v>0.77463711619930598</v>
      </c>
      <c r="W15" s="20">
        <v>0.90375496418388201</v>
      </c>
      <c r="X15" s="20">
        <v>0.81165717008707405</v>
      </c>
      <c r="Y15" s="20">
        <v>0.94023532700574797</v>
      </c>
      <c r="Z15" s="20"/>
      <c r="AA15" s="20">
        <v>0.799518444299256</v>
      </c>
      <c r="AB15" s="20">
        <v>0.65769339713453401</v>
      </c>
      <c r="AC15" s="20"/>
      <c r="AD15" s="20">
        <v>0.80168709986338804</v>
      </c>
      <c r="AE15" s="20">
        <v>0.78686442648018295</v>
      </c>
      <c r="AF15" s="20">
        <v>0.84615292164544698</v>
      </c>
      <c r="AG15" s="20"/>
      <c r="AH15" s="20">
        <v>0.78520319394044202</v>
      </c>
      <c r="AI15" s="20">
        <v>0.78092787573551403</v>
      </c>
      <c r="AJ15" s="20"/>
      <c r="AK15" s="20">
        <v>0.72937128590798195</v>
      </c>
      <c r="AL15" s="20">
        <v>0.81122635129440801</v>
      </c>
      <c r="AM15" s="20"/>
      <c r="AN15" s="20">
        <v>0.78151500590884604</v>
      </c>
      <c r="AO15" s="20">
        <v>0.83042672580047405</v>
      </c>
      <c r="AP15" s="20"/>
      <c r="AQ15" s="20">
        <v>0.79955644631193701</v>
      </c>
      <c r="AR15" s="20">
        <v>0.77224560080669502</v>
      </c>
      <c r="AS15" s="20"/>
      <c r="AT15" s="20">
        <v>0.65290238201293205</v>
      </c>
      <c r="AU15" s="20">
        <v>0.77846439202511497</v>
      </c>
      <c r="AV15" s="20">
        <v>0.81827900934568298</v>
      </c>
      <c r="AW15" s="20">
        <v>0.86357472797067003</v>
      </c>
      <c r="AX15" s="20"/>
      <c r="AY15" s="20">
        <v>0.79754636029041504</v>
      </c>
      <c r="AZ15" s="20">
        <v>0.77742639924749002</v>
      </c>
      <c r="BA15" s="20"/>
      <c r="BB15" s="20">
        <v>0.75788961133485999</v>
      </c>
      <c r="BC15" s="20">
        <v>0.78637899604136796</v>
      </c>
      <c r="BD15" s="20"/>
      <c r="BE15" s="20">
        <v>0.70641372986825102</v>
      </c>
      <c r="BF15" s="20">
        <v>0.789258059025992</v>
      </c>
      <c r="BG15" s="20"/>
      <c r="BH15" s="20">
        <v>0.86553939063168095</v>
      </c>
      <c r="BI15" s="20">
        <v>0.77206641917844498</v>
      </c>
      <c r="BJ15" s="20"/>
      <c r="BK15" s="20">
        <v>0.69145314418210502</v>
      </c>
      <c r="BL15" s="20">
        <v>0.79081382613711004</v>
      </c>
      <c r="BM15" s="20"/>
      <c r="BN15" s="20">
        <v>0.62773619526117297</v>
      </c>
      <c r="BO15" s="20">
        <v>0.78745518441779105</v>
      </c>
      <c r="BP15" s="20"/>
      <c r="BQ15" s="20">
        <v>0.72868695307683995</v>
      </c>
      <c r="BR15" s="20">
        <v>0.78483457325417105</v>
      </c>
      <c r="BS15" s="20"/>
      <c r="BT15" s="20">
        <v>0.76041560982521395</v>
      </c>
      <c r="BU15" s="20">
        <v>0.78430741276465499</v>
      </c>
      <c r="BV15" s="20"/>
      <c r="BW15" s="20">
        <v>0.79926176807482796</v>
      </c>
      <c r="BX15" s="20">
        <v>0.66676496460491397</v>
      </c>
      <c r="BY15" s="20"/>
      <c r="BZ15" s="20">
        <v>0.79926176807482796</v>
      </c>
      <c r="CA15" s="20">
        <v>0.66676496460491397</v>
      </c>
    </row>
    <row r="16" spans="2:79" x14ac:dyDescent="0.25">
      <c r="B16" s="18" t="s">
        <v>224</v>
      </c>
      <c r="C16" s="20">
        <v>4.4639123585403902E-2</v>
      </c>
      <c r="D16" s="20">
        <v>6.5656833736562302E-3</v>
      </c>
      <c r="E16" s="20">
        <v>2.0291761657542901E-2</v>
      </c>
      <c r="F16" s="20">
        <v>6.8330603542743704E-3</v>
      </c>
      <c r="G16" s="20">
        <v>1.04828898523746E-2</v>
      </c>
      <c r="H16" s="20">
        <v>2.6103428444618101E-2</v>
      </c>
      <c r="I16" s="20">
        <v>2.8422496654726001E-2</v>
      </c>
      <c r="J16" s="20">
        <v>0.19467997867929401</v>
      </c>
      <c r="K16" s="20">
        <v>5.4066842132852403E-3</v>
      </c>
      <c r="L16" s="20">
        <v>8.6020475895047202E-2</v>
      </c>
      <c r="M16" s="20"/>
      <c r="N16" s="20">
        <v>4.34738358625609E-2</v>
      </c>
      <c r="O16" s="20">
        <v>5.1841097438924399E-2</v>
      </c>
      <c r="P16" s="20">
        <v>5.8171482635893203E-2</v>
      </c>
      <c r="Q16" s="20">
        <v>2.2909078075268301E-2</v>
      </c>
      <c r="R16" s="20"/>
      <c r="S16" s="20">
        <v>0.10031141165042901</v>
      </c>
      <c r="T16" s="20">
        <v>7.9212877856460903E-2</v>
      </c>
      <c r="U16" s="20">
        <v>6.3189023812583497E-2</v>
      </c>
      <c r="V16" s="20">
        <v>3.47921819956463E-2</v>
      </c>
      <c r="W16" s="20">
        <v>7.8131138675293695E-3</v>
      </c>
      <c r="X16" s="20">
        <v>3.1797935998079903E-2</v>
      </c>
      <c r="Y16" s="20">
        <v>9.9137847427512599E-3</v>
      </c>
      <c r="Z16" s="20"/>
      <c r="AA16" s="20">
        <v>3.3072656269159E-2</v>
      </c>
      <c r="AB16" s="20">
        <v>0.12594972452531</v>
      </c>
      <c r="AC16" s="20"/>
      <c r="AD16" s="20">
        <v>3.2081697851994197E-2</v>
      </c>
      <c r="AE16" s="20">
        <v>2.27530161204525E-2</v>
      </c>
      <c r="AF16" s="20">
        <v>9.9580641137001796E-2</v>
      </c>
      <c r="AG16" s="20"/>
      <c r="AH16" s="20">
        <v>3.8435937030332899E-2</v>
      </c>
      <c r="AI16" s="20">
        <v>4.6359711899953998E-2</v>
      </c>
      <c r="AJ16" s="20"/>
      <c r="AK16" s="20">
        <v>6.9238853261789607E-2</v>
      </c>
      <c r="AL16" s="20">
        <v>3.0873326671108901E-2</v>
      </c>
      <c r="AM16" s="20"/>
      <c r="AN16" s="20">
        <v>4.4791784038840397E-2</v>
      </c>
      <c r="AO16" s="20">
        <v>2.2909078075268301E-2</v>
      </c>
      <c r="AP16" s="20"/>
      <c r="AQ16" s="20">
        <v>4.4569493416030802E-2</v>
      </c>
      <c r="AR16" s="20">
        <v>4.4676930447367598E-2</v>
      </c>
      <c r="AS16" s="20"/>
      <c r="AT16" s="20">
        <v>0.12823909860041699</v>
      </c>
      <c r="AU16" s="20">
        <v>3.4746908186305103E-2</v>
      </c>
      <c r="AV16" s="20">
        <v>2.9875857061426099E-2</v>
      </c>
      <c r="AW16" s="20">
        <v>9.4722661048110297E-3</v>
      </c>
      <c r="AX16" s="20"/>
      <c r="AY16" s="20">
        <v>3.2020559868905903E-2</v>
      </c>
      <c r="AZ16" s="20">
        <v>4.8201750851967498E-2</v>
      </c>
      <c r="BA16" s="20"/>
      <c r="BB16" s="20">
        <v>6.8509679070003396E-2</v>
      </c>
      <c r="BC16" s="20">
        <v>4.0120902855131098E-2</v>
      </c>
      <c r="BD16" s="20"/>
      <c r="BE16" s="20">
        <v>3.0945408721304898E-2</v>
      </c>
      <c r="BF16" s="20">
        <v>4.5982644153904101E-2</v>
      </c>
      <c r="BG16" s="20"/>
      <c r="BH16" s="20">
        <v>1.12929971440446E-2</v>
      </c>
      <c r="BI16" s="20">
        <v>4.8540174060599003E-2</v>
      </c>
      <c r="BJ16" s="20"/>
      <c r="BK16" s="20">
        <v>0.16728611298586399</v>
      </c>
      <c r="BL16" s="20">
        <v>3.24866365477402E-2</v>
      </c>
      <c r="BM16" s="20"/>
      <c r="BN16" s="20">
        <v>0.1014075879265</v>
      </c>
      <c r="BO16" s="20">
        <v>4.2576808315843699E-2</v>
      </c>
      <c r="BP16" s="20"/>
      <c r="BQ16" s="20">
        <v>2.7078823967271199E-3</v>
      </c>
      <c r="BR16" s="20">
        <v>4.6987955077794803E-2</v>
      </c>
      <c r="BS16" s="20"/>
      <c r="BT16" s="20">
        <v>3.9815954619182199E-2</v>
      </c>
      <c r="BU16" s="20">
        <v>4.5190528989317198E-2</v>
      </c>
      <c r="BV16" s="20"/>
      <c r="BW16" s="20">
        <v>3.3148731876033399E-2</v>
      </c>
      <c r="BX16" s="20">
        <v>0.120617449082822</v>
      </c>
      <c r="BY16" s="20"/>
      <c r="BZ16" s="20">
        <v>3.3148731876033399E-2</v>
      </c>
      <c r="CA16" s="20">
        <v>0.120617449082822</v>
      </c>
    </row>
    <row r="17" spans="2:79" x14ac:dyDescent="0.25">
      <c r="B17" s="18" t="s">
        <v>166</v>
      </c>
      <c r="C17" s="21">
        <v>0.73721710544956998</v>
      </c>
      <c r="D17" s="21">
        <v>0.77184760077025105</v>
      </c>
      <c r="E17" s="21">
        <v>0.74036392862130496</v>
      </c>
      <c r="F17" s="21">
        <v>0.69233809120257195</v>
      </c>
      <c r="G17" s="21">
        <v>0.90108907768602298</v>
      </c>
      <c r="H17" s="21">
        <v>0.69063821808805703</v>
      </c>
      <c r="I17" s="21">
        <v>0.81959393969529604</v>
      </c>
      <c r="J17" s="21">
        <v>0.53870490224975998</v>
      </c>
      <c r="K17" s="21">
        <v>0.83013384118026101</v>
      </c>
      <c r="L17" s="21">
        <v>0.68789683381442701</v>
      </c>
      <c r="M17" s="21"/>
      <c r="N17" s="21">
        <v>0.73735088490140999</v>
      </c>
      <c r="O17" s="21">
        <v>0.73553634946931101</v>
      </c>
      <c r="P17" s="21">
        <v>0.72082793106680199</v>
      </c>
      <c r="Q17" s="21">
        <v>0.80751764772520596</v>
      </c>
      <c r="R17" s="21"/>
      <c r="S17" s="21">
        <v>0.636748176760218</v>
      </c>
      <c r="T17" s="21">
        <v>0.53093933024089601</v>
      </c>
      <c r="U17" s="21">
        <v>0.63489568739532698</v>
      </c>
      <c r="V17" s="21">
        <v>0.73984493420365904</v>
      </c>
      <c r="W17" s="21">
        <v>0.89594185031635198</v>
      </c>
      <c r="X17" s="21">
        <v>0.77985923408899505</v>
      </c>
      <c r="Y17" s="21">
        <v>0.93032154226299701</v>
      </c>
      <c r="Z17" s="21"/>
      <c r="AA17" s="21">
        <v>0.766445788030097</v>
      </c>
      <c r="AB17" s="21">
        <v>0.53174367260922395</v>
      </c>
      <c r="AC17" s="21"/>
      <c r="AD17" s="21">
        <v>0.76960540201139405</v>
      </c>
      <c r="AE17" s="21">
        <v>0.76411141035973096</v>
      </c>
      <c r="AF17" s="21">
        <v>0.74657228050844504</v>
      </c>
      <c r="AG17" s="21"/>
      <c r="AH17" s="21">
        <v>0.74676725691010903</v>
      </c>
      <c r="AI17" s="21">
        <v>0.73456816383556001</v>
      </c>
      <c r="AJ17" s="21"/>
      <c r="AK17" s="21">
        <v>0.66013243264619303</v>
      </c>
      <c r="AL17" s="21">
        <v>0.78035302462329903</v>
      </c>
      <c r="AM17" s="21"/>
      <c r="AN17" s="21">
        <v>0.73672322187000605</v>
      </c>
      <c r="AO17" s="21">
        <v>0.80751764772520596</v>
      </c>
      <c r="AP17" s="21"/>
      <c r="AQ17" s="21">
        <v>0.754986952895906</v>
      </c>
      <c r="AR17" s="21">
        <v>0.72756867035932704</v>
      </c>
      <c r="AS17" s="21"/>
      <c r="AT17" s="21">
        <v>0.524663283412516</v>
      </c>
      <c r="AU17" s="21">
        <v>0.74371748383880998</v>
      </c>
      <c r="AV17" s="21">
        <v>0.78840315228425695</v>
      </c>
      <c r="AW17" s="21">
        <v>0.85410246186585903</v>
      </c>
      <c r="AX17" s="21"/>
      <c r="AY17" s="21">
        <v>0.76552580042150897</v>
      </c>
      <c r="AZ17" s="21">
        <v>0.72922464839552303</v>
      </c>
      <c r="BA17" s="21"/>
      <c r="BB17" s="21">
        <v>0.68937993226485705</v>
      </c>
      <c r="BC17" s="21">
        <v>0.74625809318623704</v>
      </c>
      <c r="BD17" s="21"/>
      <c r="BE17" s="21">
        <v>0.67546832114694599</v>
      </c>
      <c r="BF17" s="21">
        <v>0.74327541487208804</v>
      </c>
      <c r="BG17" s="21"/>
      <c r="BH17" s="21">
        <v>0.85424639348763598</v>
      </c>
      <c r="BI17" s="21">
        <v>0.72352624511784602</v>
      </c>
      <c r="BJ17" s="21"/>
      <c r="BK17" s="21">
        <v>0.52416703119624097</v>
      </c>
      <c r="BL17" s="21">
        <v>0.75832718958936896</v>
      </c>
      <c r="BM17" s="21"/>
      <c r="BN17" s="21">
        <v>0.52632860733467302</v>
      </c>
      <c r="BO17" s="21">
        <v>0.74487837610194696</v>
      </c>
      <c r="BP17" s="21"/>
      <c r="BQ17" s="21">
        <v>0.72597907068011303</v>
      </c>
      <c r="BR17" s="21">
        <v>0.73784661817637598</v>
      </c>
      <c r="BS17" s="21"/>
      <c r="BT17" s="21">
        <v>0.72059965520603197</v>
      </c>
      <c r="BU17" s="21">
        <v>0.73911688377533802</v>
      </c>
      <c r="BV17" s="21"/>
      <c r="BW17" s="21">
        <v>0.76611303619879501</v>
      </c>
      <c r="BX17" s="21">
        <v>0.54614751552209195</v>
      </c>
      <c r="BY17" s="21"/>
      <c r="BZ17" s="21">
        <v>0.76611303619879501</v>
      </c>
      <c r="CA17" s="21">
        <v>0.54614751552209195</v>
      </c>
    </row>
    <row r="18" spans="2:79" x14ac:dyDescent="0.25">
      <c r="B18" s="16" t="s">
        <v>703</v>
      </c>
    </row>
    <row r="19" spans="2:79" x14ac:dyDescent="0.25">
      <c r="B19" t="s">
        <v>78</v>
      </c>
    </row>
    <row r="20" spans="2:79" x14ac:dyDescent="0.25">
      <c r="B20" t="s">
        <v>79</v>
      </c>
    </row>
    <row r="22" spans="2:79" x14ac:dyDescent="0.2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CA23"/>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652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644</v>
      </c>
      <c r="C9" s="17">
        <v>0.45517707912289002</v>
      </c>
      <c r="D9" s="17">
        <v>0.36219408530910002</v>
      </c>
      <c r="E9" s="17">
        <v>0.38140144455418201</v>
      </c>
      <c r="F9" s="17">
        <v>0.49245362729097097</v>
      </c>
      <c r="G9" s="17">
        <v>0.42150628331817902</v>
      </c>
      <c r="H9" s="17">
        <v>0.608702779765526</v>
      </c>
      <c r="I9" s="17">
        <v>0.490681561910914</v>
      </c>
      <c r="J9" s="17">
        <v>0.434868957344761</v>
      </c>
      <c r="K9" s="17">
        <v>0.50605758112000698</v>
      </c>
      <c r="L9" s="17">
        <v>0.35355398007723998</v>
      </c>
      <c r="M9" s="17"/>
      <c r="N9" s="17">
        <v>0.45342295568219398</v>
      </c>
      <c r="O9" s="17">
        <v>0.471629285433811</v>
      </c>
      <c r="P9" s="17">
        <v>0.50495013497935304</v>
      </c>
      <c r="Q9" s="17">
        <v>0.53538118377836796</v>
      </c>
      <c r="R9" s="17"/>
      <c r="S9" s="17">
        <v>0.45059148116960102</v>
      </c>
      <c r="T9" s="17">
        <v>0.43437474241986801</v>
      </c>
      <c r="U9" s="17">
        <v>0.44694809619710402</v>
      </c>
      <c r="V9" s="17">
        <v>0.47183384118862398</v>
      </c>
      <c r="W9" s="17">
        <v>0.50007256243298903</v>
      </c>
      <c r="X9" s="17">
        <v>0.48628129837804701</v>
      </c>
      <c r="Y9" s="17">
        <v>0.448409198600424</v>
      </c>
      <c r="Z9" s="17"/>
      <c r="AA9" s="17">
        <v>0.534803570064044</v>
      </c>
      <c r="AB9" s="17">
        <v>0.41399449633552698</v>
      </c>
      <c r="AC9" s="17"/>
      <c r="AD9" s="17">
        <v>0.54824376782536</v>
      </c>
      <c r="AE9" s="17">
        <v>0.53772542899185605</v>
      </c>
      <c r="AF9" s="17">
        <v>0.53500966986048504</v>
      </c>
      <c r="AG9" s="17"/>
      <c r="AH9" s="17">
        <v>0.51352388757794898</v>
      </c>
      <c r="AI9" s="17">
        <v>0.45301802567709198</v>
      </c>
      <c r="AJ9" s="17"/>
      <c r="AK9" s="17">
        <v>0.42920151992974298</v>
      </c>
      <c r="AL9" s="17">
        <v>0.47257736378023002</v>
      </c>
      <c r="AM9" s="17"/>
      <c r="AN9" s="17">
        <v>0.45501878050342298</v>
      </c>
      <c r="AO9" s="17">
        <v>0.53538118377836796</v>
      </c>
      <c r="AP9" s="17"/>
      <c r="AQ9" s="17">
        <v>0.55140513383103995</v>
      </c>
      <c r="AR9" s="17">
        <v>0.43022609622639002</v>
      </c>
      <c r="AS9" s="17"/>
      <c r="AT9" s="17">
        <v>0.37306939637605602</v>
      </c>
      <c r="AU9" s="17">
        <v>0.48519515066725699</v>
      </c>
      <c r="AV9" s="17">
        <v>0.54522142726838396</v>
      </c>
      <c r="AW9" s="17">
        <v>0.57587907374867497</v>
      </c>
      <c r="AX9" s="17"/>
      <c r="AY9" s="17">
        <v>0.58599629644700202</v>
      </c>
      <c r="AZ9" s="17">
        <v>0.43954111875792901</v>
      </c>
      <c r="BA9" s="17"/>
      <c r="BB9" s="17">
        <v>0.46019968734550298</v>
      </c>
      <c r="BC9" s="17">
        <v>0.45408840163998399</v>
      </c>
      <c r="BD9" s="17"/>
      <c r="BE9" s="17">
        <v>0.40704260464261699</v>
      </c>
      <c r="BF9" s="17">
        <v>0.458829862344655</v>
      </c>
      <c r="BG9" s="17"/>
      <c r="BH9" s="17">
        <v>0.35796401521857502</v>
      </c>
      <c r="BI9" s="17">
        <v>0.46271410421314502</v>
      </c>
      <c r="BJ9" s="17"/>
      <c r="BK9" s="17">
        <v>0.47362432977204499</v>
      </c>
      <c r="BL9" s="17">
        <v>0.45399641673795599</v>
      </c>
      <c r="BM9" s="17"/>
      <c r="BN9" s="17">
        <v>0.54629835311569597</v>
      </c>
      <c r="BO9" s="17">
        <v>0.45324705282536698</v>
      </c>
      <c r="BP9" s="17"/>
      <c r="BQ9" s="17">
        <v>0.48672179091720802</v>
      </c>
      <c r="BR9" s="17">
        <v>0.45436941722640001</v>
      </c>
      <c r="BS9" s="17"/>
      <c r="BT9" s="17">
        <v>0.51421259835226596</v>
      </c>
      <c r="BU9" s="17">
        <v>0.45049213515976499</v>
      </c>
      <c r="BV9" s="17"/>
      <c r="BW9" s="17">
        <v>0.53484399682249895</v>
      </c>
      <c r="BX9" s="17">
        <v>0.414266241951526</v>
      </c>
      <c r="BY9" s="17"/>
      <c r="BZ9" s="17">
        <v>0.53484399682249895</v>
      </c>
      <c r="CA9" s="17">
        <v>0.414266241951526</v>
      </c>
    </row>
    <row r="10" spans="2:79" ht="30" x14ac:dyDescent="0.25">
      <c r="B10" s="18" t="s">
        <v>645</v>
      </c>
      <c r="C10" s="17">
        <v>0.32077751944862998</v>
      </c>
      <c r="D10" s="17">
        <v>0.27256000830140698</v>
      </c>
      <c r="E10" s="17">
        <v>0.43476257754246</v>
      </c>
      <c r="F10" s="17">
        <v>0.38100540403097699</v>
      </c>
      <c r="G10" s="17">
        <v>0.27538556082697302</v>
      </c>
      <c r="H10" s="17">
        <v>0.22720814997682101</v>
      </c>
      <c r="I10" s="17">
        <v>0.31675389576884999</v>
      </c>
      <c r="J10" s="17">
        <v>0.29006497063180497</v>
      </c>
      <c r="K10" s="17">
        <v>0.39539436884795898</v>
      </c>
      <c r="L10" s="17">
        <v>0.36128017084748199</v>
      </c>
      <c r="M10" s="17"/>
      <c r="N10" s="17">
        <v>0.31916158038272202</v>
      </c>
      <c r="O10" s="17">
        <v>0.34270666688539603</v>
      </c>
      <c r="P10" s="17">
        <v>0.33573396772738101</v>
      </c>
      <c r="Q10" s="17">
        <v>0.34060297189792199</v>
      </c>
      <c r="R10" s="17"/>
      <c r="S10" s="17">
        <v>0.32789995721683002</v>
      </c>
      <c r="T10" s="17">
        <v>0.38345132993811898</v>
      </c>
      <c r="U10" s="17">
        <v>0.32637488914912699</v>
      </c>
      <c r="V10" s="17">
        <v>0.30749920628622901</v>
      </c>
      <c r="W10" s="17">
        <v>0.322529297200357</v>
      </c>
      <c r="X10" s="17">
        <v>0.28906160545199899</v>
      </c>
      <c r="Y10" s="17">
        <v>0.38170493630833202</v>
      </c>
      <c r="Z10" s="17"/>
      <c r="AA10" s="17">
        <v>0.347629926378689</v>
      </c>
      <c r="AB10" s="17">
        <v>0.30688953495545002</v>
      </c>
      <c r="AC10" s="17"/>
      <c r="AD10" s="17">
        <v>0.30740700268681698</v>
      </c>
      <c r="AE10" s="17">
        <v>0.42492276801488799</v>
      </c>
      <c r="AF10" s="17">
        <v>0.35296671053699502</v>
      </c>
      <c r="AG10" s="17"/>
      <c r="AH10" s="17">
        <v>0.42258112436348599</v>
      </c>
      <c r="AI10" s="17">
        <v>0.31701039953571503</v>
      </c>
      <c r="AJ10" s="17"/>
      <c r="AK10" s="17">
        <v>0.33165198863219097</v>
      </c>
      <c r="AL10" s="17">
        <v>0.313493023361964</v>
      </c>
      <c r="AM10" s="17"/>
      <c r="AN10" s="17">
        <v>0.32073839000797999</v>
      </c>
      <c r="AO10" s="17">
        <v>0.34060297189792199</v>
      </c>
      <c r="AP10" s="17"/>
      <c r="AQ10" s="17">
        <v>0.28865173537687999</v>
      </c>
      <c r="AR10" s="17">
        <v>0.32910741753647899</v>
      </c>
      <c r="AS10" s="17"/>
      <c r="AT10" s="17">
        <v>0.28615435845147202</v>
      </c>
      <c r="AU10" s="17">
        <v>0.34624235721847202</v>
      </c>
      <c r="AV10" s="17">
        <v>0.33814805130782899</v>
      </c>
      <c r="AW10" s="17">
        <v>0.30139787267644902</v>
      </c>
      <c r="AX10" s="17"/>
      <c r="AY10" s="17">
        <v>0.30848751330381902</v>
      </c>
      <c r="AZ10" s="17">
        <v>0.32224646302508703</v>
      </c>
      <c r="BA10" s="17"/>
      <c r="BB10" s="17">
        <v>0.31965151851816198</v>
      </c>
      <c r="BC10" s="17">
        <v>0.32102718363643401</v>
      </c>
      <c r="BD10" s="17"/>
      <c r="BE10" s="17">
        <v>0.36137017980979202</v>
      </c>
      <c r="BF10" s="17">
        <v>0.31769706224420202</v>
      </c>
      <c r="BG10" s="17"/>
      <c r="BH10" s="17">
        <v>0.40182449383270802</v>
      </c>
      <c r="BI10" s="17">
        <v>0.314493867284109</v>
      </c>
      <c r="BJ10" s="17"/>
      <c r="BK10" s="17">
        <v>0.26201440898427503</v>
      </c>
      <c r="BL10" s="17">
        <v>0.324538480659949</v>
      </c>
      <c r="BM10" s="17"/>
      <c r="BN10" s="17">
        <v>0.27273566787988102</v>
      </c>
      <c r="BO10" s="17">
        <v>0.32179508683817998</v>
      </c>
      <c r="BP10" s="17"/>
      <c r="BQ10" s="17">
        <v>0.41707228635309801</v>
      </c>
      <c r="BR10" s="17">
        <v>0.31831201541843901</v>
      </c>
      <c r="BS10" s="17"/>
      <c r="BT10" s="17">
        <v>0.33594726580417</v>
      </c>
      <c r="BU10" s="17">
        <v>0.31957367788785102</v>
      </c>
      <c r="BV10" s="17"/>
      <c r="BW10" s="17">
        <v>0.34765749382178701</v>
      </c>
      <c r="BX10" s="17">
        <v>0.30697401999736301</v>
      </c>
      <c r="BY10" s="17"/>
      <c r="BZ10" s="17">
        <v>0.34765749382178701</v>
      </c>
      <c r="CA10" s="17">
        <v>0.30697401999736301</v>
      </c>
    </row>
    <row r="11" spans="2:79" ht="30" x14ac:dyDescent="0.25">
      <c r="B11" s="18" t="s">
        <v>646</v>
      </c>
      <c r="C11" s="17">
        <v>0.30480167073807202</v>
      </c>
      <c r="D11" s="17">
        <v>0.16289926026789101</v>
      </c>
      <c r="E11" s="17">
        <v>0.32253865251604402</v>
      </c>
      <c r="F11" s="17">
        <v>0.254735530891748</v>
      </c>
      <c r="G11" s="17">
        <v>0.28159076464171701</v>
      </c>
      <c r="H11" s="17">
        <v>0.33943401457540801</v>
      </c>
      <c r="I11" s="17">
        <v>0.46430572256777503</v>
      </c>
      <c r="J11" s="17">
        <v>0.34242281787239198</v>
      </c>
      <c r="K11" s="17">
        <v>0.21059117096583299</v>
      </c>
      <c r="L11" s="17">
        <v>0.33433640933248798</v>
      </c>
      <c r="M11" s="17"/>
      <c r="N11" s="17">
        <v>0.29213749713764697</v>
      </c>
      <c r="O11" s="17">
        <v>0.47190835836953399</v>
      </c>
      <c r="P11" s="17">
        <v>0.444058738624384</v>
      </c>
      <c r="Q11" s="17">
        <v>0.49632502361404701</v>
      </c>
      <c r="R11" s="17"/>
      <c r="S11" s="17">
        <v>0.25056355289513599</v>
      </c>
      <c r="T11" s="17">
        <v>0.31524585114027498</v>
      </c>
      <c r="U11" s="17">
        <v>0.35581066977082998</v>
      </c>
      <c r="V11" s="17">
        <v>0.27171624891378299</v>
      </c>
      <c r="W11" s="17">
        <v>0.41910247859820499</v>
      </c>
      <c r="X11" s="17">
        <v>0.40845931888929798</v>
      </c>
      <c r="Y11" s="17">
        <v>0.32310701193336899</v>
      </c>
      <c r="Z11" s="17"/>
      <c r="AA11" s="17">
        <v>0.36947004749706902</v>
      </c>
      <c r="AB11" s="17">
        <v>0.27135537983508701</v>
      </c>
      <c r="AC11" s="17"/>
      <c r="AD11" s="17">
        <v>0.38353223532521802</v>
      </c>
      <c r="AE11" s="17">
        <v>0.32473928533722402</v>
      </c>
      <c r="AF11" s="17">
        <v>0.38274654398031799</v>
      </c>
      <c r="AG11" s="17"/>
      <c r="AH11" s="17">
        <v>0.36895940383953202</v>
      </c>
      <c r="AI11" s="17">
        <v>0.30242759101725902</v>
      </c>
      <c r="AJ11" s="17"/>
      <c r="AK11" s="17">
        <v>0.287571028668897</v>
      </c>
      <c r="AL11" s="17">
        <v>0.31634398536556502</v>
      </c>
      <c r="AM11" s="17"/>
      <c r="AN11" s="17">
        <v>0.30442366162636703</v>
      </c>
      <c r="AO11" s="17">
        <v>0.49632502361404701</v>
      </c>
      <c r="AP11" s="17"/>
      <c r="AQ11" s="17">
        <v>0.36260005461433398</v>
      </c>
      <c r="AR11" s="17">
        <v>0.28981512142128701</v>
      </c>
      <c r="AS11" s="17"/>
      <c r="AT11" s="17">
        <v>0.201958424540364</v>
      </c>
      <c r="AU11" s="17">
        <v>0.34570998928267599</v>
      </c>
      <c r="AV11" s="17">
        <v>0.41917069196251899</v>
      </c>
      <c r="AW11" s="17">
        <v>0.33758879246262202</v>
      </c>
      <c r="AX11" s="17"/>
      <c r="AY11" s="17">
        <v>0.346960661156128</v>
      </c>
      <c r="AZ11" s="17">
        <v>0.29976268398454098</v>
      </c>
      <c r="BA11" s="17"/>
      <c r="BB11" s="17">
        <v>0.28100919847649702</v>
      </c>
      <c r="BC11" s="17">
        <v>0.30999139703124301</v>
      </c>
      <c r="BD11" s="17"/>
      <c r="BE11" s="17">
        <v>0.38144262901849302</v>
      </c>
      <c r="BF11" s="17">
        <v>0.29898561458435802</v>
      </c>
      <c r="BG11" s="17"/>
      <c r="BH11" s="17">
        <v>0.28598883637464401</v>
      </c>
      <c r="BI11" s="17">
        <v>0.30626024841190702</v>
      </c>
      <c r="BJ11" s="17"/>
      <c r="BK11" s="17">
        <v>0.27039914796015002</v>
      </c>
      <c r="BL11" s="17">
        <v>0.30700350370295199</v>
      </c>
      <c r="BM11" s="17"/>
      <c r="BN11" s="17">
        <v>0.27186061070664702</v>
      </c>
      <c r="BO11" s="17">
        <v>0.30549939048389002</v>
      </c>
      <c r="BP11" s="17"/>
      <c r="BQ11" s="17">
        <v>0.40235071278157702</v>
      </c>
      <c r="BR11" s="17">
        <v>0.30230405260127102</v>
      </c>
      <c r="BS11" s="17"/>
      <c r="BT11" s="17">
        <v>0.29477005213211899</v>
      </c>
      <c r="BU11" s="17">
        <v>0.305597760475942</v>
      </c>
      <c r="BV11" s="17"/>
      <c r="BW11" s="17">
        <v>0.36894834498258</v>
      </c>
      <c r="BX11" s="17">
        <v>0.27186084384432002</v>
      </c>
      <c r="BY11" s="17"/>
      <c r="BZ11" s="17">
        <v>0.36894834498258</v>
      </c>
      <c r="CA11" s="17">
        <v>0.27186084384432002</v>
      </c>
    </row>
    <row r="12" spans="2:79" ht="30" x14ac:dyDescent="0.25">
      <c r="B12" s="18" t="s">
        <v>647</v>
      </c>
      <c r="C12" s="17">
        <v>0.29928255829905798</v>
      </c>
      <c r="D12" s="17">
        <v>0.25408291240477698</v>
      </c>
      <c r="E12" s="17">
        <v>0.187573426214796</v>
      </c>
      <c r="F12" s="17">
        <v>0.24011904264640499</v>
      </c>
      <c r="G12" s="17">
        <v>0.25175751274497599</v>
      </c>
      <c r="H12" s="17">
        <v>0.35279053651422598</v>
      </c>
      <c r="I12" s="17">
        <v>0.46544303780499702</v>
      </c>
      <c r="J12" s="17">
        <v>0.34575273568971099</v>
      </c>
      <c r="K12" s="17">
        <v>0.30373298776754398</v>
      </c>
      <c r="L12" s="17">
        <v>0.35782612784769902</v>
      </c>
      <c r="M12" s="17"/>
      <c r="N12" s="17">
        <v>0.29900741116927299</v>
      </c>
      <c r="O12" s="17">
        <v>0.30104582156045301</v>
      </c>
      <c r="P12" s="17">
        <v>0.30923886611360002</v>
      </c>
      <c r="Q12" s="17">
        <v>0.32617169955451097</v>
      </c>
      <c r="R12" s="17"/>
      <c r="S12" s="17">
        <v>0.31842909829355498</v>
      </c>
      <c r="T12" s="17">
        <v>0.291504525901436</v>
      </c>
      <c r="U12" s="17">
        <v>0.31794293421671599</v>
      </c>
      <c r="V12" s="17">
        <v>0.29172784051111</v>
      </c>
      <c r="W12" s="17">
        <v>0.33634728072785902</v>
      </c>
      <c r="X12" s="17">
        <v>0.29735347750847602</v>
      </c>
      <c r="Y12" s="17">
        <v>0.25326852975508601</v>
      </c>
      <c r="Z12" s="17"/>
      <c r="AA12" s="17">
        <v>0.32733503168635503</v>
      </c>
      <c r="AB12" s="17">
        <v>0.28477390302607303</v>
      </c>
      <c r="AC12" s="17"/>
      <c r="AD12" s="17">
        <v>0.345135160007501</v>
      </c>
      <c r="AE12" s="17">
        <v>0.30213767135053099</v>
      </c>
      <c r="AF12" s="17">
        <v>0.31864732689146602</v>
      </c>
      <c r="AG12" s="17"/>
      <c r="AH12" s="17">
        <v>0.34437578187372703</v>
      </c>
      <c r="AI12" s="17">
        <v>0.29761393781545398</v>
      </c>
      <c r="AJ12" s="17"/>
      <c r="AK12" s="17">
        <v>0.26878808389065301</v>
      </c>
      <c r="AL12" s="17">
        <v>0.31970993509725298</v>
      </c>
      <c r="AM12" s="17"/>
      <c r="AN12" s="17">
        <v>0.29922948727535298</v>
      </c>
      <c r="AO12" s="17">
        <v>0.32617169955451097</v>
      </c>
      <c r="AP12" s="17"/>
      <c r="AQ12" s="17">
        <v>0.37656962850952702</v>
      </c>
      <c r="AR12" s="17">
        <v>0.27924278535767799</v>
      </c>
      <c r="AS12" s="17"/>
      <c r="AT12" s="17">
        <v>0.24348142832640901</v>
      </c>
      <c r="AU12" s="17">
        <v>0.33231509026956402</v>
      </c>
      <c r="AV12" s="17">
        <v>0.34378453705459899</v>
      </c>
      <c r="AW12" s="17">
        <v>0.293500591715601</v>
      </c>
      <c r="AX12" s="17"/>
      <c r="AY12" s="17">
        <v>0.35114546295117</v>
      </c>
      <c r="AZ12" s="17">
        <v>0.29308372652082598</v>
      </c>
      <c r="BA12" s="17"/>
      <c r="BB12" s="17">
        <v>0.27008775977639299</v>
      </c>
      <c r="BC12" s="17">
        <v>0.30564967622574502</v>
      </c>
      <c r="BD12" s="17"/>
      <c r="BE12" s="17">
        <v>0.29108778369643901</v>
      </c>
      <c r="BF12" s="17">
        <v>0.29990443556058</v>
      </c>
      <c r="BG12" s="17"/>
      <c r="BH12" s="17">
        <v>0.33832639035851703</v>
      </c>
      <c r="BI12" s="17">
        <v>0.29625545134415798</v>
      </c>
      <c r="BJ12" s="17"/>
      <c r="BK12" s="17">
        <v>0.26448162396989999</v>
      </c>
      <c r="BL12" s="17">
        <v>0.30150989043133197</v>
      </c>
      <c r="BM12" s="17"/>
      <c r="BN12" s="17">
        <v>0.29126370805026802</v>
      </c>
      <c r="BO12" s="17">
        <v>0.29945240438634202</v>
      </c>
      <c r="BP12" s="17"/>
      <c r="BQ12" s="17">
        <v>0.32033292814583803</v>
      </c>
      <c r="BR12" s="17">
        <v>0.29874359057149902</v>
      </c>
      <c r="BS12" s="17"/>
      <c r="BT12" s="17">
        <v>0.414758891376863</v>
      </c>
      <c r="BU12" s="17">
        <v>0.29011858114431099</v>
      </c>
      <c r="BV12" s="17"/>
      <c r="BW12" s="17">
        <v>0.327374462716152</v>
      </c>
      <c r="BX12" s="17">
        <v>0.28485670424788601</v>
      </c>
      <c r="BY12" s="17"/>
      <c r="BZ12" s="17">
        <v>0.327374462716152</v>
      </c>
      <c r="CA12" s="17">
        <v>0.28485670424788601</v>
      </c>
    </row>
    <row r="13" spans="2:79" x14ac:dyDescent="0.25">
      <c r="B13" s="18" t="s">
        <v>648</v>
      </c>
      <c r="C13" s="17">
        <v>0.25886028319155802</v>
      </c>
      <c r="D13" s="17">
        <v>0.18965677273275999</v>
      </c>
      <c r="E13" s="17">
        <v>0.23923680069126299</v>
      </c>
      <c r="F13" s="17">
        <v>0.29526578900607697</v>
      </c>
      <c r="G13" s="17">
        <v>0.26716649613877402</v>
      </c>
      <c r="H13" s="17">
        <v>0.26936012725391201</v>
      </c>
      <c r="I13" s="17">
        <v>0.36170514576489798</v>
      </c>
      <c r="J13" s="17">
        <v>0.18041174786722899</v>
      </c>
      <c r="K13" s="17">
        <v>0.19069953457668401</v>
      </c>
      <c r="L13" s="17">
        <v>0.21465927400420801</v>
      </c>
      <c r="M13" s="17"/>
      <c r="N13" s="17">
        <v>0.26110313193643298</v>
      </c>
      <c r="O13" s="17">
        <v>0.22958250018529899</v>
      </c>
      <c r="P13" s="17">
        <v>0.231840789593206</v>
      </c>
      <c r="Q13" s="17">
        <v>0.226895732982933</v>
      </c>
      <c r="R13" s="17"/>
      <c r="S13" s="17">
        <v>0.267845948549359</v>
      </c>
      <c r="T13" s="17">
        <v>0.23349197739820901</v>
      </c>
      <c r="U13" s="17">
        <v>0.28833564933283701</v>
      </c>
      <c r="V13" s="17">
        <v>0.23770192958912401</v>
      </c>
      <c r="W13" s="17">
        <v>0.243701162492509</v>
      </c>
      <c r="X13" s="17">
        <v>0.31951936669060499</v>
      </c>
      <c r="Y13" s="17">
        <v>0.273943814667026</v>
      </c>
      <c r="Z13" s="17"/>
      <c r="AA13" s="17">
        <v>0.28613496825312401</v>
      </c>
      <c r="AB13" s="17">
        <v>0.24475389771267</v>
      </c>
      <c r="AC13" s="17"/>
      <c r="AD13" s="17">
        <v>0.32608494944320499</v>
      </c>
      <c r="AE13" s="17">
        <v>0.22343167420853599</v>
      </c>
      <c r="AF13" s="17">
        <v>0.27541969822546197</v>
      </c>
      <c r="AG13" s="17"/>
      <c r="AH13" s="17">
        <v>0.30382081409362699</v>
      </c>
      <c r="AI13" s="17">
        <v>0.257196572840652</v>
      </c>
      <c r="AJ13" s="17"/>
      <c r="AK13" s="17">
        <v>0.266008660595415</v>
      </c>
      <c r="AL13" s="17">
        <v>0.25407178948713699</v>
      </c>
      <c r="AM13" s="17"/>
      <c r="AN13" s="17">
        <v>0.25892337153587203</v>
      </c>
      <c r="AO13" s="17">
        <v>0.226895732982933</v>
      </c>
      <c r="AP13" s="17"/>
      <c r="AQ13" s="17">
        <v>0.245679493870604</v>
      </c>
      <c r="AR13" s="17">
        <v>0.26227793150531598</v>
      </c>
      <c r="AS13" s="17"/>
      <c r="AT13" s="17">
        <v>0.25521070395328399</v>
      </c>
      <c r="AU13" s="17">
        <v>0.27019141305403699</v>
      </c>
      <c r="AV13" s="17">
        <v>0.23843865803940101</v>
      </c>
      <c r="AW13" s="17">
        <v>0.31269934969983698</v>
      </c>
      <c r="AX13" s="17"/>
      <c r="AY13" s="17">
        <v>0.234159194287241</v>
      </c>
      <c r="AZ13" s="17">
        <v>0.26181264183564301</v>
      </c>
      <c r="BA13" s="17"/>
      <c r="BB13" s="17">
        <v>0.26751747391290098</v>
      </c>
      <c r="BC13" s="17">
        <v>0.25697683094589202</v>
      </c>
      <c r="BD13" s="17"/>
      <c r="BE13" s="17">
        <v>0.26403585855431599</v>
      </c>
      <c r="BF13" s="17">
        <v>0.25846752405058498</v>
      </c>
      <c r="BG13" s="17"/>
      <c r="BH13" s="17">
        <v>0.263042980673723</v>
      </c>
      <c r="BI13" s="17">
        <v>0.25853599451468801</v>
      </c>
      <c r="BJ13" s="17"/>
      <c r="BK13" s="17">
        <v>0.35576241836417</v>
      </c>
      <c r="BL13" s="17">
        <v>0.25265834512534102</v>
      </c>
      <c r="BM13" s="17"/>
      <c r="BN13" s="17">
        <v>0.34756850329528099</v>
      </c>
      <c r="BO13" s="17">
        <v>0.25698136743342098</v>
      </c>
      <c r="BP13" s="17"/>
      <c r="BQ13" s="17">
        <v>0.30725131734167199</v>
      </c>
      <c r="BR13" s="17">
        <v>0.25762129281277102</v>
      </c>
      <c r="BS13" s="17"/>
      <c r="BT13" s="17">
        <v>0.26680919687531102</v>
      </c>
      <c r="BU13" s="17">
        <v>0.25822947286478898</v>
      </c>
      <c r="BV13" s="17"/>
      <c r="BW13" s="17">
        <v>0.28637524848062501</v>
      </c>
      <c r="BX13" s="17">
        <v>0.244730700960687</v>
      </c>
      <c r="BY13" s="17"/>
      <c r="BZ13" s="17">
        <v>0.28637524848062501</v>
      </c>
      <c r="CA13" s="17">
        <v>0.244730700960687</v>
      </c>
    </row>
    <row r="14" spans="2:79" ht="45" x14ac:dyDescent="0.25">
      <c r="B14" s="18" t="s">
        <v>649</v>
      </c>
      <c r="C14" s="17">
        <v>0.16697437937948001</v>
      </c>
      <c r="D14" s="17">
        <v>0.284755004294312</v>
      </c>
      <c r="E14" s="17">
        <v>0.18779505775608801</v>
      </c>
      <c r="F14" s="17">
        <v>0.16271432469671801</v>
      </c>
      <c r="G14" s="17">
        <v>0.13971320914295601</v>
      </c>
      <c r="H14" s="17">
        <v>0.110644548683298</v>
      </c>
      <c r="I14" s="17">
        <v>0.14363212953947499</v>
      </c>
      <c r="J14" s="17">
        <v>0.19706213349471699</v>
      </c>
      <c r="K14" s="17">
        <v>0.100323778762305</v>
      </c>
      <c r="L14" s="17">
        <v>8.3635669289489706E-2</v>
      </c>
      <c r="M14" s="17"/>
      <c r="N14" s="17">
        <v>0.16696870793725499</v>
      </c>
      <c r="O14" s="17">
        <v>0.164383455667312</v>
      </c>
      <c r="P14" s="17">
        <v>0.17448517719270901</v>
      </c>
      <c r="Q14" s="17">
        <v>0.211557853480761</v>
      </c>
      <c r="R14" s="17"/>
      <c r="S14" s="17">
        <v>0.19255163981586201</v>
      </c>
      <c r="T14" s="17">
        <v>0.19016196457236401</v>
      </c>
      <c r="U14" s="17">
        <v>0.134472715200461</v>
      </c>
      <c r="V14" s="17">
        <v>0.14111715315805801</v>
      </c>
      <c r="W14" s="17">
        <v>0.178904307353736</v>
      </c>
      <c r="X14" s="17">
        <v>0.15087857856654399</v>
      </c>
      <c r="Y14" s="17">
        <v>0.197872955704608</v>
      </c>
      <c r="Z14" s="17"/>
      <c r="AA14" s="17">
        <v>0.18679366033388201</v>
      </c>
      <c r="AB14" s="17">
        <v>0.156723906590294</v>
      </c>
      <c r="AC14" s="17"/>
      <c r="AD14" s="17">
        <v>0.20405805328715401</v>
      </c>
      <c r="AE14" s="17">
        <v>0.18467232862749</v>
      </c>
      <c r="AF14" s="17">
        <v>0.17402143280853299</v>
      </c>
      <c r="AG14" s="17"/>
      <c r="AH14" s="17">
        <v>0.20128155167061201</v>
      </c>
      <c r="AI14" s="17">
        <v>0.165704883746179</v>
      </c>
      <c r="AJ14" s="17"/>
      <c r="AK14" s="17">
        <v>0.18481092138354799</v>
      </c>
      <c r="AL14" s="17">
        <v>0.15502618970373</v>
      </c>
      <c r="AM14" s="17"/>
      <c r="AN14" s="17">
        <v>0.16688638509999101</v>
      </c>
      <c r="AO14" s="17">
        <v>0.211557853480761</v>
      </c>
      <c r="AP14" s="17"/>
      <c r="AQ14" s="17">
        <v>0.13300065682572301</v>
      </c>
      <c r="AR14" s="17">
        <v>0.17578342963971999</v>
      </c>
      <c r="AS14" s="17"/>
      <c r="AT14" s="17">
        <v>0.14910602596855199</v>
      </c>
      <c r="AU14" s="17">
        <v>0.17225178020114501</v>
      </c>
      <c r="AV14" s="17">
        <v>0.180760573465963</v>
      </c>
      <c r="AW14" s="17">
        <v>0.25435693707122198</v>
      </c>
      <c r="AX14" s="17"/>
      <c r="AY14" s="17">
        <v>0.16106550568997</v>
      </c>
      <c r="AZ14" s="17">
        <v>0.16768062817610599</v>
      </c>
      <c r="BA14" s="17"/>
      <c r="BB14" s="17">
        <v>0.19149381153904099</v>
      </c>
      <c r="BC14" s="17">
        <v>0.16161921572125301</v>
      </c>
      <c r="BD14" s="17"/>
      <c r="BE14" s="17">
        <v>0.18939553918184299</v>
      </c>
      <c r="BF14" s="17">
        <v>0.165272903727717</v>
      </c>
      <c r="BG14" s="17"/>
      <c r="BH14" s="17">
        <v>0.21019242309911099</v>
      </c>
      <c r="BI14" s="17">
        <v>0.163623641661891</v>
      </c>
      <c r="BJ14" s="17"/>
      <c r="BK14" s="17">
        <v>0.15444737885799201</v>
      </c>
      <c r="BL14" s="17">
        <v>0.16777613345075401</v>
      </c>
      <c r="BM14" s="17"/>
      <c r="BN14" s="17">
        <v>0.23180280999804001</v>
      </c>
      <c r="BO14" s="17">
        <v>0.16560125792892999</v>
      </c>
      <c r="BP14" s="17"/>
      <c r="BQ14" s="17">
        <v>0.223725784275012</v>
      </c>
      <c r="BR14" s="17">
        <v>0.165521332428053</v>
      </c>
      <c r="BS14" s="17"/>
      <c r="BT14" s="17">
        <v>0.104885891808953</v>
      </c>
      <c r="BU14" s="17">
        <v>0.171901600971161</v>
      </c>
      <c r="BV14" s="17"/>
      <c r="BW14" s="17">
        <v>0.18661076585581801</v>
      </c>
      <c r="BX14" s="17">
        <v>0.15689063278849899</v>
      </c>
      <c r="BY14" s="17"/>
      <c r="BZ14" s="17">
        <v>0.18661076585581801</v>
      </c>
      <c r="CA14" s="17">
        <v>0.15689063278849899</v>
      </c>
    </row>
    <row r="15" spans="2:79" ht="45" x14ac:dyDescent="0.25">
      <c r="B15" s="18" t="s">
        <v>650</v>
      </c>
      <c r="C15" s="17">
        <v>0.13405280697806701</v>
      </c>
      <c r="D15" s="17">
        <v>0.18181226793427099</v>
      </c>
      <c r="E15" s="17">
        <v>0.15737322876809101</v>
      </c>
      <c r="F15" s="17">
        <v>0.152602562739104</v>
      </c>
      <c r="G15" s="17">
        <v>0.10775423632539401</v>
      </c>
      <c r="H15" s="17">
        <v>0.10548196639931399</v>
      </c>
      <c r="I15" s="17">
        <v>0.114797329089092</v>
      </c>
      <c r="J15" s="17">
        <v>9.9648464821910296E-2</v>
      </c>
      <c r="K15" s="17">
        <v>0.12743066426129901</v>
      </c>
      <c r="L15" s="17">
        <v>0.146570561885186</v>
      </c>
      <c r="M15" s="17"/>
      <c r="N15" s="17">
        <v>0.12944979316650301</v>
      </c>
      <c r="O15" s="17">
        <v>0.18685006463085399</v>
      </c>
      <c r="P15" s="17">
        <v>0.23152663966872</v>
      </c>
      <c r="Q15" s="17">
        <v>0.2146244195176</v>
      </c>
      <c r="R15" s="17"/>
      <c r="S15" s="17">
        <v>0.122292939143735</v>
      </c>
      <c r="T15" s="17">
        <v>0.15268168498892901</v>
      </c>
      <c r="U15" s="17">
        <v>0.184181101289729</v>
      </c>
      <c r="V15" s="17">
        <v>0.129803444701833</v>
      </c>
      <c r="W15" s="17">
        <v>0.156577998880022</v>
      </c>
      <c r="X15" s="17">
        <v>0.17447440964932501</v>
      </c>
      <c r="Y15" s="17">
        <v>0.14664866897984699</v>
      </c>
      <c r="Z15" s="17"/>
      <c r="AA15" s="17">
        <v>0.19018058408458799</v>
      </c>
      <c r="AB15" s="17">
        <v>0.105023688652758</v>
      </c>
      <c r="AC15" s="17"/>
      <c r="AD15" s="17">
        <v>0.213202718422867</v>
      </c>
      <c r="AE15" s="17">
        <v>0.19716716499269499</v>
      </c>
      <c r="AF15" s="17">
        <v>0.184246498066411</v>
      </c>
      <c r="AG15" s="17"/>
      <c r="AH15" s="17">
        <v>0.181774801969601</v>
      </c>
      <c r="AI15" s="17">
        <v>0.13228691197103901</v>
      </c>
      <c r="AJ15" s="17"/>
      <c r="AK15" s="17">
        <v>0.13447872673362099</v>
      </c>
      <c r="AL15" s="17">
        <v>0.13376749550766801</v>
      </c>
      <c r="AM15" s="17"/>
      <c r="AN15" s="17">
        <v>0.13389378300930599</v>
      </c>
      <c r="AO15" s="17">
        <v>0.2146244195176</v>
      </c>
      <c r="AP15" s="17"/>
      <c r="AQ15" s="17">
        <v>0.16185411811487899</v>
      </c>
      <c r="AR15" s="17">
        <v>0.126844201953486</v>
      </c>
      <c r="AS15" s="17"/>
      <c r="AT15" s="17">
        <v>9.4928939335718304E-2</v>
      </c>
      <c r="AU15" s="17">
        <v>0.13889700007078901</v>
      </c>
      <c r="AV15" s="17">
        <v>0.18086359101864799</v>
      </c>
      <c r="AW15" s="17">
        <v>0.28899003443973398</v>
      </c>
      <c r="AX15" s="17"/>
      <c r="AY15" s="17">
        <v>0.120722011306408</v>
      </c>
      <c r="AZ15" s="17">
        <v>0.13564614927913801</v>
      </c>
      <c r="BA15" s="17"/>
      <c r="BB15" s="17">
        <v>0.168847713910661</v>
      </c>
      <c r="BC15" s="17">
        <v>0.12645761510718601</v>
      </c>
      <c r="BD15" s="17"/>
      <c r="BE15" s="17">
        <v>0.113402682785414</v>
      </c>
      <c r="BF15" s="17">
        <v>0.13561988396379801</v>
      </c>
      <c r="BG15" s="17"/>
      <c r="BH15" s="17">
        <v>0.143504056037627</v>
      </c>
      <c r="BI15" s="17">
        <v>0.133320042281274</v>
      </c>
      <c r="BJ15" s="17"/>
      <c r="BK15" s="17">
        <v>0.18508058446723799</v>
      </c>
      <c r="BL15" s="17">
        <v>0.13078692315537499</v>
      </c>
      <c r="BM15" s="17"/>
      <c r="BN15" s="17">
        <v>0.167931601922652</v>
      </c>
      <c r="BO15" s="17">
        <v>0.13333522520702401</v>
      </c>
      <c r="BP15" s="17"/>
      <c r="BQ15" s="17">
        <v>0.19364885893145101</v>
      </c>
      <c r="BR15" s="17">
        <v>0.13252692648634401</v>
      </c>
      <c r="BS15" s="17"/>
      <c r="BT15" s="17">
        <v>0.131095594648661</v>
      </c>
      <c r="BU15" s="17">
        <v>0.134287485595807</v>
      </c>
      <c r="BV15" s="17"/>
      <c r="BW15" s="17">
        <v>0.18997991724083901</v>
      </c>
      <c r="BX15" s="17">
        <v>0.10533291963345599</v>
      </c>
      <c r="BY15" s="17"/>
      <c r="BZ15" s="17">
        <v>0.18997991724083901</v>
      </c>
      <c r="CA15" s="17">
        <v>0.10533291963345599</v>
      </c>
    </row>
    <row r="16" spans="2:79" ht="30" x14ac:dyDescent="0.25">
      <c r="B16" s="18" t="s">
        <v>651</v>
      </c>
      <c r="C16" s="17">
        <v>0.1196744880167</v>
      </c>
      <c r="D16" s="17">
        <v>0.18750186944552699</v>
      </c>
      <c r="E16" s="17">
        <v>0.11650309874371199</v>
      </c>
      <c r="F16" s="17">
        <v>0.15519410698633901</v>
      </c>
      <c r="G16" s="17">
        <v>0.110361020574903</v>
      </c>
      <c r="H16" s="17">
        <v>9.5122890316442402E-2</v>
      </c>
      <c r="I16" s="17">
        <v>0.102582893972147</v>
      </c>
      <c r="J16" s="17">
        <v>6.7462514350387304E-2</v>
      </c>
      <c r="K16" s="17">
        <v>6.9945764329816806E-2</v>
      </c>
      <c r="L16" s="17">
        <v>8.6865438950707793E-2</v>
      </c>
      <c r="M16" s="17"/>
      <c r="N16" s="17">
        <v>0.117717595912152</v>
      </c>
      <c r="O16" s="17">
        <v>0.13353275398043701</v>
      </c>
      <c r="P16" s="17">
        <v>0.20429037293365401</v>
      </c>
      <c r="Q16" s="17">
        <v>0.20274181632757601</v>
      </c>
      <c r="R16" s="17"/>
      <c r="S16" s="17">
        <v>0.12882173613325501</v>
      </c>
      <c r="T16" s="17">
        <v>0.109653680985432</v>
      </c>
      <c r="U16" s="17">
        <v>0.127553256984835</v>
      </c>
      <c r="V16" s="17">
        <v>0.104566165697466</v>
      </c>
      <c r="W16" s="17">
        <v>0.117092219733615</v>
      </c>
      <c r="X16" s="17">
        <v>0.125474486937138</v>
      </c>
      <c r="Y16" s="17">
        <v>0.163384317476167</v>
      </c>
      <c r="Z16" s="17"/>
      <c r="AA16" s="17">
        <v>0.165519145090153</v>
      </c>
      <c r="AB16" s="17">
        <v>9.5963768594429802E-2</v>
      </c>
      <c r="AC16" s="17"/>
      <c r="AD16" s="17">
        <v>0.186356594500734</v>
      </c>
      <c r="AE16" s="17">
        <v>0.24515687126667299</v>
      </c>
      <c r="AF16" s="17">
        <v>0.138690799692061</v>
      </c>
      <c r="AG16" s="17"/>
      <c r="AH16" s="17">
        <v>0.23375440228675701</v>
      </c>
      <c r="AI16" s="17">
        <v>0.115453098046573</v>
      </c>
      <c r="AJ16" s="17"/>
      <c r="AK16" s="17">
        <v>0.118680143308626</v>
      </c>
      <c r="AL16" s="17">
        <v>0.12034057111579199</v>
      </c>
      <c r="AM16" s="17"/>
      <c r="AN16" s="17">
        <v>0.11951053826062601</v>
      </c>
      <c r="AO16" s="17">
        <v>0.20274181632757601</v>
      </c>
      <c r="AP16" s="17"/>
      <c r="AQ16" s="17">
        <v>0.12489226426415199</v>
      </c>
      <c r="AR16" s="17">
        <v>0.11832157023921</v>
      </c>
      <c r="AS16" s="17"/>
      <c r="AT16" s="17">
        <v>0.103111278297203</v>
      </c>
      <c r="AU16" s="17">
        <v>0.11149434718710199</v>
      </c>
      <c r="AV16" s="17">
        <v>0.161116427069639</v>
      </c>
      <c r="AW16" s="17">
        <v>0.20327211964554701</v>
      </c>
      <c r="AX16" s="17"/>
      <c r="AY16" s="17">
        <v>0.14658452425120699</v>
      </c>
      <c r="AZ16" s="17">
        <v>0.116458108431277</v>
      </c>
      <c r="BA16" s="17"/>
      <c r="BB16" s="17">
        <v>0.13811409647997</v>
      </c>
      <c r="BC16" s="17">
        <v>0.115643826928372</v>
      </c>
      <c r="BD16" s="17"/>
      <c r="BE16" s="17">
        <v>0.121163208790749</v>
      </c>
      <c r="BF16" s="17">
        <v>0.11956151339042601</v>
      </c>
      <c r="BG16" s="17"/>
      <c r="BH16" s="17">
        <v>0.12704089836051299</v>
      </c>
      <c r="BI16" s="17">
        <v>0.119103362929633</v>
      </c>
      <c r="BJ16" s="17"/>
      <c r="BK16" s="17">
        <v>0.117975586828573</v>
      </c>
      <c r="BL16" s="17">
        <v>0.119783221223978</v>
      </c>
      <c r="BM16" s="17"/>
      <c r="BN16" s="17">
        <v>0.276011828859069</v>
      </c>
      <c r="BO16" s="17">
        <v>0.116363129802653</v>
      </c>
      <c r="BP16" s="17"/>
      <c r="BQ16" s="17">
        <v>0.24115590829272199</v>
      </c>
      <c r="BR16" s="17">
        <v>0.116564112023153</v>
      </c>
      <c r="BS16" s="17"/>
      <c r="BT16" s="17">
        <v>8.2258026392006106E-2</v>
      </c>
      <c r="BU16" s="17">
        <v>0.12264378562428099</v>
      </c>
      <c r="BV16" s="17"/>
      <c r="BW16" s="17">
        <v>0.16522980209386301</v>
      </c>
      <c r="BX16" s="17">
        <v>9.6280762109939397E-2</v>
      </c>
      <c r="BY16" s="17"/>
      <c r="BZ16" s="17">
        <v>0.16522980209386301</v>
      </c>
      <c r="CA16" s="17">
        <v>9.6280762109939397E-2</v>
      </c>
    </row>
    <row r="17" spans="2:79" x14ac:dyDescent="0.25">
      <c r="B17" s="18" t="s">
        <v>97</v>
      </c>
      <c r="C17" s="17">
        <v>1.8000096376072802E-2</v>
      </c>
      <c r="D17" s="17">
        <v>3.7481392816566102E-2</v>
      </c>
      <c r="E17" s="17">
        <v>2.25313878350582E-2</v>
      </c>
      <c r="F17" s="17">
        <v>7.7446922157263899E-3</v>
      </c>
      <c r="G17" s="17">
        <v>2.71251842414999E-2</v>
      </c>
      <c r="H17" s="17">
        <v>8.5385645890866894E-3</v>
      </c>
      <c r="I17" s="17">
        <v>5.2087956942129697E-3</v>
      </c>
      <c r="J17" s="17">
        <v>1.7755852864808401E-2</v>
      </c>
      <c r="K17" s="17">
        <v>1.7951843604744E-2</v>
      </c>
      <c r="L17" s="17">
        <v>1.6804682312235499E-2</v>
      </c>
      <c r="M17" s="17"/>
      <c r="N17" s="17">
        <v>1.84123301401397E-2</v>
      </c>
      <c r="O17" s="17">
        <v>1.42448781740979E-2</v>
      </c>
      <c r="P17" s="17">
        <v>4.9639391699764996E-3</v>
      </c>
      <c r="Q17" s="17">
        <v>2.3636416679448402E-3</v>
      </c>
      <c r="R17" s="17"/>
      <c r="S17" s="17">
        <v>2.0688348935949601E-2</v>
      </c>
      <c r="T17" s="17">
        <v>3.5972262667319302E-2</v>
      </c>
      <c r="U17" s="17">
        <v>2.51585840817228E-2</v>
      </c>
      <c r="V17" s="17">
        <v>2.1468109840833E-2</v>
      </c>
      <c r="W17" s="17">
        <v>6.8656559508386396E-3</v>
      </c>
      <c r="X17" s="17">
        <v>7.9025725329655693E-3</v>
      </c>
      <c r="Y17" s="17">
        <v>7.1748020787298396E-3</v>
      </c>
      <c r="Z17" s="17"/>
      <c r="AA17" s="17">
        <v>1.1202771531869901E-2</v>
      </c>
      <c r="AB17" s="17">
        <v>2.1515652440647501E-2</v>
      </c>
      <c r="AC17" s="17"/>
      <c r="AD17" s="17">
        <v>9.7272216864859105E-4</v>
      </c>
      <c r="AE17" s="17">
        <v>8.5722597941205406E-3</v>
      </c>
      <c r="AF17" s="17">
        <v>1.78475772931815E-2</v>
      </c>
      <c r="AG17" s="17"/>
      <c r="AH17" s="17">
        <v>1.1655616489953601E-2</v>
      </c>
      <c r="AI17" s="17">
        <v>1.8234866220776001E-2</v>
      </c>
      <c r="AJ17" s="17"/>
      <c r="AK17" s="17">
        <v>1.5780525921793999E-2</v>
      </c>
      <c r="AL17" s="17">
        <v>1.9486923182544899E-2</v>
      </c>
      <c r="AM17" s="17"/>
      <c r="AN17" s="17">
        <v>1.8030958003470599E-2</v>
      </c>
      <c r="AO17" s="17">
        <v>2.3636416679448402E-3</v>
      </c>
      <c r="AP17" s="17"/>
      <c r="AQ17" s="17">
        <v>3.8950277323719897E-2</v>
      </c>
      <c r="AR17" s="17">
        <v>1.25679216523012E-2</v>
      </c>
      <c r="AS17" s="17"/>
      <c r="AT17" s="17">
        <v>1.06126507433765E-2</v>
      </c>
      <c r="AU17" s="17">
        <v>2.5094551317541201E-2</v>
      </c>
      <c r="AV17" s="17">
        <v>2.00308512087835E-2</v>
      </c>
      <c r="AW17" s="17">
        <v>0</v>
      </c>
      <c r="AX17" s="17"/>
      <c r="AY17" s="17">
        <v>3.1907924935610801E-2</v>
      </c>
      <c r="AZ17" s="17">
        <v>1.63377851303112E-2</v>
      </c>
      <c r="BA17" s="17"/>
      <c r="BB17" s="17">
        <v>1.0852712085443601E-2</v>
      </c>
      <c r="BC17" s="17">
        <v>1.9558143702665998E-2</v>
      </c>
      <c r="BD17" s="17"/>
      <c r="BE17" s="17">
        <v>1.51282178163748E-2</v>
      </c>
      <c r="BF17" s="17">
        <v>1.82180347649528E-2</v>
      </c>
      <c r="BG17" s="17"/>
      <c r="BH17" s="17">
        <v>1.1499958085282E-2</v>
      </c>
      <c r="BI17" s="17">
        <v>1.8504058533217099E-2</v>
      </c>
      <c r="BJ17" s="17"/>
      <c r="BK17" s="17">
        <v>1.34670218551499E-2</v>
      </c>
      <c r="BL17" s="17">
        <v>1.8290222567598199E-2</v>
      </c>
      <c r="BM17" s="17"/>
      <c r="BN17" s="17">
        <v>1.7679499863263198E-2</v>
      </c>
      <c r="BO17" s="17">
        <v>1.80068868836404E-2</v>
      </c>
      <c r="BP17" s="17"/>
      <c r="BQ17" s="17">
        <v>0</v>
      </c>
      <c r="BR17" s="17">
        <v>1.8460965762703799E-2</v>
      </c>
      <c r="BS17" s="17"/>
      <c r="BT17" s="17">
        <v>2.0410593187085699E-2</v>
      </c>
      <c r="BU17" s="17">
        <v>1.7808804038336099E-2</v>
      </c>
      <c r="BV17" s="17"/>
      <c r="BW17" s="17">
        <v>1.1248616674591601E-2</v>
      </c>
      <c r="BX17" s="17">
        <v>2.1467140096460401E-2</v>
      </c>
      <c r="BY17" s="17"/>
      <c r="BZ17" s="17">
        <v>1.1248616674591601E-2</v>
      </c>
      <c r="CA17" s="17">
        <v>2.1467140096460401E-2</v>
      </c>
    </row>
    <row r="18" spans="2:79" x14ac:dyDescent="0.25">
      <c r="B18" s="18" t="s">
        <v>103</v>
      </c>
      <c r="C18" s="19">
        <v>0.108420570852596</v>
      </c>
      <c r="D18" s="19">
        <v>0.146321952626463</v>
      </c>
      <c r="E18" s="19">
        <v>0.106162164993245</v>
      </c>
      <c r="F18" s="19">
        <v>9.37446639851853E-2</v>
      </c>
      <c r="G18" s="19">
        <v>0.15482506843486801</v>
      </c>
      <c r="H18" s="19">
        <v>8.6132186108652503E-2</v>
      </c>
      <c r="I18" s="19">
        <v>3.6802921771597601E-2</v>
      </c>
      <c r="J18" s="19">
        <v>0.122564197864985</v>
      </c>
      <c r="K18" s="19">
        <v>0.120953003371828</v>
      </c>
      <c r="L18" s="19">
        <v>0.166644001589039</v>
      </c>
      <c r="M18" s="19"/>
      <c r="N18" s="19">
        <v>0.11210137109882801</v>
      </c>
      <c r="O18" s="19">
        <v>6.79287716073423E-2</v>
      </c>
      <c r="P18" s="19">
        <v>2.5038655379890098E-2</v>
      </c>
      <c r="Q18" s="19">
        <v>1.8161427005263599E-2</v>
      </c>
      <c r="R18" s="19"/>
      <c r="S18" s="19">
        <v>9.6245262724987402E-2</v>
      </c>
      <c r="T18" s="19">
        <v>8.7594508069858704E-2</v>
      </c>
      <c r="U18" s="19">
        <v>9.9354217417998103E-2</v>
      </c>
      <c r="V18" s="19">
        <v>0.11554406154840199</v>
      </c>
      <c r="W18" s="19">
        <v>7.1467507154964402E-2</v>
      </c>
      <c r="X18" s="19">
        <v>6.5428197561785306E-2</v>
      </c>
      <c r="Y18" s="19">
        <v>0.107018998182754</v>
      </c>
      <c r="Z18" s="19"/>
      <c r="AA18" s="19">
        <v>2.9526790191825601E-2</v>
      </c>
      <c r="AB18" s="19">
        <v>0.14922419807599399</v>
      </c>
      <c r="AC18" s="19"/>
      <c r="AD18" s="19">
        <v>1.01389692269339E-2</v>
      </c>
      <c r="AE18" s="19">
        <v>3.39644138334265E-2</v>
      </c>
      <c r="AF18" s="19">
        <v>3.5799826498552297E-2</v>
      </c>
      <c r="AG18" s="19"/>
      <c r="AH18" s="19">
        <v>2.8073780881091599E-2</v>
      </c>
      <c r="AI18" s="19">
        <v>0.111393707144711</v>
      </c>
      <c r="AJ18" s="19"/>
      <c r="AK18" s="19">
        <v>0.13140634180112001</v>
      </c>
      <c r="AL18" s="19">
        <v>9.3023059884737302E-2</v>
      </c>
      <c r="AM18" s="19"/>
      <c r="AN18" s="19">
        <v>0.108598715075098</v>
      </c>
      <c r="AO18" s="19">
        <v>1.8161427005263599E-2</v>
      </c>
      <c r="AP18" s="19"/>
      <c r="AQ18" s="19">
        <v>4.7009135663202299E-2</v>
      </c>
      <c r="AR18" s="19">
        <v>0.124343948642029</v>
      </c>
      <c r="AS18" s="19"/>
      <c r="AT18" s="19">
        <v>0.206174192147281</v>
      </c>
      <c r="AU18" s="19">
        <v>6.0773082534396297E-2</v>
      </c>
      <c r="AV18" s="19">
        <v>2.6190619090316902E-2</v>
      </c>
      <c r="AW18" s="19">
        <v>3.7606432895365498E-3</v>
      </c>
      <c r="AX18" s="19"/>
      <c r="AY18" s="19">
        <v>3.1607871285956303E-2</v>
      </c>
      <c r="AZ18" s="19">
        <v>0.117601487468035</v>
      </c>
      <c r="BA18" s="19"/>
      <c r="BB18" s="19">
        <v>0.11795726054552599</v>
      </c>
      <c r="BC18" s="19">
        <v>0.10634343574884</v>
      </c>
      <c r="BD18" s="19"/>
      <c r="BE18" s="19">
        <v>7.9493504587114405E-2</v>
      </c>
      <c r="BF18" s="19">
        <v>0.110615760546685</v>
      </c>
      <c r="BG18" s="19"/>
      <c r="BH18" s="19">
        <v>9.9879011239089294E-2</v>
      </c>
      <c r="BI18" s="19">
        <v>0.109082806425999</v>
      </c>
      <c r="BJ18" s="19"/>
      <c r="BK18" s="19">
        <v>9.1719008273010105E-2</v>
      </c>
      <c r="BL18" s="19">
        <v>0.109489505572591</v>
      </c>
      <c r="BM18" s="19"/>
      <c r="BN18" s="19">
        <v>3.4332031008979101E-2</v>
      </c>
      <c r="BO18" s="19">
        <v>0.109989829314177</v>
      </c>
      <c r="BP18" s="19"/>
      <c r="BQ18" s="19">
        <v>1.22471240123727E-2</v>
      </c>
      <c r="BR18" s="19">
        <v>0.110882968638108</v>
      </c>
      <c r="BS18" s="19"/>
      <c r="BT18" s="19">
        <v>6.19058912403894E-2</v>
      </c>
      <c r="BU18" s="19">
        <v>0.11211188534072999</v>
      </c>
      <c r="BV18" s="19"/>
      <c r="BW18" s="19">
        <v>2.9620338703939202E-2</v>
      </c>
      <c r="BX18" s="19">
        <v>0.14888634459641001</v>
      </c>
      <c r="BY18" s="19"/>
      <c r="BZ18" s="19">
        <v>2.9620338703939202E-2</v>
      </c>
      <c r="CA18" s="19">
        <v>0.14888634459641001</v>
      </c>
    </row>
    <row r="19" spans="2:79" x14ac:dyDescent="0.25">
      <c r="B19" s="16"/>
    </row>
    <row r="20" spans="2:79" x14ac:dyDescent="0.25">
      <c r="B20" t="s">
        <v>78</v>
      </c>
    </row>
    <row r="21" spans="2:79" x14ac:dyDescent="0.25">
      <c r="B21" t="s">
        <v>79</v>
      </c>
    </row>
    <row r="23" spans="2:79" x14ac:dyDescent="0.25">
      <c r="B23"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CA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660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653</v>
      </c>
      <c r="C9" s="17">
        <v>0.14587683409852101</v>
      </c>
      <c r="D9" s="17">
        <v>0.10897464791537299</v>
      </c>
      <c r="E9" s="17">
        <v>0.107296673649657</v>
      </c>
      <c r="F9" s="17">
        <v>9.5454703694933099E-2</v>
      </c>
      <c r="G9" s="17">
        <v>2.7937933881124501E-2</v>
      </c>
      <c r="H9" s="17">
        <v>0.18291110760059301</v>
      </c>
      <c r="I9" s="17">
        <v>0.29502285228014202</v>
      </c>
      <c r="J9" s="17">
        <v>0.196960529760281</v>
      </c>
      <c r="K9" s="17">
        <v>8.0102438730450407E-2</v>
      </c>
      <c r="L9" s="17">
        <v>0.31181964385232702</v>
      </c>
      <c r="M9" s="17"/>
      <c r="N9" s="17">
        <v>0.14335028416665299</v>
      </c>
      <c r="O9" s="17">
        <v>0.17107535163506199</v>
      </c>
      <c r="P9" s="17">
        <v>0.200528097334777</v>
      </c>
      <c r="Q9" s="17">
        <v>0.29963021164564801</v>
      </c>
      <c r="R9" s="17"/>
      <c r="S9" s="17">
        <v>0.1328083087287</v>
      </c>
      <c r="T9" s="17">
        <v>0.11322137071702799</v>
      </c>
      <c r="U9" s="17">
        <v>0.190545478917966</v>
      </c>
      <c r="V9" s="17">
        <v>0.130161419569435</v>
      </c>
      <c r="W9" s="17">
        <v>0.170996026875123</v>
      </c>
      <c r="X9" s="17">
        <v>0.19186919694025401</v>
      </c>
      <c r="Y9" s="17">
        <v>0.21385519866608199</v>
      </c>
      <c r="Z9" s="17"/>
      <c r="AA9" s="17">
        <v>0.23928373119323401</v>
      </c>
      <c r="AB9" s="17">
        <v>9.7567066494213803E-2</v>
      </c>
      <c r="AC9" s="17"/>
      <c r="AD9" s="17">
        <v>0.29140815139052201</v>
      </c>
      <c r="AE9" s="17">
        <v>0.31209341738046498</v>
      </c>
      <c r="AF9" s="17">
        <v>0.21559699231283799</v>
      </c>
      <c r="AG9" s="17"/>
      <c r="AH9" s="17">
        <v>0.29966184512760402</v>
      </c>
      <c r="AI9" s="17">
        <v>0.140186204794775</v>
      </c>
      <c r="AJ9" s="17"/>
      <c r="AK9" s="17">
        <v>0.116613792583937</v>
      </c>
      <c r="AL9" s="17">
        <v>0.16547930919856299</v>
      </c>
      <c r="AM9" s="17"/>
      <c r="AN9" s="17">
        <v>0.145573371482629</v>
      </c>
      <c r="AO9" s="17">
        <v>0.29963021164564801</v>
      </c>
      <c r="AP9" s="17"/>
      <c r="AQ9" s="17">
        <v>0.25034439528018099</v>
      </c>
      <c r="AR9" s="17">
        <v>0.118789428661634</v>
      </c>
      <c r="AS9" s="17"/>
      <c r="AT9" s="17">
        <v>7.5679435649445306E-2</v>
      </c>
      <c r="AU9" s="17">
        <v>0.14698912934191299</v>
      </c>
      <c r="AV9" s="17">
        <v>0.248146517451627</v>
      </c>
      <c r="AW9" s="17">
        <v>0.46638629090162897</v>
      </c>
      <c r="AX9" s="17"/>
      <c r="AY9" s="17">
        <v>0.205746514666271</v>
      </c>
      <c r="AZ9" s="17">
        <v>0.13872100507302801</v>
      </c>
      <c r="BA9" s="17"/>
      <c r="BB9" s="17">
        <v>0.16247708291365101</v>
      </c>
      <c r="BC9" s="17">
        <v>0.14226065593512499</v>
      </c>
      <c r="BD9" s="17"/>
      <c r="BE9" s="17">
        <v>0.18989966322097199</v>
      </c>
      <c r="BF9" s="17">
        <v>0.14253607150934899</v>
      </c>
      <c r="BG9" s="17"/>
      <c r="BH9" s="17">
        <v>0.14191936878063799</v>
      </c>
      <c r="BI9" s="17">
        <v>0.14618366030270299</v>
      </c>
      <c r="BJ9" s="17"/>
      <c r="BK9" s="17">
        <v>0.22343221978457101</v>
      </c>
      <c r="BL9" s="17">
        <v>0.14091312821247701</v>
      </c>
      <c r="BM9" s="17"/>
      <c r="BN9" s="17">
        <v>0.23326012613229899</v>
      </c>
      <c r="BO9" s="17">
        <v>0.14402598144689299</v>
      </c>
      <c r="BP9" s="17"/>
      <c r="BQ9" s="17">
        <v>0.25409000402502602</v>
      </c>
      <c r="BR9" s="17">
        <v>0.14310617464162401</v>
      </c>
      <c r="BS9" s="17"/>
      <c r="BT9" s="17">
        <v>0.15940020629471099</v>
      </c>
      <c r="BU9" s="17">
        <v>0.144803645588305</v>
      </c>
      <c r="BV9" s="17"/>
      <c r="BW9" s="17">
        <v>0.23883405036239899</v>
      </c>
      <c r="BX9" s="17">
        <v>9.8141115831948206E-2</v>
      </c>
      <c r="BY9" s="17"/>
      <c r="BZ9" s="17">
        <v>0.23883405036239899</v>
      </c>
      <c r="CA9" s="17">
        <v>9.8141115831948206E-2</v>
      </c>
    </row>
    <row r="10" spans="2:79" x14ac:dyDescent="0.25">
      <c r="B10" s="18" t="s">
        <v>654</v>
      </c>
      <c r="C10" s="17">
        <v>0.243093435174982</v>
      </c>
      <c r="D10" s="17">
        <v>0.23338896115251301</v>
      </c>
      <c r="E10" s="17">
        <v>0.20315528365896901</v>
      </c>
      <c r="F10" s="17">
        <v>0.28344841983446001</v>
      </c>
      <c r="G10" s="17">
        <v>0.135659239014327</v>
      </c>
      <c r="H10" s="17">
        <v>0.30438977663517303</v>
      </c>
      <c r="I10" s="17">
        <v>0.27330825940113401</v>
      </c>
      <c r="J10" s="17">
        <v>0.25840032250414202</v>
      </c>
      <c r="K10" s="17">
        <v>0.28303484991456002</v>
      </c>
      <c r="L10" s="17">
        <v>0.26478714469954201</v>
      </c>
      <c r="M10" s="17"/>
      <c r="N10" s="17">
        <v>0.235272932599289</v>
      </c>
      <c r="O10" s="17">
        <v>0.32915589126992401</v>
      </c>
      <c r="P10" s="17">
        <v>0.429194659091852</v>
      </c>
      <c r="Q10" s="17">
        <v>0.38986652498361701</v>
      </c>
      <c r="R10" s="17"/>
      <c r="S10" s="17">
        <v>0.22590005019758699</v>
      </c>
      <c r="T10" s="17">
        <v>0.32817696794842999</v>
      </c>
      <c r="U10" s="17">
        <v>0.31278396325990698</v>
      </c>
      <c r="V10" s="17">
        <v>0.22225261260845799</v>
      </c>
      <c r="W10" s="17">
        <v>0.29991109360435098</v>
      </c>
      <c r="X10" s="17">
        <v>0.296405639571937</v>
      </c>
      <c r="Y10" s="17">
        <v>0.20398484159670999</v>
      </c>
      <c r="Z10" s="17"/>
      <c r="AA10" s="17">
        <v>0.33548908223976998</v>
      </c>
      <c r="AB10" s="17">
        <v>0.19530668305941301</v>
      </c>
      <c r="AC10" s="17"/>
      <c r="AD10" s="17">
        <v>0.32445330751256901</v>
      </c>
      <c r="AE10" s="17">
        <v>0.29695314454123101</v>
      </c>
      <c r="AF10" s="17">
        <v>0.361238828605489</v>
      </c>
      <c r="AG10" s="17"/>
      <c r="AH10" s="17">
        <v>0.363033351140018</v>
      </c>
      <c r="AI10" s="17">
        <v>0.238655202892706</v>
      </c>
      <c r="AJ10" s="17"/>
      <c r="AK10" s="17">
        <v>0.23591944534828099</v>
      </c>
      <c r="AL10" s="17">
        <v>0.24789908590939999</v>
      </c>
      <c r="AM10" s="17"/>
      <c r="AN10" s="17">
        <v>0.242803749533688</v>
      </c>
      <c r="AO10" s="17">
        <v>0.38986652498361701</v>
      </c>
      <c r="AP10" s="17"/>
      <c r="AQ10" s="17">
        <v>0.24362016822475999</v>
      </c>
      <c r="AR10" s="17">
        <v>0.242956858504531</v>
      </c>
      <c r="AS10" s="17"/>
      <c r="AT10" s="17">
        <v>0.157627327350151</v>
      </c>
      <c r="AU10" s="17">
        <v>0.25507449393329901</v>
      </c>
      <c r="AV10" s="17">
        <v>0.37322583159029299</v>
      </c>
      <c r="AW10" s="17">
        <v>0.35998335787743702</v>
      </c>
      <c r="AX10" s="17"/>
      <c r="AY10" s="17">
        <v>0.309733351292517</v>
      </c>
      <c r="AZ10" s="17">
        <v>0.23512840443675001</v>
      </c>
      <c r="BA10" s="17"/>
      <c r="BB10" s="17">
        <v>0.28040464781614299</v>
      </c>
      <c r="BC10" s="17">
        <v>0.234951245079011</v>
      </c>
      <c r="BD10" s="17"/>
      <c r="BE10" s="17">
        <v>0.244562338784761</v>
      </c>
      <c r="BF10" s="17">
        <v>0.242981964414823</v>
      </c>
      <c r="BG10" s="17"/>
      <c r="BH10" s="17">
        <v>0.311118278806015</v>
      </c>
      <c r="BI10" s="17">
        <v>0.237819401700299</v>
      </c>
      <c r="BJ10" s="17"/>
      <c r="BK10" s="17">
        <v>0.237248823363196</v>
      </c>
      <c r="BL10" s="17">
        <v>0.24346750247920801</v>
      </c>
      <c r="BM10" s="17"/>
      <c r="BN10" s="17">
        <v>0.33219552557466597</v>
      </c>
      <c r="BO10" s="17">
        <v>0.24120617690805701</v>
      </c>
      <c r="BP10" s="17"/>
      <c r="BQ10" s="17">
        <v>0.31227398955104102</v>
      </c>
      <c r="BR10" s="17">
        <v>0.24132215578869701</v>
      </c>
      <c r="BS10" s="17"/>
      <c r="BT10" s="17">
        <v>0.27972657348381402</v>
      </c>
      <c r="BU10" s="17">
        <v>0.24018630058193399</v>
      </c>
      <c r="BV10" s="17"/>
      <c r="BW10" s="17">
        <v>0.33515161537272598</v>
      </c>
      <c r="BX10" s="17">
        <v>0.195819393086864</v>
      </c>
      <c r="BY10" s="17"/>
      <c r="BZ10" s="17">
        <v>0.33515161537272598</v>
      </c>
      <c r="CA10" s="17">
        <v>0.195819393086864</v>
      </c>
    </row>
    <row r="11" spans="2:79" x14ac:dyDescent="0.25">
      <c r="B11" s="18" t="s">
        <v>655</v>
      </c>
      <c r="C11" s="17">
        <v>0.35928251295990499</v>
      </c>
      <c r="D11" s="17">
        <v>0.40236496152025097</v>
      </c>
      <c r="E11" s="17">
        <v>0.444327201828153</v>
      </c>
      <c r="F11" s="17">
        <v>0.392050839529623</v>
      </c>
      <c r="G11" s="17">
        <v>0.390325708746602</v>
      </c>
      <c r="H11" s="17">
        <v>0.30768805361906898</v>
      </c>
      <c r="I11" s="17">
        <v>0.29431031724364398</v>
      </c>
      <c r="J11" s="17">
        <v>0.30707423210465701</v>
      </c>
      <c r="K11" s="17">
        <v>0.291708627334263</v>
      </c>
      <c r="L11" s="17">
        <v>0.25666214050648201</v>
      </c>
      <c r="M11" s="17"/>
      <c r="N11" s="17">
        <v>0.36464451037862999</v>
      </c>
      <c r="O11" s="17">
        <v>0.30125161027602498</v>
      </c>
      <c r="P11" s="17">
        <v>0.236524999128889</v>
      </c>
      <c r="Q11" s="17">
        <v>0.20505576061396599</v>
      </c>
      <c r="R11" s="17"/>
      <c r="S11" s="17">
        <v>0.38999800426693298</v>
      </c>
      <c r="T11" s="17">
        <v>0.361150325629367</v>
      </c>
      <c r="U11" s="17">
        <v>0.30434200602202999</v>
      </c>
      <c r="V11" s="17">
        <v>0.392132375218048</v>
      </c>
      <c r="W11" s="17">
        <v>0.27793745417041699</v>
      </c>
      <c r="X11" s="17">
        <v>0.32409969978013398</v>
      </c>
      <c r="Y11" s="17">
        <v>0.36467998727506601</v>
      </c>
      <c r="Z11" s="17"/>
      <c r="AA11" s="17">
        <v>0.28101282891164803</v>
      </c>
      <c r="AB11" s="17">
        <v>0.399763359283274</v>
      </c>
      <c r="AC11" s="17"/>
      <c r="AD11" s="17">
        <v>0.28728951060461</v>
      </c>
      <c r="AE11" s="17">
        <v>0.27054092347066899</v>
      </c>
      <c r="AF11" s="17">
        <v>0.26332584218199201</v>
      </c>
      <c r="AG11" s="17"/>
      <c r="AH11" s="17">
        <v>0.29693959723881302</v>
      </c>
      <c r="AI11" s="17">
        <v>0.361589437547089</v>
      </c>
      <c r="AJ11" s="17"/>
      <c r="AK11" s="17">
        <v>0.35350688598250601</v>
      </c>
      <c r="AL11" s="17">
        <v>0.36315144039026698</v>
      </c>
      <c r="AM11" s="17"/>
      <c r="AN11" s="17">
        <v>0.35958690987432801</v>
      </c>
      <c r="AO11" s="17">
        <v>0.20505576061396599</v>
      </c>
      <c r="AP11" s="17"/>
      <c r="AQ11" s="17">
        <v>0.34406604908014199</v>
      </c>
      <c r="AR11" s="17">
        <v>0.36322799155406998</v>
      </c>
      <c r="AS11" s="17"/>
      <c r="AT11" s="17">
        <v>0.401058125813192</v>
      </c>
      <c r="AU11" s="17">
        <v>0.38373173275841299</v>
      </c>
      <c r="AV11" s="17">
        <v>0.25001247310696301</v>
      </c>
      <c r="AW11" s="17">
        <v>0.164396565898833</v>
      </c>
      <c r="AX11" s="17"/>
      <c r="AY11" s="17">
        <v>0.29906606417444298</v>
      </c>
      <c r="AZ11" s="17">
        <v>0.366479788909014</v>
      </c>
      <c r="BA11" s="17"/>
      <c r="BB11" s="17">
        <v>0.318137013258532</v>
      </c>
      <c r="BC11" s="17">
        <v>0.36825514174902002</v>
      </c>
      <c r="BD11" s="17"/>
      <c r="BE11" s="17">
        <v>0.32346905584084301</v>
      </c>
      <c r="BF11" s="17">
        <v>0.36200029053388799</v>
      </c>
      <c r="BG11" s="17"/>
      <c r="BH11" s="17">
        <v>0.294040528570986</v>
      </c>
      <c r="BI11" s="17">
        <v>0.36434078860237801</v>
      </c>
      <c r="BJ11" s="17"/>
      <c r="BK11" s="17">
        <v>0.32977120269059601</v>
      </c>
      <c r="BL11" s="17">
        <v>0.36117129815764198</v>
      </c>
      <c r="BM11" s="17"/>
      <c r="BN11" s="17">
        <v>0.25786304799821103</v>
      </c>
      <c r="BO11" s="17">
        <v>0.36143066372513899</v>
      </c>
      <c r="BP11" s="17"/>
      <c r="BQ11" s="17">
        <v>0.323983234685424</v>
      </c>
      <c r="BR11" s="17">
        <v>0.36018630571673199</v>
      </c>
      <c r="BS11" s="17"/>
      <c r="BT11" s="17">
        <v>0.396558690362041</v>
      </c>
      <c r="BU11" s="17">
        <v>0.35632434803532897</v>
      </c>
      <c r="BV11" s="17"/>
      <c r="BW11" s="17">
        <v>0.28144320576762</v>
      </c>
      <c r="BX11" s="17">
        <v>0.399254829123594</v>
      </c>
      <c r="BY11" s="17"/>
      <c r="BZ11" s="17">
        <v>0.28144320576762</v>
      </c>
      <c r="CA11" s="17">
        <v>0.399254829123594</v>
      </c>
    </row>
    <row r="12" spans="2:79" x14ac:dyDescent="0.25">
      <c r="B12" s="18" t="s">
        <v>656</v>
      </c>
      <c r="C12" s="17">
        <v>4.34570505662355E-2</v>
      </c>
      <c r="D12" s="17">
        <v>3.5906615369498199E-2</v>
      </c>
      <c r="E12" s="17">
        <v>6.0527372374522798E-2</v>
      </c>
      <c r="F12" s="17">
        <v>3.66316963797488E-2</v>
      </c>
      <c r="G12" s="17">
        <v>0.100384799781483</v>
      </c>
      <c r="H12" s="17">
        <v>1.53854011812679E-2</v>
      </c>
      <c r="I12" s="17">
        <v>1.02380828220752E-2</v>
      </c>
      <c r="J12" s="17">
        <v>7.2960113833947599E-2</v>
      </c>
      <c r="K12" s="17">
        <v>4.2154020830070901E-2</v>
      </c>
      <c r="L12" s="17">
        <v>1.01418211540191E-3</v>
      </c>
      <c r="M12" s="17"/>
      <c r="N12" s="17">
        <v>4.2453378091675903E-2</v>
      </c>
      <c r="O12" s="17">
        <v>5.8302358702889703E-2</v>
      </c>
      <c r="P12" s="17">
        <v>4.8878524757646299E-2</v>
      </c>
      <c r="Q12" s="17">
        <v>3.7519042324194403E-2</v>
      </c>
      <c r="R12" s="17"/>
      <c r="S12" s="17">
        <v>4.5542395595089803E-2</v>
      </c>
      <c r="T12" s="17">
        <v>3.3018138694244602E-2</v>
      </c>
      <c r="U12" s="17">
        <v>2.2776456632308401E-2</v>
      </c>
      <c r="V12" s="17">
        <v>4.1288187815410902E-2</v>
      </c>
      <c r="W12" s="17">
        <v>5.8089766102196898E-2</v>
      </c>
      <c r="X12" s="17">
        <v>4.0984221083158599E-2</v>
      </c>
      <c r="Y12" s="17">
        <v>3.80307062339598E-2</v>
      </c>
      <c r="Z12" s="17"/>
      <c r="AA12" s="17">
        <v>3.7726965627752601E-2</v>
      </c>
      <c r="AB12" s="17">
        <v>4.6420633345892102E-2</v>
      </c>
      <c r="AC12" s="17"/>
      <c r="AD12" s="17">
        <v>2.7428151029262101E-2</v>
      </c>
      <c r="AE12" s="17">
        <v>2.5067014892607299E-2</v>
      </c>
      <c r="AF12" s="17">
        <v>4.1892419100395498E-2</v>
      </c>
      <c r="AG12" s="17"/>
      <c r="AH12" s="17">
        <v>1.40797466304136E-2</v>
      </c>
      <c r="AI12" s="17">
        <v>4.4544122352514003E-2</v>
      </c>
      <c r="AJ12" s="17"/>
      <c r="AK12" s="17">
        <v>4.70377465000133E-2</v>
      </c>
      <c r="AL12" s="17">
        <v>4.1058444705401799E-2</v>
      </c>
      <c r="AM12" s="17"/>
      <c r="AN12" s="17">
        <v>4.3468770396674801E-2</v>
      </c>
      <c r="AO12" s="17">
        <v>3.7519042324194403E-2</v>
      </c>
      <c r="AP12" s="17"/>
      <c r="AQ12" s="17">
        <v>2.1926304855880398E-2</v>
      </c>
      <c r="AR12" s="17">
        <v>4.9039759991228803E-2</v>
      </c>
      <c r="AS12" s="17"/>
      <c r="AT12" s="17">
        <v>5.9253634823389599E-2</v>
      </c>
      <c r="AU12" s="17">
        <v>4.00589291473663E-2</v>
      </c>
      <c r="AV12" s="17">
        <v>2.3958825116896999E-2</v>
      </c>
      <c r="AW12" s="17">
        <v>3.7235505398834699E-3</v>
      </c>
      <c r="AX12" s="17"/>
      <c r="AY12" s="17">
        <v>3.5007300728744403E-2</v>
      </c>
      <c r="AZ12" s="17">
        <v>4.4466993571975297E-2</v>
      </c>
      <c r="BA12" s="17"/>
      <c r="BB12" s="17">
        <v>2.97571795781673E-2</v>
      </c>
      <c r="BC12" s="17">
        <v>4.6443582955326898E-2</v>
      </c>
      <c r="BD12" s="17"/>
      <c r="BE12" s="17">
        <v>2.5659415353722601E-2</v>
      </c>
      <c r="BF12" s="17">
        <v>4.4807660581060102E-2</v>
      </c>
      <c r="BG12" s="17"/>
      <c r="BH12" s="17">
        <v>9.4009665438740606E-3</v>
      </c>
      <c r="BI12" s="17">
        <v>4.6097452477701202E-2</v>
      </c>
      <c r="BJ12" s="17"/>
      <c r="BK12" s="17">
        <v>3.3740425746899297E-2</v>
      </c>
      <c r="BL12" s="17">
        <v>4.4078934751086998E-2</v>
      </c>
      <c r="BM12" s="17"/>
      <c r="BN12" s="17">
        <v>2.95666702432924E-2</v>
      </c>
      <c r="BO12" s="17">
        <v>4.3751260668126603E-2</v>
      </c>
      <c r="BP12" s="17"/>
      <c r="BQ12" s="17">
        <v>3.6484697223194501E-2</v>
      </c>
      <c r="BR12" s="17">
        <v>4.3635568733107803E-2</v>
      </c>
      <c r="BS12" s="17"/>
      <c r="BT12" s="17">
        <v>6.6638167090658396E-2</v>
      </c>
      <c r="BU12" s="17">
        <v>4.1617442253524303E-2</v>
      </c>
      <c r="BV12" s="17"/>
      <c r="BW12" s="17">
        <v>3.7757364245601499E-2</v>
      </c>
      <c r="BX12" s="17">
        <v>4.6383973631974398E-2</v>
      </c>
      <c r="BY12" s="17"/>
      <c r="BZ12" s="17">
        <v>3.7757364245601499E-2</v>
      </c>
      <c r="CA12" s="17">
        <v>4.6383973631974398E-2</v>
      </c>
    </row>
    <row r="13" spans="2:79" x14ac:dyDescent="0.25">
      <c r="B13" s="18" t="s">
        <v>657</v>
      </c>
      <c r="C13" s="17">
        <v>5.68335783327878E-2</v>
      </c>
      <c r="D13" s="17">
        <v>3.6474842697547499E-2</v>
      </c>
      <c r="E13" s="17">
        <v>3.8598054124419703E-2</v>
      </c>
      <c r="F13" s="17">
        <v>5.3065547863497098E-2</v>
      </c>
      <c r="G13" s="17">
        <v>0.19675665969655201</v>
      </c>
      <c r="H13" s="17">
        <v>3.5050012839464899E-2</v>
      </c>
      <c r="I13" s="17">
        <v>1.7289043999475499E-2</v>
      </c>
      <c r="J13" s="17">
        <v>4.0813328168011802E-2</v>
      </c>
      <c r="K13" s="17">
        <v>1.5066569299715501E-2</v>
      </c>
      <c r="L13" s="17">
        <v>4.1414997789447801E-4</v>
      </c>
      <c r="M13" s="17"/>
      <c r="N13" s="17">
        <v>5.87496561816215E-2</v>
      </c>
      <c r="O13" s="17">
        <v>3.3982845886356999E-2</v>
      </c>
      <c r="P13" s="17">
        <v>2.32739495437383E-2</v>
      </c>
      <c r="Q13" s="17">
        <v>1.5315417268342299E-2</v>
      </c>
      <c r="R13" s="17"/>
      <c r="S13" s="17">
        <v>5.2761624704522198E-2</v>
      </c>
      <c r="T13" s="17">
        <v>3.9970759277389002E-2</v>
      </c>
      <c r="U13" s="17">
        <v>2.4693360427285201E-2</v>
      </c>
      <c r="V13" s="17">
        <v>6.9992748508993799E-2</v>
      </c>
      <c r="W13" s="17">
        <v>2.7754689237593999E-2</v>
      </c>
      <c r="X13" s="17">
        <v>6.4222780859686399E-2</v>
      </c>
      <c r="Y13" s="17">
        <v>5.73991476064796E-2</v>
      </c>
      <c r="Z13" s="17"/>
      <c r="AA13" s="17">
        <v>2.9922406807537799E-2</v>
      </c>
      <c r="AB13" s="17">
        <v>7.0751955698714203E-2</v>
      </c>
      <c r="AC13" s="17"/>
      <c r="AD13" s="17">
        <v>3.8257764144499697E-2</v>
      </c>
      <c r="AE13" s="17">
        <v>2.07474655930667E-2</v>
      </c>
      <c r="AF13" s="17">
        <v>2.49139725976362E-2</v>
      </c>
      <c r="AG13" s="17"/>
      <c r="AH13" s="17">
        <v>8.4190419074242507E-3</v>
      </c>
      <c r="AI13" s="17">
        <v>5.8625100002330503E-2</v>
      </c>
      <c r="AJ13" s="17"/>
      <c r="AK13" s="17">
        <v>4.4551305491835801E-2</v>
      </c>
      <c r="AL13" s="17">
        <v>6.5061121851006695E-2</v>
      </c>
      <c r="AM13" s="17"/>
      <c r="AN13" s="17">
        <v>5.6915522612417002E-2</v>
      </c>
      <c r="AO13" s="17">
        <v>1.5315417268342299E-2</v>
      </c>
      <c r="AP13" s="17"/>
      <c r="AQ13" s="17">
        <v>3.0369605851520799E-2</v>
      </c>
      <c r="AR13" s="17">
        <v>6.3695424670180495E-2</v>
      </c>
      <c r="AS13" s="17"/>
      <c r="AT13" s="17">
        <v>7.7244655324466102E-2</v>
      </c>
      <c r="AU13" s="17">
        <v>5.3329526346929501E-2</v>
      </c>
      <c r="AV13" s="17">
        <v>2.7923117477986401E-2</v>
      </c>
      <c r="AW13" s="17">
        <v>2.9242403840154E-3</v>
      </c>
      <c r="AX13" s="17"/>
      <c r="AY13" s="17">
        <v>4.7413264606772899E-2</v>
      </c>
      <c r="AZ13" s="17">
        <v>5.7959526454618597E-2</v>
      </c>
      <c r="BA13" s="17"/>
      <c r="BB13" s="17">
        <v>4.22649810862031E-2</v>
      </c>
      <c r="BC13" s="17">
        <v>6.0009631143342401E-2</v>
      </c>
      <c r="BD13" s="17"/>
      <c r="BE13" s="17">
        <v>5.7224575338363497E-2</v>
      </c>
      <c r="BF13" s="17">
        <v>5.68039067238807E-2</v>
      </c>
      <c r="BG13" s="17"/>
      <c r="BH13" s="17">
        <v>6.8746046102467401E-2</v>
      </c>
      <c r="BI13" s="17">
        <v>5.5909992912670702E-2</v>
      </c>
      <c r="BJ13" s="17"/>
      <c r="BK13" s="17">
        <v>4.22389145704836E-2</v>
      </c>
      <c r="BL13" s="17">
        <v>5.7767667149198801E-2</v>
      </c>
      <c r="BM13" s="17"/>
      <c r="BN13" s="17">
        <v>2.55818735955048E-2</v>
      </c>
      <c r="BO13" s="17">
        <v>5.7495516092680603E-2</v>
      </c>
      <c r="BP13" s="17"/>
      <c r="BQ13" s="17">
        <v>3.3464439530232E-4</v>
      </c>
      <c r="BR13" s="17">
        <v>5.8280161089071698E-2</v>
      </c>
      <c r="BS13" s="17"/>
      <c r="BT13" s="17">
        <v>8.8238977009351596E-3</v>
      </c>
      <c r="BU13" s="17">
        <v>6.06435331935865E-2</v>
      </c>
      <c r="BV13" s="17"/>
      <c r="BW13" s="17">
        <v>3.0007798359504501E-2</v>
      </c>
      <c r="BX13" s="17">
        <v>7.0609247684273499E-2</v>
      </c>
      <c r="BY13" s="17"/>
      <c r="BZ13" s="17">
        <v>3.0007798359504501E-2</v>
      </c>
      <c r="CA13" s="17">
        <v>7.0609247684273499E-2</v>
      </c>
    </row>
    <row r="14" spans="2:79" x14ac:dyDescent="0.25">
      <c r="B14" s="18" t="s">
        <v>75</v>
      </c>
      <c r="C14" s="17">
        <v>0.15145658886756899</v>
      </c>
      <c r="D14" s="17">
        <v>0.18288997134481799</v>
      </c>
      <c r="E14" s="17">
        <v>0.146095414364278</v>
      </c>
      <c r="F14" s="17">
        <v>0.13934879269773801</v>
      </c>
      <c r="G14" s="17">
        <v>0.148935658879911</v>
      </c>
      <c r="H14" s="17">
        <v>0.154575648124432</v>
      </c>
      <c r="I14" s="17">
        <v>0.109831444253529</v>
      </c>
      <c r="J14" s="17">
        <v>0.12379147362895999</v>
      </c>
      <c r="K14" s="17">
        <v>0.28793349389094097</v>
      </c>
      <c r="L14" s="17">
        <v>0.165302738848353</v>
      </c>
      <c r="M14" s="17"/>
      <c r="N14" s="17">
        <v>0.155529238582131</v>
      </c>
      <c r="O14" s="17">
        <v>0.106231942229743</v>
      </c>
      <c r="P14" s="17">
        <v>6.1599770143097698E-2</v>
      </c>
      <c r="Q14" s="17">
        <v>5.2613043164232501E-2</v>
      </c>
      <c r="R14" s="17"/>
      <c r="S14" s="17">
        <v>0.152989616507168</v>
      </c>
      <c r="T14" s="17">
        <v>0.124462437733542</v>
      </c>
      <c r="U14" s="17">
        <v>0.14485873474050301</v>
      </c>
      <c r="V14" s="17">
        <v>0.144172656279655</v>
      </c>
      <c r="W14" s="17">
        <v>0.165310970010318</v>
      </c>
      <c r="X14" s="17">
        <v>8.24184617648301E-2</v>
      </c>
      <c r="Y14" s="17">
        <v>0.12205011862170299</v>
      </c>
      <c r="Z14" s="17"/>
      <c r="AA14" s="17">
        <v>7.65649852200571E-2</v>
      </c>
      <c r="AB14" s="17">
        <v>0.190190302118492</v>
      </c>
      <c r="AC14" s="17"/>
      <c r="AD14" s="17">
        <v>3.1163115318536602E-2</v>
      </c>
      <c r="AE14" s="17">
        <v>7.4598034121961296E-2</v>
      </c>
      <c r="AF14" s="17">
        <v>9.3031945201650298E-2</v>
      </c>
      <c r="AG14" s="17"/>
      <c r="AH14" s="17">
        <v>1.7866417955727801E-2</v>
      </c>
      <c r="AI14" s="17">
        <v>0.156399932410585</v>
      </c>
      <c r="AJ14" s="17"/>
      <c r="AK14" s="17">
        <v>0.20237082409342799</v>
      </c>
      <c r="AL14" s="17">
        <v>0.117350597945361</v>
      </c>
      <c r="AM14" s="17"/>
      <c r="AN14" s="17">
        <v>0.151651676100264</v>
      </c>
      <c r="AO14" s="17">
        <v>5.2613043164232501E-2</v>
      </c>
      <c r="AP14" s="17"/>
      <c r="AQ14" s="17">
        <v>0.109673476707516</v>
      </c>
      <c r="AR14" s="17">
        <v>0.16229053661835599</v>
      </c>
      <c r="AS14" s="17"/>
      <c r="AT14" s="17">
        <v>0.22913682103935601</v>
      </c>
      <c r="AU14" s="17">
        <v>0.12081618847207801</v>
      </c>
      <c r="AV14" s="17">
        <v>7.6733235256233795E-2</v>
      </c>
      <c r="AW14" s="17">
        <v>2.5859943982018598E-3</v>
      </c>
      <c r="AX14" s="17"/>
      <c r="AY14" s="17">
        <v>0.103033504531251</v>
      </c>
      <c r="AZ14" s="17">
        <v>0.15724428155461401</v>
      </c>
      <c r="BA14" s="17"/>
      <c r="BB14" s="17">
        <v>0.16695909534730299</v>
      </c>
      <c r="BC14" s="17">
        <v>0.14807974313817501</v>
      </c>
      <c r="BD14" s="17"/>
      <c r="BE14" s="17">
        <v>0.15918495146133799</v>
      </c>
      <c r="BF14" s="17">
        <v>0.15087010623700001</v>
      </c>
      <c r="BG14" s="17"/>
      <c r="BH14" s="17">
        <v>0.17477481119602001</v>
      </c>
      <c r="BI14" s="17">
        <v>0.14964870400424701</v>
      </c>
      <c r="BJ14" s="17"/>
      <c r="BK14" s="17">
        <v>0.133568413844254</v>
      </c>
      <c r="BL14" s="17">
        <v>0.15260146925038601</v>
      </c>
      <c r="BM14" s="17"/>
      <c r="BN14" s="17">
        <v>0.121532756456026</v>
      </c>
      <c r="BO14" s="17">
        <v>0.15209040115910299</v>
      </c>
      <c r="BP14" s="17"/>
      <c r="BQ14" s="17">
        <v>7.2833430120012504E-2</v>
      </c>
      <c r="BR14" s="17">
        <v>0.15346963403076799</v>
      </c>
      <c r="BS14" s="17"/>
      <c r="BT14" s="17">
        <v>8.8852465067841099E-2</v>
      </c>
      <c r="BU14" s="17">
        <v>0.15642473034732199</v>
      </c>
      <c r="BV14" s="17"/>
      <c r="BW14" s="17">
        <v>7.68059658921494E-2</v>
      </c>
      <c r="BX14" s="17">
        <v>0.18979144064134601</v>
      </c>
      <c r="BY14" s="17"/>
      <c r="BZ14" s="17">
        <v>7.68059658921494E-2</v>
      </c>
      <c r="CA14" s="17">
        <v>0.18979144064134601</v>
      </c>
    </row>
    <row r="15" spans="2:79" x14ac:dyDescent="0.25">
      <c r="B15" s="18" t="s">
        <v>658</v>
      </c>
      <c r="C15" s="20">
        <v>0.38897026927350298</v>
      </c>
      <c r="D15" s="20">
        <v>0.34236360906788599</v>
      </c>
      <c r="E15" s="20">
        <v>0.31045195730862601</v>
      </c>
      <c r="F15" s="20">
        <v>0.37890312352939398</v>
      </c>
      <c r="G15" s="20">
        <v>0.163597172895451</v>
      </c>
      <c r="H15" s="20">
        <v>0.48730088423576601</v>
      </c>
      <c r="I15" s="20">
        <v>0.56833111168127604</v>
      </c>
      <c r="J15" s="20">
        <v>0.45536085226442302</v>
      </c>
      <c r="K15" s="20">
        <v>0.36313728864500999</v>
      </c>
      <c r="L15" s="20">
        <v>0.57660678855186798</v>
      </c>
      <c r="M15" s="20"/>
      <c r="N15" s="20">
        <v>0.37862321676594202</v>
      </c>
      <c r="O15" s="20">
        <v>0.500231242904986</v>
      </c>
      <c r="P15" s="20">
        <v>0.629722756426629</v>
      </c>
      <c r="Q15" s="20">
        <v>0.68949673662926503</v>
      </c>
      <c r="R15" s="20"/>
      <c r="S15" s="20">
        <v>0.358708358926287</v>
      </c>
      <c r="T15" s="20">
        <v>0.44139833866545802</v>
      </c>
      <c r="U15" s="20">
        <v>0.50332944217787301</v>
      </c>
      <c r="V15" s="20">
        <v>0.35241403217789302</v>
      </c>
      <c r="W15" s="20">
        <v>0.47090712047947397</v>
      </c>
      <c r="X15" s="20">
        <v>0.488274836512191</v>
      </c>
      <c r="Y15" s="20">
        <v>0.41784004026279198</v>
      </c>
      <c r="Z15" s="20"/>
      <c r="AA15" s="20">
        <v>0.57477281343300501</v>
      </c>
      <c r="AB15" s="20">
        <v>0.29287374955362699</v>
      </c>
      <c r="AC15" s="20"/>
      <c r="AD15" s="20">
        <v>0.61586145890309196</v>
      </c>
      <c r="AE15" s="20">
        <v>0.60904656192169604</v>
      </c>
      <c r="AF15" s="20">
        <v>0.57683582091832597</v>
      </c>
      <c r="AG15" s="20"/>
      <c r="AH15" s="20">
        <v>0.66269519626762197</v>
      </c>
      <c r="AI15" s="20">
        <v>0.37884140768748098</v>
      </c>
      <c r="AJ15" s="20"/>
      <c r="AK15" s="20">
        <v>0.35253323793221703</v>
      </c>
      <c r="AL15" s="20">
        <v>0.41337839510796298</v>
      </c>
      <c r="AM15" s="20"/>
      <c r="AN15" s="20">
        <v>0.388377121016317</v>
      </c>
      <c r="AO15" s="20">
        <v>0.68949673662926503</v>
      </c>
      <c r="AP15" s="20"/>
      <c r="AQ15" s="20">
        <v>0.493964563504941</v>
      </c>
      <c r="AR15" s="20">
        <v>0.36174628716616403</v>
      </c>
      <c r="AS15" s="20"/>
      <c r="AT15" s="20">
        <v>0.23330676299959599</v>
      </c>
      <c r="AU15" s="20">
        <v>0.402063623275212</v>
      </c>
      <c r="AV15" s="20">
        <v>0.62137234904191996</v>
      </c>
      <c r="AW15" s="20">
        <v>0.82636964877906605</v>
      </c>
      <c r="AX15" s="20"/>
      <c r="AY15" s="20">
        <v>0.51547986595878803</v>
      </c>
      <c r="AZ15" s="20">
        <v>0.37384940950977702</v>
      </c>
      <c r="BA15" s="20"/>
      <c r="BB15" s="20">
        <v>0.44288173072979498</v>
      </c>
      <c r="BC15" s="20">
        <v>0.37721190101413599</v>
      </c>
      <c r="BD15" s="20"/>
      <c r="BE15" s="20">
        <v>0.43446200200573298</v>
      </c>
      <c r="BF15" s="20">
        <v>0.385518035924172</v>
      </c>
      <c r="BG15" s="20"/>
      <c r="BH15" s="20">
        <v>0.45303764758665299</v>
      </c>
      <c r="BI15" s="20">
        <v>0.38400306200300299</v>
      </c>
      <c r="BJ15" s="20"/>
      <c r="BK15" s="20">
        <v>0.46068104314776698</v>
      </c>
      <c r="BL15" s="20">
        <v>0.38438063069168599</v>
      </c>
      <c r="BM15" s="20"/>
      <c r="BN15" s="20">
        <v>0.56545565170696599</v>
      </c>
      <c r="BO15" s="20">
        <v>0.385232158354951</v>
      </c>
      <c r="BP15" s="20"/>
      <c r="BQ15" s="20">
        <v>0.56636399357606704</v>
      </c>
      <c r="BR15" s="20">
        <v>0.38442833043031999</v>
      </c>
      <c r="BS15" s="20"/>
      <c r="BT15" s="20">
        <v>0.43912677977852499</v>
      </c>
      <c r="BU15" s="20">
        <v>0.38498994617023902</v>
      </c>
      <c r="BV15" s="20"/>
      <c r="BW15" s="20">
        <v>0.57398566573512499</v>
      </c>
      <c r="BX15" s="20">
        <v>0.29396050891881198</v>
      </c>
      <c r="BY15" s="20"/>
      <c r="BZ15" s="20">
        <v>0.57398566573512499</v>
      </c>
      <c r="CA15" s="20">
        <v>0.29396050891881198</v>
      </c>
    </row>
    <row r="16" spans="2:79" x14ac:dyDescent="0.25">
      <c r="B16" s="18" t="s">
        <v>659</v>
      </c>
      <c r="C16" s="20">
        <v>0.100290628899023</v>
      </c>
      <c r="D16" s="20">
        <v>7.2381458067045698E-2</v>
      </c>
      <c r="E16" s="20">
        <v>9.9125426498942598E-2</v>
      </c>
      <c r="F16" s="20">
        <v>8.9697244243245905E-2</v>
      </c>
      <c r="G16" s="20">
        <v>0.297141459478035</v>
      </c>
      <c r="H16" s="20">
        <v>5.0435414020732802E-2</v>
      </c>
      <c r="I16" s="20">
        <v>2.7527126821550701E-2</v>
      </c>
      <c r="J16" s="20">
        <v>0.113773442001959</v>
      </c>
      <c r="K16" s="20">
        <v>5.7220590129786503E-2</v>
      </c>
      <c r="L16" s="20">
        <v>1.42833209329639E-3</v>
      </c>
      <c r="M16" s="20"/>
      <c r="N16" s="20">
        <v>0.10120303427329699</v>
      </c>
      <c r="O16" s="20">
        <v>9.2285204589246703E-2</v>
      </c>
      <c r="P16" s="20">
        <v>7.2152474301384606E-2</v>
      </c>
      <c r="Q16" s="20">
        <v>5.2834459592536701E-2</v>
      </c>
      <c r="R16" s="20"/>
      <c r="S16" s="20">
        <v>9.8304020299611994E-2</v>
      </c>
      <c r="T16" s="20">
        <v>7.2988897971633604E-2</v>
      </c>
      <c r="U16" s="20">
        <v>4.7469817059593598E-2</v>
      </c>
      <c r="V16" s="20">
        <v>0.111280936324405</v>
      </c>
      <c r="W16" s="20">
        <v>8.5844455339790807E-2</v>
      </c>
      <c r="X16" s="20">
        <v>0.105207001942845</v>
      </c>
      <c r="Y16" s="20">
        <v>9.5429853840439394E-2</v>
      </c>
      <c r="Z16" s="20"/>
      <c r="AA16" s="20">
        <v>6.7649372435290303E-2</v>
      </c>
      <c r="AB16" s="20">
        <v>0.11717258904460599</v>
      </c>
      <c r="AC16" s="20"/>
      <c r="AD16" s="20">
        <v>6.5685915173761794E-2</v>
      </c>
      <c r="AE16" s="20">
        <v>4.5814480485673999E-2</v>
      </c>
      <c r="AF16" s="20">
        <v>6.6806391698031695E-2</v>
      </c>
      <c r="AG16" s="20"/>
      <c r="AH16" s="20">
        <v>2.2498788537837901E-2</v>
      </c>
      <c r="AI16" s="20">
        <v>0.10316922235484401</v>
      </c>
      <c r="AJ16" s="20"/>
      <c r="AK16" s="20">
        <v>9.1589051991849094E-2</v>
      </c>
      <c r="AL16" s="20">
        <v>0.106119566556408</v>
      </c>
      <c r="AM16" s="20"/>
      <c r="AN16" s="20">
        <v>0.100384293009092</v>
      </c>
      <c r="AO16" s="20">
        <v>5.2834459592536701E-2</v>
      </c>
      <c r="AP16" s="20"/>
      <c r="AQ16" s="20">
        <v>5.2295910707401201E-2</v>
      </c>
      <c r="AR16" s="20">
        <v>0.112735184661409</v>
      </c>
      <c r="AS16" s="20"/>
      <c r="AT16" s="20">
        <v>0.136498290147856</v>
      </c>
      <c r="AU16" s="20">
        <v>9.3388455494295794E-2</v>
      </c>
      <c r="AV16" s="20">
        <v>5.18819425948834E-2</v>
      </c>
      <c r="AW16" s="20">
        <v>6.6477909238988704E-3</v>
      </c>
      <c r="AX16" s="20"/>
      <c r="AY16" s="20">
        <v>8.2420565335517296E-2</v>
      </c>
      <c r="AZ16" s="20">
        <v>0.102426520026594</v>
      </c>
      <c r="BA16" s="20"/>
      <c r="BB16" s="20">
        <v>7.2022160664370505E-2</v>
      </c>
      <c r="BC16" s="20">
        <v>0.10645321409866899</v>
      </c>
      <c r="BD16" s="20"/>
      <c r="BE16" s="20">
        <v>8.2883990692086199E-2</v>
      </c>
      <c r="BF16" s="20">
        <v>0.101611567304941</v>
      </c>
      <c r="BG16" s="20"/>
      <c r="BH16" s="20">
        <v>7.8147012646341496E-2</v>
      </c>
      <c r="BI16" s="20">
        <v>0.102007445390372</v>
      </c>
      <c r="BJ16" s="20"/>
      <c r="BK16" s="20">
        <v>7.5979340317382904E-2</v>
      </c>
      <c r="BL16" s="20">
        <v>0.10184660190028599</v>
      </c>
      <c r="BM16" s="20"/>
      <c r="BN16" s="20">
        <v>5.5148543838797102E-2</v>
      </c>
      <c r="BO16" s="20">
        <v>0.101246776760807</v>
      </c>
      <c r="BP16" s="20"/>
      <c r="BQ16" s="20">
        <v>3.6819341618496898E-2</v>
      </c>
      <c r="BR16" s="20">
        <v>0.10191572982218</v>
      </c>
      <c r="BS16" s="20"/>
      <c r="BT16" s="20">
        <v>7.5462064791593605E-2</v>
      </c>
      <c r="BU16" s="20">
        <v>0.102260975447111</v>
      </c>
      <c r="BV16" s="20"/>
      <c r="BW16" s="20">
        <v>6.77651626051059E-2</v>
      </c>
      <c r="BX16" s="20">
        <v>0.11699322131624799</v>
      </c>
      <c r="BY16" s="20"/>
      <c r="BZ16" s="20">
        <v>6.77651626051059E-2</v>
      </c>
      <c r="CA16" s="20">
        <v>0.11699322131624799</v>
      </c>
    </row>
    <row r="17" spans="2:79" x14ac:dyDescent="0.25">
      <c r="B17" s="18" t="s">
        <v>166</v>
      </c>
      <c r="C17" s="21">
        <v>0.28867964037448002</v>
      </c>
      <c r="D17" s="21">
        <v>0.26998215100084</v>
      </c>
      <c r="E17" s="21">
        <v>0.211326530809684</v>
      </c>
      <c r="F17" s="21">
        <v>0.28920587928614799</v>
      </c>
      <c r="G17" s="21">
        <v>-0.13354428658258399</v>
      </c>
      <c r="H17" s="21">
        <v>0.43686547021503302</v>
      </c>
      <c r="I17" s="21">
        <v>0.54080398485972503</v>
      </c>
      <c r="J17" s="21">
        <v>0.34158741026246398</v>
      </c>
      <c r="K17" s="21">
        <v>0.30591669851522302</v>
      </c>
      <c r="L17" s="21">
        <v>0.57517845645857202</v>
      </c>
      <c r="M17" s="21"/>
      <c r="N17" s="21">
        <v>0.277420182492644</v>
      </c>
      <c r="O17" s="21">
        <v>0.407946038315739</v>
      </c>
      <c r="P17" s="21">
        <v>0.55757028212524495</v>
      </c>
      <c r="Q17" s="21">
        <v>0.63666227703672795</v>
      </c>
      <c r="R17" s="21"/>
      <c r="S17" s="21">
        <v>0.260404338626675</v>
      </c>
      <c r="T17" s="21">
        <v>0.36840944069382398</v>
      </c>
      <c r="U17" s="21">
        <v>0.45585962511827899</v>
      </c>
      <c r="V17" s="21">
        <v>0.24113309585348799</v>
      </c>
      <c r="W17" s="21">
        <v>0.38506266513968301</v>
      </c>
      <c r="X17" s="21">
        <v>0.38306783456934601</v>
      </c>
      <c r="Y17" s="21">
        <v>0.32241018642235297</v>
      </c>
      <c r="Z17" s="21"/>
      <c r="AA17" s="21">
        <v>0.507123440997714</v>
      </c>
      <c r="AB17" s="21">
        <v>0.17570116050902099</v>
      </c>
      <c r="AC17" s="21"/>
      <c r="AD17" s="21">
        <v>0.55017554372932997</v>
      </c>
      <c r="AE17" s="21">
        <v>0.56323208143602199</v>
      </c>
      <c r="AF17" s="21">
        <v>0.51002942922029504</v>
      </c>
      <c r="AG17" s="21"/>
      <c r="AH17" s="21">
        <v>0.64019640772978403</v>
      </c>
      <c r="AI17" s="21">
        <v>0.27567218533263599</v>
      </c>
      <c r="AJ17" s="21"/>
      <c r="AK17" s="21">
        <v>0.260944185940368</v>
      </c>
      <c r="AL17" s="21">
        <v>0.30725882855155501</v>
      </c>
      <c r="AM17" s="21"/>
      <c r="AN17" s="21">
        <v>0.28799282800722498</v>
      </c>
      <c r="AO17" s="21">
        <v>0.63666227703672795</v>
      </c>
      <c r="AP17" s="21"/>
      <c r="AQ17" s="21">
        <v>0.44166865279753997</v>
      </c>
      <c r="AR17" s="21">
        <v>0.249011102504755</v>
      </c>
      <c r="AS17" s="21"/>
      <c r="AT17" s="21">
        <v>9.6808472851740698E-2</v>
      </c>
      <c r="AU17" s="21">
        <v>0.30867516778091603</v>
      </c>
      <c r="AV17" s="21">
        <v>0.56949040644703597</v>
      </c>
      <c r="AW17" s="21">
        <v>0.81972185785516705</v>
      </c>
      <c r="AX17" s="21"/>
      <c r="AY17" s="21">
        <v>0.43305930062327103</v>
      </c>
      <c r="AZ17" s="21">
        <v>0.27142288948318299</v>
      </c>
      <c r="BA17" s="21"/>
      <c r="BB17" s="21">
        <v>0.37085957006542403</v>
      </c>
      <c r="BC17" s="21">
        <v>0.27075868691546701</v>
      </c>
      <c r="BD17" s="21"/>
      <c r="BE17" s="21">
        <v>0.35157801131364602</v>
      </c>
      <c r="BF17" s="21">
        <v>0.28390646861923102</v>
      </c>
      <c r="BG17" s="21"/>
      <c r="BH17" s="21">
        <v>0.374890634940311</v>
      </c>
      <c r="BI17" s="21">
        <v>0.28199561661263101</v>
      </c>
      <c r="BJ17" s="21"/>
      <c r="BK17" s="21">
        <v>0.38470170283038402</v>
      </c>
      <c r="BL17" s="21">
        <v>0.28253402879139999</v>
      </c>
      <c r="BM17" s="21"/>
      <c r="BN17" s="21">
        <v>0.51030710786816902</v>
      </c>
      <c r="BO17" s="21">
        <v>0.28398538159414299</v>
      </c>
      <c r="BP17" s="21"/>
      <c r="BQ17" s="21">
        <v>0.52954465195756995</v>
      </c>
      <c r="BR17" s="21">
        <v>0.28251260060814098</v>
      </c>
      <c r="BS17" s="21"/>
      <c r="BT17" s="21">
        <v>0.36366471498693098</v>
      </c>
      <c r="BU17" s="21">
        <v>0.28272897072312803</v>
      </c>
      <c r="BV17" s="21"/>
      <c r="BW17" s="21">
        <v>0.50622050313001898</v>
      </c>
      <c r="BX17" s="21">
        <v>0.176967287602564</v>
      </c>
      <c r="BY17" s="21"/>
      <c r="BZ17" s="21">
        <v>0.50622050313001898</v>
      </c>
      <c r="CA17" s="21">
        <v>0.176967287602564</v>
      </c>
    </row>
    <row r="18" spans="2:79" x14ac:dyDescent="0.25">
      <c r="B18" s="16"/>
    </row>
    <row r="19" spans="2:79" x14ac:dyDescent="0.25">
      <c r="B19" t="s">
        <v>78</v>
      </c>
    </row>
    <row r="20" spans="2:79" x14ac:dyDescent="0.25">
      <c r="B20" t="s">
        <v>79</v>
      </c>
    </row>
    <row r="22" spans="2:79" x14ac:dyDescent="0.25">
      <c r="B22"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CA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666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ht="30" x14ac:dyDescent="0.25">
      <c r="B9" s="18" t="s">
        <v>661</v>
      </c>
      <c r="C9" s="17">
        <v>0.43381306496933603</v>
      </c>
      <c r="D9" s="17">
        <v>0.41799859210407297</v>
      </c>
      <c r="E9" s="17">
        <v>0.38313672284947198</v>
      </c>
      <c r="F9" s="17">
        <v>0.44194767594603002</v>
      </c>
      <c r="G9" s="17">
        <v>0.327597030530554</v>
      </c>
      <c r="H9" s="17">
        <v>0.47564061937965801</v>
      </c>
      <c r="I9" s="17">
        <v>0.53905212907372002</v>
      </c>
      <c r="J9" s="17">
        <v>0.44510443124282101</v>
      </c>
      <c r="K9" s="17">
        <v>0.28105422854801299</v>
      </c>
      <c r="L9" s="17">
        <v>0.61391401884872598</v>
      </c>
      <c r="M9" s="17"/>
      <c r="N9" s="17">
        <v>0.43432616685153502</v>
      </c>
      <c r="O9" s="17">
        <v>0.42553557775946099</v>
      </c>
      <c r="P9" s="17">
        <v>0.43102269253127201</v>
      </c>
      <c r="Q9" s="17">
        <v>0.45790557726433201</v>
      </c>
      <c r="R9" s="17"/>
      <c r="S9" s="17">
        <v>0.441806044736612</v>
      </c>
      <c r="T9" s="17">
        <v>0.51714714248529803</v>
      </c>
      <c r="U9" s="17">
        <v>0.40377685523467699</v>
      </c>
      <c r="V9" s="17">
        <v>0.40515972961663099</v>
      </c>
      <c r="W9" s="17">
        <v>0.50578177302319605</v>
      </c>
      <c r="X9" s="17">
        <v>0.46253322454659201</v>
      </c>
      <c r="Y9" s="17">
        <v>0.415809662826021</v>
      </c>
      <c r="Z9" s="17"/>
      <c r="AA9" s="17">
        <v>0.45796132913323101</v>
      </c>
      <c r="AB9" s="17">
        <v>0.421323655021137</v>
      </c>
      <c r="AC9" s="17"/>
      <c r="AD9" s="17">
        <v>0.46983764634771402</v>
      </c>
      <c r="AE9" s="17">
        <v>0.48709206342580702</v>
      </c>
      <c r="AF9" s="17">
        <v>0.4720263233975</v>
      </c>
      <c r="AG9" s="17"/>
      <c r="AH9" s="17">
        <v>0.53789936901995905</v>
      </c>
      <c r="AI9" s="17">
        <v>0.42996147652137601</v>
      </c>
      <c r="AJ9" s="17"/>
      <c r="AK9" s="17">
        <v>0.45198047778128297</v>
      </c>
      <c r="AL9" s="17">
        <v>0.42164323439649998</v>
      </c>
      <c r="AM9" s="17"/>
      <c r="AN9" s="17">
        <v>0.43376551364447402</v>
      </c>
      <c r="AO9" s="17">
        <v>0.45790557726433201</v>
      </c>
      <c r="AP9" s="17"/>
      <c r="AQ9" s="17">
        <v>0.43029435750744399</v>
      </c>
      <c r="AR9" s="17">
        <v>0.43472543101441302</v>
      </c>
      <c r="AS9" s="17"/>
      <c r="AT9" s="17">
        <v>0.37346433237686499</v>
      </c>
      <c r="AU9" s="17">
        <v>0.46567679544665103</v>
      </c>
      <c r="AV9" s="17">
        <v>0.48629839488853599</v>
      </c>
      <c r="AW9" s="17">
        <v>0.44739494916295502</v>
      </c>
      <c r="AX9" s="17"/>
      <c r="AY9" s="17">
        <v>0.418984524019897</v>
      </c>
      <c r="AZ9" s="17">
        <v>0.43558542290954</v>
      </c>
      <c r="BA9" s="17"/>
      <c r="BB9" s="17">
        <v>0.45873548637714001</v>
      </c>
      <c r="BC9" s="17">
        <v>0.42838683839139602</v>
      </c>
      <c r="BD9" s="17"/>
      <c r="BE9" s="17">
        <v>0.42901570186662702</v>
      </c>
      <c r="BF9" s="17">
        <v>0.43417712269801201</v>
      </c>
      <c r="BG9" s="17"/>
      <c r="BH9" s="17">
        <v>0.41889769008017103</v>
      </c>
      <c r="BI9" s="17">
        <v>0.43496946875145398</v>
      </c>
      <c r="BJ9" s="17"/>
      <c r="BK9" s="17">
        <v>0.50969114368326596</v>
      </c>
      <c r="BL9" s="17">
        <v>0.42895671021586201</v>
      </c>
      <c r="BM9" s="17"/>
      <c r="BN9" s="17">
        <v>0.395865700705336</v>
      </c>
      <c r="BO9" s="17">
        <v>0.43461682250851402</v>
      </c>
      <c r="BP9" s="17"/>
      <c r="BQ9" s="17">
        <v>0.47030475150489698</v>
      </c>
      <c r="BR9" s="17">
        <v>0.43287874212798</v>
      </c>
      <c r="BS9" s="17"/>
      <c r="BT9" s="17">
        <v>0.48281640716322699</v>
      </c>
      <c r="BU9" s="17">
        <v>0.42992425505996301</v>
      </c>
      <c r="BV9" s="17"/>
      <c r="BW9" s="17">
        <v>0.45799709396475002</v>
      </c>
      <c r="BX9" s="17">
        <v>0.421393996917658</v>
      </c>
      <c r="BY9" s="17"/>
      <c r="BZ9" s="17">
        <v>0.45799709396475002</v>
      </c>
      <c r="CA9" s="17">
        <v>0.421393996917658</v>
      </c>
    </row>
    <row r="10" spans="2:79" ht="30" x14ac:dyDescent="0.25">
      <c r="B10" s="18" t="s">
        <v>662</v>
      </c>
      <c r="C10" s="17">
        <v>0.26938265615880302</v>
      </c>
      <c r="D10" s="17">
        <v>0.26571021942231499</v>
      </c>
      <c r="E10" s="17">
        <v>0.303588575820113</v>
      </c>
      <c r="F10" s="17">
        <v>0.22491900105642401</v>
      </c>
      <c r="G10" s="17">
        <v>0.35233216889552099</v>
      </c>
      <c r="H10" s="17">
        <v>0.26401702829193202</v>
      </c>
      <c r="I10" s="17">
        <v>0.20669864004587399</v>
      </c>
      <c r="J10" s="17">
        <v>0.28074912352945203</v>
      </c>
      <c r="K10" s="17">
        <v>0.34293503290820598</v>
      </c>
      <c r="L10" s="17">
        <v>0.18086008016539601</v>
      </c>
      <c r="M10" s="17"/>
      <c r="N10" s="17">
        <v>0.26841786572138199</v>
      </c>
      <c r="O10" s="17">
        <v>0.279914712828916</v>
      </c>
      <c r="P10" s="17">
        <v>0.28903972250312698</v>
      </c>
      <c r="Q10" s="17">
        <v>0.30635608522554197</v>
      </c>
      <c r="R10" s="17"/>
      <c r="S10" s="17">
        <v>0.25758092431234098</v>
      </c>
      <c r="T10" s="17">
        <v>0.243810873197849</v>
      </c>
      <c r="U10" s="17">
        <v>0.249672718610323</v>
      </c>
      <c r="V10" s="17">
        <v>0.280385732175295</v>
      </c>
      <c r="W10" s="17">
        <v>0.27194559104614102</v>
      </c>
      <c r="X10" s="17">
        <v>0.27759095757045898</v>
      </c>
      <c r="Y10" s="17">
        <v>0.300339633914673</v>
      </c>
      <c r="Z10" s="17"/>
      <c r="AA10" s="17">
        <v>0.29483634365627898</v>
      </c>
      <c r="AB10" s="17">
        <v>0.25621808516969402</v>
      </c>
      <c r="AC10" s="17"/>
      <c r="AD10" s="17">
        <v>0.28410668934012401</v>
      </c>
      <c r="AE10" s="17">
        <v>0.32968355588287701</v>
      </c>
      <c r="AF10" s="17">
        <v>0.282300569071122</v>
      </c>
      <c r="AG10" s="17"/>
      <c r="AH10" s="17">
        <v>0.32031869394047202</v>
      </c>
      <c r="AI10" s="17">
        <v>0.26749782936536298</v>
      </c>
      <c r="AJ10" s="17"/>
      <c r="AK10" s="17">
        <v>0.28717481195547501</v>
      </c>
      <c r="AL10" s="17">
        <v>0.257464199534719</v>
      </c>
      <c r="AM10" s="17"/>
      <c r="AN10" s="17">
        <v>0.269309681804144</v>
      </c>
      <c r="AO10" s="17">
        <v>0.30635608522554197</v>
      </c>
      <c r="AP10" s="17"/>
      <c r="AQ10" s="17">
        <v>0.296337259737537</v>
      </c>
      <c r="AR10" s="17">
        <v>0.262393594030147</v>
      </c>
      <c r="AS10" s="17"/>
      <c r="AT10" s="17">
        <v>0.25902069885494899</v>
      </c>
      <c r="AU10" s="17">
        <v>0.27380425750614801</v>
      </c>
      <c r="AV10" s="17">
        <v>0.277043417142258</v>
      </c>
      <c r="AW10" s="17">
        <v>0.301485777691264</v>
      </c>
      <c r="AX10" s="17"/>
      <c r="AY10" s="17">
        <v>0.27896031073048599</v>
      </c>
      <c r="AZ10" s="17">
        <v>0.26823790212086202</v>
      </c>
      <c r="BA10" s="17"/>
      <c r="BB10" s="17">
        <v>0.24131072423084199</v>
      </c>
      <c r="BC10" s="17">
        <v>0.27550464373565298</v>
      </c>
      <c r="BD10" s="17"/>
      <c r="BE10" s="17">
        <v>0.25805367814288099</v>
      </c>
      <c r="BF10" s="17">
        <v>0.27024237886821501</v>
      </c>
      <c r="BG10" s="17"/>
      <c r="BH10" s="17">
        <v>0.19810815593412701</v>
      </c>
      <c r="BI10" s="17">
        <v>0.274908638726512</v>
      </c>
      <c r="BJ10" s="17"/>
      <c r="BK10" s="17">
        <v>0.25002325370810402</v>
      </c>
      <c r="BL10" s="17">
        <v>0.27062169815498099</v>
      </c>
      <c r="BM10" s="17"/>
      <c r="BN10" s="17">
        <v>0.21460629029773701</v>
      </c>
      <c r="BO10" s="17">
        <v>0.27054286630471203</v>
      </c>
      <c r="BP10" s="17"/>
      <c r="BQ10" s="17">
        <v>0.36965994247264999</v>
      </c>
      <c r="BR10" s="17">
        <v>0.26681518482582101</v>
      </c>
      <c r="BS10" s="17"/>
      <c r="BT10" s="17">
        <v>0.37423348952448798</v>
      </c>
      <c r="BU10" s="17">
        <v>0.26106189799122298</v>
      </c>
      <c r="BV10" s="17"/>
      <c r="BW10" s="17">
        <v>0.294810599390124</v>
      </c>
      <c r="BX10" s="17">
        <v>0.25632480887190601</v>
      </c>
      <c r="BY10" s="17"/>
      <c r="BZ10" s="17">
        <v>0.294810599390124</v>
      </c>
      <c r="CA10" s="17">
        <v>0.25632480887190601</v>
      </c>
    </row>
    <row r="11" spans="2:79" ht="45" x14ac:dyDescent="0.25">
      <c r="B11" s="18" t="s">
        <v>663</v>
      </c>
      <c r="C11" s="17">
        <v>0.25199167664796601</v>
      </c>
      <c r="D11" s="17">
        <v>0.22777561590144199</v>
      </c>
      <c r="E11" s="17">
        <v>0.31493496515743702</v>
      </c>
      <c r="F11" s="17">
        <v>0.19149620275814</v>
      </c>
      <c r="G11" s="17">
        <v>0.154299096679862</v>
      </c>
      <c r="H11" s="17">
        <v>0.33647142076637798</v>
      </c>
      <c r="I11" s="17">
        <v>0.29583356946315298</v>
      </c>
      <c r="J11" s="17">
        <v>0.28466048290007301</v>
      </c>
      <c r="K11" s="17">
        <v>0.166487919822006</v>
      </c>
      <c r="L11" s="17">
        <v>0.247418334234042</v>
      </c>
      <c r="M11" s="17"/>
      <c r="N11" s="17">
        <v>0.24825836972388499</v>
      </c>
      <c r="O11" s="17">
        <v>0.29578290306298799</v>
      </c>
      <c r="P11" s="17">
        <v>0.32247815738558</v>
      </c>
      <c r="Q11" s="17">
        <v>0.33003917720223303</v>
      </c>
      <c r="R11" s="17"/>
      <c r="S11" s="17">
        <v>0.271072389897277</v>
      </c>
      <c r="T11" s="17">
        <v>0.345088692846023</v>
      </c>
      <c r="U11" s="17">
        <v>0.32900033298555997</v>
      </c>
      <c r="V11" s="17">
        <v>0.24036351412662901</v>
      </c>
      <c r="W11" s="17">
        <v>0.226621757239096</v>
      </c>
      <c r="X11" s="17">
        <v>0.25880108517806399</v>
      </c>
      <c r="Y11" s="17">
        <v>0.24357458795893899</v>
      </c>
      <c r="Z11" s="17"/>
      <c r="AA11" s="17">
        <v>0.30388955486842301</v>
      </c>
      <c r="AB11" s="17">
        <v>0.22515024936615899</v>
      </c>
      <c r="AC11" s="17"/>
      <c r="AD11" s="17">
        <v>0.32907252456585701</v>
      </c>
      <c r="AE11" s="17">
        <v>0.28694797228097302</v>
      </c>
      <c r="AF11" s="17">
        <v>0.29229005718317902</v>
      </c>
      <c r="AG11" s="17"/>
      <c r="AH11" s="17">
        <v>0.33505191872394502</v>
      </c>
      <c r="AI11" s="17">
        <v>0.248918132325467</v>
      </c>
      <c r="AJ11" s="17"/>
      <c r="AK11" s="17">
        <v>0.22246514631713099</v>
      </c>
      <c r="AL11" s="17">
        <v>0.27177065537484801</v>
      </c>
      <c r="AM11" s="17"/>
      <c r="AN11" s="17">
        <v>0.25183763451204699</v>
      </c>
      <c r="AO11" s="17">
        <v>0.33003917720223303</v>
      </c>
      <c r="AP11" s="17"/>
      <c r="AQ11" s="17">
        <v>0.26395820447257401</v>
      </c>
      <c r="AR11" s="17">
        <v>0.24888887433124199</v>
      </c>
      <c r="AS11" s="17"/>
      <c r="AT11" s="17">
        <v>0.19637119383725801</v>
      </c>
      <c r="AU11" s="17">
        <v>0.27708407234386101</v>
      </c>
      <c r="AV11" s="17">
        <v>0.30262251342218599</v>
      </c>
      <c r="AW11" s="17">
        <v>0.29317098449025503</v>
      </c>
      <c r="AX11" s="17"/>
      <c r="AY11" s="17">
        <v>0.31037260706082198</v>
      </c>
      <c r="AZ11" s="17">
        <v>0.245013788133748</v>
      </c>
      <c r="BA11" s="17"/>
      <c r="BB11" s="17">
        <v>0.25494706386846899</v>
      </c>
      <c r="BC11" s="17">
        <v>0.25133763257935399</v>
      </c>
      <c r="BD11" s="17"/>
      <c r="BE11" s="17">
        <v>0.236620846557489</v>
      </c>
      <c r="BF11" s="17">
        <v>0.25315812358366702</v>
      </c>
      <c r="BG11" s="17"/>
      <c r="BH11" s="17">
        <v>0.21601442013236299</v>
      </c>
      <c r="BI11" s="17">
        <v>0.25478102896488902</v>
      </c>
      <c r="BJ11" s="17"/>
      <c r="BK11" s="17">
        <v>0.25941709176417399</v>
      </c>
      <c r="BL11" s="17">
        <v>0.25151643464648998</v>
      </c>
      <c r="BM11" s="17"/>
      <c r="BN11" s="17">
        <v>0.28857752627824701</v>
      </c>
      <c r="BO11" s="17">
        <v>0.25121675714992198</v>
      </c>
      <c r="BP11" s="17"/>
      <c r="BQ11" s="17">
        <v>0.29543688753370101</v>
      </c>
      <c r="BR11" s="17">
        <v>0.25087931773195599</v>
      </c>
      <c r="BS11" s="17"/>
      <c r="BT11" s="17">
        <v>0.26467725010859</v>
      </c>
      <c r="BU11" s="17">
        <v>0.250984974215618</v>
      </c>
      <c r="BV11" s="17"/>
      <c r="BW11" s="17">
        <v>0.30370776392848498</v>
      </c>
      <c r="BX11" s="17">
        <v>0.22543424870967199</v>
      </c>
      <c r="BY11" s="17"/>
      <c r="BZ11" s="17">
        <v>0.30370776392848498</v>
      </c>
      <c r="CA11" s="17">
        <v>0.22543424870967199</v>
      </c>
    </row>
    <row r="12" spans="2:79" ht="30" x14ac:dyDescent="0.25">
      <c r="B12" s="18" t="s">
        <v>664</v>
      </c>
      <c r="C12" s="17">
        <v>0.18539505566141001</v>
      </c>
      <c r="D12" s="17">
        <v>0.14812434222761001</v>
      </c>
      <c r="E12" s="17">
        <v>0.16462237814828201</v>
      </c>
      <c r="F12" s="17">
        <v>0.25757545317096497</v>
      </c>
      <c r="G12" s="17">
        <v>8.1670581869060205E-2</v>
      </c>
      <c r="H12" s="17">
        <v>0.14102926803472199</v>
      </c>
      <c r="I12" s="17">
        <v>0.32113712744068001</v>
      </c>
      <c r="J12" s="17">
        <v>0.16552793780805</v>
      </c>
      <c r="K12" s="17">
        <v>0.17359259351348899</v>
      </c>
      <c r="L12" s="17">
        <v>0.21593844361815701</v>
      </c>
      <c r="M12" s="17"/>
      <c r="N12" s="17">
        <v>0.18112768233269699</v>
      </c>
      <c r="O12" s="17">
        <v>0.230905394011682</v>
      </c>
      <c r="P12" s="17">
        <v>0.28463935708582899</v>
      </c>
      <c r="Q12" s="17">
        <v>0.321039958601961</v>
      </c>
      <c r="R12" s="17"/>
      <c r="S12" s="17">
        <v>0.16708310346220701</v>
      </c>
      <c r="T12" s="17">
        <v>0.22220746101442701</v>
      </c>
      <c r="U12" s="17">
        <v>0.23254632300546199</v>
      </c>
      <c r="V12" s="17">
        <v>0.16362654960706899</v>
      </c>
      <c r="W12" s="17">
        <v>0.21132585043545399</v>
      </c>
      <c r="X12" s="17">
        <v>0.25365596170169302</v>
      </c>
      <c r="Y12" s="17">
        <v>0.19480536686594499</v>
      </c>
      <c r="Z12" s="17"/>
      <c r="AA12" s="17">
        <v>0.266877527580695</v>
      </c>
      <c r="AB12" s="17">
        <v>0.14325256506723399</v>
      </c>
      <c r="AC12" s="17"/>
      <c r="AD12" s="17">
        <v>0.265465526988026</v>
      </c>
      <c r="AE12" s="17">
        <v>0.300338135173707</v>
      </c>
      <c r="AF12" s="17">
        <v>0.26487040825003</v>
      </c>
      <c r="AG12" s="17"/>
      <c r="AH12" s="17">
        <v>0.31236223224149201</v>
      </c>
      <c r="AI12" s="17">
        <v>0.18069678805505701</v>
      </c>
      <c r="AJ12" s="17"/>
      <c r="AK12" s="17">
        <v>0.16849230217279201</v>
      </c>
      <c r="AL12" s="17">
        <v>0.19671772710066099</v>
      </c>
      <c r="AM12" s="17"/>
      <c r="AN12" s="17">
        <v>0.18512733369175</v>
      </c>
      <c r="AO12" s="17">
        <v>0.321039958601961</v>
      </c>
      <c r="AP12" s="17"/>
      <c r="AQ12" s="17">
        <v>0.250768919671577</v>
      </c>
      <c r="AR12" s="17">
        <v>0.168444259266919</v>
      </c>
      <c r="AS12" s="17"/>
      <c r="AT12" s="17">
        <v>0.103694050487982</v>
      </c>
      <c r="AU12" s="17">
        <v>0.21641066543312301</v>
      </c>
      <c r="AV12" s="17">
        <v>0.26237366908389997</v>
      </c>
      <c r="AW12" s="17">
        <v>0.37646864908636002</v>
      </c>
      <c r="AX12" s="17"/>
      <c r="AY12" s="17">
        <v>0.282811992776003</v>
      </c>
      <c r="AZ12" s="17">
        <v>0.173751450090634</v>
      </c>
      <c r="BA12" s="17"/>
      <c r="BB12" s="17">
        <v>0.22057338172055699</v>
      </c>
      <c r="BC12" s="17">
        <v>0.17773021349617199</v>
      </c>
      <c r="BD12" s="17"/>
      <c r="BE12" s="17">
        <v>0.19576561000706999</v>
      </c>
      <c r="BF12" s="17">
        <v>0.18460806489599199</v>
      </c>
      <c r="BG12" s="17"/>
      <c r="BH12" s="17">
        <v>0.215913910109688</v>
      </c>
      <c r="BI12" s="17">
        <v>0.183028898660856</v>
      </c>
      <c r="BJ12" s="17"/>
      <c r="BK12" s="17">
        <v>0.16543104340575199</v>
      </c>
      <c r="BL12" s="17">
        <v>0.18667279394181299</v>
      </c>
      <c r="BM12" s="17"/>
      <c r="BN12" s="17">
        <v>0.32733263953430097</v>
      </c>
      <c r="BO12" s="17">
        <v>0.182388696581058</v>
      </c>
      <c r="BP12" s="17"/>
      <c r="BQ12" s="17">
        <v>0.40947282102193</v>
      </c>
      <c r="BR12" s="17">
        <v>0.17965783180872999</v>
      </c>
      <c r="BS12" s="17"/>
      <c r="BT12" s="17">
        <v>0.22144403706804999</v>
      </c>
      <c r="BU12" s="17">
        <v>0.18253427862374899</v>
      </c>
      <c r="BV12" s="17"/>
      <c r="BW12" s="17">
        <v>0.26647859519003803</v>
      </c>
      <c r="BX12" s="17">
        <v>0.143756749841153</v>
      </c>
      <c r="BY12" s="17"/>
      <c r="BZ12" s="17">
        <v>0.26647859519003803</v>
      </c>
      <c r="CA12" s="17">
        <v>0.143756749841153</v>
      </c>
    </row>
    <row r="13" spans="2:79" ht="30" x14ac:dyDescent="0.25">
      <c r="B13" s="18" t="s">
        <v>665</v>
      </c>
      <c r="C13" s="17">
        <v>0.14244647845720501</v>
      </c>
      <c r="D13" s="17">
        <v>0.19107831344746101</v>
      </c>
      <c r="E13" s="17">
        <v>0.128918721531462</v>
      </c>
      <c r="F13" s="17">
        <v>0.120317156096761</v>
      </c>
      <c r="G13" s="17">
        <v>0.154909612021493</v>
      </c>
      <c r="H13" s="17">
        <v>0.14359018957235101</v>
      </c>
      <c r="I13" s="17">
        <v>0.116225278252266</v>
      </c>
      <c r="J13" s="17">
        <v>0.13984842656039501</v>
      </c>
      <c r="K13" s="17">
        <v>0.14162081601631499</v>
      </c>
      <c r="L13" s="17">
        <v>0.147576362079859</v>
      </c>
      <c r="M13" s="17"/>
      <c r="N13" s="17">
        <v>0.139970445288047</v>
      </c>
      <c r="O13" s="17">
        <v>0.16608271184676601</v>
      </c>
      <c r="P13" s="17">
        <v>0.22042825775463501</v>
      </c>
      <c r="Q13" s="17">
        <v>0.20500527124777301</v>
      </c>
      <c r="R13" s="17"/>
      <c r="S13" s="17">
        <v>0.138367346405113</v>
      </c>
      <c r="T13" s="17">
        <v>0.13685643107760601</v>
      </c>
      <c r="U13" s="17">
        <v>0.18247670898228499</v>
      </c>
      <c r="V13" s="17">
        <v>0.14138927052144701</v>
      </c>
      <c r="W13" s="17">
        <v>0.128840878971477</v>
      </c>
      <c r="X13" s="17">
        <v>0.19175821667092099</v>
      </c>
      <c r="Y13" s="17">
        <v>0.148907767514598</v>
      </c>
      <c r="Z13" s="17"/>
      <c r="AA13" s="17">
        <v>0.19845218722742</v>
      </c>
      <c r="AB13" s="17">
        <v>0.113480493510076</v>
      </c>
      <c r="AC13" s="17"/>
      <c r="AD13" s="17">
        <v>0.215613635498205</v>
      </c>
      <c r="AE13" s="17">
        <v>0.256725006246184</v>
      </c>
      <c r="AF13" s="17">
        <v>0.18362248122281599</v>
      </c>
      <c r="AG13" s="17"/>
      <c r="AH13" s="17">
        <v>0.21928913096218799</v>
      </c>
      <c r="AI13" s="17">
        <v>0.13960300855596999</v>
      </c>
      <c r="AJ13" s="17"/>
      <c r="AK13" s="17">
        <v>0.130747626160303</v>
      </c>
      <c r="AL13" s="17">
        <v>0.15028320522857699</v>
      </c>
      <c r="AM13" s="17"/>
      <c r="AN13" s="17">
        <v>0.14232300634094899</v>
      </c>
      <c r="AO13" s="17">
        <v>0.20500527124777301</v>
      </c>
      <c r="AP13" s="17"/>
      <c r="AQ13" s="17">
        <v>0.160376188261557</v>
      </c>
      <c r="AR13" s="17">
        <v>0.13779748202862299</v>
      </c>
      <c r="AS13" s="17"/>
      <c r="AT13" s="17">
        <v>8.7306291874160794E-2</v>
      </c>
      <c r="AU13" s="17">
        <v>0.15919342489191601</v>
      </c>
      <c r="AV13" s="17">
        <v>0.21460817028536999</v>
      </c>
      <c r="AW13" s="17">
        <v>0.173181275226273</v>
      </c>
      <c r="AX13" s="17"/>
      <c r="AY13" s="17">
        <v>0.13682002705533999</v>
      </c>
      <c r="AZ13" s="17">
        <v>0.14311897117589401</v>
      </c>
      <c r="BA13" s="17"/>
      <c r="BB13" s="17">
        <v>0.14841231364913199</v>
      </c>
      <c r="BC13" s="17">
        <v>0.14114807983472899</v>
      </c>
      <c r="BD13" s="17"/>
      <c r="BE13" s="17">
        <v>0.125388487653491</v>
      </c>
      <c r="BF13" s="17">
        <v>0.143740959040563</v>
      </c>
      <c r="BG13" s="17"/>
      <c r="BH13" s="17">
        <v>0.19065410226072901</v>
      </c>
      <c r="BI13" s="17">
        <v>0.13870889365578001</v>
      </c>
      <c r="BJ13" s="17"/>
      <c r="BK13" s="17">
        <v>0.20038759863605901</v>
      </c>
      <c r="BL13" s="17">
        <v>0.1387381263327</v>
      </c>
      <c r="BM13" s="17"/>
      <c r="BN13" s="17">
        <v>0.11187689065647199</v>
      </c>
      <c r="BO13" s="17">
        <v>0.14309396839862701</v>
      </c>
      <c r="BP13" s="17"/>
      <c r="BQ13" s="17">
        <v>0.13961419419398099</v>
      </c>
      <c r="BR13" s="17">
        <v>0.14251899546399699</v>
      </c>
      <c r="BS13" s="17"/>
      <c r="BT13" s="17">
        <v>0.13539328853900601</v>
      </c>
      <c r="BU13" s="17">
        <v>0.14300620588840901</v>
      </c>
      <c r="BV13" s="17"/>
      <c r="BW13" s="17">
        <v>0.19836952675769401</v>
      </c>
      <c r="BX13" s="17">
        <v>0.113728677025823</v>
      </c>
      <c r="BY13" s="17"/>
      <c r="BZ13" s="17">
        <v>0.19836952675769401</v>
      </c>
      <c r="CA13" s="17">
        <v>0.113728677025823</v>
      </c>
    </row>
    <row r="14" spans="2:79" x14ac:dyDescent="0.25">
      <c r="B14" s="18" t="s">
        <v>115</v>
      </c>
      <c r="C14" s="19">
        <v>0.21732586351303701</v>
      </c>
      <c r="D14" s="19">
        <v>0.23929609783474101</v>
      </c>
      <c r="E14" s="19">
        <v>0.24544562451774901</v>
      </c>
      <c r="F14" s="19">
        <v>0.21748938874728399</v>
      </c>
      <c r="G14" s="19">
        <v>0.31841996966901498</v>
      </c>
      <c r="H14" s="19">
        <v>0.17475667025257399</v>
      </c>
      <c r="I14" s="19">
        <v>0.13122033736233099</v>
      </c>
      <c r="J14" s="19">
        <v>0.16697149005543899</v>
      </c>
      <c r="K14" s="19">
        <v>0.31418746132896103</v>
      </c>
      <c r="L14" s="19">
        <v>0.138111837515103</v>
      </c>
      <c r="M14" s="19"/>
      <c r="N14" s="19">
        <v>0.22362256831671601</v>
      </c>
      <c r="O14" s="19">
        <v>0.148021039783542</v>
      </c>
      <c r="P14" s="19">
        <v>7.4489017095221696E-2</v>
      </c>
      <c r="Q14" s="19">
        <v>6.4982973772070102E-2</v>
      </c>
      <c r="R14" s="19"/>
      <c r="S14" s="19">
        <v>0.22206452068698099</v>
      </c>
      <c r="T14" s="19">
        <v>0.13024529539721599</v>
      </c>
      <c r="U14" s="19">
        <v>0.15273079519538699</v>
      </c>
      <c r="V14" s="19">
        <v>0.243527830905475</v>
      </c>
      <c r="W14" s="19">
        <v>0.166217205882119</v>
      </c>
      <c r="X14" s="19">
        <v>0.14291099616401201</v>
      </c>
      <c r="Y14" s="19">
        <v>0.22245961188182101</v>
      </c>
      <c r="Z14" s="19"/>
      <c r="AA14" s="19">
        <v>9.9757474514352407E-2</v>
      </c>
      <c r="AB14" s="19">
        <v>0.27813188241311998</v>
      </c>
      <c r="AC14" s="19"/>
      <c r="AD14" s="19">
        <v>7.0763882895783406E-2</v>
      </c>
      <c r="AE14" s="19">
        <v>5.9599213031167803E-2</v>
      </c>
      <c r="AF14" s="19">
        <v>0.11062713218156101</v>
      </c>
      <c r="AG14" s="19"/>
      <c r="AH14" s="19">
        <v>3.43230605072707E-2</v>
      </c>
      <c r="AI14" s="19">
        <v>0.224097662054934</v>
      </c>
      <c r="AJ14" s="19"/>
      <c r="AK14" s="19">
        <v>0.23289453067810401</v>
      </c>
      <c r="AL14" s="19">
        <v>0.20689685837042601</v>
      </c>
      <c r="AM14" s="19"/>
      <c r="AN14" s="19">
        <v>0.217626542253049</v>
      </c>
      <c r="AO14" s="19">
        <v>6.4982973772070102E-2</v>
      </c>
      <c r="AP14" s="19"/>
      <c r="AQ14" s="19">
        <v>0.14945203701364601</v>
      </c>
      <c r="AR14" s="19">
        <v>0.234924875456515</v>
      </c>
      <c r="AS14" s="19"/>
      <c r="AT14" s="19">
        <v>0.35569090170724699</v>
      </c>
      <c r="AU14" s="19">
        <v>0.15788624389049</v>
      </c>
      <c r="AV14" s="19">
        <v>8.6963041115578094E-2</v>
      </c>
      <c r="AW14" s="19">
        <v>3.0053248671627699E-2</v>
      </c>
      <c r="AX14" s="19"/>
      <c r="AY14" s="19">
        <v>0.12117383355545</v>
      </c>
      <c r="AZ14" s="19">
        <v>0.22881828305337501</v>
      </c>
      <c r="BA14" s="19"/>
      <c r="BB14" s="19">
        <v>0.19655283136179</v>
      </c>
      <c r="BC14" s="19">
        <v>0.22185632933750901</v>
      </c>
      <c r="BD14" s="19"/>
      <c r="BE14" s="19">
        <v>0.19966963525183801</v>
      </c>
      <c r="BF14" s="19">
        <v>0.21866574257162399</v>
      </c>
      <c r="BG14" s="19"/>
      <c r="BH14" s="19">
        <v>0.254349596930667</v>
      </c>
      <c r="BI14" s="19">
        <v>0.21445537680583601</v>
      </c>
      <c r="BJ14" s="19"/>
      <c r="BK14" s="19">
        <v>0.12579585697367501</v>
      </c>
      <c r="BL14" s="19">
        <v>0.22318397418053099</v>
      </c>
      <c r="BM14" s="19"/>
      <c r="BN14" s="19">
        <v>0.14523816058635</v>
      </c>
      <c r="BO14" s="19">
        <v>0.218852742542269</v>
      </c>
      <c r="BP14" s="19"/>
      <c r="BQ14" s="19">
        <v>5.8456208144404401E-2</v>
      </c>
      <c r="BR14" s="19">
        <v>0.22139351732412199</v>
      </c>
      <c r="BS14" s="19"/>
      <c r="BT14" s="19">
        <v>0.136883586137973</v>
      </c>
      <c r="BU14" s="19">
        <v>0.22370960615963001</v>
      </c>
      <c r="BV14" s="19"/>
      <c r="BW14" s="19">
        <v>0.100013127388435</v>
      </c>
      <c r="BX14" s="19">
        <v>0.27756871442660203</v>
      </c>
      <c r="BY14" s="19"/>
      <c r="BZ14" s="19">
        <v>0.100013127388435</v>
      </c>
      <c r="CA14" s="19">
        <v>0.27756871442660203</v>
      </c>
    </row>
    <row r="15" spans="2:79" x14ac:dyDescent="0.25">
      <c r="B15" s="16"/>
    </row>
    <row r="16" spans="2:79" x14ac:dyDescent="0.25">
      <c r="B16" t="s">
        <v>78</v>
      </c>
    </row>
    <row r="17" spans="2:2" x14ac:dyDescent="0.25">
      <c r="B17" t="s">
        <v>79</v>
      </c>
    </row>
    <row r="19" spans="2:2" x14ac:dyDescent="0.2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G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20.7109375" customWidth="1"/>
  </cols>
  <sheetData>
    <row r="2" spans="2:7" ht="39.950000000000003" customHeight="1" x14ac:dyDescent="0.25">
      <c r="D2" s="30" t="s">
        <v>676</v>
      </c>
      <c r="E2" s="26"/>
      <c r="F2" s="26"/>
      <c r="G2" s="26"/>
    </row>
    <row r="6" spans="2:7" ht="50.1" customHeight="1" x14ac:dyDescent="0.25">
      <c r="B6" s="23" t="s">
        <v>15</v>
      </c>
      <c r="C6" s="23" t="s">
        <v>667</v>
      </c>
      <c r="D6" s="23" t="s">
        <v>668</v>
      </c>
      <c r="E6" s="23" t="s">
        <v>669</v>
      </c>
      <c r="F6" s="23" t="s">
        <v>670</v>
      </c>
    </row>
    <row r="7" spans="2:7" x14ac:dyDescent="0.25">
      <c r="B7" s="18" t="s">
        <v>671</v>
      </c>
      <c r="C7" s="17">
        <v>0.307553326292614</v>
      </c>
      <c r="D7" s="17">
        <v>0.11070982085108499</v>
      </c>
      <c r="E7" s="17">
        <v>8.3871154855781394E-2</v>
      </c>
      <c r="F7" s="17">
        <v>4.63317659867407E-2</v>
      </c>
    </row>
    <row r="8" spans="2:7" x14ac:dyDescent="0.25">
      <c r="B8" s="18" t="s">
        <v>672</v>
      </c>
      <c r="C8" s="17">
        <v>0.31002773552912899</v>
      </c>
      <c r="D8" s="17">
        <v>0.34822358496123301</v>
      </c>
      <c r="E8" s="17">
        <v>0.30684426456545799</v>
      </c>
      <c r="F8" s="17">
        <v>0.167167109143741</v>
      </c>
    </row>
    <row r="9" spans="2:7" x14ac:dyDescent="0.25">
      <c r="B9" s="18" t="s">
        <v>673</v>
      </c>
      <c r="C9" s="17">
        <v>0.217125313522057</v>
      </c>
      <c r="D9" s="17">
        <v>0.29752190426746999</v>
      </c>
      <c r="E9" s="17">
        <v>0.32409091929561701</v>
      </c>
      <c r="F9" s="17">
        <v>0.310111033260971</v>
      </c>
    </row>
    <row r="10" spans="2:7" x14ac:dyDescent="0.25">
      <c r="B10" s="18" t="s">
        <v>674</v>
      </c>
      <c r="C10" s="17">
        <v>3.3905575251813598E-2</v>
      </c>
      <c r="D10" s="17">
        <v>7.0040816255943397E-2</v>
      </c>
      <c r="E10" s="17">
        <v>0.10147393528912201</v>
      </c>
      <c r="F10" s="17">
        <v>0.20053725774445699</v>
      </c>
    </row>
    <row r="11" spans="2:7" x14ac:dyDescent="0.25">
      <c r="B11" s="18" t="s">
        <v>675</v>
      </c>
      <c r="C11" s="17">
        <v>2.85269233345939E-2</v>
      </c>
      <c r="D11" s="17">
        <v>5.7127031994655103E-2</v>
      </c>
      <c r="E11" s="17">
        <v>7.4683304066895606E-2</v>
      </c>
      <c r="F11" s="17">
        <v>0.164033795820544</v>
      </c>
    </row>
    <row r="12" spans="2:7" x14ac:dyDescent="0.25">
      <c r="B12" s="18" t="s">
        <v>75</v>
      </c>
      <c r="C12" s="17">
        <v>0.102861126069793</v>
      </c>
      <c r="D12" s="17">
        <v>0.116376841669614</v>
      </c>
      <c r="E12" s="17">
        <v>0.109036421927126</v>
      </c>
      <c r="F12" s="17">
        <v>0.111819038043546</v>
      </c>
    </row>
    <row r="13" spans="2:7" x14ac:dyDescent="0.25">
      <c r="B13" s="16"/>
      <c r="C13" s="16"/>
      <c r="D13" s="16"/>
      <c r="E13" s="16"/>
      <c r="F13" s="16"/>
    </row>
    <row r="14" spans="2:7" x14ac:dyDescent="0.25">
      <c r="B14" t="s">
        <v>78</v>
      </c>
    </row>
    <row r="15" spans="2:7" x14ac:dyDescent="0.25">
      <c r="B15" t="s">
        <v>79</v>
      </c>
    </row>
    <row r="19" spans="2:2" x14ac:dyDescent="0.2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CA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677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671</v>
      </c>
      <c r="C9" s="17">
        <v>0.307553326292614</v>
      </c>
      <c r="D9" s="17">
        <v>0.40747377410824498</v>
      </c>
      <c r="E9" s="17">
        <v>0.34150583637964999</v>
      </c>
      <c r="F9" s="17">
        <v>0.21561784305364901</v>
      </c>
      <c r="G9" s="17">
        <v>0.32119045468991297</v>
      </c>
      <c r="H9" s="17">
        <v>0.13433504391267301</v>
      </c>
      <c r="I9" s="17">
        <v>0.412696712505709</v>
      </c>
      <c r="J9" s="17">
        <v>0.38757800253928998</v>
      </c>
      <c r="K9" s="17">
        <v>0.18307405389015699</v>
      </c>
      <c r="L9" s="17">
        <v>0.32193133781251299</v>
      </c>
      <c r="M9" s="17"/>
      <c r="N9" s="17">
        <v>0.304393253352577</v>
      </c>
      <c r="O9" s="17">
        <v>0.33996310742420199</v>
      </c>
      <c r="P9" s="17">
        <v>0.38279748931717</v>
      </c>
      <c r="Q9" s="17">
        <v>0.43871002593414099</v>
      </c>
      <c r="R9" s="17"/>
      <c r="S9" s="17">
        <v>0.28796938139858602</v>
      </c>
      <c r="T9" s="17">
        <v>0.23998205705769299</v>
      </c>
      <c r="U9" s="17">
        <v>0.27805548348739401</v>
      </c>
      <c r="V9" s="17">
        <v>0.30633204409300901</v>
      </c>
      <c r="W9" s="17">
        <v>0.33563873845633702</v>
      </c>
      <c r="X9" s="17">
        <v>0.40801650069872902</v>
      </c>
      <c r="Y9" s="17">
        <v>0.37596152399155303</v>
      </c>
      <c r="Z9" s="17"/>
      <c r="AA9" s="17">
        <v>0.36902095237671201</v>
      </c>
      <c r="AB9" s="17">
        <v>0.27576245405862698</v>
      </c>
      <c r="AC9" s="17"/>
      <c r="AD9" s="17">
        <v>0.38151321137771899</v>
      </c>
      <c r="AE9" s="17">
        <v>0.40849059679771998</v>
      </c>
      <c r="AF9" s="17">
        <v>0.36365185080489598</v>
      </c>
      <c r="AG9" s="17"/>
      <c r="AH9" s="17">
        <v>0.38264106911323198</v>
      </c>
      <c r="AI9" s="17">
        <v>0.30477479471279501</v>
      </c>
      <c r="AJ9" s="17"/>
      <c r="AK9" s="17">
        <v>0.25872685884702401</v>
      </c>
      <c r="AL9" s="17">
        <v>0.34026078125241899</v>
      </c>
      <c r="AM9" s="17"/>
      <c r="AN9" s="17">
        <v>0.30729446267738803</v>
      </c>
      <c r="AO9" s="17">
        <v>0.43871002593414099</v>
      </c>
      <c r="AP9" s="17"/>
      <c r="AQ9" s="17">
        <v>0.38107976739319499</v>
      </c>
      <c r="AR9" s="17">
        <v>0.28848864728704599</v>
      </c>
      <c r="AS9" s="17"/>
      <c r="AT9" s="17">
        <v>0.226309792467876</v>
      </c>
      <c r="AU9" s="17">
        <v>0.34191104402674899</v>
      </c>
      <c r="AV9" s="17">
        <v>0.37512139827260099</v>
      </c>
      <c r="AW9" s="17">
        <v>0.52298725406378499</v>
      </c>
      <c r="AX9" s="17"/>
      <c r="AY9" s="17">
        <v>0.43068724327755598</v>
      </c>
      <c r="AZ9" s="17">
        <v>0.29283593931430202</v>
      </c>
      <c r="BA9" s="17"/>
      <c r="BB9" s="17">
        <v>0.28459035626229801</v>
      </c>
      <c r="BC9" s="17">
        <v>0.31256229475006297</v>
      </c>
      <c r="BD9" s="17"/>
      <c r="BE9" s="17">
        <v>0.31555021799511102</v>
      </c>
      <c r="BF9" s="17">
        <v>0.30694646578042201</v>
      </c>
      <c r="BG9" s="17"/>
      <c r="BH9" s="17">
        <v>0.3162209798126</v>
      </c>
      <c r="BI9" s="17">
        <v>0.30688131453380302</v>
      </c>
      <c r="BJ9" s="17"/>
      <c r="BK9" s="17">
        <v>0.33317491882558098</v>
      </c>
      <c r="BL9" s="17">
        <v>0.30591349111494398</v>
      </c>
      <c r="BM9" s="17"/>
      <c r="BN9" s="17">
        <v>0.40422103777899199</v>
      </c>
      <c r="BO9" s="17">
        <v>0.30550582171860202</v>
      </c>
      <c r="BP9" s="17"/>
      <c r="BQ9" s="17">
        <v>0.42792294281964099</v>
      </c>
      <c r="BR9" s="17">
        <v>0.30447141660842097</v>
      </c>
      <c r="BS9" s="17"/>
      <c r="BT9" s="17">
        <v>0.36730839661264097</v>
      </c>
      <c r="BU9" s="17">
        <v>0.302811280154692</v>
      </c>
      <c r="BV9" s="17"/>
      <c r="BW9" s="17">
        <v>0.368582279797115</v>
      </c>
      <c r="BX9" s="17">
        <v>0.27621352237330599</v>
      </c>
      <c r="BY9" s="17"/>
      <c r="BZ9" s="17">
        <v>0.368582279797115</v>
      </c>
      <c r="CA9" s="17">
        <v>0.27621352237330599</v>
      </c>
    </row>
    <row r="10" spans="2:79" x14ac:dyDescent="0.25">
      <c r="B10" s="18" t="s">
        <v>672</v>
      </c>
      <c r="C10" s="17">
        <v>0.31002773552912899</v>
      </c>
      <c r="D10" s="17">
        <v>0.263801011463623</v>
      </c>
      <c r="E10" s="17">
        <v>0.279941509911728</v>
      </c>
      <c r="F10" s="17">
        <v>0.393333478069404</v>
      </c>
      <c r="G10" s="17">
        <v>0.232254419672978</v>
      </c>
      <c r="H10" s="17">
        <v>0.35138781519043999</v>
      </c>
      <c r="I10" s="17">
        <v>0.34280252438491798</v>
      </c>
      <c r="J10" s="17">
        <v>0.24872714804858501</v>
      </c>
      <c r="K10" s="17">
        <v>0.397313177095028</v>
      </c>
      <c r="L10" s="17">
        <v>0.31988240644951299</v>
      </c>
      <c r="M10" s="17"/>
      <c r="N10" s="17">
        <v>0.30573171855055598</v>
      </c>
      <c r="O10" s="17">
        <v>0.36635505409337898</v>
      </c>
      <c r="P10" s="17">
        <v>0.36103440918135998</v>
      </c>
      <c r="Q10" s="17">
        <v>0.367387223157355</v>
      </c>
      <c r="R10" s="17"/>
      <c r="S10" s="17">
        <v>0.32543012053106901</v>
      </c>
      <c r="T10" s="17">
        <v>0.41945808078665497</v>
      </c>
      <c r="U10" s="17">
        <v>0.316717880573545</v>
      </c>
      <c r="V10" s="17">
        <v>0.27446201302832801</v>
      </c>
      <c r="W10" s="17">
        <v>0.348591583005951</v>
      </c>
      <c r="X10" s="17">
        <v>0.314988098227309</v>
      </c>
      <c r="Y10" s="17">
        <v>0.30586687374506999</v>
      </c>
      <c r="Z10" s="17"/>
      <c r="AA10" s="17">
        <v>0.35374668842712198</v>
      </c>
      <c r="AB10" s="17">
        <v>0.287416423944031</v>
      </c>
      <c r="AC10" s="17"/>
      <c r="AD10" s="17">
        <v>0.38231458017027298</v>
      </c>
      <c r="AE10" s="17">
        <v>0.33438146290367798</v>
      </c>
      <c r="AF10" s="17">
        <v>0.35820473660997698</v>
      </c>
      <c r="AG10" s="17"/>
      <c r="AH10" s="17">
        <v>0.341274242295039</v>
      </c>
      <c r="AI10" s="17">
        <v>0.30887149614109</v>
      </c>
      <c r="AJ10" s="17"/>
      <c r="AK10" s="17">
        <v>0.31992251045157299</v>
      </c>
      <c r="AL10" s="17">
        <v>0.303399508625884</v>
      </c>
      <c r="AM10" s="17"/>
      <c r="AN10" s="17">
        <v>0.30991452526708702</v>
      </c>
      <c r="AO10" s="17">
        <v>0.367387223157355</v>
      </c>
      <c r="AP10" s="17"/>
      <c r="AQ10" s="17">
        <v>0.32491667720797102</v>
      </c>
      <c r="AR10" s="17">
        <v>0.30616718020248801</v>
      </c>
      <c r="AS10" s="17"/>
      <c r="AT10" s="17">
        <v>0.24640346423391701</v>
      </c>
      <c r="AU10" s="17">
        <v>0.321896409023126</v>
      </c>
      <c r="AV10" s="17">
        <v>0.406278782979481</v>
      </c>
      <c r="AW10" s="17">
        <v>0.332773039962316</v>
      </c>
      <c r="AX10" s="17"/>
      <c r="AY10" s="17">
        <v>0.31057226666920701</v>
      </c>
      <c r="AZ10" s="17">
        <v>0.309962651304518</v>
      </c>
      <c r="BA10" s="17"/>
      <c r="BB10" s="17">
        <v>0.32987368471047301</v>
      </c>
      <c r="BC10" s="17">
        <v>0.30569307520615202</v>
      </c>
      <c r="BD10" s="17"/>
      <c r="BE10" s="17">
        <v>0.30855606275738601</v>
      </c>
      <c r="BF10" s="17">
        <v>0.310139416432818</v>
      </c>
      <c r="BG10" s="17"/>
      <c r="BH10" s="17">
        <v>0.32536369471550702</v>
      </c>
      <c r="BI10" s="17">
        <v>0.30883872343004898</v>
      </c>
      <c r="BJ10" s="17"/>
      <c r="BK10" s="17">
        <v>0.32004218785682398</v>
      </c>
      <c r="BL10" s="17">
        <v>0.30938678976469502</v>
      </c>
      <c r="BM10" s="17"/>
      <c r="BN10" s="17">
        <v>0.34286927636036602</v>
      </c>
      <c r="BO10" s="17">
        <v>0.30933212368484703</v>
      </c>
      <c r="BP10" s="17"/>
      <c r="BQ10" s="17">
        <v>0.37454007424121899</v>
      </c>
      <c r="BR10" s="17">
        <v>0.30837597981898202</v>
      </c>
      <c r="BS10" s="17"/>
      <c r="BT10" s="17">
        <v>0.31519118749156599</v>
      </c>
      <c r="BU10" s="17">
        <v>0.30961797402595098</v>
      </c>
      <c r="BV10" s="17"/>
      <c r="BW10" s="17">
        <v>0.353675339102414</v>
      </c>
      <c r="BX10" s="17">
        <v>0.28761366386339798</v>
      </c>
      <c r="BY10" s="17"/>
      <c r="BZ10" s="17">
        <v>0.353675339102414</v>
      </c>
      <c r="CA10" s="17">
        <v>0.28761366386339798</v>
      </c>
    </row>
    <row r="11" spans="2:79" x14ac:dyDescent="0.25">
      <c r="B11" s="18" t="s">
        <v>673</v>
      </c>
      <c r="C11" s="17">
        <v>0.217125313522057</v>
      </c>
      <c r="D11" s="17">
        <v>0.16628885315796599</v>
      </c>
      <c r="E11" s="17">
        <v>0.2135101298856</v>
      </c>
      <c r="F11" s="17">
        <v>0.24779447325356399</v>
      </c>
      <c r="G11" s="17">
        <v>0.212504517786365</v>
      </c>
      <c r="H11" s="17">
        <v>0.30431619996725701</v>
      </c>
      <c r="I11" s="17">
        <v>0.16098570251351399</v>
      </c>
      <c r="J11" s="17">
        <v>0.19768183352850999</v>
      </c>
      <c r="K11" s="17">
        <v>0.25648623619960398</v>
      </c>
      <c r="L11" s="17">
        <v>0.20908829569892001</v>
      </c>
      <c r="M11" s="17"/>
      <c r="N11" s="17">
        <v>0.22001854337114601</v>
      </c>
      <c r="O11" s="17">
        <v>0.18361676976817001</v>
      </c>
      <c r="P11" s="17">
        <v>0.16657202535822799</v>
      </c>
      <c r="Q11" s="17">
        <v>0.123512942425654</v>
      </c>
      <c r="R11" s="17"/>
      <c r="S11" s="17">
        <v>0.21060696352633401</v>
      </c>
      <c r="T11" s="17">
        <v>0.21867223518075199</v>
      </c>
      <c r="U11" s="17">
        <v>0.25050134299320997</v>
      </c>
      <c r="V11" s="17">
        <v>0.25615605494427401</v>
      </c>
      <c r="W11" s="17">
        <v>0.19103908811054801</v>
      </c>
      <c r="X11" s="17">
        <v>0.16950819909454401</v>
      </c>
      <c r="Y11" s="17">
        <v>0.150221303060141</v>
      </c>
      <c r="Z11" s="17"/>
      <c r="AA11" s="17">
        <v>0.191717769600211</v>
      </c>
      <c r="AB11" s="17">
        <v>0.23026601919195999</v>
      </c>
      <c r="AC11" s="17"/>
      <c r="AD11" s="17">
        <v>0.17004413077358299</v>
      </c>
      <c r="AE11" s="17">
        <v>0.14857287971126501</v>
      </c>
      <c r="AF11" s="17">
        <v>0.196486480583243</v>
      </c>
      <c r="AG11" s="17"/>
      <c r="AH11" s="17">
        <v>0.204989827925039</v>
      </c>
      <c r="AI11" s="17">
        <v>0.217574372565532</v>
      </c>
      <c r="AJ11" s="17"/>
      <c r="AK11" s="17">
        <v>0.22468162978039799</v>
      </c>
      <c r="AL11" s="17">
        <v>0.21206355323892401</v>
      </c>
      <c r="AM11" s="17"/>
      <c r="AN11" s="17">
        <v>0.21731007599990301</v>
      </c>
      <c r="AO11" s="17">
        <v>0.123512942425654</v>
      </c>
      <c r="AP11" s="17"/>
      <c r="AQ11" s="17">
        <v>0.19228814564195701</v>
      </c>
      <c r="AR11" s="17">
        <v>0.22356534551536</v>
      </c>
      <c r="AS11" s="17"/>
      <c r="AT11" s="17">
        <v>0.25727576770306498</v>
      </c>
      <c r="AU11" s="17">
        <v>0.20253271580958801</v>
      </c>
      <c r="AV11" s="17">
        <v>0.17766639502665901</v>
      </c>
      <c r="AW11" s="17">
        <v>0.124582396826997</v>
      </c>
      <c r="AX11" s="17"/>
      <c r="AY11" s="17">
        <v>0.15569172290935099</v>
      </c>
      <c r="AZ11" s="17">
        <v>0.22446806642599401</v>
      </c>
      <c r="BA11" s="17"/>
      <c r="BB11" s="17">
        <v>0.20414687818061</v>
      </c>
      <c r="BC11" s="17">
        <v>0.21995690436808399</v>
      </c>
      <c r="BD11" s="17"/>
      <c r="BE11" s="17">
        <v>0.24638035659063601</v>
      </c>
      <c r="BF11" s="17">
        <v>0.214905234636252</v>
      </c>
      <c r="BG11" s="17"/>
      <c r="BH11" s="17">
        <v>0.20362540590112399</v>
      </c>
      <c r="BI11" s="17">
        <v>0.218171974725486</v>
      </c>
      <c r="BJ11" s="17"/>
      <c r="BK11" s="17">
        <v>0.20957493562169999</v>
      </c>
      <c r="BL11" s="17">
        <v>0.21760855340145799</v>
      </c>
      <c r="BM11" s="17"/>
      <c r="BN11" s="17">
        <v>0.13687286042932001</v>
      </c>
      <c r="BO11" s="17">
        <v>0.21882512892325401</v>
      </c>
      <c r="BP11" s="17"/>
      <c r="BQ11" s="17">
        <v>0.12736650845377301</v>
      </c>
      <c r="BR11" s="17">
        <v>0.21942347263033499</v>
      </c>
      <c r="BS11" s="17"/>
      <c r="BT11" s="17">
        <v>0.19142329141831199</v>
      </c>
      <c r="BU11" s="17">
        <v>0.21916497599757701</v>
      </c>
      <c r="BV11" s="17"/>
      <c r="BW11" s="17">
        <v>0.19208519441396099</v>
      </c>
      <c r="BX11" s="17">
        <v>0.22998400399437399</v>
      </c>
      <c r="BY11" s="17"/>
      <c r="BZ11" s="17">
        <v>0.19208519441396099</v>
      </c>
      <c r="CA11" s="17">
        <v>0.22998400399437399</v>
      </c>
    </row>
    <row r="12" spans="2:79" x14ac:dyDescent="0.25">
      <c r="B12" s="18" t="s">
        <v>674</v>
      </c>
      <c r="C12" s="17">
        <v>3.3905575251813598E-2</v>
      </c>
      <c r="D12" s="17">
        <v>3.1414126136409197E-2</v>
      </c>
      <c r="E12" s="17">
        <v>2.72217437550057E-2</v>
      </c>
      <c r="F12" s="17">
        <v>2.9745168654024299E-2</v>
      </c>
      <c r="G12" s="17">
        <v>5.6415403283890303E-2</v>
      </c>
      <c r="H12" s="17">
        <v>4.16868928320746E-2</v>
      </c>
      <c r="I12" s="17">
        <v>3.2226843299248902E-2</v>
      </c>
      <c r="J12" s="17">
        <v>1.4701509633299401E-2</v>
      </c>
      <c r="K12" s="17">
        <v>1.7639588529582102E-2</v>
      </c>
      <c r="L12" s="17">
        <v>2.9938676506503899E-2</v>
      </c>
      <c r="M12" s="17"/>
      <c r="N12" s="17">
        <v>3.3657096188922202E-2</v>
      </c>
      <c r="O12" s="17">
        <v>3.6274187129080503E-2</v>
      </c>
      <c r="P12" s="17">
        <v>4.5671643977995599E-2</v>
      </c>
      <c r="Q12" s="17">
        <v>2.0867506442490399E-2</v>
      </c>
      <c r="R12" s="17"/>
      <c r="S12" s="17">
        <v>4.73519211162211E-2</v>
      </c>
      <c r="T12" s="17">
        <v>9.5486779602641392E-3</v>
      </c>
      <c r="U12" s="17">
        <v>5.1648302908617501E-2</v>
      </c>
      <c r="V12" s="17">
        <v>2.6625433777108298E-2</v>
      </c>
      <c r="W12" s="17">
        <v>1.3299740036909201E-2</v>
      </c>
      <c r="X12" s="17">
        <v>3.71328644871926E-2</v>
      </c>
      <c r="Y12" s="17">
        <v>3.6743385952021597E-2</v>
      </c>
      <c r="Z12" s="17"/>
      <c r="AA12" s="17">
        <v>3.3123226035378303E-2</v>
      </c>
      <c r="AB12" s="17">
        <v>3.4310203924930498E-2</v>
      </c>
      <c r="AC12" s="17"/>
      <c r="AD12" s="17">
        <v>3.2695517292945703E-2</v>
      </c>
      <c r="AE12" s="17">
        <v>5.67443373304794E-2</v>
      </c>
      <c r="AF12" s="17">
        <v>2.5463358602451702E-2</v>
      </c>
      <c r="AG12" s="17"/>
      <c r="AH12" s="17">
        <v>4.3241381767790403E-2</v>
      </c>
      <c r="AI12" s="17">
        <v>3.3560114964244499E-2</v>
      </c>
      <c r="AJ12" s="17"/>
      <c r="AK12" s="17">
        <v>3.4424531268671898E-2</v>
      </c>
      <c r="AL12" s="17">
        <v>3.3557941449175101E-2</v>
      </c>
      <c r="AM12" s="17"/>
      <c r="AN12" s="17">
        <v>3.3931308452151497E-2</v>
      </c>
      <c r="AO12" s="17">
        <v>2.0867506442490399E-2</v>
      </c>
      <c r="AP12" s="17"/>
      <c r="AQ12" s="17">
        <v>3.4658960471319798E-2</v>
      </c>
      <c r="AR12" s="17">
        <v>3.3710229915327301E-2</v>
      </c>
      <c r="AS12" s="17"/>
      <c r="AT12" s="17">
        <v>4.1466670202542098E-2</v>
      </c>
      <c r="AU12" s="17">
        <v>3.4890428753907701E-2</v>
      </c>
      <c r="AV12" s="17">
        <v>1.9016729022810101E-2</v>
      </c>
      <c r="AW12" s="17">
        <v>1.6881703371007702E-2</v>
      </c>
      <c r="AX12" s="17"/>
      <c r="AY12" s="17">
        <v>3.9395136128484103E-2</v>
      </c>
      <c r="AZ12" s="17">
        <v>3.3249444156975998E-2</v>
      </c>
      <c r="BA12" s="17"/>
      <c r="BB12" s="17">
        <v>3.3389479135771803E-2</v>
      </c>
      <c r="BC12" s="17">
        <v>3.40185098938754E-2</v>
      </c>
      <c r="BD12" s="17"/>
      <c r="BE12" s="17">
        <v>1.5321179487878801E-2</v>
      </c>
      <c r="BF12" s="17">
        <v>3.5315890203127198E-2</v>
      </c>
      <c r="BG12" s="17"/>
      <c r="BH12" s="17">
        <v>4.3612946190366E-2</v>
      </c>
      <c r="BI12" s="17">
        <v>3.3152953172169E-2</v>
      </c>
      <c r="BJ12" s="17"/>
      <c r="BK12" s="17">
        <v>5.1135514263596298E-2</v>
      </c>
      <c r="BL12" s="17">
        <v>3.2802823341905402E-2</v>
      </c>
      <c r="BM12" s="17"/>
      <c r="BN12" s="17">
        <v>2.24240046410842E-2</v>
      </c>
      <c r="BO12" s="17">
        <v>3.4148764709604901E-2</v>
      </c>
      <c r="BP12" s="17"/>
      <c r="BQ12" s="17">
        <v>5.0104342669424901E-2</v>
      </c>
      <c r="BR12" s="17">
        <v>3.34908265833644E-2</v>
      </c>
      <c r="BS12" s="17"/>
      <c r="BT12" s="17">
        <v>3.4298246975420298E-2</v>
      </c>
      <c r="BU12" s="17">
        <v>3.3874413587699902E-2</v>
      </c>
      <c r="BV12" s="17"/>
      <c r="BW12" s="17">
        <v>3.31894980892865E-2</v>
      </c>
      <c r="BX12" s="17">
        <v>3.4273297727392897E-2</v>
      </c>
      <c r="BY12" s="17"/>
      <c r="BZ12" s="17">
        <v>3.31894980892865E-2</v>
      </c>
      <c r="CA12" s="17">
        <v>3.4273297727392897E-2</v>
      </c>
    </row>
    <row r="13" spans="2:79" x14ac:dyDescent="0.25">
      <c r="B13" s="18" t="s">
        <v>675</v>
      </c>
      <c r="C13" s="17">
        <v>2.85269233345939E-2</v>
      </c>
      <c r="D13" s="17">
        <v>2.2537714106665999E-2</v>
      </c>
      <c r="E13" s="17">
        <v>4.3796820131952699E-2</v>
      </c>
      <c r="F13" s="17">
        <v>3.87599373099086E-2</v>
      </c>
      <c r="G13" s="17">
        <v>2.9722274985588899E-2</v>
      </c>
      <c r="H13" s="17">
        <v>3.6257884045881601E-2</v>
      </c>
      <c r="I13" s="17">
        <v>1.0623847889951601E-2</v>
      </c>
      <c r="J13" s="17">
        <v>2.19772584133478E-2</v>
      </c>
      <c r="K13" s="17">
        <v>3.2719177731699099E-2</v>
      </c>
      <c r="L13" s="17">
        <v>8.5437037573756901E-4</v>
      </c>
      <c r="M13" s="17"/>
      <c r="N13" s="17">
        <v>2.9937591802448101E-2</v>
      </c>
      <c r="O13" s="17">
        <v>1.0488505800052001E-2</v>
      </c>
      <c r="P13" s="17">
        <v>9.2624677499476196E-3</v>
      </c>
      <c r="Q13" s="17">
        <v>8.1499524993278605E-3</v>
      </c>
      <c r="R13" s="17"/>
      <c r="S13" s="17">
        <v>3.7033031206507701E-2</v>
      </c>
      <c r="T13" s="17">
        <v>3.3916323828718897E-2</v>
      </c>
      <c r="U13" s="17">
        <v>3.3579800657993299E-2</v>
      </c>
      <c r="V13" s="17">
        <v>2.7448806684371298E-2</v>
      </c>
      <c r="W13" s="17">
        <v>1.11456585627174E-2</v>
      </c>
      <c r="X13" s="17">
        <v>1.12914422255886E-2</v>
      </c>
      <c r="Y13" s="17">
        <v>3.9746394121389701E-2</v>
      </c>
      <c r="Z13" s="17"/>
      <c r="AA13" s="17">
        <v>1.35320259501314E-2</v>
      </c>
      <c r="AB13" s="17">
        <v>3.6282239381109103E-2</v>
      </c>
      <c r="AC13" s="17"/>
      <c r="AD13" s="17">
        <v>3.9830857017114597E-3</v>
      </c>
      <c r="AE13" s="17">
        <v>1.8149682875256298E-2</v>
      </c>
      <c r="AF13" s="17">
        <v>1.6838668073319098E-2</v>
      </c>
      <c r="AG13" s="17"/>
      <c r="AH13" s="17">
        <v>9.3264539227065606E-3</v>
      </c>
      <c r="AI13" s="17">
        <v>2.9237413603767901E-2</v>
      </c>
      <c r="AJ13" s="17"/>
      <c r="AK13" s="17">
        <v>3.24947416827202E-2</v>
      </c>
      <c r="AL13" s="17">
        <v>2.5868995233310599E-2</v>
      </c>
      <c r="AM13" s="17"/>
      <c r="AN13" s="17">
        <v>2.8567141305556799E-2</v>
      </c>
      <c r="AO13" s="17">
        <v>8.1499524993278605E-3</v>
      </c>
      <c r="AP13" s="17"/>
      <c r="AQ13" s="17">
        <v>3.7360614401599798E-3</v>
      </c>
      <c r="AR13" s="17">
        <v>3.4954948643777801E-2</v>
      </c>
      <c r="AS13" s="17"/>
      <c r="AT13" s="17">
        <v>4.73639097526765E-2</v>
      </c>
      <c r="AU13" s="17">
        <v>2.4139378029619501E-2</v>
      </c>
      <c r="AV13" s="17">
        <v>3.68416465240056E-3</v>
      </c>
      <c r="AW13" s="17">
        <v>1.05320797441397E-4</v>
      </c>
      <c r="AX13" s="17"/>
      <c r="AY13" s="17">
        <v>6.3850819204166898E-3</v>
      </c>
      <c r="AZ13" s="17">
        <v>3.11733919639052E-2</v>
      </c>
      <c r="BA13" s="17"/>
      <c r="BB13" s="17">
        <v>2.5016964741829201E-2</v>
      </c>
      <c r="BC13" s="17">
        <v>2.9292314443965999E-2</v>
      </c>
      <c r="BD13" s="17"/>
      <c r="BE13" s="17">
        <v>4.11628222068742E-2</v>
      </c>
      <c r="BF13" s="17">
        <v>2.7568022258162499E-2</v>
      </c>
      <c r="BG13" s="17"/>
      <c r="BH13" s="17">
        <v>4.2820183803545997E-3</v>
      </c>
      <c r="BI13" s="17">
        <v>3.0406654819354301E-2</v>
      </c>
      <c r="BJ13" s="17"/>
      <c r="BK13" s="17">
        <v>2.4988852463192199E-2</v>
      </c>
      <c r="BL13" s="17">
        <v>2.8753367224392999E-2</v>
      </c>
      <c r="BM13" s="17"/>
      <c r="BN13" s="17">
        <v>2.7036686269263199E-2</v>
      </c>
      <c r="BO13" s="17">
        <v>2.8558487826612099E-2</v>
      </c>
      <c r="BP13" s="17"/>
      <c r="BQ13" s="17">
        <v>1.6760233657403301E-2</v>
      </c>
      <c r="BR13" s="17">
        <v>2.8828194335643299E-2</v>
      </c>
      <c r="BS13" s="17"/>
      <c r="BT13" s="17">
        <v>8.4730686618604105E-3</v>
      </c>
      <c r="BU13" s="17">
        <v>3.0118358230277101E-2</v>
      </c>
      <c r="BV13" s="17"/>
      <c r="BW13" s="17">
        <v>1.3556276693834799E-2</v>
      </c>
      <c r="BX13" s="17">
        <v>3.6214702713475697E-2</v>
      </c>
      <c r="BY13" s="17"/>
      <c r="BZ13" s="17">
        <v>1.3556276693834799E-2</v>
      </c>
      <c r="CA13" s="17">
        <v>3.6214702713475697E-2</v>
      </c>
    </row>
    <row r="14" spans="2:79" x14ac:dyDescent="0.25">
      <c r="B14" s="18" t="s">
        <v>75</v>
      </c>
      <c r="C14" s="19">
        <v>0.102861126069793</v>
      </c>
      <c r="D14" s="19">
        <v>0.108484521027091</v>
      </c>
      <c r="E14" s="19">
        <v>9.4023959936063606E-2</v>
      </c>
      <c r="F14" s="19">
        <v>7.4749099659450396E-2</v>
      </c>
      <c r="G14" s="19">
        <v>0.14791292958126501</v>
      </c>
      <c r="H14" s="19">
        <v>0.13201616405167399</v>
      </c>
      <c r="I14" s="19">
        <v>4.0664369406658803E-2</v>
      </c>
      <c r="J14" s="19">
        <v>0.12933424783696701</v>
      </c>
      <c r="K14" s="19">
        <v>0.11276776655393</v>
      </c>
      <c r="L14" s="19">
        <v>0.11830491315681201</v>
      </c>
      <c r="M14" s="19"/>
      <c r="N14" s="19">
        <v>0.106261796734351</v>
      </c>
      <c r="O14" s="19">
        <v>6.3302375785116702E-2</v>
      </c>
      <c r="P14" s="19">
        <v>3.4661964415298799E-2</v>
      </c>
      <c r="Q14" s="19">
        <v>4.1372349541032E-2</v>
      </c>
      <c r="R14" s="19"/>
      <c r="S14" s="19">
        <v>9.1608582221282903E-2</v>
      </c>
      <c r="T14" s="19">
        <v>7.8422625185916806E-2</v>
      </c>
      <c r="U14" s="19">
        <v>6.9497189379240001E-2</v>
      </c>
      <c r="V14" s="19">
        <v>0.108975647472909</v>
      </c>
      <c r="W14" s="19">
        <v>0.10028519182753801</v>
      </c>
      <c r="X14" s="19">
        <v>5.9062895266636703E-2</v>
      </c>
      <c r="Y14" s="19">
        <v>9.1460519129825196E-2</v>
      </c>
      <c r="Z14" s="19"/>
      <c r="AA14" s="19">
        <v>3.8859337610446097E-2</v>
      </c>
      <c r="AB14" s="19">
        <v>0.135962659499342</v>
      </c>
      <c r="AC14" s="19"/>
      <c r="AD14" s="19">
        <v>2.94494746837673E-2</v>
      </c>
      <c r="AE14" s="19">
        <v>3.3661040381602302E-2</v>
      </c>
      <c r="AF14" s="19">
        <v>3.9354905326113E-2</v>
      </c>
      <c r="AG14" s="19"/>
      <c r="AH14" s="19">
        <v>1.85270249761934E-2</v>
      </c>
      <c r="AI14" s="19">
        <v>0.105981808012571</v>
      </c>
      <c r="AJ14" s="19"/>
      <c r="AK14" s="19">
        <v>0.12974972796961201</v>
      </c>
      <c r="AL14" s="19">
        <v>8.4849220200286901E-2</v>
      </c>
      <c r="AM14" s="19"/>
      <c r="AN14" s="19">
        <v>0.102982486297914</v>
      </c>
      <c r="AO14" s="19">
        <v>4.1372349541032E-2</v>
      </c>
      <c r="AP14" s="19"/>
      <c r="AQ14" s="19">
        <v>6.3320387845395995E-2</v>
      </c>
      <c r="AR14" s="19">
        <v>0.113113648436</v>
      </c>
      <c r="AS14" s="19"/>
      <c r="AT14" s="19">
        <v>0.181180395639924</v>
      </c>
      <c r="AU14" s="19">
        <v>7.4630024357009897E-2</v>
      </c>
      <c r="AV14" s="19">
        <v>1.82325300460487E-2</v>
      </c>
      <c r="AW14" s="19">
        <v>2.6702849784526702E-3</v>
      </c>
      <c r="AX14" s="19"/>
      <c r="AY14" s="19">
        <v>5.7268549094985299E-2</v>
      </c>
      <c r="AZ14" s="19">
        <v>0.108310506834305</v>
      </c>
      <c r="BA14" s="19"/>
      <c r="BB14" s="19">
        <v>0.122982636969018</v>
      </c>
      <c r="BC14" s="19">
        <v>9.8476901337860204E-2</v>
      </c>
      <c r="BD14" s="19"/>
      <c r="BE14" s="19">
        <v>7.3029360962113404E-2</v>
      </c>
      <c r="BF14" s="19">
        <v>0.105124970689218</v>
      </c>
      <c r="BG14" s="19"/>
      <c r="BH14" s="19">
        <v>0.106894955000048</v>
      </c>
      <c r="BI14" s="19">
        <v>0.10254837931914</v>
      </c>
      <c r="BJ14" s="19"/>
      <c r="BK14" s="19">
        <v>6.10835909691059E-2</v>
      </c>
      <c r="BL14" s="19">
        <v>0.105534975152604</v>
      </c>
      <c r="BM14" s="19"/>
      <c r="BN14" s="19">
        <v>6.6576134520974703E-2</v>
      </c>
      <c r="BO14" s="19">
        <v>0.10362967313708001</v>
      </c>
      <c r="BP14" s="19"/>
      <c r="BQ14" s="19">
        <v>3.3058981585382301E-3</v>
      </c>
      <c r="BR14" s="19">
        <v>0.105410110023255</v>
      </c>
      <c r="BS14" s="19"/>
      <c r="BT14" s="19">
        <v>8.3305808840200293E-2</v>
      </c>
      <c r="BU14" s="19">
        <v>0.10441299800380301</v>
      </c>
      <c r="BV14" s="19"/>
      <c r="BW14" s="19">
        <v>3.8911411903388399E-2</v>
      </c>
      <c r="BX14" s="19">
        <v>0.13570080932805401</v>
      </c>
      <c r="BY14" s="19"/>
      <c r="BZ14" s="19">
        <v>3.8911411903388399E-2</v>
      </c>
      <c r="CA14" s="19">
        <v>0.13570080932805401</v>
      </c>
    </row>
    <row r="15" spans="2:79" x14ac:dyDescent="0.25">
      <c r="B15" s="16"/>
    </row>
    <row r="16" spans="2:79" x14ac:dyDescent="0.25">
      <c r="B16" t="s">
        <v>78</v>
      </c>
    </row>
    <row r="17" spans="2:2" x14ac:dyDescent="0.25">
      <c r="B17" t="s">
        <v>79</v>
      </c>
    </row>
    <row r="19" spans="2:2" x14ac:dyDescent="0.2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CA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678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671</v>
      </c>
      <c r="C9" s="17">
        <v>0.11070982085108499</v>
      </c>
      <c r="D9" s="17">
        <v>0.13493047901008001</v>
      </c>
      <c r="E9" s="17">
        <v>9.8408575721937605E-2</v>
      </c>
      <c r="F9" s="17">
        <v>0.103809386929739</v>
      </c>
      <c r="G9" s="17">
        <v>9.1697627410228397E-2</v>
      </c>
      <c r="H9" s="17">
        <v>5.2236910040664497E-2</v>
      </c>
      <c r="I9" s="17">
        <v>0.119365831368112</v>
      </c>
      <c r="J9" s="17">
        <v>0.13299596793156901</v>
      </c>
      <c r="K9" s="17">
        <v>0.15473886325442399</v>
      </c>
      <c r="L9" s="17">
        <v>0.24838620846832099</v>
      </c>
      <c r="M9" s="17"/>
      <c r="N9" s="17">
        <v>0.106045560703561</v>
      </c>
      <c r="O9" s="17">
        <v>0.15706629445450901</v>
      </c>
      <c r="P9" s="17">
        <v>0.240440630290501</v>
      </c>
      <c r="Q9" s="17">
        <v>0.25737668332228297</v>
      </c>
      <c r="R9" s="17"/>
      <c r="S9" s="17">
        <v>9.8990849975717304E-2</v>
      </c>
      <c r="T9" s="17">
        <v>7.9636566972957304E-2</v>
      </c>
      <c r="U9" s="17">
        <v>0.135690313895764</v>
      </c>
      <c r="V9" s="17">
        <v>0.104166497082536</v>
      </c>
      <c r="W9" s="17">
        <v>0.116769765249019</v>
      </c>
      <c r="X9" s="17">
        <v>0.12663644822932901</v>
      </c>
      <c r="Y9" s="17">
        <v>0.19425481549207199</v>
      </c>
      <c r="Z9" s="17"/>
      <c r="AA9" s="17">
        <v>0.18451901885953201</v>
      </c>
      <c r="AB9" s="17">
        <v>7.2535924556972997E-2</v>
      </c>
      <c r="AC9" s="17"/>
      <c r="AD9" s="17">
        <v>0.195604027818639</v>
      </c>
      <c r="AE9" s="17">
        <v>0.27610165457705699</v>
      </c>
      <c r="AF9" s="17">
        <v>0.16252113604398799</v>
      </c>
      <c r="AG9" s="17"/>
      <c r="AH9" s="17">
        <v>0.315299514573113</v>
      </c>
      <c r="AI9" s="17">
        <v>0.103139225390914</v>
      </c>
      <c r="AJ9" s="17"/>
      <c r="AK9" s="17">
        <v>9.2591751405798894E-2</v>
      </c>
      <c r="AL9" s="17">
        <v>0.122846597712952</v>
      </c>
      <c r="AM9" s="17"/>
      <c r="AN9" s="17">
        <v>0.110420344870393</v>
      </c>
      <c r="AO9" s="17">
        <v>0.25737668332228297</v>
      </c>
      <c r="AP9" s="17"/>
      <c r="AQ9" s="17">
        <v>0.16857468026584899</v>
      </c>
      <c r="AR9" s="17">
        <v>9.5706035084605401E-2</v>
      </c>
      <c r="AS9" s="17"/>
      <c r="AT9" s="17">
        <v>6.2623095987083197E-2</v>
      </c>
      <c r="AU9" s="17">
        <v>0.112616490664518</v>
      </c>
      <c r="AV9" s="17">
        <v>0.17566584102458699</v>
      </c>
      <c r="AW9" s="17">
        <v>0.35500671590443</v>
      </c>
      <c r="AX9" s="17"/>
      <c r="AY9" s="17">
        <v>0.19661715562457199</v>
      </c>
      <c r="AZ9" s="17">
        <v>0.10044188232451801</v>
      </c>
      <c r="BA9" s="17"/>
      <c r="BB9" s="17">
        <v>0.11004708603047</v>
      </c>
      <c r="BC9" s="17">
        <v>0.11084249470874</v>
      </c>
      <c r="BD9" s="17"/>
      <c r="BE9" s="17">
        <v>0.14554233089162499</v>
      </c>
      <c r="BF9" s="17">
        <v>0.108066484456081</v>
      </c>
      <c r="BG9" s="17"/>
      <c r="BH9" s="17">
        <v>0.101806889632054</v>
      </c>
      <c r="BI9" s="17">
        <v>0.11140007392284</v>
      </c>
      <c r="BJ9" s="17"/>
      <c r="BK9" s="17">
        <v>0.140654139488463</v>
      </c>
      <c r="BL9" s="17">
        <v>0.108793322217765</v>
      </c>
      <c r="BM9" s="17"/>
      <c r="BN9" s="17">
        <v>0.16222439960613699</v>
      </c>
      <c r="BO9" s="17">
        <v>0.109618698137953</v>
      </c>
      <c r="BP9" s="17"/>
      <c r="BQ9" s="17">
        <v>0.26285682504907598</v>
      </c>
      <c r="BR9" s="17">
        <v>0.106814291902935</v>
      </c>
      <c r="BS9" s="17"/>
      <c r="BT9" s="17">
        <v>0.224207754562122</v>
      </c>
      <c r="BU9" s="17">
        <v>0.101702845621467</v>
      </c>
      <c r="BV9" s="17"/>
      <c r="BW9" s="17">
        <v>0.184015416676856</v>
      </c>
      <c r="BX9" s="17">
        <v>7.3065672173387594E-2</v>
      </c>
      <c r="BY9" s="17"/>
      <c r="BZ9" s="17">
        <v>0.184015416676856</v>
      </c>
      <c r="CA9" s="17">
        <v>7.3065672173387594E-2</v>
      </c>
    </row>
    <row r="10" spans="2:79" x14ac:dyDescent="0.25">
      <c r="B10" s="18" t="s">
        <v>672</v>
      </c>
      <c r="C10" s="17">
        <v>0.34822358496123301</v>
      </c>
      <c r="D10" s="17">
        <v>0.383581742266074</v>
      </c>
      <c r="E10" s="17">
        <v>0.33314671329015799</v>
      </c>
      <c r="F10" s="17">
        <v>0.31052254053107198</v>
      </c>
      <c r="G10" s="17">
        <v>0.273328898188195</v>
      </c>
      <c r="H10" s="17">
        <v>0.38255012471368099</v>
      </c>
      <c r="I10" s="17">
        <v>0.421377773560067</v>
      </c>
      <c r="J10" s="17">
        <v>0.318866715905953</v>
      </c>
      <c r="K10" s="17">
        <v>0.32239925368064598</v>
      </c>
      <c r="L10" s="17">
        <v>0.36794211715709102</v>
      </c>
      <c r="M10" s="17"/>
      <c r="N10" s="17">
        <v>0.34374936548310903</v>
      </c>
      <c r="O10" s="17">
        <v>0.40388539112167499</v>
      </c>
      <c r="P10" s="17">
        <v>0.411510022753174</v>
      </c>
      <c r="Q10" s="17">
        <v>0.44932056007926902</v>
      </c>
      <c r="R10" s="17"/>
      <c r="S10" s="17">
        <v>0.37644941035789498</v>
      </c>
      <c r="T10" s="17">
        <v>0.38449447305135398</v>
      </c>
      <c r="U10" s="17">
        <v>0.40118660377510901</v>
      </c>
      <c r="V10" s="17">
        <v>0.307284882453213</v>
      </c>
      <c r="W10" s="17">
        <v>0.382026243852992</v>
      </c>
      <c r="X10" s="17">
        <v>0.43894071068601997</v>
      </c>
      <c r="Y10" s="17">
        <v>0.34317082622570999</v>
      </c>
      <c r="Z10" s="17"/>
      <c r="AA10" s="17">
        <v>0.43955426455902802</v>
      </c>
      <c r="AB10" s="17">
        <v>0.30098763083207503</v>
      </c>
      <c r="AC10" s="17"/>
      <c r="AD10" s="17">
        <v>0.39963876127498799</v>
      </c>
      <c r="AE10" s="17">
        <v>0.45253733714384098</v>
      </c>
      <c r="AF10" s="17">
        <v>0.47968603045098102</v>
      </c>
      <c r="AG10" s="17"/>
      <c r="AH10" s="17">
        <v>0.405251461369185</v>
      </c>
      <c r="AI10" s="17">
        <v>0.34611333700893998</v>
      </c>
      <c r="AJ10" s="17"/>
      <c r="AK10" s="17">
        <v>0.31255889959486</v>
      </c>
      <c r="AL10" s="17">
        <v>0.37211433830266999</v>
      </c>
      <c r="AM10" s="17"/>
      <c r="AN10" s="17">
        <v>0.34802405014113702</v>
      </c>
      <c r="AO10" s="17">
        <v>0.44932056007926902</v>
      </c>
      <c r="AP10" s="17"/>
      <c r="AQ10" s="17">
        <v>0.393035092094845</v>
      </c>
      <c r="AR10" s="17">
        <v>0.336604404344435</v>
      </c>
      <c r="AS10" s="17"/>
      <c r="AT10" s="17">
        <v>0.213930501871332</v>
      </c>
      <c r="AU10" s="17">
        <v>0.40497856776389402</v>
      </c>
      <c r="AV10" s="17">
        <v>0.49483709829385297</v>
      </c>
      <c r="AW10" s="17">
        <v>0.33812901392429601</v>
      </c>
      <c r="AX10" s="17"/>
      <c r="AY10" s="17">
        <v>0.42072708903679701</v>
      </c>
      <c r="AZ10" s="17">
        <v>0.33955771813191599</v>
      </c>
      <c r="BA10" s="17"/>
      <c r="BB10" s="17">
        <v>0.36604420405146898</v>
      </c>
      <c r="BC10" s="17">
        <v>0.34434409954665501</v>
      </c>
      <c r="BD10" s="17"/>
      <c r="BE10" s="17">
        <v>0.34306852709532898</v>
      </c>
      <c r="BF10" s="17">
        <v>0.348614787089918</v>
      </c>
      <c r="BG10" s="17"/>
      <c r="BH10" s="17">
        <v>0.35603449463426601</v>
      </c>
      <c r="BI10" s="17">
        <v>0.347617997401095</v>
      </c>
      <c r="BJ10" s="17"/>
      <c r="BK10" s="17">
        <v>0.31072059627274401</v>
      </c>
      <c r="BL10" s="17">
        <v>0.35062385418883801</v>
      </c>
      <c r="BM10" s="17"/>
      <c r="BN10" s="17">
        <v>0.31818043189268402</v>
      </c>
      <c r="BO10" s="17">
        <v>0.34885992456604797</v>
      </c>
      <c r="BP10" s="17"/>
      <c r="BQ10" s="17">
        <v>0.363151381825639</v>
      </c>
      <c r="BR10" s="17">
        <v>0.34784137786406499</v>
      </c>
      <c r="BS10" s="17"/>
      <c r="BT10" s="17">
        <v>0.333922699675815</v>
      </c>
      <c r="BU10" s="17">
        <v>0.34935847539769999</v>
      </c>
      <c r="BV10" s="17"/>
      <c r="BW10" s="17">
        <v>0.43944753597818698</v>
      </c>
      <c r="BX10" s="17">
        <v>0.30137793919073802</v>
      </c>
      <c r="BY10" s="17"/>
      <c r="BZ10" s="17">
        <v>0.43944753597818698</v>
      </c>
      <c r="CA10" s="17">
        <v>0.30137793919073802</v>
      </c>
    </row>
    <row r="11" spans="2:79" x14ac:dyDescent="0.25">
      <c r="B11" s="18" t="s">
        <v>673</v>
      </c>
      <c r="C11" s="17">
        <v>0.29752190426746999</v>
      </c>
      <c r="D11" s="17">
        <v>0.24008310112247</v>
      </c>
      <c r="E11" s="17">
        <v>0.31299015212084003</v>
      </c>
      <c r="F11" s="17">
        <v>0.35285951698448198</v>
      </c>
      <c r="G11" s="17">
        <v>0.290747221018895</v>
      </c>
      <c r="H11" s="17">
        <v>0.34523319829982302</v>
      </c>
      <c r="I11" s="17">
        <v>0.27139354264974103</v>
      </c>
      <c r="J11" s="17">
        <v>0.31616569738855199</v>
      </c>
      <c r="K11" s="17">
        <v>0.23144339940814901</v>
      </c>
      <c r="L11" s="17">
        <v>0.23341598486853701</v>
      </c>
      <c r="M11" s="17"/>
      <c r="N11" s="17">
        <v>0.29993278127149597</v>
      </c>
      <c r="O11" s="17">
        <v>0.27476727496784897</v>
      </c>
      <c r="P11" s="17">
        <v>0.22967796216295</v>
      </c>
      <c r="Q11" s="17">
        <v>0.18885204098534999</v>
      </c>
      <c r="R11" s="17"/>
      <c r="S11" s="17">
        <v>0.27803021131004202</v>
      </c>
      <c r="T11" s="17">
        <v>0.29820414602307599</v>
      </c>
      <c r="U11" s="17">
        <v>0.23842877573016799</v>
      </c>
      <c r="V11" s="17">
        <v>0.35229688443555501</v>
      </c>
      <c r="W11" s="17">
        <v>0.28649893796216203</v>
      </c>
      <c r="X11" s="17">
        <v>0.24809237367312001</v>
      </c>
      <c r="Y11" s="17">
        <v>0.24582063317196401</v>
      </c>
      <c r="Z11" s="17"/>
      <c r="AA11" s="17">
        <v>0.25960326589344301</v>
      </c>
      <c r="AB11" s="17">
        <v>0.31713331054150101</v>
      </c>
      <c r="AC11" s="17"/>
      <c r="AD11" s="17">
        <v>0.279914873564995</v>
      </c>
      <c r="AE11" s="17">
        <v>0.21603036400256601</v>
      </c>
      <c r="AF11" s="17">
        <v>0.249567053030081</v>
      </c>
      <c r="AG11" s="17"/>
      <c r="AH11" s="17">
        <v>0.187917346621189</v>
      </c>
      <c r="AI11" s="17">
        <v>0.30157768905034499</v>
      </c>
      <c r="AJ11" s="17"/>
      <c r="AK11" s="17">
        <v>0.31473965042712498</v>
      </c>
      <c r="AL11" s="17">
        <v>0.28598822824116599</v>
      </c>
      <c r="AM11" s="17"/>
      <c r="AN11" s="17">
        <v>0.29773638567598498</v>
      </c>
      <c r="AO11" s="17">
        <v>0.18885204098534999</v>
      </c>
      <c r="AP11" s="17"/>
      <c r="AQ11" s="17">
        <v>0.28225361421134798</v>
      </c>
      <c r="AR11" s="17">
        <v>0.30148082087660699</v>
      </c>
      <c r="AS11" s="17"/>
      <c r="AT11" s="17">
        <v>0.33789437826713398</v>
      </c>
      <c r="AU11" s="17">
        <v>0.288928106672524</v>
      </c>
      <c r="AV11" s="17">
        <v>0.243538973727805</v>
      </c>
      <c r="AW11" s="17">
        <v>0.22485442602143901</v>
      </c>
      <c r="AX11" s="17"/>
      <c r="AY11" s="17">
        <v>0.242677075306903</v>
      </c>
      <c r="AZ11" s="17">
        <v>0.30407714583970602</v>
      </c>
      <c r="BA11" s="17"/>
      <c r="BB11" s="17">
        <v>0.263152240373968</v>
      </c>
      <c r="BC11" s="17">
        <v>0.30501688731605198</v>
      </c>
      <c r="BD11" s="17"/>
      <c r="BE11" s="17">
        <v>0.32302155298289198</v>
      </c>
      <c r="BF11" s="17">
        <v>0.295586811176825</v>
      </c>
      <c r="BG11" s="17"/>
      <c r="BH11" s="17">
        <v>0.28885911423583499</v>
      </c>
      <c r="BI11" s="17">
        <v>0.298193538955214</v>
      </c>
      <c r="BJ11" s="17"/>
      <c r="BK11" s="17">
        <v>0.32666473693224701</v>
      </c>
      <c r="BL11" s="17">
        <v>0.295656702402319</v>
      </c>
      <c r="BM11" s="17"/>
      <c r="BN11" s="17">
        <v>0.26622854289405901</v>
      </c>
      <c r="BO11" s="17">
        <v>0.29818472435044302</v>
      </c>
      <c r="BP11" s="17"/>
      <c r="BQ11" s="17">
        <v>0.14149519104172401</v>
      </c>
      <c r="BR11" s="17">
        <v>0.30151676819042</v>
      </c>
      <c r="BS11" s="17"/>
      <c r="BT11" s="17">
        <v>0.29766759870883402</v>
      </c>
      <c r="BU11" s="17">
        <v>0.29751034224002498</v>
      </c>
      <c r="BV11" s="17"/>
      <c r="BW11" s="17">
        <v>0.26003230480693701</v>
      </c>
      <c r="BX11" s="17">
        <v>0.31677369589486298</v>
      </c>
      <c r="BY11" s="17"/>
      <c r="BZ11" s="17">
        <v>0.26003230480693701</v>
      </c>
      <c r="CA11" s="17">
        <v>0.31677369589486298</v>
      </c>
    </row>
    <row r="12" spans="2:79" x14ac:dyDescent="0.25">
      <c r="B12" s="18" t="s">
        <v>674</v>
      </c>
      <c r="C12" s="17">
        <v>7.0040816255943397E-2</v>
      </c>
      <c r="D12" s="17">
        <v>5.1967879642011799E-2</v>
      </c>
      <c r="E12" s="17">
        <v>8.8937262639742401E-2</v>
      </c>
      <c r="F12" s="17">
        <v>5.13250321973521E-2</v>
      </c>
      <c r="G12" s="17">
        <v>0.118415757675011</v>
      </c>
      <c r="H12" s="17">
        <v>4.1418757278748199E-2</v>
      </c>
      <c r="I12" s="17">
        <v>9.00461393141367E-2</v>
      </c>
      <c r="J12" s="17">
        <v>5.0716619974922397E-2</v>
      </c>
      <c r="K12" s="17">
        <v>7.7813723782416799E-2</v>
      </c>
      <c r="L12" s="17">
        <v>1.9470703891194398E-2</v>
      </c>
      <c r="M12" s="17"/>
      <c r="N12" s="17">
        <v>7.0608715403405603E-2</v>
      </c>
      <c r="O12" s="17">
        <v>6.44884801842429E-2</v>
      </c>
      <c r="P12" s="17">
        <v>5.52101431285347E-2</v>
      </c>
      <c r="Q12" s="17">
        <v>4.4631766617552901E-2</v>
      </c>
      <c r="R12" s="17"/>
      <c r="S12" s="17">
        <v>6.4919390476684394E-2</v>
      </c>
      <c r="T12" s="17">
        <v>8.1776893273581203E-2</v>
      </c>
      <c r="U12" s="17">
        <v>9.1459899938643202E-2</v>
      </c>
      <c r="V12" s="17">
        <v>6.5922412350074094E-2</v>
      </c>
      <c r="W12" s="17">
        <v>6.1971897262524098E-2</v>
      </c>
      <c r="X12" s="17">
        <v>7.41183408255017E-2</v>
      </c>
      <c r="Y12" s="17">
        <v>7.1590489431530305E-2</v>
      </c>
      <c r="Z12" s="17"/>
      <c r="AA12" s="17">
        <v>5.3387126531050301E-2</v>
      </c>
      <c r="AB12" s="17">
        <v>7.86540547360529E-2</v>
      </c>
      <c r="AC12" s="17"/>
      <c r="AD12" s="17">
        <v>8.1875113523413603E-2</v>
      </c>
      <c r="AE12" s="17">
        <v>5.0720089076478798E-2</v>
      </c>
      <c r="AF12" s="17">
        <v>3.3404616052432702E-2</v>
      </c>
      <c r="AG12" s="17"/>
      <c r="AH12" s="17">
        <v>7.8870999214075102E-2</v>
      </c>
      <c r="AI12" s="17">
        <v>6.9714065959781593E-2</v>
      </c>
      <c r="AJ12" s="17"/>
      <c r="AK12" s="17">
        <v>6.9843809497557502E-2</v>
      </c>
      <c r="AL12" s="17">
        <v>7.0172785452442502E-2</v>
      </c>
      <c r="AM12" s="17"/>
      <c r="AN12" s="17">
        <v>7.0090966026918194E-2</v>
      </c>
      <c r="AO12" s="17">
        <v>4.4631766617552901E-2</v>
      </c>
      <c r="AP12" s="17"/>
      <c r="AQ12" s="17">
        <v>6.0776947715160401E-2</v>
      </c>
      <c r="AR12" s="17">
        <v>7.2442845749499399E-2</v>
      </c>
      <c r="AS12" s="17"/>
      <c r="AT12" s="17">
        <v>8.8432247674595704E-2</v>
      </c>
      <c r="AU12" s="17">
        <v>6.3476897064703205E-2</v>
      </c>
      <c r="AV12" s="17">
        <v>4.6744118157314399E-2</v>
      </c>
      <c r="AW12" s="17">
        <v>7.9159367429636807E-2</v>
      </c>
      <c r="AX12" s="17"/>
      <c r="AY12" s="17">
        <v>5.8215816550792103E-2</v>
      </c>
      <c r="AZ12" s="17">
        <v>7.1454180672023901E-2</v>
      </c>
      <c r="BA12" s="17"/>
      <c r="BB12" s="17">
        <v>8.1868533081500106E-2</v>
      </c>
      <c r="BC12" s="17">
        <v>6.7463831968152602E-2</v>
      </c>
      <c r="BD12" s="17"/>
      <c r="BE12" s="17">
        <v>5.5170119344820599E-2</v>
      </c>
      <c r="BF12" s="17">
        <v>7.1169309560574198E-2</v>
      </c>
      <c r="BG12" s="17"/>
      <c r="BH12" s="17">
        <v>8.0617123499481302E-2</v>
      </c>
      <c r="BI12" s="17">
        <v>6.92208246842832E-2</v>
      </c>
      <c r="BJ12" s="17"/>
      <c r="BK12" s="17">
        <v>5.53262108903445E-2</v>
      </c>
      <c r="BL12" s="17">
        <v>7.0982581584268803E-2</v>
      </c>
      <c r="BM12" s="17"/>
      <c r="BN12" s="17">
        <v>9.8151578611010204E-2</v>
      </c>
      <c r="BO12" s="17">
        <v>6.9445406334513002E-2</v>
      </c>
      <c r="BP12" s="17"/>
      <c r="BQ12" s="17">
        <v>0.13521100672914399</v>
      </c>
      <c r="BR12" s="17">
        <v>6.8372217095000201E-2</v>
      </c>
      <c r="BS12" s="17"/>
      <c r="BT12" s="17">
        <v>5.0919206975891598E-2</v>
      </c>
      <c r="BU12" s="17">
        <v>7.1558269970777993E-2</v>
      </c>
      <c r="BV12" s="17"/>
      <c r="BW12" s="17">
        <v>5.3443798493382801E-2</v>
      </c>
      <c r="BX12" s="17">
        <v>7.8563775481936896E-2</v>
      </c>
      <c r="BY12" s="17"/>
      <c r="BZ12" s="17">
        <v>5.3443798493382801E-2</v>
      </c>
      <c r="CA12" s="17">
        <v>7.8563775481936896E-2</v>
      </c>
    </row>
    <row r="13" spans="2:79" x14ac:dyDescent="0.25">
      <c r="B13" s="18" t="s">
        <v>675</v>
      </c>
      <c r="C13" s="17">
        <v>5.7127031994655103E-2</v>
      </c>
      <c r="D13" s="17">
        <v>5.94951041648955E-2</v>
      </c>
      <c r="E13" s="17">
        <v>7.4293455369478303E-2</v>
      </c>
      <c r="F13" s="17">
        <v>6.8032125984268402E-2</v>
      </c>
      <c r="G13" s="17">
        <v>5.6874573989508702E-2</v>
      </c>
      <c r="H13" s="17">
        <v>5.09319736188487E-2</v>
      </c>
      <c r="I13" s="17">
        <v>4.89288486809124E-2</v>
      </c>
      <c r="J13" s="17">
        <v>4.4037265881489103E-2</v>
      </c>
      <c r="K13" s="17">
        <v>6.2685659782144507E-2</v>
      </c>
      <c r="L13" s="17">
        <v>2.0494534239756799E-2</v>
      </c>
      <c r="M13" s="17"/>
      <c r="N13" s="17">
        <v>5.9686499028316999E-2</v>
      </c>
      <c r="O13" s="17">
        <v>2.4851107669970202E-2</v>
      </c>
      <c r="P13" s="17">
        <v>2.0311711475763002E-2</v>
      </c>
      <c r="Q13" s="17">
        <v>1.55555306413832E-2</v>
      </c>
      <c r="R13" s="17"/>
      <c r="S13" s="17">
        <v>7.3942233143153402E-2</v>
      </c>
      <c r="T13" s="17">
        <v>5.7355136160047601E-2</v>
      </c>
      <c r="U13" s="17">
        <v>4.4389439350585702E-2</v>
      </c>
      <c r="V13" s="17">
        <v>5.9368633852182801E-2</v>
      </c>
      <c r="W13" s="17">
        <v>3.6358024940138803E-2</v>
      </c>
      <c r="X13" s="17">
        <v>3.3241865905989099E-2</v>
      </c>
      <c r="Y13" s="17">
        <v>4.18368388698925E-2</v>
      </c>
      <c r="Z13" s="17"/>
      <c r="AA13" s="17">
        <v>2.0347686640587101E-2</v>
      </c>
      <c r="AB13" s="17">
        <v>7.61491993287432E-2</v>
      </c>
      <c r="AC13" s="17"/>
      <c r="AD13" s="17">
        <v>1.34986234602792E-2</v>
      </c>
      <c r="AE13" s="17">
        <v>1.8996327114705E-3</v>
      </c>
      <c r="AF13" s="17">
        <v>3.1004579185986699E-2</v>
      </c>
      <c r="AG13" s="17"/>
      <c r="AH13" s="17">
        <v>1.1486925612133299E-2</v>
      </c>
      <c r="AI13" s="17">
        <v>5.8815889218571102E-2</v>
      </c>
      <c r="AJ13" s="17"/>
      <c r="AK13" s="17">
        <v>5.5970401327939803E-2</v>
      </c>
      <c r="AL13" s="17">
        <v>5.7901825818903803E-2</v>
      </c>
      <c r="AM13" s="17"/>
      <c r="AN13" s="17">
        <v>5.7209081551864799E-2</v>
      </c>
      <c r="AO13" s="17">
        <v>1.55555306413832E-2</v>
      </c>
      <c r="AP13" s="17"/>
      <c r="AQ13" s="17">
        <v>3.4403674395490101E-2</v>
      </c>
      <c r="AR13" s="17">
        <v>6.3018973887561294E-2</v>
      </c>
      <c r="AS13" s="17"/>
      <c r="AT13" s="17">
        <v>8.4556904210547595E-2</v>
      </c>
      <c r="AU13" s="17">
        <v>5.28100566786633E-2</v>
      </c>
      <c r="AV13" s="17">
        <v>1.8489781861447799E-2</v>
      </c>
      <c r="AW13" s="17">
        <v>2.0481901329604601E-4</v>
      </c>
      <c r="AX13" s="17"/>
      <c r="AY13" s="17">
        <v>2.46417120058018E-2</v>
      </c>
      <c r="AZ13" s="17">
        <v>6.1009788566499697E-2</v>
      </c>
      <c r="BA13" s="17"/>
      <c r="BB13" s="17">
        <v>3.1276960370130502E-2</v>
      </c>
      <c r="BC13" s="17">
        <v>6.2761943850434196E-2</v>
      </c>
      <c r="BD13" s="17"/>
      <c r="BE13" s="17">
        <v>5.4534511606875002E-2</v>
      </c>
      <c r="BF13" s="17">
        <v>5.73237707162641E-2</v>
      </c>
      <c r="BG13" s="17"/>
      <c r="BH13" s="17">
        <v>5.7964021429126503E-2</v>
      </c>
      <c r="BI13" s="17">
        <v>5.7062139375139501E-2</v>
      </c>
      <c r="BJ13" s="17"/>
      <c r="BK13" s="17">
        <v>8.4445989891852494E-2</v>
      </c>
      <c r="BL13" s="17">
        <v>5.5378561905629599E-2</v>
      </c>
      <c r="BM13" s="17"/>
      <c r="BN13" s="17">
        <v>8.8560365329669197E-2</v>
      </c>
      <c r="BO13" s="17">
        <v>5.6461247186157401E-2</v>
      </c>
      <c r="BP13" s="17"/>
      <c r="BQ13" s="17">
        <v>2.7954060275574E-2</v>
      </c>
      <c r="BR13" s="17">
        <v>5.7873968527742202E-2</v>
      </c>
      <c r="BS13" s="17"/>
      <c r="BT13" s="17">
        <v>4.1013514427652997E-2</v>
      </c>
      <c r="BU13" s="17">
        <v>5.8405769402840098E-2</v>
      </c>
      <c r="BV13" s="17"/>
      <c r="BW13" s="17">
        <v>2.0395689886791898E-2</v>
      </c>
      <c r="BX13" s="17">
        <v>7.5989440626134497E-2</v>
      </c>
      <c r="BY13" s="17"/>
      <c r="BZ13" s="17">
        <v>2.0395689886791898E-2</v>
      </c>
      <c r="CA13" s="17">
        <v>7.5989440626134497E-2</v>
      </c>
    </row>
    <row r="14" spans="2:79" x14ac:dyDescent="0.25">
      <c r="B14" s="18" t="s">
        <v>75</v>
      </c>
      <c r="C14" s="19">
        <v>0.116376841669614</v>
      </c>
      <c r="D14" s="19">
        <v>0.12994169379446799</v>
      </c>
      <c r="E14" s="19">
        <v>9.2223840857844297E-2</v>
      </c>
      <c r="F14" s="19">
        <v>0.113451397373086</v>
      </c>
      <c r="G14" s="19">
        <v>0.16893592171816099</v>
      </c>
      <c r="H14" s="19">
        <v>0.127629036048234</v>
      </c>
      <c r="I14" s="19">
        <v>4.8887864427030699E-2</v>
      </c>
      <c r="J14" s="19">
        <v>0.13721773291751499</v>
      </c>
      <c r="K14" s="19">
        <v>0.15091910009221801</v>
      </c>
      <c r="L14" s="19">
        <v>0.11029045137509901</v>
      </c>
      <c r="M14" s="19"/>
      <c r="N14" s="19">
        <v>0.119977078110111</v>
      </c>
      <c r="O14" s="19">
        <v>7.4941451601754097E-2</v>
      </c>
      <c r="P14" s="19">
        <v>4.2849530189076598E-2</v>
      </c>
      <c r="Q14" s="19">
        <v>4.4263418354162101E-2</v>
      </c>
      <c r="R14" s="19"/>
      <c r="S14" s="19">
        <v>0.107667904736508</v>
      </c>
      <c r="T14" s="19">
        <v>9.8532784518984895E-2</v>
      </c>
      <c r="U14" s="19">
        <v>8.8844967309730502E-2</v>
      </c>
      <c r="V14" s="19">
        <v>0.11096068982644</v>
      </c>
      <c r="W14" s="19">
        <v>0.116375130733164</v>
      </c>
      <c r="X14" s="19">
        <v>7.8970260680040497E-2</v>
      </c>
      <c r="Y14" s="19">
        <v>0.103326396808831</v>
      </c>
      <c r="Z14" s="19"/>
      <c r="AA14" s="19">
        <v>4.2588637516360099E-2</v>
      </c>
      <c r="AB14" s="19">
        <v>0.15453988000465499</v>
      </c>
      <c r="AC14" s="19"/>
      <c r="AD14" s="19">
        <v>2.9468600357685198E-2</v>
      </c>
      <c r="AE14" s="19">
        <v>2.7109224885873001E-3</v>
      </c>
      <c r="AF14" s="19">
        <v>4.3816585236530599E-2</v>
      </c>
      <c r="AG14" s="19"/>
      <c r="AH14" s="19">
        <v>1.1737526103050701E-3</v>
      </c>
      <c r="AI14" s="19">
        <v>0.12063979337144801</v>
      </c>
      <c r="AJ14" s="19"/>
      <c r="AK14" s="19">
        <v>0.154295487746719</v>
      </c>
      <c r="AL14" s="19">
        <v>9.0976224471865305E-2</v>
      </c>
      <c r="AM14" s="19"/>
      <c r="AN14" s="19">
        <v>0.11651917173370301</v>
      </c>
      <c r="AO14" s="19">
        <v>4.4263418354162101E-2</v>
      </c>
      <c r="AP14" s="19"/>
      <c r="AQ14" s="19">
        <v>6.09559913173073E-2</v>
      </c>
      <c r="AR14" s="19">
        <v>0.13074692005729199</v>
      </c>
      <c r="AS14" s="19"/>
      <c r="AT14" s="19">
        <v>0.21256287198930701</v>
      </c>
      <c r="AU14" s="19">
        <v>7.7189881155698095E-2</v>
      </c>
      <c r="AV14" s="19">
        <v>2.0724186934992402E-2</v>
      </c>
      <c r="AW14" s="19">
        <v>2.6456577069032599E-3</v>
      </c>
      <c r="AX14" s="19"/>
      <c r="AY14" s="19">
        <v>5.7121151475133698E-2</v>
      </c>
      <c r="AZ14" s="19">
        <v>0.12345928446533599</v>
      </c>
      <c r="BA14" s="19"/>
      <c r="BB14" s="19">
        <v>0.14761097609246299</v>
      </c>
      <c r="BC14" s="19">
        <v>0.10957074260996599</v>
      </c>
      <c r="BD14" s="19"/>
      <c r="BE14" s="19">
        <v>7.8662958078458203E-2</v>
      </c>
      <c r="BF14" s="19">
        <v>0.11923883700033799</v>
      </c>
      <c r="BG14" s="19"/>
      <c r="BH14" s="19">
        <v>0.114718356569237</v>
      </c>
      <c r="BI14" s="19">
        <v>0.11650542566142801</v>
      </c>
      <c r="BJ14" s="19"/>
      <c r="BK14" s="19">
        <v>8.2188326524349098E-2</v>
      </c>
      <c r="BL14" s="19">
        <v>0.11856497770118</v>
      </c>
      <c r="BM14" s="19"/>
      <c r="BN14" s="19">
        <v>6.6654681666440493E-2</v>
      </c>
      <c r="BO14" s="19">
        <v>0.117429999424885</v>
      </c>
      <c r="BP14" s="19"/>
      <c r="BQ14" s="19">
        <v>6.9331535078843404E-2</v>
      </c>
      <c r="BR14" s="19">
        <v>0.117581376419837</v>
      </c>
      <c r="BS14" s="19"/>
      <c r="BT14" s="19">
        <v>5.2269225649684503E-2</v>
      </c>
      <c r="BU14" s="19">
        <v>0.12146429736719</v>
      </c>
      <c r="BV14" s="19"/>
      <c r="BW14" s="19">
        <v>4.26652541578455E-2</v>
      </c>
      <c r="BX14" s="19">
        <v>0.15422947663294001</v>
      </c>
      <c r="BY14" s="19"/>
      <c r="BZ14" s="19">
        <v>4.26652541578455E-2</v>
      </c>
      <c r="CA14" s="19">
        <v>0.15422947663294001</v>
      </c>
    </row>
    <row r="15" spans="2:79" x14ac:dyDescent="0.25">
      <c r="B15" s="16"/>
    </row>
    <row r="16" spans="2:79" x14ac:dyDescent="0.25">
      <c r="B16" t="s">
        <v>78</v>
      </c>
    </row>
    <row r="17" spans="2:2" x14ac:dyDescent="0.25">
      <c r="B17" t="s">
        <v>79</v>
      </c>
    </row>
    <row r="19" spans="2:2" x14ac:dyDescent="0.2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CA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679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671</v>
      </c>
      <c r="C9" s="17">
        <v>8.3871154855781394E-2</v>
      </c>
      <c r="D9" s="17">
        <v>0.108237822690884</v>
      </c>
      <c r="E9" s="17">
        <v>6.2397114296130297E-2</v>
      </c>
      <c r="F9" s="17">
        <v>5.3120504227297E-2</v>
      </c>
      <c r="G9" s="17">
        <v>6.8541276332485801E-2</v>
      </c>
      <c r="H9" s="17">
        <v>4.6013230170848803E-2</v>
      </c>
      <c r="I9" s="17">
        <v>0.131219803932283</v>
      </c>
      <c r="J9" s="17">
        <v>6.54035646037536E-2</v>
      </c>
      <c r="K9" s="17">
        <v>9.1025255854334505E-2</v>
      </c>
      <c r="L9" s="17">
        <v>0.22141828413721101</v>
      </c>
      <c r="M9" s="17"/>
      <c r="N9" s="17">
        <v>8.0075801697950894E-2</v>
      </c>
      <c r="O9" s="17">
        <v>0.12546154784541599</v>
      </c>
      <c r="P9" s="17">
        <v>0.15840882406853099</v>
      </c>
      <c r="Q9" s="17">
        <v>0.23823672897579701</v>
      </c>
      <c r="R9" s="17"/>
      <c r="S9" s="17">
        <v>7.9466684875713303E-2</v>
      </c>
      <c r="T9" s="17">
        <v>5.8060487209291599E-2</v>
      </c>
      <c r="U9" s="17">
        <v>0.119097225355729</v>
      </c>
      <c r="V9" s="17">
        <v>8.3233748495184501E-2</v>
      </c>
      <c r="W9" s="17">
        <v>7.4942968996822498E-2</v>
      </c>
      <c r="X9" s="17">
        <v>9.1271637182992804E-2</v>
      </c>
      <c r="Y9" s="17">
        <v>0.130410970041451</v>
      </c>
      <c r="Z9" s="17"/>
      <c r="AA9" s="17">
        <v>0.14902627006238001</v>
      </c>
      <c r="AB9" s="17">
        <v>5.0173124284537803E-2</v>
      </c>
      <c r="AC9" s="17"/>
      <c r="AD9" s="17">
        <v>0.178564712910671</v>
      </c>
      <c r="AE9" s="17">
        <v>0.27516961571760501</v>
      </c>
      <c r="AF9" s="17">
        <v>0.115221749703492</v>
      </c>
      <c r="AG9" s="17"/>
      <c r="AH9" s="17">
        <v>0.257086398049853</v>
      </c>
      <c r="AI9" s="17">
        <v>7.7461533188626197E-2</v>
      </c>
      <c r="AJ9" s="17"/>
      <c r="AK9" s="17">
        <v>5.4867858107703602E-2</v>
      </c>
      <c r="AL9" s="17">
        <v>0.103299634360893</v>
      </c>
      <c r="AM9" s="17"/>
      <c r="AN9" s="17">
        <v>8.3566483949207002E-2</v>
      </c>
      <c r="AO9" s="17">
        <v>0.23823672897579701</v>
      </c>
      <c r="AP9" s="17"/>
      <c r="AQ9" s="17">
        <v>0.162860788766336</v>
      </c>
      <c r="AR9" s="17">
        <v>6.3389923985215701E-2</v>
      </c>
      <c r="AS9" s="17"/>
      <c r="AT9" s="17">
        <v>4.53395758359686E-2</v>
      </c>
      <c r="AU9" s="17">
        <v>7.7521071058734001E-2</v>
      </c>
      <c r="AV9" s="17">
        <v>0.142352520076171</v>
      </c>
      <c r="AW9" s="17">
        <v>0.368861785970381</v>
      </c>
      <c r="AX9" s="17"/>
      <c r="AY9" s="17">
        <v>0.18785880133292401</v>
      </c>
      <c r="AZ9" s="17">
        <v>7.1442195624709506E-2</v>
      </c>
      <c r="BA9" s="17"/>
      <c r="BB9" s="17">
        <v>6.4088054572118996E-2</v>
      </c>
      <c r="BC9" s="17">
        <v>8.8184093257211396E-2</v>
      </c>
      <c r="BD9" s="17"/>
      <c r="BE9" s="17">
        <v>0.116164246927106</v>
      </c>
      <c r="BF9" s="17">
        <v>8.1420527396549106E-2</v>
      </c>
      <c r="BG9" s="17"/>
      <c r="BH9" s="17">
        <v>6.8973471928914107E-2</v>
      </c>
      <c r="BI9" s="17">
        <v>8.5026186962546296E-2</v>
      </c>
      <c r="BJ9" s="17"/>
      <c r="BK9" s="17">
        <v>0.11597138593148699</v>
      </c>
      <c r="BL9" s="17">
        <v>8.1816673345253596E-2</v>
      </c>
      <c r="BM9" s="17"/>
      <c r="BN9" s="17">
        <v>0.125891128567204</v>
      </c>
      <c r="BO9" s="17">
        <v>8.2981135975111905E-2</v>
      </c>
      <c r="BP9" s="17"/>
      <c r="BQ9" s="17">
        <v>0.20055843555670799</v>
      </c>
      <c r="BR9" s="17">
        <v>8.08835266586478E-2</v>
      </c>
      <c r="BS9" s="17"/>
      <c r="BT9" s="17">
        <v>0.14606169602542399</v>
      </c>
      <c r="BU9" s="17">
        <v>7.8935834489001405E-2</v>
      </c>
      <c r="BV9" s="17"/>
      <c r="BW9" s="17">
        <v>0.148443883446646</v>
      </c>
      <c r="BX9" s="17">
        <v>5.0711539028137798E-2</v>
      </c>
      <c r="BY9" s="17"/>
      <c r="BZ9" s="17">
        <v>0.148443883446646</v>
      </c>
      <c r="CA9" s="17">
        <v>5.0711539028137798E-2</v>
      </c>
    </row>
    <row r="10" spans="2:79" x14ac:dyDescent="0.25">
      <c r="B10" s="18" t="s">
        <v>672</v>
      </c>
      <c r="C10" s="17">
        <v>0.30684426456545799</v>
      </c>
      <c r="D10" s="17">
        <v>0.260825992731687</v>
      </c>
      <c r="E10" s="17">
        <v>0.27064715113125198</v>
      </c>
      <c r="F10" s="17">
        <v>0.28554667381323201</v>
      </c>
      <c r="G10" s="17">
        <v>0.248741876280345</v>
      </c>
      <c r="H10" s="17">
        <v>0.37168173942184002</v>
      </c>
      <c r="I10" s="17">
        <v>0.39239313493205003</v>
      </c>
      <c r="J10" s="17">
        <v>0.28043363504769803</v>
      </c>
      <c r="K10" s="17">
        <v>0.36688820575026398</v>
      </c>
      <c r="L10" s="17">
        <v>0.331085893706281</v>
      </c>
      <c r="M10" s="17"/>
      <c r="N10" s="17">
        <v>0.30174096035169301</v>
      </c>
      <c r="O10" s="17">
        <v>0.36353635761000302</v>
      </c>
      <c r="P10" s="17">
        <v>0.41590982595210702</v>
      </c>
      <c r="Q10" s="17">
        <v>0.44741643804154402</v>
      </c>
      <c r="R10" s="17"/>
      <c r="S10" s="17">
        <v>0.28205429478195299</v>
      </c>
      <c r="T10" s="17">
        <v>0.35896035640103302</v>
      </c>
      <c r="U10" s="17">
        <v>0.37254844333547898</v>
      </c>
      <c r="V10" s="17">
        <v>0.28309038686781901</v>
      </c>
      <c r="W10" s="17">
        <v>0.32358250473001399</v>
      </c>
      <c r="X10" s="17">
        <v>0.40927386940091898</v>
      </c>
      <c r="Y10" s="17">
        <v>0.31564332480545698</v>
      </c>
      <c r="Z10" s="17"/>
      <c r="AA10" s="17">
        <v>0.43289232425947999</v>
      </c>
      <c r="AB10" s="17">
        <v>0.24165258536196699</v>
      </c>
      <c r="AC10" s="17"/>
      <c r="AD10" s="17">
        <v>0.41347563409405402</v>
      </c>
      <c r="AE10" s="17">
        <v>0.44332284393904398</v>
      </c>
      <c r="AF10" s="17">
        <v>0.45268418523791398</v>
      </c>
      <c r="AG10" s="17"/>
      <c r="AH10" s="17">
        <v>0.43391155133527798</v>
      </c>
      <c r="AI10" s="17">
        <v>0.30214229250198299</v>
      </c>
      <c r="AJ10" s="17"/>
      <c r="AK10" s="17">
        <v>0.29470585968060298</v>
      </c>
      <c r="AL10" s="17">
        <v>0.31497543505199199</v>
      </c>
      <c r="AM10" s="17"/>
      <c r="AN10" s="17">
        <v>0.30656681765557398</v>
      </c>
      <c r="AO10" s="17">
        <v>0.44741643804154402</v>
      </c>
      <c r="AP10" s="17"/>
      <c r="AQ10" s="17">
        <v>0.37488620685556301</v>
      </c>
      <c r="AR10" s="17">
        <v>0.28920166186010299</v>
      </c>
      <c r="AS10" s="17"/>
      <c r="AT10" s="17">
        <v>0.17719322504222301</v>
      </c>
      <c r="AU10" s="17">
        <v>0.35070261575108502</v>
      </c>
      <c r="AV10" s="17">
        <v>0.467507274438271</v>
      </c>
      <c r="AW10" s="17">
        <v>0.34635239710285598</v>
      </c>
      <c r="AX10" s="17"/>
      <c r="AY10" s="17">
        <v>0.38308600040778401</v>
      </c>
      <c r="AZ10" s="17">
        <v>0.29773159148751999</v>
      </c>
      <c r="BA10" s="17"/>
      <c r="BB10" s="17">
        <v>0.37286527935303798</v>
      </c>
      <c r="BC10" s="17">
        <v>0.29244546989398701</v>
      </c>
      <c r="BD10" s="17"/>
      <c r="BE10" s="17">
        <v>0.28183772724346801</v>
      </c>
      <c r="BF10" s="17">
        <v>0.30874193688764501</v>
      </c>
      <c r="BG10" s="17"/>
      <c r="BH10" s="17">
        <v>0.32366891036017897</v>
      </c>
      <c r="BI10" s="17">
        <v>0.30553983311976002</v>
      </c>
      <c r="BJ10" s="17"/>
      <c r="BK10" s="17">
        <v>0.33745281843397001</v>
      </c>
      <c r="BL10" s="17">
        <v>0.30488525349670498</v>
      </c>
      <c r="BM10" s="17"/>
      <c r="BN10" s="17">
        <v>0.232483480385337</v>
      </c>
      <c r="BO10" s="17">
        <v>0.30841928939427399</v>
      </c>
      <c r="BP10" s="17"/>
      <c r="BQ10" s="17">
        <v>0.34719566922966699</v>
      </c>
      <c r="BR10" s="17">
        <v>0.30581111859063898</v>
      </c>
      <c r="BS10" s="17"/>
      <c r="BT10" s="17">
        <v>0.34448592931189798</v>
      </c>
      <c r="BU10" s="17">
        <v>0.30385709527622701</v>
      </c>
      <c r="BV10" s="17"/>
      <c r="BW10" s="17">
        <v>0.43272470004532099</v>
      </c>
      <c r="BX10" s="17">
        <v>0.242201698395205</v>
      </c>
      <c r="BY10" s="17"/>
      <c r="BZ10" s="17">
        <v>0.43272470004532099</v>
      </c>
      <c r="CA10" s="17">
        <v>0.242201698395205</v>
      </c>
    </row>
    <row r="11" spans="2:79" x14ac:dyDescent="0.25">
      <c r="B11" s="18" t="s">
        <v>673</v>
      </c>
      <c r="C11" s="17">
        <v>0.32409091929561701</v>
      </c>
      <c r="D11" s="17">
        <v>0.32277038957294601</v>
      </c>
      <c r="E11" s="17">
        <v>0.34008671248315803</v>
      </c>
      <c r="F11" s="17">
        <v>0.36533350237565199</v>
      </c>
      <c r="G11" s="17">
        <v>0.32650001734182899</v>
      </c>
      <c r="H11" s="17">
        <v>0.354305147657413</v>
      </c>
      <c r="I11" s="17">
        <v>0.28101050329975402</v>
      </c>
      <c r="J11" s="17">
        <v>0.35262473925152799</v>
      </c>
      <c r="K11" s="17">
        <v>0.223983995777533</v>
      </c>
      <c r="L11" s="17">
        <v>0.215965638900073</v>
      </c>
      <c r="M11" s="17"/>
      <c r="N11" s="17">
        <v>0.32674976770709602</v>
      </c>
      <c r="O11" s="17">
        <v>0.293625017522051</v>
      </c>
      <c r="P11" s="17">
        <v>0.28426025879901501</v>
      </c>
      <c r="Q11" s="17">
        <v>0.19540642666681901</v>
      </c>
      <c r="R11" s="17"/>
      <c r="S11" s="17">
        <v>0.35400366786264498</v>
      </c>
      <c r="T11" s="17">
        <v>0.31350325718578498</v>
      </c>
      <c r="U11" s="17">
        <v>0.26938677421671903</v>
      </c>
      <c r="V11" s="17">
        <v>0.35469928185461003</v>
      </c>
      <c r="W11" s="17">
        <v>0.318033873348183</v>
      </c>
      <c r="X11" s="17">
        <v>0.27283185375597202</v>
      </c>
      <c r="Y11" s="17">
        <v>0.27173625992342199</v>
      </c>
      <c r="Z11" s="17"/>
      <c r="AA11" s="17">
        <v>0.27796733116503802</v>
      </c>
      <c r="AB11" s="17">
        <v>0.347945901025773</v>
      </c>
      <c r="AC11" s="17"/>
      <c r="AD11" s="17">
        <v>0.30410621348607902</v>
      </c>
      <c r="AE11" s="17">
        <v>0.213255372255997</v>
      </c>
      <c r="AF11" s="17">
        <v>0.27092442231298502</v>
      </c>
      <c r="AG11" s="17"/>
      <c r="AH11" s="17">
        <v>0.19917556474807299</v>
      </c>
      <c r="AI11" s="17">
        <v>0.32871326169634402</v>
      </c>
      <c r="AJ11" s="17"/>
      <c r="AK11" s="17">
        <v>0.31271641480399698</v>
      </c>
      <c r="AL11" s="17">
        <v>0.331710374742897</v>
      </c>
      <c r="AM11" s="17"/>
      <c r="AN11" s="17">
        <v>0.32434490352270101</v>
      </c>
      <c r="AO11" s="17">
        <v>0.19540642666681901</v>
      </c>
      <c r="AP11" s="17"/>
      <c r="AQ11" s="17">
        <v>0.27811163009218098</v>
      </c>
      <c r="AR11" s="17">
        <v>0.33601289425383002</v>
      </c>
      <c r="AS11" s="17"/>
      <c r="AT11" s="17">
        <v>0.35919351514623299</v>
      </c>
      <c r="AU11" s="17">
        <v>0.31362425240325698</v>
      </c>
      <c r="AV11" s="17">
        <v>0.287808806897078</v>
      </c>
      <c r="AW11" s="17">
        <v>0.202549379335734</v>
      </c>
      <c r="AX11" s="17"/>
      <c r="AY11" s="17">
        <v>0.23628006964978701</v>
      </c>
      <c r="AZ11" s="17">
        <v>0.33458637243132799</v>
      </c>
      <c r="BA11" s="17"/>
      <c r="BB11" s="17">
        <v>0.27926505135570501</v>
      </c>
      <c r="BC11" s="17">
        <v>0.333865237331891</v>
      </c>
      <c r="BD11" s="17"/>
      <c r="BE11" s="17">
        <v>0.37505901944634301</v>
      </c>
      <c r="BF11" s="17">
        <v>0.32022310058385001</v>
      </c>
      <c r="BG11" s="17"/>
      <c r="BH11" s="17">
        <v>0.31161934396862601</v>
      </c>
      <c r="BI11" s="17">
        <v>0.325057852878196</v>
      </c>
      <c r="BJ11" s="17"/>
      <c r="BK11" s="17">
        <v>0.30061031194635202</v>
      </c>
      <c r="BL11" s="17">
        <v>0.32559372697140099</v>
      </c>
      <c r="BM11" s="17"/>
      <c r="BN11" s="17">
        <v>0.29840466256350301</v>
      </c>
      <c r="BO11" s="17">
        <v>0.324634976120171</v>
      </c>
      <c r="BP11" s="17"/>
      <c r="BQ11" s="17">
        <v>0.28402825349590499</v>
      </c>
      <c r="BR11" s="17">
        <v>0.325116672482053</v>
      </c>
      <c r="BS11" s="17"/>
      <c r="BT11" s="17">
        <v>0.32243626086201199</v>
      </c>
      <c r="BU11" s="17">
        <v>0.32422222977006898</v>
      </c>
      <c r="BV11" s="17"/>
      <c r="BW11" s="17">
        <v>0.27844585280496598</v>
      </c>
      <c r="BX11" s="17">
        <v>0.34753073517899502</v>
      </c>
      <c r="BY11" s="17"/>
      <c r="BZ11" s="17">
        <v>0.27844585280496598</v>
      </c>
      <c r="CA11" s="17">
        <v>0.34753073517899502</v>
      </c>
    </row>
    <row r="12" spans="2:79" x14ac:dyDescent="0.25">
      <c r="B12" s="18" t="s">
        <v>674</v>
      </c>
      <c r="C12" s="17">
        <v>0.10147393528912201</v>
      </c>
      <c r="D12" s="17">
        <v>0.11118410821086901</v>
      </c>
      <c r="E12" s="17">
        <v>0.16596130795338701</v>
      </c>
      <c r="F12" s="17">
        <v>8.5265160895387201E-2</v>
      </c>
      <c r="G12" s="17">
        <v>0.11454517586764899</v>
      </c>
      <c r="H12" s="17">
        <v>5.72660272932866E-2</v>
      </c>
      <c r="I12" s="17">
        <v>8.1353880634427E-2</v>
      </c>
      <c r="J12" s="17">
        <v>7.8835380428455795E-2</v>
      </c>
      <c r="K12" s="17">
        <v>0.12292573623774999</v>
      </c>
      <c r="L12" s="17">
        <v>9.8128380204525495E-2</v>
      </c>
      <c r="M12" s="17"/>
      <c r="N12" s="17">
        <v>0.101763600828917</v>
      </c>
      <c r="O12" s="17">
        <v>0.103706100785313</v>
      </c>
      <c r="P12" s="17">
        <v>6.9077330514483504E-2</v>
      </c>
      <c r="Q12" s="17">
        <v>5.6623531464928101E-2</v>
      </c>
      <c r="R12" s="17"/>
      <c r="S12" s="17">
        <v>8.2795043575606797E-2</v>
      </c>
      <c r="T12" s="17">
        <v>0.12583236296120801</v>
      </c>
      <c r="U12" s="17">
        <v>7.0560527131379905E-2</v>
      </c>
      <c r="V12" s="17">
        <v>0.108008692942763</v>
      </c>
      <c r="W12" s="17">
        <v>0.12096955144519</v>
      </c>
      <c r="X12" s="17">
        <v>8.9036571558899699E-2</v>
      </c>
      <c r="Y12" s="17">
        <v>0.122288207093004</v>
      </c>
      <c r="Z12" s="17"/>
      <c r="AA12" s="17">
        <v>6.5408215858374405E-2</v>
      </c>
      <c r="AB12" s="17">
        <v>0.120127017431599</v>
      </c>
      <c r="AC12" s="17"/>
      <c r="AD12" s="17">
        <v>5.2755290351606497E-2</v>
      </c>
      <c r="AE12" s="17">
        <v>6.3807069899333504E-2</v>
      </c>
      <c r="AF12" s="17">
        <v>7.3723441656973004E-2</v>
      </c>
      <c r="AG12" s="17"/>
      <c r="AH12" s="17">
        <v>7.5426357198152993E-2</v>
      </c>
      <c r="AI12" s="17">
        <v>0.102437794576736</v>
      </c>
      <c r="AJ12" s="17"/>
      <c r="AK12" s="17">
        <v>0.117385588354451</v>
      </c>
      <c r="AL12" s="17">
        <v>9.0815173695315707E-2</v>
      </c>
      <c r="AM12" s="17"/>
      <c r="AN12" s="17">
        <v>0.101562456407067</v>
      </c>
      <c r="AO12" s="17">
        <v>5.6623531464928101E-2</v>
      </c>
      <c r="AP12" s="17"/>
      <c r="AQ12" s="17">
        <v>8.0588603161891897E-2</v>
      </c>
      <c r="AR12" s="17">
        <v>0.10688929535511101</v>
      </c>
      <c r="AS12" s="17"/>
      <c r="AT12" s="17">
        <v>0.113380134249537</v>
      </c>
      <c r="AU12" s="17">
        <v>0.11241671075982999</v>
      </c>
      <c r="AV12" s="17">
        <v>6.0082592086621103E-2</v>
      </c>
      <c r="AW12" s="17">
        <v>6.3631080232800397E-2</v>
      </c>
      <c r="AX12" s="17"/>
      <c r="AY12" s="17">
        <v>0.106551114157765</v>
      </c>
      <c r="AZ12" s="17">
        <v>0.100867093502573</v>
      </c>
      <c r="BA12" s="17"/>
      <c r="BB12" s="17">
        <v>9.3267781255912896E-2</v>
      </c>
      <c r="BC12" s="17">
        <v>0.103263851950126</v>
      </c>
      <c r="BD12" s="17"/>
      <c r="BE12" s="17">
        <v>7.3126516388114404E-2</v>
      </c>
      <c r="BF12" s="17">
        <v>0.103625137255281</v>
      </c>
      <c r="BG12" s="17"/>
      <c r="BH12" s="17">
        <v>0.11206389411261999</v>
      </c>
      <c r="BI12" s="17">
        <v>0.100652885296952</v>
      </c>
      <c r="BJ12" s="17"/>
      <c r="BK12" s="17">
        <v>0.109650418306052</v>
      </c>
      <c r="BL12" s="17">
        <v>0.100950623380874</v>
      </c>
      <c r="BM12" s="17"/>
      <c r="BN12" s="17">
        <v>0.110956852093615</v>
      </c>
      <c r="BO12" s="17">
        <v>0.101273079023534</v>
      </c>
      <c r="BP12" s="17"/>
      <c r="BQ12" s="17">
        <v>0.12347424385628999</v>
      </c>
      <c r="BR12" s="17">
        <v>0.100910645598711</v>
      </c>
      <c r="BS12" s="17"/>
      <c r="BT12" s="17">
        <v>9.6196490869114998E-2</v>
      </c>
      <c r="BU12" s="17">
        <v>0.10189274301198099</v>
      </c>
      <c r="BV12" s="17"/>
      <c r="BW12" s="17">
        <v>6.5516877810034305E-2</v>
      </c>
      <c r="BX12" s="17">
        <v>0.119938730541212</v>
      </c>
      <c r="BY12" s="17"/>
      <c r="BZ12" s="17">
        <v>6.5516877810034305E-2</v>
      </c>
      <c r="CA12" s="17">
        <v>0.119938730541212</v>
      </c>
    </row>
    <row r="13" spans="2:79" x14ac:dyDescent="0.25">
      <c r="B13" s="18" t="s">
        <v>675</v>
      </c>
      <c r="C13" s="17">
        <v>7.4683304066895606E-2</v>
      </c>
      <c r="D13" s="17">
        <v>9.2737512760860494E-2</v>
      </c>
      <c r="E13" s="17">
        <v>8.5375915238167094E-2</v>
      </c>
      <c r="F13" s="17">
        <v>9.6649044037127804E-2</v>
      </c>
      <c r="G13" s="17">
        <v>8.0120349128779605E-2</v>
      </c>
      <c r="H13" s="17">
        <v>4.93410358900426E-2</v>
      </c>
      <c r="I13" s="17">
        <v>5.7908454577900198E-2</v>
      </c>
      <c r="J13" s="17">
        <v>8.3362691157836705E-2</v>
      </c>
      <c r="K13" s="17">
        <v>6.3464876152667299E-2</v>
      </c>
      <c r="L13" s="17">
        <v>2.2240964976259402E-2</v>
      </c>
      <c r="M13" s="17"/>
      <c r="N13" s="17">
        <v>7.7233868686294199E-2</v>
      </c>
      <c r="O13" s="17">
        <v>4.3470269776161599E-2</v>
      </c>
      <c r="P13" s="17">
        <v>3.5120133999669297E-2</v>
      </c>
      <c r="Q13" s="17">
        <v>1.8471175419305999E-2</v>
      </c>
      <c r="R13" s="17"/>
      <c r="S13" s="17">
        <v>0.10368688772368501</v>
      </c>
      <c r="T13" s="17">
        <v>5.5947420626579397E-2</v>
      </c>
      <c r="U13" s="17">
        <v>8.0124626772608204E-2</v>
      </c>
      <c r="V13" s="17">
        <v>6.4758831517791701E-2</v>
      </c>
      <c r="W13" s="17">
        <v>5.38933986365666E-2</v>
      </c>
      <c r="X13" s="17">
        <v>6.9770008534141698E-2</v>
      </c>
      <c r="Y13" s="17">
        <v>6.2385556511244201E-2</v>
      </c>
      <c r="Z13" s="17"/>
      <c r="AA13" s="17">
        <v>3.8273992023108702E-2</v>
      </c>
      <c r="AB13" s="17">
        <v>9.3514091280440595E-2</v>
      </c>
      <c r="AC13" s="17"/>
      <c r="AD13" s="17">
        <v>2.32103225482145E-2</v>
      </c>
      <c r="AE13" s="17">
        <v>1.73417569943323E-3</v>
      </c>
      <c r="AF13" s="17">
        <v>4.7308109297370102E-2</v>
      </c>
      <c r="AG13" s="17"/>
      <c r="AH13" s="17">
        <v>2.50723188326911E-2</v>
      </c>
      <c r="AI13" s="17">
        <v>7.6519098885079101E-2</v>
      </c>
      <c r="AJ13" s="17"/>
      <c r="AK13" s="17">
        <v>7.6738771003224002E-2</v>
      </c>
      <c r="AL13" s="17">
        <v>7.3306405516611398E-2</v>
      </c>
      <c r="AM13" s="17"/>
      <c r="AN13" s="17">
        <v>7.4794249789691403E-2</v>
      </c>
      <c r="AO13" s="17">
        <v>1.8471175419305999E-2</v>
      </c>
      <c r="AP13" s="17"/>
      <c r="AQ13" s="17">
        <v>4.1367500994896299E-2</v>
      </c>
      <c r="AR13" s="17">
        <v>8.3321762312297598E-2</v>
      </c>
      <c r="AS13" s="17"/>
      <c r="AT13" s="17">
        <v>0.10431196263147401</v>
      </c>
      <c r="AU13" s="17">
        <v>7.4506516124853706E-2</v>
      </c>
      <c r="AV13" s="17">
        <v>2.3408647349800599E-2</v>
      </c>
      <c r="AW13" s="17">
        <v>1.5931435155167099E-2</v>
      </c>
      <c r="AX13" s="17"/>
      <c r="AY13" s="17">
        <v>3.4008894474590497E-2</v>
      </c>
      <c r="AZ13" s="17">
        <v>7.9544848641633095E-2</v>
      </c>
      <c r="BA13" s="17"/>
      <c r="BB13" s="17">
        <v>5.3191781644409998E-2</v>
      </c>
      <c r="BC13" s="17">
        <v>7.9368480198956301E-2</v>
      </c>
      <c r="BD13" s="17"/>
      <c r="BE13" s="17">
        <v>8.0601951477610595E-2</v>
      </c>
      <c r="BF13" s="17">
        <v>7.4234155381034894E-2</v>
      </c>
      <c r="BG13" s="17"/>
      <c r="BH13" s="17">
        <v>4.9947618630447797E-2</v>
      </c>
      <c r="BI13" s="17">
        <v>7.6601086248338598E-2</v>
      </c>
      <c r="BJ13" s="17"/>
      <c r="BK13" s="17">
        <v>6.1490508147311697E-2</v>
      </c>
      <c r="BL13" s="17">
        <v>7.5527670427531099E-2</v>
      </c>
      <c r="BM13" s="17"/>
      <c r="BN13" s="17">
        <v>0.1650842076904</v>
      </c>
      <c r="BO13" s="17">
        <v>7.2768535828175093E-2</v>
      </c>
      <c r="BP13" s="17"/>
      <c r="BQ13" s="17">
        <v>4.1770114228224499E-2</v>
      </c>
      <c r="BR13" s="17">
        <v>7.5526004088945595E-2</v>
      </c>
      <c r="BS13" s="17"/>
      <c r="BT13" s="17">
        <v>3.8657880058245199E-2</v>
      </c>
      <c r="BU13" s="17">
        <v>7.7542211635279398E-2</v>
      </c>
      <c r="BV13" s="17"/>
      <c r="BW13" s="17">
        <v>3.8394093957585099E-2</v>
      </c>
      <c r="BX13" s="17">
        <v>9.3318667511698594E-2</v>
      </c>
      <c r="BY13" s="17"/>
      <c r="BZ13" s="17">
        <v>3.8394093957585099E-2</v>
      </c>
      <c r="CA13" s="17">
        <v>9.3318667511698594E-2</v>
      </c>
    </row>
    <row r="14" spans="2:79" x14ac:dyDescent="0.25">
      <c r="B14" s="18" t="s">
        <v>75</v>
      </c>
      <c r="C14" s="19">
        <v>0.109036421927126</v>
      </c>
      <c r="D14" s="19">
        <v>0.104244174032753</v>
      </c>
      <c r="E14" s="19">
        <v>7.55317988979049E-2</v>
      </c>
      <c r="F14" s="19">
        <v>0.114085114651304</v>
      </c>
      <c r="G14" s="19">
        <v>0.16155130504891199</v>
      </c>
      <c r="H14" s="19">
        <v>0.12139281956657</v>
      </c>
      <c r="I14" s="19">
        <v>5.6114222623585702E-2</v>
      </c>
      <c r="J14" s="19">
        <v>0.13933998951072701</v>
      </c>
      <c r="K14" s="19">
        <v>0.13171193022745001</v>
      </c>
      <c r="L14" s="19">
        <v>0.111160838075651</v>
      </c>
      <c r="M14" s="19"/>
      <c r="N14" s="19">
        <v>0.112436000728049</v>
      </c>
      <c r="O14" s="19">
        <v>7.0200706461055307E-2</v>
      </c>
      <c r="P14" s="19">
        <v>3.7223626666193603E-2</v>
      </c>
      <c r="Q14" s="19">
        <v>4.3845699431605503E-2</v>
      </c>
      <c r="R14" s="19"/>
      <c r="S14" s="19">
        <v>9.7993421180396903E-2</v>
      </c>
      <c r="T14" s="19">
        <v>8.7696115616103201E-2</v>
      </c>
      <c r="U14" s="19">
        <v>8.8282403188085307E-2</v>
      </c>
      <c r="V14" s="19">
        <v>0.106209058321832</v>
      </c>
      <c r="W14" s="19">
        <v>0.108577702843224</v>
      </c>
      <c r="X14" s="19">
        <v>6.7816059567074996E-2</v>
      </c>
      <c r="Y14" s="19">
        <v>9.7535681625422505E-2</v>
      </c>
      <c r="Z14" s="19"/>
      <c r="AA14" s="19">
        <v>3.6431866631618702E-2</v>
      </c>
      <c r="AB14" s="19">
        <v>0.14658728061568199</v>
      </c>
      <c r="AC14" s="19"/>
      <c r="AD14" s="19">
        <v>2.7887826609374399E-2</v>
      </c>
      <c r="AE14" s="19">
        <v>2.7109224885873001E-3</v>
      </c>
      <c r="AF14" s="19">
        <v>4.0138091791265797E-2</v>
      </c>
      <c r="AG14" s="19"/>
      <c r="AH14" s="19">
        <v>9.3278098359519807E-3</v>
      </c>
      <c r="AI14" s="19">
        <v>0.112726019151231</v>
      </c>
      <c r="AJ14" s="19"/>
      <c r="AK14" s="19">
        <v>0.14358550805002099</v>
      </c>
      <c r="AL14" s="19">
        <v>8.5892976632291201E-2</v>
      </c>
      <c r="AM14" s="19"/>
      <c r="AN14" s="19">
        <v>0.109165088675759</v>
      </c>
      <c r="AO14" s="19">
        <v>4.3845699431605503E-2</v>
      </c>
      <c r="AP14" s="19"/>
      <c r="AQ14" s="19">
        <v>6.2185270129130603E-2</v>
      </c>
      <c r="AR14" s="19">
        <v>0.12118446223344299</v>
      </c>
      <c r="AS14" s="19"/>
      <c r="AT14" s="19">
        <v>0.200581587094564</v>
      </c>
      <c r="AU14" s="19">
        <v>7.1228833902240593E-2</v>
      </c>
      <c r="AV14" s="19">
        <v>1.8840159152058399E-2</v>
      </c>
      <c r="AW14" s="19">
        <v>2.6739222030621301E-3</v>
      </c>
      <c r="AX14" s="19"/>
      <c r="AY14" s="19">
        <v>5.2215119977148498E-2</v>
      </c>
      <c r="AZ14" s="19">
        <v>0.115827898312236</v>
      </c>
      <c r="BA14" s="19"/>
      <c r="BB14" s="19">
        <v>0.13732205181881499</v>
      </c>
      <c r="BC14" s="19">
        <v>0.102872867367828</v>
      </c>
      <c r="BD14" s="19"/>
      <c r="BE14" s="19">
        <v>7.3210538517357995E-2</v>
      </c>
      <c r="BF14" s="19">
        <v>0.11175514249564</v>
      </c>
      <c r="BG14" s="19"/>
      <c r="BH14" s="19">
        <v>0.13372676099921299</v>
      </c>
      <c r="BI14" s="19">
        <v>0.10712215549420701</v>
      </c>
      <c r="BJ14" s="19"/>
      <c r="BK14" s="19">
        <v>7.4824557234827505E-2</v>
      </c>
      <c r="BL14" s="19">
        <v>0.111226052378235</v>
      </c>
      <c r="BM14" s="19"/>
      <c r="BN14" s="19">
        <v>6.7179668699941103E-2</v>
      </c>
      <c r="BO14" s="19">
        <v>0.109922983658734</v>
      </c>
      <c r="BP14" s="19"/>
      <c r="BQ14" s="19">
        <v>2.9732836332064202E-3</v>
      </c>
      <c r="BR14" s="19">
        <v>0.111752032581003</v>
      </c>
      <c r="BS14" s="19"/>
      <c r="BT14" s="19">
        <v>5.2161742873306098E-2</v>
      </c>
      <c r="BU14" s="19">
        <v>0.11354988581744201</v>
      </c>
      <c r="BV14" s="19"/>
      <c r="BW14" s="19">
        <v>3.64745919354484E-2</v>
      </c>
      <c r="BX14" s="19">
        <v>0.14629862934475099</v>
      </c>
      <c r="BY14" s="19"/>
      <c r="BZ14" s="19">
        <v>3.64745919354484E-2</v>
      </c>
      <c r="CA14" s="19">
        <v>0.14629862934475099</v>
      </c>
    </row>
    <row r="15" spans="2:79" x14ac:dyDescent="0.25">
      <c r="B15" s="16"/>
    </row>
    <row r="16" spans="2:79" x14ac:dyDescent="0.25">
      <c r="B16" t="s">
        <v>78</v>
      </c>
    </row>
    <row r="17" spans="2:2" x14ac:dyDescent="0.25">
      <c r="B17" t="s">
        <v>79</v>
      </c>
    </row>
    <row r="19" spans="2:2" x14ac:dyDescent="0.2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CA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8" width="10.7109375" customWidth="1"/>
    <col min="39" max="39" width="2.140625" customWidth="1"/>
    <col min="40" max="41" width="10.7109375" customWidth="1"/>
    <col min="42" max="42" width="2.140625" customWidth="1"/>
    <col min="43" max="44" width="10.7109375" customWidth="1"/>
    <col min="45" max="45" width="2.140625" customWidth="1"/>
    <col min="46"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1" width="10.7109375" customWidth="1"/>
    <col min="62" max="62" width="2.140625" customWidth="1"/>
    <col min="63" max="64" width="10.7109375" customWidth="1"/>
    <col min="65" max="65" width="2.140625" customWidth="1"/>
    <col min="66" max="67" width="10.7109375" customWidth="1"/>
    <col min="68" max="68" width="2.140625" customWidth="1"/>
    <col min="69" max="70" width="10.7109375" customWidth="1"/>
    <col min="71" max="71" width="2.140625" customWidth="1"/>
    <col min="72" max="73" width="10.7109375" customWidth="1"/>
    <col min="74" max="74" width="2.140625" customWidth="1"/>
    <col min="75" max="76" width="10.7109375" customWidth="1"/>
    <col min="77" max="77" width="2.140625" customWidth="1"/>
    <col min="78" max="79" width="10.7109375" customWidth="1"/>
    <col min="80" max="80" width="2.140625" customWidth="1"/>
  </cols>
  <sheetData>
    <row r="2" spans="2:79" ht="39.950000000000003" customHeight="1" x14ac:dyDescent="0.25">
      <c r="D2" s="30" t="s">
        <v>680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5" spans="2:79" ht="30" customHeight="1" x14ac:dyDescent="0.25">
      <c r="B5" s="15"/>
      <c r="C5" s="15"/>
      <c r="D5" s="29" t="s">
        <v>52</v>
      </c>
      <c r="E5" s="29"/>
      <c r="F5" s="29"/>
      <c r="G5" s="29"/>
      <c r="H5" s="29"/>
      <c r="I5" s="29"/>
      <c r="J5" s="29"/>
      <c r="K5" s="29"/>
      <c r="L5" s="29"/>
      <c r="M5" s="15"/>
      <c r="N5" s="29" t="s">
        <v>53</v>
      </c>
      <c r="O5" s="29"/>
      <c r="P5" s="29"/>
      <c r="Q5" s="29"/>
      <c r="R5" s="15"/>
      <c r="S5" s="29" t="s">
        <v>54</v>
      </c>
      <c r="T5" s="29"/>
      <c r="U5" s="29"/>
      <c r="V5" s="29"/>
      <c r="W5" s="29"/>
      <c r="X5" s="29"/>
      <c r="Y5" s="29"/>
      <c r="Z5" s="15"/>
      <c r="AA5" s="29" t="s">
        <v>55</v>
      </c>
      <c r="AB5" s="29"/>
      <c r="AC5" s="15"/>
      <c r="AD5" s="29" t="s">
        <v>56</v>
      </c>
      <c r="AE5" s="29"/>
      <c r="AF5" s="29"/>
      <c r="AG5" s="15"/>
      <c r="AH5" s="29" t="s">
        <v>57</v>
      </c>
      <c r="AI5" s="29"/>
      <c r="AJ5" s="15"/>
      <c r="AK5" s="29" t="s">
        <v>58</v>
      </c>
      <c r="AL5" s="29"/>
      <c r="AM5" s="15"/>
      <c r="AN5" s="29" t="s">
        <v>59</v>
      </c>
      <c r="AO5" s="29"/>
      <c r="AP5" s="15"/>
      <c r="AQ5" s="29" t="s">
        <v>60</v>
      </c>
      <c r="AR5" s="29"/>
      <c r="AS5" s="15"/>
      <c r="AT5" s="29" t="s">
        <v>61</v>
      </c>
      <c r="AU5" s="29"/>
      <c r="AV5" s="29"/>
      <c r="AW5" s="29"/>
      <c r="AX5" s="15"/>
      <c r="AY5" s="29" t="s">
        <v>62</v>
      </c>
      <c r="AZ5" s="29"/>
      <c r="BA5" s="15"/>
      <c r="BB5" s="29" t="s">
        <v>63</v>
      </c>
      <c r="BC5" s="29"/>
      <c r="BD5" s="15"/>
      <c r="BE5" s="29" t="s">
        <v>64</v>
      </c>
      <c r="BF5" s="29"/>
      <c r="BG5" s="15"/>
      <c r="BH5" s="29" t="s">
        <v>65</v>
      </c>
      <c r="BI5" s="29"/>
      <c r="BJ5" s="15"/>
      <c r="BK5" s="29" t="s">
        <v>66</v>
      </c>
      <c r="BL5" s="29"/>
      <c r="BM5" s="15"/>
      <c r="BN5" s="29" t="s">
        <v>67</v>
      </c>
      <c r="BO5" s="29"/>
      <c r="BP5" s="15"/>
      <c r="BQ5" s="29" t="s">
        <v>68</v>
      </c>
      <c r="BR5" s="29"/>
      <c r="BS5" s="15"/>
      <c r="BT5" s="29" t="s">
        <v>69</v>
      </c>
      <c r="BU5" s="29"/>
      <c r="BV5" s="15"/>
      <c r="BW5" s="29" t="s">
        <v>70</v>
      </c>
      <c r="BX5" s="29"/>
      <c r="BY5" s="15"/>
      <c r="BZ5" s="29" t="s">
        <v>71</v>
      </c>
      <c r="CA5" s="29"/>
    </row>
    <row r="6" spans="2:79" ht="60" x14ac:dyDescent="0.25">
      <c r="B6" t="s">
        <v>15</v>
      </c>
      <c r="C6" s="9" t="s">
        <v>16</v>
      </c>
      <c r="D6" s="12" t="s">
        <v>17</v>
      </c>
      <c r="E6" s="12" t="s">
        <v>18</v>
      </c>
      <c r="F6" s="12" t="s">
        <v>19</v>
      </c>
      <c r="G6" s="12" t="s">
        <v>20</v>
      </c>
      <c r="H6" s="12" t="s">
        <v>21</v>
      </c>
      <c r="I6" s="12" t="s">
        <v>22</v>
      </c>
      <c r="J6" s="12" t="s">
        <v>23</v>
      </c>
      <c r="K6" s="12" t="s">
        <v>24</v>
      </c>
      <c r="L6" s="12" t="s">
        <v>25</v>
      </c>
      <c r="N6" s="12" t="s">
        <v>28</v>
      </c>
      <c r="O6" s="12" t="s">
        <v>29</v>
      </c>
      <c r="P6" s="12" t="s">
        <v>30</v>
      </c>
      <c r="Q6" s="12" t="s">
        <v>31</v>
      </c>
      <c r="S6" s="12" t="s">
        <v>32</v>
      </c>
      <c r="T6" s="12" t="s">
        <v>33</v>
      </c>
      <c r="U6" s="12" t="s">
        <v>34</v>
      </c>
      <c r="V6" s="12" t="s">
        <v>35</v>
      </c>
      <c r="W6" s="12" t="s">
        <v>36</v>
      </c>
      <c r="X6" s="12" t="s">
        <v>37</v>
      </c>
      <c r="Y6" s="12" t="s">
        <v>38</v>
      </c>
      <c r="AA6" s="12" t="s">
        <v>39</v>
      </c>
      <c r="AB6" s="12" t="s">
        <v>40</v>
      </c>
      <c r="AD6" s="12" t="s">
        <v>41</v>
      </c>
      <c r="AE6" s="12" t="s">
        <v>42</v>
      </c>
      <c r="AF6" s="12" t="s">
        <v>43</v>
      </c>
      <c r="AH6" s="12" t="s">
        <v>39</v>
      </c>
      <c r="AI6" s="12" t="s">
        <v>40</v>
      </c>
      <c r="AK6" s="12" t="s">
        <v>39</v>
      </c>
      <c r="AL6" s="12" t="s">
        <v>40</v>
      </c>
      <c r="AN6" s="12" t="s">
        <v>44</v>
      </c>
      <c r="AO6" s="12" t="s">
        <v>45</v>
      </c>
      <c r="AQ6" s="12" t="s">
        <v>46</v>
      </c>
      <c r="AR6" s="12" t="s">
        <v>47</v>
      </c>
      <c r="AT6" s="12" t="s">
        <v>48</v>
      </c>
      <c r="AU6" s="12" t="s">
        <v>49</v>
      </c>
      <c r="AV6" s="12" t="s">
        <v>50</v>
      </c>
      <c r="AW6" s="12" t="s">
        <v>51</v>
      </c>
      <c r="AY6" s="12" t="s">
        <v>39</v>
      </c>
      <c r="AZ6" s="12" t="s">
        <v>40</v>
      </c>
      <c r="BB6" s="12" t="s">
        <v>39</v>
      </c>
      <c r="BC6" s="12" t="s">
        <v>40</v>
      </c>
      <c r="BE6" s="12" t="s">
        <v>39</v>
      </c>
      <c r="BF6" s="12" t="s">
        <v>40</v>
      </c>
      <c r="BH6" s="12" t="s">
        <v>39</v>
      </c>
      <c r="BI6" s="12" t="s">
        <v>40</v>
      </c>
      <c r="BK6" s="12" t="s">
        <v>39</v>
      </c>
      <c r="BL6" s="12" t="s">
        <v>40</v>
      </c>
      <c r="BN6" s="12" t="s">
        <v>39</v>
      </c>
      <c r="BO6" s="12" t="s">
        <v>40</v>
      </c>
      <c r="BQ6" s="12" t="s">
        <v>39</v>
      </c>
      <c r="BR6" s="12" t="s">
        <v>40</v>
      </c>
      <c r="BT6" s="12" t="s">
        <v>39</v>
      </c>
      <c r="BU6" s="12" t="s">
        <v>40</v>
      </c>
      <c r="BW6" s="12" t="s">
        <v>39</v>
      </c>
      <c r="BX6" s="12" t="s">
        <v>40</v>
      </c>
      <c r="BZ6" s="12" t="s">
        <v>39</v>
      </c>
      <c r="CA6" s="12" t="s">
        <v>40</v>
      </c>
    </row>
    <row r="7" spans="2:79" ht="30" customHeight="1" x14ac:dyDescent="0.25">
      <c r="B7" s="10" t="s">
        <v>26</v>
      </c>
      <c r="C7" s="10">
        <v>7184</v>
      </c>
      <c r="D7" s="10">
        <v>1017</v>
      </c>
      <c r="E7" s="10">
        <v>1011</v>
      </c>
      <c r="F7" s="10">
        <v>1018</v>
      </c>
      <c r="G7" s="10">
        <v>1016</v>
      </c>
      <c r="H7" s="10">
        <v>1009</v>
      </c>
      <c r="I7" s="10">
        <v>1031</v>
      </c>
      <c r="J7" s="10">
        <v>508</v>
      </c>
      <c r="K7" s="10">
        <v>279</v>
      </c>
      <c r="L7" s="10">
        <v>295</v>
      </c>
      <c r="M7" s="10"/>
      <c r="N7" s="10">
        <v>2091</v>
      </c>
      <c r="O7" s="10">
        <v>1068</v>
      </c>
      <c r="P7" s="10">
        <v>1207</v>
      </c>
      <c r="Q7" s="10">
        <v>2818</v>
      </c>
      <c r="R7" s="10"/>
      <c r="S7" s="10">
        <v>927</v>
      </c>
      <c r="T7" s="10">
        <v>521</v>
      </c>
      <c r="U7" s="10">
        <v>564</v>
      </c>
      <c r="V7" s="10">
        <v>1628</v>
      </c>
      <c r="W7" s="10">
        <v>1070</v>
      </c>
      <c r="X7" s="10">
        <v>1135</v>
      </c>
      <c r="Y7" s="10">
        <v>780</v>
      </c>
      <c r="Z7" s="10"/>
      <c r="AA7" s="10">
        <v>4504</v>
      </c>
      <c r="AB7" s="10">
        <v>2680</v>
      </c>
      <c r="AC7" s="10"/>
      <c r="AD7" s="10">
        <v>1442</v>
      </c>
      <c r="AE7" s="10">
        <v>1077</v>
      </c>
      <c r="AF7" s="10">
        <v>1921</v>
      </c>
      <c r="AG7" s="10"/>
      <c r="AH7" s="10">
        <v>943</v>
      </c>
      <c r="AI7" s="10">
        <v>6241</v>
      </c>
      <c r="AJ7" s="10"/>
      <c r="AK7" s="10">
        <v>2180</v>
      </c>
      <c r="AL7" s="10">
        <v>5004</v>
      </c>
      <c r="AM7" s="10"/>
      <c r="AN7" s="10">
        <v>4366</v>
      </c>
      <c r="AO7" s="10">
        <v>2818</v>
      </c>
      <c r="AP7" s="10"/>
      <c r="AQ7" s="10">
        <v>2450</v>
      </c>
      <c r="AR7" s="10">
        <v>4734</v>
      </c>
      <c r="AS7" s="10"/>
      <c r="AT7" s="10">
        <v>1316</v>
      </c>
      <c r="AU7" s="10">
        <v>2176</v>
      </c>
      <c r="AV7" s="10">
        <v>2715</v>
      </c>
      <c r="AW7" s="10">
        <v>965</v>
      </c>
      <c r="AX7" s="10"/>
      <c r="AY7" s="10">
        <v>1479</v>
      </c>
      <c r="AZ7" s="10">
        <v>5705</v>
      </c>
      <c r="BA7" s="10"/>
      <c r="BB7" s="10">
        <v>1120</v>
      </c>
      <c r="BC7" s="10">
        <v>6063</v>
      </c>
      <c r="BD7" s="10"/>
      <c r="BE7" s="10">
        <v>858</v>
      </c>
      <c r="BF7" s="10">
        <v>6326</v>
      </c>
      <c r="BG7" s="10"/>
      <c r="BH7" s="10">
        <v>569</v>
      </c>
      <c r="BI7" s="10">
        <v>6615</v>
      </c>
      <c r="BJ7" s="10"/>
      <c r="BK7" s="10">
        <v>1081</v>
      </c>
      <c r="BL7" s="10">
        <v>6103</v>
      </c>
      <c r="BM7" s="10"/>
      <c r="BN7" s="10">
        <v>328</v>
      </c>
      <c r="BO7" s="10">
        <v>6856</v>
      </c>
      <c r="BP7" s="10"/>
      <c r="BQ7" s="10">
        <v>555</v>
      </c>
      <c r="BR7" s="10">
        <v>6629</v>
      </c>
      <c r="BS7" s="10"/>
      <c r="BT7" s="10">
        <v>456</v>
      </c>
      <c r="BU7" s="10">
        <v>6728</v>
      </c>
      <c r="BV7" s="10"/>
      <c r="BW7" s="10">
        <v>2216</v>
      </c>
      <c r="BX7" s="10">
        <v>4968</v>
      </c>
      <c r="BY7" s="10"/>
      <c r="BZ7" s="10">
        <v>2216</v>
      </c>
      <c r="CA7" s="10">
        <v>4968</v>
      </c>
    </row>
    <row r="8" spans="2:79" ht="30" customHeight="1" x14ac:dyDescent="0.25">
      <c r="B8" s="11" t="s">
        <v>27</v>
      </c>
      <c r="C8" s="11">
        <v>7184</v>
      </c>
      <c r="D8" s="11">
        <v>1017</v>
      </c>
      <c r="E8" s="11">
        <v>1011</v>
      </c>
      <c r="F8" s="11">
        <v>1018</v>
      </c>
      <c r="G8" s="11">
        <v>1016</v>
      </c>
      <c r="H8" s="11">
        <v>1009</v>
      </c>
      <c r="I8" s="11">
        <v>1031</v>
      </c>
      <c r="J8" s="11">
        <v>508</v>
      </c>
      <c r="K8" s="11">
        <v>279</v>
      </c>
      <c r="L8" s="11">
        <v>295</v>
      </c>
      <c r="M8" s="11"/>
      <c r="N8" s="11">
        <v>6669</v>
      </c>
      <c r="O8" s="11">
        <v>431</v>
      </c>
      <c r="P8" s="11">
        <v>70</v>
      </c>
      <c r="Q8" s="11">
        <v>14</v>
      </c>
      <c r="R8" s="11"/>
      <c r="S8" s="11">
        <v>1695</v>
      </c>
      <c r="T8" s="11">
        <v>522</v>
      </c>
      <c r="U8" s="11">
        <v>346</v>
      </c>
      <c r="V8" s="11">
        <v>2325</v>
      </c>
      <c r="W8" s="11">
        <v>546</v>
      </c>
      <c r="X8" s="11">
        <v>649</v>
      </c>
      <c r="Y8" s="11">
        <v>641</v>
      </c>
      <c r="Z8" s="11"/>
      <c r="AA8" s="11">
        <v>2449</v>
      </c>
      <c r="AB8" s="11">
        <v>4735</v>
      </c>
      <c r="AC8" s="11"/>
      <c r="AD8" s="11">
        <v>640</v>
      </c>
      <c r="AE8" s="11">
        <v>304</v>
      </c>
      <c r="AF8" s="11">
        <v>1474</v>
      </c>
      <c r="AG8" s="11"/>
      <c r="AH8" s="11">
        <v>256</v>
      </c>
      <c r="AI8" s="11">
        <v>6928</v>
      </c>
      <c r="AJ8" s="11"/>
      <c r="AK8" s="11">
        <v>2882</v>
      </c>
      <c r="AL8" s="11">
        <v>4302</v>
      </c>
      <c r="AM8" s="11"/>
      <c r="AN8" s="11">
        <v>7170</v>
      </c>
      <c r="AO8" s="11">
        <v>14</v>
      </c>
      <c r="AP8" s="11"/>
      <c r="AQ8" s="11">
        <v>1479</v>
      </c>
      <c r="AR8" s="11">
        <v>5705</v>
      </c>
      <c r="AS8" s="11"/>
      <c r="AT8" s="11">
        <v>2749</v>
      </c>
      <c r="AU8" s="11">
        <v>2884</v>
      </c>
      <c r="AV8" s="11">
        <v>1386</v>
      </c>
      <c r="AW8" s="11">
        <v>154</v>
      </c>
      <c r="AX8" s="11"/>
      <c r="AY8" s="11">
        <v>767</v>
      </c>
      <c r="AZ8" s="11">
        <v>6417</v>
      </c>
      <c r="BA8" s="11"/>
      <c r="BB8" s="11">
        <v>1286</v>
      </c>
      <c r="BC8" s="11">
        <v>5898</v>
      </c>
      <c r="BD8" s="11"/>
      <c r="BE8" s="11">
        <v>507</v>
      </c>
      <c r="BF8" s="11">
        <v>6677</v>
      </c>
      <c r="BG8" s="11"/>
      <c r="BH8" s="11">
        <v>517</v>
      </c>
      <c r="BI8" s="11">
        <v>6667</v>
      </c>
      <c r="BJ8" s="11"/>
      <c r="BK8" s="11">
        <v>432</v>
      </c>
      <c r="BL8" s="11">
        <v>6752</v>
      </c>
      <c r="BM8" s="11"/>
      <c r="BN8" s="11">
        <v>149</v>
      </c>
      <c r="BO8" s="11">
        <v>7035</v>
      </c>
      <c r="BP8" s="11"/>
      <c r="BQ8" s="11">
        <v>179</v>
      </c>
      <c r="BR8" s="11">
        <v>7005</v>
      </c>
      <c r="BS8" s="11"/>
      <c r="BT8" s="11">
        <v>528</v>
      </c>
      <c r="BU8" s="11">
        <v>6656</v>
      </c>
      <c r="BV8" s="11"/>
      <c r="BW8" s="11">
        <v>2437</v>
      </c>
      <c r="BX8" s="11">
        <v>4747</v>
      </c>
      <c r="BY8" s="11"/>
      <c r="BZ8" s="11">
        <v>2437</v>
      </c>
      <c r="CA8" s="11">
        <v>4747</v>
      </c>
    </row>
    <row r="9" spans="2:79" x14ac:dyDescent="0.25">
      <c r="B9" s="18" t="s">
        <v>671</v>
      </c>
      <c r="C9" s="17">
        <v>4.63317659867407E-2</v>
      </c>
      <c r="D9" s="17">
        <v>9.32858756425715E-2</v>
      </c>
      <c r="E9" s="17">
        <v>3.6671280978214899E-2</v>
      </c>
      <c r="F9" s="17">
        <v>3.8954898802431498E-2</v>
      </c>
      <c r="G9" s="17">
        <v>2.2497045903746599E-2</v>
      </c>
      <c r="H9" s="17">
        <v>1.8280444426931799E-2</v>
      </c>
      <c r="I9" s="17">
        <v>6.5441579549037399E-2</v>
      </c>
      <c r="J9" s="17">
        <v>1.7265285941162199E-2</v>
      </c>
      <c r="K9" s="17">
        <v>2.80198657532887E-2</v>
      </c>
      <c r="L9" s="17">
        <v>0.121641952027082</v>
      </c>
      <c r="M9" s="17"/>
      <c r="N9" s="17">
        <v>4.3787741906526297E-2</v>
      </c>
      <c r="O9" s="17">
        <v>6.6090305118132894E-2</v>
      </c>
      <c r="P9" s="17">
        <v>0.142713220733792</v>
      </c>
      <c r="Q9" s="17">
        <v>0.16837861624236</v>
      </c>
      <c r="R9" s="17"/>
      <c r="S9" s="17">
        <v>4.6283845560693503E-2</v>
      </c>
      <c r="T9" s="17">
        <v>3.5834235562626E-2</v>
      </c>
      <c r="U9" s="17">
        <v>5.42356063984272E-2</v>
      </c>
      <c r="V9" s="17">
        <v>4.6681274825439503E-2</v>
      </c>
      <c r="W9" s="17">
        <v>4.3697138018278001E-2</v>
      </c>
      <c r="X9" s="17">
        <v>7.5793362713379803E-2</v>
      </c>
      <c r="Y9" s="17">
        <v>4.71061609518484E-2</v>
      </c>
      <c r="Z9" s="17"/>
      <c r="AA9" s="17">
        <v>9.6710437356819903E-2</v>
      </c>
      <c r="AB9" s="17">
        <v>2.0276067940862199E-2</v>
      </c>
      <c r="AC9" s="17"/>
      <c r="AD9" s="17">
        <v>0.125153857909822</v>
      </c>
      <c r="AE9" s="17">
        <v>0.17472958005116401</v>
      </c>
      <c r="AF9" s="17">
        <v>6.8447668718874796E-2</v>
      </c>
      <c r="AG9" s="17"/>
      <c r="AH9" s="17">
        <v>0.24041449430398301</v>
      </c>
      <c r="AI9" s="17">
        <v>3.9149968139717398E-2</v>
      </c>
      <c r="AJ9" s="17"/>
      <c r="AK9" s="17">
        <v>4.2014908793684802E-2</v>
      </c>
      <c r="AL9" s="17">
        <v>4.92235052338433E-2</v>
      </c>
      <c r="AM9" s="17"/>
      <c r="AN9" s="17">
        <v>4.6090882456044799E-2</v>
      </c>
      <c r="AO9" s="17">
        <v>0.16837861624236</v>
      </c>
      <c r="AP9" s="17"/>
      <c r="AQ9" s="17">
        <v>9.6364191404570199E-2</v>
      </c>
      <c r="AR9" s="17">
        <v>3.3358852893393597E-2</v>
      </c>
      <c r="AS9" s="17"/>
      <c r="AT9" s="17">
        <v>1.9695317628977499E-2</v>
      </c>
      <c r="AU9" s="17">
        <v>3.7160407924565E-2</v>
      </c>
      <c r="AV9" s="17">
        <v>9.4498070581031102E-2</v>
      </c>
      <c r="AW9" s="17">
        <v>0.262296207977322</v>
      </c>
      <c r="AX9" s="17"/>
      <c r="AY9" s="17">
        <v>8.2295546622310298E-2</v>
      </c>
      <c r="AZ9" s="17">
        <v>4.2033251899175901E-2</v>
      </c>
      <c r="BA9" s="17"/>
      <c r="BB9" s="17">
        <v>4.5183575776499299E-2</v>
      </c>
      <c r="BC9" s="17">
        <v>4.6569395085639398E-2</v>
      </c>
      <c r="BD9" s="17"/>
      <c r="BE9" s="17">
        <v>8.1450927897271902E-2</v>
      </c>
      <c r="BF9" s="17">
        <v>4.3666676427243402E-2</v>
      </c>
      <c r="BG9" s="17"/>
      <c r="BH9" s="17">
        <v>4.09655298908903E-2</v>
      </c>
      <c r="BI9" s="17">
        <v>4.6747815584091801E-2</v>
      </c>
      <c r="BJ9" s="17"/>
      <c r="BK9" s="17">
        <v>7.7246072705298E-2</v>
      </c>
      <c r="BL9" s="17">
        <v>4.4353186100064099E-2</v>
      </c>
      <c r="BM9" s="17"/>
      <c r="BN9" s="17">
        <v>0.18376192226885599</v>
      </c>
      <c r="BO9" s="17">
        <v>4.3420878066998903E-2</v>
      </c>
      <c r="BP9" s="17"/>
      <c r="BQ9" s="17">
        <v>0.16556368054090201</v>
      </c>
      <c r="BR9" s="17">
        <v>4.3278985702716002E-2</v>
      </c>
      <c r="BS9" s="17"/>
      <c r="BT9" s="17">
        <v>0.12714216166162901</v>
      </c>
      <c r="BU9" s="17">
        <v>3.9918810187981602E-2</v>
      </c>
      <c r="BV9" s="17"/>
      <c r="BW9" s="17">
        <v>9.6239116553789306E-2</v>
      </c>
      <c r="BX9" s="17">
        <v>2.07031669187899E-2</v>
      </c>
      <c r="BY9" s="17"/>
      <c r="BZ9" s="17">
        <v>9.6239116553789306E-2</v>
      </c>
      <c r="CA9" s="17">
        <v>2.07031669187899E-2</v>
      </c>
    </row>
    <row r="10" spans="2:79" x14ac:dyDescent="0.25">
      <c r="B10" s="18" t="s">
        <v>672</v>
      </c>
      <c r="C10" s="17">
        <v>0.167167109143741</v>
      </c>
      <c r="D10" s="17">
        <v>0.154126837281573</v>
      </c>
      <c r="E10" s="17">
        <v>7.7977130290822802E-2</v>
      </c>
      <c r="F10" s="17">
        <v>0.18631957247150499</v>
      </c>
      <c r="G10" s="17">
        <v>0.12792523129150701</v>
      </c>
      <c r="H10" s="17">
        <v>0.186586811105522</v>
      </c>
      <c r="I10" s="17">
        <v>0.24799716528547799</v>
      </c>
      <c r="J10" s="17">
        <v>0.158551743188688</v>
      </c>
      <c r="K10" s="17">
        <v>0.20342347942882599</v>
      </c>
      <c r="L10" s="17">
        <v>0.21847686032418401</v>
      </c>
      <c r="M10" s="17"/>
      <c r="N10" s="17">
        <v>0.161968585574818</v>
      </c>
      <c r="O10" s="17">
        <v>0.221830055614571</v>
      </c>
      <c r="P10" s="17">
        <v>0.29250528908475698</v>
      </c>
      <c r="Q10" s="17">
        <v>0.334230869673043</v>
      </c>
      <c r="R10" s="17"/>
      <c r="S10" s="17">
        <v>0.14603841489696201</v>
      </c>
      <c r="T10" s="17">
        <v>0.236816196243126</v>
      </c>
      <c r="U10" s="17">
        <v>0.20461684258280699</v>
      </c>
      <c r="V10" s="17">
        <v>0.154842980706172</v>
      </c>
      <c r="W10" s="17">
        <v>0.18349989068227901</v>
      </c>
      <c r="X10" s="17">
        <v>0.21017552434262499</v>
      </c>
      <c r="Y10" s="17">
        <v>0.18136829416694999</v>
      </c>
      <c r="Z10" s="17"/>
      <c r="AA10" s="17">
        <v>0.25456593004578199</v>
      </c>
      <c r="AB10" s="17">
        <v>0.12196470056371</v>
      </c>
      <c r="AC10" s="17"/>
      <c r="AD10" s="17">
        <v>0.23057960362287699</v>
      </c>
      <c r="AE10" s="17">
        <v>0.25550204221275402</v>
      </c>
      <c r="AF10" s="17">
        <v>0.267669874292497</v>
      </c>
      <c r="AG10" s="17"/>
      <c r="AH10" s="17">
        <v>0.31237678572245697</v>
      </c>
      <c r="AI10" s="17">
        <v>0.161793799773752</v>
      </c>
      <c r="AJ10" s="17"/>
      <c r="AK10" s="17">
        <v>0.153297155447011</v>
      </c>
      <c r="AL10" s="17">
        <v>0.176458194687373</v>
      </c>
      <c r="AM10" s="17"/>
      <c r="AN10" s="17">
        <v>0.16683737586178099</v>
      </c>
      <c r="AO10" s="17">
        <v>0.334230869673043</v>
      </c>
      <c r="AP10" s="17"/>
      <c r="AQ10" s="17">
        <v>0.243604245049242</v>
      </c>
      <c r="AR10" s="17">
        <v>0.147347715761843</v>
      </c>
      <c r="AS10" s="17"/>
      <c r="AT10" s="17">
        <v>9.5183510792913595E-2</v>
      </c>
      <c r="AU10" s="17">
        <v>0.17262191270574301</v>
      </c>
      <c r="AV10" s="17">
        <v>0.286329817964941</v>
      </c>
      <c r="AW10" s="17">
        <v>0.27988627973700198</v>
      </c>
      <c r="AX10" s="17"/>
      <c r="AY10" s="17">
        <v>0.29245615483222198</v>
      </c>
      <c r="AZ10" s="17">
        <v>0.15219213381045099</v>
      </c>
      <c r="BA10" s="17"/>
      <c r="BB10" s="17">
        <v>0.15781962382460701</v>
      </c>
      <c r="BC10" s="17">
        <v>0.169206654466832</v>
      </c>
      <c r="BD10" s="17"/>
      <c r="BE10" s="17">
        <v>0.15585968105172801</v>
      </c>
      <c r="BF10" s="17">
        <v>0.168025196493022</v>
      </c>
      <c r="BG10" s="17"/>
      <c r="BH10" s="17">
        <v>0.19587823263978901</v>
      </c>
      <c r="BI10" s="17">
        <v>0.16494110731365599</v>
      </c>
      <c r="BJ10" s="17"/>
      <c r="BK10" s="17">
        <v>0.168668622504872</v>
      </c>
      <c r="BL10" s="17">
        <v>0.16707100916767001</v>
      </c>
      <c r="BM10" s="17"/>
      <c r="BN10" s="17">
        <v>0.10758063651020899</v>
      </c>
      <c r="BO10" s="17">
        <v>0.16842920145347301</v>
      </c>
      <c r="BP10" s="17"/>
      <c r="BQ10" s="17">
        <v>0.26278289448076497</v>
      </c>
      <c r="BR10" s="17">
        <v>0.164718989565943</v>
      </c>
      <c r="BS10" s="17"/>
      <c r="BT10" s="17">
        <v>0.207362949383984</v>
      </c>
      <c r="BU10" s="17">
        <v>0.163977245456008</v>
      </c>
      <c r="BV10" s="17"/>
      <c r="BW10" s="17">
        <v>0.254046660018655</v>
      </c>
      <c r="BX10" s="17">
        <v>0.122552415090097</v>
      </c>
      <c r="BY10" s="17"/>
      <c r="BZ10" s="17">
        <v>0.254046660018655</v>
      </c>
      <c r="CA10" s="17">
        <v>0.122552415090097</v>
      </c>
    </row>
    <row r="11" spans="2:79" x14ac:dyDescent="0.25">
      <c r="B11" s="18" t="s">
        <v>673</v>
      </c>
      <c r="C11" s="17">
        <v>0.310111033260971</v>
      </c>
      <c r="D11" s="17">
        <v>0.251763973211798</v>
      </c>
      <c r="E11" s="17">
        <v>0.30649607995461498</v>
      </c>
      <c r="F11" s="17">
        <v>0.37825949274620402</v>
      </c>
      <c r="G11" s="17">
        <v>0.29344740355072402</v>
      </c>
      <c r="H11" s="17">
        <v>0.35971963109999999</v>
      </c>
      <c r="I11" s="17">
        <v>0.28449891642200298</v>
      </c>
      <c r="J11" s="17">
        <v>0.31408618835812002</v>
      </c>
      <c r="K11" s="17">
        <v>0.26662264869951702</v>
      </c>
      <c r="L11" s="17">
        <v>0.29998795411759499</v>
      </c>
      <c r="M11" s="17"/>
      <c r="N11" s="17">
        <v>0.31109339480036302</v>
      </c>
      <c r="O11" s="17">
        <v>0.30805745698966502</v>
      </c>
      <c r="P11" s="17">
        <v>0.24431564031244599</v>
      </c>
      <c r="Q11" s="17">
        <v>0.233962816830628</v>
      </c>
      <c r="R11" s="17"/>
      <c r="S11" s="17">
        <v>0.29746161780159702</v>
      </c>
      <c r="T11" s="17">
        <v>0.302609445567114</v>
      </c>
      <c r="U11" s="17">
        <v>0.30087597710931202</v>
      </c>
      <c r="V11" s="17">
        <v>0.331151989224228</v>
      </c>
      <c r="W11" s="17">
        <v>0.28860500244424803</v>
      </c>
      <c r="X11" s="17">
        <v>0.29226123397854198</v>
      </c>
      <c r="Y11" s="17">
        <v>0.280261810603185</v>
      </c>
      <c r="Z11" s="17"/>
      <c r="AA11" s="17">
        <v>0.30602956429087103</v>
      </c>
      <c r="AB11" s="17">
        <v>0.31222195679619802</v>
      </c>
      <c r="AC11" s="17"/>
      <c r="AD11" s="17">
        <v>0.31189984974423701</v>
      </c>
      <c r="AE11" s="17">
        <v>0.36763655798919298</v>
      </c>
      <c r="AF11" s="17">
        <v>0.29148559325725998</v>
      </c>
      <c r="AG11" s="17"/>
      <c r="AH11" s="17">
        <v>0.26296118067395902</v>
      </c>
      <c r="AI11" s="17">
        <v>0.31185575682670402</v>
      </c>
      <c r="AJ11" s="17"/>
      <c r="AK11" s="17">
        <v>0.29575743135105098</v>
      </c>
      <c r="AL11" s="17">
        <v>0.31972610091875098</v>
      </c>
      <c r="AM11" s="17"/>
      <c r="AN11" s="17">
        <v>0.31026132678506901</v>
      </c>
      <c r="AO11" s="17">
        <v>0.233962816830628</v>
      </c>
      <c r="AP11" s="17"/>
      <c r="AQ11" s="17">
        <v>0.30976337590310998</v>
      </c>
      <c r="AR11" s="17">
        <v>0.31020117737555603</v>
      </c>
      <c r="AS11" s="17"/>
      <c r="AT11" s="17">
        <v>0.29646586056935698</v>
      </c>
      <c r="AU11" s="17">
        <v>0.32236398213768303</v>
      </c>
      <c r="AV11" s="17">
        <v>0.32590464170746097</v>
      </c>
      <c r="AW11" s="17">
        <v>0.16349529612817301</v>
      </c>
      <c r="AX11" s="17"/>
      <c r="AY11" s="17">
        <v>0.26952185568425002</v>
      </c>
      <c r="AZ11" s="17">
        <v>0.31496239061364201</v>
      </c>
      <c r="BA11" s="17"/>
      <c r="BB11" s="17">
        <v>0.32569933760930703</v>
      </c>
      <c r="BC11" s="17">
        <v>0.30671758774420499</v>
      </c>
      <c r="BD11" s="17"/>
      <c r="BE11" s="17">
        <v>0.38879309619934199</v>
      </c>
      <c r="BF11" s="17">
        <v>0.304140083698138</v>
      </c>
      <c r="BG11" s="17"/>
      <c r="BH11" s="17">
        <v>0.242553444563159</v>
      </c>
      <c r="BI11" s="17">
        <v>0.315348839998076</v>
      </c>
      <c r="BJ11" s="17"/>
      <c r="BK11" s="17">
        <v>0.30194541872638098</v>
      </c>
      <c r="BL11" s="17">
        <v>0.310633649563759</v>
      </c>
      <c r="BM11" s="17"/>
      <c r="BN11" s="17">
        <v>0.183046159032942</v>
      </c>
      <c r="BO11" s="17">
        <v>0.31280237566659702</v>
      </c>
      <c r="BP11" s="17"/>
      <c r="BQ11" s="17">
        <v>0.182231603281029</v>
      </c>
      <c r="BR11" s="17">
        <v>0.31338522208897801</v>
      </c>
      <c r="BS11" s="17"/>
      <c r="BT11" s="17">
        <v>0.32936032151510702</v>
      </c>
      <c r="BU11" s="17">
        <v>0.30858344719113001</v>
      </c>
      <c r="BV11" s="17"/>
      <c r="BW11" s="17">
        <v>0.30643616697793902</v>
      </c>
      <c r="BX11" s="17">
        <v>0.31199816358398103</v>
      </c>
      <c r="BY11" s="17"/>
      <c r="BZ11" s="17">
        <v>0.30643616697793902</v>
      </c>
      <c r="CA11" s="17">
        <v>0.31199816358398103</v>
      </c>
    </row>
    <row r="12" spans="2:79" x14ac:dyDescent="0.25">
      <c r="B12" s="18" t="s">
        <v>674</v>
      </c>
      <c r="C12" s="17">
        <v>0.20053725774445699</v>
      </c>
      <c r="D12" s="17">
        <v>0.22563517605087399</v>
      </c>
      <c r="E12" s="17">
        <v>0.24576956849788301</v>
      </c>
      <c r="F12" s="17">
        <v>0.128459901392144</v>
      </c>
      <c r="G12" s="17">
        <v>0.218472471527169</v>
      </c>
      <c r="H12" s="17">
        <v>0.18904782063373901</v>
      </c>
      <c r="I12" s="17">
        <v>0.241812118313353</v>
      </c>
      <c r="J12" s="17">
        <v>0.17946210226086901</v>
      </c>
      <c r="K12" s="17">
        <v>0.16139992507155501</v>
      </c>
      <c r="L12" s="17">
        <v>0.11430701379073201</v>
      </c>
      <c r="M12" s="17"/>
      <c r="N12" s="17">
        <v>0.19947901239991001</v>
      </c>
      <c r="O12" s="17">
        <v>0.22277760564343199</v>
      </c>
      <c r="P12" s="17">
        <v>0.17323892791975301</v>
      </c>
      <c r="Q12" s="17">
        <v>0.156298470046425</v>
      </c>
      <c r="R12" s="17"/>
      <c r="S12" s="17">
        <v>0.206943423802459</v>
      </c>
      <c r="T12" s="17">
        <v>0.193168757910539</v>
      </c>
      <c r="U12" s="17">
        <v>0.21360892749546301</v>
      </c>
      <c r="V12" s="17">
        <v>0.18694167661143701</v>
      </c>
      <c r="W12" s="17">
        <v>0.25163087135853301</v>
      </c>
      <c r="X12" s="17">
        <v>0.23675478314752901</v>
      </c>
      <c r="Y12" s="17">
        <v>0.21748617458077599</v>
      </c>
      <c r="Z12" s="17"/>
      <c r="AA12" s="17">
        <v>0.19931208706820699</v>
      </c>
      <c r="AB12" s="17">
        <v>0.201170912351197</v>
      </c>
      <c r="AC12" s="17"/>
      <c r="AD12" s="17">
        <v>0.20806719651639599</v>
      </c>
      <c r="AE12" s="17">
        <v>0.159466022674425</v>
      </c>
      <c r="AF12" s="17">
        <v>0.20260954310787899</v>
      </c>
      <c r="AG12" s="17"/>
      <c r="AH12" s="17">
        <v>0.13461271501458899</v>
      </c>
      <c r="AI12" s="17">
        <v>0.20297671612979801</v>
      </c>
      <c r="AJ12" s="17"/>
      <c r="AK12" s="17">
        <v>0.195452736571888</v>
      </c>
      <c r="AL12" s="17">
        <v>0.20394323314968901</v>
      </c>
      <c r="AM12" s="17"/>
      <c r="AN12" s="17">
        <v>0.20062457171734599</v>
      </c>
      <c r="AO12" s="17">
        <v>0.156298470046425</v>
      </c>
      <c r="AP12" s="17"/>
      <c r="AQ12" s="17">
        <v>0.15331103936109899</v>
      </c>
      <c r="AR12" s="17">
        <v>0.212782549106975</v>
      </c>
      <c r="AS12" s="17"/>
      <c r="AT12" s="17">
        <v>0.18407828244103899</v>
      </c>
      <c r="AU12" s="17">
        <v>0.22313784388364599</v>
      </c>
      <c r="AV12" s="17">
        <v>0.186911572652391</v>
      </c>
      <c r="AW12" s="17">
        <v>0.18800843663536099</v>
      </c>
      <c r="AX12" s="17"/>
      <c r="AY12" s="17">
        <v>0.17640828541640399</v>
      </c>
      <c r="AZ12" s="17">
        <v>0.20342123505823301</v>
      </c>
      <c r="BA12" s="17"/>
      <c r="BB12" s="17">
        <v>0.21731342611270199</v>
      </c>
      <c r="BC12" s="17">
        <v>0.19688346061796</v>
      </c>
      <c r="BD12" s="17"/>
      <c r="BE12" s="17">
        <v>0.145923441527017</v>
      </c>
      <c r="BF12" s="17">
        <v>0.20468173908988899</v>
      </c>
      <c r="BG12" s="17"/>
      <c r="BH12" s="17">
        <v>0.213294633380961</v>
      </c>
      <c r="BI12" s="17">
        <v>0.19954816578092499</v>
      </c>
      <c r="BJ12" s="17"/>
      <c r="BK12" s="17">
        <v>0.198397451251625</v>
      </c>
      <c r="BL12" s="17">
        <v>0.200674209807677</v>
      </c>
      <c r="BM12" s="17"/>
      <c r="BN12" s="17">
        <v>0.19815167929720601</v>
      </c>
      <c r="BO12" s="17">
        <v>0.20058778633055199</v>
      </c>
      <c r="BP12" s="17"/>
      <c r="BQ12" s="17">
        <v>0.23127520947615199</v>
      </c>
      <c r="BR12" s="17">
        <v>0.19975025190488199</v>
      </c>
      <c r="BS12" s="17"/>
      <c r="BT12" s="17">
        <v>0.19679798096089901</v>
      </c>
      <c r="BU12" s="17">
        <v>0.20083399947591399</v>
      </c>
      <c r="BV12" s="17"/>
      <c r="BW12" s="17">
        <v>0.19956454359626499</v>
      </c>
      <c r="BX12" s="17">
        <v>0.20103676935203599</v>
      </c>
      <c r="BY12" s="17"/>
      <c r="BZ12" s="17">
        <v>0.19956454359626499</v>
      </c>
      <c r="CA12" s="17">
        <v>0.20103676935203599</v>
      </c>
    </row>
    <row r="13" spans="2:79" x14ac:dyDescent="0.25">
      <c r="B13" s="18" t="s">
        <v>675</v>
      </c>
      <c r="C13" s="17">
        <v>0.164033795820544</v>
      </c>
      <c r="D13" s="17">
        <v>0.17755828650265401</v>
      </c>
      <c r="E13" s="17">
        <v>0.24999997694336401</v>
      </c>
      <c r="F13" s="17">
        <v>0.14568873203167601</v>
      </c>
      <c r="G13" s="17">
        <v>0.19129632086043699</v>
      </c>
      <c r="H13" s="17">
        <v>0.100475838669592</v>
      </c>
      <c r="I13" s="17">
        <v>0.10835262880602101</v>
      </c>
      <c r="J13" s="17">
        <v>0.18393538919191699</v>
      </c>
      <c r="K13" s="17">
        <v>0.192369476716657</v>
      </c>
      <c r="L13" s="17">
        <v>0.14312508745483399</v>
      </c>
      <c r="M13" s="17"/>
      <c r="N13" s="17">
        <v>0.16807485666315</v>
      </c>
      <c r="O13" s="17">
        <v>0.115318162751404</v>
      </c>
      <c r="P13" s="17">
        <v>9.9273530553951397E-2</v>
      </c>
      <c r="Q13" s="17">
        <v>6.2739192658770898E-2</v>
      </c>
      <c r="R13" s="17"/>
      <c r="S13" s="17">
        <v>0.200193418164443</v>
      </c>
      <c r="T13" s="17">
        <v>0.13991545644026801</v>
      </c>
      <c r="U13" s="17">
        <v>0.139179683564287</v>
      </c>
      <c r="V13" s="17">
        <v>0.17178088127633701</v>
      </c>
      <c r="W13" s="17">
        <v>0.10459713460019</v>
      </c>
      <c r="X13" s="17">
        <v>0.118445090323591</v>
      </c>
      <c r="Y13" s="17">
        <v>0.17436367435271</v>
      </c>
      <c r="Z13" s="17"/>
      <c r="AA13" s="17">
        <v>0.105150745483184</v>
      </c>
      <c r="AB13" s="17">
        <v>0.194487933214126</v>
      </c>
      <c r="AC13" s="17"/>
      <c r="AD13" s="17">
        <v>9.5115324506952301E-2</v>
      </c>
      <c r="AE13" s="17">
        <v>2.7059276472047901E-2</v>
      </c>
      <c r="AF13" s="17">
        <v>0.131738209182685</v>
      </c>
      <c r="AG13" s="17"/>
      <c r="AH13" s="17">
        <v>4.8294990854676201E-2</v>
      </c>
      <c r="AI13" s="17">
        <v>0.16831657104494299</v>
      </c>
      <c r="AJ13" s="17"/>
      <c r="AK13" s="17">
        <v>0.167997226315382</v>
      </c>
      <c r="AL13" s="17">
        <v>0.16137880701676199</v>
      </c>
      <c r="AM13" s="17"/>
      <c r="AN13" s="17">
        <v>0.16423372069856301</v>
      </c>
      <c r="AO13" s="17">
        <v>6.2739192658770898E-2</v>
      </c>
      <c r="AP13" s="17"/>
      <c r="AQ13" s="17">
        <v>0.13230125022307501</v>
      </c>
      <c r="AR13" s="17">
        <v>0.172261731061115</v>
      </c>
      <c r="AS13" s="17"/>
      <c r="AT13" s="17">
        <v>0.20786104170860401</v>
      </c>
      <c r="AU13" s="17">
        <v>0.165194839947854</v>
      </c>
      <c r="AV13" s="17">
        <v>8.2725452483280004E-2</v>
      </c>
      <c r="AW13" s="17">
        <v>0.103247576670788</v>
      </c>
      <c r="AX13" s="17"/>
      <c r="AY13" s="17">
        <v>0.13639583097844599</v>
      </c>
      <c r="AZ13" s="17">
        <v>0.16733717992326699</v>
      </c>
      <c r="BA13" s="17"/>
      <c r="BB13" s="17">
        <v>0.107987571797657</v>
      </c>
      <c r="BC13" s="17">
        <v>0.176251529104864</v>
      </c>
      <c r="BD13" s="17"/>
      <c r="BE13" s="17">
        <v>0.14776057690053901</v>
      </c>
      <c r="BF13" s="17">
        <v>0.165268722381536</v>
      </c>
      <c r="BG13" s="17"/>
      <c r="BH13" s="17">
        <v>0.175561792272065</v>
      </c>
      <c r="BI13" s="17">
        <v>0.16314001884236901</v>
      </c>
      <c r="BJ13" s="17"/>
      <c r="BK13" s="17">
        <v>0.175887581094266</v>
      </c>
      <c r="BL13" s="17">
        <v>0.16327512892443299</v>
      </c>
      <c r="BM13" s="17"/>
      <c r="BN13" s="17">
        <v>0.243280395613479</v>
      </c>
      <c r="BO13" s="17">
        <v>0.16235528525009599</v>
      </c>
      <c r="BP13" s="17"/>
      <c r="BQ13" s="17">
        <v>0.12709147061418199</v>
      </c>
      <c r="BR13" s="17">
        <v>0.164979656687223</v>
      </c>
      <c r="BS13" s="17"/>
      <c r="BT13" s="17">
        <v>8.5918597929824606E-2</v>
      </c>
      <c r="BU13" s="17">
        <v>0.17023286596617099</v>
      </c>
      <c r="BV13" s="17"/>
      <c r="BW13" s="17">
        <v>0.105438746498734</v>
      </c>
      <c r="BX13" s="17">
        <v>0.194123732660969</v>
      </c>
      <c r="BY13" s="17"/>
      <c r="BZ13" s="17">
        <v>0.105438746498734</v>
      </c>
      <c r="CA13" s="17">
        <v>0.194123732660969</v>
      </c>
    </row>
    <row r="14" spans="2:79" x14ac:dyDescent="0.25">
      <c r="B14" s="18" t="s">
        <v>75</v>
      </c>
      <c r="C14" s="19">
        <v>0.111819038043546</v>
      </c>
      <c r="D14" s="19">
        <v>9.7629851310529495E-2</v>
      </c>
      <c r="E14" s="19">
        <v>8.3085963335100099E-2</v>
      </c>
      <c r="F14" s="19">
        <v>0.122317402556039</v>
      </c>
      <c r="G14" s="19">
        <v>0.14636152686641701</v>
      </c>
      <c r="H14" s="19">
        <v>0.145889454064215</v>
      </c>
      <c r="I14" s="19">
        <v>5.18975916241078E-2</v>
      </c>
      <c r="J14" s="19">
        <v>0.14669929105924401</v>
      </c>
      <c r="K14" s="19">
        <v>0.14816460433015699</v>
      </c>
      <c r="L14" s="19">
        <v>0.10246113228557401</v>
      </c>
      <c r="M14" s="19"/>
      <c r="N14" s="19">
        <v>0.115596408655233</v>
      </c>
      <c r="O14" s="19">
        <v>6.5926413882795395E-2</v>
      </c>
      <c r="P14" s="19">
        <v>4.7953391395299298E-2</v>
      </c>
      <c r="Q14" s="19">
        <v>4.43900345487728E-2</v>
      </c>
      <c r="R14" s="19"/>
      <c r="S14" s="19">
        <v>0.103079279773846</v>
      </c>
      <c r="T14" s="19">
        <v>9.1655908276327303E-2</v>
      </c>
      <c r="U14" s="19">
        <v>8.7482962849704804E-2</v>
      </c>
      <c r="V14" s="19">
        <v>0.108601197356386</v>
      </c>
      <c r="W14" s="19">
        <v>0.127969962896472</v>
      </c>
      <c r="X14" s="19">
        <v>6.6570005494333104E-2</v>
      </c>
      <c r="Y14" s="19">
        <v>9.9413885344530203E-2</v>
      </c>
      <c r="Z14" s="19"/>
      <c r="AA14" s="19">
        <v>3.8231235755135401E-2</v>
      </c>
      <c r="AB14" s="19">
        <v>0.149878429133908</v>
      </c>
      <c r="AC14" s="19"/>
      <c r="AD14" s="19">
        <v>2.91841676997148E-2</v>
      </c>
      <c r="AE14" s="19">
        <v>1.5606520600414999E-2</v>
      </c>
      <c r="AF14" s="19">
        <v>3.8049111440804702E-2</v>
      </c>
      <c r="AG14" s="19"/>
      <c r="AH14" s="19">
        <v>1.3398334303361601E-3</v>
      </c>
      <c r="AI14" s="19">
        <v>0.115907188085085</v>
      </c>
      <c r="AJ14" s="19"/>
      <c r="AK14" s="19">
        <v>0.145480541520983</v>
      </c>
      <c r="AL14" s="19">
        <v>8.9270158993582302E-2</v>
      </c>
      <c r="AM14" s="19"/>
      <c r="AN14" s="19">
        <v>0.111952122481196</v>
      </c>
      <c r="AO14" s="19">
        <v>4.43900345487728E-2</v>
      </c>
      <c r="AP14" s="19"/>
      <c r="AQ14" s="19">
        <v>6.4655898058903899E-2</v>
      </c>
      <c r="AR14" s="19">
        <v>0.124047973801118</v>
      </c>
      <c r="AS14" s="19"/>
      <c r="AT14" s="19">
        <v>0.19671598685910899</v>
      </c>
      <c r="AU14" s="19">
        <v>7.95210134005091E-2</v>
      </c>
      <c r="AV14" s="19">
        <v>2.3630444610895401E-2</v>
      </c>
      <c r="AW14" s="19">
        <v>3.0662028513541899E-3</v>
      </c>
      <c r="AX14" s="19"/>
      <c r="AY14" s="19">
        <v>4.2922326466367899E-2</v>
      </c>
      <c r="AZ14" s="19">
        <v>0.12005380869523</v>
      </c>
      <c r="BA14" s="19"/>
      <c r="BB14" s="19">
        <v>0.14599646487922899</v>
      </c>
      <c r="BC14" s="19">
        <v>0.1043713729805</v>
      </c>
      <c r="BD14" s="19"/>
      <c r="BE14" s="19">
        <v>8.0212276424101697E-2</v>
      </c>
      <c r="BF14" s="19">
        <v>0.11421758191017101</v>
      </c>
      <c r="BG14" s="19"/>
      <c r="BH14" s="19">
        <v>0.13174636725313599</v>
      </c>
      <c r="BI14" s="19">
        <v>0.110274052480883</v>
      </c>
      <c r="BJ14" s="19"/>
      <c r="BK14" s="19">
        <v>7.7854853717558098E-2</v>
      </c>
      <c r="BL14" s="19">
        <v>0.113992816436398</v>
      </c>
      <c r="BM14" s="19"/>
      <c r="BN14" s="19">
        <v>8.4179207277307405E-2</v>
      </c>
      <c r="BO14" s="19">
        <v>0.112404473232283</v>
      </c>
      <c r="BP14" s="19"/>
      <c r="BQ14" s="19">
        <v>3.1055141606970201E-2</v>
      </c>
      <c r="BR14" s="19">
        <v>0.11388689405025799</v>
      </c>
      <c r="BS14" s="19"/>
      <c r="BT14" s="19">
        <v>5.3417988548556498E-2</v>
      </c>
      <c r="BU14" s="19">
        <v>0.11645363172279601</v>
      </c>
      <c r="BV14" s="19"/>
      <c r="BW14" s="19">
        <v>3.82747663546174E-2</v>
      </c>
      <c r="BX14" s="19">
        <v>0.149585752394127</v>
      </c>
      <c r="BY14" s="19"/>
      <c r="BZ14" s="19">
        <v>3.82747663546174E-2</v>
      </c>
      <c r="CA14" s="19">
        <v>0.149585752394127</v>
      </c>
    </row>
    <row r="15" spans="2:79" x14ac:dyDescent="0.25">
      <c r="B15" s="16"/>
    </row>
    <row r="16" spans="2:79" x14ac:dyDescent="0.25">
      <c r="B16" t="s">
        <v>78</v>
      </c>
    </row>
    <row r="17" spans="2:2" x14ac:dyDescent="0.25">
      <c r="B17" t="s">
        <v>79</v>
      </c>
    </row>
    <row r="19" spans="2:2" x14ac:dyDescent="0.25">
      <c r="B19" s="8" t="str">
        <f>HYPERLINK("#'Contents'!A1", "Return to Contents")</f>
        <v>Return to Contents</v>
      </c>
    </row>
  </sheetData>
  <mergeCells count="21">
    <mergeCell ref="D2:BI2"/>
    <mergeCell ref="BN5:BO5"/>
    <mergeCell ref="BQ5:BR5"/>
    <mergeCell ref="BT5:BU5"/>
    <mergeCell ref="BW5:BX5"/>
    <mergeCell ref="BZ5:CA5"/>
    <mergeCell ref="AY5:AZ5"/>
    <mergeCell ref="BB5:BC5"/>
    <mergeCell ref="BE5:BF5"/>
    <mergeCell ref="BH5:BI5"/>
    <mergeCell ref="BK5:BL5"/>
    <mergeCell ref="AH5:AI5"/>
    <mergeCell ref="AK5:AL5"/>
    <mergeCell ref="AN5:AO5"/>
    <mergeCell ref="AQ5:AR5"/>
    <mergeCell ref="AT5:AW5"/>
    <mergeCell ref="D5:L5"/>
    <mergeCell ref="N5:Q5"/>
    <mergeCell ref="S5:Y5"/>
    <mergeCell ref="AA5:AB5"/>
    <mergeCell ref="AD5:AF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171</vt:i4>
      </vt:variant>
    </vt:vector>
  </HeadingPairs>
  <TitlesOfParts>
    <vt:vector size="171"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BridgetDubus</dc:creator>
  <cp:lastModifiedBy>Bridget Dubus</cp:lastModifiedBy>
  <dcterms:created xsi:type="dcterms:W3CDTF">2022-05-09T13:01:25Z</dcterms:created>
  <dcterms:modified xsi:type="dcterms:W3CDTF">2022-05-09T12:20:08Z</dcterms:modified>
</cp:coreProperties>
</file>